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hidePivotFieldList="1" defaultThemeVersion="124226"/>
  <bookViews>
    <workbookView xWindow="15" yWindow="300" windowWidth="12120" windowHeight="3915"/>
  </bookViews>
  <sheets>
    <sheet name="Tests - Commission Exhibit" sheetId="26" r:id="rId1"/>
    <sheet name="Tests" sheetId="25" r:id="rId2"/>
    <sheet name="Rates" sheetId="6" r:id="rId3"/>
    <sheet name="Inputs" sheetId="2" r:id="rId4"/>
    <sheet name="Program Costs" sheetId="24" r:id="rId5"/>
    <sheet name="Avoided Costs" sheetId="13" r:id="rId6"/>
    <sheet name="Lost Revenue" sheetId="23" r:id="rId7"/>
    <sheet name="Bill Reductions" sheetId="14" r:id="rId8"/>
  </sheets>
  <externalReferences>
    <externalReference r:id="rId9"/>
  </externalReferences>
  <definedNames>
    <definedName name="_xlnm._FilterDatabase" localSheetId="3" hidden="1">Inputs!$A$2:$AZ$140</definedName>
    <definedName name="AC_RATE">Rates!$N$7:$P$44</definedName>
    <definedName name="Annual_Dth_Savings_per_Unit">Inputs!$E:$E</definedName>
    <definedName name="Annual_Participation">Inputs!$L:$L</definedName>
    <definedName name="Avoided_Costs">'Avoided Costs'!$A$1:$AZ$130</definedName>
    <definedName name="Commercial">#REF!</definedName>
    <definedName name="CS_RATE">Rates!$A$7:$I$44</definedName>
    <definedName name="Customer_Savings">'Bill Reductions'!$A$1:$O$130</definedName>
    <definedName name="DISC_PAYBACK">#REF!</definedName>
    <definedName name="Discount_Rate">Rates!$B$1</definedName>
    <definedName name="input">Inputs!$A$1:$AZ$130</definedName>
    <definedName name="Lifecycle">Inputs!$G:$G</definedName>
    <definedName name="Lost_Revenue">'Lost Revenue'!$A$1:$O$130</definedName>
    <definedName name="Measure">'Bill Reductions'!$A$1:$C$123</definedName>
    <definedName name="Measures">Inputs!$A$3:$A$121</definedName>
    <definedName name="Measures1">[1]Inputs!$A$3:$A$61</definedName>
    <definedName name="_xlnm.Print_Area" localSheetId="5">'Avoided Costs'!$A$1:$C$130</definedName>
    <definedName name="_xlnm.Print_Area" localSheetId="7">'Bill Reductions'!$A$1:$C$123</definedName>
    <definedName name="_xlnm.Print_Area" localSheetId="3">Inputs!$A$1:$P$130</definedName>
    <definedName name="_xlnm.Print_Area" localSheetId="4">'Program Costs'!$A$1:$F$16</definedName>
    <definedName name="_xlnm.Print_Area" localSheetId="2">Rates!$A$1:$T$76</definedName>
    <definedName name="_xlnm.Print_Area" localSheetId="1">Tests!$A$1:$L$190</definedName>
    <definedName name="_xlnm.Print_Area" localSheetId="0">'Tests - Commission Exhibit'!$A$1:$Q$370</definedName>
    <definedName name="_xlnm.Print_Titles" localSheetId="0">'Tests - Commission Exhibit'!$1:$1</definedName>
    <definedName name="Total_Customer_Base">Inputs!$O$3</definedName>
    <definedName name="Year">Rates!$O$1:$O$3</definedName>
    <definedName name="Years">Rates!$B$2</definedName>
  </definedNames>
  <calcPr calcId="125725"/>
</workbook>
</file>

<file path=xl/calcChain.xml><?xml version="1.0" encoding="utf-8"?>
<calcChain xmlns="http://schemas.openxmlformats.org/spreadsheetml/2006/main">
  <c r="A15" i="25"/>
  <c r="G349" i="26" l="1"/>
  <c r="L322"/>
  <c r="L348"/>
  <c r="F348"/>
  <c r="F349" s="1"/>
  <c r="G348"/>
  <c r="A349"/>
  <c r="F322"/>
  <c r="G322"/>
  <c r="A322"/>
  <c r="A323" s="1"/>
  <c r="F288"/>
  <c r="G288"/>
  <c r="L288"/>
  <c r="A281"/>
  <c r="A282" s="1"/>
  <c r="A283" s="1"/>
  <c r="A284" s="1"/>
  <c r="A285" s="1"/>
  <c r="A286" s="1"/>
  <c r="A287" s="1"/>
  <c r="A288" s="1"/>
  <c r="A289" s="1"/>
  <c r="G244"/>
  <c r="L244"/>
  <c r="A240"/>
  <c r="A241" s="1"/>
  <c r="A242" s="1"/>
  <c r="A243" s="1"/>
  <c r="A244" s="1"/>
  <c r="A245" s="1"/>
  <c r="G213"/>
  <c r="L213"/>
  <c r="A199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G182"/>
  <c r="L182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F131"/>
  <c r="G131"/>
  <c r="L131"/>
  <c r="A97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E64"/>
  <c r="G64"/>
  <c r="I64"/>
  <c r="K64"/>
  <c r="E65"/>
  <c r="G65"/>
  <c r="I65"/>
  <c r="K65"/>
  <c r="E66"/>
  <c r="G66"/>
  <c r="I66"/>
  <c r="K66"/>
  <c r="E70"/>
  <c r="G70"/>
  <c r="I70"/>
  <c r="K70"/>
  <c r="E71"/>
  <c r="G71"/>
  <c r="I71"/>
  <c r="K71"/>
  <c r="E72"/>
  <c r="G72"/>
  <c r="I72"/>
  <c r="K72"/>
  <c r="F73"/>
  <c r="G73"/>
  <c r="L73"/>
  <c r="A46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L10"/>
  <c r="F12"/>
  <c r="G12"/>
  <c r="L12"/>
  <c r="L51" i="2" l="1"/>
  <c r="L50"/>
  <c r="I69"/>
  <c r="H69"/>
  <c r="D69"/>
  <c r="D45"/>
  <c r="D46"/>
  <c r="L79"/>
  <c r="L77"/>
  <c r="L62"/>
  <c r="L59"/>
  <c r="L49"/>
  <c r="IA4" i="14" l="1"/>
  <c r="HZ4"/>
  <c r="HY4"/>
  <c r="HX4"/>
  <c r="HW4"/>
  <c r="HV4"/>
  <c r="HU4"/>
  <c r="HT4"/>
  <c r="HS4"/>
  <c r="HR4"/>
  <c r="HQ4"/>
  <c r="HP4"/>
  <c r="HO4"/>
  <c r="HN4"/>
  <c r="HM4"/>
  <c r="GO4"/>
  <c r="GN4"/>
  <c r="GM4"/>
  <c r="GL4"/>
  <c r="GK4"/>
  <c r="GJ4"/>
  <c r="GI4"/>
  <c r="GH4"/>
  <c r="GG4"/>
  <c r="GF4"/>
  <c r="GE4"/>
  <c r="GD4"/>
  <c r="GC4"/>
  <c r="GB4"/>
  <c r="GA4"/>
  <c r="FC4"/>
  <c r="FB4"/>
  <c r="FA4"/>
  <c r="EZ4"/>
  <c r="EY4"/>
  <c r="EX4"/>
  <c r="EW4"/>
  <c r="EV4"/>
  <c r="EU4"/>
  <c r="ET4"/>
  <c r="ES4"/>
  <c r="ER4"/>
  <c r="EQ4"/>
  <c r="EP4"/>
  <c r="EO4"/>
  <c r="DR4"/>
  <c r="DQ4"/>
  <c r="DP4"/>
  <c r="DO4"/>
  <c r="DN4"/>
  <c r="DM4"/>
  <c r="DL4"/>
  <c r="DK4"/>
  <c r="DJ4"/>
  <c r="DI4"/>
  <c r="DH4"/>
  <c r="DG4"/>
  <c r="DF4"/>
  <c r="DE4"/>
  <c r="DD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H4"/>
  <c r="G4"/>
  <c r="F4"/>
  <c r="E4"/>
  <c r="IB4" i="13"/>
  <c r="IA4"/>
  <c r="HZ4"/>
  <c r="HY4"/>
  <c r="HX4"/>
  <c r="HW4"/>
  <c r="HV4"/>
  <c r="HU4"/>
  <c r="HT4"/>
  <c r="HS4"/>
  <c r="HR4"/>
  <c r="HQ4"/>
  <c r="HP4"/>
  <c r="HO4"/>
  <c r="HN4"/>
  <c r="GP4"/>
  <c r="GO4"/>
  <c r="GN4"/>
  <c r="GM4"/>
  <c r="GL4"/>
  <c r="GK4"/>
  <c r="GJ4"/>
  <c r="GI4"/>
  <c r="GH4"/>
  <c r="GG4"/>
  <c r="GF4"/>
  <c r="GE4"/>
  <c r="GD4"/>
  <c r="GC4"/>
  <c r="GB4"/>
  <c r="FD4"/>
  <c r="FC4"/>
  <c r="FB4"/>
  <c r="FA4"/>
  <c r="EZ4"/>
  <c r="EY4"/>
  <c r="EX4"/>
  <c r="EW4"/>
  <c r="EV4"/>
  <c r="EU4"/>
  <c r="ET4"/>
  <c r="ES4"/>
  <c r="ER4"/>
  <c r="EQ4"/>
  <c r="EP4"/>
  <c r="EO4"/>
  <c r="EN4"/>
  <c r="EM4"/>
  <c r="EL4"/>
  <c r="EK4"/>
  <c r="EJ4"/>
  <c r="EI4"/>
  <c r="EH4"/>
  <c r="EG4"/>
  <c r="EF4"/>
  <c r="DS4"/>
  <c r="DR4"/>
  <c r="DQ4"/>
  <c r="DP4"/>
  <c r="DO4"/>
  <c r="DN4"/>
  <c r="DM4"/>
  <c r="DL4"/>
  <c r="DK4"/>
  <c r="DJ4"/>
  <c r="DI4"/>
  <c r="DH4"/>
  <c r="DG4"/>
  <c r="DF4"/>
  <c r="DE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H4"/>
  <c r="G4"/>
  <c r="F4"/>
  <c r="E4"/>
  <c r="IB4" i="23"/>
  <c r="IA4"/>
  <c r="HZ4"/>
  <c r="HY4"/>
  <c r="HX4"/>
  <c r="HW4"/>
  <c r="HV4"/>
  <c r="HU4"/>
  <c r="HT4"/>
  <c r="HS4"/>
  <c r="HR4"/>
  <c r="HQ4"/>
  <c r="HP4"/>
  <c r="HO4"/>
  <c r="HN4"/>
  <c r="GP4"/>
  <c r="GO4"/>
  <c r="GN4"/>
  <c r="GM4"/>
  <c r="GL4"/>
  <c r="GK4"/>
  <c r="GJ4"/>
  <c r="GI4"/>
  <c r="GH4"/>
  <c r="GG4"/>
  <c r="GF4"/>
  <c r="GE4"/>
  <c r="GD4"/>
  <c r="GC4"/>
  <c r="GB4"/>
  <c r="FD4"/>
  <c r="FC4"/>
  <c r="FB4"/>
  <c r="FA4"/>
  <c r="EZ4"/>
  <c r="EY4"/>
  <c r="EX4"/>
  <c r="EW4"/>
  <c r="EV4"/>
  <c r="EU4"/>
  <c r="ET4"/>
  <c r="ES4"/>
  <c r="ER4"/>
  <c r="EQ4"/>
  <c r="EP4"/>
  <c r="DS4"/>
  <c r="DR4"/>
  <c r="DQ4"/>
  <c r="DP4"/>
  <c r="DO4"/>
  <c r="DN4"/>
  <c r="DM4"/>
  <c r="DL4"/>
  <c r="DK4"/>
  <c r="DJ4"/>
  <c r="DI4"/>
  <c r="DH4"/>
  <c r="DG4"/>
  <c r="DF4"/>
  <c r="DE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H4"/>
  <c r="G4"/>
  <c r="F4"/>
  <c r="E4"/>
  <c r="AY46" i="2"/>
  <c r="AW46"/>
  <c r="AR46"/>
  <c r="AQ46"/>
  <c r="AP46"/>
  <c r="AO46"/>
  <c r="AM46"/>
  <c r="AL46"/>
  <c r="AK46"/>
  <c r="AJ46"/>
  <c r="AI46"/>
  <c r="AH46"/>
  <c r="HL4" i="13" s="1"/>
  <c r="AG46" i="2"/>
  <c r="FW4" i="14" s="1"/>
  <c r="AD46" i="2"/>
  <c r="AC46"/>
  <c r="AB46"/>
  <c r="AA46"/>
  <c r="Y46"/>
  <c r="X46"/>
  <c r="W46"/>
  <c r="V46"/>
  <c r="U46"/>
  <c r="T46"/>
  <c r="EM4" i="14" s="1"/>
  <c r="S46" i="2"/>
  <c r="DC4" i="14" s="1"/>
  <c r="L46" i="2"/>
  <c r="O4" i="13" l="1"/>
  <c r="CL4" i="23"/>
  <c r="CN4"/>
  <c r="CP4"/>
  <c r="CR4"/>
  <c r="CT4"/>
  <c r="CV4"/>
  <c r="CX4"/>
  <c r="CZ4"/>
  <c r="DB4"/>
  <c r="DD4"/>
  <c r="DV4"/>
  <c r="DX4"/>
  <c r="DZ4"/>
  <c r="EB4"/>
  <c r="ED4"/>
  <c r="EF4"/>
  <c r="EH4"/>
  <c r="EJ4"/>
  <c r="EL4"/>
  <c r="EN4"/>
  <c r="FI4"/>
  <c r="FK4"/>
  <c r="FM4"/>
  <c r="FO4"/>
  <c r="FQ4"/>
  <c r="FS4"/>
  <c r="FU4"/>
  <c r="FW4"/>
  <c r="FY4"/>
  <c r="GA4"/>
  <c r="GT4"/>
  <c r="GV4"/>
  <c r="GX4"/>
  <c r="GZ4"/>
  <c r="HB4"/>
  <c r="HD4"/>
  <c r="HF4"/>
  <c r="HH4"/>
  <c r="HJ4"/>
  <c r="HL4"/>
  <c r="B4" i="13"/>
  <c r="I4" s="1"/>
  <c r="CL4"/>
  <c r="CN4"/>
  <c r="CP4"/>
  <c r="CR4"/>
  <c r="CT4"/>
  <c r="CV4"/>
  <c r="CX4"/>
  <c r="CZ4"/>
  <c r="DB4"/>
  <c r="DD4"/>
  <c r="DV4"/>
  <c r="DX4"/>
  <c r="DZ4"/>
  <c r="EB4"/>
  <c r="ED4"/>
  <c r="FI4"/>
  <c r="FK4"/>
  <c r="FM4"/>
  <c r="FO4"/>
  <c r="FQ4"/>
  <c r="FS4"/>
  <c r="FU4"/>
  <c r="FW4"/>
  <c r="FY4"/>
  <c r="GA4"/>
  <c r="GT4"/>
  <c r="GV4"/>
  <c r="GX4"/>
  <c r="GZ4"/>
  <c r="HB4"/>
  <c r="HD4"/>
  <c r="HF4"/>
  <c r="HH4"/>
  <c r="HJ4"/>
  <c r="CJ4" i="14"/>
  <c r="CL4"/>
  <c r="CN4"/>
  <c r="CP4"/>
  <c r="CR4"/>
  <c r="CT4"/>
  <c r="CV4"/>
  <c r="CX4"/>
  <c r="CZ4"/>
  <c r="DB4"/>
  <c r="DV4"/>
  <c r="DX4"/>
  <c r="DZ4"/>
  <c r="EB4"/>
  <c r="ED4"/>
  <c r="EF4"/>
  <c r="EH4"/>
  <c r="EJ4"/>
  <c r="EL4"/>
  <c r="EN4"/>
  <c r="FG4"/>
  <c r="FI4"/>
  <c r="FK4"/>
  <c r="FM4"/>
  <c r="FO4"/>
  <c r="FQ4"/>
  <c r="FS4"/>
  <c r="FU4"/>
  <c r="AZ46" i="2"/>
  <c r="FZ4" i="14"/>
  <c r="FX4"/>
  <c r="HL4"/>
  <c r="HJ4"/>
  <c r="HH4"/>
  <c r="HF4"/>
  <c r="HD4"/>
  <c r="HB4"/>
  <c r="GZ4"/>
  <c r="GX4"/>
  <c r="GV4"/>
  <c r="GT4"/>
  <c r="HK4"/>
  <c r="HI4"/>
  <c r="HG4"/>
  <c r="HE4"/>
  <c r="HC4"/>
  <c r="HA4"/>
  <c r="GY4"/>
  <c r="GW4"/>
  <c r="GU4"/>
  <c r="GS4"/>
  <c r="C4" i="23"/>
  <c r="M4" s="1"/>
  <c r="CK4"/>
  <c r="CM4"/>
  <c r="CO4"/>
  <c r="CQ4"/>
  <c r="CS4"/>
  <c r="CU4"/>
  <c r="CW4"/>
  <c r="CY4"/>
  <c r="DA4"/>
  <c r="DC4"/>
  <c r="DW4"/>
  <c r="DY4"/>
  <c r="EA4"/>
  <c r="EC4"/>
  <c r="EE4"/>
  <c r="EG4"/>
  <c r="EI4"/>
  <c r="EK4"/>
  <c r="EM4"/>
  <c r="EO4"/>
  <c r="FH4"/>
  <c r="FJ4"/>
  <c r="FL4"/>
  <c r="FN4"/>
  <c r="FP4"/>
  <c r="FR4"/>
  <c r="FT4"/>
  <c r="FV4"/>
  <c r="FX4"/>
  <c r="FZ4"/>
  <c r="GU4"/>
  <c r="GW4"/>
  <c r="GY4"/>
  <c r="HA4"/>
  <c r="HC4"/>
  <c r="HE4"/>
  <c r="HG4"/>
  <c r="HI4"/>
  <c r="HK4"/>
  <c r="HM4"/>
  <c r="CK4" i="13"/>
  <c r="CM4"/>
  <c r="CO4"/>
  <c r="CQ4"/>
  <c r="CS4"/>
  <c r="CU4"/>
  <c r="CW4"/>
  <c r="CY4"/>
  <c r="DA4"/>
  <c r="DC4"/>
  <c r="DW4"/>
  <c r="DY4"/>
  <c r="EA4"/>
  <c r="EC4"/>
  <c r="EE4"/>
  <c r="FH4"/>
  <c r="FJ4"/>
  <c r="FL4"/>
  <c r="FN4"/>
  <c r="FP4"/>
  <c r="FR4"/>
  <c r="FT4"/>
  <c r="FV4"/>
  <c r="FX4"/>
  <c r="FZ4"/>
  <c r="GU4"/>
  <c r="GW4"/>
  <c r="GY4"/>
  <c r="HA4"/>
  <c r="HC4"/>
  <c r="HE4"/>
  <c r="HG4"/>
  <c r="HI4"/>
  <c r="HK4"/>
  <c r="HM4"/>
  <c r="C4" i="14"/>
  <c r="J4" s="1"/>
  <c r="CK4"/>
  <c r="CM4"/>
  <c r="CO4"/>
  <c r="CQ4"/>
  <c r="CS4"/>
  <c r="CU4"/>
  <c r="CW4"/>
  <c r="CY4"/>
  <c r="DA4"/>
  <c r="DU4"/>
  <c r="DW4"/>
  <c r="DY4"/>
  <c r="EA4"/>
  <c r="EC4"/>
  <c r="EE4"/>
  <c r="EG4"/>
  <c r="EI4"/>
  <c r="EK4"/>
  <c r="FH4"/>
  <c r="FJ4"/>
  <c r="FL4"/>
  <c r="FN4"/>
  <c r="FP4"/>
  <c r="FR4"/>
  <c r="FT4"/>
  <c r="FV4"/>
  <c r="FY4"/>
  <c r="B4"/>
  <c r="J4" i="23"/>
  <c r="B4"/>
  <c r="I4" s="1"/>
  <c r="C4" i="13"/>
  <c r="M4" s="1"/>
  <c r="L4" i="14"/>
  <c r="M4"/>
  <c r="L4" i="13"/>
  <c r="Z46" i="2"/>
  <c r="AX46"/>
  <c r="R46"/>
  <c r="AF46"/>
  <c r="AN46"/>
  <c r="AU46"/>
  <c r="AT46"/>
  <c r="AV46"/>
  <c r="L87"/>
  <c r="L86"/>
  <c r="L85"/>
  <c r="L84"/>
  <c r="L83"/>
  <c r="L82"/>
  <c r="L81"/>
  <c r="L80"/>
  <c r="N4" i="13" l="1"/>
  <c r="D4" i="14"/>
  <c r="I4"/>
  <c r="K4" s="1"/>
  <c r="K4" i="23"/>
  <c r="L4"/>
  <c r="N4" s="1"/>
  <c r="D4"/>
  <c r="J4" i="13"/>
  <c r="K4" s="1"/>
  <c r="D4"/>
  <c r="N4" i="14"/>
  <c r="L43" i="2" l="1"/>
  <c r="L25"/>
  <c r="F44" l="1"/>
  <c r="E44"/>
  <c r="D4" l="1"/>
  <c r="HN3" i="13" l="1"/>
  <c r="HO3"/>
  <c r="HP3"/>
  <c r="HQ3"/>
  <c r="HR3"/>
  <c r="HS3"/>
  <c r="HT3"/>
  <c r="HU3"/>
  <c r="HV3"/>
  <c r="HW3"/>
  <c r="HX3"/>
  <c r="HY3"/>
  <c r="HZ3"/>
  <c r="IA3"/>
  <c r="IB3"/>
  <c r="HL5"/>
  <c r="HM5"/>
  <c r="HN5"/>
  <c r="HO5"/>
  <c r="HP5"/>
  <c r="HQ5"/>
  <c r="HR5"/>
  <c r="HS5"/>
  <c r="HT5"/>
  <c r="HU5"/>
  <c r="HV5"/>
  <c r="HW5"/>
  <c r="HX5"/>
  <c r="HY5"/>
  <c r="HZ5"/>
  <c r="IA5"/>
  <c r="IB5"/>
  <c r="HL6"/>
  <c r="HM6"/>
  <c r="HN6"/>
  <c r="HO6"/>
  <c r="HP6"/>
  <c r="HQ6"/>
  <c r="HR6"/>
  <c r="HS6"/>
  <c r="HT6"/>
  <c r="HU6"/>
  <c r="HV6"/>
  <c r="HW6"/>
  <c r="HX6"/>
  <c r="HY6"/>
  <c r="HZ6"/>
  <c r="IA6"/>
  <c r="IB6"/>
  <c r="HL7"/>
  <c r="HM7"/>
  <c r="HN7"/>
  <c r="HO7"/>
  <c r="HP7"/>
  <c r="HQ7"/>
  <c r="HR7"/>
  <c r="HS7"/>
  <c r="HT7"/>
  <c r="HU7"/>
  <c r="HV7"/>
  <c r="HW7"/>
  <c r="HX7"/>
  <c r="HY7"/>
  <c r="HZ7"/>
  <c r="IA7"/>
  <c r="IB7"/>
  <c r="HL8"/>
  <c r="HM8"/>
  <c r="HN8"/>
  <c r="HO8"/>
  <c r="HP8"/>
  <c r="HQ8"/>
  <c r="HR8"/>
  <c r="HS8"/>
  <c r="HT8"/>
  <c r="HU8"/>
  <c r="HV8"/>
  <c r="HW8"/>
  <c r="HX8"/>
  <c r="HY8"/>
  <c r="HZ8"/>
  <c r="IA8"/>
  <c r="IB8"/>
  <c r="HX16"/>
  <c r="HY16"/>
  <c r="HZ16"/>
  <c r="IA16"/>
  <c r="IB16"/>
  <c r="HN21"/>
  <c r="HO21"/>
  <c r="HP21"/>
  <c r="HQ21"/>
  <c r="HR21"/>
  <c r="HS21"/>
  <c r="HT21"/>
  <c r="HU21"/>
  <c r="HV21"/>
  <c r="HW21"/>
  <c r="HX21"/>
  <c r="HY21"/>
  <c r="HZ21"/>
  <c r="IA21"/>
  <c r="IB21"/>
  <c r="HN22"/>
  <c r="HO22"/>
  <c r="HP22"/>
  <c r="HQ22"/>
  <c r="HR22"/>
  <c r="HS22"/>
  <c r="HT22"/>
  <c r="HU22"/>
  <c r="HV22"/>
  <c r="HW22"/>
  <c r="HX22"/>
  <c r="HY22"/>
  <c r="HZ22"/>
  <c r="IA22"/>
  <c r="IB22"/>
  <c r="HX23"/>
  <c r="HY23"/>
  <c r="HZ23"/>
  <c r="IA23"/>
  <c r="IB23"/>
  <c r="HX24"/>
  <c r="HY24"/>
  <c r="HZ24"/>
  <c r="IA24"/>
  <c r="IB24"/>
  <c r="HX25"/>
  <c r="HY25"/>
  <c r="HZ25"/>
  <c r="IA25"/>
  <c r="IB25"/>
  <c r="HX26"/>
  <c r="HY26"/>
  <c r="HZ26"/>
  <c r="IA26"/>
  <c r="IB26"/>
  <c r="HN27"/>
  <c r="HO27"/>
  <c r="HP27"/>
  <c r="HQ27"/>
  <c r="HR27"/>
  <c r="HS27"/>
  <c r="HT27"/>
  <c r="HU27"/>
  <c r="HV27"/>
  <c r="HW27"/>
  <c r="HX27"/>
  <c r="HY27"/>
  <c r="HZ27"/>
  <c r="IA27"/>
  <c r="IB27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HN46"/>
  <c r="HO46"/>
  <c r="HP46"/>
  <c r="HQ46"/>
  <c r="HR46"/>
  <c r="HS46"/>
  <c r="HT46"/>
  <c r="HU46"/>
  <c r="HV46"/>
  <c r="HW46"/>
  <c r="HX46"/>
  <c r="HY46"/>
  <c r="HZ46"/>
  <c r="IA46"/>
  <c r="IB46"/>
  <c r="HN47"/>
  <c r="HO47"/>
  <c r="HP47"/>
  <c r="HQ47"/>
  <c r="HR47"/>
  <c r="HS47"/>
  <c r="HT47"/>
  <c r="HU47"/>
  <c r="HV47"/>
  <c r="HW47"/>
  <c r="HX47"/>
  <c r="HY47"/>
  <c r="HZ47"/>
  <c r="IA47"/>
  <c r="IB47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HN49"/>
  <c r="HO49"/>
  <c r="HP49"/>
  <c r="HQ49"/>
  <c r="HR49"/>
  <c r="HS49"/>
  <c r="HT49"/>
  <c r="HU49"/>
  <c r="HV49"/>
  <c r="HW49"/>
  <c r="HX49"/>
  <c r="HY49"/>
  <c r="HZ49"/>
  <c r="IA49"/>
  <c r="IB49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HN51"/>
  <c r="HO51"/>
  <c r="HP51"/>
  <c r="HQ51"/>
  <c r="HR51"/>
  <c r="HS51"/>
  <c r="HT51"/>
  <c r="HU51"/>
  <c r="HV51"/>
  <c r="HW51"/>
  <c r="HX51"/>
  <c r="HY51"/>
  <c r="HZ51"/>
  <c r="IA51"/>
  <c r="IB51"/>
  <c r="HN52"/>
  <c r="HO52"/>
  <c r="HP52"/>
  <c r="HQ52"/>
  <c r="HR52"/>
  <c r="HS52"/>
  <c r="HT52"/>
  <c r="HU52"/>
  <c r="HV52"/>
  <c r="HW52"/>
  <c r="HX52"/>
  <c r="HY52"/>
  <c r="HZ52"/>
  <c r="IA52"/>
  <c r="IB52"/>
  <c r="HN53"/>
  <c r="HO53"/>
  <c r="HP53"/>
  <c r="HQ53"/>
  <c r="HR53"/>
  <c r="HS53"/>
  <c r="HT53"/>
  <c r="HU53"/>
  <c r="HV53"/>
  <c r="HW53"/>
  <c r="HX53"/>
  <c r="HY53"/>
  <c r="HZ53"/>
  <c r="IA53"/>
  <c r="IB53"/>
  <c r="HN54"/>
  <c r="HO54"/>
  <c r="HP54"/>
  <c r="HQ54"/>
  <c r="HR54"/>
  <c r="HS54"/>
  <c r="HT54"/>
  <c r="HU54"/>
  <c r="HV54"/>
  <c r="HW54"/>
  <c r="HX54"/>
  <c r="HY54"/>
  <c r="HZ54"/>
  <c r="IA54"/>
  <c r="IB54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HN58"/>
  <c r="HO58"/>
  <c r="HP58"/>
  <c r="HQ58"/>
  <c r="HR58"/>
  <c r="HS58"/>
  <c r="HT58"/>
  <c r="HU58"/>
  <c r="HV58"/>
  <c r="HW58"/>
  <c r="HX58"/>
  <c r="HY58"/>
  <c r="HZ58"/>
  <c r="IA58"/>
  <c r="IB58"/>
  <c r="HN59"/>
  <c r="HO59"/>
  <c r="HP59"/>
  <c r="HQ59"/>
  <c r="HR59"/>
  <c r="HS59"/>
  <c r="HT59"/>
  <c r="HU59"/>
  <c r="HV59"/>
  <c r="HW59"/>
  <c r="HX59"/>
  <c r="HY59"/>
  <c r="HZ59"/>
  <c r="IA59"/>
  <c r="IB59"/>
  <c r="HN60"/>
  <c r="HO60"/>
  <c r="HP60"/>
  <c r="HQ60"/>
  <c r="HR60"/>
  <c r="HS60"/>
  <c r="HT60"/>
  <c r="HU60"/>
  <c r="HV60"/>
  <c r="HW60"/>
  <c r="HX60"/>
  <c r="HY60"/>
  <c r="HZ60"/>
  <c r="IA60"/>
  <c r="IB60"/>
  <c r="HN61"/>
  <c r="HO61"/>
  <c r="HP61"/>
  <c r="HQ61"/>
  <c r="HR61"/>
  <c r="HS61"/>
  <c r="HT61"/>
  <c r="HU61"/>
  <c r="HV61"/>
  <c r="HW61"/>
  <c r="HX61"/>
  <c r="HY61"/>
  <c r="HZ61"/>
  <c r="IA61"/>
  <c r="IB61"/>
  <c r="HN62"/>
  <c r="HO62"/>
  <c r="HP62"/>
  <c r="HQ62"/>
  <c r="HR62"/>
  <c r="HS62"/>
  <c r="HT62"/>
  <c r="HU62"/>
  <c r="HV62"/>
  <c r="HW62"/>
  <c r="HX62"/>
  <c r="HY62"/>
  <c r="HZ62"/>
  <c r="IA62"/>
  <c r="IB62"/>
  <c r="HN63"/>
  <c r="HO63"/>
  <c r="HP63"/>
  <c r="HQ63"/>
  <c r="HR63"/>
  <c r="HS63"/>
  <c r="HT63"/>
  <c r="HU63"/>
  <c r="HV63"/>
  <c r="HW63"/>
  <c r="HX63"/>
  <c r="HY63"/>
  <c r="HZ63"/>
  <c r="IA63"/>
  <c r="IB63"/>
  <c r="HN64"/>
  <c r="HO64"/>
  <c r="HP64"/>
  <c r="HQ64"/>
  <c r="HR64"/>
  <c r="HS64"/>
  <c r="HT64"/>
  <c r="HU64"/>
  <c r="HV64"/>
  <c r="HW64"/>
  <c r="HX64"/>
  <c r="HY64"/>
  <c r="HZ64"/>
  <c r="IA64"/>
  <c r="IB64"/>
  <c r="HN65"/>
  <c r="HO65"/>
  <c r="HP65"/>
  <c r="HQ65"/>
  <c r="HR65"/>
  <c r="HS65"/>
  <c r="HT65"/>
  <c r="HU65"/>
  <c r="HV65"/>
  <c r="HW65"/>
  <c r="HX65"/>
  <c r="HY65"/>
  <c r="HZ65"/>
  <c r="IA65"/>
  <c r="IB65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HN67"/>
  <c r="HO67"/>
  <c r="HP67"/>
  <c r="HQ67"/>
  <c r="HR67"/>
  <c r="HS67"/>
  <c r="HT67"/>
  <c r="HU67"/>
  <c r="HV67"/>
  <c r="HW67"/>
  <c r="HX67"/>
  <c r="HY67"/>
  <c r="HZ67"/>
  <c r="IA67"/>
  <c r="IB67"/>
  <c r="HN68"/>
  <c r="HO68"/>
  <c r="HP68"/>
  <c r="HQ68"/>
  <c r="HR68"/>
  <c r="HS68"/>
  <c r="HT68"/>
  <c r="HU68"/>
  <c r="HV68"/>
  <c r="HW68"/>
  <c r="HX68"/>
  <c r="HY68"/>
  <c r="HZ68"/>
  <c r="IA68"/>
  <c r="IB68"/>
  <c r="HN69"/>
  <c r="HO69"/>
  <c r="HP69"/>
  <c r="HQ69"/>
  <c r="HR69"/>
  <c r="HS69"/>
  <c r="HT69"/>
  <c r="HU69"/>
  <c r="HV69"/>
  <c r="HW69"/>
  <c r="HX69"/>
  <c r="HY69"/>
  <c r="HZ69"/>
  <c r="IA69"/>
  <c r="IB69"/>
  <c r="HN70"/>
  <c r="HO70"/>
  <c r="HP70"/>
  <c r="HQ70"/>
  <c r="HR70"/>
  <c r="HS70"/>
  <c r="HT70"/>
  <c r="HU70"/>
  <c r="HV70"/>
  <c r="HW70"/>
  <c r="HX70"/>
  <c r="HY70"/>
  <c r="HZ70"/>
  <c r="IA70"/>
  <c r="IB70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HN80"/>
  <c r="HO80"/>
  <c r="HP80"/>
  <c r="HQ80"/>
  <c r="HR80"/>
  <c r="HS80"/>
  <c r="HT80"/>
  <c r="HU80"/>
  <c r="HV80"/>
  <c r="HW80"/>
  <c r="HX80"/>
  <c r="HY80"/>
  <c r="HZ80"/>
  <c r="IA80"/>
  <c r="IB80"/>
  <c r="HN81"/>
  <c r="HO81"/>
  <c r="HP81"/>
  <c r="HQ81"/>
  <c r="HR81"/>
  <c r="HS81"/>
  <c r="HT81"/>
  <c r="HU81"/>
  <c r="HV81"/>
  <c r="HW81"/>
  <c r="HX81"/>
  <c r="HY81"/>
  <c r="HZ81"/>
  <c r="IA81"/>
  <c r="IB81"/>
  <c r="HN82"/>
  <c r="HO82"/>
  <c r="HP82"/>
  <c r="HQ82"/>
  <c r="HR82"/>
  <c r="HS82"/>
  <c r="HT82"/>
  <c r="HU82"/>
  <c r="HV82"/>
  <c r="HW82"/>
  <c r="HX82"/>
  <c r="HY82"/>
  <c r="HZ82"/>
  <c r="IA82"/>
  <c r="IB82"/>
  <c r="HN83"/>
  <c r="HO83"/>
  <c r="HP83"/>
  <c r="HQ83"/>
  <c r="HR83"/>
  <c r="HS83"/>
  <c r="HT83"/>
  <c r="HU83"/>
  <c r="HV83"/>
  <c r="HW83"/>
  <c r="HX83"/>
  <c r="HY83"/>
  <c r="HZ83"/>
  <c r="IA83"/>
  <c r="IB83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HN102"/>
  <c r="HO102"/>
  <c r="HP102"/>
  <c r="HQ102"/>
  <c r="HR102"/>
  <c r="HS102"/>
  <c r="HT102"/>
  <c r="HU102"/>
  <c r="HV102"/>
  <c r="HW102"/>
  <c r="HX102"/>
  <c r="HY102"/>
  <c r="HZ102"/>
  <c r="IA102"/>
  <c r="IB102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HS107"/>
  <c r="HT107"/>
  <c r="HU107"/>
  <c r="HV107"/>
  <c r="HW107"/>
  <c r="HX107"/>
  <c r="HY107"/>
  <c r="HZ107"/>
  <c r="IA107"/>
  <c r="IB107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HX112"/>
  <c r="HY112"/>
  <c r="HZ112"/>
  <c r="IA112"/>
  <c r="IB112"/>
  <c r="HN113"/>
  <c r="HO113"/>
  <c r="HP113"/>
  <c r="HQ113"/>
  <c r="HR113"/>
  <c r="HS113"/>
  <c r="HT113"/>
  <c r="HU113"/>
  <c r="HV113"/>
  <c r="HW113"/>
  <c r="HX113"/>
  <c r="HY113"/>
  <c r="HZ113"/>
  <c r="IA113"/>
  <c r="IB113"/>
  <c r="HN114"/>
  <c r="HO114"/>
  <c r="HP114"/>
  <c r="HQ114"/>
  <c r="HR114"/>
  <c r="HS114"/>
  <c r="HT114"/>
  <c r="HU114"/>
  <c r="HV114"/>
  <c r="HW114"/>
  <c r="HX114"/>
  <c r="HY114"/>
  <c r="HZ114"/>
  <c r="IA114"/>
  <c r="IB114"/>
  <c r="HN115"/>
  <c r="HO115"/>
  <c r="HP115"/>
  <c r="HQ115"/>
  <c r="HR115"/>
  <c r="HS115"/>
  <c r="HT115"/>
  <c r="HU115"/>
  <c r="HV115"/>
  <c r="HW115"/>
  <c r="HX115"/>
  <c r="HY115"/>
  <c r="HZ115"/>
  <c r="IA115"/>
  <c r="IB115"/>
  <c r="HN116"/>
  <c r="HO116"/>
  <c r="HP116"/>
  <c r="HQ116"/>
  <c r="HR116"/>
  <c r="HS116"/>
  <c r="HT116"/>
  <c r="HU116"/>
  <c r="HV116"/>
  <c r="HW116"/>
  <c r="HX116"/>
  <c r="HY116"/>
  <c r="HZ116"/>
  <c r="IA116"/>
  <c r="IB116"/>
  <c r="HN119"/>
  <c r="HO119"/>
  <c r="HP119"/>
  <c r="HQ119"/>
  <c r="HR119"/>
  <c r="HS119"/>
  <c r="HT119"/>
  <c r="HU119"/>
  <c r="HV119"/>
  <c r="HW119"/>
  <c r="HX119"/>
  <c r="HY119"/>
  <c r="HZ119"/>
  <c r="IA119"/>
  <c r="IB119"/>
  <c r="HN120"/>
  <c r="HO120"/>
  <c r="HP120"/>
  <c r="HQ120"/>
  <c r="HR120"/>
  <c r="HS120"/>
  <c r="HT120"/>
  <c r="HU120"/>
  <c r="HV120"/>
  <c r="HW120"/>
  <c r="HX120"/>
  <c r="HY120"/>
  <c r="HZ120"/>
  <c r="IA120"/>
  <c r="IB120"/>
  <c r="HN121"/>
  <c r="HO121"/>
  <c r="HP121"/>
  <c r="HQ121"/>
  <c r="HR121"/>
  <c r="HS121"/>
  <c r="HT121"/>
  <c r="HU121"/>
  <c r="HV121"/>
  <c r="HW121"/>
  <c r="HX121"/>
  <c r="HY121"/>
  <c r="HZ121"/>
  <c r="IA121"/>
  <c r="IB121"/>
  <c r="HN122"/>
  <c r="HO122"/>
  <c r="HP122"/>
  <c r="HQ122"/>
  <c r="HR122"/>
  <c r="HS122"/>
  <c r="HT122"/>
  <c r="HU122"/>
  <c r="HV122"/>
  <c r="HW122"/>
  <c r="HX122"/>
  <c r="HY122"/>
  <c r="HZ122"/>
  <c r="IA122"/>
  <c r="IB122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HN124"/>
  <c r="HO124"/>
  <c r="HP124"/>
  <c r="HQ124"/>
  <c r="HR124"/>
  <c r="HS124"/>
  <c r="HT124"/>
  <c r="HU124"/>
  <c r="HV124"/>
  <c r="HW124"/>
  <c r="HX124"/>
  <c r="HY124"/>
  <c r="HZ124"/>
  <c r="IA124"/>
  <c r="IB124"/>
  <c r="HN125"/>
  <c r="HO125"/>
  <c r="HP125"/>
  <c r="HQ125"/>
  <c r="HR125"/>
  <c r="HS125"/>
  <c r="HT125"/>
  <c r="HU125"/>
  <c r="HV125"/>
  <c r="HW125"/>
  <c r="HX125"/>
  <c r="HY125"/>
  <c r="HZ125"/>
  <c r="IA125"/>
  <c r="IB125"/>
  <c r="HN126"/>
  <c r="HO126"/>
  <c r="HP126"/>
  <c r="HQ126"/>
  <c r="HR126"/>
  <c r="HS126"/>
  <c r="HT126"/>
  <c r="HU126"/>
  <c r="HV126"/>
  <c r="HW126"/>
  <c r="HX126"/>
  <c r="HY126"/>
  <c r="HZ126"/>
  <c r="IA126"/>
  <c r="IB126"/>
  <c r="HN127"/>
  <c r="HO127"/>
  <c r="HP127"/>
  <c r="HQ127"/>
  <c r="HR127"/>
  <c r="HS127"/>
  <c r="HT127"/>
  <c r="HU127"/>
  <c r="HV127"/>
  <c r="HW127"/>
  <c r="HX127"/>
  <c r="HY127"/>
  <c r="HZ127"/>
  <c r="IA127"/>
  <c r="IB127"/>
  <c r="HS130"/>
  <c r="HT130"/>
  <c r="HU130"/>
  <c r="HV130"/>
  <c r="HW130"/>
  <c r="HX130"/>
  <c r="HY130"/>
  <c r="HZ130"/>
  <c r="IA130"/>
  <c r="IB130"/>
  <c r="GB3"/>
  <c r="GC3"/>
  <c r="GD3"/>
  <c r="GE3"/>
  <c r="GF3"/>
  <c r="GG3"/>
  <c r="GH3"/>
  <c r="GI3"/>
  <c r="GJ3"/>
  <c r="GK3"/>
  <c r="GL3"/>
  <c r="GM3"/>
  <c r="GN3"/>
  <c r="GO3"/>
  <c r="GP3"/>
  <c r="FZ5"/>
  <c r="GA5"/>
  <c r="GB5"/>
  <c r="GC5"/>
  <c r="GD5"/>
  <c r="GE5"/>
  <c r="GF5"/>
  <c r="GG5"/>
  <c r="GH5"/>
  <c r="GI5"/>
  <c r="GJ5"/>
  <c r="GK5"/>
  <c r="GL5"/>
  <c r="GM5"/>
  <c r="GN5"/>
  <c r="GO5"/>
  <c r="GP5"/>
  <c r="FZ6"/>
  <c r="GA6"/>
  <c r="GB6"/>
  <c r="GC6"/>
  <c r="GD6"/>
  <c r="GE6"/>
  <c r="GF6"/>
  <c r="GG6"/>
  <c r="GH6"/>
  <c r="GI6"/>
  <c r="GJ6"/>
  <c r="GK6"/>
  <c r="GL6"/>
  <c r="GM6"/>
  <c r="GN6"/>
  <c r="GO6"/>
  <c r="GP6"/>
  <c r="FZ7"/>
  <c r="GA7"/>
  <c r="GB7"/>
  <c r="GC7"/>
  <c r="GD7"/>
  <c r="GE7"/>
  <c r="GF7"/>
  <c r="GG7"/>
  <c r="GH7"/>
  <c r="GI7"/>
  <c r="GJ7"/>
  <c r="GK7"/>
  <c r="GL7"/>
  <c r="GM7"/>
  <c r="GN7"/>
  <c r="GO7"/>
  <c r="GP7"/>
  <c r="FZ8"/>
  <c r="GA8"/>
  <c r="GB8"/>
  <c r="GC8"/>
  <c r="GD8"/>
  <c r="GE8"/>
  <c r="GF8"/>
  <c r="GG8"/>
  <c r="GH8"/>
  <c r="GI8"/>
  <c r="GJ8"/>
  <c r="GK8"/>
  <c r="GL8"/>
  <c r="GM8"/>
  <c r="GN8"/>
  <c r="GO8"/>
  <c r="GP8"/>
  <c r="GL16"/>
  <c r="GM16"/>
  <c r="GN16"/>
  <c r="GO16"/>
  <c r="GP16"/>
  <c r="GB21"/>
  <c r="GC21"/>
  <c r="GD21"/>
  <c r="GE21"/>
  <c r="GF21"/>
  <c r="GG21"/>
  <c r="GH21"/>
  <c r="GI21"/>
  <c r="GJ21"/>
  <c r="GK21"/>
  <c r="GL21"/>
  <c r="GM21"/>
  <c r="GN21"/>
  <c r="GO21"/>
  <c r="GP21"/>
  <c r="GB22"/>
  <c r="GC22"/>
  <c r="GD22"/>
  <c r="GE22"/>
  <c r="GF22"/>
  <c r="GG22"/>
  <c r="GH22"/>
  <c r="GI22"/>
  <c r="GJ22"/>
  <c r="GK22"/>
  <c r="GL22"/>
  <c r="GM22"/>
  <c r="GN22"/>
  <c r="GO22"/>
  <c r="GP22"/>
  <c r="GL23"/>
  <c r="GM23"/>
  <c r="GN23"/>
  <c r="GO23"/>
  <c r="GP23"/>
  <c r="GL24"/>
  <c r="GM24"/>
  <c r="GN24"/>
  <c r="GO24"/>
  <c r="GP24"/>
  <c r="GL25"/>
  <c r="GM25"/>
  <c r="GN25"/>
  <c r="GO25"/>
  <c r="GP25"/>
  <c r="GL26"/>
  <c r="GM26"/>
  <c r="GN26"/>
  <c r="GO26"/>
  <c r="GP26"/>
  <c r="GB27"/>
  <c r="GC27"/>
  <c r="GD27"/>
  <c r="GE27"/>
  <c r="GF27"/>
  <c r="GG27"/>
  <c r="GH27"/>
  <c r="GI27"/>
  <c r="GJ27"/>
  <c r="GK27"/>
  <c r="GL27"/>
  <c r="GM27"/>
  <c r="GN27"/>
  <c r="GO27"/>
  <c r="GP27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B46"/>
  <c r="GC46"/>
  <c r="GD46"/>
  <c r="GE46"/>
  <c r="GF46"/>
  <c r="GG46"/>
  <c r="GH46"/>
  <c r="GI46"/>
  <c r="GJ46"/>
  <c r="GK46"/>
  <c r="GL46"/>
  <c r="GM46"/>
  <c r="GN46"/>
  <c r="GO46"/>
  <c r="GP46"/>
  <c r="GB47"/>
  <c r="GC47"/>
  <c r="GD47"/>
  <c r="GE47"/>
  <c r="GF47"/>
  <c r="GG47"/>
  <c r="GH47"/>
  <c r="GI47"/>
  <c r="GJ47"/>
  <c r="GK47"/>
  <c r="GL47"/>
  <c r="GM47"/>
  <c r="GN47"/>
  <c r="GO47"/>
  <c r="GP47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B49"/>
  <c r="GC49"/>
  <c r="GD49"/>
  <c r="GE49"/>
  <c r="GF49"/>
  <c r="GG49"/>
  <c r="GH49"/>
  <c r="GI49"/>
  <c r="GJ49"/>
  <c r="GK49"/>
  <c r="GL49"/>
  <c r="GM49"/>
  <c r="GN49"/>
  <c r="GO49"/>
  <c r="GP49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B51"/>
  <c r="GC51"/>
  <c r="GD51"/>
  <c r="GE51"/>
  <c r="GF51"/>
  <c r="GG51"/>
  <c r="GH51"/>
  <c r="GI51"/>
  <c r="GJ51"/>
  <c r="GK51"/>
  <c r="GL51"/>
  <c r="GM51"/>
  <c r="GN51"/>
  <c r="GO51"/>
  <c r="GP51"/>
  <c r="GB52"/>
  <c r="GC52"/>
  <c r="GD52"/>
  <c r="GE52"/>
  <c r="GF52"/>
  <c r="GG52"/>
  <c r="GH52"/>
  <c r="GI52"/>
  <c r="GJ52"/>
  <c r="GK52"/>
  <c r="GL52"/>
  <c r="GM52"/>
  <c r="GN52"/>
  <c r="GO52"/>
  <c r="GP52"/>
  <c r="GB53"/>
  <c r="GC53"/>
  <c r="GD53"/>
  <c r="GE53"/>
  <c r="GF53"/>
  <c r="GG53"/>
  <c r="GH53"/>
  <c r="GI53"/>
  <c r="GJ53"/>
  <c r="GK53"/>
  <c r="GL53"/>
  <c r="GM53"/>
  <c r="GN53"/>
  <c r="GO53"/>
  <c r="GP53"/>
  <c r="GB54"/>
  <c r="GC54"/>
  <c r="GD54"/>
  <c r="GE54"/>
  <c r="GF54"/>
  <c r="GG54"/>
  <c r="GH54"/>
  <c r="GI54"/>
  <c r="GJ54"/>
  <c r="GK54"/>
  <c r="GL54"/>
  <c r="GM54"/>
  <c r="GN54"/>
  <c r="GO54"/>
  <c r="GP54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B58"/>
  <c r="GC58"/>
  <c r="GD58"/>
  <c r="GE58"/>
  <c r="GF58"/>
  <c r="GG58"/>
  <c r="GH58"/>
  <c r="GI58"/>
  <c r="GJ58"/>
  <c r="GK58"/>
  <c r="GL58"/>
  <c r="GM58"/>
  <c r="GN58"/>
  <c r="GO58"/>
  <c r="GP58"/>
  <c r="GB59"/>
  <c r="GC59"/>
  <c r="GD59"/>
  <c r="GE59"/>
  <c r="GF59"/>
  <c r="GG59"/>
  <c r="GH59"/>
  <c r="GI59"/>
  <c r="GJ59"/>
  <c r="GK59"/>
  <c r="GL59"/>
  <c r="GM59"/>
  <c r="GN59"/>
  <c r="GO59"/>
  <c r="GP59"/>
  <c r="GB60"/>
  <c r="GC60"/>
  <c r="GD60"/>
  <c r="GE60"/>
  <c r="GF60"/>
  <c r="GG60"/>
  <c r="GH60"/>
  <c r="GI60"/>
  <c r="GJ60"/>
  <c r="GK60"/>
  <c r="GL60"/>
  <c r="GM60"/>
  <c r="GN60"/>
  <c r="GO60"/>
  <c r="GP60"/>
  <c r="GB61"/>
  <c r="GC61"/>
  <c r="GD61"/>
  <c r="GE61"/>
  <c r="GF61"/>
  <c r="GG61"/>
  <c r="GH61"/>
  <c r="GI61"/>
  <c r="GJ61"/>
  <c r="GK61"/>
  <c r="GL61"/>
  <c r="GM61"/>
  <c r="GN61"/>
  <c r="GO61"/>
  <c r="GP61"/>
  <c r="GB62"/>
  <c r="GC62"/>
  <c r="GD62"/>
  <c r="GE62"/>
  <c r="GF62"/>
  <c r="GG62"/>
  <c r="GH62"/>
  <c r="GI62"/>
  <c r="GJ62"/>
  <c r="GK62"/>
  <c r="GL62"/>
  <c r="GM62"/>
  <c r="GN62"/>
  <c r="GO62"/>
  <c r="GP62"/>
  <c r="GB63"/>
  <c r="GC63"/>
  <c r="GD63"/>
  <c r="GE63"/>
  <c r="GF63"/>
  <c r="GG63"/>
  <c r="GH63"/>
  <c r="GI63"/>
  <c r="GJ63"/>
  <c r="GK63"/>
  <c r="GL63"/>
  <c r="GM63"/>
  <c r="GN63"/>
  <c r="GO63"/>
  <c r="GP63"/>
  <c r="GB64"/>
  <c r="GC64"/>
  <c r="GD64"/>
  <c r="GE64"/>
  <c r="GF64"/>
  <c r="GG64"/>
  <c r="GH64"/>
  <c r="GI64"/>
  <c r="GJ64"/>
  <c r="GK64"/>
  <c r="GL64"/>
  <c r="GM64"/>
  <c r="GN64"/>
  <c r="GO64"/>
  <c r="GP64"/>
  <c r="GB65"/>
  <c r="GC65"/>
  <c r="GD65"/>
  <c r="GE65"/>
  <c r="GF65"/>
  <c r="GG65"/>
  <c r="GH65"/>
  <c r="GI65"/>
  <c r="GJ65"/>
  <c r="GK65"/>
  <c r="GL65"/>
  <c r="GM65"/>
  <c r="GN65"/>
  <c r="GO65"/>
  <c r="GP65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B67"/>
  <c r="GC67"/>
  <c r="GD67"/>
  <c r="GE67"/>
  <c r="GF67"/>
  <c r="GG67"/>
  <c r="GH67"/>
  <c r="GI67"/>
  <c r="GJ67"/>
  <c r="GK67"/>
  <c r="GL67"/>
  <c r="GM67"/>
  <c r="GN67"/>
  <c r="GO67"/>
  <c r="GP67"/>
  <c r="GB68"/>
  <c r="GC68"/>
  <c r="GD68"/>
  <c r="GE68"/>
  <c r="GF68"/>
  <c r="GG68"/>
  <c r="GH68"/>
  <c r="GI68"/>
  <c r="GJ68"/>
  <c r="GK68"/>
  <c r="GL68"/>
  <c r="GM68"/>
  <c r="GN68"/>
  <c r="GO68"/>
  <c r="GP68"/>
  <c r="GB69"/>
  <c r="GC69"/>
  <c r="GD69"/>
  <c r="GE69"/>
  <c r="GF69"/>
  <c r="GG69"/>
  <c r="GH69"/>
  <c r="GI69"/>
  <c r="GJ69"/>
  <c r="GK69"/>
  <c r="GL69"/>
  <c r="GM69"/>
  <c r="GN69"/>
  <c r="GO69"/>
  <c r="GP69"/>
  <c r="GB70"/>
  <c r="GC70"/>
  <c r="GD70"/>
  <c r="GE70"/>
  <c r="GF70"/>
  <c r="GG70"/>
  <c r="GH70"/>
  <c r="GI70"/>
  <c r="GJ70"/>
  <c r="GK70"/>
  <c r="GL70"/>
  <c r="GM70"/>
  <c r="GN70"/>
  <c r="GO70"/>
  <c r="GP70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B80"/>
  <c r="GC80"/>
  <c r="GD80"/>
  <c r="GE80"/>
  <c r="GF80"/>
  <c r="GG80"/>
  <c r="GH80"/>
  <c r="GI80"/>
  <c r="GJ80"/>
  <c r="GK80"/>
  <c r="GL80"/>
  <c r="GM80"/>
  <c r="GN80"/>
  <c r="GO80"/>
  <c r="GP80"/>
  <c r="GB81"/>
  <c r="GC81"/>
  <c r="GD81"/>
  <c r="GE81"/>
  <c r="GF81"/>
  <c r="GG81"/>
  <c r="GH81"/>
  <c r="GI81"/>
  <c r="GJ81"/>
  <c r="GK81"/>
  <c r="GL81"/>
  <c r="GM81"/>
  <c r="GN81"/>
  <c r="GO81"/>
  <c r="GP81"/>
  <c r="GB82"/>
  <c r="GC82"/>
  <c r="GD82"/>
  <c r="GE82"/>
  <c r="GF82"/>
  <c r="GG82"/>
  <c r="GH82"/>
  <c r="GI82"/>
  <c r="GJ82"/>
  <c r="GK82"/>
  <c r="GL82"/>
  <c r="GM82"/>
  <c r="GN82"/>
  <c r="GO82"/>
  <c r="GP82"/>
  <c r="GB83"/>
  <c r="GC83"/>
  <c r="GD83"/>
  <c r="GE83"/>
  <c r="GF83"/>
  <c r="GG83"/>
  <c r="GH83"/>
  <c r="GI83"/>
  <c r="GJ83"/>
  <c r="GK83"/>
  <c r="GL83"/>
  <c r="GM83"/>
  <c r="GN83"/>
  <c r="GO83"/>
  <c r="GP83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B102"/>
  <c r="GC102"/>
  <c r="GD102"/>
  <c r="GE102"/>
  <c r="GF102"/>
  <c r="GG102"/>
  <c r="GH102"/>
  <c r="GI102"/>
  <c r="GJ102"/>
  <c r="GK102"/>
  <c r="GL102"/>
  <c r="GM102"/>
  <c r="GN102"/>
  <c r="GO102"/>
  <c r="GP102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G107"/>
  <c r="GH107"/>
  <c r="GI107"/>
  <c r="GJ107"/>
  <c r="GK107"/>
  <c r="GL107"/>
  <c r="GM107"/>
  <c r="GN107"/>
  <c r="GO107"/>
  <c r="GP107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L112"/>
  <c r="GM112"/>
  <c r="GN112"/>
  <c r="GO112"/>
  <c r="GP112"/>
  <c r="GB113"/>
  <c r="GC113"/>
  <c r="GD113"/>
  <c r="GE113"/>
  <c r="GF113"/>
  <c r="GG113"/>
  <c r="GH113"/>
  <c r="GI113"/>
  <c r="GJ113"/>
  <c r="GK113"/>
  <c r="GL113"/>
  <c r="GM113"/>
  <c r="GN113"/>
  <c r="GO113"/>
  <c r="GP113"/>
  <c r="GB114"/>
  <c r="GC114"/>
  <c r="GD114"/>
  <c r="GE114"/>
  <c r="GF114"/>
  <c r="GG114"/>
  <c r="GH114"/>
  <c r="GI114"/>
  <c r="GJ114"/>
  <c r="GK114"/>
  <c r="GL114"/>
  <c r="GM114"/>
  <c r="GN114"/>
  <c r="GO114"/>
  <c r="GP114"/>
  <c r="GB115"/>
  <c r="GC115"/>
  <c r="GD115"/>
  <c r="GE115"/>
  <c r="GF115"/>
  <c r="GG115"/>
  <c r="GH115"/>
  <c r="GI115"/>
  <c r="GJ115"/>
  <c r="GK115"/>
  <c r="GL115"/>
  <c r="GM115"/>
  <c r="GN115"/>
  <c r="GO115"/>
  <c r="GP115"/>
  <c r="GB116"/>
  <c r="GC116"/>
  <c r="GD116"/>
  <c r="GE116"/>
  <c r="GF116"/>
  <c r="GG116"/>
  <c r="GH116"/>
  <c r="GI116"/>
  <c r="GJ116"/>
  <c r="GK116"/>
  <c r="GL116"/>
  <c r="GM116"/>
  <c r="GN116"/>
  <c r="GO116"/>
  <c r="GP116"/>
  <c r="GB119"/>
  <c r="GC119"/>
  <c r="GD119"/>
  <c r="GE119"/>
  <c r="GF119"/>
  <c r="GG119"/>
  <c r="GH119"/>
  <c r="GI119"/>
  <c r="GJ119"/>
  <c r="GK119"/>
  <c r="GL119"/>
  <c r="GM119"/>
  <c r="GN119"/>
  <c r="GO119"/>
  <c r="GP119"/>
  <c r="GB120"/>
  <c r="GC120"/>
  <c r="GD120"/>
  <c r="GE120"/>
  <c r="GF120"/>
  <c r="GG120"/>
  <c r="GH120"/>
  <c r="GI120"/>
  <c r="GJ120"/>
  <c r="GK120"/>
  <c r="GL120"/>
  <c r="GM120"/>
  <c r="GN120"/>
  <c r="GO120"/>
  <c r="GP120"/>
  <c r="GB121"/>
  <c r="GC121"/>
  <c r="GD121"/>
  <c r="GE121"/>
  <c r="GF121"/>
  <c r="GG121"/>
  <c r="GH121"/>
  <c r="GI121"/>
  <c r="GJ121"/>
  <c r="GK121"/>
  <c r="GL121"/>
  <c r="GM121"/>
  <c r="GN121"/>
  <c r="GO121"/>
  <c r="GP121"/>
  <c r="GB122"/>
  <c r="GC122"/>
  <c r="GD122"/>
  <c r="GE122"/>
  <c r="GF122"/>
  <c r="GG122"/>
  <c r="GH122"/>
  <c r="GI122"/>
  <c r="GJ122"/>
  <c r="GK122"/>
  <c r="GL122"/>
  <c r="GM122"/>
  <c r="GN122"/>
  <c r="GO122"/>
  <c r="GP122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B124"/>
  <c r="GC124"/>
  <c r="GD124"/>
  <c r="GE124"/>
  <c r="GF124"/>
  <c r="GG124"/>
  <c r="GH124"/>
  <c r="GI124"/>
  <c r="GJ124"/>
  <c r="GK124"/>
  <c r="GL124"/>
  <c r="GM124"/>
  <c r="GN124"/>
  <c r="GO124"/>
  <c r="GP124"/>
  <c r="GB125"/>
  <c r="GC125"/>
  <c r="GD125"/>
  <c r="GE125"/>
  <c r="GF125"/>
  <c r="GG125"/>
  <c r="GH125"/>
  <c r="GI125"/>
  <c r="GJ125"/>
  <c r="GK125"/>
  <c r="GL125"/>
  <c r="GM125"/>
  <c r="GN125"/>
  <c r="GO125"/>
  <c r="GP125"/>
  <c r="GB126"/>
  <c r="GC126"/>
  <c r="GD126"/>
  <c r="GE126"/>
  <c r="GF126"/>
  <c r="GG126"/>
  <c r="GH126"/>
  <c r="GI126"/>
  <c r="GJ126"/>
  <c r="GK126"/>
  <c r="GL126"/>
  <c r="GM126"/>
  <c r="GN126"/>
  <c r="GO126"/>
  <c r="GP126"/>
  <c r="GB127"/>
  <c r="GC127"/>
  <c r="GD127"/>
  <c r="GE127"/>
  <c r="GF127"/>
  <c r="GG127"/>
  <c r="GH127"/>
  <c r="GI127"/>
  <c r="GJ127"/>
  <c r="GK127"/>
  <c r="GL127"/>
  <c r="GM127"/>
  <c r="GN127"/>
  <c r="GO127"/>
  <c r="GP127"/>
  <c r="GG130"/>
  <c r="GH130"/>
  <c r="GI130"/>
  <c r="GJ130"/>
  <c r="GK130"/>
  <c r="GL130"/>
  <c r="GM130"/>
  <c r="GN130"/>
  <c r="GO130"/>
  <c r="GP130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EF9"/>
  <c r="EG9"/>
  <c r="EH9"/>
  <c r="EI9"/>
  <c r="EJ9"/>
  <c r="EK9"/>
  <c r="EL9"/>
  <c r="EM9"/>
  <c r="EN9"/>
  <c r="EO9"/>
  <c r="EF10"/>
  <c r="EG10"/>
  <c r="EH10"/>
  <c r="EI10"/>
  <c r="EJ10"/>
  <c r="EK10"/>
  <c r="EL10"/>
  <c r="EM10"/>
  <c r="EN10"/>
  <c r="EO10"/>
  <c r="EF11"/>
  <c r="EG11"/>
  <c r="EH11"/>
  <c r="EI11"/>
  <c r="EJ11"/>
  <c r="EK11"/>
  <c r="EL11"/>
  <c r="EM11"/>
  <c r="EN11"/>
  <c r="EO11"/>
  <c r="EF12"/>
  <c r="EG12"/>
  <c r="EH12"/>
  <c r="EI12"/>
  <c r="EJ12"/>
  <c r="EK12"/>
  <c r="EL12"/>
  <c r="EM12"/>
  <c r="EN12"/>
  <c r="EO12"/>
  <c r="EF13"/>
  <c r="EG13"/>
  <c r="EH13"/>
  <c r="EI13"/>
  <c r="EJ13"/>
  <c r="EK13"/>
  <c r="EL13"/>
  <c r="EM13"/>
  <c r="EN13"/>
  <c r="EO13"/>
  <c r="EF14"/>
  <c r="EG14"/>
  <c r="EH14"/>
  <c r="EI14"/>
  <c r="EJ14"/>
  <c r="EK14"/>
  <c r="EL14"/>
  <c r="EM14"/>
  <c r="EN14"/>
  <c r="EO14"/>
  <c r="EF15"/>
  <c r="EG15"/>
  <c r="EH15"/>
  <c r="EI15"/>
  <c r="EJ15"/>
  <c r="EK15"/>
  <c r="EL15"/>
  <c r="EM15"/>
  <c r="EN15"/>
  <c r="EO15"/>
  <c r="EF16"/>
  <c r="EG16"/>
  <c r="EH16"/>
  <c r="EI16"/>
  <c r="EJ16"/>
  <c r="EK16"/>
  <c r="EL16"/>
  <c r="EM16"/>
  <c r="EN16"/>
  <c r="EO16"/>
  <c r="EZ16"/>
  <c r="FA16"/>
  <c r="FB16"/>
  <c r="FC16"/>
  <c r="FD16"/>
  <c r="EF17"/>
  <c r="EG17"/>
  <c r="EH17"/>
  <c r="EI17"/>
  <c r="EJ17"/>
  <c r="EK17"/>
  <c r="EL17"/>
  <c r="EM17"/>
  <c r="EN17"/>
  <c r="EO17"/>
  <c r="EF18"/>
  <c r="EG18"/>
  <c r="EH18"/>
  <c r="EI18"/>
  <c r="EJ18"/>
  <c r="EK18"/>
  <c r="EL18"/>
  <c r="EM18"/>
  <c r="EN18"/>
  <c r="EO18"/>
  <c r="EF19"/>
  <c r="EG19"/>
  <c r="EH19"/>
  <c r="EI19"/>
  <c r="EJ19"/>
  <c r="EK19"/>
  <c r="EL19"/>
  <c r="EM19"/>
  <c r="EN19"/>
  <c r="EO19"/>
  <c r="EF20"/>
  <c r="EG20"/>
  <c r="EH20"/>
  <c r="EI20"/>
  <c r="EJ20"/>
  <c r="EK20"/>
  <c r="EL20"/>
  <c r="EM20"/>
  <c r="EN20"/>
  <c r="EO20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EF23"/>
  <c r="EG23"/>
  <c r="EH23"/>
  <c r="EI23"/>
  <c r="EJ23"/>
  <c r="EK23"/>
  <c r="EL23"/>
  <c r="EM23"/>
  <c r="EN23"/>
  <c r="EO23"/>
  <c r="EZ23"/>
  <c r="FA23"/>
  <c r="FB23"/>
  <c r="FC23"/>
  <c r="FD23"/>
  <c r="EF24"/>
  <c r="EG24"/>
  <c r="EH24"/>
  <c r="EI24"/>
  <c r="EJ24"/>
  <c r="EK24"/>
  <c r="EL24"/>
  <c r="EM24"/>
  <c r="EN24"/>
  <c r="EO24"/>
  <c r="EZ24"/>
  <c r="FA24"/>
  <c r="FB24"/>
  <c r="FC24"/>
  <c r="FD24"/>
  <c r="EF25"/>
  <c r="EG25"/>
  <c r="EH25"/>
  <c r="EI25"/>
  <c r="EJ25"/>
  <c r="EK25"/>
  <c r="EL25"/>
  <c r="EM25"/>
  <c r="EN25"/>
  <c r="EO25"/>
  <c r="EZ25"/>
  <c r="FA25"/>
  <c r="FB25"/>
  <c r="FC25"/>
  <c r="FD25"/>
  <c r="EF26"/>
  <c r="EG26"/>
  <c r="EH26"/>
  <c r="EI26"/>
  <c r="EJ26"/>
  <c r="EZ26"/>
  <c r="FA26"/>
  <c r="FB26"/>
  <c r="FC26"/>
  <c r="FD26"/>
  <c r="EP27"/>
  <c r="EQ27"/>
  <c r="ER27"/>
  <c r="ES27"/>
  <c r="ET27"/>
  <c r="EU27"/>
  <c r="EV27"/>
  <c r="EW27"/>
  <c r="EX27"/>
  <c r="EY27"/>
  <c r="EZ27"/>
  <c r="FA27"/>
  <c r="FB27"/>
  <c r="FC27"/>
  <c r="FD27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EP46"/>
  <c r="EQ46"/>
  <c r="ER46"/>
  <c r="ES46"/>
  <c r="ET46"/>
  <c r="EU46"/>
  <c r="EV46"/>
  <c r="EW46"/>
  <c r="EX46"/>
  <c r="EY46"/>
  <c r="EZ46"/>
  <c r="FA46"/>
  <c r="FB46"/>
  <c r="FC46"/>
  <c r="FD46"/>
  <c r="EP47"/>
  <c r="EQ47"/>
  <c r="ER47"/>
  <c r="ES47"/>
  <c r="ET47"/>
  <c r="EU47"/>
  <c r="EV47"/>
  <c r="EW47"/>
  <c r="EX47"/>
  <c r="EY47"/>
  <c r="EZ47"/>
  <c r="FA47"/>
  <c r="FB47"/>
  <c r="FC47"/>
  <c r="FD47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EP49"/>
  <c r="EQ49"/>
  <c r="ER49"/>
  <c r="ES49"/>
  <c r="ET49"/>
  <c r="EU49"/>
  <c r="EV49"/>
  <c r="EW49"/>
  <c r="EX49"/>
  <c r="EY49"/>
  <c r="EZ49"/>
  <c r="FA49"/>
  <c r="FB49"/>
  <c r="FC49"/>
  <c r="FD49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EP51"/>
  <c r="EQ51"/>
  <c r="ER51"/>
  <c r="ES51"/>
  <c r="ET51"/>
  <c r="EU51"/>
  <c r="EV51"/>
  <c r="EW51"/>
  <c r="EX51"/>
  <c r="EY51"/>
  <c r="EZ51"/>
  <c r="FA51"/>
  <c r="FB51"/>
  <c r="FC51"/>
  <c r="FD51"/>
  <c r="EP52"/>
  <c r="EQ52"/>
  <c r="ER52"/>
  <c r="ES52"/>
  <c r="ET52"/>
  <c r="EU52"/>
  <c r="EV52"/>
  <c r="EW52"/>
  <c r="EX52"/>
  <c r="EY52"/>
  <c r="EZ52"/>
  <c r="FA52"/>
  <c r="FB52"/>
  <c r="FC52"/>
  <c r="FD52"/>
  <c r="EP53"/>
  <c r="EQ53"/>
  <c r="ER53"/>
  <c r="ES53"/>
  <c r="ET53"/>
  <c r="EU53"/>
  <c r="EV53"/>
  <c r="EW53"/>
  <c r="EX53"/>
  <c r="EY53"/>
  <c r="EZ53"/>
  <c r="FA53"/>
  <c r="FB53"/>
  <c r="FC53"/>
  <c r="FD53"/>
  <c r="EP54"/>
  <c r="EQ54"/>
  <c r="ER54"/>
  <c r="ES54"/>
  <c r="ET54"/>
  <c r="EU54"/>
  <c r="EV54"/>
  <c r="EW54"/>
  <c r="EX54"/>
  <c r="EY54"/>
  <c r="EZ54"/>
  <c r="FA54"/>
  <c r="FB54"/>
  <c r="FC54"/>
  <c r="FD54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EP58"/>
  <c r="EQ58"/>
  <c r="ER58"/>
  <c r="ES58"/>
  <c r="ET58"/>
  <c r="EU58"/>
  <c r="EV58"/>
  <c r="EW58"/>
  <c r="EX58"/>
  <c r="EY58"/>
  <c r="EZ58"/>
  <c r="FA58"/>
  <c r="FB58"/>
  <c r="FC58"/>
  <c r="FD58"/>
  <c r="EP59"/>
  <c r="EQ59"/>
  <c r="ER59"/>
  <c r="ES59"/>
  <c r="ET59"/>
  <c r="EU59"/>
  <c r="EV59"/>
  <c r="EW59"/>
  <c r="EX59"/>
  <c r="EY59"/>
  <c r="EZ59"/>
  <c r="FA59"/>
  <c r="FB59"/>
  <c r="FC59"/>
  <c r="FD59"/>
  <c r="EP60"/>
  <c r="EQ60"/>
  <c r="ER60"/>
  <c r="ES60"/>
  <c r="ET60"/>
  <c r="EU60"/>
  <c r="EV60"/>
  <c r="EW60"/>
  <c r="EX60"/>
  <c r="EY60"/>
  <c r="EZ60"/>
  <c r="FA60"/>
  <c r="FB60"/>
  <c r="FC60"/>
  <c r="FD60"/>
  <c r="EP61"/>
  <c r="EQ61"/>
  <c r="ER61"/>
  <c r="ES61"/>
  <c r="ET61"/>
  <c r="EU61"/>
  <c r="EV61"/>
  <c r="EW61"/>
  <c r="EX61"/>
  <c r="EY61"/>
  <c r="EZ61"/>
  <c r="FA61"/>
  <c r="FB61"/>
  <c r="FC61"/>
  <c r="FD61"/>
  <c r="EP62"/>
  <c r="EQ62"/>
  <c r="ER62"/>
  <c r="ES62"/>
  <c r="ET62"/>
  <c r="EU62"/>
  <c r="EV62"/>
  <c r="EW62"/>
  <c r="EX62"/>
  <c r="EY62"/>
  <c r="EZ62"/>
  <c r="FA62"/>
  <c r="FB62"/>
  <c r="FC62"/>
  <c r="FD62"/>
  <c r="EP63"/>
  <c r="EQ63"/>
  <c r="ER63"/>
  <c r="ES63"/>
  <c r="ET63"/>
  <c r="EU63"/>
  <c r="EV63"/>
  <c r="EW63"/>
  <c r="EX63"/>
  <c r="EY63"/>
  <c r="EZ63"/>
  <c r="FA63"/>
  <c r="FB63"/>
  <c r="FC63"/>
  <c r="FD63"/>
  <c r="EP64"/>
  <c r="EQ64"/>
  <c r="ER64"/>
  <c r="ES64"/>
  <c r="ET64"/>
  <c r="EU64"/>
  <c r="EV64"/>
  <c r="EW64"/>
  <c r="EX64"/>
  <c r="EY64"/>
  <c r="EZ64"/>
  <c r="FA64"/>
  <c r="FB64"/>
  <c r="FC64"/>
  <c r="FD64"/>
  <c r="EP65"/>
  <c r="EQ65"/>
  <c r="ER65"/>
  <c r="ES65"/>
  <c r="ET65"/>
  <c r="EU65"/>
  <c r="EV65"/>
  <c r="EW65"/>
  <c r="EX65"/>
  <c r="EY65"/>
  <c r="EZ65"/>
  <c r="FA65"/>
  <c r="FB65"/>
  <c r="FC65"/>
  <c r="FD65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EP67"/>
  <c r="EQ67"/>
  <c r="ER67"/>
  <c r="ES67"/>
  <c r="ET67"/>
  <c r="EU67"/>
  <c r="EV67"/>
  <c r="EW67"/>
  <c r="EX67"/>
  <c r="EY67"/>
  <c r="EZ67"/>
  <c r="FA67"/>
  <c r="FB67"/>
  <c r="FC67"/>
  <c r="FD67"/>
  <c r="EP68"/>
  <c r="EQ68"/>
  <c r="ER68"/>
  <c r="ES68"/>
  <c r="ET68"/>
  <c r="EU68"/>
  <c r="EV68"/>
  <c r="EW68"/>
  <c r="EX68"/>
  <c r="EY68"/>
  <c r="EZ68"/>
  <c r="FA68"/>
  <c r="FB68"/>
  <c r="FC68"/>
  <c r="FD68"/>
  <c r="EP69"/>
  <c r="EQ69"/>
  <c r="ER69"/>
  <c r="ES69"/>
  <c r="ET69"/>
  <c r="EU69"/>
  <c r="EV69"/>
  <c r="EW69"/>
  <c r="EX69"/>
  <c r="EY69"/>
  <c r="EZ69"/>
  <c r="FA69"/>
  <c r="FB69"/>
  <c r="FC69"/>
  <c r="FD69"/>
  <c r="EP70"/>
  <c r="EQ70"/>
  <c r="ER70"/>
  <c r="ES70"/>
  <c r="ET70"/>
  <c r="EU70"/>
  <c r="EV70"/>
  <c r="EW70"/>
  <c r="EX70"/>
  <c r="EY70"/>
  <c r="EZ70"/>
  <c r="FA70"/>
  <c r="FB70"/>
  <c r="FC70"/>
  <c r="FD70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EP80"/>
  <c r="EQ80"/>
  <c r="ER80"/>
  <c r="ES80"/>
  <c r="ET80"/>
  <c r="EU80"/>
  <c r="EV80"/>
  <c r="EW80"/>
  <c r="EX80"/>
  <c r="EY80"/>
  <c r="EZ80"/>
  <c r="FA80"/>
  <c r="FB80"/>
  <c r="FC80"/>
  <c r="FD80"/>
  <c r="EP81"/>
  <c r="EQ81"/>
  <c r="ER81"/>
  <c r="ES81"/>
  <c r="ET81"/>
  <c r="EU81"/>
  <c r="EV81"/>
  <c r="EW81"/>
  <c r="EX81"/>
  <c r="EY81"/>
  <c r="EZ81"/>
  <c r="FA81"/>
  <c r="FB81"/>
  <c r="FC81"/>
  <c r="FD81"/>
  <c r="EP82"/>
  <c r="EQ82"/>
  <c r="ER82"/>
  <c r="ES82"/>
  <c r="ET82"/>
  <c r="EU82"/>
  <c r="EV82"/>
  <c r="EW82"/>
  <c r="EX82"/>
  <c r="EY82"/>
  <c r="EZ82"/>
  <c r="FA82"/>
  <c r="FB82"/>
  <c r="FC82"/>
  <c r="FD82"/>
  <c r="EP83"/>
  <c r="EQ83"/>
  <c r="ER83"/>
  <c r="ES83"/>
  <c r="ET83"/>
  <c r="EU83"/>
  <c r="EV83"/>
  <c r="EW83"/>
  <c r="EX83"/>
  <c r="EY83"/>
  <c r="EZ83"/>
  <c r="FA83"/>
  <c r="FB83"/>
  <c r="FC83"/>
  <c r="FD83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EP102"/>
  <c r="EQ102"/>
  <c r="ER102"/>
  <c r="ES102"/>
  <c r="ET102"/>
  <c r="EU102"/>
  <c r="EV102"/>
  <c r="EW102"/>
  <c r="EX102"/>
  <c r="EY102"/>
  <c r="EZ102"/>
  <c r="FA102"/>
  <c r="FB102"/>
  <c r="FC102"/>
  <c r="FD102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EU107"/>
  <c r="EV107"/>
  <c r="EW107"/>
  <c r="EX107"/>
  <c r="EY107"/>
  <c r="EZ107"/>
  <c r="FA107"/>
  <c r="FB107"/>
  <c r="FC107"/>
  <c r="FD107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EZ112"/>
  <c r="FA112"/>
  <c r="FB112"/>
  <c r="FC112"/>
  <c r="FD112"/>
  <c r="EP113"/>
  <c r="EQ113"/>
  <c r="ER113"/>
  <c r="ES113"/>
  <c r="ET113"/>
  <c r="EU113"/>
  <c r="EV113"/>
  <c r="EW113"/>
  <c r="EX113"/>
  <c r="EY113"/>
  <c r="EZ113"/>
  <c r="FA113"/>
  <c r="FB113"/>
  <c r="FC113"/>
  <c r="FD113"/>
  <c r="EP114"/>
  <c r="EQ114"/>
  <c r="ER114"/>
  <c r="ES114"/>
  <c r="ET114"/>
  <c r="EU114"/>
  <c r="EV114"/>
  <c r="EW114"/>
  <c r="EX114"/>
  <c r="EY114"/>
  <c r="EZ114"/>
  <c r="FA114"/>
  <c r="FB114"/>
  <c r="FC114"/>
  <c r="FD114"/>
  <c r="EP115"/>
  <c r="EQ115"/>
  <c r="ER115"/>
  <c r="ES115"/>
  <c r="ET115"/>
  <c r="EU115"/>
  <c r="EV115"/>
  <c r="EW115"/>
  <c r="EX115"/>
  <c r="EY115"/>
  <c r="EZ115"/>
  <c r="FA115"/>
  <c r="FB115"/>
  <c r="FC115"/>
  <c r="FD115"/>
  <c r="EP116"/>
  <c r="EQ116"/>
  <c r="ER116"/>
  <c r="ES116"/>
  <c r="ET116"/>
  <c r="EU116"/>
  <c r="EV116"/>
  <c r="EW116"/>
  <c r="EX116"/>
  <c r="EY116"/>
  <c r="EZ116"/>
  <c r="FA116"/>
  <c r="FB116"/>
  <c r="FC116"/>
  <c r="FD116"/>
  <c r="EP119"/>
  <c r="EQ119"/>
  <c r="ER119"/>
  <c r="ES119"/>
  <c r="ET119"/>
  <c r="EU119"/>
  <c r="EV119"/>
  <c r="EW119"/>
  <c r="EX119"/>
  <c r="EY119"/>
  <c r="EZ119"/>
  <c r="FA119"/>
  <c r="FB119"/>
  <c r="FC119"/>
  <c r="FD119"/>
  <c r="EP120"/>
  <c r="EQ120"/>
  <c r="ER120"/>
  <c r="ES120"/>
  <c r="ET120"/>
  <c r="EU120"/>
  <c r="EV120"/>
  <c r="EW120"/>
  <c r="EX120"/>
  <c r="EY120"/>
  <c r="EZ120"/>
  <c r="FA120"/>
  <c r="FB120"/>
  <c r="FC120"/>
  <c r="FD120"/>
  <c r="EP121"/>
  <c r="EQ121"/>
  <c r="ER121"/>
  <c r="ES121"/>
  <c r="ET121"/>
  <c r="EU121"/>
  <c r="EV121"/>
  <c r="EW121"/>
  <c r="EX121"/>
  <c r="EY121"/>
  <c r="EZ121"/>
  <c r="FA121"/>
  <c r="FB121"/>
  <c r="FC121"/>
  <c r="FD121"/>
  <c r="EP122"/>
  <c r="EQ122"/>
  <c r="ER122"/>
  <c r="ES122"/>
  <c r="ET122"/>
  <c r="EU122"/>
  <c r="EV122"/>
  <c r="EW122"/>
  <c r="EX122"/>
  <c r="EY122"/>
  <c r="EZ122"/>
  <c r="FA122"/>
  <c r="FB122"/>
  <c r="FC122"/>
  <c r="FD122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EP124"/>
  <c r="EQ124"/>
  <c r="ER124"/>
  <c r="ES124"/>
  <c r="ET124"/>
  <c r="EU124"/>
  <c r="EV124"/>
  <c r="EW124"/>
  <c r="EX124"/>
  <c r="EY124"/>
  <c r="EZ124"/>
  <c r="FA124"/>
  <c r="FB124"/>
  <c r="FC124"/>
  <c r="FD124"/>
  <c r="EP125"/>
  <c r="EQ125"/>
  <c r="ER125"/>
  <c r="ES125"/>
  <c r="ET125"/>
  <c r="EU125"/>
  <c r="EV125"/>
  <c r="EW125"/>
  <c r="EX125"/>
  <c r="EY125"/>
  <c r="EZ125"/>
  <c r="FA125"/>
  <c r="FB125"/>
  <c r="FC125"/>
  <c r="FD125"/>
  <c r="EP126"/>
  <c r="EQ126"/>
  <c r="ER126"/>
  <c r="ES126"/>
  <c r="ET126"/>
  <c r="EU126"/>
  <c r="EV126"/>
  <c r="EW126"/>
  <c r="EX126"/>
  <c r="EY126"/>
  <c r="EZ126"/>
  <c r="FA126"/>
  <c r="FB126"/>
  <c r="FC126"/>
  <c r="FD126"/>
  <c r="EP127"/>
  <c r="EQ127"/>
  <c r="ER127"/>
  <c r="ES127"/>
  <c r="ET127"/>
  <c r="EU127"/>
  <c r="EV127"/>
  <c r="EW127"/>
  <c r="EX127"/>
  <c r="EY127"/>
  <c r="EZ127"/>
  <c r="FA127"/>
  <c r="FB127"/>
  <c r="FC127"/>
  <c r="FD127"/>
  <c r="EU130"/>
  <c r="EV130"/>
  <c r="EW130"/>
  <c r="EX130"/>
  <c r="EY130"/>
  <c r="EZ130"/>
  <c r="FA130"/>
  <c r="FB130"/>
  <c r="FC130"/>
  <c r="FD130"/>
  <c r="DE3"/>
  <c r="DF3"/>
  <c r="DG3"/>
  <c r="DH3"/>
  <c r="DI3"/>
  <c r="DJ3"/>
  <c r="DK3"/>
  <c r="DL3"/>
  <c r="DM3"/>
  <c r="DN3"/>
  <c r="DO3"/>
  <c r="DP3"/>
  <c r="DQ3"/>
  <c r="DR3"/>
  <c r="DS3"/>
  <c r="DC5"/>
  <c r="DD5"/>
  <c r="DE5"/>
  <c r="DF5"/>
  <c r="DG5"/>
  <c r="DH5"/>
  <c r="DI5"/>
  <c r="DJ5"/>
  <c r="DK5"/>
  <c r="DL5"/>
  <c r="DM5"/>
  <c r="DN5"/>
  <c r="DO5"/>
  <c r="DP5"/>
  <c r="DQ5"/>
  <c r="DR5"/>
  <c r="DS5"/>
  <c r="DC6"/>
  <c r="DD6"/>
  <c r="DE6"/>
  <c r="DF6"/>
  <c r="DG6"/>
  <c r="DH6"/>
  <c r="DI6"/>
  <c r="DJ6"/>
  <c r="DK6"/>
  <c r="DL6"/>
  <c r="DM6"/>
  <c r="DN6"/>
  <c r="DO6"/>
  <c r="DP6"/>
  <c r="DQ6"/>
  <c r="DR6"/>
  <c r="DS6"/>
  <c r="DC7"/>
  <c r="DD7"/>
  <c r="DE7"/>
  <c r="DF7"/>
  <c r="DG7"/>
  <c r="DH7"/>
  <c r="DI7"/>
  <c r="DJ7"/>
  <c r="DK7"/>
  <c r="DL7"/>
  <c r="DM7"/>
  <c r="DN7"/>
  <c r="DO7"/>
  <c r="DP7"/>
  <c r="DQ7"/>
  <c r="DR7"/>
  <c r="DS7"/>
  <c r="DC8"/>
  <c r="DD8"/>
  <c r="DE8"/>
  <c r="DF8"/>
  <c r="DG8"/>
  <c r="DH8"/>
  <c r="DI8"/>
  <c r="DJ8"/>
  <c r="DK8"/>
  <c r="DL8"/>
  <c r="DM8"/>
  <c r="DN8"/>
  <c r="DO8"/>
  <c r="DP8"/>
  <c r="DQ8"/>
  <c r="DR8"/>
  <c r="DS8"/>
  <c r="DO16"/>
  <c r="DP16"/>
  <c r="DQ16"/>
  <c r="DR16"/>
  <c r="DS16"/>
  <c r="DE21"/>
  <c r="DF21"/>
  <c r="DG21"/>
  <c r="DH21"/>
  <c r="DI21"/>
  <c r="DJ21"/>
  <c r="DK21"/>
  <c r="DL21"/>
  <c r="DM21"/>
  <c r="DN21"/>
  <c r="DO21"/>
  <c r="DP21"/>
  <c r="DQ21"/>
  <c r="DR21"/>
  <c r="DS21"/>
  <c r="DE22"/>
  <c r="DF22"/>
  <c r="DG22"/>
  <c r="DH22"/>
  <c r="DI22"/>
  <c r="DJ22"/>
  <c r="DK22"/>
  <c r="DL22"/>
  <c r="DM22"/>
  <c r="DN22"/>
  <c r="DO22"/>
  <c r="DP22"/>
  <c r="DQ22"/>
  <c r="DR22"/>
  <c r="DS22"/>
  <c r="DO23"/>
  <c r="DP23"/>
  <c r="DQ23"/>
  <c r="DR23"/>
  <c r="DS23"/>
  <c r="DO24"/>
  <c r="DP24"/>
  <c r="DQ24"/>
  <c r="DR24"/>
  <c r="DS24"/>
  <c r="DO25"/>
  <c r="DP25"/>
  <c r="DQ25"/>
  <c r="DR25"/>
  <c r="DS25"/>
  <c r="DO26"/>
  <c r="DP26"/>
  <c r="DQ26"/>
  <c r="DR26"/>
  <c r="DS26"/>
  <c r="DE27"/>
  <c r="DF27"/>
  <c r="DG27"/>
  <c r="DH27"/>
  <c r="DI27"/>
  <c r="DJ27"/>
  <c r="DK27"/>
  <c r="DL27"/>
  <c r="DM27"/>
  <c r="DN27"/>
  <c r="DO27"/>
  <c r="DP27"/>
  <c r="DQ27"/>
  <c r="DR27"/>
  <c r="DS27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E46"/>
  <c r="DF46"/>
  <c r="DG46"/>
  <c r="DH46"/>
  <c r="DI46"/>
  <c r="DJ46"/>
  <c r="DK46"/>
  <c r="DL46"/>
  <c r="DM46"/>
  <c r="DN46"/>
  <c r="DO46"/>
  <c r="DP46"/>
  <c r="DQ46"/>
  <c r="DR46"/>
  <c r="DS46"/>
  <c r="DE47"/>
  <c r="DF47"/>
  <c r="DG47"/>
  <c r="DH47"/>
  <c r="DI47"/>
  <c r="DJ47"/>
  <c r="DK47"/>
  <c r="DL47"/>
  <c r="DM47"/>
  <c r="DN47"/>
  <c r="DO47"/>
  <c r="DP47"/>
  <c r="DQ47"/>
  <c r="DR47"/>
  <c r="DS47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E49"/>
  <c r="DF49"/>
  <c r="DG49"/>
  <c r="DH49"/>
  <c r="DI49"/>
  <c r="DJ49"/>
  <c r="DK49"/>
  <c r="DL49"/>
  <c r="DM49"/>
  <c r="DN49"/>
  <c r="DO49"/>
  <c r="DP49"/>
  <c r="DQ49"/>
  <c r="DR49"/>
  <c r="DS49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E51"/>
  <c r="DF51"/>
  <c r="DG51"/>
  <c r="DH51"/>
  <c r="DI51"/>
  <c r="DJ51"/>
  <c r="DK51"/>
  <c r="DL51"/>
  <c r="DM51"/>
  <c r="DN51"/>
  <c r="DO51"/>
  <c r="DP51"/>
  <c r="DQ51"/>
  <c r="DR51"/>
  <c r="DS51"/>
  <c r="DE52"/>
  <c r="DF52"/>
  <c r="DG52"/>
  <c r="DH52"/>
  <c r="DI52"/>
  <c r="DJ52"/>
  <c r="DK52"/>
  <c r="DL52"/>
  <c r="DM52"/>
  <c r="DN52"/>
  <c r="DO52"/>
  <c r="DP52"/>
  <c r="DQ52"/>
  <c r="DR52"/>
  <c r="DS52"/>
  <c r="DE53"/>
  <c r="DF53"/>
  <c r="DG53"/>
  <c r="DH53"/>
  <c r="DI53"/>
  <c r="DJ53"/>
  <c r="DK53"/>
  <c r="DL53"/>
  <c r="DM53"/>
  <c r="DN53"/>
  <c r="DO53"/>
  <c r="DP53"/>
  <c r="DQ53"/>
  <c r="DR53"/>
  <c r="DS53"/>
  <c r="DE54"/>
  <c r="DF54"/>
  <c r="DG54"/>
  <c r="DH54"/>
  <c r="DI54"/>
  <c r="DJ54"/>
  <c r="DK54"/>
  <c r="DL54"/>
  <c r="DM54"/>
  <c r="DN54"/>
  <c r="DO54"/>
  <c r="DP54"/>
  <c r="DQ54"/>
  <c r="DR54"/>
  <c r="DS54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E58"/>
  <c r="DF58"/>
  <c r="DG58"/>
  <c r="DH58"/>
  <c r="DI58"/>
  <c r="DJ58"/>
  <c r="DK58"/>
  <c r="DL58"/>
  <c r="DM58"/>
  <c r="DN58"/>
  <c r="DO58"/>
  <c r="DP58"/>
  <c r="DQ58"/>
  <c r="DR58"/>
  <c r="DS58"/>
  <c r="DE59"/>
  <c r="DF59"/>
  <c r="DG59"/>
  <c r="DH59"/>
  <c r="DI59"/>
  <c r="DJ59"/>
  <c r="DK59"/>
  <c r="DL59"/>
  <c r="DM59"/>
  <c r="DN59"/>
  <c r="DO59"/>
  <c r="DP59"/>
  <c r="DQ59"/>
  <c r="DR59"/>
  <c r="DS59"/>
  <c r="DE60"/>
  <c r="DF60"/>
  <c r="DG60"/>
  <c r="DH60"/>
  <c r="DI60"/>
  <c r="DJ60"/>
  <c r="DK60"/>
  <c r="DL60"/>
  <c r="DM60"/>
  <c r="DN60"/>
  <c r="DO60"/>
  <c r="DP60"/>
  <c r="DQ60"/>
  <c r="DR60"/>
  <c r="DS60"/>
  <c r="DE61"/>
  <c r="DF61"/>
  <c r="DG61"/>
  <c r="DH61"/>
  <c r="DI61"/>
  <c r="DJ61"/>
  <c r="DK61"/>
  <c r="DL61"/>
  <c r="DM61"/>
  <c r="DN61"/>
  <c r="DO61"/>
  <c r="DP61"/>
  <c r="DQ61"/>
  <c r="DR61"/>
  <c r="DS61"/>
  <c r="DE62"/>
  <c r="DF62"/>
  <c r="DG62"/>
  <c r="DH62"/>
  <c r="DI62"/>
  <c r="DJ62"/>
  <c r="DK62"/>
  <c r="DL62"/>
  <c r="DM62"/>
  <c r="DN62"/>
  <c r="DO62"/>
  <c r="DP62"/>
  <c r="DQ62"/>
  <c r="DR62"/>
  <c r="DS62"/>
  <c r="DE63"/>
  <c r="DF63"/>
  <c r="DG63"/>
  <c r="DH63"/>
  <c r="DI63"/>
  <c r="DJ63"/>
  <c r="DK63"/>
  <c r="DL63"/>
  <c r="DM63"/>
  <c r="DN63"/>
  <c r="DO63"/>
  <c r="DP63"/>
  <c r="DQ63"/>
  <c r="DR63"/>
  <c r="DS63"/>
  <c r="DE64"/>
  <c r="DF64"/>
  <c r="DG64"/>
  <c r="DH64"/>
  <c r="DI64"/>
  <c r="DJ64"/>
  <c r="DK64"/>
  <c r="DL64"/>
  <c r="DM64"/>
  <c r="DN64"/>
  <c r="DO64"/>
  <c r="DP64"/>
  <c r="DQ64"/>
  <c r="DR64"/>
  <c r="DS64"/>
  <c r="DE65"/>
  <c r="DF65"/>
  <c r="DG65"/>
  <c r="DH65"/>
  <c r="DI65"/>
  <c r="DJ65"/>
  <c r="DK65"/>
  <c r="DL65"/>
  <c r="DM65"/>
  <c r="DN65"/>
  <c r="DO65"/>
  <c r="DP65"/>
  <c r="DQ65"/>
  <c r="DR65"/>
  <c r="DS65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E67"/>
  <c r="DF67"/>
  <c r="DG67"/>
  <c r="DH67"/>
  <c r="DI67"/>
  <c r="DJ67"/>
  <c r="DK67"/>
  <c r="DL67"/>
  <c r="DM67"/>
  <c r="DN67"/>
  <c r="DO67"/>
  <c r="DP67"/>
  <c r="DQ67"/>
  <c r="DR67"/>
  <c r="DS67"/>
  <c r="DE68"/>
  <c r="DF68"/>
  <c r="DG68"/>
  <c r="DH68"/>
  <c r="DI68"/>
  <c r="DJ68"/>
  <c r="DK68"/>
  <c r="DL68"/>
  <c r="DM68"/>
  <c r="DN68"/>
  <c r="DO68"/>
  <c r="DP68"/>
  <c r="DQ68"/>
  <c r="DR68"/>
  <c r="DS68"/>
  <c r="DE69"/>
  <c r="DF69"/>
  <c r="DG69"/>
  <c r="DH69"/>
  <c r="DI69"/>
  <c r="DJ69"/>
  <c r="DK69"/>
  <c r="DL69"/>
  <c r="DM69"/>
  <c r="DN69"/>
  <c r="DO69"/>
  <c r="DP69"/>
  <c r="DQ69"/>
  <c r="DR69"/>
  <c r="DS69"/>
  <c r="DE70"/>
  <c r="DF70"/>
  <c r="DG70"/>
  <c r="DH70"/>
  <c r="DI70"/>
  <c r="DJ70"/>
  <c r="DK70"/>
  <c r="DL70"/>
  <c r="DM70"/>
  <c r="DN70"/>
  <c r="DO70"/>
  <c r="DP70"/>
  <c r="DQ70"/>
  <c r="DR70"/>
  <c r="DS70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E80"/>
  <c r="DF80"/>
  <c r="DG80"/>
  <c r="DH80"/>
  <c r="DI80"/>
  <c r="DJ80"/>
  <c r="DK80"/>
  <c r="DL80"/>
  <c r="DM80"/>
  <c r="DN80"/>
  <c r="DO80"/>
  <c r="DP80"/>
  <c r="DQ80"/>
  <c r="DR80"/>
  <c r="DS80"/>
  <c r="DE81"/>
  <c r="DF81"/>
  <c r="DG81"/>
  <c r="DH81"/>
  <c r="DI81"/>
  <c r="DJ81"/>
  <c r="DK81"/>
  <c r="DL81"/>
  <c r="DM81"/>
  <c r="DN81"/>
  <c r="DO81"/>
  <c r="DP81"/>
  <c r="DQ81"/>
  <c r="DR81"/>
  <c r="DS81"/>
  <c r="DE82"/>
  <c r="DF82"/>
  <c r="DG82"/>
  <c r="DH82"/>
  <c r="DI82"/>
  <c r="DJ82"/>
  <c r="DK82"/>
  <c r="DL82"/>
  <c r="DM82"/>
  <c r="DN82"/>
  <c r="DO82"/>
  <c r="DP82"/>
  <c r="DQ82"/>
  <c r="DR82"/>
  <c r="DS82"/>
  <c r="DE83"/>
  <c r="DF83"/>
  <c r="DG83"/>
  <c r="DH83"/>
  <c r="DI83"/>
  <c r="DJ83"/>
  <c r="DK83"/>
  <c r="DL83"/>
  <c r="DM83"/>
  <c r="DN83"/>
  <c r="DO83"/>
  <c r="DP83"/>
  <c r="DQ83"/>
  <c r="DR83"/>
  <c r="DS83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E102"/>
  <c r="DF102"/>
  <c r="DG102"/>
  <c r="DH102"/>
  <c r="DI102"/>
  <c r="DJ102"/>
  <c r="DK102"/>
  <c r="DL102"/>
  <c r="DM102"/>
  <c r="DN102"/>
  <c r="DO102"/>
  <c r="DP102"/>
  <c r="DQ102"/>
  <c r="DR102"/>
  <c r="DS102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J107"/>
  <c r="DK107"/>
  <c r="DL107"/>
  <c r="DM107"/>
  <c r="DN107"/>
  <c r="DO107"/>
  <c r="DP107"/>
  <c r="DQ107"/>
  <c r="DR107"/>
  <c r="DS107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O112"/>
  <c r="DP112"/>
  <c r="DQ112"/>
  <c r="DR112"/>
  <c r="DS112"/>
  <c r="DE113"/>
  <c r="DF113"/>
  <c r="DG113"/>
  <c r="DH113"/>
  <c r="DI113"/>
  <c r="DJ113"/>
  <c r="DK113"/>
  <c r="DL113"/>
  <c r="DM113"/>
  <c r="DN113"/>
  <c r="DO113"/>
  <c r="DP113"/>
  <c r="DQ113"/>
  <c r="DR113"/>
  <c r="DS113"/>
  <c r="DE114"/>
  <c r="DF114"/>
  <c r="DG114"/>
  <c r="DH114"/>
  <c r="DI114"/>
  <c r="DJ114"/>
  <c r="DK114"/>
  <c r="DL114"/>
  <c r="DM114"/>
  <c r="DN114"/>
  <c r="DO114"/>
  <c r="DP114"/>
  <c r="DQ114"/>
  <c r="DR114"/>
  <c r="DS114"/>
  <c r="DE115"/>
  <c r="DF115"/>
  <c r="DG115"/>
  <c r="DH115"/>
  <c r="DI115"/>
  <c r="DJ115"/>
  <c r="DK115"/>
  <c r="DL115"/>
  <c r="DM115"/>
  <c r="DN115"/>
  <c r="DO115"/>
  <c r="DP115"/>
  <c r="DQ115"/>
  <c r="DR115"/>
  <c r="DS115"/>
  <c r="DE116"/>
  <c r="DF116"/>
  <c r="DG116"/>
  <c r="DH116"/>
  <c r="DI116"/>
  <c r="DJ116"/>
  <c r="DK116"/>
  <c r="DL116"/>
  <c r="DM116"/>
  <c r="DN116"/>
  <c r="DO116"/>
  <c r="DP116"/>
  <c r="DQ116"/>
  <c r="DR116"/>
  <c r="DS116"/>
  <c r="DE119"/>
  <c r="DF119"/>
  <c r="DG119"/>
  <c r="DH119"/>
  <c r="DI119"/>
  <c r="DJ119"/>
  <c r="DK119"/>
  <c r="DL119"/>
  <c r="DM119"/>
  <c r="DN119"/>
  <c r="DO119"/>
  <c r="DP119"/>
  <c r="DQ119"/>
  <c r="DR119"/>
  <c r="DS119"/>
  <c r="DE120"/>
  <c r="DF120"/>
  <c r="DG120"/>
  <c r="DH120"/>
  <c r="DI120"/>
  <c r="DJ120"/>
  <c r="DK120"/>
  <c r="DL120"/>
  <c r="DM120"/>
  <c r="DN120"/>
  <c r="DO120"/>
  <c r="DP120"/>
  <c r="DQ120"/>
  <c r="DR120"/>
  <c r="DS120"/>
  <c r="DE121"/>
  <c r="DF121"/>
  <c r="DG121"/>
  <c r="DH121"/>
  <c r="DI121"/>
  <c r="DJ121"/>
  <c r="DK121"/>
  <c r="DL121"/>
  <c r="DM121"/>
  <c r="DN121"/>
  <c r="DO121"/>
  <c r="DP121"/>
  <c r="DQ121"/>
  <c r="DR121"/>
  <c r="DS121"/>
  <c r="DE122"/>
  <c r="DF122"/>
  <c r="DG122"/>
  <c r="DH122"/>
  <c r="DI122"/>
  <c r="DJ122"/>
  <c r="DK122"/>
  <c r="DL122"/>
  <c r="DM122"/>
  <c r="DN122"/>
  <c r="DO122"/>
  <c r="DP122"/>
  <c r="DQ122"/>
  <c r="DR122"/>
  <c r="DS122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E124"/>
  <c r="DF124"/>
  <c r="DG124"/>
  <c r="DH124"/>
  <c r="DI124"/>
  <c r="DJ124"/>
  <c r="DK124"/>
  <c r="DL124"/>
  <c r="DM124"/>
  <c r="DN124"/>
  <c r="DO124"/>
  <c r="DP124"/>
  <c r="DQ124"/>
  <c r="DR124"/>
  <c r="DS124"/>
  <c r="DE125"/>
  <c r="DF125"/>
  <c r="DG125"/>
  <c r="DH125"/>
  <c r="DI125"/>
  <c r="DJ125"/>
  <c r="DK125"/>
  <c r="DL125"/>
  <c r="DM125"/>
  <c r="DN125"/>
  <c r="DO125"/>
  <c r="DP125"/>
  <c r="DQ125"/>
  <c r="DR125"/>
  <c r="DS125"/>
  <c r="DE126"/>
  <c r="DF126"/>
  <c r="DG126"/>
  <c r="DH126"/>
  <c r="DI126"/>
  <c r="DJ126"/>
  <c r="DK126"/>
  <c r="DL126"/>
  <c r="DM126"/>
  <c r="DN126"/>
  <c r="DO126"/>
  <c r="DP126"/>
  <c r="DQ126"/>
  <c r="DR126"/>
  <c r="DS126"/>
  <c r="DE127"/>
  <c r="DF127"/>
  <c r="DG127"/>
  <c r="DH127"/>
  <c r="DI127"/>
  <c r="DJ127"/>
  <c r="DK127"/>
  <c r="DL127"/>
  <c r="DM127"/>
  <c r="DN127"/>
  <c r="DO127"/>
  <c r="DP127"/>
  <c r="DQ127"/>
  <c r="DR127"/>
  <c r="DS127"/>
  <c r="DJ130"/>
  <c r="DK130"/>
  <c r="DL130"/>
  <c r="DM130"/>
  <c r="DN130"/>
  <c r="DO130"/>
  <c r="DP130"/>
  <c r="DQ130"/>
  <c r="DR130"/>
  <c r="DS130"/>
  <c r="AZ3"/>
  <c r="AZ9"/>
  <c r="AZ10"/>
  <c r="AZ24"/>
  <c r="AZ26"/>
  <c r="AZ27"/>
  <c r="AZ28"/>
  <c r="AZ29"/>
  <c r="AZ30"/>
  <c r="AZ31"/>
  <c r="AZ32"/>
  <c r="AZ33"/>
  <c r="AZ34"/>
  <c r="AZ35"/>
  <c r="AZ36"/>
  <c r="AZ38"/>
  <c r="AZ40"/>
  <c r="AZ66"/>
  <c r="AZ69"/>
  <c r="AZ70"/>
  <c r="AZ73"/>
  <c r="AZ74"/>
  <c r="AZ75"/>
  <c r="AZ76"/>
  <c r="AZ79"/>
  <c r="AZ86"/>
  <c r="AZ87"/>
  <c r="AZ88"/>
  <c r="AZ100"/>
  <c r="AZ101"/>
  <c r="AZ102"/>
  <c r="AZ103"/>
  <c r="AZ104"/>
  <c r="AZ105"/>
  <c r="AZ106"/>
  <c r="AZ107"/>
  <c r="AZ108"/>
  <c r="AZ109"/>
  <c r="AZ110"/>
  <c r="AZ111"/>
  <c r="AZ112"/>
  <c r="AZ117"/>
  <c r="AZ118"/>
  <c r="AZ123"/>
  <c r="AZ128"/>
  <c r="AZ129"/>
  <c r="AZ130"/>
  <c r="P3"/>
  <c r="P5"/>
  <c r="P6"/>
  <c r="P7"/>
  <c r="P8"/>
  <c r="P9"/>
  <c r="P10"/>
  <c r="P15"/>
  <c r="P20"/>
  <c r="P23"/>
  <c r="P24"/>
  <c r="P25"/>
  <c r="P26"/>
  <c r="P27"/>
  <c r="P28"/>
  <c r="P29"/>
  <c r="P30"/>
  <c r="P31"/>
  <c r="P32"/>
  <c r="P33"/>
  <c r="P34"/>
  <c r="P35"/>
  <c r="P36"/>
  <c r="P38"/>
  <c r="P40"/>
  <c r="P48"/>
  <c r="P49"/>
  <c r="P50"/>
  <c r="P61"/>
  <c r="P66"/>
  <c r="P68"/>
  <c r="P69"/>
  <c r="P70"/>
  <c r="P73"/>
  <c r="P74"/>
  <c r="P75"/>
  <c r="P76"/>
  <c r="P79"/>
  <c r="P80"/>
  <c r="P81"/>
  <c r="P86"/>
  <c r="P87"/>
  <c r="P88"/>
  <c r="P100"/>
  <c r="P101"/>
  <c r="P102"/>
  <c r="P103"/>
  <c r="P104"/>
  <c r="P105"/>
  <c r="P106"/>
  <c r="P107"/>
  <c r="P108"/>
  <c r="P109"/>
  <c r="P110"/>
  <c r="P111"/>
  <c r="P112"/>
  <c r="P117"/>
  <c r="P118"/>
  <c r="P123"/>
  <c r="P124"/>
  <c r="P125"/>
  <c r="P128"/>
  <c r="P129"/>
  <c r="P130"/>
  <c r="P131"/>
  <c r="Q3" i="2"/>
  <c r="Q4"/>
  <c r="Q5"/>
  <c r="Q6"/>
  <c r="O38" i="13" l="1"/>
  <c r="O35"/>
  <c r="O33"/>
  <c r="O31"/>
  <c r="O29"/>
  <c r="O27"/>
  <c r="O40"/>
  <c r="O36"/>
  <c r="O34"/>
  <c r="O32"/>
  <c r="O30"/>
  <c r="O26"/>
  <c r="O66"/>
  <c r="O9"/>
  <c r="O3"/>
  <c r="O10"/>
  <c r="O28"/>
  <c r="O70"/>
  <c r="O129"/>
  <c r="O117"/>
  <c r="O109"/>
  <c r="O105"/>
  <c r="O101"/>
  <c r="O88"/>
  <c r="O86"/>
  <c r="O76"/>
  <c r="O74"/>
  <c r="O24"/>
  <c r="O73"/>
  <c r="O69"/>
  <c r="O130"/>
  <c r="O118"/>
  <c r="O112"/>
  <c r="O110"/>
  <c r="O108"/>
  <c r="O106"/>
  <c r="O104"/>
  <c r="O102"/>
  <c r="O100"/>
  <c r="O87"/>
  <c r="O79"/>
  <c r="O75"/>
  <c r="O123"/>
  <c r="O111"/>
  <c r="O107"/>
  <c r="O103"/>
  <c r="O128"/>
  <c r="F43" i="2" l="1"/>
  <c r="F42"/>
  <c r="F31"/>
  <c r="F30"/>
  <c r="F25"/>
  <c r="F24"/>
  <c r="F13"/>
  <c r="F12"/>
  <c r="H65" i="14"/>
  <c r="G65"/>
  <c r="F65"/>
  <c r="E65"/>
  <c r="H65" i="23"/>
  <c r="G65"/>
  <c r="F65"/>
  <c r="E65"/>
  <c r="H65" i="13"/>
  <c r="G65"/>
  <c r="F65"/>
  <c r="E65"/>
  <c r="AY40" i="2"/>
  <c r="AW40"/>
  <c r="AR40"/>
  <c r="AQ40"/>
  <c r="AP40"/>
  <c r="AO40"/>
  <c r="AM40"/>
  <c r="AL40"/>
  <c r="AK40"/>
  <c r="AJ40"/>
  <c r="AI40"/>
  <c r="AF40"/>
  <c r="AD40"/>
  <c r="AC40"/>
  <c r="AB40"/>
  <c r="AA40"/>
  <c r="Y40"/>
  <c r="X40"/>
  <c r="W40"/>
  <c r="V40"/>
  <c r="U40"/>
  <c r="R40"/>
  <c r="L40"/>
  <c r="F40"/>
  <c r="E40"/>
  <c r="H122" i="14"/>
  <c r="G122"/>
  <c r="F122"/>
  <c r="E122"/>
  <c r="H122" i="23"/>
  <c r="G122"/>
  <c r="F122"/>
  <c r="E122"/>
  <c r="H122" i="13"/>
  <c r="G122"/>
  <c r="F122"/>
  <c r="E122"/>
  <c r="AY23" i="2"/>
  <c r="AW23"/>
  <c r="AR23"/>
  <c r="AQ23"/>
  <c r="AP23"/>
  <c r="AO23"/>
  <c r="AM23"/>
  <c r="AL23"/>
  <c r="AK23"/>
  <c r="AJ23"/>
  <c r="AI23"/>
  <c r="AF23"/>
  <c r="AD23"/>
  <c r="AC23"/>
  <c r="AB23"/>
  <c r="AA23"/>
  <c r="Y23"/>
  <c r="X23"/>
  <c r="W23"/>
  <c r="V23"/>
  <c r="U23"/>
  <c r="R23"/>
  <c r="L23"/>
  <c r="F23"/>
  <c r="E23"/>
  <c r="AG40" l="1"/>
  <c r="P64" i="13"/>
  <c r="AZ6"/>
  <c r="O6" s="1"/>
  <c r="AZ23"/>
  <c r="O23" s="1"/>
  <c r="AZ49"/>
  <c r="O49" s="1"/>
  <c r="AZ25"/>
  <c r="O25" s="1"/>
  <c r="AZ122"/>
  <c r="P122"/>
  <c r="T40" i="2"/>
  <c r="AZ64" i="13"/>
  <c r="AZ5"/>
  <c r="O5" s="1"/>
  <c r="AZ15"/>
  <c r="O15" s="1"/>
  <c r="AZ61"/>
  <c r="O61" s="1"/>
  <c r="AZ20"/>
  <c r="O20" s="1"/>
  <c r="AZ23" i="2"/>
  <c r="AZ40"/>
  <c r="AH23"/>
  <c r="AY122" i="14"/>
  <c r="AG23" i="2"/>
  <c r="O122" i="14"/>
  <c r="T23" i="2"/>
  <c r="AZ122" i="23"/>
  <c r="P122"/>
  <c r="S40" i="2"/>
  <c r="AH40"/>
  <c r="AN40"/>
  <c r="AU40"/>
  <c r="Z40"/>
  <c r="AT40"/>
  <c r="AV40"/>
  <c r="N127" i="25" s="1"/>
  <c r="AX40" i="2"/>
  <c r="S23"/>
  <c r="AN23"/>
  <c r="AU23"/>
  <c r="Z23"/>
  <c r="AT23"/>
  <c r="AV23"/>
  <c r="N110" i="25" s="1"/>
  <c r="AX23" i="2"/>
  <c r="F115"/>
  <c r="F103"/>
  <c r="F102"/>
  <c r="F101"/>
  <c r="H52" i="14"/>
  <c r="G52"/>
  <c r="F52"/>
  <c r="E52"/>
  <c r="H52" i="23"/>
  <c r="G52"/>
  <c r="F52"/>
  <c r="E52"/>
  <c r="H54" i="13"/>
  <c r="G54"/>
  <c r="F54"/>
  <c r="E54"/>
  <c r="AY112" i="2"/>
  <c r="AW112"/>
  <c r="AR112"/>
  <c r="AQ112"/>
  <c r="AP112"/>
  <c r="AO112"/>
  <c r="AM112"/>
  <c r="AL112"/>
  <c r="AK112"/>
  <c r="AJ112"/>
  <c r="AI112"/>
  <c r="AF112"/>
  <c r="AD112"/>
  <c r="AC112"/>
  <c r="AB112"/>
  <c r="AA112"/>
  <c r="Y112"/>
  <c r="X112"/>
  <c r="W112"/>
  <c r="V112"/>
  <c r="U112"/>
  <c r="R112"/>
  <c r="L112"/>
  <c r="F112"/>
  <c r="E112"/>
  <c r="AY111"/>
  <c r="AW111"/>
  <c r="AR111"/>
  <c r="AQ111"/>
  <c r="AP111"/>
  <c r="AO111"/>
  <c r="AM111"/>
  <c r="AL111"/>
  <c r="AK111"/>
  <c r="AJ111"/>
  <c r="AI111"/>
  <c r="AF111"/>
  <c r="AD111"/>
  <c r="AC111"/>
  <c r="AB111"/>
  <c r="AA111"/>
  <c r="Y111"/>
  <c r="X111"/>
  <c r="W111"/>
  <c r="V111"/>
  <c r="U111"/>
  <c r="R111"/>
  <c r="L111"/>
  <c r="F111"/>
  <c r="E111"/>
  <c r="H120" i="14"/>
  <c r="G120"/>
  <c r="F120"/>
  <c r="E120"/>
  <c r="H120" i="23"/>
  <c r="G120"/>
  <c r="F120"/>
  <c r="E120"/>
  <c r="H120" i="13"/>
  <c r="G120"/>
  <c r="F120"/>
  <c r="E120"/>
  <c r="F89" i="2"/>
  <c r="F88"/>
  <c r="AY98"/>
  <c r="AW98"/>
  <c r="K28" i="25" s="1"/>
  <c r="L55" i="26" s="1"/>
  <c r="AR98" i="2"/>
  <c r="AQ98"/>
  <c r="AP98"/>
  <c r="AO98"/>
  <c r="AM98"/>
  <c r="AL98"/>
  <c r="AK98"/>
  <c r="AJ98"/>
  <c r="AI98"/>
  <c r="AF98"/>
  <c r="AD98"/>
  <c r="AC98"/>
  <c r="AB98"/>
  <c r="AA98"/>
  <c r="Y98"/>
  <c r="X98"/>
  <c r="W98"/>
  <c r="V98"/>
  <c r="U98"/>
  <c r="R98"/>
  <c r="L98"/>
  <c r="F98"/>
  <c r="E98"/>
  <c r="AV111" l="1"/>
  <c r="AV98"/>
  <c r="AV112"/>
  <c r="CZ122" i="13"/>
  <c r="DB122"/>
  <c r="DD122"/>
  <c r="DA122"/>
  <c r="DC122"/>
  <c r="CZ64"/>
  <c r="DB64"/>
  <c r="DD64"/>
  <c r="DA64"/>
  <c r="DC64"/>
  <c r="HJ64"/>
  <c r="HL64"/>
  <c r="HI64"/>
  <c r="HK64"/>
  <c r="HM64"/>
  <c r="EK122"/>
  <c r="EM122"/>
  <c r="EO122"/>
  <c r="EL122"/>
  <c r="EN122"/>
  <c r="FX122"/>
  <c r="FZ122"/>
  <c r="FY122"/>
  <c r="FW122"/>
  <c r="GA122"/>
  <c r="HJ122"/>
  <c r="HL122"/>
  <c r="HI122"/>
  <c r="HK122"/>
  <c r="HM122"/>
  <c r="EK64"/>
  <c r="EM64"/>
  <c r="EO64"/>
  <c r="EL64"/>
  <c r="EN64"/>
  <c r="FX64"/>
  <c r="FZ64"/>
  <c r="FW64"/>
  <c r="FY64"/>
  <c r="GA64"/>
  <c r="O122"/>
  <c r="T98" i="2"/>
  <c r="AZ120" i="13"/>
  <c r="AZ124"/>
  <c r="O124" s="1"/>
  <c r="AZ7"/>
  <c r="O7" s="1"/>
  <c r="AG111" i="2"/>
  <c r="P53" i="13"/>
  <c r="AZ54"/>
  <c r="AZ50"/>
  <c r="O50" s="1"/>
  <c r="CK122"/>
  <c r="CM122"/>
  <c r="CO122"/>
  <c r="CQ122"/>
  <c r="CS122"/>
  <c r="CU122"/>
  <c r="CW122"/>
  <c r="CY122"/>
  <c r="CL122"/>
  <c r="CP122"/>
  <c r="CT122"/>
  <c r="CX122"/>
  <c r="CN122"/>
  <c r="CR122"/>
  <c r="CV122"/>
  <c r="CK64"/>
  <c r="CM64"/>
  <c r="CO64"/>
  <c r="CQ64"/>
  <c r="CS64"/>
  <c r="CU64"/>
  <c r="CW64"/>
  <c r="CY64"/>
  <c r="CL64"/>
  <c r="CN64"/>
  <c r="CP64"/>
  <c r="CR64"/>
  <c r="CT64"/>
  <c r="CV64"/>
  <c r="CX64"/>
  <c r="AG98" i="2"/>
  <c r="P120" i="13"/>
  <c r="AZ8"/>
  <c r="O8" s="1"/>
  <c r="T111" i="2"/>
  <c r="AZ53" i="13"/>
  <c r="P54"/>
  <c r="AZ48"/>
  <c r="O48" s="1"/>
  <c r="AZ125"/>
  <c r="O125" s="1"/>
  <c r="GT64"/>
  <c r="GV64"/>
  <c r="GX64"/>
  <c r="GZ64"/>
  <c r="HB64"/>
  <c r="HD64"/>
  <c r="HF64"/>
  <c r="HH64"/>
  <c r="GU64"/>
  <c r="GW64"/>
  <c r="GY64"/>
  <c r="HA64"/>
  <c r="HC64"/>
  <c r="HE64"/>
  <c r="HG64"/>
  <c r="DV122"/>
  <c r="DX122"/>
  <c r="DZ122"/>
  <c r="EB122"/>
  <c r="ED122"/>
  <c r="EF122"/>
  <c r="EH122"/>
  <c r="EJ122"/>
  <c r="DW122"/>
  <c r="DY122"/>
  <c r="EA122"/>
  <c r="EC122"/>
  <c r="EE122"/>
  <c r="EG122"/>
  <c r="EI122"/>
  <c r="FI122"/>
  <c r="FK122"/>
  <c r="FM122"/>
  <c r="FO122"/>
  <c r="FQ122"/>
  <c r="FS122"/>
  <c r="FU122"/>
  <c r="FH122"/>
  <c r="FJ122"/>
  <c r="FL122"/>
  <c r="FN122"/>
  <c r="FP122"/>
  <c r="FR122"/>
  <c r="FT122"/>
  <c r="FV122"/>
  <c r="GU122"/>
  <c r="GW122"/>
  <c r="GY122"/>
  <c r="HA122"/>
  <c r="HC122"/>
  <c r="HE122"/>
  <c r="HG122"/>
  <c r="GT122"/>
  <c r="GV122"/>
  <c r="GX122"/>
  <c r="GZ122"/>
  <c r="HB122"/>
  <c r="HD122"/>
  <c r="HF122"/>
  <c r="HH122"/>
  <c r="DW64"/>
  <c r="DY64"/>
  <c r="EA64"/>
  <c r="EC64"/>
  <c r="EE64"/>
  <c r="EG64"/>
  <c r="EI64"/>
  <c r="DV64"/>
  <c r="DX64"/>
  <c r="DZ64"/>
  <c r="EB64"/>
  <c r="ED64"/>
  <c r="EF64"/>
  <c r="EH64"/>
  <c r="EJ64"/>
  <c r="O64"/>
  <c r="FH64"/>
  <c r="FJ64"/>
  <c r="FL64"/>
  <c r="FN64"/>
  <c r="FP64"/>
  <c r="FR64"/>
  <c r="FT64"/>
  <c r="FV64"/>
  <c r="FI64"/>
  <c r="FK64"/>
  <c r="FM64"/>
  <c r="FO64"/>
  <c r="FQ64"/>
  <c r="FS64"/>
  <c r="FU64"/>
  <c r="AZ98" i="2"/>
  <c r="AZ112"/>
  <c r="AZ111"/>
  <c r="T112"/>
  <c r="AY52" i="14"/>
  <c r="AZ52" i="23"/>
  <c r="AH111" i="2"/>
  <c r="AG112"/>
  <c r="O52" i="14"/>
  <c r="P52" i="23"/>
  <c r="AH112" i="2"/>
  <c r="S111"/>
  <c r="AN111"/>
  <c r="AU111"/>
  <c r="S112"/>
  <c r="AN112"/>
  <c r="AU112"/>
  <c r="Z111"/>
  <c r="AT111"/>
  <c r="N41" i="25"/>
  <c r="AX111" i="2"/>
  <c r="Z112"/>
  <c r="AT112"/>
  <c r="N42" i="25"/>
  <c r="AX112" i="2"/>
  <c r="O120" i="14"/>
  <c r="AY120"/>
  <c r="P120" i="23"/>
  <c r="AZ120"/>
  <c r="S98" i="2"/>
  <c r="AH98"/>
  <c r="AN98"/>
  <c r="AU98"/>
  <c r="P28" i="25" s="1"/>
  <c r="Z98" i="2"/>
  <c r="AT98"/>
  <c r="R28" i="25" s="1"/>
  <c r="N28"/>
  <c r="AX98" i="2"/>
  <c r="O54" i="13" l="1"/>
  <c r="O120"/>
  <c r="GU120"/>
  <c r="GW120"/>
  <c r="GY120"/>
  <c r="HA120"/>
  <c r="HC120"/>
  <c r="HE120"/>
  <c r="HG120"/>
  <c r="HI120"/>
  <c r="HK120"/>
  <c r="HM120"/>
  <c r="GT120"/>
  <c r="GV120"/>
  <c r="GX120"/>
  <c r="GZ120"/>
  <c r="HB120"/>
  <c r="HD120"/>
  <c r="HF120"/>
  <c r="HH120"/>
  <c r="HJ120"/>
  <c r="HL120"/>
  <c r="CK54"/>
  <c r="CM54"/>
  <c r="CO54"/>
  <c r="CQ54"/>
  <c r="CS54"/>
  <c r="CU54"/>
  <c r="CW54"/>
  <c r="CY54"/>
  <c r="DA54"/>
  <c r="DC54"/>
  <c r="CL54"/>
  <c r="CN54"/>
  <c r="CP54"/>
  <c r="CR54"/>
  <c r="CT54"/>
  <c r="CV54"/>
  <c r="CX54"/>
  <c r="CZ54"/>
  <c r="DB54"/>
  <c r="DD54"/>
  <c r="GT54"/>
  <c r="GV54"/>
  <c r="GX54"/>
  <c r="GZ54"/>
  <c r="HB54"/>
  <c r="HD54"/>
  <c r="HF54"/>
  <c r="HH54"/>
  <c r="HJ54"/>
  <c r="HL54"/>
  <c r="GU54"/>
  <c r="GW54"/>
  <c r="GY54"/>
  <c r="HA54"/>
  <c r="HC54"/>
  <c r="HE54"/>
  <c r="HG54"/>
  <c r="HI54"/>
  <c r="HK54"/>
  <c r="HM54"/>
  <c r="CK120"/>
  <c r="CM120"/>
  <c r="CO120"/>
  <c r="CQ120"/>
  <c r="CS120"/>
  <c r="CU120"/>
  <c r="CW120"/>
  <c r="CY120"/>
  <c r="DA120"/>
  <c r="DC120"/>
  <c r="CN120"/>
  <c r="CR120"/>
  <c r="CV120"/>
  <c r="CZ120"/>
  <c r="DD120"/>
  <c r="CL120"/>
  <c r="CP120"/>
  <c r="CT120"/>
  <c r="CX120"/>
  <c r="DB120"/>
  <c r="CL53"/>
  <c r="CN53"/>
  <c r="CP53"/>
  <c r="CR53"/>
  <c r="CT53"/>
  <c r="CV53"/>
  <c r="CX53"/>
  <c r="CZ53"/>
  <c r="DB53"/>
  <c r="DD53"/>
  <c r="CK53"/>
  <c r="CM53"/>
  <c r="CO53"/>
  <c r="CQ53"/>
  <c r="CS53"/>
  <c r="CU53"/>
  <c r="CW53"/>
  <c r="CY53"/>
  <c r="DA53"/>
  <c r="DC53"/>
  <c r="FH54"/>
  <c r="FJ54"/>
  <c r="FL54"/>
  <c r="FN54"/>
  <c r="FP54"/>
  <c r="FR54"/>
  <c r="FT54"/>
  <c r="FV54"/>
  <c r="FX54"/>
  <c r="FZ54"/>
  <c r="FI54"/>
  <c r="FK54"/>
  <c r="FM54"/>
  <c r="FO54"/>
  <c r="FQ54"/>
  <c r="FS54"/>
  <c r="FU54"/>
  <c r="FW54"/>
  <c r="FY54"/>
  <c r="GA54"/>
  <c r="DW54"/>
  <c r="DY54"/>
  <c r="EA54"/>
  <c r="EC54"/>
  <c r="EE54"/>
  <c r="EG54"/>
  <c r="EI54"/>
  <c r="EK54"/>
  <c r="EM54"/>
  <c r="EO54"/>
  <c r="DV54"/>
  <c r="DX54"/>
  <c r="DZ54"/>
  <c r="EB54"/>
  <c r="ED54"/>
  <c r="EF54"/>
  <c r="EH54"/>
  <c r="EJ54"/>
  <c r="EL54"/>
  <c r="EN54"/>
  <c r="DV53"/>
  <c r="DX53"/>
  <c r="DZ53"/>
  <c r="EB53"/>
  <c r="ED53"/>
  <c r="EF53"/>
  <c r="EH53"/>
  <c r="EJ53"/>
  <c r="EL53"/>
  <c r="EN53"/>
  <c r="DW53"/>
  <c r="DY53"/>
  <c r="EA53"/>
  <c r="EC53"/>
  <c r="EE53"/>
  <c r="EG53"/>
  <c r="EI53"/>
  <c r="EK53"/>
  <c r="EM53"/>
  <c r="EO53"/>
  <c r="FI53"/>
  <c r="FK53"/>
  <c r="FM53"/>
  <c r="FO53"/>
  <c r="FQ53"/>
  <c r="FS53"/>
  <c r="FU53"/>
  <c r="FW53"/>
  <c r="FY53"/>
  <c r="GA53"/>
  <c r="FH53"/>
  <c r="FJ53"/>
  <c r="FL53"/>
  <c r="FN53"/>
  <c r="FP53"/>
  <c r="FR53"/>
  <c r="FT53"/>
  <c r="FV53"/>
  <c r="FX53"/>
  <c r="FZ53"/>
  <c r="GU53"/>
  <c r="GW53"/>
  <c r="GY53"/>
  <c r="HA53"/>
  <c r="HC53"/>
  <c r="HE53"/>
  <c r="HG53"/>
  <c r="HI53"/>
  <c r="HK53"/>
  <c r="HM53"/>
  <c r="GT53"/>
  <c r="GV53"/>
  <c r="GX53"/>
  <c r="GZ53"/>
  <c r="HB53"/>
  <c r="HD53"/>
  <c r="HF53"/>
  <c r="HH53"/>
  <c r="HJ53"/>
  <c r="HL53"/>
  <c r="FI120"/>
  <c r="FK120"/>
  <c r="FM120"/>
  <c r="FO120"/>
  <c r="FQ120"/>
  <c r="FS120"/>
  <c r="FU120"/>
  <c r="FW120"/>
  <c r="FY120"/>
  <c r="GA120"/>
  <c r="FH120"/>
  <c r="FJ120"/>
  <c r="FL120"/>
  <c r="FN120"/>
  <c r="FP120"/>
  <c r="FR120"/>
  <c r="FT120"/>
  <c r="FV120"/>
  <c r="FX120"/>
  <c r="FZ120"/>
  <c r="O53"/>
  <c r="DV120"/>
  <c r="DX120"/>
  <c r="DZ120"/>
  <c r="EB120"/>
  <c r="ED120"/>
  <c r="EF120"/>
  <c r="EH120"/>
  <c r="EJ120"/>
  <c r="EL120"/>
  <c r="EN120"/>
  <c r="DW120"/>
  <c r="DY120"/>
  <c r="EA120"/>
  <c r="EC120"/>
  <c r="EE120"/>
  <c r="EG120"/>
  <c r="EI120"/>
  <c r="EK120"/>
  <c r="EM120"/>
  <c r="EO120"/>
  <c r="L120" i="2" l="1"/>
  <c r="L119"/>
  <c r="L118"/>
  <c r="L117"/>
  <c r="L116"/>
  <c r="L66"/>
  <c r="L63"/>
  <c r="L61"/>
  <c r="L60"/>
  <c r="L65"/>
  <c r="L64"/>
  <c r="L75"/>
  <c r="L74"/>
  <c r="L73"/>
  <c r="L72"/>
  <c r="A185" i="25"/>
  <c r="B345" i="26" s="1"/>
  <c r="A178" i="25"/>
  <c r="B318" i="26" s="1"/>
  <c r="A164" i="25"/>
  <c r="A153"/>
  <c r="A132"/>
  <c r="A90"/>
  <c r="A49"/>
  <c r="A2"/>
  <c r="L30" i="6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L29"/>
  <c r="L28"/>
  <c r="L27"/>
  <c r="L26"/>
  <c r="L25"/>
  <c r="L24"/>
  <c r="L23"/>
  <c r="L22"/>
  <c r="L21"/>
  <c r="L20"/>
  <c r="L19"/>
  <c r="L17"/>
  <c r="K17"/>
  <c r="J18" s="1"/>
  <c r="L16"/>
  <c r="K16"/>
  <c r="L15"/>
  <c r="K15"/>
  <c r="L14"/>
  <c r="K14"/>
  <c r="L13"/>
  <c r="K13"/>
  <c r="L12"/>
  <c r="K12"/>
  <c r="L11"/>
  <c r="K11"/>
  <c r="L10"/>
  <c r="K10"/>
  <c r="L9"/>
  <c r="K9"/>
  <c r="L8"/>
  <c r="K8"/>
  <c r="O30" l="1"/>
  <c r="O31" s="1"/>
  <c r="O32" s="1"/>
  <c r="O33" s="1"/>
  <c r="O34" s="1"/>
  <c r="O35" s="1"/>
  <c r="O36" s="1"/>
  <c r="O37" s="1"/>
  <c r="O38" s="1"/>
  <c r="O39" s="1"/>
  <c r="O40" s="1"/>
  <c r="O41" s="1"/>
  <c r="O42" s="1"/>
  <c r="O43" s="1"/>
  <c r="O44" s="1"/>
  <c r="K18"/>
  <c r="L18" s="1"/>
  <c r="J19" l="1"/>
  <c r="J20" s="1"/>
  <c r="J21" s="1"/>
  <c r="J22" s="1"/>
  <c r="J23" s="1"/>
  <c r="J24" s="1"/>
  <c r="J25" s="1"/>
  <c r="J26" s="1"/>
  <c r="J27" s="1"/>
  <c r="J28" s="1"/>
  <c r="J29" s="1"/>
  <c r="J30" s="1"/>
  <c r="D56" i="2" l="1"/>
  <c r="L56"/>
  <c r="L78" l="1"/>
  <c r="L76"/>
  <c r="AY61" i="14" l="1"/>
  <c r="O61"/>
  <c r="H61"/>
  <c r="G61"/>
  <c r="F61"/>
  <c r="E61"/>
  <c r="AZ61" i="23"/>
  <c r="P61"/>
  <c r="H61"/>
  <c r="G61"/>
  <c r="F61"/>
  <c r="E61"/>
  <c r="H50" i="13"/>
  <c r="G50"/>
  <c r="F50"/>
  <c r="E50"/>
  <c r="L128" i="2" l="1"/>
  <c r="L129"/>
  <c r="L121"/>
  <c r="AY26" i="14"/>
  <c r="O26"/>
  <c r="H26"/>
  <c r="G26"/>
  <c r="F26"/>
  <c r="E26"/>
  <c r="AZ26" i="23"/>
  <c r="P26"/>
  <c r="H26"/>
  <c r="G26"/>
  <c r="F26"/>
  <c r="E26"/>
  <c r="H26" i="13"/>
  <c r="G26"/>
  <c r="F26"/>
  <c r="E26"/>
  <c r="AY129" i="2"/>
  <c r="AW129"/>
  <c r="K148" i="25" s="1"/>
  <c r="L211" i="26" s="1"/>
  <c r="AR129" i="2"/>
  <c r="AQ129"/>
  <c r="AP129"/>
  <c r="AO129"/>
  <c r="AM129"/>
  <c r="AL129"/>
  <c r="AK129"/>
  <c r="AJ129"/>
  <c r="AI129"/>
  <c r="AH129"/>
  <c r="AG129"/>
  <c r="AD129"/>
  <c r="AC129"/>
  <c r="AB129"/>
  <c r="AA129"/>
  <c r="Y129"/>
  <c r="X129"/>
  <c r="W129"/>
  <c r="V129"/>
  <c r="U129"/>
  <c r="T129"/>
  <c r="S129"/>
  <c r="AZ129"/>
  <c r="D129"/>
  <c r="CK26" i="13" l="1"/>
  <c r="CM26"/>
  <c r="CO26"/>
  <c r="CQ26"/>
  <c r="CS26"/>
  <c r="CU26"/>
  <c r="CW26"/>
  <c r="CY26"/>
  <c r="DA26"/>
  <c r="DC26"/>
  <c r="DE26"/>
  <c r="DG26"/>
  <c r="DI26"/>
  <c r="DK26"/>
  <c r="DM26"/>
  <c r="CL26"/>
  <c r="CN26"/>
  <c r="CP26"/>
  <c r="CR26"/>
  <c r="CT26"/>
  <c r="CV26"/>
  <c r="CX26"/>
  <c r="CZ26"/>
  <c r="DB26"/>
  <c r="DD26"/>
  <c r="DF26"/>
  <c r="DH26"/>
  <c r="DJ26"/>
  <c r="DL26"/>
  <c r="DN26"/>
  <c r="GU26"/>
  <c r="GW26"/>
  <c r="GY26"/>
  <c r="HA26"/>
  <c r="HC26"/>
  <c r="HE26"/>
  <c r="HG26"/>
  <c r="HI26"/>
  <c r="HK26"/>
  <c r="HM26"/>
  <c r="HO26"/>
  <c r="HQ26"/>
  <c r="HS26"/>
  <c r="HU26"/>
  <c r="GT26"/>
  <c r="GV26"/>
  <c r="GX26"/>
  <c r="GZ26"/>
  <c r="HB26"/>
  <c r="HD26"/>
  <c r="HF26"/>
  <c r="HH26"/>
  <c r="HL26"/>
  <c r="HP26"/>
  <c r="HT26"/>
  <c r="HW26"/>
  <c r="HJ26"/>
  <c r="HN26"/>
  <c r="HR26"/>
  <c r="HV26"/>
  <c r="DW26"/>
  <c r="DY26"/>
  <c r="EA26"/>
  <c r="EC26"/>
  <c r="EE26"/>
  <c r="EK26"/>
  <c r="EM26"/>
  <c r="EO26"/>
  <c r="EQ26"/>
  <c r="ES26"/>
  <c r="EU26"/>
  <c r="EW26"/>
  <c r="EY26"/>
  <c r="DV26"/>
  <c r="DX26"/>
  <c r="DZ26"/>
  <c r="EB26"/>
  <c r="ED26"/>
  <c r="EL26"/>
  <c r="EN26"/>
  <c r="EP26"/>
  <c r="ER26"/>
  <c r="ET26"/>
  <c r="EV26"/>
  <c r="EX26"/>
  <c r="FI26"/>
  <c r="FK26"/>
  <c r="FM26"/>
  <c r="FO26"/>
  <c r="FQ26"/>
  <c r="FS26"/>
  <c r="FU26"/>
  <c r="FW26"/>
  <c r="FY26"/>
  <c r="GA26"/>
  <c r="GC26"/>
  <c r="GE26"/>
  <c r="GG26"/>
  <c r="GI26"/>
  <c r="GK26"/>
  <c r="FH26"/>
  <c r="FJ26"/>
  <c r="FL26"/>
  <c r="FN26"/>
  <c r="FP26"/>
  <c r="FR26"/>
  <c r="FT26"/>
  <c r="FV26"/>
  <c r="FX26"/>
  <c r="FZ26"/>
  <c r="GB26"/>
  <c r="GD26"/>
  <c r="GF26"/>
  <c r="GH26"/>
  <c r="GJ26"/>
  <c r="AF129" i="2"/>
  <c r="AX129"/>
  <c r="AN129"/>
  <c r="AU129"/>
  <c r="P148" i="25" s="1"/>
  <c r="R129" i="2"/>
  <c r="Z129"/>
  <c r="AT129"/>
  <c r="R148" i="25" s="1"/>
  <c r="AV129" i="2"/>
  <c r="N148" i="25" s="1"/>
  <c r="L123" i="2" l="1"/>
  <c r="AY109" i="14" l="1"/>
  <c r="O109"/>
  <c r="H109"/>
  <c r="G109"/>
  <c r="F109"/>
  <c r="E109"/>
  <c r="AY108"/>
  <c r="O108"/>
  <c r="H108"/>
  <c r="G108"/>
  <c r="F108"/>
  <c r="E108"/>
  <c r="AY105"/>
  <c r="O105"/>
  <c r="H105"/>
  <c r="G105"/>
  <c r="F105"/>
  <c r="E105"/>
  <c r="AY107"/>
  <c r="O107"/>
  <c r="H107"/>
  <c r="G107"/>
  <c r="F107"/>
  <c r="E107"/>
  <c r="AY106"/>
  <c r="O106"/>
  <c r="H106"/>
  <c r="G106"/>
  <c r="F106"/>
  <c r="E106"/>
  <c r="AY104"/>
  <c r="O104"/>
  <c r="H104"/>
  <c r="G104"/>
  <c r="F104"/>
  <c r="E104"/>
  <c r="AY103"/>
  <c r="O103"/>
  <c r="H103"/>
  <c r="G103"/>
  <c r="F103"/>
  <c r="E103"/>
  <c r="AZ109" i="23"/>
  <c r="P109"/>
  <c r="H109"/>
  <c r="G109"/>
  <c r="F109"/>
  <c r="E109"/>
  <c r="AZ108"/>
  <c r="P108"/>
  <c r="H108"/>
  <c r="G108"/>
  <c r="F108"/>
  <c r="E108"/>
  <c r="AZ107"/>
  <c r="P107"/>
  <c r="H107"/>
  <c r="G107"/>
  <c r="F107"/>
  <c r="E107"/>
  <c r="AZ106"/>
  <c r="P106"/>
  <c r="H106"/>
  <c r="G106"/>
  <c r="F106"/>
  <c r="E106"/>
  <c r="AZ105"/>
  <c r="P105"/>
  <c r="H105"/>
  <c r="G105"/>
  <c r="F105"/>
  <c r="E105"/>
  <c r="AZ104"/>
  <c r="P104"/>
  <c r="H104"/>
  <c r="G104"/>
  <c r="F104"/>
  <c r="E104"/>
  <c r="AZ103"/>
  <c r="P103"/>
  <c r="H103"/>
  <c r="G103"/>
  <c r="F103"/>
  <c r="E103"/>
  <c r="H105" i="13"/>
  <c r="G105"/>
  <c r="F105"/>
  <c r="E105"/>
  <c r="H109"/>
  <c r="G109"/>
  <c r="F109"/>
  <c r="E109"/>
  <c r="H108"/>
  <c r="G108"/>
  <c r="F108"/>
  <c r="E108"/>
  <c r="H107"/>
  <c r="G107"/>
  <c r="F107"/>
  <c r="E107"/>
  <c r="H106"/>
  <c r="G106"/>
  <c r="F106"/>
  <c r="E106"/>
  <c r="H104"/>
  <c r="G104"/>
  <c r="F104"/>
  <c r="E104"/>
  <c r="H103"/>
  <c r="G103"/>
  <c r="F103"/>
  <c r="E103"/>
  <c r="I87" i="2"/>
  <c r="AY87"/>
  <c r="AW87"/>
  <c r="K174" i="25" s="1"/>
  <c r="L287" i="26" s="1"/>
  <c r="AR87" i="2"/>
  <c r="AQ87"/>
  <c r="AP87"/>
  <c r="AO87"/>
  <c r="AM87"/>
  <c r="AL87"/>
  <c r="AJ87"/>
  <c r="AI87"/>
  <c r="AH87"/>
  <c r="AG87"/>
  <c r="AD87"/>
  <c r="AC87"/>
  <c r="AB87"/>
  <c r="AA87"/>
  <c r="Y87"/>
  <c r="X87"/>
  <c r="V87"/>
  <c r="U87"/>
  <c r="T87"/>
  <c r="S87"/>
  <c r="D87"/>
  <c r="AY86"/>
  <c r="AW86"/>
  <c r="K173" i="25" s="1"/>
  <c r="L286" i="26" s="1"/>
  <c r="AR86" i="2"/>
  <c r="AQ86"/>
  <c r="AP86"/>
  <c r="AO86"/>
  <c r="AM86"/>
  <c r="AL86"/>
  <c r="AK86"/>
  <c r="AJ86"/>
  <c r="AI86"/>
  <c r="AH86"/>
  <c r="AG86"/>
  <c r="AD86"/>
  <c r="AC86"/>
  <c r="AB86"/>
  <c r="AA86"/>
  <c r="Y86"/>
  <c r="X86"/>
  <c r="W86"/>
  <c r="V86"/>
  <c r="U86"/>
  <c r="T86"/>
  <c r="S86"/>
  <c r="D86"/>
  <c r="AY85"/>
  <c r="AW85"/>
  <c r="K172" i="25" s="1"/>
  <c r="L285" i="26" s="1"/>
  <c r="AR85" i="2"/>
  <c r="AQ85"/>
  <c r="AP85"/>
  <c r="AO85"/>
  <c r="AM85"/>
  <c r="AL85"/>
  <c r="AK85"/>
  <c r="AJ85"/>
  <c r="AI85"/>
  <c r="AH85"/>
  <c r="AG85"/>
  <c r="AD85"/>
  <c r="AC85"/>
  <c r="AB85"/>
  <c r="AA85"/>
  <c r="Y85"/>
  <c r="X85"/>
  <c r="W85"/>
  <c r="V85"/>
  <c r="U85"/>
  <c r="T85"/>
  <c r="S85"/>
  <c r="D85"/>
  <c r="AY84"/>
  <c r="AW84"/>
  <c r="K171" i="25" s="1"/>
  <c r="L284" i="26" s="1"/>
  <c r="AU84" i="2"/>
  <c r="P171" i="25" s="1"/>
  <c r="AR84" i="2"/>
  <c r="AQ84"/>
  <c r="AP84"/>
  <c r="AO84"/>
  <c r="AM84"/>
  <c r="AL84"/>
  <c r="AK84"/>
  <c r="AJ84"/>
  <c r="AI84"/>
  <c r="AH84"/>
  <c r="AG84"/>
  <c r="AD84"/>
  <c r="AC84"/>
  <c r="AB84"/>
  <c r="AA84"/>
  <c r="Y84"/>
  <c r="X84"/>
  <c r="W84"/>
  <c r="V84"/>
  <c r="U84"/>
  <c r="T84"/>
  <c r="S84"/>
  <c r="D84"/>
  <c r="AY83"/>
  <c r="AW83"/>
  <c r="K170" i="25" s="1"/>
  <c r="L283" i="26" s="1"/>
  <c r="AR83" i="2"/>
  <c r="AQ83"/>
  <c r="AP83"/>
  <c r="AO83"/>
  <c r="AM83"/>
  <c r="AL83"/>
  <c r="AK83"/>
  <c r="AJ83"/>
  <c r="AI83"/>
  <c r="AH83"/>
  <c r="AG83"/>
  <c r="AD83"/>
  <c r="AC83"/>
  <c r="AB83"/>
  <c r="AA83"/>
  <c r="Y83"/>
  <c r="X83"/>
  <c r="W83"/>
  <c r="V83"/>
  <c r="U83"/>
  <c r="T83"/>
  <c r="S83"/>
  <c r="D83"/>
  <c r="AY82"/>
  <c r="AW82"/>
  <c r="K169" i="25" s="1"/>
  <c r="L282" i="26" s="1"/>
  <c r="AR82" i="2"/>
  <c r="AQ82"/>
  <c r="AP82"/>
  <c r="AO82"/>
  <c r="AM82"/>
  <c r="AL82"/>
  <c r="AK82"/>
  <c r="AJ82"/>
  <c r="AI82"/>
  <c r="AH82"/>
  <c r="AG82"/>
  <c r="AD82"/>
  <c r="AC82"/>
  <c r="AB82"/>
  <c r="AA82"/>
  <c r="Y82"/>
  <c r="X82"/>
  <c r="W82"/>
  <c r="V82"/>
  <c r="U82"/>
  <c r="T82"/>
  <c r="S82"/>
  <c r="D82"/>
  <c r="AY81"/>
  <c r="AW81"/>
  <c r="K168" i="25" s="1"/>
  <c r="L281" i="26" s="1"/>
  <c r="AR81" i="2"/>
  <c r="AQ81"/>
  <c r="AP81"/>
  <c r="AO81"/>
  <c r="AM81"/>
  <c r="AL81"/>
  <c r="AK81"/>
  <c r="AJ81"/>
  <c r="AI81"/>
  <c r="AH81"/>
  <c r="AG81"/>
  <c r="AD81"/>
  <c r="AC81"/>
  <c r="AB81"/>
  <c r="AA81"/>
  <c r="Y81"/>
  <c r="X81"/>
  <c r="W81"/>
  <c r="V81"/>
  <c r="U81"/>
  <c r="T81"/>
  <c r="S81"/>
  <c r="D81"/>
  <c r="FI103" i="13" l="1"/>
  <c r="FK103"/>
  <c r="FM103"/>
  <c r="FO103"/>
  <c r="FQ103"/>
  <c r="FS103"/>
  <c r="FU103"/>
  <c r="FW103"/>
  <c r="FY103"/>
  <c r="FH103"/>
  <c r="FL103"/>
  <c r="FP103"/>
  <c r="FT103"/>
  <c r="FX103"/>
  <c r="FJ103"/>
  <c r="FN103"/>
  <c r="FR103"/>
  <c r="FV103"/>
  <c r="CK104"/>
  <c r="CM104"/>
  <c r="CO104"/>
  <c r="CQ104"/>
  <c r="CS104"/>
  <c r="CU104"/>
  <c r="CW104"/>
  <c r="CY104"/>
  <c r="DA104"/>
  <c r="DC104"/>
  <c r="DE104"/>
  <c r="DG104"/>
  <c r="DI104"/>
  <c r="DK104"/>
  <c r="DM104"/>
  <c r="DO104"/>
  <c r="DQ104"/>
  <c r="DS104"/>
  <c r="CL104"/>
  <c r="CN104"/>
  <c r="CP104"/>
  <c r="CR104"/>
  <c r="CT104"/>
  <c r="CV104"/>
  <c r="CX104"/>
  <c r="CZ104"/>
  <c r="DB104"/>
  <c r="DD104"/>
  <c r="DF104"/>
  <c r="DH104"/>
  <c r="DJ104"/>
  <c r="DL104"/>
  <c r="DN104"/>
  <c r="DP104"/>
  <c r="DR104"/>
  <c r="GU104"/>
  <c r="GW104"/>
  <c r="GY104"/>
  <c r="HA104"/>
  <c r="HC104"/>
  <c r="HE104"/>
  <c r="HG104"/>
  <c r="HI104"/>
  <c r="HK104"/>
  <c r="HM104"/>
  <c r="HO104"/>
  <c r="HQ104"/>
  <c r="HS104"/>
  <c r="HU104"/>
  <c r="HW104"/>
  <c r="HY104"/>
  <c r="IA104"/>
  <c r="GT104"/>
  <c r="GX104"/>
  <c r="HB104"/>
  <c r="HF104"/>
  <c r="HJ104"/>
  <c r="HN104"/>
  <c r="HR104"/>
  <c r="HV104"/>
  <c r="HZ104"/>
  <c r="GV104"/>
  <c r="GZ104"/>
  <c r="HD104"/>
  <c r="HH104"/>
  <c r="HL104"/>
  <c r="HP104"/>
  <c r="HT104"/>
  <c r="HX104"/>
  <c r="IB104"/>
  <c r="DV105"/>
  <c r="DX105"/>
  <c r="DZ105"/>
  <c r="EB105"/>
  <c r="ED105"/>
  <c r="EF105"/>
  <c r="EH105"/>
  <c r="EJ105"/>
  <c r="EL105"/>
  <c r="EN105"/>
  <c r="EP105"/>
  <c r="ER105"/>
  <c r="ET105"/>
  <c r="EV105"/>
  <c r="EX105"/>
  <c r="EZ105"/>
  <c r="FB105"/>
  <c r="FD105"/>
  <c r="DW105"/>
  <c r="DY105"/>
  <c r="EA105"/>
  <c r="EC105"/>
  <c r="EE105"/>
  <c r="EG105"/>
  <c r="EI105"/>
  <c r="EK105"/>
  <c r="EM105"/>
  <c r="EO105"/>
  <c r="EQ105"/>
  <c r="ES105"/>
  <c r="EU105"/>
  <c r="EW105"/>
  <c r="EY105"/>
  <c r="FA105"/>
  <c r="FC105"/>
  <c r="CL107"/>
  <c r="CN107"/>
  <c r="CP107"/>
  <c r="CR107"/>
  <c r="CT107"/>
  <c r="CV107"/>
  <c r="CX107"/>
  <c r="CZ107"/>
  <c r="DB107"/>
  <c r="DD107"/>
  <c r="DF107"/>
  <c r="DH107"/>
  <c r="CK107"/>
  <c r="CM107"/>
  <c r="CO107"/>
  <c r="CQ107"/>
  <c r="CS107"/>
  <c r="CU107"/>
  <c r="CW107"/>
  <c r="CY107"/>
  <c r="DA107"/>
  <c r="DC107"/>
  <c r="DE107"/>
  <c r="DG107"/>
  <c r="DI107"/>
  <c r="GT107"/>
  <c r="GV107"/>
  <c r="GX107"/>
  <c r="GZ107"/>
  <c r="HB107"/>
  <c r="HD107"/>
  <c r="HF107"/>
  <c r="HH107"/>
  <c r="HJ107"/>
  <c r="HL107"/>
  <c r="HN107"/>
  <c r="HP107"/>
  <c r="HR107"/>
  <c r="GW107"/>
  <c r="HA107"/>
  <c r="HE107"/>
  <c r="HI107"/>
  <c r="HM107"/>
  <c r="HQ107"/>
  <c r="GU107"/>
  <c r="GY107"/>
  <c r="HC107"/>
  <c r="HG107"/>
  <c r="HK107"/>
  <c r="HO107"/>
  <c r="CK108"/>
  <c r="CM108"/>
  <c r="CO108"/>
  <c r="CQ108"/>
  <c r="CS108"/>
  <c r="CU108"/>
  <c r="CW108"/>
  <c r="CY108"/>
  <c r="CL108"/>
  <c r="CN108"/>
  <c r="CP108"/>
  <c r="CR108"/>
  <c r="CT108"/>
  <c r="CV108"/>
  <c r="CX108"/>
  <c r="GU108"/>
  <c r="GW108"/>
  <c r="GY108"/>
  <c r="HA108"/>
  <c r="HC108"/>
  <c r="HE108"/>
  <c r="HG108"/>
  <c r="GV108"/>
  <c r="GZ108"/>
  <c r="HD108"/>
  <c r="HH108"/>
  <c r="GT108"/>
  <c r="GX108"/>
  <c r="HB108"/>
  <c r="HF108"/>
  <c r="CL109"/>
  <c r="CN109"/>
  <c r="CP109"/>
  <c r="CR109"/>
  <c r="CT109"/>
  <c r="CK109"/>
  <c r="CM109"/>
  <c r="CO109"/>
  <c r="CQ109"/>
  <c r="CS109"/>
  <c r="FH109"/>
  <c r="FJ109"/>
  <c r="FL109"/>
  <c r="FN109"/>
  <c r="FP109"/>
  <c r="FI109"/>
  <c r="FK109"/>
  <c r="FM109"/>
  <c r="FO109"/>
  <c r="FQ109"/>
  <c r="DV103"/>
  <c r="DX103"/>
  <c r="DZ103"/>
  <c r="EB103"/>
  <c r="ED103"/>
  <c r="EF103"/>
  <c r="EH103"/>
  <c r="EJ103"/>
  <c r="EL103"/>
  <c r="DW103"/>
  <c r="DY103"/>
  <c r="EA103"/>
  <c r="EC103"/>
  <c r="EE103"/>
  <c r="EG103"/>
  <c r="EI103"/>
  <c r="EK103"/>
  <c r="EM103"/>
  <c r="FI105"/>
  <c r="FK105"/>
  <c r="FM105"/>
  <c r="FO105"/>
  <c r="FQ105"/>
  <c r="FS105"/>
  <c r="FU105"/>
  <c r="FW105"/>
  <c r="FY105"/>
  <c r="GA105"/>
  <c r="GC105"/>
  <c r="GE105"/>
  <c r="GG105"/>
  <c r="GI105"/>
  <c r="GK105"/>
  <c r="GM105"/>
  <c r="GO105"/>
  <c r="FJ105"/>
  <c r="FN105"/>
  <c r="FR105"/>
  <c r="FV105"/>
  <c r="FZ105"/>
  <c r="GD105"/>
  <c r="GH105"/>
  <c r="GL105"/>
  <c r="GP105"/>
  <c r="FH105"/>
  <c r="FL105"/>
  <c r="FP105"/>
  <c r="FT105"/>
  <c r="FX105"/>
  <c r="GB105"/>
  <c r="GF105"/>
  <c r="GJ105"/>
  <c r="GN105"/>
  <c r="CK106"/>
  <c r="CM106"/>
  <c r="CO106"/>
  <c r="CQ106"/>
  <c r="CS106"/>
  <c r="CU106"/>
  <c r="CW106"/>
  <c r="CY106"/>
  <c r="DA106"/>
  <c r="DC106"/>
  <c r="DE106"/>
  <c r="DG106"/>
  <c r="DI106"/>
  <c r="DK106"/>
  <c r="DM106"/>
  <c r="DO106"/>
  <c r="DQ106"/>
  <c r="DS106"/>
  <c r="CL106"/>
  <c r="CN106"/>
  <c r="CP106"/>
  <c r="CR106"/>
  <c r="CT106"/>
  <c r="CV106"/>
  <c r="CX106"/>
  <c r="CZ106"/>
  <c r="DB106"/>
  <c r="DD106"/>
  <c r="DF106"/>
  <c r="DH106"/>
  <c r="DJ106"/>
  <c r="DL106"/>
  <c r="DN106"/>
  <c r="DP106"/>
  <c r="DR106"/>
  <c r="GU106"/>
  <c r="GW106"/>
  <c r="GY106"/>
  <c r="HA106"/>
  <c r="HC106"/>
  <c r="HE106"/>
  <c r="HG106"/>
  <c r="HI106"/>
  <c r="HK106"/>
  <c r="HM106"/>
  <c r="HO106"/>
  <c r="HQ106"/>
  <c r="HS106"/>
  <c r="HU106"/>
  <c r="HW106"/>
  <c r="HY106"/>
  <c r="IA106"/>
  <c r="GV106"/>
  <c r="GZ106"/>
  <c r="HD106"/>
  <c r="HH106"/>
  <c r="HL106"/>
  <c r="HP106"/>
  <c r="HT106"/>
  <c r="HX106"/>
  <c r="IB106"/>
  <c r="GT106"/>
  <c r="GX106"/>
  <c r="HB106"/>
  <c r="HF106"/>
  <c r="HJ106"/>
  <c r="HN106"/>
  <c r="HR106"/>
  <c r="HV106"/>
  <c r="HZ106"/>
  <c r="CL103"/>
  <c r="CN103"/>
  <c r="CP103"/>
  <c r="CR103"/>
  <c r="CT103"/>
  <c r="CV103"/>
  <c r="CX103"/>
  <c r="CZ103"/>
  <c r="DB103"/>
  <c r="CK103"/>
  <c r="CM103"/>
  <c r="CO103"/>
  <c r="CQ103"/>
  <c r="CS103"/>
  <c r="CU103"/>
  <c r="CW103"/>
  <c r="CY103"/>
  <c r="DA103"/>
  <c r="GT103"/>
  <c r="GV103"/>
  <c r="GX103"/>
  <c r="GZ103"/>
  <c r="HB103"/>
  <c r="HD103"/>
  <c r="HF103"/>
  <c r="HH103"/>
  <c r="HJ103"/>
  <c r="GU103"/>
  <c r="GY103"/>
  <c r="HC103"/>
  <c r="HG103"/>
  <c r="HK103"/>
  <c r="GW103"/>
  <c r="HA103"/>
  <c r="HE103"/>
  <c r="HI103"/>
  <c r="DW104"/>
  <c r="DY104"/>
  <c r="EA104"/>
  <c r="EC104"/>
  <c r="EE104"/>
  <c r="EG104"/>
  <c r="EI104"/>
  <c r="EK104"/>
  <c r="EM104"/>
  <c r="EO104"/>
  <c r="EQ104"/>
  <c r="ES104"/>
  <c r="EU104"/>
  <c r="EW104"/>
  <c r="EY104"/>
  <c r="FA104"/>
  <c r="FC104"/>
  <c r="DV104"/>
  <c r="DX104"/>
  <c r="DZ104"/>
  <c r="EB104"/>
  <c r="ED104"/>
  <c r="EF104"/>
  <c r="EH104"/>
  <c r="EJ104"/>
  <c r="EL104"/>
  <c r="EN104"/>
  <c r="EP104"/>
  <c r="ER104"/>
  <c r="ET104"/>
  <c r="EV104"/>
  <c r="EX104"/>
  <c r="EZ104"/>
  <c r="FB104"/>
  <c r="FD104"/>
  <c r="FH104"/>
  <c r="FJ104"/>
  <c r="FL104"/>
  <c r="FN104"/>
  <c r="FP104"/>
  <c r="FR104"/>
  <c r="FT104"/>
  <c r="FV104"/>
  <c r="FX104"/>
  <c r="FZ104"/>
  <c r="GB104"/>
  <c r="GD104"/>
  <c r="GF104"/>
  <c r="GH104"/>
  <c r="GJ104"/>
  <c r="GL104"/>
  <c r="GN104"/>
  <c r="GP104"/>
  <c r="FI104"/>
  <c r="FM104"/>
  <c r="FQ104"/>
  <c r="FU104"/>
  <c r="FY104"/>
  <c r="GC104"/>
  <c r="GG104"/>
  <c r="GK104"/>
  <c r="GO104"/>
  <c r="FK104"/>
  <c r="FO104"/>
  <c r="FS104"/>
  <c r="FW104"/>
  <c r="GA104"/>
  <c r="GE104"/>
  <c r="GI104"/>
  <c r="GM104"/>
  <c r="CL105"/>
  <c r="CN105"/>
  <c r="CP105"/>
  <c r="CR105"/>
  <c r="CT105"/>
  <c r="CV105"/>
  <c r="CX105"/>
  <c r="CZ105"/>
  <c r="DB105"/>
  <c r="DD105"/>
  <c r="DF105"/>
  <c r="DH105"/>
  <c r="DJ105"/>
  <c r="DL105"/>
  <c r="DN105"/>
  <c r="DP105"/>
  <c r="DR105"/>
  <c r="CK105"/>
  <c r="CM105"/>
  <c r="CO105"/>
  <c r="CQ105"/>
  <c r="CS105"/>
  <c r="CU105"/>
  <c r="CW105"/>
  <c r="CY105"/>
  <c r="DA105"/>
  <c r="DC105"/>
  <c r="DE105"/>
  <c r="DG105"/>
  <c r="DI105"/>
  <c r="DK105"/>
  <c r="DM105"/>
  <c r="DO105"/>
  <c r="DQ105"/>
  <c r="DS105"/>
  <c r="GT105"/>
  <c r="GV105"/>
  <c r="GX105"/>
  <c r="GZ105"/>
  <c r="HB105"/>
  <c r="HD105"/>
  <c r="HF105"/>
  <c r="HH105"/>
  <c r="HJ105"/>
  <c r="HL105"/>
  <c r="HN105"/>
  <c r="HP105"/>
  <c r="HR105"/>
  <c r="HT105"/>
  <c r="HV105"/>
  <c r="HX105"/>
  <c r="HZ105"/>
  <c r="IB105"/>
  <c r="GU105"/>
  <c r="GY105"/>
  <c r="HC105"/>
  <c r="HG105"/>
  <c r="HK105"/>
  <c r="HO105"/>
  <c r="HS105"/>
  <c r="HW105"/>
  <c r="IA105"/>
  <c r="GW105"/>
  <c r="HA105"/>
  <c r="HE105"/>
  <c r="HI105"/>
  <c r="HM105"/>
  <c r="HQ105"/>
  <c r="HU105"/>
  <c r="HY105"/>
  <c r="DW106"/>
  <c r="DY106"/>
  <c r="EA106"/>
  <c r="EC106"/>
  <c r="EE106"/>
  <c r="EG106"/>
  <c r="EI106"/>
  <c r="EK106"/>
  <c r="EM106"/>
  <c r="EO106"/>
  <c r="EQ106"/>
  <c r="ES106"/>
  <c r="EU106"/>
  <c r="EW106"/>
  <c r="EY106"/>
  <c r="FA106"/>
  <c r="FC106"/>
  <c r="DV106"/>
  <c r="DX106"/>
  <c r="DZ106"/>
  <c r="EB106"/>
  <c r="ED106"/>
  <c r="EF106"/>
  <c r="EH106"/>
  <c r="EJ106"/>
  <c r="EL106"/>
  <c r="EN106"/>
  <c r="EP106"/>
  <c r="ER106"/>
  <c r="ET106"/>
  <c r="EV106"/>
  <c r="EX106"/>
  <c r="EZ106"/>
  <c r="FB106"/>
  <c r="FD106"/>
  <c r="FH106"/>
  <c r="FJ106"/>
  <c r="FL106"/>
  <c r="FN106"/>
  <c r="FK106"/>
  <c r="FO106"/>
  <c r="FQ106"/>
  <c r="FS106"/>
  <c r="FU106"/>
  <c r="FW106"/>
  <c r="FY106"/>
  <c r="GA106"/>
  <c r="GC106"/>
  <c r="GE106"/>
  <c r="GG106"/>
  <c r="GI106"/>
  <c r="GK106"/>
  <c r="GM106"/>
  <c r="GO106"/>
  <c r="FI106"/>
  <c r="FM106"/>
  <c r="FP106"/>
  <c r="FR106"/>
  <c r="FT106"/>
  <c r="FV106"/>
  <c r="FX106"/>
  <c r="FZ106"/>
  <c r="GB106"/>
  <c r="GD106"/>
  <c r="GF106"/>
  <c r="GH106"/>
  <c r="GJ106"/>
  <c r="GL106"/>
  <c r="GN106"/>
  <c r="GP106"/>
  <c r="DV107"/>
  <c r="DX107"/>
  <c r="DZ107"/>
  <c r="EB107"/>
  <c r="ED107"/>
  <c r="EF107"/>
  <c r="EH107"/>
  <c r="EJ107"/>
  <c r="EL107"/>
  <c r="EN107"/>
  <c r="EP107"/>
  <c r="ER107"/>
  <c r="ET107"/>
  <c r="DW107"/>
  <c r="DY107"/>
  <c r="EA107"/>
  <c r="EC107"/>
  <c r="EE107"/>
  <c r="EG107"/>
  <c r="EI107"/>
  <c r="EK107"/>
  <c r="EM107"/>
  <c r="EO107"/>
  <c r="EQ107"/>
  <c r="ES107"/>
  <c r="FH107"/>
  <c r="FJ107"/>
  <c r="FL107"/>
  <c r="FN107"/>
  <c r="FP107"/>
  <c r="FR107"/>
  <c r="FT107"/>
  <c r="FV107"/>
  <c r="FX107"/>
  <c r="FZ107"/>
  <c r="GB107"/>
  <c r="GD107"/>
  <c r="GF107"/>
  <c r="FI107"/>
  <c r="FK107"/>
  <c r="FM107"/>
  <c r="FO107"/>
  <c r="FQ107"/>
  <c r="FS107"/>
  <c r="FU107"/>
  <c r="FW107"/>
  <c r="FY107"/>
  <c r="GA107"/>
  <c r="GC107"/>
  <c r="GE107"/>
  <c r="DW108"/>
  <c r="DY108"/>
  <c r="EA108"/>
  <c r="EC108"/>
  <c r="EE108"/>
  <c r="EG108"/>
  <c r="EI108"/>
  <c r="DV108"/>
  <c r="DX108"/>
  <c r="DZ108"/>
  <c r="EB108"/>
  <c r="ED108"/>
  <c r="EF108"/>
  <c r="EH108"/>
  <c r="EJ108"/>
  <c r="FI108"/>
  <c r="FK108"/>
  <c r="FM108"/>
  <c r="FO108"/>
  <c r="FQ108"/>
  <c r="FS108"/>
  <c r="FU108"/>
  <c r="FH108"/>
  <c r="FJ108"/>
  <c r="FL108"/>
  <c r="FN108"/>
  <c r="FP108"/>
  <c r="FR108"/>
  <c r="FT108"/>
  <c r="FV108"/>
  <c r="DV109"/>
  <c r="DX109"/>
  <c r="DZ109"/>
  <c r="EB109"/>
  <c r="ED109"/>
  <c r="DW109"/>
  <c r="DY109"/>
  <c r="EA109"/>
  <c r="EC109"/>
  <c r="EE109"/>
  <c r="GT109"/>
  <c r="GV109"/>
  <c r="GX109"/>
  <c r="GZ109"/>
  <c r="HB109"/>
  <c r="GW109"/>
  <c r="HA109"/>
  <c r="GU109"/>
  <c r="GY109"/>
  <c r="HC109"/>
  <c r="AZ82" i="2"/>
  <c r="AZ84"/>
  <c r="AU82"/>
  <c r="P169" i="25" s="1"/>
  <c r="Z82" i="2"/>
  <c r="AN82"/>
  <c r="Z84"/>
  <c r="AN84"/>
  <c r="W87"/>
  <c r="AU83"/>
  <c r="P170" i="25" s="1"/>
  <c r="AU85" i="2"/>
  <c r="P172" i="25" s="1"/>
  <c r="AX82" i="2"/>
  <c r="AX84"/>
  <c r="AZ81"/>
  <c r="AX83"/>
  <c r="Z83"/>
  <c r="AN83"/>
  <c r="AZ83"/>
  <c r="AX85"/>
  <c r="Z85"/>
  <c r="AN85"/>
  <c r="AZ85"/>
  <c r="AZ86"/>
  <c r="AZ87"/>
  <c r="AV82"/>
  <c r="N169" i="25" s="1"/>
  <c r="AT82" i="2"/>
  <c r="R169" i="25" s="1"/>
  <c r="AT84" i="2"/>
  <c r="R171" i="25" s="1"/>
  <c r="AV84" i="2"/>
  <c r="N171" i="25" s="1"/>
  <c r="AK87" i="2"/>
  <c r="AT83"/>
  <c r="R170" i="25" s="1"/>
  <c r="AV83" i="2"/>
  <c r="N170" i="25" s="1"/>
  <c r="AT85" i="2"/>
  <c r="R172" i="25" s="1"/>
  <c r="AV85" i="2"/>
  <c r="N172" i="25" s="1"/>
  <c r="R82" i="2"/>
  <c r="AX86"/>
  <c r="AX87"/>
  <c r="Z87"/>
  <c r="Z86"/>
  <c r="AF87"/>
  <c r="AN87"/>
  <c r="AU87"/>
  <c r="P174" i="25" s="1"/>
  <c r="R87" i="2"/>
  <c r="AT87"/>
  <c r="R174" i="25" s="1"/>
  <c r="AV87" i="2"/>
  <c r="N174" i="25" s="1"/>
  <c r="AF86" i="2"/>
  <c r="AN86"/>
  <c r="AU86"/>
  <c r="P173" i="25" s="1"/>
  <c r="R86" i="2"/>
  <c r="AT86"/>
  <c r="R173" i="25" s="1"/>
  <c r="AV86" i="2"/>
  <c r="N173" i="25" s="1"/>
  <c r="AF83" i="2"/>
  <c r="AF84"/>
  <c r="AF85"/>
  <c r="R83"/>
  <c r="R84"/>
  <c r="R85"/>
  <c r="AF82"/>
  <c r="Z81"/>
  <c r="AX81"/>
  <c r="AF81"/>
  <c r="AN81"/>
  <c r="AU81"/>
  <c r="P168" i="25" s="1"/>
  <c r="R81" i="2"/>
  <c r="AT81"/>
  <c r="R168" i="25" s="1"/>
  <c r="AV81" i="2"/>
  <c r="N168" i="25" s="1"/>
  <c r="AY103" i="2" l="1"/>
  <c r="AW103"/>
  <c r="AR103"/>
  <c r="AQ103"/>
  <c r="AP103"/>
  <c r="AO103"/>
  <c r="AM103"/>
  <c r="AL103"/>
  <c r="AK103"/>
  <c r="AJ103"/>
  <c r="AI103"/>
  <c r="AH103"/>
  <c r="AG103"/>
  <c r="AD103"/>
  <c r="AC103"/>
  <c r="AB103"/>
  <c r="AA103"/>
  <c r="Y103"/>
  <c r="X103"/>
  <c r="W103"/>
  <c r="V103"/>
  <c r="U103"/>
  <c r="T103"/>
  <c r="S103"/>
  <c r="L103"/>
  <c r="AY7"/>
  <c r="AW7"/>
  <c r="AR7"/>
  <c r="AQ7"/>
  <c r="AP7"/>
  <c r="AO7"/>
  <c r="AM7"/>
  <c r="AL7"/>
  <c r="AK7"/>
  <c r="AJ7"/>
  <c r="AI7"/>
  <c r="AH7"/>
  <c r="AG7"/>
  <c r="AD7"/>
  <c r="AC7"/>
  <c r="AB7"/>
  <c r="AA7"/>
  <c r="Y7"/>
  <c r="X7"/>
  <c r="W7"/>
  <c r="V7"/>
  <c r="U7"/>
  <c r="T7"/>
  <c r="S7"/>
  <c r="L7"/>
  <c r="D7"/>
  <c r="AY8" i="14"/>
  <c r="O8"/>
  <c r="H8"/>
  <c r="G8"/>
  <c r="F8"/>
  <c r="E8"/>
  <c r="AZ8" i="23"/>
  <c r="P8"/>
  <c r="H8"/>
  <c r="G8"/>
  <c r="F8"/>
  <c r="E8"/>
  <c r="H8" i="13"/>
  <c r="G8"/>
  <c r="F8"/>
  <c r="E8"/>
  <c r="AY89" i="2"/>
  <c r="AW89"/>
  <c r="K19" i="25" s="1"/>
  <c r="L46" i="26" s="1"/>
  <c r="AR89" i="2"/>
  <c r="AQ89"/>
  <c r="AP89"/>
  <c r="AO89"/>
  <c r="AM89"/>
  <c r="AL89"/>
  <c r="AK89"/>
  <c r="AJ89"/>
  <c r="AI89"/>
  <c r="AH89"/>
  <c r="AG89"/>
  <c r="AD89"/>
  <c r="AC89"/>
  <c r="AB89"/>
  <c r="AA89"/>
  <c r="Y89"/>
  <c r="X89"/>
  <c r="W89"/>
  <c r="V89"/>
  <c r="U89"/>
  <c r="T89"/>
  <c r="S89"/>
  <c r="L89"/>
  <c r="D121"/>
  <c r="AV89" l="1"/>
  <c r="N19" i="25" s="1"/>
  <c r="AV103" i="2"/>
  <c r="DW8" i="13"/>
  <c r="DY8"/>
  <c r="EA8"/>
  <c r="EC8"/>
  <c r="EE8"/>
  <c r="DV8"/>
  <c r="DX8"/>
  <c r="DZ8"/>
  <c r="EB8"/>
  <c r="ED8"/>
  <c r="FI8"/>
  <c r="FK8"/>
  <c r="FM8"/>
  <c r="FO8"/>
  <c r="FQ8"/>
  <c r="FS8"/>
  <c r="FU8"/>
  <c r="FW8"/>
  <c r="FY8"/>
  <c r="FH8"/>
  <c r="FJ8"/>
  <c r="FL8"/>
  <c r="FN8"/>
  <c r="FP8"/>
  <c r="FR8"/>
  <c r="FT8"/>
  <c r="FV8"/>
  <c r="FX8"/>
  <c r="DV111"/>
  <c r="DX111"/>
  <c r="DZ111"/>
  <c r="EB111"/>
  <c r="ED111"/>
  <c r="EF111"/>
  <c r="EH111"/>
  <c r="EJ111"/>
  <c r="DW111"/>
  <c r="DY111"/>
  <c r="EA111"/>
  <c r="EC111"/>
  <c r="EE111"/>
  <c r="EG111"/>
  <c r="EI111"/>
  <c r="FH111"/>
  <c r="FJ111"/>
  <c r="FL111"/>
  <c r="FN111"/>
  <c r="FP111"/>
  <c r="FR111"/>
  <c r="FT111"/>
  <c r="FV111"/>
  <c r="FI111"/>
  <c r="FK111"/>
  <c r="FM111"/>
  <c r="FO111"/>
  <c r="FQ111"/>
  <c r="FS111"/>
  <c r="FU111"/>
  <c r="CK50"/>
  <c r="CM50"/>
  <c r="CO50"/>
  <c r="CQ50"/>
  <c r="CS50"/>
  <c r="CU50"/>
  <c r="CW50"/>
  <c r="CY50"/>
  <c r="DA50"/>
  <c r="CL50"/>
  <c r="CN50"/>
  <c r="CP50"/>
  <c r="CR50"/>
  <c r="CT50"/>
  <c r="CV50"/>
  <c r="CX50"/>
  <c r="CZ50"/>
  <c r="DB50"/>
  <c r="GT50"/>
  <c r="GV50"/>
  <c r="GX50"/>
  <c r="GZ50"/>
  <c r="HB50"/>
  <c r="HD50"/>
  <c r="HF50"/>
  <c r="HH50"/>
  <c r="HJ50"/>
  <c r="GU50"/>
  <c r="GW50"/>
  <c r="GY50"/>
  <c r="HA50"/>
  <c r="HC50"/>
  <c r="HE50"/>
  <c r="HG50"/>
  <c r="HI50"/>
  <c r="HK50"/>
  <c r="CK8"/>
  <c r="CM8"/>
  <c r="CO8"/>
  <c r="CQ8"/>
  <c r="CS8"/>
  <c r="CU8"/>
  <c r="CW8"/>
  <c r="CY8"/>
  <c r="DA8"/>
  <c r="CL8"/>
  <c r="CN8"/>
  <c r="CP8"/>
  <c r="CR8"/>
  <c r="CT8"/>
  <c r="CV8"/>
  <c r="CX8"/>
  <c r="CZ8"/>
  <c r="DB8"/>
  <c r="GU8"/>
  <c r="GW8"/>
  <c r="GY8"/>
  <c r="HA8"/>
  <c r="HC8"/>
  <c r="HE8"/>
  <c r="HG8"/>
  <c r="HI8"/>
  <c r="HK8"/>
  <c r="GT8"/>
  <c r="GV8"/>
  <c r="GX8"/>
  <c r="GZ8"/>
  <c r="HB8"/>
  <c r="HD8"/>
  <c r="HF8"/>
  <c r="HH8"/>
  <c r="HJ8"/>
  <c r="CL111"/>
  <c r="CN111"/>
  <c r="CP111"/>
  <c r="CR111"/>
  <c r="CT111"/>
  <c r="CV111"/>
  <c r="CX111"/>
  <c r="CK111"/>
  <c r="CM111"/>
  <c r="CO111"/>
  <c r="CQ111"/>
  <c r="CS111"/>
  <c r="CU111"/>
  <c r="CW111"/>
  <c r="CY111"/>
  <c r="GT111"/>
  <c r="GV111"/>
  <c r="GX111"/>
  <c r="GZ111"/>
  <c r="HB111"/>
  <c r="HD111"/>
  <c r="HF111"/>
  <c r="HH111"/>
  <c r="GW111"/>
  <c r="HA111"/>
  <c r="HE111"/>
  <c r="GU111"/>
  <c r="GY111"/>
  <c r="HC111"/>
  <c r="HG111"/>
  <c r="DW50"/>
  <c r="DY50"/>
  <c r="EA50"/>
  <c r="EC50"/>
  <c r="EE50"/>
  <c r="EG50"/>
  <c r="EI50"/>
  <c r="EK50"/>
  <c r="EM50"/>
  <c r="DV50"/>
  <c r="DX50"/>
  <c r="DZ50"/>
  <c r="EB50"/>
  <c r="ED50"/>
  <c r="EF50"/>
  <c r="EH50"/>
  <c r="EJ50"/>
  <c r="EL50"/>
  <c r="FH50"/>
  <c r="FJ50"/>
  <c r="FL50"/>
  <c r="FN50"/>
  <c r="FP50"/>
  <c r="FR50"/>
  <c r="FT50"/>
  <c r="FV50"/>
  <c r="FX50"/>
  <c r="FI50"/>
  <c r="FK50"/>
  <c r="FM50"/>
  <c r="FO50"/>
  <c r="FQ50"/>
  <c r="FS50"/>
  <c r="FU50"/>
  <c r="FW50"/>
  <c r="FY50"/>
  <c r="AZ103" i="2"/>
  <c r="AF89"/>
  <c r="AX103"/>
  <c r="AF103"/>
  <c r="AN103"/>
  <c r="AU103"/>
  <c r="R103"/>
  <c r="Z103"/>
  <c r="AT103"/>
  <c r="N33" i="25"/>
  <c r="AZ89" i="2"/>
  <c r="AZ7"/>
  <c r="AX7"/>
  <c r="Z7"/>
  <c r="AF7"/>
  <c r="AN7"/>
  <c r="AU7"/>
  <c r="R7"/>
  <c r="AT7"/>
  <c r="AV7"/>
  <c r="AX89"/>
  <c r="AN89"/>
  <c r="AU89"/>
  <c r="R89"/>
  <c r="Z89"/>
  <c r="AT89"/>
  <c r="AY60" i="14"/>
  <c r="O60"/>
  <c r="H60"/>
  <c r="G60"/>
  <c r="F60"/>
  <c r="E60"/>
  <c r="AZ60" i="23"/>
  <c r="P60"/>
  <c r="H60"/>
  <c r="G60"/>
  <c r="F60"/>
  <c r="E60"/>
  <c r="H49" i="13"/>
  <c r="G49"/>
  <c r="F49"/>
  <c r="E49"/>
  <c r="H63" i="14"/>
  <c r="G63"/>
  <c r="F63"/>
  <c r="E63"/>
  <c r="H63" i="23"/>
  <c r="G63"/>
  <c r="F63"/>
  <c r="E63"/>
  <c r="H63" i="13"/>
  <c r="G63"/>
  <c r="F63"/>
  <c r="E63"/>
  <c r="AY20" i="14"/>
  <c r="O20"/>
  <c r="H20"/>
  <c r="G20"/>
  <c r="F20"/>
  <c r="E20"/>
  <c r="H17"/>
  <c r="G17"/>
  <c r="F17"/>
  <c r="E17"/>
  <c r="H16"/>
  <c r="G16"/>
  <c r="F16"/>
  <c r="E16"/>
  <c r="H19"/>
  <c r="G19"/>
  <c r="F19"/>
  <c r="E19"/>
  <c r="H18"/>
  <c r="G18"/>
  <c r="F18"/>
  <c r="E18"/>
  <c r="AZ20" i="23"/>
  <c r="P20"/>
  <c r="H20"/>
  <c r="G20"/>
  <c r="F20"/>
  <c r="E20"/>
  <c r="H17"/>
  <c r="G17"/>
  <c r="F17"/>
  <c r="E17"/>
  <c r="H16"/>
  <c r="G16"/>
  <c r="F16"/>
  <c r="E16"/>
  <c r="H19"/>
  <c r="G19"/>
  <c r="F19"/>
  <c r="E19"/>
  <c r="H18"/>
  <c r="G18"/>
  <c r="F18"/>
  <c r="E18"/>
  <c r="H20" i="13"/>
  <c r="G20"/>
  <c r="F20"/>
  <c r="E20"/>
  <c r="H17"/>
  <c r="G17"/>
  <c r="F17"/>
  <c r="E17"/>
  <c r="H16"/>
  <c r="G16"/>
  <c r="F16"/>
  <c r="E16"/>
  <c r="H19"/>
  <c r="G19"/>
  <c r="F19"/>
  <c r="E19"/>
  <c r="H18"/>
  <c r="G18"/>
  <c r="F18"/>
  <c r="E18"/>
  <c r="AY31" i="2"/>
  <c r="AW31"/>
  <c r="AR31"/>
  <c r="AQ31"/>
  <c r="AP31"/>
  <c r="AO31"/>
  <c r="AM31"/>
  <c r="AL31"/>
  <c r="AK31"/>
  <c r="AJ31"/>
  <c r="AI31"/>
  <c r="AH31"/>
  <c r="AG31"/>
  <c r="AD31"/>
  <c r="AC31"/>
  <c r="AB31"/>
  <c r="AA31"/>
  <c r="Y31"/>
  <c r="X31"/>
  <c r="W31"/>
  <c r="V31"/>
  <c r="U31"/>
  <c r="T31"/>
  <c r="S31"/>
  <c r="L31"/>
  <c r="AY42"/>
  <c r="AW42"/>
  <c r="K127" i="25" s="1"/>
  <c r="L180" i="26" s="1"/>
  <c r="AR42" i="2"/>
  <c r="AQ42"/>
  <c r="AP42"/>
  <c r="AO42"/>
  <c r="AM42"/>
  <c r="AL42"/>
  <c r="AK42"/>
  <c r="AJ42"/>
  <c r="AI42"/>
  <c r="AH42"/>
  <c r="AG42"/>
  <c r="AD42"/>
  <c r="AC42"/>
  <c r="AB42"/>
  <c r="AA42"/>
  <c r="Y42"/>
  <c r="X42"/>
  <c r="W42"/>
  <c r="V42"/>
  <c r="U42"/>
  <c r="T42"/>
  <c r="S42"/>
  <c r="L42"/>
  <c r="AY38"/>
  <c r="AW38"/>
  <c r="AR38"/>
  <c r="AQ38"/>
  <c r="AP38"/>
  <c r="AO38"/>
  <c r="AM38"/>
  <c r="AL38"/>
  <c r="AK38"/>
  <c r="AJ38"/>
  <c r="AI38"/>
  <c r="AF38"/>
  <c r="AD38"/>
  <c r="AC38"/>
  <c r="AB38"/>
  <c r="AA38"/>
  <c r="Y38"/>
  <c r="X38"/>
  <c r="W38"/>
  <c r="V38"/>
  <c r="U38"/>
  <c r="R38"/>
  <c r="L38"/>
  <c r="F38"/>
  <c r="E38"/>
  <c r="AY29"/>
  <c r="AW29"/>
  <c r="AR29"/>
  <c r="AQ29"/>
  <c r="AP29"/>
  <c r="AO29"/>
  <c r="AM29"/>
  <c r="AL29"/>
  <c r="AK29"/>
  <c r="AJ29"/>
  <c r="AI29"/>
  <c r="AF29"/>
  <c r="AD29"/>
  <c r="AC29"/>
  <c r="AB29"/>
  <c r="AA29"/>
  <c r="Y29"/>
  <c r="X29"/>
  <c r="W29"/>
  <c r="V29"/>
  <c r="U29"/>
  <c r="R29"/>
  <c r="L29"/>
  <c r="F29"/>
  <c r="E29"/>
  <c r="AY28"/>
  <c r="AW28"/>
  <c r="AR28"/>
  <c r="AQ28"/>
  <c r="AP28"/>
  <c r="AO28"/>
  <c r="AM28"/>
  <c r="AL28"/>
  <c r="AK28"/>
  <c r="AJ28"/>
  <c r="AI28"/>
  <c r="AF28"/>
  <c r="AD28"/>
  <c r="AC28"/>
  <c r="AB28"/>
  <c r="AA28"/>
  <c r="Y28"/>
  <c r="X28"/>
  <c r="W28"/>
  <c r="V28"/>
  <c r="U28"/>
  <c r="R28"/>
  <c r="L28"/>
  <c r="F28"/>
  <c r="E28"/>
  <c r="AY27"/>
  <c r="AW27"/>
  <c r="AR27"/>
  <c r="AQ27"/>
  <c r="AP27"/>
  <c r="AO27"/>
  <c r="AM27"/>
  <c r="AL27"/>
  <c r="AK27"/>
  <c r="AJ27"/>
  <c r="AI27"/>
  <c r="AF27"/>
  <c r="AD27"/>
  <c r="AC27"/>
  <c r="AB27"/>
  <c r="AA27"/>
  <c r="Y27"/>
  <c r="X27"/>
  <c r="W27"/>
  <c r="V27"/>
  <c r="U27"/>
  <c r="R27"/>
  <c r="L27"/>
  <c r="F27"/>
  <c r="E27"/>
  <c r="AY26"/>
  <c r="AW26"/>
  <c r="AR26"/>
  <c r="AQ26"/>
  <c r="AP26"/>
  <c r="AO26"/>
  <c r="AM26"/>
  <c r="AL26"/>
  <c r="AK26"/>
  <c r="AJ26"/>
  <c r="AI26"/>
  <c r="AF26"/>
  <c r="AD26"/>
  <c r="AC26"/>
  <c r="AB26"/>
  <c r="AA26"/>
  <c r="Y26"/>
  <c r="X26"/>
  <c r="W26"/>
  <c r="V26"/>
  <c r="U26"/>
  <c r="R26"/>
  <c r="L26"/>
  <c r="F26"/>
  <c r="E26"/>
  <c r="AY25" i="14"/>
  <c r="O25"/>
  <c r="H25"/>
  <c r="G25"/>
  <c r="F25"/>
  <c r="E25"/>
  <c r="AZ25" i="23"/>
  <c r="P25"/>
  <c r="H25"/>
  <c r="G25"/>
  <c r="F25"/>
  <c r="E25"/>
  <c r="H25" i="13"/>
  <c r="G25"/>
  <c r="F25"/>
  <c r="E25"/>
  <c r="HL49" l="1"/>
  <c r="HM49"/>
  <c r="EO49"/>
  <c r="EN49"/>
  <c r="FZ49"/>
  <c r="GA49"/>
  <c r="DD49"/>
  <c r="DC49"/>
  <c r="P16"/>
  <c r="AZ17"/>
  <c r="P18"/>
  <c r="AZ19"/>
  <c r="AG38" i="2"/>
  <c r="P62" i="13"/>
  <c r="CK20"/>
  <c r="CM20"/>
  <c r="CO20"/>
  <c r="CQ20"/>
  <c r="CS20"/>
  <c r="CU20"/>
  <c r="CW20"/>
  <c r="CY20"/>
  <c r="DA20"/>
  <c r="DC20"/>
  <c r="DE20"/>
  <c r="DG20"/>
  <c r="DI20"/>
  <c r="DK20"/>
  <c r="DM20"/>
  <c r="DO20"/>
  <c r="DQ20"/>
  <c r="DS20"/>
  <c r="CL20"/>
  <c r="CN20"/>
  <c r="CP20"/>
  <c r="CR20"/>
  <c r="CT20"/>
  <c r="CV20"/>
  <c r="CX20"/>
  <c r="CZ20"/>
  <c r="DB20"/>
  <c r="DD20"/>
  <c r="DF20"/>
  <c r="DH20"/>
  <c r="DJ20"/>
  <c r="DL20"/>
  <c r="DN20"/>
  <c r="DP20"/>
  <c r="DR20"/>
  <c r="GU20"/>
  <c r="GW20"/>
  <c r="GY20"/>
  <c r="HA20"/>
  <c r="HC20"/>
  <c r="HE20"/>
  <c r="HG20"/>
  <c r="HI20"/>
  <c r="HK20"/>
  <c r="HM20"/>
  <c r="HO20"/>
  <c r="HQ20"/>
  <c r="HS20"/>
  <c r="HU20"/>
  <c r="HW20"/>
  <c r="HY20"/>
  <c r="IA20"/>
  <c r="GT20"/>
  <c r="GV20"/>
  <c r="GX20"/>
  <c r="GZ20"/>
  <c r="HB20"/>
  <c r="HD20"/>
  <c r="HF20"/>
  <c r="HH20"/>
  <c r="HJ20"/>
  <c r="HL20"/>
  <c r="HN20"/>
  <c r="HP20"/>
  <c r="HR20"/>
  <c r="HT20"/>
  <c r="HV20"/>
  <c r="HX20"/>
  <c r="HZ20"/>
  <c r="IB20"/>
  <c r="DV49"/>
  <c r="DX49"/>
  <c r="DZ49"/>
  <c r="EB49"/>
  <c r="ED49"/>
  <c r="EF49"/>
  <c r="EH49"/>
  <c r="EJ49"/>
  <c r="EL49"/>
  <c r="DW49"/>
  <c r="DY49"/>
  <c r="EA49"/>
  <c r="EC49"/>
  <c r="EE49"/>
  <c r="EG49"/>
  <c r="EI49"/>
  <c r="EK49"/>
  <c r="EM49"/>
  <c r="FI49"/>
  <c r="FK49"/>
  <c r="FM49"/>
  <c r="FO49"/>
  <c r="FQ49"/>
  <c r="FS49"/>
  <c r="FU49"/>
  <c r="FW49"/>
  <c r="FY49"/>
  <c r="FH49"/>
  <c r="FJ49"/>
  <c r="FL49"/>
  <c r="FN49"/>
  <c r="FP49"/>
  <c r="FR49"/>
  <c r="FT49"/>
  <c r="FV49"/>
  <c r="FX49"/>
  <c r="AZ16"/>
  <c r="P17"/>
  <c r="O17" s="1"/>
  <c r="AZ18"/>
  <c r="P19"/>
  <c r="T38" i="2"/>
  <c r="AZ62" i="13"/>
  <c r="DW20"/>
  <c r="DY20"/>
  <c r="EA20"/>
  <c r="EC20"/>
  <c r="EE20"/>
  <c r="EQ20"/>
  <c r="ES20"/>
  <c r="EU20"/>
  <c r="EW20"/>
  <c r="EY20"/>
  <c r="FA20"/>
  <c r="FC20"/>
  <c r="DV20"/>
  <c r="DX20"/>
  <c r="DZ20"/>
  <c r="EB20"/>
  <c r="ED20"/>
  <c r="EP20"/>
  <c r="ER20"/>
  <c r="ET20"/>
  <c r="EV20"/>
  <c r="EX20"/>
  <c r="EZ20"/>
  <c r="FB20"/>
  <c r="FD20"/>
  <c r="FI20"/>
  <c r="FK20"/>
  <c r="FM20"/>
  <c r="FO20"/>
  <c r="FQ20"/>
  <c r="FS20"/>
  <c r="FU20"/>
  <c r="FW20"/>
  <c r="FY20"/>
  <c r="GA20"/>
  <c r="GC20"/>
  <c r="GE20"/>
  <c r="GG20"/>
  <c r="GI20"/>
  <c r="GK20"/>
  <c r="GM20"/>
  <c r="GO20"/>
  <c r="FH20"/>
  <c r="FJ20"/>
  <c r="FL20"/>
  <c r="FN20"/>
  <c r="FP20"/>
  <c r="FR20"/>
  <c r="FT20"/>
  <c r="FV20"/>
  <c r="FX20"/>
  <c r="FZ20"/>
  <c r="GB20"/>
  <c r="GD20"/>
  <c r="GF20"/>
  <c r="GH20"/>
  <c r="GJ20"/>
  <c r="GL20"/>
  <c r="GN20"/>
  <c r="GP20"/>
  <c r="CL49"/>
  <c r="CN49"/>
  <c r="CP49"/>
  <c r="CR49"/>
  <c r="CT49"/>
  <c r="CV49"/>
  <c r="CX49"/>
  <c r="CZ49"/>
  <c r="DB49"/>
  <c r="CK49"/>
  <c r="CM49"/>
  <c r="CO49"/>
  <c r="CQ49"/>
  <c r="CS49"/>
  <c r="CU49"/>
  <c r="CW49"/>
  <c r="CY49"/>
  <c r="DA49"/>
  <c r="GU49"/>
  <c r="GW49"/>
  <c r="GY49"/>
  <c r="HA49"/>
  <c r="HC49"/>
  <c r="HE49"/>
  <c r="HG49"/>
  <c r="HI49"/>
  <c r="HK49"/>
  <c r="GT49"/>
  <c r="GV49"/>
  <c r="GX49"/>
  <c r="GZ49"/>
  <c r="HB49"/>
  <c r="HD49"/>
  <c r="HF49"/>
  <c r="HH49"/>
  <c r="HJ49"/>
  <c r="Z26" i="2"/>
  <c r="AF31"/>
  <c r="T26"/>
  <c r="AZ16" i="23"/>
  <c r="AG26" i="2"/>
  <c r="S27"/>
  <c r="O17" i="14"/>
  <c r="P17" i="23"/>
  <c r="AU27" i="2"/>
  <c r="T28"/>
  <c r="AY18" i="14"/>
  <c r="AZ18" i="23"/>
  <c r="AG29" i="2"/>
  <c r="O19" i="14"/>
  <c r="P19" i="23"/>
  <c r="AZ29" i="2"/>
  <c r="AX42"/>
  <c r="AZ31"/>
  <c r="S26"/>
  <c r="P16" i="23"/>
  <c r="AZ26" i="2"/>
  <c r="T27"/>
  <c r="AY17" i="14"/>
  <c r="AZ17" i="23"/>
  <c r="S28" i="2"/>
  <c r="O18" i="14"/>
  <c r="P18" i="23"/>
  <c r="AZ28" i="2"/>
  <c r="T29"/>
  <c r="AY19" i="14"/>
  <c r="AZ19" i="23"/>
  <c r="AZ38" i="2"/>
  <c r="AZ42"/>
  <c r="AX31"/>
  <c r="AN31"/>
  <c r="AU31"/>
  <c r="R31"/>
  <c r="Z31"/>
  <c r="AT31"/>
  <c r="AV31"/>
  <c r="N116" i="25" s="1"/>
  <c r="AF42" i="2"/>
  <c r="AN42"/>
  <c r="AU42"/>
  <c r="P127" i="25" s="1"/>
  <c r="R42" i="2"/>
  <c r="Z42"/>
  <c r="AT42"/>
  <c r="R127" i="25" s="1"/>
  <c r="AV42" i="2"/>
  <c r="N125" i="25" s="1"/>
  <c r="S38" i="2"/>
  <c r="AH38"/>
  <c r="AN38"/>
  <c r="AU38"/>
  <c r="Z38"/>
  <c r="AT38"/>
  <c r="AV38"/>
  <c r="N117" i="25" s="1"/>
  <c r="AX38" i="2"/>
  <c r="Z29"/>
  <c r="AT28"/>
  <c r="Z28"/>
  <c r="AV28"/>
  <c r="N113" i="25" s="1"/>
  <c r="AT27" i="2"/>
  <c r="Z27"/>
  <c r="AV27"/>
  <c r="N112" i="25" s="1"/>
  <c r="AX27" i="2"/>
  <c r="AZ27"/>
  <c r="AG28"/>
  <c r="AG27"/>
  <c r="AH27"/>
  <c r="AN27"/>
  <c r="AH28"/>
  <c r="AN28"/>
  <c r="AU28"/>
  <c r="S29"/>
  <c r="AH29"/>
  <c r="AN29"/>
  <c r="AU29"/>
  <c r="AX28"/>
  <c r="AT29"/>
  <c r="AV29"/>
  <c r="N114" i="25" s="1"/>
  <c r="AX29" i="2"/>
  <c r="AH26"/>
  <c r="AN26"/>
  <c r="AU26"/>
  <c r="AT26"/>
  <c r="AV26"/>
  <c r="N111" i="25" s="1"/>
  <c r="AX26" i="2"/>
  <c r="O19" i="13" l="1"/>
  <c r="DV17"/>
  <c r="DX17"/>
  <c r="DZ17"/>
  <c r="EB17"/>
  <c r="ED17"/>
  <c r="EP17"/>
  <c r="ER17"/>
  <c r="ET17"/>
  <c r="EV17"/>
  <c r="EX17"/>
  <c r="EZ17"/>
  <c r="FB17"/>
  <c r="FD17"/>
  <c r="DW17"/>
  <c r="DY17"/>
  <c r="EA17"/>
  <c r="EC17"/>
  <c r="EE17"/>
  <c r="EQ17"/>
  <c r="ES17"/>
  <c r="EU17"/>
  <c r="EW17"/>
  <c r="EY17"/>
  <c r="FA17"/>
  <c r="FC17"/>
  <c r="DW18"/>
  <c r="DY18"/>
  <c r="EA18"/>
  <c r="EC18"/>
  <c r="EE18"/>
  <c r="EQ18"/>
  <c r="ES18"/>
  <c r="EU18"/>
  <c r="EW18"/>
  <c r="EY18"/>
  <c r="FA18"/>
  <c r="FC18"/>
  <c r="DV18"/>
  <c r="DX18"/>
  <c r="DZ18"/>
  <c r="EB18"/>
  <c r="ED18"/>
  <c r="EP18"/>
  <c r="ER18"/>
  <c r="ET18"/>
  <c r="EV18"/>
  <c r="EX18"/>
  <c r="EZ18"/>
  <c r="FB18"/>
  <c r="FD18"/>
  <c r="FH62"/>
  <c r="FJ62"/>
  <c r="FL62"/>
  <c r="FN62"/>
  <c r="FP62"/>
  <c r="FR62"/>
  <c r="FT62"/>
  <c r="FV62"/>
  <c r="FX62"/>
  <c r="FZ62"/>
  <c r="FI62"/>
  <c r="FK62"/>
  <c r="FM62"/>
  <c r="FO62"/>
  <c r="FQ62"/>
  <c r="FS62"/>
  <c r="FU62"/>
  <c r="FW62"/>
  <c r="FY62"/>
  <c r="GA62"/>
  <c r="O16"/>
  <c r="GU16"/>
  <c r="GW16"/>
  <c r="GY16"/>
  <c r="HA16"/>
  <c r="HC16"/>
  <c r="HE16"/>
  <c r="HG16"/>
  <c r="HI16"/>
  <c r="HK16"/>
  <c r="HM16"/>
  <c r="HO16"/>
  <c r="HQ16"/>
  <c r="HS16"/>
  <c r="HU16"/>
  <c r="HW16"/>
  <c r="GT16"/>
  <c r="GV16"/>
  <c r="GX16"/>
  <c r="GZ16"/>
  <c r="HB16"/>
  <c r="HD16"/>
  <c r="HF16"/>
  <c r="HH16"/>
  <c r="HJ16"/>
  <c r="HL16"/>
  <c r="HN16"/>
  <c r="HP16"/>
  <c r="HR16"/>
  <c r="HT16"/>
  <c r="HV16"/>
  <c r="CL19"/>
  <c r="CN19"/>
  <c r="CP19"/>
  <c r="CR19"/>
  <c r="CT19"/>
  <c r="CV19"/>
  <c r="CX19"/>
  <c r="CZ19"/>
  <c r="DB19"/>
  <c r="DD19"/>
  <c r="DF19"/>
  <c r="DH19"/>
  <c r="DJ19"/>
  <c r="DL19"/>
  <c r="DN19"/>
  <c r="DP19"/>
  <c r="DR19"/>
  <c r="CK19"/>
  <c r="CM19"/>
  <c r="CO19"/>
  <c r="CQ19"/>
  <c r="CS19"/>
  <c r="CU19"/>
  <c r="CW19"/>
  <c r="CY19"/>
  <c r="DA19"/>
  <c r="DC19"/>
  <c r="DE19"/>
  <c r="DG19"/>
  <c r="DI19"/>
  <c r="DK19"/>
  <c r="DM19"/>
  <c r="DO19"/>
  <c r="DQ19"/>
  <c r="DS19"/>
  <c r="FH17"/>
  <c r="FJ17"/>
  <c r="FL17"/>
  <c r="FN17"/>
  <c r="FP17"/>
  <c r="FR17"/>
  <c r="FT17"/>
  <c r="FV17"/>
  <c r="FX17"/>
  <c r="FZ17"/>
  <c r="GB17"/>
  <c r="GD17"/>
  <c r="GF17"/>
  <c r="GH17"/>
  <c r="GJ17"/>
  <c r="GL17"/>
  <c r="GN17"/>
  <c r="GP17"/>
  <c r="FI17"/>
  <c r="FK17"/>
  <c r="FM17"/>
  <c r="FO17"/>
  <c r="FQ17"/>
  <c r="FS17"/>
  <c r="FU17"/>
  <c r="FW17"/>
  <c r="FY17"/>
  <c r="GA17"/>
  <c r="GC17"/>
  <c r="GE17"/>
  <c r="GG17"/>
  <c r="GI17"/>
  <c r="GK17"/>
  <c r="GM17"/>
  <c r="GO17"/>
  <c r="CK62"/>
  <c r="CM62"/>
  <c r="CO62"/>
  <c r="CQ62"/>
  <c r="CS62"/>
  <c r="CU62"/>
  <c r="CW62"/>
  <c r="CY62"/>
  <c r="DA62"/>
  <c r="DC62"/>
  <c r="CL62"/>
  <c r="CN62"/>
  <c r="CP62"/>
  <c r="CR62"/>
  <c r="CT62"/>
  <c r="CV62"/>
  <c r="CX62"/>
  <c r="CZ62"/>
  <c r="DB62"/>
  <c r="DD62"/>
  <c r="CL17"/>
  <c r="CN17"/>
  <c r="CP17"/>
  <c r="CR17"/>
  <c r="CT17"/>
  <c r="CV17"/>
  <c r="CX17"/>
  <c r="CZ17"/>
  <c r="DB17"/>
  <c r="DD17"/>
  <c r="DF17"/>
  <c r="DH17"/>
  <c r="DJ17"/>
  <c r="DL17"/>
  <c r="DN17"/>
  <c r="DP17"/>
  <c r="DR17"/>
  <c r="CK17"/>
  <c r="CM17"/>
  <c r="CO17"/>
  <c r="CQ17"/>
  <c r="CS17"/>
  <c r="CU17"/>
  <c r="CW17"/>
  <c r="CY17"/>
  <c r="DA17"/>
  <c r="DC17"/>
  <c r="DE17"/>
  <c r="DG17"/>
  <c r="DI17"/>
  <c r="DK17"/>
  <c r="DM17"/>
  <c r="DO17"/>
  <c r="DQ17"/>
  <c r="DS17"/>
  <c r="DW62"/>
  <c r="DY62"/>
  <c r="EA62"/>
  <c r="EC62"/>
  <c r="EE62"/>
  <c r="EG62"/>
  <c r="EI62"/>
  <c r="EK62"/>
  <c r="EM62"/>
  <c r="EO62"/>
  <c r="DV62"/>
  <c r="DX62"/>
  <c r="DZ62"/>
  <c r="EB62"/>
  <c r="ED62"/>
  <c r="EF62"/>
  <c r="EH62"/>
  <c r="EJ62"/>
  <c r="EL62"/>
  <c r="EN62"/>
  <c r="GT19"/>
  <c r="GV19"/>
  <c r="GX19"/>
  <c r="GZ19"/>
  <c r="HB19"/>
  <c r="HD19"/>
  <c r="HF19"/>
  <c r="HH19"/>
  <c r="HJ19"/>
  <c r="HL19"/>
  <c r="HN19"/>
  <c r="HP19"/>
  <c r="HR19"/>
  <c r="HT19"/>
  <c r="HV19"/>
  <c r="HX19"/>
  <c r="HZ19"/>
  <c r="IB19"/>
  <c r="GU19"/>
  <c r="GW19"/>
  <c r="GY19"/>
  <c r="HA19"/>
  <c r="HC19"/>
  <c r="HE19"/>
  <c r="HG19"/>
  <c r="HI19"/>
  <c r="HK19"/>
  <c r="HM19"/>
  <c r="HO19"/>
  <c r="HQ19"/>
  <c r="HS19"/>
  <c r="HU19"/>
  <c r="HW19"/>
  <c r="HY19"/>
  <c r="IA19"/>
  <c r="GU18"/>
  <c r="GW18"/>
  <c r="GY18"/>
  <c r="HA18"/>
  <c r="HC18"/>
  <c r="HE18"/>
  <c r="HG18"/>
  <c r="HI18"/>
  <c r="HK18"/>
  <c r="HM18"/>
  <c r="HO18"/>
  <c r="HQ18"/>
  <c r="HS18"/>
  <c r="HU18"/>
  <c r="HW18"/>
  <c r="HY18"/>
  <c r="IA18"/>
  <c r="GT18"/>
  <c r="GV18"/>
  <c r="GX18"/>
  <c r="GZ18"/>
  <c r="HB18"/>
  <c r="HD18"/>
  <c r="HF18"/>
  <c r="HH18"/>
  <c r="HJ18"/>
  <c r="HL18"/>
  <c r="HN18"/>
  <c r="HP18"/>
  <c r="HR18"/>
  <c r="HT18"/>
  <c r="HV18"/>
  <c r="HX18"/>
  <c r="HZ18"/>
  <c r="IB18"/>
  <c r="GT17"/>
  <c r="GV17"/>
  <c r="GX17"/>
  <c r="GZ17"/>
  <c r="HB17"/>
  <c r="HD17"/>
  <c r="HF17"/>
  <c r="HH17"/>
  <c r="HJ17"/>
  <c r="HL17"/>
  <c r="HN17"/>
  <c r="HP17"/>
  <c r="HR17"/>
  <c r="HT17"/>
  <c r="HV17"/>
  <c r="HX17"/>
  <c r="HZ17"/>
  <c r="IB17"/>
  <c r="GU17"/>
  <c r="GW17"/>
  <c r="GY17"/>
  <c r="HA17"/>
  <c r="HC17"/>
  <c r="HE17"/>
  <c r="HG17"/>
  <c r="HI17"/>
  <c r="HK17"/>
  <c r="HM17"/>
  <c r="HO17"/>
  <c r="HQ17"/>
  <c r="HS17"/>
  <c r="HU17"/>
  <c r="HW17"/>
  <c r="HY17"/>
  <c r="IA17"/>
  <c r="FI18"/>
  <c r="FK18"/>
  <c r="FM18"/>
  <c r="FO18"/>
  <c r="FQ18"/>
  <c r="FS18"/>
  <c r="FU18"/>
  <c r="FW18"/>
  <c r="FY18"/>
  <c r="GA18"/>
  <c r="GC18"/>
  <c r="GE18"/>
  <c r="GG18"/>
  <c r="GI18"/>
  <c r="GK18"/>
  <c r="GM18"/>
  <c r="GO18"/>
  <c r="FH18"/>
  <c r="FJ18"/>
  <c r="FL18"/>
  <c r="FN18"/>
  <c r="FP18"/>
  <c r="FR18"/>
  <c r="FT18"/>
  <c r="FV18"/>
  <c r="FX18"/>
  <c r="FZ18"/>
  <c r="GB18"/>
  <c r="GD18"/>
  <c r="GF18"/>
  <c r="GH18"/>
  <c r="GJ18"/>
  <c r="GL18"/>
  <c r="GN18"/>
  <c r="GP18"/>
  <c r="GT62"/>
  <c r="GV62"/>
  <c r="GX62"/>
  <c r="GZ62"/>
  <c r="HB62"/>
  <c r="HD62"/>
  <c r="HF62"/>
  <c r="HH62"/>
  <c r="HJ62"/>
  <c r="HL62"/>
  <c r="GU62"/>
  <c r="GW62"/>
  <c r="GY62"/>
  <c r="HA62"/>
  <c r="HC62"/>
  <c r="HE62"/>
  <c r="HG62"/>
  <c r="HI62"/>
  <c r="HK62"/>
  <c r="HM62"/>
  <c r="DV19"/>
  <c r="DX19"/>
  <c r="DZ19"/>
  <c r="EB19"/>
  <c r="ED19"/>
  <c r="EP19"/>
  <c r="ER19"/>
  <c r="ET19"/>
  <c r="EV19"/>
  <c r="EX19"/>
  <c r="EZ19"/>
  <c r="FB19"/>
  <c r="FD19"/>
  <c r="DW19"/>
  <c r="DY19"/>
  <c r="EA19"/>
  <c r="EC19"/>
  <c r="EE19"/>
  <c r="EQ19"/>
  <c r="ES19"/>
  <c r="EU19"/>
  <c r="EW19"/>
  <c r="EY19"/>
  <c r="FA19"/>
  <c r="FC19"/>
  <c r="CK18"/>
  <c r="CM18"/>
  <c r="CO18"/>
  <c r="CQ18"/>
  <c r="CS18"/>
  <c r="CU18"/>
  <c r="CW18"/>
  <c r="CY18"/>
  <c r="DA18"/>
  <c r="DC18"/>
  <c r="DE18"/>
  <c r="DG18"/>
  <c r="DI18"/>
  <c r="DK18"/>
  <c r="DM18"/>
  <c r="DO18"/>
  <c r="DQ18"/>
  <c r="DS18"/>
  <c r="CL18"/>
  <c r="CN18"/>
  <c r="CP18"/>
  <c r="CR18"/>
  <c r="CT18"/>
  <c r="CV18"/>
  <c r="CX18"/>
  <c r="CZ18"/>
  <c r="DB18"/>
  <c r="DD18"/>
  <c r="DF18"/>
  <c r="DH18"/>
  <c r="DJ18"/>
  <c r="DL18"/>
  <c r="DN18"/>
  <c r="DP18"/>
  <c r="DR18"/>
  <c r="CK16"/>
  <c r="CM16"/>
  <c r="CO16"/>
  <c r="CQ16"/>
  <c r="CS16"/>
  <c r="CU16"/>
  <c r="CW16"/>
  <c r="CY16"/>
  <c r="DA16"/>
  <c r="DC16"/>
  <c r="DE16"/>
  <c r="DG16"/>
  <c r="DI16"/>
  <c r="DK16"/>
  <c r="DM16"/>
  <c r="CL16"/>
  <c r="CN16"/>
  <c r="CP16"/>
  <c r="CR16"/>
  <c r="CT16"/>
  <c r="CV16"/>
  <c r="CX16"/>
  <c r="CZ16"/>
  <c r="DB16"/>
  <c r="DD16"/>
  <c r="DF16"/>
  <c r="DH16"/>
  <c r="DJ16"/>
  <c r="DL16"/>
  <c r="DN16"/>
  <c r="FH19"/>
  <c r="FJ19"/>
  <c r="FL19"/>
  <c r="FN19"/>
  <c r="FP19"/>
  <c r="FR19"/>
  <c r="FT19"/>
  <c r="FV19"/>
  <c r="FX19"/>
  <c r="FZ19"/>
  <c r="GB19"/>
  <c r="GD19"/>
  <c r="GF19"/>
  <c r="GH19"/>
  <c r="GJ19"/>
  <c r="GL19"/>
  <c r="GN19"/>
  <c r="GP19"/>
  <c r="FI19"/>
  <c r="FK19"/>
  <c r="FM19"/>
  <c r="FO19"/>
  <c r="FQ19"/>
  <c r="FS19"/>
  <c r="FU19"/>
  <c r="FW19"/>
  <c r="FY19"/>
  <c r="GA19"/>
  <c r="GC19"/>
  <c r="GE19"/>
  <c r="GG19"/>
  <c r="GI19"/>
  <c r="GK19"/>
  <c r="GM19"/>
  <c r="GO19"/>
  <c r="FI16"/>
  <c r="FK16"/>
  <c r="FM16"/>
  <c r="FO16"/>
  <c r="FQ16"/>
  <c r="FS16"/>
  <c r="FU16"/>
  <c r="FW16"/>
  <c r="FY16"/>
  <c r="GA16"/>
  <c r="GC16"/>
  <c r="GE16"/>
  <c r="GG16"/>
  <c r="GI16"/>
  <c r="GK16"/>
  <c r="FH16"/>
  <c r="FJ16"/>
  <c r="FL16"/>
  <c r="FN16"/>
  <c r="FP16"/>
  <c r="FR16"/>
  <c r="FT16"/>
  <c r="FV16"/>
  <c r="FX16"/>
  <c r="FZ16"/>
  <c r="GB16"/>
  <c r="GD16"/>
  <c r="GF16"/>
  <c r="GH16"/>
  <c r="GJ16"/>
  <c r="DW16"/>
  <c r="DY16"/>
  <c r="EA16"/>
  <c r="EC16"/>
  <c r="EE16"/>
  <c r="EQ16"/>
  <c r="ES16"/>
  <c r="EU16"/>
  <c r="EW16"/>
  <c r="EY16"/>
  <c r="DV16"/>
  <c r="DX16"/>
  <c r="DZ16"/>
  <c r="EB16"/>
  <c r="ED16"/>
  <c r="EP16"/>
  <c r="ER16"/>
  <c r="ET16"/>
  <c r="EV16"/>
  <c r="EX16"/>
  <c r="O62"/>
  <c r="O18"/>
  <c r="AY43" i="2"/>
  <c r="AW43"/>
  <c r="AR43"/>
  <c r="AQ43"/>
  <c r="AP43"/>
  <c r="AO43"/>
  <c r="AM43"/>
  <c r="AL43"/>
  <c r="AK43"/>
  <c r="AJ43"/>
  <c r="AI43"/>
  <c r="AH43"/>
  <c r="AG43"/>
  <c r="AD43"/>
  <c r="AC43"/>
  <c r="AB43"/>
  <c r="AA43"/>
  <c r="Y43"/>
  <c r="X43"/>
  <c r="W43"/>
  <c r="V43"/>
  <c r="U43"/>
  <c r="T43"/>
  <c r="S43"/>
  <c r="D80"/>
  <c r="DV25" i="13" l="1"/>
  <c r="DX25"/>
  <c r="DZ25"/>
  <c r="EB25"/>
  <c r="ED25"/>
  <c r="EP25"/>
  <c r="ER25"/>
  <c r="ET25"/>
  <c r="EV25"/>
  <c r="EX25"/>
  <c r="DW25"/>
  <c r="DY25"/>
  <c r="EA25"/>
  <c r="EC25"/>
  <c r="EE25"/>
  <c r="EQ25"/>
  <c r="ES25"/>
  <c r="EU25"/>
  <c r="EW25"/>
  <c r="EY25"/>
  <c r="FH25"/>
  <c r="FJ25"/>
  <c r="FL25"/>
  <c r="FN25"/>
  <c r="FP25"/>
  <c r="FR25"/>
  <c r="FT25"/>
  <c r="FV25"/>
  <c r="FX25"/>
  <c r="FZ25"/>
  <c r="GB25"/>
  <c r="GD25"/>
  <c r="GF25"/>
  <c r="GH25"/>
  <c r="GJ25"/>
  <c r="FI25"/>
  <c r="FK25"/>
  <c r="FM25"/>
  <c r="FO25"/>
  <c r="FQ25"/>
  <c r="FS25"/>
  <c r="FU25"/>
  <c r="FW25"/>
  <c r="FY25"/>
  <c r="GA25"/>
  <c r="GC25"/>
  <c r="GE25"/>
  <c r="GG25"/>
  <c r="GI25"/>
  <c r="GK25"/>
  <c r="CL25"/>
  <c r="CN25"/>
  <c r="CP25"/>
  <c r="CR25"/>
  <c r="CT25"/>
  <c r="CV25"/>
  <c r="CX25"/>
  <c r="CZ25"/>
  <c r="DB25"/>
  <c r="DD25"/>
  <c r="DF25"/>
  <c r="DH25"/>
  <c r="DJ25"/>
  <c r="DL25"/>
  <c r="DN25"/>
  <c r="CK25"/>
  <c r="CM25"/>
  <c r="CO25"/>
  <c r="CQ25"/>
  <c r="CS25"/>
  <c r="CU25"/>
  <c r="CW25"/>
  <c r="CY25"/>
  <c r="DA25"/>
  <c r="DC25"/>
  <c r="DE25"/>
  <c r="DG25"/>
  <c r="DI25"/>
  <c r="DK25"/>
  <c r="DM25"/>
  <c r="GT25"/>
  <c r="GV25"/>
  <c r="GX25"/>
  <c r="GZ25"/>
  <c r="HB25"/>
  <c r="HD25"/>
  <c r="HF25"/>
  <c r="HH25"/>
  <c r="HJ25"/>
  <c r="HL25"/>
  <c r="HN25"/>
  <c r="HP25"/>
  <c r="HR25"/>
  <c r="HT25"/>
  <c r="HV25"/>
  <c r="GU25"/>
  <c r="GW25"/>
  <c r="GY25"/>
  <c r="HA25"/>
  <c r="HC25"/>
  <c r="HE25"/>
  <c r="HG25"/>
  <c r="HI25"/>
  <c r="HK25"/>
  <c r="HM25"/>
  <c r="HO25"/>
  <c r="HQ25"/>
  <c r="HS25"/>
  <c r="HU25"/>
  <c r="HW25"/>
  <c r="AT43" i="2"/>
  <c r="R126" i="25" s="1"/>
  <c r="AV43" i="2"/>
  <c r="N126" i="25" s="1"/>
  <c r="Z43" i="2"/>
  <c r="AN43"/>
  <c r="AU43"/>
  <c r="P126" i="25" s="1"/>
  <c r="AZ43" i="2"/>
  <c r="K126" i="25"/>
  <c r="L179" i="26" s="1"/>
  <c r="AX43" i="2"/>
  <c r="AF43"/>
  <c r="R43"/>
  <c r="H116" i="14" l="1"/>
  <c r="G116"/>
  <c r="F116"/>
  <c r="E116"/>
  <c r="H116" i="23"/>
  <c r="G116"/>
  <c r="F116"/>
  <c r="E116"/>
  <c r="H116" i="13"/>
  <c r="G116"/>
  <c r="F116"/>
  <c r="E116"/>
  <c r="AY21" i="2"/>
  <c r="AW21"/>
  <c r="AR21"/>
  <c r="AQ21"/>
  <c r="AP21"/>
  <c r="AO21"/>
  <c r="AM21"/>
  <c r="AL21"/>
  <c r="AK21"/>
  <c r="AJ21"/>
  <c r="AI21"/>
  <c r="AF21"/>
  <c r="AD21"/>
  <c r="AC21"/>
  <c r="AB21"/>
  <c r="AA21"/>
  <c r="Y21"/>
  <c r="X21"/>
  <c r="W21"/>
  <c r="V21"/>
  <c r="U21"/>
  <c r="R21"/>
  <c r="L21"/>
  <c r="F21"/>
  <c r="E21"/>
  <c r="E8"/>
  <c r="F8"/>
  <c r="E9"/>
  <c r="F9"/>
  <c r="AY6" i="14"/>
  <c r="O6"/>
  <c r="H6"/>
  <c r="G6"/>
  <c r="F6"/>
  <c r="E6"/>
  <c r="AZ6" i="23"/>
  <c r="P6"/>
  <c r="H6"/>
  <c r="G6"/>
  <c r="F6"/>
  <c r="E6"/>
  <c r="H6" i="13"/>
  <c r="G6"/>
  <c r="F6"/>
  <c r="E6"/>
  <c r="AY13" i="2"/>
  <c r="AW13"/>
  <c r="AR13"/>
  <c r="AQ13"/>
  <c r="AP13"/>
  <c r="AO13"/>
  <c r="AM13"/>
  <c r="AL13"/>
  <c r="AK13"/>
  <c r="AJ13"/>
  <c r="AI13"/>
  <c r="AH13"/>
  <c r="AG13"/>
  <c r="AD13"/>
  <c r="AC13"/>
  <c r="AB13"/>
  <c r="AA13"/>
  <c r="Y13"/>
  <c r="X13"/>
  <c r="W13"/>
  <c r="V13"/>
  <c r="U13"/>
  <c r="T13"/>
  <c r="S13"/>
  <c r="L13"/>
  <c r="L126"/>
  <c r="L125"/>
  <c r="L124"/>
  <c r="CK6" i="13" l="1"/>
  <c r="CM6"/>
  <c r="CO6"/>
  <c r="CQ6"/>
  <c r="CS6"/>
  <c r="CU6"/>
  <c r="CW6"/>
  <c r="CY6"/>
  <c r="DA6"/>
  <c r="CL6"/>
  <c r="CN6"/>
  <c r="CP6"/>
  <c r="CR6"/>
  <c r="CT6"/>
  <c r="CV6"/>
  <c r="CX6"/>
  <c r="CZ6"/>
  <c r="DB6"/>
  <c r="DW6"/>
  <c r="DY6"/>
  <c r="EA6"/>
  <c r="EC6"/>
  <c r="EE6"/>
  <c r="DV6"/>
  <c r="DX6"/>
  <c r="DZ6"/>
  <c r="EB6"/>
  <c r="ED6"/>
  <c r="FI6"/>
  <c r="FK6"/>
  <c r="FM6"/>
  <c r="FO6"/>
  <c r="FQ6"/>
  <c r="FS6"/>
  <c r="FU6"/>
  <c r="FW6"/>
  <c r="FY6"/>
  <c r="FH6"/>
  <c r="FJ6"/>
  <c r="FL6"/>
  <c r="FN6"/>
  <c r="FP6"/>
  <c r="FR6"/>
  <c r="FT6"/>
  <c r="FV6"/>
  <c r="FX6"/>
  <c r="P14"/>
  <c r="O16" i="14"/>
  <c r="P13" i="13"/>
  <c r="AZ116"/>
  <c r="GU6"/>
  <c r="GW6"/>
  <c r="GY6"/>
  <c r="HA6"/>
  <c r="HC6"/>
  <c r="HE6"/>
  <c r="HG6"/>
  <c r="HI6"/>
  <c r="HK6"/>
  <c r="GT6"/>
  <c r="GV6"/>
  <c r="GX6"/>
  <c r="GZ6"/>
  <c r="HB6"/>
  <c r="HD6"/>
  <c r="HF6"/>
  <c r="HH6"/>
  <c r="HJ6"/>
  <c r="AZ14"/>
  <c r="AY16" i="14"/>
  <c r="AZ13" i="13"/>
  <c r="P116"/>
  <c r="O116" s="1"/>
  <c r="AX13" i="2"/>
  <c r="AZ13"/>
  <c r="AZ21"/>
  <c r="T21"/>
  <c r="AY116" i="14"/>
  <c r="AZ116" i="23"/>
  <c r="AG21" i="2"/>
  <c r="O116" i="14"/>
  <c r="P116" i="23"/>
  <c r="S21" i="2"/>
  <c r="AH21"/>
  <c r="AN21"/>
  <c r="AU21"/>
  <c r="Z21"/>
  <c r="AT21"/>
  <c r="AV21"/>
  <c r="N100" i="25" s="1"/>
  <c r="AX21" i="2"/>
  <c r="AF13"/>
  <c r="AN13"/>
  <c r="AU13"/>
  <c r="R13"/>
  <c r="Z13"/>
  <c r="AT13"/>
  <c r="AV13"/>
  <c r="N98" i="25" s="1"/>
  <c r="FI116" i="13" l="1"/>
  <c r="FK116"/>
  <c r="FM116"/>
  <c r="FO116"/>
  <c r="FQ116"/>
  <c r="FS116"/>
  <c r="FU116"/>
  <c r="FW116"/>
  <c r="FY116"/>
  <c r="GA116"/>
  <c r="FH116"/>
  <c r="FJ116"/>
  <c r="FL116"/>
  <c r="FN116"/>
  <c r="FP116"/>
  <c r="FR116"/>
  <c r="FT116"/>
  <c r="FV116"/>
  <c r="FX116"/>
  <c r="FZ116"/>
  <c r="P37"/>
  <c r="CK116"/>
  <c r="CM116"/>
  <c r="CO116"/>
  <c r="CQ116"/>
  <c r="CS116"/>
  <c r="CU116"/>
  <c r="CW116"/>
  <c r="CY116"/>
  <c r="DA116"/>
  <c r="DC116"/>
  <c r="CL116"/>
  <c r="CP116"/>
  <c r="CT116"/>
  <c r="CX116"/>
  <c r="DB116"/>
  <c r="CN116"/>
  <c r="CR116"/>
  <c r="CV116"/>
  <c r="CZ116"/>
  <c r="DD116"/>
  <c r="DV116"/>
  <c r="DX116"/>
  <c r="DZ116"/>
  <c r="EB116"/>
  <c r="ED116"/>
  <c r="EF116"/>
  <c r="EH116"/>
  <c r="EJ116"/>
  <c r="EL116"/>
  <c r="EN116"/>
  <c r="DW116"/>
  <c r="DY116"/>
  <c r="EA116"/>
  <c r="EC116"/>
  <c r="EE116"/>
  <c r="EG116"/>
  <c r="EI116"/>
  <c r="EK116"/>
  <c r="EM116"/>
  <c r="EO116"/>
  <c r="O14"/>
  <c r="AZ37"/>
  <c r="GU116"/>
  <c r="GW116"/>
  <c r="GY116"/>
  <c r="HA116"/>
  <c r="HC116"/>
  <c r="HE116"/>
  <c r="HG116"/>
  <c r="HI116"/>
  <c r="HK116"/>
  <c r="HM116"/>
  <c r="GT116"/>
  <c r="GV116"/>
  <c r="GX116"/>
  <c r="GZ116"/>
  <c r="HB116"/>
  <c r="HD116"/>
  <c r="HF116"/>
  <c r="HH116"/>
  <c r="HJ116"/>
  <c r="HL116"/>
  <c r="O13"/>
  <c r="O37" l="1"/>
  <c r="AU117" i="2"/>
  <c r="AU116"/>
  <c r="F55"/>
  <c r="E55"/>
  <c r="F54"/>
  <c r="E54"/>
  <c r="AY53"/>
  <c r="AW53"/>
  <c r="AR53"/>
  <c r="AQ53"/>
  <c r="AP53"/>
  <c r="AO53"/>
  <c r="AM53"/>
  <c r="AL53"/>
  <c r="AK53"/>
  <c r="AJ53"/>
  <c r="AI53"/>
  <c r="AF53"/>
  <c r="AD53"/>
  <c r="AC53"/>
  <c r="AB53"/>
  <c r="AA53"/>
  <c r="Y53"/>
  <c r="X53"/>
  <c r="W53"/>
  <c r="V53"/>
  <c r="U53"/>
  <c r="R53"/>
  <c r="L53"/>
  <c r="F53"/>
  <c r="E53"/>
  <c r="AG53" l="1"/>
  <c r="P98" i="13"/>
  <c r="T53" i="2"/>
  <c r="AZ98" i="13"/>
  <c r="AZ72"/>
  <c r="AZ39"/>
  <c r="P72"/>
  <c r="P39"/>
  <c r="AZ53" i="2"/>
  <c r="AH53"/>
  <c r="S53"/>
  <c r="AU53"/>
  <c r="AN53"/>
  <c r="Z53"/>
  <c r="AT53"/>
  <c r="AV53"/>
  <c r="AX53"/>
  <c r="M49" i="25"/>
  <c r="O39" i="13" l="1"/>
  <c r="O72"/>
  <c r="GT98"/>
  <c r="GV98"/>
  <c r="GX98"/>
  <c r="GZ98"/>
  <c r="HB98"/>
  <c r="HD98"/>
  <c r="HF98"/>
  <c r="HH98"/>
  <c r="GU98"/>
  <c r="GW98"/>
  <c r="GY98"/>
  <c r="HA98"/>
  <c r="HC98"/>
  <c r="HE98"/>
  <c r="HG98"/>
  <c r="CK98"/>
  <c r="CM98"/>
  <c r="CO98"/>
  <c r="CQ98"/>
  <c r="CS98"/>
  <c r="CU98"/>
  <c r="CW98"/>
  <c r="CY98"/>
  <c r="CL98"/>
  <c r="CN98"/>
  <c r="CP98"/>
  <c r="CR98"/>
  <c r="CT98"/>
  <c r="CV98"/>
  <c r="CX98"/>
  <c r="DW98"/>
  <c r="DY98"/>
  <c r="EA98"/>
  <c r="EC98"/>
  <c r="EE98"/>
  <c r="EG98"/>
  <c r="EI98"/>
  <c r="DV98"/>
  <c r="DX98"/>
  <c r="DZ98"/>
  <c r="EB98"/>
  <c r="ED98"/>
  <c r="EF98"/>
  <c r="EH98"/>
  <c r="EJ98"/>
  <c r="O98"/>
  <c r="FH98"/>
  <c r="FJ98"/>
  <c r="FL98"/>
  <c r="FN98"/>
  <c r="FP98"/>
  <c r="FR98"/>
  <c r="FT98"/>
  <c r="FV98"/>
  <c r="FK98"/>
  <c r="FO98"/>
  <c r="FS98"/>
  <c r="FI98"/>
  <c r="FM98"/>
  <c r="FQ98"/>
  <c r="FU98"/>
  <c r="E161" i="25"/>
  <c r="F244" i="26" s="1"/>
  <c r="AY70" i="14"/>
  <c r="O70"/>
  <c r="H70"/>
  <c r="G70"/>
  <c r="F70"/>
  <c r="E70"/>
  <c r="AZ70" i="23"/>
  <c r="P70"/>
  <c r="H70"/>
  <c r="G70"/>
  <c r="F70"/>
  <c r="E70"/>
  <c r="H70" i="13"/>
  <c r="G70"/>
  <c r="F70"/>
  <c r="E70"/>
  <c r="AY123" i="2"/>
  <c r="AW123"/>
  <c r="K142" i="25" s="1"/>
  <c r="L205" i="26" s="1"/>
  <c r="AR123" i="2"/>
  <c r="AQ123"/>
  <c r="AP123"/>
  <c r="AO123"/>
  <c r="AM123"/>
  <c r="AL123"/>
  <c r="AK123"/>
  <c r="AJ123"/>
  <c r="AI123"/>
  <c r="AH123"/>
  <c r="AG123"/>
  <c r="AD123"/>
  <c r="AC123"/>
  <c r="AB123"/>
  <c r="AA123"/>
  <c r="Y123"/>
  <c r="X123"/>
  <c r="W123"/>
  <c r="V123"/>
  <c r="U123"/>
  <c r="T123"/>
  <c r="S123"/>
  <c r="D123"/>
  <c r="AZ24" i="23"/>
  <c r="P24"/>
  <c r="H24"/>
  <c r="G24"/>
  <c r="F24"/>
  <c r="E24"/>
  <c r="AY24" i="14"/>
  <c r="O24"/>
  <c r="H24"/>
  <c r="G24"/>
  <c r="F24"/>
  <c r="E24"/>
  <c r="H24" i="13"/>
  <c r="G24"/>
  <c r="F24"/>
  <c r="E24"/>
  <c r="AY121" i="2"/>
  <c r="AW121"/>
  <c r="K140" i="25" s="1"/>
  <c r="L203" i="26" s="1"/>
  <c r="AR121" i="2"/>
  <c r="AQ121"/>
  <c r="AP121"/>
  <c r="AO121"/>
  <c r="AM121"/>
  <c r="AL121"/>
  <c r="AK121"/>
  <c r="AJ121"/>
  <c r="AI121"/>
  <c r="AH121"/>
  <c r="AG121"/>
  <c r="AD121"/>
  <c r="AC121"/>
  <c r="AB121"/>
  <c r="AA121"/>
  <c r="Y121"/>
  <c r="X121"/>
  <c r="W121"/>
  <c r="V121"/>
  <c r="U121"/>
  <c r="T121"/>
  <c r="S121"/>
  <c r="AY23" i="14"/>
  <c r="O23"/>
  <c r="H23"/>
  <c r="G23"/>
  <c r="F23"/>
  <c r="E23"/>
  <c r="AZ23" i="23"/>
  <c r="P23"/>
  <c r="H23"/>
  <c r="G23"/>
  <c r="F23"/>
  <c r="E23"/>
  <c r="H23" i="13"/>
  <c r="G23"/>
  <c r="F23"/>
  <c r="E23"/>
  <c r="AY25" i="2"/>
  <c r="AW25"/>
  <c r="AR25"/>
  <c r="AQ25"/>
  <c r="AP25"/>
  <c r="AO25"/>
  <c r="AM25"/>
  <c r="AL25"/>
  <c r="AK25"/>
  <c r="AJ25"/>
  <c r="AI25"/>
  <c r="AH25"/>
  <c r="AG25"/>
  <c r="AD25"/>
  <c r="AC25"/>
  <c r="AB25"/>
  <c r="AA25"/>
  <c r="Y25"/>
  <c r="X25"/>
  <c r="W25"/>
  <c r="V25"/>
  <c r="U25"/>
  <c r="T25"/>
  <c r="S25"/>
  <c r="AZ125" i="23"/>
  <c r="P125"/>
  <c r="H125"/>
  <c r="G125"/>
  <c r="F125"/>
  <c r="E125"/>
  <c r="H49" i="14"/>
  <c r="G49"/>
  <c r="F49"/>
  <c r="E49"/>
  <c r="H49" i="23"/>
  <c r="G49"/>
  <c r="F49"/>
  <c r="E49"/>
  <c r="H51" i="13"/>
  <c r="G51"/>
  <c r="F51"/>
  <c r="E51"/>
  <c r="AY109" i="2"/>
  <c r="AW109"/>
  <c r="K42" i="25" s="1"/>
  <c r="L69" i="26" s="1"/>
  <c r="AR109" i="2"/>
  <c r="AQ109"/>
  <c r="AP109"/>
  <c r="AO109"/>
  <c r="AM109"/>
  <c r="AL109"/>
  <c r="AK109"/>
  <c r="AJ109"/>
  <c r="AI109"/>
  <c r="AF109"/>
  <c r="AD109"/>
  <c r="AC109"/>
  <c r="AB109"/>
  <c r="AA109"/>
  <c r="Y109"/>
  <c r="X109"/>
  <c r="W109"/>
  <c r="V109"/>
  <c r="U109"/>
  <c r="R109"/>
  <c r="L109"/>
  <c r="F109"/>
  <c r="E109"/>
  <c r="H113" i="14"/>
  <c r="G113"/>
  <c r="F113"/>
  <c r="E113"/>
  <c r="H113" i="23"/>
  <c r="G113"/>
  <c r="F113"/>
  <c r="E113"/>
  <c r="H113" i="13"/>
  <c r="G113"/>
  <c r="F113"/>
  <c r="E113"/>
  <c r="AY95" i="2"/>
  <c r="AW95"/>
  <c r="K25" i="25" s="1"/>
  <c r="L52" i="26" s="1"/>
  <c r="AR95" i="2"/>
  <c r="AQ95"/>
  <c r="AP95"/>
  <c r="AO95"/>
  <c r="AM95"/>
  <c r="AL95"/>
  <c r="AK95"/>
  <c r="AJ95"/>
  <c r="AI95"/>
  <c r="AD95"/>
  <c r="AC95"/>
  <c r="AB95"/>
  <c r="AA95"/>
  <c r="Y95"/>
  <c r="X95"/>
  <c r="W95"/>
  <c r="V95"/>
  <c r="U95"/>
  <c r="L95"/>
  <c r="AV109" l="1"/>
  <c r="N39" i="25" s="1"/>
  <c r="AV95" i="2"/>
  <c r="AZ51" i="13"/>
  <c r="P51"/>
  <c r="DV23"/>
  <c r="DX23"/>
  <c r="DZ23"/>
  <c r="EB23"/>
  <c r="ED23"/>
  <c r="EP23"/>
  <c r="ER23"/>
  <c r="ET23"/>
  <c r="EV23"/>
  <c r="EX23"/>
  <c r="DW23"/>
  <c r="DY23"/>
  <c r="EA23"/>
  <c r="EC23"/>
  <c r="EE23"/>
  <c r="EQ23"/>
  <c r="ES23"/>
  <c r="EU23"/>
  <c r="EW23"/>
  <c r="EY23"/>
  <c r="FH23"/>
  <c r="FJ23"/>
  <c r="FL23"/>
  <c r="FN23"/>
  <c r="FP23"/>
  <c r="FR23"/>
  <c r="FT23"/>
  <c r="FV23"/>
  <c r="FX23"/>
  <c r="FZ23"/>
  <c r="GB23"/>
  <c r="GD23"/>
  <c r="GF23"/>
  <c r="GH23"/>
  <c r="GJ23"/>
  <c r="FI23"/>
  <c r="FK23"/>
  <c r="FM23"/>
  <c r="FO23"/>
  <c r="FQ23"/>
  <c r="FS23"/>
  <c r="FU23"/>
  <c r="FW23"/>
  <c r="FY23"/>
  <c r="GA23"/>
  <c r="GC23"/>
  <c r="GE23"/>
  <c r="GG23"/>
  <c r="GI23"/>
  <c r="GK23"/>
  <c r="DW24"/>
  <c r="DY24"/>
  <c r="EA24"/>
  <c r="EC24"/>
  <c r="EE24"/>
  <c r="EQ24"/>
  <c r="ES24"/>
  <c r="EU24"/>
  <c r="EW24"/>
  <c r="EY24"/>
  <c r="DV24"/>
  <c r="DX24"/>
  <c r="DZ24"/>
  <c r="EB24"/>
  <c r="ED24"/>
  <c r="EP24"/>
  <c r="ER24"/>
  <c r="ET24"/>
  <c r="EV24"/>
  <c r="EX24"/>
  <c r="FI24"/>
  <c r="FK24"/>
  <c r="FM24"/>
  <c r="FO24"/>
  <c r="FQ24"/>
  <c r="FS24"/>
  <c r="FU24"/>
  <c r="FW24"/>
  <c r="FY24"/>
  <c r="GA24"/>
  <c r="GC24"/>
  <c r="GE24"/>
  <c r="GG24"/>
  <c r="GI24"/>
  <c r="GK24"/>
  <c r="FH24"/>
  <c r="FJ24"/>
  <c r="FL24"/>
  <c r="FN24"/>
  <c r="FP24"/>
  <c r="FR24"/>
  <c r="FT24"/>
  <c r="FV24"/>
  <c r="FX24"/>
  <c r="FZ24"/>
  <c r="GB24"/>
  <c r="GD24"/>
  <c r="GF24"/>
  <c r="GH24"/>
  <c r="GJ24"/>
  <c r="CK70"/>
  <c r="CM70"/>
  <c r="CO70"/>
  <c r="CQ70"/>
  <c r="CS70"/>
  <c r="CU70"/>
  <c r="CW70"/>
  <c r="CY70"/>
  <c r="DA70"/>
  <c r="DC70"/>
  <c r="CL70"/>
  <c r="CN70"/>
  <c r="CP70"/>
  <c r="CR70"/>
  <c r="CT70"/>
  <c r="CV70"/>
  <c r="CX70"/>
  <c r="CZ70"/>
  <c r="DB70"/>
  <c r="DD70"/>
  <c r="GT70"/>
  <c r="GV70"/>
  <c r="GX70"/>
  <c r="GZ70"/>
  <c r="HB70"/>
  <c r="HD70"/>
  <c r="HF70"/>
  <c r="HH70"/>
  <c r="HJ70"/>
  <c r="HL70"/>
  <c r="GU70"/>
  <c r="GW70"/>
  <c r="GY70"/>
  <c r="HA70"/>
  <c r="HC70"/>
  <c r="HE70"/>
  <c r="HG70"/>
  <c r="HI70"/>
  <c r="HK70"/>
  <c r="HM70"/>
  <c r="CL23"/>
  <c r="CN23"/>
  <c r="CP23"/>
  <c r="CR23"/>
  <c r="CT23"/>
  <c r="CV23"/>
  <c r="CX23"/>
  <c r="CZ23"/>
  <c r="DB23"/>
  <c r="DD23"/>
  <c r="DF23"/>
  <c r="DH23"/>
  <c r="DJ23"/>
  <c r="DL23"/>
  <c r="DN23"/>
  <c r="CK23"/>
  <c r="CM23"/>
  <c r="CO23"/>
  <c r="CQ23"/>
  <c r="CS23"/>
  <c r="CU23"/>
  <c r="CW23"/>
  <c r="CY23"/>
  <c r="DA23"/>
  <c r="DC23"/>
  <c r="DE23"/>
  <c r="DG23"/>
  <c r="DI23"/>
  <c r="DK23"/>
  <c r="DM23"/>
  <c r="GT23"/>
  <c r="GV23"/>
  <c r="GX23"/>
  <c r="GZ23"/>
  <c r="HB23"/>
  <c r="HD23"/>
  <c r="HF23"/>
  <c r="HH23"/>
  <c r="HJ23"/>
  <c r="HL23"/>
  <c r="HN23"/>
  <c r="HP23"/>
  <c r="HR23"/>
  <c r="HT23"/>
  <c r="HV23"/>
  <c r="GU23"/>
  <c r="GW23"/>
  <c r="GY23"/>
  <c r="HA23"/>
  <c r="HC23"/>
  <c r="HE23"/>
  <c r="HG23"/>
  <c r="HI23"/>
  <c r="HK23"/>
  <c r="HM23"/>
  <c r="HO23"/>
  <c r="HQ23"/>
  <c r="HS23"/>
  <c r="HU23"/>
  <c r="HW23"/>
  <c r="CK24"/>
  <c r="CM24"/>
  <c r="CO24"/>
  <c r="CQ24"/>
  <c r="CS24"/>
  <c r="CU24"/>
  <c r="CW24"/>
  <c r="CY24"/>
  <c r="DA24"/>
  <c r="DC24"/>
  <c r="DE24"/>
  <c r="DG24"/>
  <c r="DI24"/>
  <c r="DK24"/>
  <c r="DM24"/>
  <c r="CL24"/>
  <c r="CN24"/>
  <c r="CP24"/>
  <c r="CR24"/>
  <c r="CT24"/>
  <c r="CV24"/>
  <c r="CX24"/>
  <c r="CZ24"/>
  <c r="DB24"/>
  <c r="DD24"/>
  <c r="DF24"/>
  <c r="DH24"/>
  <c r="DJ24"/>
  <c r="DL24"/>
  <c r="DN24"/>
  <c r="GU24"/>
  <c r="GW24"/>
  <c r="GY24"/>
  <c r="HA24"/>
  <c r="HC24"/>
  <c r="HE24"/>
  <c r="HG24"/>
  <c r="HI24"/>
  <c r="HK24"/>
  <c r="HM24"/>
  <c r="HO24"/>
  <c r="HQ24"/>
  <c r="HS24"/>
  <c r="HU24"/>
  <c r="HW24"/>
  <c r="GT24"/>
  <c r="GV24"/>
  <c r="GX24"/>
  <c r="GZ24"/>
  <c r="HB24"/>
  <c r="HD24"/>
  <c r="HF24"/>
  <c r="HH24"/>
  <c r="HJ24"/>
  <c r="HL24"/>
  <c r="HN24"/>
  <c r="HP24"/>
  <c r="HR24"/>
  <c r="HT24"/>
  <c r="HV24"/>
  <c r="DW70"/>
  <c r="DY70"/>
  <c r="EA70"/>
  <c r="EC70"/>
  <c r="EE70"/>
  <c r="EG70"/>
  <c r="EI70"/>
  <c r="EK70"/>
  <c r="EM70"/>
  <c r="EO70"/>
  <c r="DV70"/>
  <c r="DX70"/>
  <c r="DZ70"/>
  <c r="EB70"/>
  <c r="ED70"/>
  <c r="EF70"/>
  <c r="EH70"/>
  <c r="EJ70"/>
  <c r="EL70"/>
  <c r="EN70"/>
  <c r="FH70"/>
  <c r="FJ70"/>
  <c r="FL70"/>
  <c r="FN70"/>
  <c r="FP70"/>
  <c r="FR70"/>
  <c r="FT70"/>
  <c r="FV70"/>
  <c r="FX70"/>
  <c r="FZ70"/>
  <c r="FI70"/>
  <c r="FK70"/>
  <c r="FM70"/>
  <c r="FO70"/>
  <c r="FQ70"/>
  <c r="FS70"/>
  <c r="FU70"/>
  <c r="FW70"/>
  <c r="FY70"/>
  <c r="GA70"/>
  <c r="AZ95" i="2"/>
  <c r="AZ109"/>
  <c r="AZ25"/>
  <c r="AZ121"/>
  <c r="AZ123"/>
  <c r="AX123"/>
  <c r="AF123"/>
  <c r="AN123"/>
  <c r="AU123"/>
  <c r="R123"/>
  <c r="Z123"/>
  <c r="AT123"/>
  <c r="AV123"/>
  <c r="AX121"/>
  <c r="AF121"/>
  <c r="AN121"/>
  <c r="AU121"/>
  <c r="R121"/>
  <c r="Z121"/>
  <c r="AT121"/>
  <c r="AV121"/>
  <c r="AX25"/>
  <c r="Z25"/>
  <c r="AF25"/>
  <c r="AN25"/>
  <c r="AU25"/>
  <c r="R25"/>
  <c r="AT25"/>
  <c r="AV25"/>
  <c r="N108" i="25" s="1"/>
  <c r="Z109" i="2"/>
  <c r="Z95"/>
  <c r="AX95"/>
  <c r="T109"/>
  <c r="AY49" i="14"/>
  <c r="AZ49" i="23"/>
  <c r="AG109" i="2"/>
  <c r="O49" i="14"/>
  <c r="P49" i="23"/>
  <c r="S109" i="2"/>
  <c r="AH109"/>
  <c r="AN109"/>
  <c r="AU109"/>
  <c r="AT109"/>
  <c r="AX109"/>
  <c r="F95"/>
  <c r="E95"/>
  <c r="AF95"/>
  <c r="AN95"/>
  <c r="AU95"/>
  <c r="R95"/>
  <c r="AT95"/>
  <c r="N25" i="25"/>
  <c r="AY15" i="14"/>
  <c r="O15"/>
  <c r="H15"/>
  <c r="G15"/>
  <c r="F15"/>
  <c r="E15"/>
  <c r="AZ15" i="23"/>
  <c r="P15"/>
  <c r="H15"/>
  <c r="G15"/>
  <c r="F15"/>
  <c r="E15"/>
  <c r="H15" i="13"/>
  <c r="G15"/>
  <c r="F15"/>
  <c r="E15"/>
  <c r="AY24" i="2"/>
  <c r="AW24"/>
  <c r="AR24"/>
  <c r="AQ24"/>
  <c r="AP24"/>
  <c r="AO24"/>
  <c r="AM24"/>
  <c r="AL24"/>
  <c r="AK24"/>
  <c r="AJ24"/>
  <c r="AI24"/>
  <c r="AD24"/>
  <c r="AC24"/>
  <c r="AB24"/>
  <c r="AA24"/>
  <c r="Y24"/>
  <c r="X24"/>
  <c r="W24"/>
  <c r="V24"/>
  <c r="U24"/>
  <c r="L24"/>
  <c r="T24"/>
  <c r="AG24"/>
  <c r="H12" i="14"/>
  <c r="G12"/>
  <c r="F12"/>
  <c r="E12"/>
  <c r="H12" i="23"/>
  <c r="G12"/>
  <c r="F12"/>
  <c r="E12"/>
  <c r="H12" i="13"/>
  <c r="G12"/>
  <c r="F12"/>
  <c r="E12"/>
  <c r="L15" i="2"/>
  <c r="L18"/>
  <c r="L19"/>
  <c r="L20"/>
  <c r="L22"/>
  <c r="L16"/>
  <c r="L17"/>
  <c r="L32"/>
  <c r="L33"/>
  <c r="L36"/>
  <c r="L37"/>
  <c r="L34"/>
  <c r="L35"/>
  <c r="L30"/>
  <c r="L39"/>
  <c r="L41"/>
  <c r="L14"/>
  <c r="AY11"/>
  <c r="AW11"/>
  <c r="AR11"/>
  <c r="AQ11"/>
  <c r="AP11"/>
  <c r="AO11"/>
  <c r="AM11"/>
  <c r="AL11"/>
  <c r="AK11"/>
  <c r="AJ11"/>
  <c r="AI11"/>
  <c r="AD11"/>
  <c r="AC11"/>
  <c r="AB11"/>
  <c r="AA11"/>
  <c r="Y11"/>
  <c r="X11"/>
  <c r="W11"/>
  <c r="V11"/>
  <c r="U11"/>
  <c r="L11"/>
  <c r="L12"/>
  <c r="O51" i="13" l="1"/>
  <c r="AZ113"/>
  <c r="GU51"/>
  <c r="GW51"/>
  <c r="GY51"/>
  <c r="HA51"/>
  <c r="HC51"/>
  <c r="HE51"/>
  <c r="HG51"/>
  <c r="HI51"/>
  <c r="HK51"/>
  <c r="HM51"/>
  <c r="GT51"/>
  <c r="GV51"/>
  <c r="GX51"/>
  <c r="GZ51"/>
  <c r="HB51"/>
  <c r="HD51"/>
  <c r="HF51"/>
  <c r="HH51"/>
  <c r="HJ51"/>
  <c r="HL51"/>
  <c r="FI51"/>
  <c r="FK51"/>
  <c r="FM51"/>
  <c r="FO51"/>
  <c r="FQ51"/>
  <c r="FS51"/>
  <c r="FU51"/>
  <c r="FW51"/>
  <c r="FY51"/>
  <c r="GA51"/>
  <c r="FH51"/>
  <c r="FJ51"/>
  <c r="FL51"/>
  <c r="FN51"/>
  <c r="FP51"/>
  <c r="FR51"/>
  <c r="FT51"/>
  <c r="FV51"/>
  <c r="FX51"/>
  <c r="FZ51"/>
  <c r="FH15"/>
  <c r="FJ15"/>
  <c r="FL15"/>
  <c r="FN15"/>
  <c r="FP15"/>
  <c r="FR15"/>
  <c r="FT15"/>
  <c r="FV15"/>
  <c r="FX15"/>
  <c r="FZ15"/>
  <c r="GB15"/>
  <c r="GD15"/>
  <c r="GF15"/>
  <c r="GH15"/>
  <c r="GJ15"/>
  <c r="GL15"/>
  <c r="GN15"/>
  <c r="GP15"/>
  <c r="FI15"/>
  <c r="FK15"/>
  <c r="FM15"/>
  <c r="FO15"/>
  <c r="FQ15"/>
  <c r="FS15"/>
  <c r="FU15"/>
  <c r="FW15"/>
  <c r="FY15"/>
  <c r="GA15"/>
  <c r="GC15"/>
  <c r="GE15"/>
  <c r="GG15"/>
  <c r="GI15"/>
  <c r="GK15"/>
  <c r="GM15"/>
  <c r="GO15"/>
  <c r="DV15"/>
  <c r="DX15"/>
  <c r="DZ15"/>
  <c r="EB15"/>
  <c r="ED15"/>
  <c r="EP15"/>
  <c r="ER15"/>
  <c r="ET15"/>
  <c r="EV15"/>
  <c r="EX15"/>
  <c r="EZ15"/>
  <c r="FB15"/>
  <c r="FD15"/>
  <c r="DW15"/>
  <c r="DY15"/>
  <c r="EA15"/>
  <c r="EC15"/>
  <c r="EE15"/>
  <c r="EQ15"/>
  <c r="ES15"/>
  <c r="EU15"/>
  <c r="EW15"/>
  <c r="EY15"/>
  <c r="FA15"/>
  <c r="FC15"/>
  <c r="P113"/>
  <c r="CL51"/>
  <c r="CN51"/>
  <c r="CP51"/>
  <c r="CR51"/>
  <c r="CT51"/>
  <c r="CV51"/>
  <c r="CX51"/>
  <c r="CZ51"/>
  <c r="DB51"/>
  <c r="DD51"/>
  <c r="CK51"/>
  <c r="CM51"/>
  <c r="CO51"/>
  <c r="CQ51"/>
  <c r="CS51"/>
  <c r="CU51"/>
  <c r="CW51"/>
  <c r="CY51"/>
  <c r="DA51"/>
  <c r="DC51"/>
  <c r="DV51"/>
  <c r="DX51"/>
  <c r="DZ51"/>
  <c r="EB51"/>
  <c r="ED51"/>
  <c r="EF51"/>
  <c r="EH51"/>
  <c r="EJ51"/>
  <c r="EL51"/>
  <c r="EN51"/>
  <c r="DW51"/>
  <c r="DY51"/>
  <c r="EA51"/>
  <c r="EC51"/>
  <c r="EE51"/>
  <c r="EG51"/>
  <c r="EI51"/>
  <c r="EK51"/>
  <c r="EM51"/>
  <c r="EO51"/>
  <c r="R24" i="2"/>
  <c r="AZ11"/>
  <c r="AF24"/>
  <c r="AZ24"/>
  <c r="AY113" i="14"/>
  <c r="AZ113" i="23"/>
  <c r="O113" i="14"/>
  <c r="P113" i="23"/>
  <c r="AG95" i="2"/>
  <c r="S95"/>
  <c r="AH95"/>
  <c r="T95"/>
  <c r="Z24"/>
  <c r="Z11"/>
  <c r="S24"/>
  <c r="AH24"/>
  <c r="AN24"/>
  <c r="AU24"/>
  <c r="AT24"/>
  <c r="AV24"/>
  <c r="N107" i="25" s="1"/>
  <c r="AX24" i="2"/>
  <c r="AN11"/>
  <c r="AU11"/>
  <c r="AT11"/>
  <c r="AV11"/>
  <c r="N96" i="25" s="1"/>
  <c r="O113" i="13" l="1"/>
  <c r="GU15"/>
  <c r="GW15"/>
  <c r="GY15"/>
  <c r="HA15"/>
  <c r="HC15"/>
  <c r="HE15"/>
  <c r="GT15"/>
  <c r="GV15"/>
  <c r="GX15"/>
  <c r="GZ15"/>
  <c r="HB15"/>
  <c r="HD15"/>
  <c r="HF15"/>
  <c r="HH15"/>
  <c r="HJ15"/>
  <c r="HL15"/>
  <c r="HN15"/>
  <c r="HP15"/>
  <c r="HR15"/>
  <c r="HT15"/>
  <c r="HV15"/>
  <c r="HX15"/>
  <c r="HZ15"/>
  <c r="IB15"/>
  <c r="HG15"/>
  <c r="HK15"/>
  <c r="HO15"/>
  <c r="HS15"/>
  <c r="HW15"/>
  <c r="IA15"/>
  <c r="HI15"/>
  <c r="HM15"/>
  <c r="HQ15"/>
  <c r="HU15"/>
  <c r="HY15"/>
  <c r="DV113"/>
  <c r="DX113"/>
  <c r="DZ113"/>
  <c r="EB113"/>
  <c r="ED113"/>
  <c r="EF113"/>
  <c r="EH113"/>
  <c r="EJ113"/>
  <c r="EL113"/>
  <c r="EN113"/>
  <c r="DW113"/>
  <c r="EA113"/>
  <c r="EE113"/>
  <c r="EI113"/>
  <c r="EM113"/>
  <c r="DY113"/>
  <c r="EC113"/>
  <c r="EG113"/>
  <c r="EK113"/>
  <c r="EO113"/>
  <c r="CL113"/>
  <c r="CN113"/>
  <c r="CP113"/>
  <c r="CR113"/>
  <c r="CT113"/>
  <c r="CV113"/>
  <c r="CX113"/>
  <c r="CZ113"/>
  <c r="DB113"/>
  <c r="DD113"/>
  <c r="CK113"/>
  <c r="CM113"/>
  <c r="CO113"/>
  <c r="CQ113"/>
  <c r="CS113"/>
  <c r="CU113"/>
  <c r="CW113"/>
  <c r="CY113"/>
  <c r="DA113"/>
  <c r="DC113"/>
  <c r="CL15"/>
  <c r="CN15"/>
  <c r="CP15"/>
  <c r="CR15"/>
  <c r="CT15"/>
  <c r="CV15"/>
  <c r="CX15"/>
  <c r="CZ15"/>
  <c r="DB15"/>
  <c r="DD15"/>
  <c r="DF15"/>
  <c r="DH15"/>
  <c r="DJ15"/>
  <c r="DL15"/>
  <c r="DN15"/>
  <c r="DP15"/>
  <c r="DR15"/>
  <c r="CK15"/>
  <c r="CM15"/>
  <c r="CO15"/>
  <c r="CQ15"/>
  <c r="CS15"/>
  <c r="CU15"/>
  <c r="CW15"/>
  <c r="CY15"/>
  <c r="DA15"/>
  <c r="DC15"/>
  <c r="DE15"/>
  <c r="DG15"/>
  <c r="DI15"/>
  <c r="DK15"/>
  <c r="DM15"/>
  <c r="DO15"/>
  <c r="DQ15"/>
  <c r="DS15"/>
  <c r="GT113"/>
  <c r="GV113"/>
  <c r="GX113"/>
  <c r="GZ113"/>
  <c r="HB113"/>
  <c r="HD113"/>
  <c r="HF113"/>
  <c r="HH113"/>
  <c r="HJ113"/>
  <c r="HL113"/>
  <c r="GU113"/>
  <c r="GY113"/>
  <c r="HC113"/>
  <c r="HG113"/>
  <c r="HK113"/>
  <c r="GW113"/>
  <c r="HA113"/>
  <c r="HE113"/>
  <c r="HI113"/>
  <c r="HM113"/>
  <c r="FH113"/>
  <c r="FJ113"/>
  <c r="FL113"/>
  <c r="FN113"/>
  <c r="FP113"/>
  <c r="FR113"/>
  <c r="FT113"/>
  <c r="FV113"/>
  <c r="FX113"/>
  <c r="FZ113"/>
  <c r="FI113"/>
  <c r="FK113"/>
  <c r="FM113"/>
  <c r="FO113"/>
  <c r="FQ113"/>
  <c r="FS113"/>
  <c r="FU113"/>
  <c r="FW113"/>
  <c r="FY113"/>
  <c r="GA113"/>
  <c r="H13" i="14"/>
  <c r="G13"/>
  <c r="F13"/>
  <c r="E13"/>
  <c r="P13" i="23"/>
  <c r="H13"/>
  <c r="G13"/>
  <c r="F13"/>
  <c r="E13"/>
  <c r="H13" i="13"/>
  <c r="G13"/>
  <c r="F13"/>
  <c r="E13"/>
  <c r="L8" i="2"/>
  <c r="L9"/>
  <c r="L10"/>
  <c r="AY13" i="14"/>
  <c r="O13"/>
  <c r="AY8" i="2"/>
  <c r="AW8"/>
  <c r="K93" i="25" s="1"/>
  <c r="L146" i="26" s="1"/>
  <c r="AR8" i="2"/>
  <c r="AQ8"/>
  <c r="AP8"/>
  <c r="AO8"/>
  <c r="AM8"/>
  <c r="AL8"/>
  <c r="AK8"/>
  <c r="AJ8"/>
  <c r="AI8"/>
  <c r="AD8"/>
  <c r="AC8"/>
  <c r="AB8"/>
  <c r="AA8"/>
  <c r="Y8"/>
  <c r="X8"/>
  <c r="W8"/>
  <c r="V8"/>
  <c r="U8"/>
  <c r="AV8" l="1"/>
  <c r="N93" i="25" s="1"/>
  <c r="AZ8" i="2"/>
  <c r="AT8"/>
  <c r="R93" i="25" s="1"/>
  <c r="Z8" i="2"/>
  <c r="AN8"/>
  <c r="AU8"/>
  <c r="P93" i="25" s="1"/>
  <c r="AZ13" i="23"/>
  <c r="AY14" i="14" l="1"/>
  <c r="O14"/>
  <c r="H14"/>
  <c r="G14"/>
  <c r="F14"/>
  <c r="E14"/>
  <c r="AZ14" i="23"/>
  <c r="P14"/>
  <c r="H14"/>
  <c r="G14"/>
  <c r="F14"/>
  <c r="E14"/>
  <c r="H14" i="13"/>
  <c r="G14"/>
  <c r="F14"/>
  <c r="E14"/>
  <c r="AY9" i="2"/>
  <c r="AW9"/>
  <c r="AR9"/>
  <c r="AQ9"/>
  <c r="AP9"/>
  <c r="AO9"/>
  <c r="AM9"/>
  <c r="AL9"/>
  <c r="AK9"/>
  <c r="AJ9"/>
  <c r="AI9"/>
  <c r="AH9"/>
  <c r="AG9"/>
  <c r="AD9"/>
  <c r="AC9"/>
  <c r="AB9"/>
  <c r="AA9"/>
  <c r="Y9"/>
  <c r="X9"/>
  <c r="W9"/>
  <c r="V9"/>
  <c r="U9"/>
  <c r="T9"/>
  <c r="S9"/>
  <c r="FI14" i="13" l="1"/>
  <c r="FK14"/>
  <c r="FM14"/>
  <c r="FO14"/>
  <c r="FQ14"/>
  <c r="FS14"/>
  <c r="FU14"/>
  <c r="FW14"/>
  <c r="FY14"/>
  <c r="GA14"/>
  <c r="GC14"/>
  <c r="GE14"/>
  <c r="GG14"/>
  <c r="GI14"/>
  <c r="GK14"/>
  <c r="GM14"/>
  <c r="GO14"/>
  <c r="FH14"/>
  <c r="FJ14"/>
  <c r="FL14"/>
  <c r="FN14"/>
  <c r="FP14"/>
  <c r="FR14"/>
  <c r="FT14"/>
  <c r="FV14"/>
  <c r="FX14"/>
  <c r="FZ14"/>
  <c r="GB14"/>
  <c r="GD14"/>
  <c r="GF14"/>
  <c r="GH14"/>
  <c r="GJ14"/>
  <c r="GL14"/>
  <c r="GN14"/>
  <c r="GP14"/>
  <c r="DW14"/>
  <c r="DY14"/>
  <c r="EA14"/>
  <c r="EC14"/>
  <c r="EE14"/>
  <c r="EQ14"/>
  <c r="ES14"/>
  <c r="EU14"/>
  <c r="EW14"/>
  <c r="EY14"/>
  <c r="FA14"/>
  <c r="FC14"/>
  <c r="DV14"/>
  <c r="DX14"/>
  <c r="DZ14"/>
  <c r="EB14"/>
  <c r="ED14"/>
  <c r="EP14"/>
  <c r="ER14"/>
  <c r="ET14"/>
  <c r="EV14"/>
  <c r="EX14"/>
  <c r="EZ14"/>
  <c r="FB14"/>
  <c r="FD14"/>
  <c r="CK14"/>
  <c r="CM14"/>
  <c r="CO14"/>
  <c r="CQ14"/>
  <c r="CS14"/>
  <c r="CU14"/>
  <c r="CW14"/>
  <c r="CY14"/>
  <c r="DA14"/>
  <c r="DC14"/>
  <c r="DE14"/>
  <c r="DG14"/>
  <c r="DI14"/>
  <c r="DK14"/>
  <c r="DM14"/>
  <c r="DO14"/>
  <c r="DQ14"/>
  <c r="DS14"/>
  <c r="CL14"/>
  <c r="CN14"/>
  <c r="CP14"/>
  <c r="CR14"/>
  <c r="CT14"/>
  <c r="CV14"/>
  <c r="CX14"/>
  <c r="CZ14"/>
  <c r="DB14"/>
  <c r="DD14"/>
  <c r="DF14"/>
  <c r="DH14"/>
  <c r="DJ14"/>
  <c r="DL14"/>
  <c r="DN14"/>
  <c r="DP14"/>
  <c r="DR14"/>
  <c r="GT14"/>
  <c r="GV14"/>
  <c r="GX14"/>
  <c r="GZ14"/>
  <c r="HB14"/>
  <c r="HD14"/>
  <c r="HF14"/>
  <c r="HH14"/>
  <c r="HJ14"/>
  <c r="HL14"/>
  <c r="HN14"/>
  <c r="HP14"/>
  <c r="HR14"/>
  <c r="HT14"/>
  <c r="HV14"/>
  <c r="HX14"/>
  <c r="HZ14"/>
  <c r="IB14"/>
  <c r="GU14"/>
  <c r="GW14"/>
  <c r="GY14"/>
  <c r="HA14"/>
  <c r="HC14"/>
  <c r="HE14"/>
  <c r="HG14"/>
  <c r="HI14"/>
  <c r="HK14"/>
  <c r="HM14"/>
  <c r="HO14"/>
  <c r="HQ14"/>
  <c r="HS14"/>
  <c r="HU14"/>
  <c r="HW14"/>
  <c r="HY14"/>
  <c r="IA14"/>
  <c r="AU9" i="2"/>
  <c r="AF9"/>
  <c r="Z9"/>
  <c r="AT9"/>
  <c r="AZ9"/>
  <c r="AV9"/>
  <c r="N94" i="25" s="1"/>
  <c r="R9" i="2"/>
  <c r="AX9"/>
  <c r="AN9"/>
  <c r="F22" l="1"/>
  <c r="E22"/>
  <c r="P121" i="13" l="1"/>
  <c r="AZ121"/>
  <c r="F110" i="2"/>
  <c r="AZ52" i="13" l="1"/>
  <c r="O121"/>
  <c r="AY74" i="14"/>
  <c r="O74"/>
  <c r="H74"/>
  <c r="G74"/>
  <c r="F74"/>
  <c r="E74"/>
  <c r="AZ74" i="23"/>
  <c r="P74"/>
  <c r="H74"/>
  <c r="G74"/>
  <c r="F74"/>
  <c r="E74"/>
  <c r="H74" i="13"/>
  <c r="G74"/>
  <c r="F74"/>
  <c r="E74"/>
  <c r="AD4" i="2"/>
  <c r="AY4"/>
  <c r="AW4"/>
  <c r="K158" i="25" s="1"/>
  <c r="L241" i="26" s="1"/>
  <c r="AR4" i="2"/>
  <c r="AQ4"/>
  <c r="AP4"/>
  <c r="AO4"/>
  <c r="AM4"/>
  <c r="AL4"/>
  <c r="AK4"/>
  <c r="AJ4"/>
  <c r="AI4"/>
  <c r="AH4"/>
  <c r="AG4"/>
  <c r="AC4"/>
  <c r="AB4"/>
  <c r="AA4"/>
  <c r="Y4"/>
  <c r="X4"/>
  <c r="W4"/>
  <c r="V4"/>
  <c r="U4"/>
  <c r="T4"/>
  <c r="S4"/>
  <c r="L4"/>
  <c r="DW74" i="13" l="1"/>
  <c r="DY74"/>
  <c r="EA74"/>
  <c r="EC74"/>
  <c r="EE74"/>
  <c r="DV74"/>
  <c r="DX74"/>
  <c r="DZ74"/>
  <c r="EB74"/>
  <c r="ED74"/>
  <c r="GT74"/>
  <c r="GV74"/>
  <c r="GX74"/>
  <c r="GZ74"/>
  <c r="HB74"/>
  <c r="GU74"/>
  <c r="GW74"/>
  <c r="GY74"/>
  <c r="HA74"/>
  <c r="HC74"/>
  <c r="CK74"/>
  <c r="CM74"/>
  <c r="CO74"/>
  <c r="CQ74"/>
  <c r="CS74"/>
  <c r="CL74"/>
  <c r="CN74"/>
  <c r="CP74"/>
  <c r="CR74"/>
  <c r="CT74"/>
  <c r="FH74"/>
  <c r="FJ74"/>
  <c r="FL74"/>
  <c r="FN74"/>
  <c r="FP74"/>
  <c r="FI74"/>
  <c r="FK74"/>
  <c r="FM74"/>
  <c r="FO74"/>
  <c r="FQ74"/>
  <c r="AZ4" i="2"/>
  <c r="R4"/>
  <c r="Z4"/>
  <c r="AT4"/>
  <c r="R158" i="25" s="1"/>
  <c r="AV4" i="2"/>
  <c r="N158" i="25" s="1"/>
  <c r="AN4" i="2"/>
  <c r="AU4"/>
  <c r="P158" i="25" s="1"/>
  <c r="AF4" i="2"/>
  <c r="AX4"/>
  <c r="AY41" l="1"/>
  <c r="AW41"/>
  <c r="AR41"/>
  <c r="AQ41"/>
  <c r="AP41"/>
  <c r="AO41"/>
  <c r="AM41"/>
  <c r="AL41"/>
  <c r="AK41"/>
  <c r="AJ41"/>
  <c r="AI41"/>
  <c r="AF41"/>
  <c r="AD41"/>
  <c r="AC41"/>
  <c r="AB41"/>
  <c r="AA41"/>
  <c r="Y41"/>
  <c r="X41"/>
  <c r="W41"/>
  <c r="V41"/>
  <c r="U41"/>
  <c r="R41"/>
  <c r="F41"/>
  <c r="E41"/>
  <c r="P65" i="13" l="1"/>
  <c r="AZ65"/>
  <c r="AG41" i="2"/>
  <c r="O65" i="14"/>
  <c r="P65" i="23"/>
  <c r="T41" i="2"/>
  <c r="AY65" i="14"/>
  <c r="AZ65" i="23"/>
  <c r="K128" i="25"/>
  <c r="L181" i="26" s="1"/>
  <c r="AZ41" i="2"/>
  <c r="Z41"/>
  <c r="S41"/>
  <c r="AH41"/>
  <c r="AN41"/>
  <c r="AU41"/>
  <c r="AT41"/>
  <c r="AV41"/>
  <c r="N128" i="25" s="1"/>
  <c r="AX41" i="2"/>
  <c r="E97" i="14"/>
  <c r="F97"/>
  <c r="G97"/>
  <c r="H97"/>
  <c r="E98"/>
  <c r="F98"/>
  <c r="G98"/>
  <c r="H98"/>
  <c r="H98" i="23"/>
  <c r="G98"/>
  <c r="F98"/>
  <c r="E98"/>
  <c r="H97"/>
  <c r="G97"/>
  <c r="F97"/>
  <c r="E97"/>
  <c r="H98" i="13"/>
  <c r="G98"/>
  <c r="F98"/>
  <c r="E98"/>
  <c r="H97"/>
  <c r="G97"/>
  <c r="F97"/>
  <c r="E97"/>
  <c r="AY52" i="2"/>
  <c r="AW52"/>
  <c r="AR52"/>
  <c r="AQ52"/>
  <c r="AP52"/>
  <c r="AO52"/>
  <c r="AM52"/>
  <c r="AL52"/>
  <c r="AK52"/>
  <c r="AJ52"/>
  <c r="AI52"/>
  <c r="AF52"/>
  <c r="AD52"/>
  <c r="AC52"/>
  <c r="AB52"/>
  <c r="AA52"/>
  <c r="Y52"/>
  <c r="X52"/>
  <c r="W52"/>
  <c r="V52"/>
  <c r="U52"/>
  <c r="R52"/>
  <c r="L52"/>
  <c r="F52"/>
  <c r="E52"/>
  <c r="F130"/>
  <c r="D128"/>
  <c r="D130" l="1"/>
  <c r="AZ68" i="13"/>
  <c r="O68" s="1"/>
  <c r="HJ65"/>
  <c r="HL65"/>
  <c r="HI65"/>
  <c r="HK65"/>
  <c r="HM65"/>
  <c r="FX65"/>
  <c r="FZ65"/>
  <c r="FW65"/>
  <c r="FY65"/>
  <c r="GA65"/>
  <c r="CZ65"/>
  <c r="DB65"/>
  <c r="DD65"/>
  <c r="DA65"/>
  <c r="DC65"/>
  <c r="EK65"/>
  <c r="EM65"/>
  <c r="EO65"/>
  <c r="EL65"/>
  <c r="EN65"/>
  <c r="AZ97"/>
  <c r="CL65"/>
  <c r="CN65"/>
  <c r="CP65"/>
  <c r="CR65"/>
  <c r="CT65"/>
  <c r="CV65"/>
  <c r="CX65"/>
  <c r="CK65"/>
  <c r="CM65"/>
  <c r="CO65"/>
  <c r="CQ65"/>
  <c r="CS65"/>
  <c r="CU65"/>
  <c r="CW65"/>
  <c r="CY65"/>
  <c r="DV65"/>
  <c r="DX65"/>
  <c r="DZ65"/>
  <c r="EB65"/>
  <c r="ED65"/>
  <c r="EF65"/>
  <c r="EH65"/>
  <c r="EJ65"/>
  <c r="DW65"/>
  <c r="DY65"/>
  <c r="EA65"/>
  <c r="EC65"/>
  <c r="EE65"/>
  <c r="EG65"/>
  <c r="EI65"/>
  <c r="P97" i="23"/>
  <c r="P97" i="13"/>
  <c r="GU65"/>
  <c r="GW65"/>
  <c r="GY65"/>
  <c r="HA65"/>
  <c r="HC65"/>
  <c r="HE65"/>
  <c r="HG65"/>
  <c r="GT65"/>
  <c r="GV65"/>
  <c r="GX65"/>
  <c r="GZ65"/>
  <c r="HB65"/>
  <c r="HD65"/>
  <c r="HF65"/>
  <c r="HH65"/>
  <c r="FI65"/>
  <c r="FK65"/>
  <c r="FM65"/>
  <c r="FO65"/>
  <c r="FQ65"/>
  <c r="FS65"/>
  <c r="FU65"/>
  <c r="FH65"/>
  <c r="FJ65"/>
  <c r="FL65"/>
  <c r="FN65"/>
  <c r="FP65"/>
  <c r="FR65"/>
  <c r="FT65"/>
  <c r="FV65"/>
  <c r="O65"/>
  <c r="P128" i="25"/>
  <c r="R128"/>
  <c r="K85"/>
  <c r="L129" i="26" s="1"/>
  <c r="K86" i="25"/>
  <c r="L130" i="26" s="1"/>
  <c r="AZ52" i="2"/>
  <c r="T52"/>
  <c r="AY97" i="14"/>
  <c r="AZ97" i="23"/>
  <c r="AY98" i="14"/>
  <c r="AZ98" i="23"/>
  <c r="AG52" i="2"/>
  <c r="O97" i="14"/>
  <c r="AH52" i="2"/>
  <c r="O98" i="14"/>
  <c r="P98" i="23"/>
  <c r="S52" i="2"/>
  <c r="AN52"/>
  <c r="AU52"/>
  <c r="Z52"/>
  <c r="AT52"/>
  <c r="AV52"/>
  <c r="AX52"/>
  <c r="O97" i="13" l="1"/>
  <c r="GU97"/>
  <c r="GW97"/>
  <c r="GY97"/>
  <c r="HA97"/>
  <c r="HC97"/>
  <c r="HE97"/>
  <c r="HG97"/>
  <c r="GT97"/>
  <c r="GV97"/>
  <c r="GX97"/>
  <c r="GZ97"/>
  <c r="HB97"/>
  <c r="HD97"/>
  <c r="HF97"/>
  <c r="HH97"/>
  <c r="FI97"/>
  <c r="FK97"/>
  <c r="FM97"/>
  <c r="FO97"/>
  <c r="FQ97"/>
  <c r="FS97"/>
  <c r="FU97"/>
  <c r="FJ97"/>
  <c r="FN97"/>
  <c r="FR97"/>
  <c r="FV97"/>
  <c r="FH97"/>
  <c r="FL97"/>
  <c r="FP97"/>
  <c r="FT97"/>
  <c r="CL97"/>
  <c r="CN97"/>
  <c r="CP97"/>
  <c r="CR97"/>
  <c r="CT97"/>
  <c r="CV97"/>
  <c r="CX97"/>
  <c r="CK97"/>
  <c r="CM97"/>
  <c r="CO97"/>
  <c r="CQ97"/>
  <c r="CS97"/>
  <c r="CU97"/>
  <c r="CW97"/>
  <c r="CY97"/>
  <c r="DV97"/>
  <c r="DX97"/>
  <c r="DZ97"/>
  <c r="EB97"/>
  <c r="ED97"/>
  <c r="EF97"/>
  <c r="EH97"/>
  <c r="EJ97"/>
  <c r="DW97"/>
  <c r="DY97"/>
  <c r="EA97"/>
  <c r="EC97"/>
  <c r="EE97"/>
  <c r="EG97"/>
  <c r="EI97"/>
  <c r="R86" i="25"/>
  <c r="R85"/>
  <c r="P86"/>
  <c r="N86"/>
  <c r="N85"/>
  <c r="P85"/>
  <c r="F114" i="2" l="1"/>
  <c r="E114"/>
  <c r="F113"/>
  <c r="E113"/>
  <c r="F100"/>
  <c r="E100"/>
  <c r="E108"/>
  <c r="F108"/>
  <c r="F99"/>
  <c r="E99"/>
  <c r="AY125" i="14"/>
  <c r="O125"/>
  <c r="H125"/>
  <c r="G125"/>
  <c r="F125"/>
  <c r="E125"/>
  <c r="H125" i="13"/>
  <c r="G125"/>
  <c r="F125"/>
  <c r="E125"/>
  <c r="AY115" i="2"/>
  <c r="AW115"/>
  <c r="AR115"/>
  <c r="AQ115"/>
  <c r="AP115"/>
  <c r="AO115"/>
  <c r="AM115"/>
  <c r="AL115"/>
  <c r="AK115"/>
  <c r="AJ115"/>
  <c r="AI115"/>
  <c r="AH115"/>
  <c r="AG115"/>
  <c r="AD115"/>
  <c r="AC115"/>
  <c r="AB115"/>
  <c r="AA115"/>
  <c r="Y115"/>
  <c r="X115"/>
  <c r="W115"/>
  <c r="V115"/>
  <c r="U115"/>
  <c r="T115"/>
  <c r="S115"/>
  <c r="L115"/>
  <c r="H64" i="14"/>
  <c r="G64"/>
  <c r="F64"/>
  <c r="E64"/>
  <c r="H62"/>
  <c r="G62"/>
  <c r="F62"/>
  <c r="E62"/>
  <c r="O59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64" i="23"/>
  <c r="G64"/>
  <c r="F64"/>
  <c r="E64"/>
  <c r="H62"/>
  <c r="G62"/>
  <c r="F62"/>
  <c r="E62"/>
  <c r="P59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64" i="13"/>
  <c r="G64"/>
  <c r="F64"/>
  <c r="E64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0" i="23"/>
  <c r="G50"/>
  <c r="F50"/>
  <c r="E50"/>
  <c r="H52" i="13"/>
  <c r="G52"/>
  <c r="F52"/>
  <c r="E52"/>
  <c r="D124" i="2"/>
  <c r="D120"/>
  <c r="AY39"/>
  <c r="AW39"/>
  <c r="AR39"/>
  <c r="AQ39"/>
  <c r="AP39"/>
  <c r="AO39"/>
  <c r="AM39"/>
  <c r="AL39"/>
  <c r="AK39"/>
  <c r="AJ39"/>
  <c r="AI39"/>
  <c r="AF39"/>
  <c r="AD39"/>
  <c r="AC39"/>
  <c r="AB39"/>
  <c r="AA39"/>
  <c r="Y39"/>
  <c r="X39"/>
  <c r="W39"/>
  <c r="V39"/>
  <c r="U39"/>
  <c r="R39"/>
  <c r="F39"/>
  <c r="E39"/>
  <c r="AY30"/>
  <c r="AW30"/>
  <c r="AR30"/>
  <c r="AQ30"/>
  <c r="AP30"/>
  <c r="AO30"/>
  <c r="AM30"/>
  <c r="AL30"/>
  <c r="AK30"/>
  <c r="AJ30"/>
  <c r="AI30"/>
  <c r="AG30"/>
  <c r="AD30"/>
  <c r="AC30"/>
  <c r="AB30"/>
  <c r="AA30"/>
  <c r="Y30"/>
  <c r="X30"/>
  <c r="W30"/>
  <c r="V30"/>
  <c r="U30"/>
  <c r="S30"/>
  <c r="AY35"/>
  <c r="AW35"/>
  <c r="AR35"/>
  <c r="AQ35"/>
  <c r="AP35"/>
  <c r="AO35"/>
  <c r="AM35"/>
  <c r="AL35"/>
  <c r="AK35"/>
  <c r="AJ35"/>
  <c r="AI35"/>
  <c r="AF35"/>
  <c r="AD35"/>
  <c r="AC35"/>
  <c r="AB35"/>
  <c r="AA35"/>
  <c r="Y35"/>
  <c r="X35"/>
  <c r="W35"/>
  <c r="V35"/>
  <c r="U35"/>
  <c r="R35"/>
  <c r="F35"/>
  <c r="E35"/>
  <c r="AY34"/>
  <c r="AW34"/>
  <c r="K123" i="25" s="1"/>
  <c r="L176" i="26" s="1"/>
  <c r="AR34" i="2"/>
  <c r="AQ34"/>
  <c r="AP34"/>
  <c r="AO34"/>
  <c r="AM34"/>
  <c r="AL34"/>
  <c r="AK34"/>
  <c r="AJ34"/>
  <c r="AI34"/>
  <c r="AF34"/>
  <c r="AD34"/>
  <c r="AC34"/>
  <c r="AB34"/>
  <c r="AA34"/>
  <c r="Y34"/>
  <c r="X34"/>
  <c r="W34"/>
  <c r="V34"/>
  <c r="U34"/>
  <c r="R34"/>
  <c r="F34"/>
  <c r="E34"/>
  <c r="AY37"/>
  <c r="AW37"/>
  <c r="K113" i="25" s="1"/>
  <c r="L166" i="26" s="1"/>
  <c r="AR37" i="2"/>
  <c r="AQ37"/>
  <c r="AP37"/>
  <c r="AO37"/>
  <c r="AM37"/>
  <c r="AL37"/>
  <c r="AK37"/>
  <c r="AJ37"/>
  <c r="AI37"/>
  <c r="AF37"/>
  <c r="AD37"/>
  <c r="AC37"/>
  <c r="AB37"/>
  <c r="AA37"/>
  <c r="Y37"/>
  <c r="X37"/>
  <c r="W37"/>
  <c r="V37"/>
  <c r="U37"/>
  <c r="R37"/>
  <c r="F37"/>
  <c r="E37"/>
  <c r="AY36"/>
  <c r="AW36"/>
  <c r="AR36"/>
  <c r="AQ36"/>
  <c r="AP36"/>
  <c r="AO36"/>
  <c r="AM36"/>
  <c r="AL36"/>
  <c r="AK36"/>
  <c r="AJ36"/>
  <c r="AI36"/>
  <c r="AF36"/>
  <c r="AD36"/>
  <c r="AC36"/>
  <c r="AB36"/>
  <c r="AA36"/>
  <c r="Y36"/>
  <c r="X36"/>
  <c r="W36"/>
  <c r="V36"/>
  <c r="U36"/>
  <c r="R36"/>
  <c r="F36"/>
  <c r="E36"/>
  <c r="AY33"/>
  <c r="AW33"/>
  <c r="K111" i="25" s="1"/>
  <c r="L164" i="26" s="1"/>
  <c r="AR33" i="2"/>
  <c r="AQ33"/>
  <c r="AP33"/>
  <c r="AO33"/>
  <c r="AM33"/>
  <c r="AL33"/>
  <c r="AK33"/>
  <c r="AJ33"/>
  <c r="AI33"/>
  <c r="AF33"/>
  <c r="AD33"/>
  <c r="AC33"/>
  <c r="AB33"/>
  <c r="AA33"/>
  <c r="Y33"/>
  <c r="X33"/>
  <c r="W33"/>
  <c r="V33"/>
  <c r="U33"/>
  <c r="R33"/>
  <c r="F33"/>
  <c r="E33"/>
  <c r="AY32"/>
  <c r="AW32"/>
  <c r="AR32"/>
  <c r="AQ32"/>
  <c r="AP32"/>
  <c r="AO32"/>
  <c r="AM32"/>
  <c r="AL32"/>
  <c r="AK32"/>
  <c r="AJ32"/>
  <c r="AI32"/>
  <c r="AF32"/>
  <c r="AD32"/>
  <c r="AC32"/>
  <c r="AB32"/>
  <c r="AA32"/>
  <c r="Y32"/>
  <c r="X32"/>
  <c r="W32"/>
  <c r="V32"/>
  <c r="U32"/>
  <c r="R32"/>
  <c r="F32"/>
  <c r="E32"/>
  <c r="K110" i="25"/>
  <c r="L163" i="26" s="1"/>
  <c r="H96" i="14"/>
  <c r="G96"/>
  <c r="F96"/>
  <c r="E96"/>
  <c r="H95"/>
  <c r="G95"/>
  <c r="F95"/>
  <c r="E95"/>
  <c r="H96" i="23"/>
  <c r="G96"/>
  <c r="F96"/>
  <c r="E96"/>
  <c r="H95"/>
  <c r="G95"/>
  <c r="F95"/>
  <c r="E95"/>
  <c r="H96" i="13"/>
  <c r="G96"/>
  <c r="F96"/>
  <c r="E96"/>
  <c r="H95"/>
  <c r="G95"/>
  <c r="F95"/>
  <c r="E95"/>
  <c r="AY19" i="2"/>
  <c r="AW19"/>
  <c r="AR19"/>
  <c r="AQ19"/>
  <c r="AP19"/>
  <c r="AO19"/>
  <c r="AM19"/>
  <c r="AL19"/>
  <c r="AK19"/>
  <c r="AJ19"/>
  <c r="AI19"/>
  <c r="AF19"/>
  <c r="AD19"/>
  <c r="AC19"/>
  <c r="AB19"/>
  <c r="AA19"/>
  <c r="Y19"/>
  <c r="X19"/>
  <c r="W19"/>
  <c r="V19"/>
  <c r="U19"/>
  <c r="R19"/>
  <c r="F19"/>
  <c r="E19"/>
  <c r="AY18"/>
  <c r="AW18"/>
  <c r="AR18"/>
  <c r="AQ18"/>
  <c r="AP18"/>
  <c r="AO18"/>
  <c r="AM18"/>
  <c r="AL18"/>
  <c r="AK18"/>
  <c r="AJ18"/>
  <c r="AI18"/>
  <c r="AF18"/>
  <c r="AD18"/>
  <c r="AC18"/>
  <c r="AB18"/>
  <c r="AA18"/>
  <c r="Y18"/>
  <c r="X18"/>
  <c r="W18"/>
  <c r="V18"/>
  <c r="U18"/>
  <c r="R18"/>
  <c r="F18"/>
  <c r="E18"/>
  <c r="K41" i="25" l="1"/>
  <c r="L68" i="26" s="1"/>
  <c r="K45" i="25"/>
  <c r="L72" i="26" s="1"/>
  <c r="AV115" i="2"/>
  <c r="N45" i="25" s="1"/>
  <c r="DD61" i="13"/>
  <c r="DC61"/>
  <c r="FZ61"/>
  <c r="GA61"/>
  <c r="AZ95"/>
  <c r="AZ96"/>
  <c r="P55"/>
  <c r="P56"/>
  <c r="P57"/>
  <c r="P58"/>
  <c r="P59"/>
  <c r="P60"/>
  <c r="CL61"/>
  <c r="CN61"/>
  <c r="CP61"/>
  <c r="CR61"/>
  <c r="CT61"/>
  <c r="CV61"/>
  <c r="CX61"/>
  <c r="CZ61"/>
  <c r="DB61"/>
  <c r="CK61"/>
  <c r="CM61"/>
  <c r="CO61"/>
  <c r="CQ61"/>
  <c r="CS61"/>
  <c r="CU61"/>
  <c r="CW61"/>
  <c r="CY61"/>
  <c r="DA61"/>
  <c r="P63"/>
  <c r="P95"/>
  <c r="P96"/>
  <c r="AZ55"/>
  <c r="AZ56"/>
  <c r="AZ57"/>
  <c r="AZ58"/>
  <c r="AZ59"/>
  <c r="AZ60"/>
  <c r="AZ63"/>
  <c r="CL125"/>
  <c r="CN125"/>
  <c r="CK125"/>
  <c r="CO125"/>
  <c r="CQ125"/>
  <c r="CS125"/>
  <c r="CU125"/>
  <c r="CW125"/>
  <c r="CY125"/>
  <c r="DA125"/>
  <c r="DC125"/>
  <c r="CM125"/>
  <c r="CP125"/>
  <c r="CR125"/>
  <c r="CT125"/>
  <c r="CV125"/>
  <c r="CX125"/>
  <c r="CZ125"/>
  <c r="DB125"/>
  <c r="DD125"/>
  <c r="GT125"/>
  <c r="GV125"/>
  <c r="GX125"/>
  <c r="GZ125"/>
  <c r="HB125"/>
  <c r="HD125"/>
  <c r="HF125"/>
  <c r="HH125"/>
  <c r="HJ125"/>
  <c r="HL125"/>
  <c r="GU125"/>
  <c r="GW125"/>
  <c r="GY125"/>
  <c r="HA125"/>
  <c r="HC125"/>
  <c r="HE125"/>
  <c r="HG125"/>
  <c r="HI125"/>
  <c r="HK125"/>
  <c r="HM125"/>
  <c r="P126"/>
  <c r="AZ45"/>
  <c r="P127"/>
  <c r="P46"/>
  <c r="P47"/>
  <c r="FI61"/>
  <c r="FK61"/>
  <c r="FM61"/>
  <c r="FO61"/>
  <c r="FQ61"/>
  <c r="FS61"/>
  <c r="FU61"/>
  <c r="FW61"/>
  <c r="FY61"/>
  <c r="FH61"/>
  <c r="FJ61"/>
  <c r="FL61"/>
  <c r="FN61"/>
  <c r="FP61"/>
  <c r="FR61"/>
  <c r="FT61"/>
  <c r="FV61"/>
  <c r="FX61"/>
  <c r="DW125"/>
  <c r="DY125"/>
  <c r="EA125"/>
  <c r="EC125"/>
  <c r="EE125"/>
  <c r="EG125"/>
  <c r="EI125"/>
  <c r="EK125"/>
  <c r="EM125"/>
  <c r="EO125"/>
  <c r="DV125"/>
  <c r="DX125"/>
  <c r="DZ125"/>
  <c r="EB125"/>
  <c r="ED125"/>
  <c r="EF125"/>
  <c r="EH125"/>
  <c r="EJ125"/>
  <c r="EL125"/>
  <c r="EN125"/>
  <c r="FH125"/>
  <c r="FJ125"/>
  <c r="FL125"/>
  <c r="FN125"/>
  <c r="FP125"/>
  <c r="FR125"/>
  <c r="FT125"/>
  <c r="FV125"/>
  <c r="FX125"/>
  <c r="FZ125"/>
  <c r="FI125"/>
  <c r="FK125"/>
  <c r="FM125"/>
  <c r="FO125"/>
  <c r="FQ125"/>
  <c r="FS125"/>
  <c r="FU125"/>
  <c r="FW125"/>
  <c r="FY125"/>
  <c r="GA125"/>
  <c r="AZ126"/>
  <c r="P45"/>
  <c r="AZ127"/>
  <c r="AZ46"/>
  <c r="AZ47"/>
  <c r="K120" i="25"/>
  <c r="L173" i="26" s="1"/>
  <c r="K124" i="25"/>
  <c r="L177" i="26" s="1"/>
  <c r="K112" i="25"/>
  <c r="L165" i="26" s="1"/>
  <c r="K116" i="25"/>
  <c r="L169" i="26" s="1"/>
  <c r="K114" i="25"/>
  <c r="L167" i="26" s="1"/>
  <c r="K115" i="25"/>
  <c r="L168" i="26" s="1"/>
  <c r="K117" i="25"/>
  <c r="L170" i="26" s="1"/>
  <c r="K121" i="25"/>
  <c r="L174" i="26" s="1"/>
  <c r="K118" i="25"/>
  <c r="L171" i="26" s="1"/>
  <c r="K122" i="25"/>
  <c r="L175" i="26" s="1"/>
  <c r="O63" i="14"/>
  <c r="P63" i="23"/>
  <c r="K119" i="25"/>
  <c r="L172" i="26" s="1"/>
  <c r="K125" i="25"/>
  <c r="L178" i="26" s="1"/>
  <c r="AY63" i="14"/>
  <c r="AZ63" i="23"/>
  <c r="R120" i="2"/>
  <c r="R124"/>
  <c r="AZ32"/>
  <c r="AZ36"/>
  <c r="AZ34"/>
  <c r="AZ39"/>
  <c r="AZ19"/>
  <c r="AZ18"/>
  <c r="AZ33"/>
  <c r="AZ37"/>
  <c r="AZ35"/>
  <c r="AZ30"/>
  <c r="AZ115"/>
  <c r="Z115"/>
  <c r="AX115"/>
  <c r="AF115"/>
  <c r="AN115"/>
  <c r="AU115"/>
  <c r="R115"/>
  <c r="AT115"/>
  <c r="AG32"/>
  <c r="O53" i="14"/>
  <c r="P53" i="23"/>
  <c r="T33" i="2"/>
  <c r="AY54" i="14"/>
  <c r="AZ54" i="23"/>
  <c r="AG36" i="2"/>
  <c r="O55" i="14"/>
  <c r="P55" i="23"/>
  <c r="T37" i="2"/>
  <c r="AY56" i="14"/>
  <c r="AZ56" i="23"/>
  <c r="AG34" i="2"/>
  <c r="O57" i="14"/>
  <c r="P57" i="23"/>
  <c r="T35" i="2"/>
  <c r="AY58" i="14"/>
  <c r="AZ58" i="23"/>
  <c r="AG39" i="2"/>
  <c r="O62" i="14"/>
  <c r="P62" i="23"/>
  <c r="AY64" i="14"/>
  <c r="AZ64" i="23"/>
  <c r="T32" i="2"/>
  <c r="AY53" i="14"/>
  <c r="AZ53" i="23"/>
  <c r="AG33" i="2"/>
  <c r="O54" i="14"/>
  <c r="P54" i="23"/>
  <c r="T36" i="2"/>
  <c r="AY55" i="14"/>
  <c r="AZ55" i="23"/>
  <c r="AG37" i="2"/>
  <c r="O56" i="14"/>
  <c r="P56" i="23"/>
  <c r="T34" i="2"/>
  <c r="AY57" i="14"/>
  <c r="AZ57" i="23"/>
  <c r="AG35" i="2"/>
  <c r="O58" i="14"/>
  <c r="P58" i="23"/>
  <c r="T39" i="2"/>
  <c r="AY62" i="14"/>
  <c r="AZ62" i="23"/>
  <c r="O64" i="14"/>
  <c r="P64" i="23"/>
  <c r="AH32" i="2"/>
  <c r="AH33"/>
  <c r="AH36"/>
  <c r="AH37"/>
  <c r="AH34"/>
  <c r="AH35"/>
  <c r="AX30"/>
  <c r="AH39"/>
  <c r="S32"/>
  <c r="AN32"/>
  <c r="AU32"/>
  <c r="S33"/>
  <c r="AN33"/>
  <c r="AU33"/>
  <c r="S36"/>
  <c r="AN36"/>
  <c r="AU36"/>
  <c r="S37"/>
  <c r="AN37"/>
  <c r="AU37"/>
  <c r="S34"/>
  <c r="AN34"/>
  <c r="AU34"/>
  <c r="P123" i="25" s="1"/>
  <c r="S35" i="2"/>
  <c r="AN35"/>
  <c r="AU35"/>
  <c r="AF30"/>
  <c r="AN30"/>
  <c r="AU30"/>
  <c r="S39"/>
  <c r="AN39"/>
  <c r="AU39"/>
  <c r="Z32"/>
  <c r="AT32"/>
  <c r="AV32"/>
  <c r="N121" i="25" s="1"/>
  <c r="AX32" i="2"/>
  <c r="Z33"/>
  <c r="AT33"/>
  <c r="AV33"/>
  <c r="N122" i="25" s="1"/>
  <c r="AX33" i="2"/>
  <c r="Z36"/>
  <c r="AT36"/>
  <c r="AV36"/>
  <c r="N119" i="25" s="1"/>
  <c r="AX36" i="2"/>
  <c r="Z37"/>
  <c r="AT37"/>
  <c r="R117" i="25" s="1"/>
  <c r="AV37" i="2"/>
  <c r="N120" i="25" s="1"/>
  <c r="AX37" i="2"/>
  <c r="Z34"/>
  <c r="AT34"/>
  <c r="AV34"/>
  <c r="N123" i="25" s="1"/>
  <c r="AX34" i="2"/>
  <c r="Z35"/>
  <c r="AT35"/>
  <c r="AV35"/>
  <c r="N124" i="25" s="1"/>
  <c r="AX35" i="2"/>
  <c r="R30"/>
  <c r="Z30"/>
  <c r="AT30"/>
  <c r="AV30"/>
  <c r="N115" i="25" s="1"/>
  <c r="Z39" i="2"/>
  <c r="AT39"/>
  <c r="AV39"/>
  <c r="N118" i="25" s="1"/>
  <c r="AX39" i="2"/>
  <c r="AH18"/>
  <c r="AG18"/>
  <c r="O95" i="14"/>
  <c r="P95" i="23"/>
  <c r="T18" i="2"/>
  <c r="AY95" i="14"/>
  <c r="AZ95" i="23"/>
  <c r="T19" i="2"/>
  <c r="AY96" i="14"/>
  <c r="AZ96" i="23"/>
  <c r="AG19" i="2"/>
  <c r="O96" i="14"/>
  <c r="P96" i="23"/>
  <c r="AH19" i="2"/>
  <c r="S18"/>
  <c r="AN18"/>
  <c r="AU18"/>
  <c r="S19"/>
  <c r="AN19"/>
  <c r="AU19"/>
  <c r="Z18"/>
  <c r="AT18"/>
  <c r="AV18"/>
  <c r="N101" i="25" s="1"/>
  <c r="AX18" i="2"/>
  <c r="Z19"/>
  <c r="AT19"/>
  <c r="AV19"/>
  <c r="N102" i="25" s="1"/>
  <c r="AX19" i="2"/>
  <c r="AY124" i="14"/>
  <c r="O124"/>
  <c r="H124"/>
  <c r="G124"/>
  <c r="F124"/>
  <c r="E124"/>
  <c r="AZ124" i="23"/>
  <c r="P124"/>
  <c r="H124"/>
  <c r="G124"/>
  <c r="F124"/>
  <c r="E124"/>
  <c r="H124" i="13"/>
  <c r="G124"/>
  <c r="F124"/>
  <c r="E124"/>
  <c r="AY101" i="2"/>
  <c r="AW101"/>
  <c r="AR101"/>
  <c r="AQ101"/>
  <c r="AP101"/>
  <c r="AO101"/>
  <c r="AM101"/>
  <c r="AL101"/>
  <c r="AK101"/>
  <c r="AJ101"/>
  <c r="AI101"/>
  <c r="AH101"/>
  <c r="AG101"/>
  <c r="AD101"/>
  <c r="AC101"/>
  <c r="AB101"/>
  <c r="AA101"/>
  <c r="Y101"/>
  <c r="X101"/>
  <c r="W101"/>
  <c r="V101"/>
  <c r="U101"/>
  <c r="T101"/>
  <c r="S101"/>
  <c r="L101"/>
  <c r="O45" i="13" l="1"/>
  <c r="O96"/>
  <c r="O95"/>
  <c r="P120" i="25"/>
  <c r="AV101" i="2"/>
  <c r="FW58" i="13"/>
  <c r="FY58"/>
  <c r="GA58"/>
  <c r="FX58"/>
  <c r="FZ58"/>
  <c r="DA58"/>
  <c r="DC58"/>
  <c r="CZ58"/>
  <c r="DB58"/>
  <c r="DD58"/>
  <c r="HI58"/>
  <c r="HK58"/>
  <c r="HM58"/>
  <c r="HJ58"/>
  <c r="HL58"/>
  <c r="EL58"/>
  <c r="EN58"/>
  <c r="EK58"/>
  <c r="EO58"/>
  <c r="EM58"/>
  <c r="CK124"/>
  <c r="CM124"/>
  <c r="CO124"/>
  <c r="CQ124"/>
  <c r="CS124"/>
  <c r="CU124"/>
  <c r="CW124"/>
  <c r="CY124"/>
  <c r="DA124"/>
  <c r="DC124"/>
  <c r="CN124"/>
  <c r="CR124"/>
  <c r="CV124"/>
  <c r="CZ124"/>
  <c r="DD124"/>
  <c r="CL124"/>
  <c r="CP124"/>
  <c r="CT124"/>
  <c r="CX124"/>
  <c r="DB124"/>
  <c r="GU124"/>
  <c r="GW124"/>
  <c r="GY124"/>
  <c r="HA124"/>
  <c r="HC124"/>
  <c r="HE124"/>
  <c r="HG124"/>
  <c r="HI124"/>
  <c r="HK124"/>
  <c r="HM124"/>
  <c r="GT124"/>
  <c r="GV124"/>
  <c r="GX124"/>
  <c r="GZ124"/>
  <c r="HB124"/>
  <c r="HD124"/>
  <c r="HF124"/>
  <c r="HH124"/>
  <c r="HJ124"/>
  <c r="HL124"/>
  <c r="CK96"/>
  <c r="CM96"/>
  <c r="CO96"/>
  <c r="CQ96"/>
  <c r="CS96"/>
  <c r="CU96"/>
  <c r="CW96"/>
  <c r="CY96"/>
  <c r="CL96"/>
  <c r="CN96"/>
  <c r="CP96"/>
  <c r="CR96"/>
  <c r="CT96"/>
  <c r="CV96"/>
  <c r="CX96"/>
  <c r="GT96"/>
  <c r="GV96"/>
  <c r="GX96"/>
  <c r="GZ96"/>
  <c r="HB96"/>
  <c r="HD96"/>
  <c r="HF96"/>
  <c r="HH96"/>
  <c r="GU96"/>
  <c r="GW96"/>
  <c r="GY96"/>
  <c r="HA96"/>
  <c r="HC96"/>
  <c r="HE96"/>
  <c r="HG96"/>
  <c r="DW96"/>
  <c r="DY96"/>
  <c r="EA96"/>
  <c r="EC96"/>
  <c r="EE96"/>
  <c r="EG96"/>
  <c r="EI96"/>
  <c r="DV96"/>
  <c r="DX96"/>
  <c r="DZ96"/>
  <c r="EB96"/>
  <c r="ED96"/>
  <c r="EF96"/>
  <c r="EH96"/>
  <c r="EJ96"/>
  <c r="FI95"/>
  <c r="FK95"/>
  <c r="FM95"/>
  <c r="FO95"/>
  <c r="FQ95"/>
  <c r="FS95"/>
  <c r="FH95"/>
  <c r="FJ95"/>
  <c r="FL95"/>
  <c r="FN95"/>
  <c r="FP95"/>
  <c r="FR95"/>
  <c r="FT95"/>
  <c r="CL63"/>
  <c r="CN63"/>
  <c r="CP63"/>
  <c r="CR63"/>
  <c r="CT63"/>
  <c r="CV63"/>
  <c r="CX63"/>
  <c r="CZ63"/>
  <c r="DB63"/>
  <c r="DD63"/>
  <c r="CK63"/>
  <c r="CM63"/>
  <c r="CO63"/>
  <c r="CQ63"/>
  <c r="CS63"/>
  <c r="CU63"/>
  <c r="CW63"/>
  <c r="CY63"/>
  <c r="DA63"/>
  <c r="DC63"/>
  <c r="CK60"/>
  <c r="CM60"/>
  <c r="CO60"/>
  <c r="CQ60"/>
  <c r="CS60"/>
  <c r="CU60"/>
  <c r="CW60"/>
  <c r="CY60"/>
  <c r="DA60"/>
  <c r="DC60"/>
  <c r="CL60"/>
  <c r="CN60"/>
  <c r="CP60"/>
  <c r="CR60"/>
  <c r="CT60"/>
  <c r="CV60"/>
  <c r="CX60"/>
  <c r="CZ60"/>
  <c r="DB60"/>
  <c r="DD60"/>
  <c r="CK58"/>
  <c r="CM58"/>
  <c r="CO58"/>
  <c r="CQ58"/>
  <c r="CS58"/>
  <c r="CU58"/>
  <c r="CW58"/>
  <c r="CY58"/>
  <c r="CL58"/>
  <c r="CN58"/>
  <c r="CP58"/>
  <c r="CR58"/>
  <c r="CT58"/>
  <c r="CV58"/>
  <c r="CX58"/>
  <c r="CK56"/>
  <c r="CM56"/>
  <c r="CO56"/>
  <c r="CQ56"/>
  <c r="CS56"/>
  <c r="CU56"/>
  <c r="CW56"/>
  <c r="CY56"/>
  <c r="CL56"/>
  <c r="CN56"/>
  <c r="CP56"/>
  <c r="CR56"/>
  <c r="CT56"/>
  <c r="CV56"/>
  <c r="CX56"/>
  <c r="GU63"/>
  <c r="GW63"/>
  <c r="GY63"/>
  <c r="HA63"/>
  <c r="HC63"/>
  <c r="HE63"/>
  <c r="HG63"/>
  <c r="HI63"/>
  <c r="HK63"/>
  <c r="HM63"/>
  <c r="GT63"/>
  <c r="GV63"/>
  <c r="GX63"/>
  <c r="GZ63"/>
  <c r="HB63"/>
  <c r="HD63"/>
  <c r="HF63"/>
  <c r="HH63"/>
  <c r="HJ63"/>
  <c r="HL63"/>
  <c r="GT60"/>
  <c r="GV60"/>
  <c r="GX60"/>
  <c r="GZ60"/>
  <c r="HB60"/>
  <c r="HD60"/>
  <c r="HF60"/>
  <c r="HH60"/>
  <c r="HJ60"/>
  <c r="HL60"/>
  <c r="GU60"/>
  <c r="GW60"/>
  <c r="GY60"/>
  <c r="HA60"/>
  <c r="HC60"/>
  <c r="HE60"/>
  <c r="HG60"/>
  <c r="HI60"/>
  <c r="HK60"/>
  <c r="HM60"/>
  <c r="GT58"/>
  <c r="GV58"/>
  <c r="GX58"/>
  <c r="GZ58"/>
  <c r="HB58"/>
  <c r="HD58"/>
  <c r="HF58"/>
  <c r="HH58"/>
  <c r="GU58"/>
  <c r="GW58"/>
  <c r="GY58"/>
  <c r="HA58"/>
  <c r="HC58"/>
  <c r="HE58"/>
  <c r="HG58"/>
  <c r="GT56"/>
  <c r="GV56"/>
  <c r="GX56"/>
  <c r="GZ56"/>
  <c r="HB56"/>
  <c r="HD56"/>
  <c r="HF56"/>
  <c r="HH56"/>
  <c r="GU56"/>
  <c r="GW56"/>
  <c r="GY56"/>
  <c r="HA56"/>
  <c r="HC56"/>
  <c r="HE56"/>
  <c r="HG56"/>
  <c r="DV63"/>
  <c r="DX63"/>
  <c r="DZ63"/>
  <c r="EB63"/>
  <c r="ED63"/>
  <c r="EF63"/>
  <c r="EH63"/>
  <c r="EJ63"/>
  <c r="EL63"/>
  <c r="EN63"/>
  <c r="DW63"/>
  <c r="DY63"/>
  <c r="EA63"/>
  <c r="EC63"/>
  <c r="EE63"/>
  <c r="EG63"/>
  <c r="EI63"/>
  <c r="EK63"/>
  <c r="EM63"/>
  <c r="EO63"/>
  <c r="DV59"/>
  <c r="DX59"/>
  <c r="DZ59"/>
  <c r="EB59"/>
  <c r="ED59"/>
  <c r="EF59"/>
  <c r="EH59"/>
  <c r="EJ59"/>
  <c r="EL59"/>
  <c r="EN59"/>
  <c r="DW59"/>
  <c r="DY59"/>
  <c r="EA59"/>
  <c r="EC59"/>
  <c r="EE59"/>
  <c r="EG59"/>
  <c r="EI59"/>
  <c r="EK59"/>
  <c r="EM59"/>
  <c r="EO59"/>
  <c r="DW60"/>
  <c r="DY60"/>
  <c r="EA60"/>
  <c r="EC60"/>
  <c r="EE60"/>
  <c r="EG60"/>
  <c r="EI60"/>
  <c r="EK60"/>
  <c r="EM60"/>
  <c r="EO60"/>
  <c r="DV60"/>
  <c r="DX60"/>
  <c r="DZ60"/>
  <c r="EB60"/>
  <c r="ED60"/>
  <c r="EF60"/>
  <c r="EH60"/>
  <c r="EJ60"/>
  <c r="EL60"/>
  <c r="EN60"/>
  <c r="DW58"/>
  <c r="DY58"/>
  <c r="EA58"/>
  <c r="EC58"/>
  <c r="EE58"/>
  <c r="EG58"/>
  <c r="EI58"/>
  <c r="DV58"/>
  <c r="DX58"/>
  <c r="DZ58"/>
  <c r="EB58"/>
  <c r="ED58"/>
  <c r="EF58"/>
  <c r="EH58"/>
  <c r="EJ58"/>
  <c r="DW56"/>
  <c r="DY56"/>
  <c r="EA56"/>
  <c r="EC56"/>
  <c r="EE56"/>
  <c r="EG56"/>
  <c r="EI56"/>
  <c r="DV56"/>
  <c r="DX56"/>
  <c r="DZ56"/>
  <c r="EB56"/>
  <c r="ED56"/>
  <c r="EF56"/>
  <c r="EH56"/>
  <c r="EJ56"/>
  <c r="DV124"/>
  <c r="DX124"/>
  <c r="DZ124"/>
  <c r="EB124"/>
  <c r="ED124"/>
  <c r="EF124"/>
  <c r="EH124"/>
  <c r="EJ124"/>
  <c r="EL124"/>
  <c r="EN124"/>
  <c r="DW124"/>
  <c r="DY124"/>
  <c r="EA124"/>
  <c r="EC124"/>
  <c r="EE124"/>
  <c r="EG124"/>
  <c r="EI124"/>
  <c r="EK124"/>
  <c r="EM124"/>
  <c r="EO124"/>
  <c r="FI124"/>
  <c r="FK124"/>
  <c r="FM124"/>
  <c r="FO124"/>
  <c r="FQ124"/>
  <c r="FS124"/>
  <c r="FU124"/>
  <c r="FW124"/>
  <c r="FY124"/>
  <c r="GA124"/>
  <c r="FH124"/>
  <c r="FJ124"/>
  <c r="FL124"/>
  <c r="FN124"/>
  <c r="FP124"/>
  <c r="FR124"/>
  <c r="FT124"/>
  <c r="FV124"/>
  <c r="FX124"/>
  <c r="FZ124"/>
  <c r="CL95"/>
  <c r="CN95"/>
  <c r="CP95"/>
  <c r="CR95"/>
  <c r="CT95"/>
  <c r="CV95"/>
  <c r="CK95"/>
  <c r="CM95"/>
  <c r="CO95"/>
  <c r="CQ95"/>
  <c r="CS95"/>
  <c r="CU95"/>
  <c r="CW95"/>
  <c r="FH96"/>
  <c r="FJ96"/>
  <c r="FL96"/>
  <c r="FN96"/>
  <c r="FP96"/>
  <c r="FR96"/>
  <c r="FT96"/>
  <c r="FV96"/>
  <c r="FI96"/>
  <c r="FK96"/>
  <c r="FM96"/>
  <c r="FO96"/>
  <c r="FQ96"/>
  <c r="FU96"/>
  <c r="FS96"/>
  <c r="DV95"/>
  <c r="DX95"/>
  <c r="DZ95"/>
  <c r="EB95"/>
  <c r="ED95"/>
  <c r="EF95"/>
  <c r="EH95"/>
  <c r="DW95"/>
  <c r="DY95"/>
  <c r="EA95"/>
  <c r="EC95"/>
  <c r="EE95"/>
  <c r="EG95"/>
  <c r="GU95"/>
  <c r="GW95"/>
  <c r="GY95"/>
  <c r="HA95"/>
  <c r="HC95"/>
  <c r="HE95"/>
  <c r="GT95"/>
  <c r="GV95"/>
  <c r="GX95"/>
  <c r="GZ95"/>
  <c r="HB95"/>
  <c r="HD95"/>
  <c r="HF95"/>
  <c r="CL59"/>
  <c r="CN59"/>
  <c r="CP59"/>
  <c r="CR59"/>
  <c r="CT59"/>
  <c r="CV59"/>
  <c r="CX59"/>
  <c r="CZ59"/>
  <c r="DB59"/>
  <c r="DD59"/>
  <c r="CK59"/>
  <c r="CM59"/>
  <c r="CO59"/>
  <c r="CQ59"/>
  <c r="CS59"/>
  <c r="CU59"/>
  <c r="CW59"/>
  <c r="CY59"/>
  <c r="DA59"/>
  <c r="DC59"/>
  <c r="CL57"/>
  <c r="CN57"/>
  <c r="CP57"/>
  <c r="CR57"/>
  <c r="CT57"/>
  <c r="CV57"/>
  <c r="CK57"/>
  <c r="CM57"/>
  <c r="CO57"/>
  <c r="CQ57"/>
  <c r="CS57"/>
  <c r="CU57"/>
  <c r="CW57"/>
  <c r="CL55"/>
  <c r="CN55"/>
  <c r="CP55"/>
  <c r="CR55"/>
  <c r="CT55"/>
  <c r="CV55"/>
  <c r="CX55"/>
  <c r="CK55"/>
  <c r="CM55"/>
  <c r="CO55"/>
  <c r="CQ55"/>
  <c r="CS55"/>
  <c r="CU55"/>
  <c r="CW55"/>
  <c r="CY55"/>
  <c r="GU59"/>
  <c r="GW59"/>
  <c r="GY59"/>
  <c r="HA59"/>
  <c r="HC59"/>
  <c r="HE59"/>
  <c r="HG59"/>
  <c r="HI59"/>
  <c r="HK59"/>
  <c r="HM59"/>
  <c r="GT59"/>
  <c r="GV59"/>
  <c r="GX59"/>
  <c r="GZ59"/>
  <c r="HB59"/>
  <c r="HD59"/>
  <c r="HF59"/>
  <c r="HH59"/>
  <c r="HJ59"/>
  <c r="HL59"/>
  <c r="GU57"/>
  <c r="GW57"/>
  <c r="GY57"/>
  <c r="HA57"/>
  <c r="HC57"/>
  <c r="HE57"/>
  <c r="GT57"/>
  <c r="GV57"/>
  <c r="GX57"/>
  <c r="GZ57"/>
  <c r="HB57"/>
  <c r="HD57"/>
  <c r="HF57"/>
  <c r="GU55"/>
  <c r="GW55"/>
  <c r="GY55"/>
  <c r="HA55"/>
  <c r="HC55"/>
  <c r="HE55"/>
  <c r="HG55"/>
  <c r="GT55"/>
  <c r="GV55"/>
  <c r="GX55"/>
  <c r="GZ55"/>
  <c r="HB55"/>
  <c r="HD55"/>
  <c r="HF55"/>
  <c r="HH55"/>
  <c r="FH60"/>
  <c r="FJ60"/>
  <c r="FL60"/>
  <c r="FN60"/>
  <c r="FP60"/>
  <c r="FR60"/>
  <c r="FT60"/>
  <c r="FV60"/>
  <c r="FX60"/>
  <c r="FZ60"/>
  <c r="FI60"/>
  <c r="FK60"/>
  <c r="FM60"/>
  <c r="FO60"/>
  <c r="FQ60"/>
  <c r="FS60"/>
  <c r="FU60"/>
  <c r="FW60"/>
  <c r="FY60"/>
  <c r="GA60"/>
  <c r="FH58"/>
  <c r="FJ58"/>
  <c r="FL58"/>
  <c r="FN58"/>
  <c r="FP58"/>
  <c r="FR58"/>
  <c r="FT58"/>
  <c r="FV58"/>
  <c r="FI58"/>
  <c r="FK58"/>
  <c r="FM58"/>
  <c r="FO58"/>
  <c r="FQ58"/>
  <c r="FS58"/>
  <c r="FU58"/>
  <c r="FH56"/>
  <c r="FJ56"/>
  <c r="FL56"/>
  <c r="FN56"/>
  <c r="FP56"/>
  <c r="FR56"/>
  <c r="FT56"/>
  <c r="FV56"/>
  <c r="FI56"/>
  <c r="FK56"/>
  <c r="FM56"/>
  <c r="FO56"/>
  <c r="FQ56"/>
  <c r="FS56"/>
  <c r="FU56"/>
  <c r="FI63"/>
  <c r="FK63"/>
  <c r="FM63"/>
  <c r="FO63"/>
  <c r="FQ63"/>
  <c r="FS63"/>
  <c r="FU63"/>
  <c r="FW63"/>
  <c r="FY63"/>
  <c r="GA63"/>
  <c r="FH63"/>
  <c r="FJ63"/>
  <c r="FL63"/>
  <c r="FN63"/>
  <c r="FP63"/>
  <c r="FR63"/>
  <c r="FT63"/>
  <c r="FV63"/>
  <c r="FX63"/>
  <c r="FZ63"/>
  <c r="FI59"/>
  <c r="FK59"/>
  <c r="FM59"/>
  <c r="FO59"/>
  <c r="FQ59"/>
  <c r="FS59"/>
  <c r="FU59"/>
  <c r="FW59"/>
  <c r="FY59"/>
  <c r="GA59"/>
  <c r="FH59"/>
  <c r="FJ59"/>
  <c r="FL59"/>
  <c r="FN59"/>
  <c r="FP59"/>
  <c r="FR59"/>
  <c r="FT59"/>
  <c r="FV59"/>
  <c r="FX59"/>
  <c r="FZ59"/>
  <c r="FI57"/>
  <c r="FK57"/>
  <c r="FM57"/>
  <c r="FO57"/>
  <c r="FQ57"/>
  <c r="FS57"/>
  <c r="FH57"/>
  <c r="FJ57"/>
  <c r="FL57"/>
  <c r="FN57"/>
  <c r="FP57"/>
  <c r="FR57"/>
  <c r="FT57"/>
  <c r="FI55"/>
  <c r="FK55"/>
  <c r="FM55"/>
  <c r="FO55"/>
  <c r="FQ55"/>
  <c r="FS55"/>
  <c r="FU55"/>
  <c r="FH55"/>
  <c r="FJ55"/>
  <c r="FL55"/>
  <c r="FN55"/>
  <c r="FP55"/>
  <c r="FR55"/>
  <c r="FT55"/>
  <c r="FV55"/>
  <c r="O47"/>
  <c r="O46"/>
  <c r="O127"/>
  <c r="DV57"/>
  <c r="DX57"/>
  <c r="DZ57"/>
  <c r="EB57"/>
  <c r="ED57"/>
  <c r="EF57"/>
  <c r="EH57"/>
  <c r="DW57"/>
  <c r="DY57"/>
  <c r="EA57"/>
  <c r="EC57"/>
  <c r="EE57"/>
  <c r="EG57"/>
  <c r="DV55"/>
  <c r="DX55"/>
  <c r="DZ55"/>
  <c r="EB55"/>
  <c r="ED55"/>
  <c r="EF55"/>
  <c r="EH55"/>
  <c r="EJ55"/>
  <c r="DW55"/>
  <c r="DY55"/>
  <c r="EA55"/>
  <c r="EC55"/>
  <c r="EE55"/>
  <c r="EG55"/>
  <c r="EI55"/>
  <c r="O126"/>
  <c r="O63"/>
  <c r="O60"/>
  <c r="O59"/>
  <c r="O58"/>
  <c r="O57"/>
  <c r="O56"/>
  <c r="O55"/>
  <c r="R122" i="25"/>
  <c r="P122"/>
  <c r="R111"/>
  <c r="R123"/>
  <c r="R121"/>
  <c r="P110"/>
  <c r="R125"/>
  <c r="R124"/>
  <c r="R112"/>
  <c r="R120"/>
  <c r="P125"/>
  <c r="P124"/>
  <c r="R41"/>
  <c r="R45"/>
  <c r="P41"/>
  <c r="P45"/>
  <c r="R110"/>
  <c r="P114"/>
  <c r="P121"/>
  <c r="P111"/>
  <c r="R114"/>
  <c r="R115"/>
  <c r="R118"/>
  <c r="P116"/>
  <c r="P119"/>
  <c r="R116"/>
  <c r="R119"/>
  <c r="R113"/>
  <c r="P117"/>
  <c r="P115"/>
  <c r="P118"/>
  <c r="P112"/>
  <c r="P113"/>
  <c r="AZ101" i="2"/>
  <c r="AY59" i="14"/>
  <c r="AZ59" i="23"/>
  <c r="T30" i="2"/>
  <c r="AH30"/>
  <c r="Z101"/>
  <c r="AX101"/>
  <c r="AF101"/>
  <c r="AN101"/>
  <c r="AU101"/>
  <c r="R101"/>
  <c r="AT101"/>
  <c r="N31" i="25"/>
  <c r="HL61" i="13" l="1"/>
  <c r="HM61"/>
  <c r="EO61"/>
  <c r="EN61"/>
  <c r="DV61"/>
  <c r="DX61"/>
  <c r="DZ61"/>
  <c r="EB61"/>
  <c r="ED61"/>
  <c r="EF61"/>
  <c r="EH61"/>
  <c r="EJ61"/>
  <c r="EL61"/>
  <c r="DW61"/>
  <c r="DY61"/>
  <c r="EA61"/>
  <c r="EC61"/>
  <c r="EE61"/>
  <c r="EG61"/>
  <c r="EI61"/>
  <c r="EK61"/>
  <c r="EM61"/>
  <c r="GU61"/>
  <c r="GW61"/>
  <c r="GY61"/>
  <c r="HA61"/>
  <c r="HC61"/>
  <c r="HE61"/>
  <c r="HG61"/>
  <c r="HI61"/>
  <c r="HK61"/>
  <c r="GT61"/>
  <c r="GV61"/>
  <c r="GX61"/>
  <c r="GZ61"/>
  <c r="HB61"/>
  <c r="HD61"/>
  <c r="HF61"/>
  <c r="HH61"/>
  <c r="HJ61"/>
  <c r="F107" i="2"/>
  <c r="E107"/>
  <c r="F106"/>
  <c r="E106"/>
  <c r="F105"/>
  <c r="E105"/>
  <c r="F17"/>
  <c r="E17"/>
  <c r="F16"/>
  <c r="E16"/>
  <c r="F20"/>
  <c r="E20"/>
  <c r="F15"/>
  <c r="E15"/>
  <c r="F14"/>
  <c r="E14"/>
  <c r="F94"/>
  <c r="E94"/>
  <c r="F93"/>
  <c r="E93"/>
  <c r="F92"/>
  <c r="E92"/>
  <c r="F91"/>
  <c r="E91"/>
  <c r="P94" i="13" l="1"/>
  <c r="P89"/>
  <c r="P90"/>
  <c r="P115"/>
  <c r="P21"/>
  <c r="P22"/>
  <c r="P42"/>
  <c r="P43"/>
  <c r="P44"/>
  <c r="P91"/>
  <c r="P92"/>
  <c r="P93"/>
  <c r="AZ91"/>
  <c r="AZ92"/>
  <c r="AZ93"/>
  <c r="AZ94"/>
  <c r="AZ89"/>
  <c r="AZ90"/>
  <c r="AZ115"/>
  <c r="AZ21"/>
  <c r="AZ22"/>
  <c r="AZ42"/>
  <c r="AZ43"/>
  <c r="AZ44"/>
  <c r="H69"/>
  <c r="G69"/>
  <c r="F69"/>
  <c r="E69"/>
  <c r="AZ69" i="23"/>
  <c r="P69"/>
  <c r="H69"/>
  <c r="G69"/>
  <c r="F69"/>
  <c r="E69"/>
  <c r="AY69" i="14"/>
  <c r="O69"/>
  <c r="H69"/>
  <c r="G69"/>
  <c r="F69"/>
  <c r="E69"/>
  <c r="AY122" i="2"/>
  <c r="AW122"/>
  <c r="K141" i="25" s="1"/>
  <c r="L204" i="26" s="1"/>
  <c r="AR122" i="2"/>
  <c r="AQ122"/>
  <c r="AP122"/>
  <c r="AO122"/>
  <c r="AM122"/>
  <c r="AL122"/>
  <c r="AK122"/>
  <c r="AJ122"/>
  <c r="AI122"/>
  <c r="AH122"/>
  <c r="AG122"/>
  <c r="AD122"/>
  <c r="AC122"/>
  <c r="AB122"/>
  <c r="AA122"/>
  <c r="Y122"/>
  <c r="X122"/>
  <c r="W122"/>
  <c r="V122"/>
  <c r="U122"/>
  <c r="T122"/>
  <c r="S122"/>
  <c r="L122"/>
  <c r="D122"/>
  <c r="O93" i="13" l="1"/>
  <c r="O91"/>
  <c r="DV69"/>
  <c r="DX69"/>
  <c r="DZ69"/>
  <c r="EB69"/>
  <c r="ED69"/>
  <c r="EF69"/>
  <c r="EH69"/>
  <c r="EJ69"/>
  <c r="EL69"/>
  <c r="EN69"/>
  <c r="DW69"/>
  <c r="DY69"/>
  <c r="EA69"/>
  <c r="EC69"/>
  <c r="EE69"/>
  <c r="EG69"/>
  <c r="EI69"/>
  <c r="EK69"/>
  <c r="EM69"/>
  <c r="EO69"/>
  <c r="FI69"/>
  <c r="FK69"/>
  <c r="FM69"/>
  <c r="FO69"/>
  <c r="FQ69"/>
  <c r="FS69"/>
  <c r="FU69"/>
  <c r="FW69"/>
  <c r="FY69"/>
  <c r="GA69"/>
  <c r="FH69"/>
  <c r="FJ69"/>
  <c r="FL69"/>
  <c r="FN69"/>
  <c r="FP69"/>
  <c r="FR69"/>
  <c r="FT69"/>
  <c r="FV69"/>
  <c r="FX69"/>
  <c r="FZ69"/>
  <c r="CL69"/>
  <c r="CN69"/>
  <c r="CP69"/>
  <c r="CR69"/>
  <c r="CT69"/>
  <c r="CV69"/>
  <c r="CX69"/>
  <c r="CZ69"/>
  <c r="DB69"/>
  <c r="DD69"/>
  <c r="CK69"/>
  <c r="CM69"/>
  <c r="CO69"/>
  <c r="CQ69"/>
  <c r="CS69"/>
  <c r="CU69"/>
  <c r="CW69"/>
  <c r="CY69"/>
  <c r="DA69"/>
  <c r="DC69"/>
  <c r="GU69"/>
  <c r="GW69"/>
  <c r="GY69"/>
  <c r="HA69"/>
  <c r="HC69"/>
  <c r="HE69"/>
  <c r="HG69"/>
  <c r="HI69"/>
  <c r="HK69"/>
  <c r="HM69"/>
  <c r="GT69"/>
  <c r="GV69"/>
  <c r="GX69"/>
  <c r="GZ69"/>
  <c r="HB69"/>
  <c r="HD69"/>
  <c r="HF69"/>
  <c r="HH69"/>
  <c r="HJ69"/>
  <c r="HL69"/>
  <c r="O92"/>
  <c r="O44"/>
  <c r="O42"/>
  <c r="O22"/>
  <c r="O21"/>
  <c r="O115"/>
  <c r="O90"/>
  <c r="O89"/>
  <c r="O94"/>
  <c r="O43"/>
  <c r="AU122" i="2"/>
  <c r="AF122"/>
  <c r="R122"/>
  <c r="Z122"/>
  <c r="AT122"/>
  <c r="AV122"/>
  <c r="AX122"/>
  <c r="AZ122"/>
  <c r="AN122"/>
  <c r="L71" l="1"/>
  <c r="L58"/>
  <c r="L70"/>
  <c r="L48"/>
  <c r="L47"/>
  <c r="L55"/>
  <c r="L54"/>
  <c r="L69"/>
  <c r="L68"/>
  <c r="L67"/>
  <c r="L57"/>
  <c r="AV57" l="1"/>
  <c r="N55" i="25" s="1"/>
  <c r="L45" i="2"/>
  <c r="H45" i="14" l="1"/>
  <c r="G45"/>
  <c r="F45"/>
  <c r="E45"/>
  <c r="H44"/>
  <c r="G44"/>
  <c r="F44"/>
  <c r="E44"/>
  <c r="H47"/>
  <c r="G47"/>
  <c r="F47"/>
  <c r="E47"/>
  <c r="AY48"/>
  <c r="O48"/>
  <c r="H48"/>
  <c r="G48"/>
  <c r="F48"/>
  <c r="E48"/>
  <c r="AZ48" i="23"/>
  <c r="P48"/>
  <c r="H48"/>
  <c r="G48"/>
  <c r="F48"/>
  <c r="E48"/>
  <c r="H46"/>
  <c r="G46"/>
  <c r="F46"/>
  <c r="E46"/>
  <c r="H45"/>
  <c r="G45"/>
  <c r="F45"/>
  <c r="E45"/>
  <c r="H44"/>
  <c r="G44"/>
  <c r="F44"/>
  <c r="E44"/>
  <c r="H45" i="13"/>
  <c r="G45"/>
  <c r="F45"/>
  <c r="E45"/>
  <c r="H44"/>
  <c r="G44"/>
  <c r="F44"/>
  <c r="E44"/>
  <c r="H46"/>
  <c r="G46"/>
  <c r="F46"/>
  <c r="E46"/>
  <c r="E110" i="2"/>
  <c r="AY102"/>
  <c r="AW102"/>
  <c r="K39" i="25" s="1"/>
  <c r="L66" i="26" s="1"/>
  <c r="AR102" i="2"/>
  <c r="AQ102"/>
  <c r="AP102"/>
  <c r="AO102"/>
  <c r="AM102"/>
  <c r="AL102"/>
  <c r="AK102"/>
  <c r="AJ102"/>
  <c r="AI102"/>
  <c r="AH102"/>
  <c r="AG102"/>
  <c r="AD102"/>
  <c r="AC102"/>
  <c r="AB102"/>
  <c r="AA102"/>
  <c r="Y102"/>
  <c r="X102"/>
  <c r="W102"/>
  <c r="V102"/>
  <c r="U102"/>
  <c r="T102"/>
  <c r="S102"/>
  <c r="L102"/>
  <c r="AZ46" i="23"/>
  <c r="P46"/>
  <c r="AY114" i="2"/>
  <c r="AW114"/>
  <c r="AR114"/>
  <c r="AQ114"/>
  <c r="AP114"/>
  <c r="AO114"/>
  <c r="AM114"/>
  <c r="AL114"/>
  <c r="AK114"/>
  <c r="AJ114"/>
  <c r="AI114"/>
  <c r="AF114"/>
  <c r="AD114"/>
  <c r="AC114"/>
  <c r="AB114"/>
  <c r="AA114"/>
  <c r="Y114"/>
  <c r="X114"/>
  <c r="W114"/>
  <c r="V114"/>
  <c r="U114"/>
  <c r="R114"/>
  <c r="L114"/>
  <c r="AG114"/>
  <c r="AY108"/>
  <c r="AW108"/>
  <c r="AR108"/>
  <c r="AQ108"/>
  <c r="AP108"/>
  <c r="AO108"/>
  <c r="AM108"/>
  <c r="AL108"/>
  <c r="AK108"/>
  <c r="AJ108"/>
  <c r="AI108"/>
  <c r="AF108"/>
  <c r="AD108"/>
  <c r="AC108"/>
  <c r="AB108"/>
  <c r="AA108"/>
  <c r="Y108"/>
  <c r="X108"/>
  <c r="W108"/>
  <c r="V108"/>
  <c r="U108"/>
  <c r="R108"/>
  <c r="L108"/>
  <c r="T108"/>
  <c r="AG108"/>
  <c r="AY107"/>
  <c r="AW107"/>
  <c r="AR107"/>
  <c r="AQ107"/>
  <c r="AP107"/>
  <c r="AO107"/>
  <c r="AM107"/>
  <c r="AL107"/>
  <c r="AK107"/>
  <c r="AJ107"/>
  <c r="AI107"/>
  <c r="AF107"/>
  <c r="AD107"/>
  <c r="AC107"/>
  <c r="AB107"/>
  <c r="AA107"/>
  <c r="Y107"/>
  <c r="X107"/>
  <c r="W107"/>
  <c r="V107"/>
  <c r="U107"/>
  <c r="R107"/>
  <c r="L107"/>
  <c r="T107"/>
  <c r="AG107"/>
  <c r="F104"/>
  <c r="E104"/>
  <c r="H11" i="14"/>
  <c r="G11"/>
  <c r="F11"/>
  <c r="E11"/>
  <c r="H11" i="23"/>
  <c r="G11"/>
  <c r="F11"/>
  <c r="E11"/>
  <c r="H11" i="13"/>
  <c r="G11"/>
  <c r="F11"/>
  <c r="E11"/>
  <c r="H22" i="14"/>
  <c r="G22"/>
  <c r="F22"/>
  <c r="E22"/>
  <c r="H22" i="23"/>
  <c r="G22"/>
  <c r="F22"/>
  <c r="E22"/>
  <c r="H22" i="13"/>
  <c r="G22"/>
  <c r="F22"/>
  <c r="E22"/>
  <c r="AY17" i="2"/>
  <c r="AW17"/>
  <c r="AR17"/>
  <c r="AQ17"/>
  <c r="AP17"/>
  <c r="AO17"/>
  <c r="AM17"/>
  <c r="AL17"/>
  <c r="AK17"/>
  <c r="AJ17"/>
  <c r="AI17"/>
  <c r="AF17"/>
  <c r="AD17"/>
  <c r="AC17"/>
  <c r="AB17"/>
  <c r="AA17"/>
  <c r="Y17"/>
  <c r="X17"/>
  <c r="W17"/>
  <c r="V17"/>
  <c r="U17"/>
  <c r="R17"/>
  <c r="T17"/>
  <c r="AY16"/>
  <c r="AW16"/>
  <c r="AR16"/>
  <c r="AQ16"/>
  <c r="AP16"/>
  <c r="AO16"/>
  <c r="AM16"/>
  <c r="AL16"/>
  <c r="AK16"/>
  <c r="AJ16"/>
  <c r="AI16"/>
  <c r="AH16"/>
  <c r="AG16"/>
  <c r="AF16"/>
  <c r="AD16"/>
  <c r="AC16"/>
  <c r="AB16"/>
  <c r="AA16"/>
  <c r="Y16"/>
  <c r="X16"/>
  <c r="W16"/>
  <c r="V16"/>
  <c r="U16"/>
  <c r="T16"/>
  <c r="S16"/>
  <c r="AY10"/>
  <c r="AW10"/>
  <c r="AR10"/>
  <c r="AQ10"/>
  <c r="AP10"/>
  <c r="AO10"/>
  <c r="AM10"/>
  <c r="AL10"/>
  <c r="AK10"/>
  <c r="AJ10"/>
  <c r="AI10"/>
  <c r="AD10"/>
  <c r="AC10"/>
  <c r="AB10"/>
  <c r="AA10"/>
  <c r="Y10"/>
  <c r="X10"/>
  <c r="W10"/>
  <c r="V10"/>
  <c r="U10"/>
  <c r="O5" i="14"/>
  <c r="H5"/>
  <c r="G5"/>
  <c r="F5"/>
  <c r="E5"/>
  <c r="P5" i="23"/>
  <c r="H5"/>
  <c r="G5"/>
  <c r="F5"/>
  <c r="E5"/>
  <c r="H5" i="13"/>
  <c r="G5"/>
  <c r="F5"/>
  <c r="E5"/>
  <c r="AY12" i="2"/>
  <c r="AW12"/>
  <c r="AR12"/>
  <c r="AQ12"/>
  <c r="AP12"/>
  <c r="AO12"/>
  <c r="AM12"/>
  <c r="AL12"/>
  <c r="AK12"/>
  <c r="AJ12"/>
  <c r="AI12"/>
  <c r="AG12"/>
  <c r="AD12"/>
  <c r="AC12"/>
  <c r="AB12"/>
  <c r="AA12"/>
  <c r="Y12"/>
  <c r="X12"/>
  <c r="W12"/>
  <c r="V12"/>
  <c r="U12"/>
  <c r="S12"/>
  <c r="AV107" l="1"/>
  <c r="N37" i="25" s="1"/>
  <c r="AV102" i="2"/>
  <c r="N32" i="25" s="1"/>
  <c r="AV108" i="2"/>
  <c r="N38" i="25" s="1"/>
  <c r="AV114" i="2"/>
  <c r="N44" i="25" s="1"/>
  <c r="CL5" i="13"/>
  <c r="CN5"/>
  <c r="CP5"/>
  <c r="CR5"/>
  <c r="CT5"/>
  <c r="CV5"/>
  <c r="CX5"/>
  <c r="CZ5"/>
  <c r="DB5"/>
  <c r="CK5"/>
  <c r="CM5"/>
  <c r="CO5"/>
  <c r="CQ5"/>
  <c r="CS5"/>
  <c r="CU5"/>
  <c r="CW5"/>
  <c r="CY5"/>
  <c r="DA5"/>
  <c r="FH5"/>
  <c r="FJ5"/>
  <c r="FL5"/>
  <c r="FN5"/>
  <c r="FP5"/>
  <c r="FR5"/>
  <c r="FT5"/>
  <c r="FV5"/>
  <c r="FX5"/>
  <c r="FI5"/>
  <c r="FK5"/>
  <c r="FM5"/>
  <c r="FO5"/>
  <c r="FQ5"/>
  <c r="FS5"/>
  <c r="FU5"/>
  <c r="FW5"/>
  <c r="FY5"/>
  <c r="CL21"/>
  <c r="CN21"/>
  <c r="CP21"/>
  <c r="CR21"/>
  <c r="CT21"/>
  <c r="CV21"/>
  <c r="CX21"/>
  <c r="CZ21"/>
  <c r="DB21"/>
  <c r="DD21"/>
  <c r="CK21"/>
  <c r="CM21"/>
  <c r="CO21"/>
  <c r="CQ21"/>
  <c r="CS21"/>
  <c r="CU21"/>
  <c r="CW21"/>
  <c r="CY21"/>
  <c r="DA21"/>
  <c r="DC21"/>
  <c r="FH21"/>
  <c r="FJ21"/>
  <c r="FL21"/>
  <c r="FN21"/>
  <c r="FP21"/>
  <c r="FR21"/>
  <c r="FT21"/>
  <c r="FV21"/>
  <c r="FX21"/>
  <c r="FZ21"/>
  <c r="FI21"/>
  <c r="FK21"/>
  <c r="FM21"/>
  <c r="FO21"/>
  <c r="FQ21"/>
  <c r="FS21"/>
  <c r="FU21"/>
  <c r="FW21"/>
  <c r="FY21"/>
  <c r="GA21"/>
  <c r="P41"/>
  <c r="FH44"/>
  <c r="FJ44"/>
  <c r="FL44"/>
  <c r="FN44"/>
  <c r="FP44"/>
  <c r="FR44"/>
  <c r="FT44"/>
  <c r="FI44"/>
  <c r="FK44"/>
  <c r="FM44"/>
  <c r="FO44"/>
  <c r="FQ44"/>
  <c r="FS44"/>
  <c r="DV45"/>
  <c r="DX45"/>
  <c r="DZ45"/>
  <c r="EB45"/>
  <c r="ED45"/>
  <c r="EF45"/>
  <c r="EH45"/>
  <c r="EJ45"/>
  <c r="DW45"/>
  <c r="DY45"/>
  <c r="EA45"/>
  <c r="EC45"/>
  <c r="EE45"/>
  <c r="EG45"/>
  <c r="EI45"/>
  <c r="FI47"/>
  <c r="FK47"/>
  <c r="FM47"/>
  <c r="FO47"/>
  <c r="FQ47"/>
  <c r="FS47"/>
  <c r="FU47"/>
  <c r="FW47"/>
  <c r="FY47"/>
  <c r="GA47"/>
  <c r="FH47"/>
  <c r="FJ47"/>
  <c r="FL47"/>
  <c r="FN47"/>
  <c r="FP47"/>
  <c r="FR47"/>
  <c r="FT47"/>
  <c r="FV47"/>
  <c r="FX47"/>
  <c r="FZ47"/>
  <c r="DW48"/>
  <c r="DY48"/>
  <c r="EA48"/>
  <c r="EC48"/>
  <c r="EE48"/>
  <c r="EG48"/>
  <c r="EI48"/>
  <c r="EK48"/>
  <c r="EM48"/>
  <c r="DV48"/>
  <c r="DX48"/>
  <c r="DZ48"/>
  <c r="EB48"/>
  <c r="ED48"/>
  <c r="EF48"/>
  <c r="EH48"/>
  <c r="EJ48"/>
  <c r="EL48"/>
  <c r="FH48"/>
  <c r="FJ48"/>
  <c r="FL48"/>
  <c r="FN48"/>
  <c r="FP48"/>
  <c r="FR48"/>
  <c r="FT48"/>
  <c r="FV48"/>
  <c r="FX48"/>
  <c r="FI48"/>
  <c r="FK48"/>
  <c r="FM48"/>
  <c r="FO48"/>
  <c r="FQ48"/>
  <c r="FS48"/>
  <c r="FU48"/>
  <c r="FW48"/>
  <c r="FY48"/>
  <c r="DV21"/>
  <c r="DX21"/>
  <c r="DZ21"/>
  <c r="EB21"/>
  <c r="ED21"/>
  <c r="DW21"/>
  <c r="DY21"/>
  <c r="EA21"/>
  <c r="EC21"/>
  <c r="EE21"/>
  <c r="GT21"/>
  <c r="GV21"/>
  <c r="GX21"/>
  <c r="GZ21"/>
  <c r="HB21"/>
  <c r="HD21"/>
  <c r="HF21"/>
  <c r="HH21"/>
  <c r="HJ21"/>
  <c r="HL21"/>
  <c r="GU21"/>
  <c r="GW21"/>
  <c r="GY21"/>
  <c r="HA21"/>
  <c r="HC21"/>
  <c r="HE21"/>
  <c r="HG21"/>
  <c r="HI21"/>
  <c r="HK21"/>
  <c r="HM21"/>
  <c r="DW22"/>
  <c r="DY22"/>
  <c r="EA22"/>
  <c r="EC22"/>
  <c r="EE22"/>
  <c r="DV22"/>
  <c r="DX22"/>
  <c r="DZ22"/>
  <c r="EB22"/>
  <c r="ED22"/>
  <c r="AZ41"/>
  <c r="DW44"/>
  <c r="DY44"/>
  <c r="EA44"/>
  <c r="EC44"/>
  <c r="EE44"/>
  <c r="EG44"/>
  <c r="DV44"/>
  <c r="DX44"/>
  <c r="DZ44"/>
  <c r="EB44"/>
  <c r="ED44"/>
  <c r="EF44"/>
  <c r="EH44"/>
  <c r="FI45"/>
  <c r="FK45"/>
  <c r="FM45"/>
  <c r="FO45"/>
  <c r="FQ45"/>
  <c r="FS45"/>
  <c r="FU45"/>
  <c r="FH45"/>
  <c r="FJ45"/>
  <c r="FL45"/>
  <c r="FN45"/>
  <c r="FP45"/>
  <c r="FR45"/>
  <c r="FT45"/>
  <c r="FV45"/>
  <c r="CK48"/>
  <c r="CM48"/>
  <c r="CO48"/>
  <c r="CQ48"/>
  <c r="CS48"/>
  <c r="CU48"/>
  <c r="CW48"/>
  <c r="CY48"/>
  <c r="DA48"/>
  <c r="CL48"/>
  <c r="CN48"/>
  <c r="CP48"/>
  <c r="CR48"/>
  <c r="CT48"/>
  <c r="CV48"/>
  <c r="CX48"/>
  <c r="CZ48"/>
  <c r="DB48"/>
  <c r="GT48"/>
  <c r="GV48"/>
  <c r="GX48"/>
  <c r="GZ48"/>
  <c r="HB48"/>
  <c r="HD48"/>
  <c r="HF48"/>
  <c r="HH48"/>
  <c r="HJ48"/>
  <c r="GU48"/>
  <c r="GW48"/>
  <c r="GY48"/>
  <c r="HA48"/>
  <c r="HC48"/>
  <c r="HE48"/>
  <c r="HG48"/>
  <c r="HI48"/>
  <c r="HK48"/>
  <c r="P52"/>
  <c r="O52" s="1"/>
  <c r="K107" i="25"/>
  <c r="L160" i="26" s="1"/>
  <c r="K105" i="25"/>
  <c r="L158" i="26" s="1"/>
  <c r="K38" i="25"/>
  <c r="L65" i="26" s="1"/>
  <c r="P50" i="23"/>
  <c r="AZ50"/>
  <c r="AZ10" i="2"/>
  <c r="AZ107"/>
  <c r="AZ12"/>
  <c r="AZ16"/>
  <c r="AZ17"/>
  <c r="AZ108"/>
  <c r="AZ114"/>
  <c r="AZ102"/>
  <c r="AH114"/>
  <c r="AY47" i="14"/>
  <c r="O47"/>
  <c r="T114" i="2"/>
  <c r="AX102"/>
  <c r="AX16"/>
  <c r="AH107"/>
  <c r="AH108"/>
  <c r="AF102"/>
  <c r="AN102"/>
  <c r="AU102"/>
  <c r="P39" i="25" s="1"/>
  <c r="R102" i="2"/>
  <c r="Z102"/>
  <c r="AT102"/>
  <c r="R39" i="25" s="1"/>
  <c r="S114" i="2"/>
  <c r="AN114"/>
  <c r="AU114"/>
  <c r="P44" i="25" s="1"/>
  <c r="Z114" i="2"/>
  <c r="AT114"/>
  <c r="R44" i="25" s="1"/>
  <c r="AX114" i="2"/>
  <c r="S107"/>
  <c r="AN107"/>
  <c r="AU107"/>
  <c r="S108"/>
  <c r="AN108"/>
  <c r="AU108"/>
  <c r="Z107"/>
  <c r="AT107"/>
  <c r="AX107"/>
  <c r="Z108"/>
  <c r="AT108"/>
  <c r="AX108"/>
  <c r="AZ22" i="23"/>
  <c r="AG17" i="2"/>
  <c r="O22" i="14"/>
  <c r="P22" i="23"/>
  <c r="AY22" i="14"/>
  <c r="AH17" i="2"/>
  <c r="S17"/>
  <c r="AN17"/>
  <c r="AU17"/>
  <c r="Z17"/>
  <c r="AT17"/>
  <c r="AV17"/>
  <c r="N106" i="25" s="1"/>
  <c r="AX17" i="2"/>
  <c r="AN16"/>
  <c r="AU16"/>
  <c r="P105" i="25" s="1"/>
  <c r="R16" i="2"/>
  <c r="Z16"/>
  <c r="AT16"/>
  <c r="R105" i="25" s="1"/>
  <c r="AV16" i="2"/>
  <c r="N105" i="25" s="1"/>
  <c r="AN10" i="2"/>
  <c r="AU10"/>
  <c r="Z10"/>
  <c r="AT10"/>
  <c r="AV10"/>
  <c r="N95" i="25" s="1"/>
  <c r="AN12" i="2"/>
  <c r="AU12"/>
  <c r="Z12"/>
  <c r="AT12"/>
  <c r="AV12"/>
  <c r="N97" i="25" s="1"/>
  <c r="CK22" i="13" l="1"/>
  <c r="CM22"/>
  <c r="CO22"/>
  <c r="CQ22"/>
  <c r="CS22"/>
  <c r="CU22"/>
  <c r="CW22"/>
  <c r="CY22"/>
  <c r="DA22"/>
  <c r="DC22"/>
  <c r="CL22"/>
  <c r="CN22"/>
  <c r="CP22"/>
  <c r="CR22"/>
  <c r="CT22"/>
  <c r="CV22"/>
  <c r="CX22"/>
  <c r="CZ22"/>
  <c r="DB22"/>
  <c r="DD22"/>
  <c r="CK44"/>
  <c r="CM44"/>
  <c r="CO44"/>
  <c r="CQ44"/>
  <c r="CS44"/>
  <c r="CU44"/>
  <c r="CW44"/>
  <c r="CL44"/>
  <c r="CN44"/>
  <c r="CP44"/>
  <c r="CR44"/>
  <c r="CT44"/>
  <c r="CV44"/>
  <c r="GT44"/>
  <c r="GV44"/>
  <c r="GX44"/>
  <c r="GZ44"/>
  <c r="HB44"/>
  <c r="HD44"/>
  <c r="HF44"/>
  <c r="GU44"/>
  <c r="GW44"/>
  <c r="GY44"/>
  <c r="HA44"/>
  <c r="HC44"/>
  <c r="HE44"/>
  <c r="GU47"/>
  <c r="GW47"/>
  <c r="GY47"/>
  <c r="HA47"/>
  <c r="HC47"/>
  <c r="HE47"/>
  <c r="HG47"/>
  <c r="HI47"/>
  <c r="HK47"/>
  <c r="HM47"/>
  <c r="GT47"/>
  <c r="GV47"/>
  <c r="GX47"/>
  <c r="GZ47"/>
  <c r="HB47"/>
  <c r="HD47"/>
  <c r="HF47"/>
  <c r="HH47"/>
  <c r="HJ47"/>
  <c r="HL47"/>
  <c r="GU22"/>
  <c r="GW22"/>
  <c r="GY22"/>
  <c r="HA22"/>
  <c r="HC22"/>
  <c r="HE22"/>
  <c r="HG22"/>
  <c r="HI22"/>
  <c r="HK22"/>
  <c r="HM22"/>
  <c r="GT22"/>
  <c r="GV22"/>
  <c r="GX22"/>
  <c r="GZ22"/>
  <c r="HB22"/>
  <c r="HD22"/>
  <c r="HF22"/>
  <c r="HH22"/>
  <c r="HJ22"/>
  <c r="HL22"/>
  <c r="FI22"/>
  <c r="FK22"/>
  <c r="FM22"/>
  <c r="FO22"/>
  <c r="FQ22"/>
  <c r="FS22"/>
  <c r="FU22"/>
  <c r="FW22"/>
  <c r="FY22"/>
  <c r="GA22"/>
  <c r="FH22"/>
  <c r="FJ22"/>
  <c r="FL22"/>
  <c r="FN22"/>
  <c r="FP22"/>
  <c r="FR22"/>
  <c r="FT22"/>
  <c r="FV22"/>
  <c r="FX22"/>
  <c r="FZ22"/>
  <c r="CL45"/>
  <c r="CN45"/>
  <c r="CP45"/>
  <c r="CR45"/>
  <c r="CT45"/>
  <c r="CV45"/>
  <c r="CX45"/>
  <c r="CK45"/>
  <c r="CM45"/>
  <c r="CO45"/>
  <c r="CQ45"/>
  <c r="CS45"/>
  <c r="CU45"/>
  <c r="CW45"/>
  <c r="CY45"/>
  <c r="CL47"/>
  <c r="CN47"/>
  <c r="CP47"/>
  <c r="CR47"/>
  <c r="CT47"/>
  <c r="CV47"/>
  <c r="CX47"/>
  <c r="CZ47"/>
  <c r="DB47"/>
  <c r="DD47"/>
  <c r="CK47"/>
  <c r="CM47"/>
  <c r="CO47"/>
  <c r="CQ47"/>
  <c r="CS47"/>
  <c r="CU47"/>
  <c r="CW47"/>
  <c r="CY47"/>
  <c r="DA47"/>
  <c r="DC47"/>
  <c r="GU45"/>
  <c r="GW45"/>
  <c r="GY45"/>
  <c r="HA45"/>
  <c r="HC45"/>
  <c r="HE45"/>
  <c r="HG45"/>
  <c r="GT45"/>
  <c r="GV45"/>
  <c r="GX45"/>
  <c r="GZ45"/>
  <c r="HB45"/>
  <c r="HD45"/>
  <c r="HF45"/>
  <c r="HH45"/>
  <c r="DV47"/>
  <c r="DX47"/>
  <c r="DZ47"/>
  <c r="EB47"/>
  <c r="ED47"/>
  <c r="EF47"/>
  <c r="EH47"/>
  <c r="EJ47"/>
  <c r="EL47"/>
  <c r="EN47"/>
  <c r="DW47"/>
  <c r="DY47"/>
  <c r="EA47"/>
  <c r="EC47"/>
  <c r="EE47"/>
  <c r="EG47"/>
  <c r="EI47"/>
  <c r="EK47"/>
  <c r="EM47"/>
  <c r="EO47"/>
  <c r="O41"/>
  <c r="R38" i="25"/>
  <c r="P38"/>
  <c r="H127" i="14" l="1"/>
  <c r="G127"/>
  <c r="F127"/>
  <c r="E127"/>
  <c r="H127" i="23"/>
  <c r="G127"/>
  <c r="F127"/>
  <c r="E127"/>
  <c r="H127" i="13"/>
  <c r="G127"/>
  <c r="F127"/>
  <c r="E127"/>
  <c r="H94" i="14"/>
  <c r="G94"/>
  <c r="F94"/>
  <c r="E94"/>
  <c r="H93"/>
  <c r="G93"/>
  <c r="F93"/>
  <c r="E93"/>
  <c r="H94" i="23"/>
  <c r="G94"/>
  <c r="F94"/>
  <c r="E94"/>
  <c r="H93"/>
  <c r="G93"/>
  <c r="F93"/>
  <c r="E93"/>
  <c r="H94" i="13"/>
  <c r="G94"/>
  <c r="F94"/>
  <c r="E94"/>
  <c r="H93"/>
  <c r="G93"/>
  <c r="F93"/>
  <c r="E93"/>
  <c r="AY100" i="2"/>
  <c r="AW100"/>
  <c r="K31" i="25" s="1"/>
  <c r="L58" i="26" s="1"/>
  <c r="AR100" i="2"/>
  <c r="AQ100"/>
  <c r="AP100"/>
  <c r="AO100"/>
  <c r="AM100"/>
  <c r="AL100"/>
  <c r="AK100"/>
  <c r="AJ100"/>
  <c r="AI100"/>
  <c r="AF100"/>
  <c r="AD100"/>
  <c r="AC100"/>
  <c r="AB100"/>
  <c r="AA100"/>
  <c r="Y100"/>
  <c r="X100"/>
  <c r="W100"/>
  <c r="V100"/>
  <c r="U100"/>
  <c r="R100"/>
  <c r="L100"/>
  <c r="AY94"/>
  <c r="AW94"/>
  <c r="K24" i="25" s="1"/>
  <c r="L51" i="26" s="1"/>
  <c r="AR94" i="2"/>
  <c r="AQ94"/>
  <c r="AP94"/>
  <c r="AO94"/>
  <c r="AM94"/>
  <c r="AL94"/>
  <c r="AK94"/>
  <c r="AJ94"/>
  <c r="AI94"/>
  <c r="AF94"/>
  <c r="AD94"/>
  <c r="AC94"/>
  <c r="AB94"/>
  <c r="AA94"/>
  <c r="Y94"/>
  <c r="X94"/>
  <c r="W94"/>
  <c r="V94"/>
  <c r="U94"/>
  <c r="R94"/>
  <c r="L94"/>
  <c r="AY93"/>
  <c r="AW93"/>
  <c r="K23" i="25" s="1"/>
  <c r="L50" i="26" s="1"/>
  <c r="AR93" i="2"/>
  <c r="AQ93"/>
  <c r="AP93"/>
  <c r="AO93"/>
  <c r="AM93"/>
  <c r="AL93"/>
  <c r="AK93"/>
  <c r="AJ93"/>
  <c r="AI93"/>
  <c r="AF93"/>
  <c r="AD93"/>
  <c r="AC93"/>
  <c r="AB93"/>
  <c r="AA93"/>
  <c r="Y93"/>
  <c r="X93"/>
  <c r="W93"/>
  <c r="V93"/>
  <c r="U93"/>
  <c r="R93"/>
  <c r="L93"/>
  <c r="F96"/>
  <c r="E96"/>
  <c r="F97"/>
  <c r="E97"/>
  <c r="AY7" i="14"/>
  <c r="O7"/>
  <c r="H7"/>
  <c r="G7"/>
  <c r="F7"/>
  <c r="E7"/>
  <c r="AZ7" i="23"/>
  <c r="P7"/>
  <c r="H7"/>
  <c r="G7"/>
  <c r="F7"/>
  <c r="E7"/>
  <c r="H7" i="13"/>
  <c r="G7"/>
  <c r="F7"/>
  <c r="E7"/>
  <c r="AY88" i="2"/>
  <c r="AW88"/>
  <c r="K18" i="25" s="1"/>
  <c r="L45" i="26" s="1"/>
  <c r="AR88" i="2"/>
  <c r="AQ88"/>
  <c r="AP88"/>
  <c r="AO88"/>
  <c r="AM88"/>
  <c r="AL88"/>
  <c r="AK88"/>
  <c r="AJ88"/>
  <c r="AI88"/>
  <c r="AH88"/>
  <c r="AG88"/>
  <c r="AD88"/>
  <c r="AC88"/>
  <c r="AB88"/>
  <c r="AA88"/>
  <c r="Y88"/>
  <c r="X88"/>
  <c r="W88"/>
  <c r="V88"/>
  <c r="U88"/>
  <c r="T88"/>
  <c r="S88"/>
  <c r="L88"/>
  <c r="AT88" l="1"/>
  <c r="AV88"/>
  <c r="AU88"/>
  <c r="AV94"/>
  <c r="N24" i="25" s="1"/>
  <c r="AV93" i="2"/>
  <c r="N23" i="25" s="1"/>
  <c r="AV100" i="2"/>
  <c r="N30" i="25" s="1"/>
  <c r="DV7" i="13"/>
  <c r="DX7"/>
  <c r="DZ7"/>
  <c r="EB7"/>
  <c r="ED7"/>
  <c r="DW7"/>
  <c r="DY7"/>
  <c r="EA7"/>
  <c r="EC7"/>
  <c r="EE7"/>
  <c r="AZ119"/>
  <c r="AZ114"/>
  <c r="FH7"/>
  <c r="FJ7"/>
  <c r="FL7"/>
  <c r="FN7"/>
  <c r="FP7"/>
  <c r="FR7"/>
  <c r="FT7"/>
  <c r="FV7"/>
  <c r="FX7"/>
  <c r="FI7"/>
  <c r="FK7"/>
  <c r="FM7"/>
  <c r="FO7"/>
  <c r="FQ7"/>
  <c r="FS7"/>
  <c r="FU7"/>
  <c r="FW7"/>
  <c r="FY7"/>
  <c r="CL7"/>
  <c r="CN7"/>
  <c r="CP7"/>
  <c r="CR7"/>
  <c r="CT7"/>
  <c r="CV7"/>
  <c r="CX7"/>
  <c r="CZ7"/>
  <c r="DB7"/>
  <c r="CK7"/>
  <c r="CM7"/>
  <c r="CO7"/>
  <c r="CQ7"/>
  <c r="CS7"/>
  <c r="CU7"/>
  <c r="CW7"/>
  <c r="CY7"/>
  <c r="DA7"/>
  <c r="GT7"/>
  <c r="GV7"/>
  <c r="GX7"/>
  <c r="GZ7"/>
  <c r="HB7"/>
  <c r="HD7"/>
  <c r="HF7"/>
  <c r="HH7"/>
  <c r="HJ7"/>
  <c r="GU7"/>
  <c r="GW7"/>
  <c r="GY7"/>
  <c r="HA7"/>
  <c r="HC7"/>
  <c r="HE7"/>
  <c r="HG7"/>
  <c r="HI7"/>
  <c r="HK7"/>
  <c r="P119"/>
  <c r="P114"/>
  <c r="O114" s="1"/>
  <c r="AU93" i="2"/>
  <c r="AZ100"/>
  <c r="AZ88"/>
  <c r="AZ94"/>
  <c r="AY44" i="14"/>
  <c r="AZ44" i="23"/>
  <c r="O45" i="14"/>
  <c r="P45" i="23"/>
  <c r="O44" i="14"/>
  <c r="P44" i="23"/>
  <c r="AY45" i="14"/>
  <c r="AZ45" i="23"/>
  <c r="AX88" i="2"/>
  <c r="S93"/>
  <c r="T94"/>
  <c r="AY94" i="14"/>
  <c r="AZ94" i="23"/>
  <c r="S100" i="2"/>
  <c r="O127" i="14"/>
  <c r="P127" i="23"/>
  <c r="AZ93"/>
  <c r="P94"/>
  <c r="T93" i="2"/>
  <c r="AY93" i="14"/>
  <c r="AG94" i="2"/>
  <c r="O94" i="14"/>
  <c r="T100" i="2"/>
  <c r="AY127" i="14"/>
  <c r="AZ127" i="23"/>
  <c r="P93"/>
  <c r="O93" i="14"/>
  <c r="Z100" i="2"/>
  <c r="AG100"/>
  <c r="AN100"/>
  <c r="AU100"/>
  <c r="AT100"/>
  <c r="AX100"/>
  <c r="AH100"/>
  <c r="AH94"/>
  <c r="S94"/>
  <c r="AN94"/>
  <c r="AU94"/>
  <c r="Z94"/>
  <c r="AT94"/>
  <c r="AX94"/>
  <c r="AT93"/>
  <c r="Z93"/>
  <c r="AX93"/>
  <c r="AZ93"/>
  <c r="AG93"/>
  <c r="AH93"/>
  <c r="AN93"/>
  <c r="AF88"/>
  <c r="AN88"/>
  <c r="R88"/>
  <c r="Z88"/>
  <c r="O119" i="13" l="1"/>
  <c r="CK127"/>
  <c r="CM127"/>
  <c r="CO127"/>
  <c r="CQ127"/>
  <c r="CS127"/>
  <c r="CU127"/>
  <c r="CW127"/>
  <c r="CY127"/>
  <c r="DA127"/>
  <c r="DC127"/>
  <c r="CL127"/>
  <c r="CN127"/>
  <c r="CP127"/>
  <c r="CR127"/>
  <c r="CT127"/>
  <c r="CV127"/>
  <c r="CX127"/>
  <c r="CZ127"/>
  <c r="DB127"/>
  <c r="DD127"/>
  <c r="GU93"/>
  <c r="GW93"/>
  <c r="GY93"/>
  <c r="HA93"/>
  <c r="HC93"/>
  <c r="HE93"/>
  <c r="GT93"/>
  <c r="GV93"/>
  <c r="GX93"/>
  <c r="GZ93"/>
  <c r="HB93"/>
  <c r="HD93"/>
  <c r="HF93"/>
  <c r="GT94"/>
  <c r="GV94"/>
  <c r="GX94"/>
  <c r="GZ94"/>
  <c r="HB94"/>
  <c r="HD94"/>
  <c r="HF94"/>
  <c r="HH94"/>
  <c r="GU94"/>
  <c r="GW94"/>
  <c r="GY94"/>
  <c r="HA94"/>
  <c r="HC94"/>
  <c r="HE94"/>
  <c r="HG94"/>
  <c r="CL93"/>
  <c r="CN93"/>
  <c r="CP93"/>
  <c r="CR93"/>
  <c r="CT93"/>
  <c r="CV93"/>
  <c r="CK93"/>
  <c r="CM93"/>
  <c r="CO93"/>
  <c r="CQ93"/>
  <c r="CS93"/>
  <c r="CU93"/>
  <c r="CW93"/>
  <c r="FI93"/>
  <c r="FK93"/>
  <c r="FM93"/>
  <c r="FO93"/>
  <c r="FQ93"/>
  <c r="FS93"/>
  <c r="FH93"/>
  <c r="FJ93"/>
  <c r="FL93"/>
  <c r="FN93"/>
  <c r="FP93"/>
  <c r="FR93"/>
  <c r="FT93"/>
  <c r="CK94"/>
  <c r="CM94"/>
  <c r="CO94"/>
  <c r="CQ94"/>
  <c r="CS94"/>
  <c r="CU94"/>
  <c r="CW94"/>
  <c r="CY94"/>
  <c r="CL94"/>
  <c r="CN94"/>
  <c r="CP94"/>
  <c r="CR94"/>
  <c r="CT94"/>
  <c r="CV94"/>
  <c r="CX94"/>
  <c r="GT127"/>
  <c r="GV127"/>
  <c r="GX127"/>
  <c r="GZ127"/>
  <c r="HB127"/>
  <c r="HD127"/>
  <c r="HF127"/>
  <c r="HH127"/>
  <c r="HJ127"/>
  <c r="HL127"/>
  <c r="GU127"/>
  <c r="GW127"/>
  <c r="GY127"/>
  <c r="HA127"/>
  <c r="HC127"/>
  <c r="HE127"/>
  <c r="HG127"/>
  <c r="HI127"/>
  <c r="HK127"/>
  <c r="HM127"/>
  <c r="FH127"/>
  <c r="FJ127"/>
  <c r="FL127"/>
  <c r="FN127"/>
  <c r="FP127"/>
  <c r="FR127"/>
  <c r="FT127"/>
  <c r="FV127"/>
  <c r="FX127"/>
  <c r="FZ127"/>
  <c r="FI127"/>
  <c r="FK127"/>
  <c r="FM127"/>
  <c r="FO127"/>
  <c r="FQ127"/>
  <c r="FS127"/>
  <c r="FU127"/>
  <c r="FW127"/>
  <c r="FY127"/>
  <c r="GA127"/>
  <c r="DW127"/>
  <c r="DY127"/>
  <c r="EA127"/>
  <c r="EC127"/>
  <c r="EE127"/>
  <c r="EG127"/>
  <c r="EI127"/>
  <c r="EK127"/>
  <c r="EM127"/>
  <c r="EO127"/>
  <c r="DV127"/>
  <c r="DX127"/>
  <c r="DZ127"/>
  <c r="EB127"/>
  <c r="ED127"/>
  <c r="EF127"/>
  <c r="EH127"/>
  <c r="EJ127"/>
  <c r="EL127"/>
  <c r="EN127"/>
  <c r="FH94"/>
  <c r="FJ94"/>
  <c r="FL94"/>
  <c r="FN94"/>
  <c r="FP94"/>
  <c r="FR94"/>
  <c r="FT94"/>
  <c r="FV94"/>
  <c r="FI94"/>
  <c r="FK94"/>
  <c r="FM94"/>
  <c r="FO94"/>
  <c r="FQ94"/>
  <c r="FS94"/>
  <c r="FU94"/>
  <c r="DV93"/>
  <c r="DX93"/>
  <c r="DZ93"/>
  <c r="EB93"/>
  <c r="ED93"/>
  <c r="EF93"/>
  <c r="EH93"/>
  <c r="DW93"/>
  <c r="DY93"/>
  <c r="EA93"/>
  <c r="EC93"/>
  <c r="EE93"/>
  <c r="EG93"/>
  <c r="DW94"/>
  <c r="DY94"/>
  <c r="EA94"/>
  <c r="EC94"/>
  <c r="EE94"/>
  <c r="EG94"/>
  <c r="EI94"/>
  <c r="DV94"/>
  <c r="DX94"/>
  <c r="DZ94"/>
  <c r="EB94"/>
  <c r="ED94"/>
  <c r="EF94"/>
  <c r="EH94"/>
  <c r="EJ94"/>
  <c r="R23" i="25"/>
  <c r="P23"/>
  <c r="E90" i="2" l="1"/>
  <c r="F90"/>
  <c r="AZ71" i="13" l="1"/>
  <c r="P71"/>
  <c r="B132" i="26"/>
  <c r="D48" i="2"/>
  <c r="E68" i="14"/>
  <c r="F68"/>
  <c r="G68"/>
  <c r="H68"/>
  <c r="O68"/>
  <c r="AY68"/>
  <c r="O71" i="13" l="1"/>
  <c r="E30" i="14"/>
  <c r="F30"/>
  <c r="G30"/>
  <c r="H30"/>
  <c r="O30"/>
  <c r="AY30"/>
  <c r="E31"/>
  <c r="F31"/>
  <c r="G31"/>
  <c r="H31"/>
  <c r="O31"/>
  <c r="AY31"/>
  <c r="E32"/>
  <c r="F32"/>
  <c r="G32"/>
  <c r="H32"/>
  <c r="O32"/>
  <c r="AY32"/>
  <c r="E33"/>
  <c r="F33"/>
  <c r="G33"/>
  <c r="H33"/>
  <c r="O33"/>
  <c r="AY33"/>
  <c r="E30" i="23"/>
  <c r="F30"/>
  <c r="G30"/>
  <c r="H30"/>
  <c r="P30"/>
  <c r="AZ30"/>
  <c r="E31"/>
  <c r="F31"/>
  <c r="G31"/>
  <c r="H31"/>
  <c r="P31"/>
  <c r="AZ31"/>
  <c r="E32"/>
  <c r="F32"/>
  <c r="G32"/>
  <c r="H32"/>
  <c r="P32"/>
  <c r="AZ32"/>
  <c r="E33"/>
  <c r="F33"/>
  <c r="G33"/>
  <c r="H33"/>
  <c r="P33"/>
  <c r="AZ33"/>
  <c r="E36" i="13"/>
  <c r="F36"/>
  <c r="G36"/>
  <c r="H36"/>
  <c r="E30"/>
  <c r="F30"/>
  <c r="G30"/>
  <c r="H30"/>
  <c r="E31"/>
  <c r="F31"/>
  <c r="G31"/>
  <c r="H31"/>
  <c r="E32"/>
  <c r="F32"/>
  <c r="G32"/>
  <c r="H32"/>
  <c r="F51" i="2" l="1"/>
  <c r="AZ85" i="13" s="1"/>
  <c r="E51" i="2"/>
  <c r="P85" i="13" s="1"/>
  <c r="F66" i="2"/>
  <c r="AZ99" i="13" s="1"/>
  <c r="AY75" i="2"/>
  <c r="AW75"/>
  <c r="AR75"/>
  <c r="AQ75"/>
  <c r="AP75"/>
  <c r="AO75"/>
  <c r="AM75"/>
  <c r="AL75"/>
  <c r="AK75"/>
  <c r="AJ75"/>
  <c r="AI75"/>
  <c r="AH75"/>
  <c r="AG75"/>
  <c r="AD75"/>
  <c r="AC75"/>
  <c r="AB75"/>
  <c r="AA75"/>
  <c r="Y75"/>
  <c r="X75"/>
  <c r="W75"/>
  <c r="V75"/>
  <c r="U75"/>
  <c r="T75"/>
  <c r="S75"/>
  <c r="D75"/>
  <c r="AY74"/>
  <c r="AW74"/>
  <c r="AR74"/>
  <c r="AQ74"/>
  <c r="AP74"/>
  <c r="AO74"/>
  <c r="AM74"/>
  <c r="AL74"/>
  <c r="AK74"/>
  <c r="AJ74"/>
  <c r="AI74"/>
  <c r="AH74"/>
  <c r="AG74"/>
  <c r="AD74"/>
  <c r="AC74"/>
  <c r="AB74"/>
  <c r="AA74"/>
  <c r="Y74"/>
  <c r="X74"/>
  <c r="W74"/>
  <c r="V74"/>
  <c r="U74"/>
  <c r="T74"/>
  <c r="S74"/>
  <c r="D74"/>
  <c r="D79"/>
  <c r="S79"/>
  <c r="T79"/>
  <c r="U79"/>
  <c r="V79"/>
  <c r="W79"/>
  <c r="X79"/>
  <c r="Y79"/>
  <c r="AA79"/>
  <c r="AB79"/>
  <c r="AC79"/>
  <c r="AD79"/>
  <c r="AG79"/>
  <c r="AH79"/>
  <c r="AI79"/>
  <c r="AJ79"/>
  <c r="AK79"/>
  <c r="AL79"/>
  <c r="AM79"/>
  <c r="AO79"/>
  <c r="AP79"/>
  <c r="AQ79"/>
  <c r="AR79"/>
  <c r="AW79"/>
  <c r="AY79"/>
  <c r="D77"/>
  <c r="AU77"/>
  <c r="S77"/>
  <c r="T77"/>
  <c r="U77"/>
  <c r="V77"/>
  <c r="W77"/>
  <c r="X77"/>
  <c r="Y77"/>
  <c r="AA77"/>
  <c r="AB77"/>
  <c r="AC77"/>
  <c r="AD77"/>
  <c r="AG77"/>
  <c r="AH77"/>
  <c r="AI77"/>
  <c r="AJ77"/>
  <c r="AK77"/>
  <c r="AL77"/>
  <c r="AM77"/>
  <c r="AN77"/>
  <c r="AO77"/>
  <c r="AP77"/>
  <c r="AQ77"/>
  <c r="AR77"/>
  <c r="AW77"/>
  <c r="AY77"/>
  <c r="L130"/>
  <c r="E10" i="14"/>
  <c r="F10"/>
  <c r="G10"/>
  <c r="H10"/>
  <c r="O10"/>
  <c r="AY10"/>
  <c r="E10" i="23"/>
  <c r="F10"/>
  <c r="G10"/>
  <c r="H10"/>
  <c r="P10"/>
  <c r="AZ10"/>
  <c r="E10" i="13"/>
  <c r="F10"/>
  <c r="G10"/>
  <c r="H10"/>
  <c r="D125" i="2"/>
  <c r="S125"/>
  <c r="T125"/>
  <c r="U125"/>
  <c r="V125"/>
  <c r="W125"/>
  <c r="X125"/>
  <c r="Y125"/>
  <c r="Z125"/>
  <c r="AA125"/>
  <c r="AB125"/>
  <c r="AC125"/>
  <c r="AD125"/>
  <c r="AG125"/>
  <c r="AH125"/>
  <c r="AI125"/>
  <c r="AJ125"/>
  <c r="AK125"/>
  <c r="AL125"/>
  <c r="AM125"/>
  <c r="AN125"/>
  <c r="AO125"/>
  <c r="AP125"/>
  <c r="AQ125"/>
  <c r="AR125"/>
  <c r="AW125"/>
  <c r="K144" i="25" s="1"/>
  <c r="L207" i="26" s="1"/>
  <c r="AY125" i="2"/>
  <c r="S15"/>
  <c r="T15"/>
  <c r="U15"/>
  <c r="V15"/>
  <c r="W15"/>
  <c r="X15"/>
  <c r="Y15"/>
  <c r="AA15"/>
  <c r="AB15"/>
  <c r="AC15"/>
  <c r="AD15"/>
  <c r="AG15"/>
  <c r="L92"/>
  <c r="B93" i="26"/>
  <c r="E88" i="14"/>
  <c r="F88"/>
  <c r="G88"/>
  <c r="H88"/>
  <c r="O88"/>
  <c r="AY88"/>
  <c r="E88" i="23"/>
  <c r="F88"/>
  <c r="G88"/>
  <c r="H88"/>
  <c r="P88"/>
  <c r="AZ88"/>
  <c r="E88" i="13"/>
  <c r="F88"/>
  <c r="G88"/>
  <c r="H88"/>
  <c r="AY49" i="2"/>
  <c r="AW49"/>
  <c r="AR49"/>
  <c r="AQ49"/>
  <c r="AP49"/>
  <c r="AO49"/>
  <c r="AM49"/>
  <c r="AL49"/>
  <c r="AI49"/>
  <c r="AH49"/>
  <c r="AG49"/>
  <c r="AD49"/>
  <c r="AC49"/>
  <c r="AB49"/>
  <c r="AA49"/>
  <c r="Y49"/>
  <c r="X49"/>
  <c r="U49"/>
  <c r="T49"/>
  <c r="S49"/>
  <c r="I49"/>
  <c r="H49"/>
  <c r="D49"/>
  <c r="E90" i="14"/>
  <c r="F90"/>
  <c r="G90"/>
  <c r="H90"/>
  <c r="O90"/>
  <c r="AY90"/>
  <c r="E90" i="23"/>
  <c r="F90"/>
  <c r="G90"/>
  <c r="H90"/>
  <c r="P90"/>
  <c r="AZ90"/>
  <c r="E90" i="13"/>
  <c r="F90"/>
  <c r="G90"/>
  <c r="H90"/>
  <c r="AH15" i="2"/>
  <c r="AI15"/>
  <c r="AJ15"/>
  <c r="AK15"/>
  <c r="AL15"/>
  <c r="AM15"/>
  <c r="AO15"/>
  <c r="AP15"/>
  <c r="AQ15"/>
  <c r="AR15"/>
  <c r="AW15"/>
  <c r="AY15"/>
  <c r="E92" i="14"/>
  <c r="F92"/>
  <c r="G92"/>
  <c r="H92"/>
  <c r="O92"/>
  <c r="AY92"/>
  <c r="E92" i="23"/>
  <c r="F92"/>
  <c r="G92"/>
  <c r="H92"/>
  <c r="P92"/>
  <c r="AZ92"/>
  <c r="E92" i="13"/>
  <c r="F92"/>
  <c r="G92"/>
  <c r="H92"/>
  <c r="S92" i="2"/>
  <c r="T92"/>
  <c r="U92"/>
  <c r="V92"/>
  <c r="W92"/>
  <c r="X92"/>
  <c r="Y92"/>
  <c r="AA92"/>
  <c r="AB92"/>
  <c r="AC92"/>
  <c r="AD92"/>
  <c r="AG92"/>
  <c r="AH92"/>
  <c r="AI92"/>
  <c r="AJ92"/>
  <c r="AK92"/>
  <c r="AL92"/>
  <c r="AM92"/>
  <c r="AO92"/>
  <c r="AP92"/>
  <c r="AQ92"/>
  <c r="AR92"/>
  <c r="AW92"/>
  <c r="K22" i="25" s="1"/>
  <c r="L49" i="26" s="1"/>
  <c r="AY92" i="2"/>
  <c r="E43" i="14"/>
  <c r="F43"/>
  <c r="G43"/>
  <c r="H43"/>
  <c r="E43" i="23"/>
  <c r="F43"/>
  <c r="G43"/>
  <c r="H43"/>
  <c r="E68"/>
  <c r="F68"/>
  <c r="G68"/>
  <c r="H68"/>
  <c r="P68"/>
  <c r="AZ68"/>
  <c r="E68" i="13"/>
  <c r="F68"/>
  <c r="G68"/>
  <c r="H68"/>
  <c r="E43"/>
  <c r="F43"/>
  <c r="G43"/>
  <c r="H43"/>
  <c r="O85" l="1"/>
  <c r="AV92" i="2"/>
  <c r="FH92" i="13"/>
  <c r="FJ92"/>
  <c r="FL92"/>
  <c r="FN92"/>
  <c r="FP92"/>
  <c r="FR92"/>
  <c r="FT92"/>
  <c r="FI92"/>
  <c r="FK92"/>
  <c r="FM92"/>
  <c r="FO92"/>
  <c r="FQ92"/>
  <c r="FS92"/>
  <c r="DW92"/>
  <c r="DY92"/>
  <c r="EA92"/>
  <c r="EC92"/>
  <c r="EE92"/>
  <c r="EG92"/>
  <c r="DV92"/>
  <c r="DX92"/>
  <c r="DZ92"/>
  <c r="EB92"/>
  <c r="ED92"/>
  <c r="EF92"/>
  <c r="EH92"/>
  <c r="DW88"/>
  <c r="DY88"/>
  <c r="EA88"/>
  <c r="EC88"/>
  <c r="EE88"/>
  <c r="EG88"/>
  <c r="EI88"/>
  <c r="DV88"/>
  <c r="DX88"/>
  <c r="DZ88"/>
  <c r="EB88"/>
  <c r="ED88"/>
  <c r="EF88"/>
  <c r="EH88"/>
  <c r="EJ88"/>
  <c r="FH88"/>
  <c r="FJ88"/>
  <c r="FL88"/>
  <c r="FN88"/>
  <c r="FP88"/>
  <c r="FR88"/>
  <c r="FT88"/>
  <c r="FV88"/>
  <c r="FI88"/>
  <c r="FK88"/>
  <c r="FM88"/>
  <c r="FO88"/>
  <c r="FQ88"/>
  <c r="FS88"/>
  <c r="FU88"/>
  <c r="CK90"/>
  <c r="CM90"/>
  <c r="CO90"/>
  <c r="CQ90"/>
  <c r="CS90"/>
  <c r="CU90"/>
  <c r="CW90"/>
  <c r="CY90"/>
  <c r="CL90"/>
  <c r="CN90"/>
  <c r="CP90"/>
  <c r="CR90"/>
  <c r="CT90"/>
  <c r="CV90"/>
  <c r="CX90"/>
  <c r="FI10"/>
  <c r="FK10"/>
  <c r="FM10"/>
  <c r="FO10"/>
  <c r="FQ10"/>
  <c r="FS10"/>
  <c r="FU10"/>
  <c r="FW10"/>
  <c r="FY10"/>
  <c r="GA10"/>
  <c r="GC10"/>
  <c r="GE10"/>
  <c r="GG10"/>
  <c r="GI10"/>
  <c r="GK10"/>
  <c r="GM10"/>
  <c r="GO10"/>
  <c r="FH10"/>
  <c r="FJ10"/>
  <c r="FL10"/>
  <c r="FN10"/>
  <c r="FP10"/>
  <c r="FR10"/>
  <c r="FT10"/>
  <c r="FV10"/>
  <c r="FX10"/>
  <c r="FZ10"/>
  <c r="GB10"/>
  <c r="GD10"/>
  <c r="GF10"/>
  <c r="GH10"/>
  <c r="GJ10"/>
  <c r="GL10"/>
  <c r="GN10"/>
  <c r="GP10"/>
  <c r="CK10"/>
  <c r="CM10"/>
  <c r="CO10"/>
  <c r="CQ10"/>
  <c r="CS10"/>
  <c r="CU10"/>
  <c r="CW10"/>
  <c r="CY10"/>
  <c r="DA10"/>
  <c r="DC10"/>
  <c r="DE10"/>
  <c r="DG10"/>
  <c r="DI10"/>
  <c r="DK10"/>
  <c r="DM10"/>
  <c r="DO10"/>
  <c r="DQ10"/>
  <c r="DS10"/>
  <c r="CL10"/>
  <c r="CN10"/>
  <c r="CP10"/>
  <c r="CR10"/>
  <c r="CT10"/>
  <c r="CV10"/>
  <c r="CX10"/>
  <c r="CZ10"/>
  <c r="DB10"/>
  <c r="DD10"/>
  <c r="DF10"/>
  <c r="DH10"/>
  <c r="DJ10"/>
  <c r="DL10"/>
  <c r="DN10"/>
  <c r="DP10"/>
  <c r="DR10"/>
  <c r="FH30"/>
  <c r="FJ30"/>
  <c r="FL30"/>
  <c r="FN30"/>
  <c r="FP30"/>
  <c r="FR30"/>
  <c r="FT30"/>
  <c r="FV30"/>
  <c r="FX30"/>
  <c r="FZ30"/>
  <c r="GB30"/>
  <c r="GD30"/>
  <c r="GF30"/>
  <c r="GH30"/>
  <c r="GJ30"/>
  <c r="GL30"/>
  <c r="GN30"/>
  <c r="GP30"/>
  <c r="FK30"/>
  <c r="FO30"/>
  <c r="FS30"/>
  <c r="FW30"/>
  <c r="GA30"/>
  <c r="GE30"/>
  <c r="GI30"/>
  <c r="GM30"/>
  <c r="FI30"/>
  <c r="FM30"/>
  <c r="FQ30"/>
  <c r="FU30"/>
  <c r="FY30"/>
  <c r="GC30"/>
  <c r="GG30"/>
  <c r="GK30"/>
  <c r="GO30"/>
  <c r="DW30"/>
  <c r="DY30"/>
  <c r="EA30"/>
  <c r="EC30"/>
  <c r="EE30"/>
  <c r="EG30"/>
  <c r="EI30"/>
  <c r="EK30"/>
  <c r="EM30"/>
  <c r="EO30"/>
  <c r="EQ30"/>
  <c r="ES30"/>
  <c r="EU30"/>
  <c r="EW30"/>
  <c r="EY30"/>
  <c r="FA30"/>
  <c r="FC30"/>
  <c r="DV30"/>
  <c r="DX30"/>
  <c r="DZ30"/>
  <c r="EB30"/>
  <c r="ED30"/>
  <c r="EF30"/>
  <c r="EH30"/>
  <c r="EJ30"/>
  <c r="EL30"/>
  <c r="EN30"/>
  <c r="EP30"/>
  <c r="ER30"/>
  <c r="ET30"/>
  <c r="EV30"/>
  <c r="EX30"/>
  <c r="EZ30"/>
  <c r="FB30"/>
  <c r="FD30"/>
  <c r="FH32"/>
  <c r="FJ32"/>
  <c r="FL32"/>
  <c r="FN32"/>
  <c r="FP32"/>
  <c r="FR32"/>
  <c r="FT32"/>
  <c r="FV32"/>
  <c r="FX32"/>
  <c r="FZ32"/>
  <c r="GB32"/>
  <c r="GD32"/>
  <c r="GF32"/>
  <c r="GH32"/>
  <c r="GJ32"/>
  <c r="GL32"/>
  <c r="GN32"/>
  <c r="GP32"/>
  <c r="FI32"/>
  <c r="FM32"/>
  <c r="FQ32"/>
  <c r="FU32"/>
  <c r="FY32"/>
  <c r="GC32"/>
  <c r="GG32"/>
  <c r="GK32"/>
  <c r="GO32"/>
  <c r="FK32"/>
  <c r="FO32"/>
  <c r="FS32"/>
  <c r="FW32"/>
  <c r="GA32"/>
  <c r="GE32"/>
  <c r="GI32"/>
  <c r="GM32"/>
  <c r="DW32"/>
  <c r="DY32"/>
  <c r="EA32"/>
  <c r="EC32"/>
  <c r="EE32"/>
  <c r="EG32"/>
  <c r="EI32"/>
  <c r="EK32"/>
  <c r="EM32"/>
  <c r="EO32"/>
  <c r="EQ32"/>
  <c r="ES32"/>
  <c r="EU32"/>
  <c r="EW32"/>
  <c r="EY32"/>
  <c r="FA32"/>
  <c r="FC32"/>
  <c r="DV32"/>
  <c r="DX32"/>
  <c r="DZ32"/>
  <c r="EB32"/>
  <c r="ED32"/>
  <c r="EF32"/>
  <c r="EH32"/>
  <c r="EJ32"/>
  <c r="EL32"/>
  <c r="EN32"/>
  <c r="EP32"/>
  <c r="ER32"/>
  <c r="ET32"/>
  <c r="EV32"/>
  <c r="EX32"/>
  <c r="EZ32"/>
  <c r="FB32"/>
  <c r="FD32"/>
  <c r="CL35"/>
  <c r="CN35"/>
  <c r="CP35"/>
  <c r="CR35"/>
  <c r="CT35"/>
  <c r="CV35"/>
  <c r="CX35"/>
  <c r="CZ35"/>
  <c r="DB35"/>
  <c r="DD35"/>
  <c r="DF35"/>
  <c r="DH35"/>
  <c r="DJ35"/>
  <c r="DL35"/>
  <c r="DN35"/>
  <c r="DP35"/>
  <c r="DR35"/>
  <c r="CK35"/>
  <c r="CM35"/>
  <c r="CO35"/>
  <c r="CQ35"/>
  <c r="CS35"/>
  <c r="CU35"/>
  <c r="CW35"/>
  <c r="CY35"/>
  <c r="DA35"/>
  <c r="DC35"/>
  <c r="DE35"/>
  <c r="DG35"/>
  <c r="DI35"/>
  <c r="DK35"/>
  <c r="DM35"/>
  <c r="DO35"/>
  <c r="DQ35"/>
  <c r="DS35"/>
  <c r="GT35"/>
  <c r="GV35"/>
  <c r="GX35"/>
  <c r="GZ35"/>
  <c r="HB35"/>
  <c r="HD35"/>
  <c r="HF35"/>
  <c r="HH35"/>
  <c r="HJ35"/>
  <c r="HL35"/>
  <c r="HN35"/>
  <c r="HP35"/>
  <c r="HR35"/>
  <c r="HT35"/>
  <c r="HV35"/>
  <c r="HX35"/>
  <c r="HZ35"/>
  <c r="IB35"/>
  <c r="GU35"/>
  <c r="GW35"/>
  <c r="GY35"/>
  <c r="HA35"/>
  <c r="HC35"/>
  <c r="HE35"/>
  <c r="HG35"/>
  <c r="HI35"/>
  <c r="HK35"/>
  <c r="HM35"/>
  <c r="HO35"/>
  <c r="HQ35"/>
  <c r="HS35"/>
  <c r="HU35"/>
  <c r="HW35"/>
  <c r="HY35"/>
  <c r="IA35"/>
  <c r="DW36"/>
  <c r="DY36"/>
  <c r="EA36"/>
  <c r="EC36"/>
  <c r="EE36"/>
  <c r="EG36"/>
  <c r="EI36"/>
  <c r="EK36"/>
  <c r="EM36"/>
  <c r="EO36"/>
  <c r="EQ36"/>
  <c r="ES36"/>
  <c r="EU36"/>
  <c r="EW36"/>
  <c r="EY36"/>
  <c r="FA36"/>
  <c r="FC36"/>
  <c r="DV36"/>
  <c r="DX36"/>
  <c r="DZ36"/>
  <c r="EB36"/>
  <c r="ED36"/>
  <c r="EF36"/>
  <c r="EH36"/>
  <c r="EJ36"/>
  <c r="EL36"/>
  <c r="EN36"/>
  <c r="EP36"/>
  <c r="ER36"/>
  <c r="ET36"/>
  <c r="EV36"/>
  <c r="EX36"/>
  <c r="EZ36"/>
  <c r="FB36"/>
  <c r="FD36"/>
  <c r="FH36"/>
  <c r="FJ36"/>
  <c r="FL36"/>
  <c r="FN36"/>
  <c r="FP36"/>
  <c r="FR36"/>
  <c r="FT36"/>
  <c r="FV36"/>
  <c r="FX36"/>
  <c r="FZ36"/>
  <c r="GB36"/>
  <c r="GD36"/>
  <c r="GF36"/>
  <c r="GH36"/>
  <c r="GJ36"/>
  <c r="GL36"/>
  <c r="GN36"/>
  <c r="GP36"/>
  <c r="FI36"/>
  <c r="FK36"/>
  <c r="FM36"/>
  <c r="FO36"/>
  <c r="FQ36"/>
  <c r="FS36"/>
  <c r="FU36"/>
  <c r="FW36"/>
  <c r="FY36"/>
  <c r="GA36"/>
  <c r="GC36"/>
  <c r="GE36"/>
  <c r="GG36"/>
  <c r="GI36"/>
  <c r="GK36"/>
  <c r="GM36"/>
  <c r="GO36"/>
  <c r="GT92"/>
  <c r="GV92"/>
  <c r="GX92"/>
  <c r="GZ92"/>
  <c r="HB92"/>
  <c r="HD92"/>
  <c r="HF92"/>
  <c r="GU92"/>
  <c r="GW92"/>
  <c r="GY92"/>
  <c r="HA92"/>
  <c r="HC92"/>
  <c r="HE92"/>
  <c r="CK92"/>
  <c r="CM92"/>
  <c r="CO92"/>
  <c r="CQ92"/>
  <c r="CS92"/>
  <c r="CU92"/>
  <c r="CW92"/>
  <c r="CL92"/>
  <c r="CN92"/>
  <c r="CP92"/>
  <c r="CR92"/>
  <c r="CT92"/>
  <c r="CV92"/>
  <c r="GT90"/>
  <c r="GV90"/>
  <c r="GX90"/>
  <c r="GZ90"/>
  <c r="HB90"/>
  <c r="HD90"/>
  <c r="HF90"/>
  <c r="HH90"/>
  <c r="GU90"/>
  <c r="GW90"/>
  <c r="GY90"/>
  <c r="HA90"/>
  <c r="HC90"/>
  <c r="HE90"/>
  <c r="HG90"/>
  <c r="CK88"/>
  <c r="CM88"/>
  <c r="CO88"/>
  <c r="CQ88"/>
  <c r="CS88"/>
  <c r="CU88"/>
  <c r="CW88"/>
  <c r="CY88"/>
  <c r="CL88"/>
  <c r="CN88"/>
  <c r="CP88"/>
  <c r="CR88"/>
  <c r="CT88"/>
  <c r="CV88"/>
  <c r="CX88"/>
  <c r="GT88"/>
  <c r="GV88"/>
  <c r="GX88"/>
  <c r="GZ88"/>
  <c r="HB88"/>
  <c r="HD88"/>
  <c r="HF88"/>
  <c r="HH88"/>
  <c r="GU88"/>
  <c r="GW88"/>
  <c r="GY88"/>
  <c r="HA88"/>
  <c r="HC88"/>
  <c r="HE88"/>
  <c r="HG88"/>
  <c r="FH90"/>
  <c r="FJ90"/>
  <c r="FL90"/>
  <c r="FN90"/>
  <c r="FP90"/>
  <c r="FR90"/>
  <c r="FT90"/>
  <c r="FV90"/>
  <c r="FI90"/>
  <c r="FK90"/>
  <c r="FM90"/>
  <c r="FO90"/>
  <c r="FQ90"/>
  <c r="FS90"/>
  <c r="FU90"/>
  <c r="DW90"/>
  <c r="DY90"/>
  <c r="EA90"/>
  <c r="EC90"/>
  <c r="EE90"/>
  <c r="EG90"/>
  <c r="EI90"/>
  <c r="DV90"/>
  <c r="DX90"/>
  <c r="DZ90"/>
  <c r="EB90"/>
  <c r="ED90"/>
  <c r="EF90"/>
  <c r="EH90"/>
  <c r="EJ90"/>
  <c r="GU10"/>
  <c r="GW10"/>
  <c r="GY10"/>
  <c r="HA10"/>
  <c r="HC10"/>
  <c r="HE10"/>
  <c r="GT10"/>
  <c r="GV10"/>
  <c r="GX10"/>
  <c r="GZ10"/>
  <c r="HB10"/>
  <c r="HD10"/>
  <c r="HF10"/>
  <c r="HH10"/>
  <c r="HJ10"/>
  <c r="HL10"/>
  <c r="HN10"/>
  <c r="HP10"/>
  <c r="HG10"/>
  <c r="HK10"/>
  <c r="HO10"/>
  <c r="HR10"/>
  <c r="HT10"/>
  <c r="HV10"/>
  <c r="HX10"/>
  <c r="HZ10"/>
  <c r="IB10"/>
  <c r="HI10"/>
  <c r="HM10"/>
  <c r="HQ10"/>
  <c r="HS10"/>
  <c r="HU10"/>
  <c r="HW10"/>
  <c r="HY10"/>
  <c r="IA10"/>
  <c r="DW10"/>
  <c r="DY10"/>
  <c r="EA10"/>
  <c r="EC10"/>
  <c r="EE10"/>
  <c r="EQ10"/>
  <c r="ES10"/>
  <c r="EU10"/>
  <c r="EW10"/>
  <c r="EY10"/>
  <c r="FA10"/>
  <c r="FC10"/>
  <c r="DV10"/>
  <c r="DX10"/>
  <c r="DZ10"/>
  <c r="EB10"/>
  <c r="ED10"/>
  <c r="EP10"/>
  <c r="ER10"/>
  <c r="ET10"/>
  <c r="EV10"/>
  <c r="EX10"/>
  <c r="EZ10"/>
  <c r="FB10"/>
  <c r="FD10"/>
  <c r="GU30"/>
  <c r="GW30"/>
  <c r="GY30"/>
  <c r="HA30"/>
  <c r="HC30"/>
  <c r="HE30"/>
  <c r="HG30"/>
  <c r="HI30"/>
  <c r="HK30"/>
  <c r="HM30"/>
  <c r="HO30"/>
  <c r="HQ30"/>
  <c r="HS30"/>
  <c r="HU30"/>
  <c r="HW30"/>
  <c r="HY30"/>
  <c r="IA30"/>
  <c r="GT30"/>
  <c r="GV30"/>
  <c r="GX30"/>
  <c r="GZ30"/>
  <c r="HB30"/>
  <c r="HD30"/>
  <c r="HF30"/>
  <c r="HH30"/>
  <c r="HJ30"/>
  <c r="HL30"/>
  <c r="HN30"/>
  <c r="HP30"/>
  <c r="HR30"/>
  <c r="HT30"/>
  <c r="HV30"/>
  <c r="HX30"/>
  <c r="HZ30"/>
  <c r="IB30"/>
  <c r="CK30"/>
  <c r="CM30"/>
  <c r="CO30"/>
  <c r="CQ30"/>
  <c r="CS30"/>
  <c r="CU30"/>
  <c r="CW30"/>
  <c r="CY30"/>
  <c r="DA30"/>
  <c r="DC30"/>
  <c r="DE30"/>
  <c r="DG30"/>
  <c r="DI30"/>
  <c r="DK30"/>
  <c r="DM30"/>
  <c r="DO30"/>
  <c r="DQ30"/>
  <c r="DS30"/>
  <c r="CL30"/>
  <c r="CN30"/>
  <c r="CP30"/>
  <c r="CR30"/>
  <c r="CT30"/>
  <c r="CV30"/>
  <c r="CX30"/>
  <c r="CZ30"/>
  <c r="DB30"/>
  <c r="DD30"/>
  <c r="DF30"/>
  <c r="DH30"/>
  <c r="DJ30"/>
  <c r="DL30"/>
  <c r="DN30"/>
  <c r="DP30"/>
  <c r="DR30"/>
  <c r="GU32"/>
  <c r="GW32"/>
  <c r="GY32"/>
  <c r="HA32"/>
  <c r="HC32"/>
  <c r="HE32"/>
  <c r="HG32"/>
  <c r="HI32"/>
  <c r="HK32"/>
  <c r="HM32"/>
  <c r="HO32"/>
  <c r="HQ32"/>
  <c r="HS32"/>
  <c r="HU32"/>
  <c r="HW32"/>
  <c r="HY32"/>
  <c r="IA32"/>
  <c r="GT32"/>
  <c r="GV32"/>
  <c r="GX32"/>
  <c r="GZ32"/>
  <c r="HB32"/>
  <c r="HD32"/>
  <c r="HF32"/>
  <c r="HH32"/>
  <c r="HJ32"/>
  <c r="HL32"/>
  <c r="HN32"/>
  <c r="HP32"/>
  <c r="HR32"/>
  <c r="HT32"/>
  <c r="HV32"/>
  <c r="HX32"/>
  <c r="HZ32"/>
  <c r="IB32"/>
  <c r="CK32"/>
  <c r="CM32"/>
  <c r="CO32"/>
  <c r="CQ32"/>
  <c r="CS32"/>
  <c r="CU32"/>
  <c r="CW32"/>
  <c r="CY32"/>
  <c r="DA32"/>
  <c r="DC32"/>
  <c r="DE32"/>
  <c r="DG32"/>
  <c r="DI32"/>
  <c r="DK32"/>
  <c r="DM32"/>
  <c r="DO32"/>
  <c r="DQ32"/>
  <c r="DS32"/>
  <c r="CL32"/>
  <c r="CN32"/>
  <c r="CP32"/>
  <c r="CR32"/>
  <c r="CT32"/>
  <c r="CV32"/>
  <c r="CX32"/>
  <c r="CZ32"/>
  <c r="DB32"/>
  <c r="DD32"/>
  <c r="DF32"/>
  <c r="DH32"/>
  <c r="DJ32"/>
  <c r="DL32"/>
  <c r="DN32"/>
  <c r="DP32"/>
  <c r="DR32"/>
  <c r="DV35"/>
  <c r="DX35"/>
  <c r="DZ35"/>
  <c r="EB35"/>
  <c r="ED35"/>
  <c r="EF35"/>
  <c r="EH35"/>
  <c r="EJ35"/>
  <c r="EL35"/>
  <c r="EN35"/>
  <c r="EP35"/>
  <c r="ER35"/>
  <c r="ET35"/>
  <c r="EV35"/>
  <c r="EX35"/>
  <c r="EZ35"/>
  <c r="FB35"/>
  <c r="FD35"/>
  <c r="DW35"/>
  <c r="DY35"/>
  <c r="EA35"/>
  <c r="EC35"/>
  <c r="EE35"/>
  <c r="EG35"/>
  <c r="EI35"/>
  <c r="EK35"/>
  <c r="EM35"/>
  <c r="EO35"/>
  <c r="EQ35"/>
  <c r="ES35"/>
  <c r="EU35"/>
  <c r="EW35"/>
  <c r="EY35"/>
  <c r="FA35"/>
  <c r="FC35"/>
  <c r="FI35"/>
  <c r="FK35"/>
  <c r="FM35"/>
  <c r="FO35"/>
  <c r="FQ35"/>
  <c r="FS35"/>
  <c r="FU35"/>
  <c r="FW35"/>
  <c r="FY35"/>
  <c r="GA35"/>
  <c r="GC35"/>
  <c r="GE35"/>
  <c r="GG35"/>
  <c r="GI35"/>
  <c r="GK35"/>
  <c r="GM35"/>
  <c r="GO35"/>
  <c r="FH35"/>
  <c r="FJ35"/>
  <c r="FL35"/>
  <c r="FN35"/>
  <c r="FP35"/>
  <c r="FR35"/>
  <c r="FT35"/>
  <c r="FV35"/>
  <c r="FX35"/>
  <c r="FZ35"/>
  <c r="GB35"/>
  <c r="GD35"/>
  <c r="GF35"/>
  <c r="GH35"/>
  <c r="GJ35"/>
  <c r="GL35"/>
  <c r="GN35"/>
  <c r="GP35"/>
  <c r="CK36"/>
  <c r="CM36"/>
  <c r="CO36"/>
  <c r="CQ36"/>
  <c r="CS36"/>
  <c r="CU36"/>
  <c r="CW36"/>
  <c r="CY36"/>
  <c r="DA36"/>
  <c r="DC36"/>
  <c r="DE36"/>
  <c r="DG36"/>
  <c r="DI36"/>
  <c r="DK36"/>
  <c r="DM36"/>
  <c r="DO36"/>
  <c r="DQ36"/>
  <c r="DS36"/>
  <c r="CL36"/>
  <c r="CN36"/>
  <c r="CP36"/>
  <c r="CR36"/>
  <c r="CT36"/>
  <c r="CV36"/>
  <c r="CX36"/>
  <c r="CZ36"/>
  <c r="DB36"/>
  <c r="DD36"/>
  <c r="DF36"/>
  <c r="DH36"/>
  <c r="DJ36"/>
  <c r="DL36"/>
  <c r="DN36"/>
  <c r="DP36"/>
  <c r="DR36"/>
  <c r="GU36"/>
  <c r="GW36"/>
  <c r="GY36"/>
  <c r="HA36"/>
  <c r="HC36"/>
  <c r="HE36"/>
  <c r="HG36"/>
  <c r="HI36"/>
  <c r="HK36"/>
  <c r="HM36"/>
  <c r="HO36"/>
  <c r="HQ36"/>
  <c r="HS36"/>
  <c r="HU36"/>
  <c r="HW36"/>
  <c r="HY36"/>
  <c r="IA36"/>
  <c r="GT36"/>
  <c r="GV36"/>
  <c r="GX36"/>
  <c r="GZ36"/>
  <c r="HB36"/>
  <c r="HD36"/>
  <c r="HF36"/>
  <c r="HH36"/>
  <c r="HJ36"/>
  <c r="HL36"/>
  <c r="HN36"/>
  <c r="HP36"/>
  <c r="HR36"/>
  <c r="HT36"/>
  <c r="HV36"/>
  <c r="HX36"/>
  <c r="HZ36"/>
  <c r="IB36"/>
  <c r="R77" i="2"/>
  <c r="K98" i="25"/>
  <c r="L151" i="26" s="1"/>
  <c r="K101" i="25"/>
  <c r="L154" i="26" s="1"/>
  <c r="N22" i="25"/>
  <c r="AN15" i="2"/>
  <c r="R125"/>
  <c r="AF79"/>
  <c r="AZ15"/>
  <c r="AU15"/>
  <c r="AV15"/>
  <c r="N104" i="25" s="1"/>
  <c r="AT15" i="2"/>
  <c r="AT92"/>
  <c r="AJ49"/>
  <c r="AZ92"/>
  <c r="AU92"/>
  <c r="AN92"/>
  <c r="Z92"/>
  <c r="AN49"/>
  <c r="AF125"/>
  <c r="Z77"/>
  <c r="AX74"/>
  <c r="AF75"/>
  <c r="AF49"/>
  <c r="AT125"/>
  <c r="AF77"/>
  <c r="R79"/>
  <c r="AZ74"/>
  <c r="AZ77"/>
  <c r="AX77"/>
  <c r="AV77"/>
  <c r="AT77"/>
  <c r="AF15"/>
  <c r="Z15"/>
  <c r="AU125"/>
  <c r="AF74"/>
  <c r="AN74"/>
  <c r="AU74"/>
  <c r="R75"/>
  <c r="AT75"/>
  <c r="R74"/>
  <c r="Z74"/>
  <c r="AT74"/>
  <c r="AV74"/>
  <c r="AZ125"/>
  <c r="AX125"/>
  <c r="AV125"/>
  <c r="R15"/>
  <c r="AX15"/>
  <c r="AF92"/>
  <c r="R49"/>
  <c r="V49"/>
  <c r="AK49"/>
  <c r="W49"/>
  <c r="AX92"/>
  <c r="R92"/>
  <c r="AN75" l="1"/>
  <c r="AX49"/>
  <c r="AN79"/>
  <c r="AX75"/>
  <c r="AU75"/>
  <c r="P18" i="25"/>
  <c r="P22"/>
  <c r="N18"/>
  <c r="R18"/>
  <c r="R22"/>
  <c r="AT49" i="2"/>
  <c r="Z49"/>
  <c r="AU49"/>
  <c r="AX79"/>
  <c r="AZ49"/>
  <c r="AV49"/>
  <c r="AZ75"/>
  <c r="AV75"/>
  <c r="Z75"/>
  <c r="AU79"/>
  <c r="AZ79"/>
  <c r="Z79"/>
  <c r="AT79"/>
  <c r="AV79"/>
  <c r="R98" i="25"/>
  <c r="R101"/>
  <c r="P98"/>
  <c r="P101"/>
  <c r="R142"/>
  <c r="N142"/>
  <c r="P142"/>
  <c r="L106" i="2"/>
  <c r="U106"/>
  <c r="V106"/>
  <c r="W106"/>
  <c r="X106"/>
  <c r="Y106"/>
  <c r="AA106"/>
  <c r="AB106"/>
  <c r="AC106"/>
  <c r="AD106"/>
  <c r="AI106"/>
  <c r="AJ106"/>
  <c r="AK106"/>
  <c r="AL106"/>
  <c r="AM106"/>
  <c r="AO106"/>
  <c r="AP106"/>
  <c r="AQ106"/>
  <c r="AR106"/>
  <c r="AW106"/>
  <c r="AY106"/>
  <c r="E118" i="14"/>
  <c r="F118"/>
  <c r="G118"/>
  <c r="H118"/>
  <c r="O118"/>
  <c r="AY118"/>
  <c r="E118" i="23"/>
  <c r="F118"/>
  <c r="G118"/>
  <c r="H118"/>
  <c r="P118"/>
  <c r="AZ118"/>
  <c r="E118" i="13"/>
  <c r="F118"/>
  <c r="G118"/>
  <c r="H118"/>
  <c r="AY117" i="2"/>
  <c r="AW117"/>
  <c r="AR117"/>
  <c r="AQ117"/>
  <c r="AP117"/>
  <c r="AO117"/>
  <c r="AM117"/>
  <c r="AL117"/>
  <c r="AK117"/>
  <c r="AJ117"/>
  <c r="AI117"/>
  <c r="AH117"/>
  <c r="AG117"/>
  <c r="AD117"/>
  <c r="AC117"/>
  <c r="AB117"/>
  <c r="AA117"/>
  <c r="Y117"/>
  <c r="X117"/>
  <c r="W117"/>
  <c r="V117"/>
  <c r="U117"/>
  <c r="T117"/>
  <c r="S117"/>
  <c r="D117"/>
  <c r="AY130"/>
  <c r="AW130"/>
  <c r="K149" i="25" s="1"/>
  <c r="L212" i="26" s="1"/>
  <c r="AR130" i="2"/>
  <c r="AQ130"/>
  <c r="AP130"/>
  <c r="AO130"/>
  <c r="AM130"/>
  <c r="AL130"/>
  <c r="AK130"/>
  <c r="AJ130"/>
  <c r="AI130"/>
  <c r="AH130"/>
  <c r="AG130"/>
  <c r="AD130"/>
  <c r="AC130"/>
  <c r="AB130"/>
  <c r="AA130"/>
  <c r="Y130"/>
  <c r="X130"/>
  <c r="W130"/>
  <c r="V130"/>
  <c r="U130"/>
  <c r="T130"/>
  <c r="S130"/>
  <c r="AZ130"/>
  <c r="AV106" l="1"/>
  <c r="FI118" i="13"/>
  <c r="FK118"/>
  <c r="FM118"/>
  <c r="FO118"/>
  <c r="FQ118"/>
  <c r="FS118"/>
  <c r="FU118"/>
  <c r="FW118"/>
  <c r="FY118"/>
  <c r="GA118"/>
  <c r="GC118"/>
  <c r="GE118"/>
  <c r="GG118"/>
  <c r="GI118"/>
  <c r="GK118"/>
  <c r="GM118"/>
  <c r="GO118"/>
  <c r="FH118"/>
  <c r="FJ118"/>
  <c r="FL118"/>
  <c r="FN118"/>
  <c r="FP118"/>
  <c r="FR118"/>
  <c r="FT118"/>
  <c r="FV118"/>
  <c r="FX118"/>
  <c r="FZ118"/>
  <c r="GB118"/>
  <c r="GD118"/>
  <c r="GF118"/>
  <c r="GH118"/>
  <c r="GJ118"/>
  <c r="GL118"/>
  <c r="GN118"/>
  <c r="GP118"/>
  <c r="DW68"/>
  <c r="DY68"/>
  <c r="EA68"/>
  <c r="EC68"/>
  <c r="EE68"/>
  <c r="EG68"/>
  <c r="EI68"/>
  <c r="EK68"/>
  <c r="EM68"/>
  <c r="EO68"/>
  <c r="DV68"/>
  <c r="DX68"/>
  <c r="DZ68"/>
  <c r="EB68"/>
  <c r="ED68"/>
  <c r="EF68"/>
  <c r="EH68"/>
  <c r="EJ68"/>
  <c r="EL68"/>
  <c r="EN68"/>
  <c r="FH68"/>
  <c r="FJ68"/>
  <c r="FL68"/>
  <c r="FN68"/>
  <c r="FP68"/>
  <c r="FR68"/>
  <c r="FT68"/>
  <c r="FV68"/>
  <c r="FX68"/>
  <c r="FZ68"/>
  <c r="FI68"/>
  <c r="FK68"/>
  <c r="FM68"/>
  <c r="FO68"/>
  <c r="FQ68"/>
  <c r="FS68"/>
  <c r="FU68"/>
  <c r="FW68"/>
  <c r="FY68"/>
  <c r="GA68"/>
  <c r="DV118"/>
  <c r="DX118"/>
  <c r="DZ118"/>
  <c r="EB118"/>
  <c r="ED118"/>
  <c r="EF118"/>
  <c r="EH118"/>
  <c r="EJ118"/>
  <c r="EL118"/>
  <c r="EN118"/>
  <c r="EP118"/>
  <c r="ER118"/>
  <c r="ET118"/>
  <c r="EV118"/>
  <c r="EX118"/>
  <c r="EZ118"/>
  <c r="FB118"/>
  <c r="FD118"/>
  <c r="DW118"/>
  <c r="DY118"/>
  <c r="EA118"/>
  <c r="EC118"/>
  <c r="EE118"/>
  <c r="EG118"/>
  <c r="EI118"/>
  <c r="EK118"/>
  <c r="EM118"/>
  <c r="EO118"/>
  <c r="EQ118"/>
  <c r="ES118"/>
  <c r="EU118"/>
  <c r="EW118"/>
  <c r="EY118"/>
  <c r="FA118"/>
  <c r="FC118"/>
  <c r="CK68"/>
  <c r="CM68"/>
  <c r="CO68"/>
  <c r="CQ68"/>
  <c r="CS68"/>
  <c r="CU68"/>
  <c r="CW68"/>
  <c r="CY68"/>
  <c r="DA68"/>
  <c r="DC68"/>
  <c r="CL68"/>
  <c r="CN68"/>
  <c r="CP68"/>
  <c r="CR68"/>
  <c r="CT68"/>
  <c r="CV68"/>
  <c r="CX68"/>
  <c r="CZ68"/>
  <c r="DB68"/>
  <c r="DD68"/>
  <c r="GT68"/>
  <c r="GV68"/>
  <c r="GX68"/>
  <c r="GZ68"/>
  <c r="HB68"/>
  <c r="HD68"/>
  <c r="HF68"/>
  <c r="HH68"/>
  <c r="HJ68"/>
  <c r="HL68"/>
  <c r="GU68"/>
  <c r="GW68"/>
  <c r="GY68"/>
  <c r="HA68"/>
  <c r="HC68"/>
  <c r="HE68"/>
  <c r="HG68"/>
  <c r="HI68"/>
  <c r="HK68"/>
  <c r="HM68"/>
  <c r="CK118"/>
  <c r="CM118"/>
  <c r="CO118"/>
  <c r="CQ118"/>
  <c r="CS118"/>
  <c r="CU118"/>
  <c r="CW118"/>
  <c r="CY118"/>
  <c r="DA118"/>
  <c r="DC118"/>
  <c r="DE118"/>
  <c r="DG118"/>
  <c r="DI118"/>
  <c r="DK118"/>
  <c r="DM118"/>
  <c r="DO118"/>
  <c r="DQ118"/>
  <c r="DS118"/>
  <c r="CN118"/>
  <c r="CR118"/>
  <c r="CV118"/>
  <c r="CZ118"/>
  <c r="DD118"/>
  <c r="DH118"/>
  <c r="DL118"/>
  <c r="DP118"/>
  <c r="CL118"/>
  <c r="CP118"/>
  <c r="CT118"/>
  <c r="CX118"/>
  <c r="DB118"/>
  <c r="DF118"/>
  <c r="DJ118"/>
  <c r="DN118"/>
  <c r="DR118"/>
  <c r="GU118"/>
  <c r="GW118"/>
  <c r="GY118"/>
  <c r="HA118"/>
  <c r="HC118"/>
  <c r="HE118"/>
  <c r="HG118"/>
  <c r="HI118"/>
  <c r="HK118"/>
  <c r="HM118"/>
  <c r="HO118"/>
  <c r="HQ118"/>
  <c r="HS118"/>
  <c r="HU118"/>
  <c r="HW118"/>
  <c r="HY118"/>
  <c r="IA118"/>
  <c r="GT118"/>
  <c r="GV118"/>
  <c r="GX118"/>
  <c r="GZ118"/>
  <c r="HB118"/>
  <c r="HD118"/>
  <c r="HF118"/>
  <c r="HH118"/>
  <c r="HJ118"/>
  <c r="HL118"/>
  <c r="HN118"/>
  <c r="HP118"/>
  <c r="HR118"/>
  <c r="HT118"/>
  <c r="HV118"/>
  <c r="HX118"/>
  <c r="HZ118"/>
  <c r="IB118"/>
  <c r="K36" i="25"/>
  <c r="L63" i="26" s="1"/>
  <c r="AU106" i="2"/>
  <c r="AN106"/>
  <c r="AX130"/>
  <c r="AF117"/>
  <c r="Z106"/>
  <c r="AZ106"/>
  <c r="N36" i="25"/>
  <c r="AT106" i="2"/>
  <c r="R117"/>
  <c r="Z117"/>
  <c r="AT117"/>
  <c r="AV117"/>
  <c r="AX117"/>
  <c r="AZ117"/>
  <c r="AN117"/>
  <c r="AF130"/>
  <c r="AN130"/>
  <c r="AU130"/>
  <c r="P149" i="25" s="1"/>
  <c r="R130" i="2"/>
  <c r="Z130"/>
  <c r="AT130"/>
  <c r="R149" i="25" s="1"/>
  <c r="AV130" i="2"/>
  <c r="N149" i="25" s="1"/>
  <c r="L127" i="2" l="1"/>
  <c r="E87" i="25" l="1"/>
  <c r="AY85" i="14"/>
  <c r="O85"/>
  <c r="H85"/>
  <c r="G85"/>
  <c r="F85"/>
  <c r="E85"/>
  <c r="AZ85" i="23"/>
  <c r="P85"/>
  <c r="H85"/>
  <c r="G85"/>
  <c r="F85"/>
  <c r="E85"/>
  <c r="H85" i="13"/>
  <c r="G85"/>
  <c r="F85"/>
  <c r="E85"/>
  <c r="D51" i="2"/>
  <c r="S51"/>
  <c r="AY51"/>
  <c r="AW51"/>
  <c r="AR51"/>
  <c r="AQ51"/>
  <c r="AP51"/>
  <c r="AO51"/>
  <c r="AM51"/>
  <c r="AL51"/>
  <c r="AK51"/>
  <c r="AJ51"/>
  <c r="AI51"/>
  <c r="AD51"/>
  <c r="AC51"/>
  <c r="AB51"/>
  <c r="AA51"/>
  <c r="Y51"/>
  <c r="X51"/>
  <c r="W51"/>
  <c r="V51"/>
  <c r="U51"/>
  <c r="AH51"/>
  <c r="AY36" i="14"/>
  <c r="O36"/>
  <c r="H36"/>
  <c r="G36"/>
  <c r="F36"/>
  <c r="E36"/>
  <c r="AZ36" i="23"/>
  <c r="P36"/>
  <c r="H36"/>
  <c r="G36"/>
  <c r="F36"/>
  <c r="E36"/>
  <c r="H35" i="13"/>
  <c r="G35"/>
  <c r="F35"/>
  <c r="E35"/>
  <c r="AY73" i="2"/>
  <c r="AW73"/>
  <c r="AR73"/>
  <c r="AQ73"/>
  <c r="AP73"/>
  <c r="AO73"/>
  <c r="AM73"/>
  <c r="AL73"/>
  <c r="AK73"/>
  <c r="AJ73"/>
  <c r="AI73"/>
  <c r="AG73"/>
  <c r="AD73"/>
  <c r="AC73"/>
  <c r="AB73"/>
  <c r="AA73"/>
  <c r="Y73"/>
  <c r="X73"/>
  <c r="W73"/>
  <c r="V73"/>
  <c r="U73"/>
  <c r="S73"/>
  <c r="AH73"/>
  <c r="D73"/>
  <c r="T51"/>
  <c r="AG51"/>
  <c r="T73"/>
  <c r="AY46" i="14"/>
  <c r="O46"/>
  <c r="H46"/>
  <c r="G46"/>
  <c r="F46"/>
  <c r="E46"/>
  <c r="AZ47" i="23"/>
  <c r="P47"/>
  <c r="H47"/>
  <c r="G47"/>
  <c r="F47"/>
  <c r="E47"/>
  <c r="H47" i="13"/>
  <c r="G47"/>
  <c r="F47"/>
  <c r="E47"/>
  <c r="AY113" i="2"/>
  <c r="AW113"/>
  <c r="K37" i="25" s="1"/>
  <c r="L64" i="26" s="1"/>
  <c r="AR113" i="2"/>
  <c r="AQ113"/>
  <c r="AP113"/>
  <c r="AO113"/>
  <c r="AM113"/>
  <c r="AL113"/>
  <c r="AK113"/>
  <c r="AJ113"/>
  <c r="AI113"/>
  <c r="AH113"/>
  <c r="AG113"/>
  <c r="AD113"/>
  <c r="AC113"/>
  <c r="AB113"/>
  <c r="AA113"/>
  <c r="Y113"/>
  <c r="X113"/>
  <c r="W113"/>
  <c r="V113"/>
  <c r="U113"/>
  <c r="T113"/>
  <c r="S113"/>
  <c r="L113"/>
  <c r="AY51" i="14"/>
  <c r="O51"/>
  <c r="H51"/>
  <c r="G51"/>
  <c r="F51"/>
  <c r="E51"/>
  <c r="AZ51" i="23"/>
  <c r="P51"/>
  <c r="H51"/>
  <c r="G51"/>
  <c r="F51"/>
  <c r="E51"/>
  <c r="H53" i="13"/>
  <c r="G53"/>
  <c r="F53"/>
  <c r="E53"/>
  <c r="K44" i="25"/>
  <c r="L71" i="26" s="1"/>
  <c r="L110" i="2"/>
  <c r="L105"/>
  <c r="L6"/>
  <c r="L44"/>
  <c r="L5"/>
  <c r="L3"/>
  <c r="AW6"/>
  <c r="K156" i="25" s="1"/>
  <c r="L239" i="26" s="1"/>
  <c r="AW3" i="2"/>
  <c r="K157" i="25" s="1"/>
  <c r="L240" i="26" s="1"/>
  <c r="AW5" i="2"/>
  <c r="L104"/>
  <c r="AY104"/>
  <c r="AW104"/>
  <c r="AR104"/>
  <c r="AQ104"/>
  <c r="AP104"/>
  <c r="AO104"/>
  <c r="AM104"/>
  <c r="AL104"/>
  <c r="AK104"/>
  <c r="AJ104"/>
  <c r="AI104"/>
  <c r="AH104"/>
  <c r="AG104"/>
  <c r="AD104"/>
  <c r="AC104"/>
  <c r="AB104"/>
  <c r="AA104"/>
  <c r="Y104"/>
  <c r="X104"/>
  <c r="W104"/>
  <c r="V104"/>
  <c r="U104"/>
  <c r="T104"/>
  <c r="S104"/>
  <c r="E41" i="13"/>
  <c r="G41"/>
  <c r="F41"/>
  <c r="H41"/>
  <c r="O41" i="14"/>
  <c r="E41"/>
  <c r="G41"/>
  <c r="AY41"/>
  <c r="F41"/>
  <c r="H41"/>
  <c r="P41" i="23"/>
  <c r="E41"/>
  <c r="G41"/>
  <c r="AZ41"/>
  <c r="F41"/>
  <c r="H41"/>
  <c r="AW44" i="2"/>
  <c r="K181" i="25" s="1"/>
  <c r="L321" i="26" s="1"/>
  <c r="S44" i="2"/>
  <c r="Q1" i="13"/>
  <c r="E37"/>
  <c r="G37"/>
  <c r="AD44" i="2"/>
  <c r="AR44"/>
  <c r="AY37" i="14"/>
  <c r="BA1" i="13"/>
  <c r="F37"/>
  <c r="H37"/>
  <c r="P37" i="23"/>
  <c r="E37"/>
  <c r="G37"/>
  <c r="F37"/>
  <c r="H37"/>
  <c r="T182" i="25"/>
  <c r="O37" i="14"/>
  <c r="E37"/>
  <c r="G37"/>
  <c r="F37"/>
  <c r="H37"/>
  <c r="AW105" i="2"/>
  <c r="AW110"/>
  <c r="AW127"/>
  <c r="K146" i="25" s="1"/>
  <c r="L209" i="26" s="1"/>
  <c r="AW126" i="2"/>
  <c r="K145" i="25" s="1"/>
  <c r="L208" i="26" s="1"/>
  <c r="AW124" i="2"/>
  <c r="K143" i="25" s="1"/>
  <c r="L206" i="26" s="1"/>
  <c r="AW128" i="2"/>
  <c r="K147" i="25" s="1"/>
  <c r="L210" i="26" s="1"/>
  <c r="E48" i="13"/>
  <c r="G48"/>
  <c r="F48"/>
  <c r="H48"/>
  <c r="E42"/>
  <c r="G42"/>
  <c r="AD105" i="2"/>
  <c r="AR105"/>
  <c r="F42" i="13"/>
  <c r="H42"/>
  <c r="P42" i="23"/>
  <c r="E42"/>
  <c r="G42"/>
  <c r="AZ42"/>
  <c r="F42"/>
  <c r="H42"/>
  <c r="E62" i="13"/>
  <c r="G62"/>
  <c r="AD110" i="2"/>
  <c r="AR110"/>
  <c r="F62" i="13"/>
  <c r="H62"/>
  <c r="E129"/>
  <c r="G129"/>
  <c r="AD127" i="2"/>
  <c r="AR127"/>
  <c r="F129" i="13"/>
  <c r="H129"/>
  <c r="P129" i="23"/>
  <c r="E129"/>
  <c r="G129"/>
  <c r="AZ129"/>
  <c r="F129"/>
  <c r="H129"/>
  <c r="E76" i="13"/>
  <c r="G76"/>
  <c r="AD126" i="2"/>
  <c r="AR126"/>
  <c r="F76" i="13"/>
  <c r="H76"/>
  <c r="P76" i="23"/>
  <c r="E76"/>
  <c r="G76"/>
  <c r="AZ76"/>
  <c r="F76"/>
  <c r="H76"/>
  <c r="AT126" i="2"/>
  <c r="E9" i="13"/>
  <c r="G9"/>
  <c r="AD124" i="2"/>
  <c r="AR124"/>
  <c r="F9" i="13"/>
  <c r="H9"/>
  <c r="P9" i="23"/>
  <c r="E9"/>
  <c r="G9"/>
  <c r="AZ9"/>
  <c r="F9"/>
  <c r="H9"/>
  <c r="AT124" i="2"/>
  <c r="E112" i="13"/>
  <c r="G112"/>
  <c r="AD128" i="2"/>
  <c r="AR128"/>
  <c r="F112" i="13"/>
  <c r="H112"/>
  <c r="P112" i="23"/>
  <c r="E112"/>
  <c r="G112"/>
  <c r="AZ112"/>
  <c r="F112"/>
  <c r="H112"/>
  <c r="AT128" i="2"/>
  <c r="R147" i="25" s="1"/>
  <c r="O42" i="14"/>
  <c r="E42"/>
  <c r="G42"/>
  <c r="AY42"/>
  <c r="F42"/>
  <c r="H42"/>
  <c r="O50"/>
  <c r="E50"/>
  <c r="G50"/>
  <c r="AY50"/>
  <c r="F50"/>
  <c r="H50"/>
  <c r="O129"/>
  <c r="E129"/>
  <c r="G129"/>
  <c r="AY129"/>
  <c r="F129"/>
  <c r="H129"/>
  <c r="AZ127" i="2"/>
  <c r="AU127"/>
  <c r="P146" i="25" s="1"/>
  <c r="O76" i="14"/>
  <c r="E76"/>
  <c r="G76"/>
  <c r="AY76"/>
  <c r="F76"/>
  <c r="H76"/>
  <c r="AZ126" i="2"/>
  <c r="AU126"/>
  <c r="O9" i="14"/>
  <c r="E9"/>
  <c r="G9"/>
  <c r="AY9"/>
  <c r="F9"/>
  <c r="H9"/>
  <c r="AZ124" i="2"/>
  <c r="AU124"/>
  <c r="O112" i="14"/>
  <c r="E112"/>
  <c r="G112"/>
  <c r="AY112"/>
  <c r="F112"/>
  <c r="H112"/>
  <c r="AZ128" i="2"/>
  <c r="AV127"/>
  <c r="N146" i="25" s="1"/>
  <c r="AV126" i="2"/>
  <c r="AV124"/>
  <c r="AW80"/>
  <c r="K167" i="25" s="1"/>
  <c r="E102" i="13"/>
  <c r="G102"/>
  <c r="AD80" i="2"/>
  <c r="AR80"/>
  <c r="F102" i="13"/>
  <c r="H102"/>
  <c r="P102" i="23"/>
  <c r="E102"/>
  <c r="G102"/>
  <c r="AZ102"/>
  <c r="F102"/>
  <c r="H102"/>
  <c r="AT80" i="2"/>
  <c r="R167" i="25" s="1"/>
  <c r="T175"/>
  <c r="I175" s="1"/>
  <c r="J288" i="26" s="1"/>
  <c r="O102" i="14"/>
  <c r="E102"/>
  <c r="G102"/>
  <c r="AY102"/>
  <c r="F102"/>
  <c r="H102"/>
  <c r="AZ80" i="2"/>
  <c r="AU80"/>
  <c r="P167" i="25" s="1"/>
  <c r="P176" s="1"/>
  <c r="P11" s="1"/>
  <c r="AV80" i="2"/>
  <c r="N167" i="25" s="1"/>
  <c r="E110" i="13"/>
  <c r="G110"/>
  <c r="AD6" i="2"/>
  <c r="AR6"/>
  <c r="F110" i="13"/>
  <c r="H110"/>
  <c r="P110" i="23"/>
  <c r="E110"/>
  <c r="G110"/>
  <c r="AZ110"/>
  <c r="F110"/>
  <c r="H110"/>
  <c r="E73" i="13"/>
  <c r="G73"/>
  <c r="AD3" i="2"/>
  <c r="AR3"/>
  <c r="F73" i="13"/>
  <c r="H73"/>
  <c r="P73" i="23"/>
  <c r="E73"/>
  <c r="G73"/>
  <c r="AZ73"/>
  <c r="F73"/>
  <c r="H73"/>
  <c r="E101" i="13"/>
  <c r="G101"/>
  <c r="AD5" i="2"/>
  <c r="AR5"/>
  <c r="F101" i="13"/>
  <c r="H101"/>
  <c r="P101" i="23"/>
  <c r="E101"/>
  <c r="G101"/>
  <c r="AZ101"/>
  <c r="F101"/>
  <c r="H101"/>
  <c r="E111" i="13"/>
  <c r="G111"/>
  <c r="F111"/>
  <c r="H111"/>
  <c r="P111" i="23"/>
  <c r="E111"/>
  <c r="G111"/>
  <c r="AZ111"/>
  <c r="F111"/>
  <c r="H111"/>
  <c r="O110" i="14"/>
  <c r="E110"/>
  <c r="G110"/>
  <c r="AY110"/>
  <c r="F110"/>
  <c r="H110"/>
  <c r="O73"/>
  <c r="E73"/>
  <c r="G73"/>
  <c r="AY73"/>
  <c r="F73"/>
  <c r="H73"/>
  <c r="O101"/>
  <c r="E101"/>
  <c r="G101"/>
  <c r="AY101"/>
  <c r="F101"/>
  <c r="H101"/>
  <c r="O111"/>
  <c r="E111"/>
  <c r="G111"/>
  <c r="AY111"/>
  <c r="F111"/>
  <c r="H111"/>
  <c r="AW120" i="2"/>
  <c r="K139" i="25" s="1"/>
  <c r="L202" i="26" s="1"/>
  <c r="AW119" i="2"/>
  <c r="K138" i="25" s="1"/>
  <c r="L201" i="26" s="1"/>
  <c r="AW116" i="2"/>
  <c r="AW118"/>
  <c r="E130" i="13"/>
  <c r="G130"/>
  <c r="AD120" i="2"/>
  <c r="AR120"/>
  <c r="F130" i="13"/>
  <c r="H130"/>
  <c r="P130" i="23"/>
  <c r="E130"/>
  <c r="G130"/>
  <c r="AZ130"/>
  <c r="F130"/>
  <c r="H130"/>
  <c r="AT120" i="2"/>
  <c r="E128" i="13"/>
  <c r="G128"/>
  <c r="AD119" i="2"/>
  <c r="AR119"/>
  <c r="F128" i="13"/>
  <c r="H128"/>
  <c r="P128" i="23"/>
  <c r="E128"/>
  <c r="G128"/>
  <c r="AZ128"/>
  <c r="F128"/>
  <c r="H128"/>
  <c r="AT119" i="2"/>
  <c r="R138" i="25" s="1"/>
  <c r="E117" i="13"/>
  <c r="G117"/>
  <c r="AD116" i="2"/>
  <c r="AR116"/>
  <c r="F117" i="13"/>
  <c r="H117"/>
  <c r="P117" i="23"/>
  <c r="E117"/>
  <c r="G117"/>
  <c r="AZ117"/>
  <c r="F117"/>
  <c r="H117"/>
  <c r="AT116" i="2"/>
  <c r="R135" i="25" s="1"/>
  <c r="E75" i="13"/>
  <c r="G75"/>
  <c r="AD118" i="2"/>
  <c r="AR118"/>
  <c r="F75" i="13"/>
  <c r="H75"/>
  <c r="P75" i="23"/>
  <c r="E75"/>
  <c r="G75"/>
  <c r="AZ75"/>
  <c r="F75"/>
  <c r="H75"/>
  <c r="AT118" i="2"/>
  <c r="R136" i="25"/>
  <c r="O130" i="14"/>
  <c r="E130"/>
  <c r="G130"/>
  <c r="AY130"/>
  <c r="F130"/>
  <c r="H130"/>
  <c r="AZ120" i="2"/>
  <c r="AU120"/>
  <c r="O128" i="14"/>
  <c r="E128"/>
  <c r="G128"/>
  <c r="AY128"/>
  <c r="F128"/>
  <c r="H128"/>
  <c r="AZ119" i="2"/>
  <c r="AU119"/>
  <c r="O117" i="14"/>
  <c r="E117"/>
  <c r="G117"/>
  <c r="AY117"/>
  <c r="F117"/>
  <c r="H117"/>
  <c r="AZ116" i="2"/>
  <c r="P135" i="25"/>
  <c r="O75" i="14"/>
  <c r="E75"/>
  <c r="G75"/>
  <c r="AY75"/>
  <c r="F75"/>
  <c r="H75"/>
  <c r="AZ118" i="2"/>
  <c r="AU118"/>
  <c r="P139" i="25" s="1"/>
  <c r="E150"/>
  <c r="F213" i="26" s="1"/>
  <c r="AV120" i="2"/>
  <c r="AV119"/>
  <c r="AV116"/>
  <c r="AV118"/>
  <c r="AW14"/>
  <c r="AW20"/>
  <c r="AW22"/>
  <c r="K109" i="25" s="1"/>
  <c r="L162" i="26" s="1"/>
  <c r="E89" i="13"/>
  <c r="G89"/>
  <c r="AD14" i="2"/>
  <c r="AR14"/>
  <c r="F89" i="13"/>
  <c r="H89"/>
  <c r="P89" i="23"/>
  <c r="E89"/>
  <c r="G89"/>
  <c r="AZ89"/>
  <c r="F89"/>
  <c r="H89"/>
  <c r="E21" i="13"/>
  <c r="G21"/>
  <c r="F21"/>
  <c r="H21"/>
  <c r="P21" i="23"/>
  <c r="E21"/>
  <c r="G21"/>
  <c r="AZ21"/>
  <c r="F21"/>
  <c r="H21"/>
  <c r="E115" i="13"/>
  <c r="G115"/>
  <c r="AD20" i="2"/>
  <c r="AR20"/>
  <c r="F115" i="13"/>
  <c r="H115"/>
  <c r="P115" i="23"/>
  <c r="E115"/>
  <c r="G115"/>
  <c r="AZ115"/>
  <c r="F115"/>
  <c r="H115"/>
  <c r="E121" i="13"/>
  <c r="G121"/>
  <c r="AD22" i="2"/>
  <c r="AR22"/>
  <c r="F121" i="13"/>
  <c r="H121"/>
  <c r="P121" i="23"/>
  <c r="E121"/>
  <c r="G121"/>
  <c r="AZ121"/>
  <c r="F121"/>
  <c r="H121"/>
  <c r="O89" i="14"/>
  <c r="E89"/>
  <c r="G89"/>
  <c r="AY89"/>
  <c r="F89"/>
  <c r="H89"/>
  <c r="O21"/>
  <c r="E21"/>
  <c r="G21"/>
  <c r="AY21"/>
  <c r="F21"/>
  <c r="H21"/>
  <c r="O115"/>
  <c r="E115"/>
  <c r="G115"/>
  <c r="AY115"/>
  <c r="F115"/>
  <c r="H115"/>
  <c r="O121"/>
  <c r="E121"/>
  <c r="G121"/>
  <c r="AY121"/>
  <c r="F121"/>
  <c r="H121"/>
  <c r="AW47" i="2"/>
  <c r="AW48"/>
  <c r="AW50"/>
  <c r="AW54"/>
  <c r="AW55"/>
  <c r="AW58"/>
  <c r="AW45"/>
  <c r="AW60"/>
  <c r="AW61"/>
  <c r="AW62"/>
  <c r="K78" i="25" s="1"/>
  <c r="L122" i="26" s="1"/>
  <c r="AW63" i="2"/>
  <c r="AW59"/>
  <c r="I59"/>
  <c r="AW64"/>
  <c r="AW65"/>
  <c r="AW66"/>
  <c r="K82" i="25" s="1"/>
  <c r="L126" i="26" s="1"/>
  <c r="AW56" i="2"/>
  <c r="AW57"/>
  <c r="AW68"/>
  <c r="AW71"/>
  <c r="K84" i="25" s="1"/>
  <c r="L128" i="26" s="1"/>
  <c r="AW69" i="2"/>
  <c r="AW67"/>
  <c r="K64" i="25" s="1"/>
  <c r="L108" i="26" s="1"/>
  <c r="AW70" i="2"/>
  <c r="AW72"/>
  <c r="AW78"/>
  <c r="AW76"/>
  <c r="E86" i="13"/>
  <c r="G86"/>
  <c r="AD47" i="2"/>
  <c r="AR47"/>
  <c r="F86" i="13"/>
  <c r="H86"/>
  <c r="P86" i="23"/>
  <c r="E86"/>
  <c r="G86"/>
  <c r="AZ86"/>
  <c r="F86"/>
  <c r="H86"/>
  <c r="AT47" i="2"/>
  <c r="E87" i="13"/>
  <c r="G87"/>
  <c r="AD48" i="2"/>
  <c r="AR48"/>
  <c r="F87" i="13"/>
  <c r="H87"/>
  <c r="P87" i="23"/>
  <c r="E87"/>
  <c r="G87"/>
  <c r="AZ87"/>
  <c r="F87"/>
  <c r="H87"/>
  <c r="E50" i="2"/>
  <c r="P84" i="13" s="1"/>
  <c r="E84"/>
  <c r="G84"/>
  <c r="AD50" i="2"/>
  <c r="AR50"/>
  <c r="F50"/>
  <c r="F84" i="13"/>
  <c r="H84"/>
  <c r="E84" i="23"/>
  <c r="G84"/>
  <c r="F84"/>
  <c r="H84"/>
  <c r="E72" i="13"/>
  <c r="G72"/>
  <c r="AD54" i="2"/>
  <c r="AR54"/>
  <c r="F72" i="13"/>
  <c r="H72"/>
  <c r="P72" i="23"/>
  <c r="E72"/>
  <c r="G72"/>
  <c r="AZ72"/>
  <c r="F72"/>
  <c r="H72"/>
  <c r="AT54" i="2"/>
  <c r="E39" i="13"/>
  <c r="G39"/>
  <c r="AD55" i="2"/>
  <c r="AR55"/>
  <c r="F39" i="13"/>
  <c r="H39"/>
  <c r="E39" i="23"/>
  <c r="G39"/>
  <c r="F39"/>
  <c r="H39"/>
  <c r="AT55" i="2"/>
  <c r="R57" i="25" s="1"/>
  <c r="E100" i="13"/>
  <c r="G100"/>
  <c r="AD58" i="2"/>
  <c r="AR58"/>
  <c r="F100" i="13"/>
  <c r="H100"/>
  <c r="P100" i="23"/>
  <c r="E100"/>
  <c r="G100"/>
  <c r="AZ100"/>
  <c r="F100"/>
  <c r="H100"/>
  <c r="AT58" i="2"/>
  <c r="R83" i="25" s="1"/>
  <c r="R59"/>
  <c r="E3" i="13"/>
  <c r="G3"/>
  <c r="AD45" i="2"/>
  <c r="AR45"/>
  <c r="F3" i="13"/>
  <c r="H3"/>
  <c r="P3" i="23"/>
  <c r="E3"/>
  <c r="G3"/>
  <c r="AZ3"/>
  <c r="F3"/>
  <c r="H3"/>
  <c r="AT45" i="2"/>
  <c r="E80" i="13"/>
  <c r="G80"/>
  <c r="AD60" i="2"/>
  <c r="AR60"/>
  <c r="F60"/>
  <c r="AZ80" i="13" s="1"/>
  <c r="O80" s="1"/>
  <c r="F80"/>
  <c r="H80"/>
  <c r="P80" i="23"/>
  <c r="E80"/>
  <c r="G80"/>
  <c r="F80"/>
  <c r="H80"/>
  <c r="H60" i="2"/>
  <c r="E81" i="13"/>
  <c r="G81"/>
  <c r="AD61" i="2"/>
  <c r="AR61"/>
  <c r="F61"/>
  <c r="F81" i="13"/>
  <c r="H81"/>
  <c r="P81" i="23"/>
  <c r="E81"/>
  <c r="G81"/>
  <c r="F81"/>
  <c r="H81"/>
  <c r="H61" i="2"/>
  <c r="E62"/>
  <c r="P82" i="13" s="1"/>
  <c r="E82"/>
  <c r="G82"/>
  <c r="AD62" i="2"/>
  <c r="AR62"/>
  <c r="F62"/>
  <c r="F82" i="13"/>
  <c r="H82"/>
  <c r="E82" i="23"/>
  <c r="G82"/>
  <c r="F82"/>
  <c r="H82"/>
  <c r="H62" i="2"/>
  <c r="E63"/>
  <c r="E83" i="13"/>
  <c r="G83"/>
  <c r="AD63" i="2"/>
  <c r="AR63"/>
  <c r="F63"/>
  <c r="AZ83" i="13" s="1"/>
  <c r="F83"/>
  <c r="H83"/>
  <c r="P83" i="23"/>
  <c r="E83"/>
  <c r="G83"/>
  <c r="F83"/>
  <c r="H83"/>
  <c r="H63" i="2"/>
  <c r="E59"/>
  <c r="E67" i="13"/>
  <c r="G67"/>
  <c r="AD59" i="2"/>
  <c r="AR59"/>
  <c r="F59"/>
  <c r="F67" i="13"/>
  <c r="H67"/>
  <c r="E67" i="23"/>
  <c r="G67"/>
  <c r="F67"/>
  <c r="H67"/>
  <c r="H59" i="2"/>
  <c r="E64"/>
  <c r="P78" i="13" s="1"/>
  <c r="E78"/>
  <c r="G78"/>
  <c r="AD64" i="2"/>
  <c r="AR64"/>
  <c r="F64"/>
  <c r="F78" i="13"/>
  <c r="H78"/>
  <c r="P78" i="23"/>
  <c r="E78"/>
  <c r="G78"/>
  <c r="F78"/>
  <c r="H78"/>
  <c r="E65" i="2"/>
  <c r="E77" i="13"/>
  <c r="G77"/>
  <c r="AD65" i="2"/>
  <c r="AR65"/>
  <c r="F65"/>
  <c r="AZ77" i="13" s="1"/>
  <c r="F77"/>
  <c r="H77"/>
  <c r="P77" i="23"/>
  <c r="E77"/>
  <c r="G77"/>
  <c r="F77"/>
  <c r="H77"/>
  <c r="E66" i="2"/>
  <c r="P99" i="13" s="1"/>
  <c r="O99" s="1"/>
  <c r="E99"/>
  <c r="G99"/>
  <c r="AD66" i="2"/>
  <c r="AR66"/>
  <c r="AZ99" i="23"/>
  <c r="F99" i="13"/>
  <c r="H99"/>
  <c r="E99" i="23"/>
  <c r="G99"/>
  <c r="F99"/>
  <c r="H99"/>
  <c r="E27" i="13"/>
  <c r="G27"/>
  <c r="AD56" i="2"/>
  <c r="AR56"/>
  <c r="F27" i="13"/>
  <c r="H27"/>
  <c r="P27" i="23"/>
  <c r="E27"/>
  <c r="G27"/>
  <c r="AZ27"/>
  <c r="F27"/>
  <c r="H27"/>
  <c r="AT56" i="2"/>
  <c r="E28" i="13"/>
  <c r="G28"/>
  <c r="AD57" i="2"/>
  <c r="AR57"/>
  <c r="F28" i="13"/>
  <c r="H28"/>
  <c r="P28" i="23"/>
  <c r="E28"/>
  <c r="G28"/>
  <c r="AZ28"/>
  <c r="F28"/>
  <c r="H28"/>
  <c r="AT57" i="2"/>
  <c r="E40" i="13"/>
  <c r="G40"/>
  <c r="AD68" i="2"/>
  <c r="AR68"/>
  <c r="F40" i="13"/>
  <c r="H40"/>
  <c r="P40" i="23"/>
  <c r="E40"/>
  <c r="G40"/>
  <c r="AZ40"/>
  <c r="F40"/>
  <c r="H40"/>
  <c r="AT68" i="2"/>
  <c r="R70" i="25" s="1"/>
  <c r="E123" i="13"/>
  <c r="G123"/>
  <c r="AD71" i="2"/>
  <c r="AR71"/>
  <c r="F123" i="13"/>
  <c r="H123"/>
  <c r="P123" i="23"/>
  <c r="E123"/>
  <c r="G123"/>
  <c r="AZ123"/>
  <c r="F123"/>
  <c r="H123"/>
  <c r="AT71" i="2"/>
  <c r="E66" i="13"/>
  <c r="G66"/>
  <c r="AD69" i="2"/>
  <c r="AR69"/>
  <c r="F66" i="13"/>
  <c r="H66"/>
  <c r="P66" i="23"/>
  <c r="E66"/>
  <c r="G66"/>
  <c r="AZ66"/>
  <c r="F66"/>
  <c r="H66"/>
  <c r="AT69" i="2"/>
  <c r="R72" i="25" s="1"/>
  <c r="E38" i="13"/>
  <c r="G38"/>
  <c r="AD67" i="2"/>
  <c r="AR67"/>
  <c r="F38" i="13"/>
  <c r="H38"/>
  <c r="P38" i="23"/>
  <c r="E38"/>
  <c r="G38"/>
  <c r="AZ38"/>
  <c r="F38"/>
  <c r="H38"/>
  <c r="AT67" i="2"/>
  <c r="E79" i="13"/>
  <c r="G79"/>
  <c r="AD70" i="2"/>
  <c r="AR70"/>
  <c r="F79" i="13"/>
  <c r="H79"/>
  <c r="P79" i="23"/>
  <c r="E79"/>
  <c r="G79"/>
  <c r="AZ79"/>
  <c r="F79"/>
  <c r="H79"/>
  <c r="AT70" i="2"/>
  <c r="E34" i="13"/>
  <c r="G34"/>
  <c r="AD72" i="2"/>
  <c r="AR72"/>
  <c r="F34" i="13"/>
  <c r="H34"/>
  <c r="P35" i="23"/>
  <c r="E35"/>
  <c r="G35"/>
  <c r="AZ35"/>
  <c r="F35"/>
  <c r="H35"/>
  <c r="AT72" i="2"/>
  <c r="E33" i="13"/>
  <c r="G33"/>
  <c r="AD78" i="2"/>
  <c r="AR78"/>
  <c r="F33" i="13"/>
  <c r="H33"/>
  <c r="P34" i="23"/>
  <c r="E34"/>
  <c r="G34"/>
  <c r="AZ34"/>
  <c r="F34"/>
  <c r="H34"/>
  <c r="E29" i="13"/>
  <c r="G29"/>
  <c r="AD76" i="2"/>
  <c r="AR76"/>
  <c r="F29" i="13"/>
  <c r="H29"/>
  <c r="P29" i="23"/>
  <c r="E29"/>
  <c r="G29"/>
  <c r="AZ29"/>
  <c r="F29"/>
  <c r="H29"/>
  <c r="AT76" i="2"/>
  <c r="O86" i="14"/>
  <c r="E86"/>
  <c r="G86"/>
  <c r="AY86"/>
  <c r="F86"/>
  <c r="H86"/>
  <c r="AZ47" i="2"/>
  <c r="AU47"/>
  <c r="O87" i="14"/>
  <c r="E87"/>
  <c r="G87"/>
  <c r="AY87"/>
  <c r="F87"/>
  <c r="H87"/>
  <c r="AZ48" i="2"/>
  <c r="AU48"/>
  <c r="E84" i="14"/>
  <c r="G84"/>
  <c r="F84"/>
  <c r="H84"/>
  <c r="O72"/>
  <c r="E72"/>
  <c r="G72"/>
  <c r="AY72"/>
  <c r="F72"/>
  <c r="H72"/>
  <c r="AZ54" i="2"/>
  <c r="AU54"/>
  <c r="E39" i="14"/>
  <c r="G39"/>
  <c r="F39"/>
  <c r="H39"/>
  <c r="AZ55" i="2"/>
  <c r="AU55"/>
  <c r="P57" i="25" s="1"/>
  <c r="O100" i="14"/>
  <c r="E100"/>
  <c r="G100"/>
  <c r="AY100"/>
  <c r="F100"/>
  <c r="H100"/>
  <c r="AZ58" i="2"/>
  <c r="AU58"/>
  <c r="P83" i="25" s="1"/>
  <c r="P59"/>
  <c r="O3" i="14"/>
  <c r="E3"/>
  <c r="G3"/>
  <c r="AY3"/>
  <c r="F3"/>
  <c r="H3"/>
  <c r="AZ45" i="2"/>
  <c r="AU45"/>
  <c r="O80" i="14"/>
  <c r="E80"/>
  <c r="G80"/>
  <c r="F80"/>
  <c r="H80"/>
  <c r="I60" i="2"/>
  <c r="O81" i="14"/>
  <c r="E81"/>
  <c r="G81"/>
  <c r="F81"/>
  <c r="H81"/>
  <c r="I61" i="2"/>
  <c r="E82" i="14"/>
  <c r="G82"/>
  <c r="F82"/>
  <c r="H82"/>
  <c r="I62" i="2"/>
  <c r="E83" i="14"/>
  <c r="G83"/>
  <c r="F83"/>
  <c r="H83"/>
  <c r="I63" i="2"/>
  <c r="E67" i="14"/>
  <c r="G67"/>
  <c r="F67"/>
  <c r="H67"/>
  <c r="AZ59" i="2"/>
  <c r="E78" i="14"/>
  <c r="G78"/>
  <c r="F78"/>
  <c r="H78"/>
  <c r="E77"/>
  <c r="G77"/>
  <c r="F77"/>
  <c r="H77"/>
  <c r="E99"/>
  <c r="G99"/>
  <c r="AY99"/>
  <c r="F99"/>
  <c r="H99"/>
  <c r="O27"/>
  <c r="E27"/>
  <c r="G27"/>
  <c r="AY27"/>
  <c r="F27"/>
  <c r="H27"/>
  <c r="AZ56" i="2"/>
  <c r="AU56"/>
  <c r="O28" i="14"/>
  <c r="E28"/>
  <c r="G28"/>
  <c r="AY28"/>
  <c r="F28"/>
  <c r="H28"/>
  <c r="AZ57" i="2"/>
  <c r="AU57"/>
  <c r="O40" i="14"/>
  <c r="E40"/>
  <c r="G40"/>
  <c r="AY40"/>
  <c r="F40"/>
  <c r="H40"/>
  <c r="AZ68" i="2"/>
  <c r="AU68"/>
  <c r="O123" i="14"/>
  <c r="E123"/>
  <c r="G123"/>
  <c r="AY123"/>
  <c r="F123"/>
  <c r="H123"/>
  <c r="AZ71" i="2"/>
  <c r="AU71"/>
  <c r="O66" i="14"/>
  <c r="E66"/>
  <c r="G66"/>
  <c r="AY66"/>
  <c r="F66"/>
  <c r="H66"/>
  <c r="AZ69" i="2"/>
  <c r="AU69"/>
  <c r="P72" i="25" s="1"/>
  <c r="O38" i="14"/>
  <c r="E38"/>
  <c r="G38"/>
  <c r="AY38"/>
  <c r="F38"/>
  <c r="H38"/>
  <c r="AZ67" i="2"/>
  <c r="AU67"/>
  <c r="O79" i="14"/>
  <c r="E79"/>
  <c r="G79"/>
  <c r="AY79"/>
  <c r="F79"/>
  <c r="H79"/>
  <c r="AZ70" i="2"/>
  <c r="AU70"/>
  <c r="O35" i="14"/>
  <c r="E35"/>
  <c r="G35"/>
  <c r="AY35"/>
  <c r="F35"/>
  <c r="H35"/>
  <c r="AZ72" i="2"/>
  <c r="AU72"/>
  <c r="O34" i="14"/>
  <c r="E34"/>
  <c r="G34"/>
  <c r="AY34"/>
  <c r="F34"/>
  <c r="H34"/>
  <c r="O29"/>
  <c r="E29"/>
  <c r="G29"/>
  <c r="AY29"/>
  <c r="F29"/>
  <c r="H29"/>
  <c r="AZ76" i="2"/>
  <c r="AU76"/>
  <c r="AV47"/>
  <c r="AV48"/>
  <c r="AV54"/>
  <c r="AV55"/>
  <c r="N57" i="25" s="1"/>
  <c r="AV58" i="2"/>
  <c r="N83" i="25" s="1"/>
  <c r="N59"/>
  <c r="AV45" i="2"/>
  <c r="AV56"/>
  <c r="AV68"/>
  <c r="AV71"/>
  <c r="AV69"/>
  <c r="N72" i="25" s="1"/>
  <c r="AV67" i="2"/>
  <c r="AV70"/>
  <c r="AV72"/>
  <c r="AV76"/>
  <c r="AW90"/>
  <c r="K20" i="25" s="1"/>
  <c r="L47" i="26" s="1"/>
  <c r="AW91" i="2"/>
  <c r="K21" i="25" s="1"/>
  <c r="L48" i="26" s="1"/>
  <c r="AW99" i="2"/>
  <c r="AW96"/>
  <c r="K26" i="25" s="1"/>
  <c r="L53" i="26" s="1"/>
  <c r="AW97" i="2"/>
  <c r="L90"/>
  <c r="E71" i="13"/>
  <c r="G71"/>
  <c r="AD90" i="2"/>
  <c r="AR90"/>
  <c r="F71" i="13"/>
  <c r="H71"/>
  <c r="P71" i="23"/>
  <c r="E71"/>
  <c r="G71"/>
  <c r="AZ71"/>
  <c r="F71"/>
  <c r="H71"/>
  <c r="L91" i="2"/>
  <c r="E91" i="13"/>
  <c r="G91"/>
  <c r="AD91" i="2"/>
  <c r="AR91"/>
  <c r="F91" i="13"/>
  <c r="H91"/>
  <c r="P91" i="23"/>
  <c r="E91"/>
  <c r="G91"/>
  <c r="AZ91"/>
  <c r="F91"/>
  <c r="H91"/>
  <c r="L99" i="2"/>
  <c r="E126" i="13"/>
  <c r="G126"/>
  <c r="AD99" i="2"/>
  <c r="AR99"/>
  <c r="F126" i="13"/>
  <c r="H126"/>
  <c r="P126" i="23"/>
  <c r="E126"/>
  <c r="G126"/>
  <c r="AZ126"/>
  <c r="F126"/>
  <c r="H126"/>
  <c r="L96" i="2"/>
  <c r="E114" i="13"/>
  <c r="G114"/>
  <c r="AD96" i="2"/>
  <c r="AR96"/>
  <c r="F114" i="13"/>
  <c r="H114"/>
  <c r="P114" i="23"/>
  <c r="E114"/>
  <c r="G114"/>
  <c r="AZ114"/>
  <c r="F114"/>
  <c r="H114"/>
  <c r="L97" i="2"/>
  <c r="E119" i="13"/>
  <c r="G119"/>
  <c r="AD97" i="2"/>
  <c r="AR97"/>
  <c r="F119" i="13"/>
  <c r="H119"/>
  <c r="P119" i="23"/>
  <c r="E119"/>
  <c r="G119"/>
  <c r="AZ119"/>
  <c r="F119"/>
  <c r="H119"/>
  <c r="O71" i="14"/>
  <c r="E71"/>
  <c r="G71"/>
  <c r="AY71"/>
  <c r="F71"/>
  <c r="H71"/>
  <c r="O91"/>
  <c r="E91"/>
  <c r="G91"/>
  <c r="AY91"/>
  <c r="F91"/>
  <c r="H91"/>
  <c r="O126"/>
  <c r="E126"/>
  <c r="G126"/>
  <c r="AY126"/>
  <c r="F126"/>
  <c r="H126"/>
  <c r="O114"/>
  <c r="E114"/>
  <c r="G114"/>
  <c r="AY114"/>
  <c r="F114"/>
  <c r="H114"/>
  <c r="O119"/>
  <c r="E119"/>
  <c r="G119"/>
  <c r="AY119"/>
  <c r="F119"/>
  <c r="H119"/>
  <c r="AH22" i="2"/>
  <c r="AG22"/>
  <c r="T22"/>
  <c r="S22"/>
  <c r="S116"/>
  <c r="AY22"/>
  <c r="AQ22"/>
  <c r="AP22"/>
  <c r="AO22"/>
  <c r="AM22"/>
  <c r="AL22"/>
  <c r="AK22"/>
  <c r="AJ22"/>
  <c r="AI22"/>
  <c r="AC22"/>
  <c r="AB22"/>
  <c r="AA22"/>
  <c r="Y22"/>
  <c r="X22"/>
  <c r="W22"/>
  <c r="V22"/>
  <c r="U22"/>
  <c r="AH20"/>
  <c r="AG20"/>
  <c r="T20"/>
  <c r="S20"/>
  <c r="AY20"/>
  <c r="AQ20"/>
  <c r="AP20"/>
  <c r="AO20"/>
  <c r="AM20"/>
  <c r="AL20"/>
  <c r="AK20"/>
  <c r="AJ20"/>
  <c r="AI20"/>
  <c r="AC20"/>
  <c r="AB20"/>
  <c r="AA20"/>
  <c r="Y20"/>
  <c r="X20"/>
  <c r="W20"/>
  <c r="V20"/>
  <c r="U20"/>
  <c r="S118"/>
  <c r="AY96"/>
  <c r="AH71"/>
  <c r="AH99"/>
  <c r="AH119"/>
  <c r="AH127"/>
  <c r="AH120"/>
  <c r="AH6"/>
  <c r="AH128"/>
  <c r="AH96"/>
  <c r="AH116"/>
  <c r="AH97"/>
  <c r="AH56"/>
  <c r="AH57"/>
  <c r="AH76"/>
  <c r="AH78"/>
  <c r="AH72"/>
  <c r="AH44"/>
  <c r="AH67"/>
  <c r="AH68"/>
  <c r="AH110"/>
  <c r="AH105"/>
  <c r="AH69"/>
  <c r="AH90"/>
  <c r="AH54"/>
  <c r="AH3"/>
  <c r="AH118"/>
  <c r="AH126"/>
  <c r="AH70"/>
  <c r="AH47"/>
  <c r="AH48"/>
  <c r="AH14"/>
  <c r="AH91"/>
  <c r="AH66"/>
  <c r="AH58"/>
  <c r="AH5"/>
  <c r="AH80"/>
  <c r="AH45"/>
  <c r="AH124"/>
  <c r="AG45"/>
  <c r="AG124"/>
  <c r="AG56"/>
  <c r="AG57"/>
  <c r="AG76"/>
  <c r="AG78"/>
  <c r="AG72"/>
  <c r="AG44"/>
  <c r="AG67"/>
  <c r="AG68"/>
  <c r="AG110"/>
  <c r="AG105"/>
  <c r="AG69"/>
  <c r="AG90"/>
  <c r="AG54"/>
  <c r="AG3"/>
  <c r="AG118"/>
  <c r="AG126"/>
  <c r="AG70"/>
  <c r="AG60"/>
  <c r="AG61"/>
  <c r="AG47"/>
  <c r="AG48"/>
  <c r="AG14"/>
  <c r="AG91"/>
  <c r="AG58"/>
  <c r="AG5"/>
  <c r="AG80"/>
  <c r="AG6"/>
  <c r="AG128"/>
  <c r="AG96"/>
  <c r="AG116"/>
  <c r="AG97"/>
  <c r="AG71"/>
  <c r="AG99"/>
  <c r="AG119"/>
  <c r="AG127"/>
  <c r="AG120"/>
  <c r="T6"/>
  <c r="T128"/>
  <c r="T96"/>
  <c r="T116"/>
  <c r="T97"/>
  <c r="T71"/>
  <c r="T99"/>
  <c r="T119"/>
  <c r="T127"/>
  <c r="T120"/>
  <c r="T54"/>
  <c r="T3"/>
  <c r="T118"/>
  <c r="T126"/>
  <c r="T70"/>
  <c r="T47"/>
  <c r="T48"/>
  <c r="T14"/>
  <c r="T91"/>
  <c r="T66"/>
  <c r="T58"/>
  <c r="T5"/>
  <c r="T80"/>
  <c r="T56"/>
  <c r="T57"/>
  <c r="T76"/>
  <c r="T78"/>
  <c r="T72"/>
  <c r="T44"/>
  <c r="T67"/>
  <c r="T68"/>
  <c r="T110"/>
  <c r="T105"/>
  <c r="T69"/>
  <c r="T90"/>
  <c r="T45"/>
  <c r="T124"/>
  <c r="S54"/>
  <c r="S3"/>
  <c r="S126"/>
  <c r="S70"/>
  <c r="S60"/>
  <c r="S61"/>
  <c r="S47"/>
  <c r="S48"/>
  <c r="S14"/>
  <c r="S91"/>
  <c r="S58"/>
  <c r="S5"/>
  <c r="S80"/>
  <c r="S6"/>
  <c r="S128"/>
  <c r="S96"/>
  <c r="S97"/>
  <c r="S71"/>
  <c r="S99"/>
  <c r="S119"/>
  <c r="S127"/>
  <c r="S120"/>
  <c r="S56"/>
  <c r="S57"/>
  <c r="S76"/>
  <c r="S78"/>
  <c r="S72"/>
  <c r="S67"/>
  <c r="S68"/>
  <c r="S110"/>
  <c r="S105"/>
  <c r="S69"/>
  <c r="S90"/>
  <c r="S45"/>
  <c r="S124"/>
  <c r="AY44"/>
  <c r="AY105"/>
  <c r="AY110"/>
  <c r="AY127"/>
  <c r="AY126"/>
  <c r="AY124"/>
  <c r="AY128"/>
  <c r="AY80"/>
  <c r="AY5"/>
  <c r="AY3"/>
  <c r="AY6"/>
  <c r="AY118"/>
  <c r="AY116"/>
  <c r="AY119"/>
  <c r="AY120"/>
  <c r="AY14"/>
  <c r="AY97"/>
  <c r="AY50"/>
  <c r="AY54"/>
  <c r="AY55"/>
  <c r="AY58"/>
  <c r="AY45"/>
  <c r="AY60"/>
  <c r="AY61"/>
  <c r="AY62"/>
  <c r="AY63"/>
  <c r="AY59"/>
  <c r="AY64"/>
  <c r="AY65"/>
  <c r="AY66"/>
  <c r="AY56"/>
  <c r="AY57"/>
  <c r="AY68"/>
  <c r="AY71"/>
  <c r="AY69"/>
  <c r="AY67"/>
  <c r="AY70"/>
  <c r="AY72"/>
  <c r="AY78"/>
  <c r="AY76"/>
  <c r="AY48"/>
  <c r="AY47"/>
  <c r="AY91"/>
  <c r="AY99"/>
  <c r="AY90"/>
  <c r="D6"/>
  <c r="D126"/>
  <c r="D127"/>
  <c r="D5"/>
  <c r="D3"/>
  <c r="D118"/>
  <c r="D116"/>
  <c r="D119"/>
  <c r="D76"/>
  <c r="D78"/>
  <c r="D72"/>
  <c r="D70"/>
  <c r="D67"/>
  <c r="D71"/>
  <c r="D68"/>
  <c r="D57"/>
  <c r="D61"/>
  <c r="D58"/>
  <c r="D47"/>
  <c r="B348" i="26"/>
  <c r="B277"/>
  <c r="L347"/>
  <c r="L320"/>
  <c r="L279"/>
  <c r="B236"/>
  <c r="B195"/>
  <c r="B143"/>
  <c r="B42"/>
  <c r="B3"/>
  <c r="B2"/>
  <c r="L4"/>
  <c r="Q189" i="25"/>
  <c r="Q12" s="1"/>
  <c r="P189"/>
  <c r="M189"/>
  <c r="M12" s="1"/>
  <c r="S12"/>
  <c r="O12"/>
  <c r="E188"/>
  <c r="E189" s="1"/>
  <c r="E182"/>
  <c r="E175"/>
  <c r="E129"/>
  <c r="F182" i="26" s="1"/>
  <c r="E46" i="25"/>
  <c r="AC97" i="2"/>
  <c r="M153" i="25"/>
  <c r="K155"/>
  <c r="P1" i="14"/>
  <c r="AZ1"/>
  <c r="Q1" i="23"/>
  <c r="BA1"/>
  <c r="AI45" i="2"/>
  <c r="AJ45"/>
  <c r="AK45"/>
  <c r="AL45"/>
  <c r="AM45"/>
  <c r="AN45"/>
  <c r="AO45"/>
  <c r="AP45"/>
  <c r="AQ45"/>
  <c r="AI124"/>
  <c r="AJ124"/>
  <c r="AK124"/>
  <c r="AL124"/>
  <c r="AM124"/>
  <c r="AN124"/>
  <c r="AO124"/>
  <c r="AP124"/>
  <c r="AQ124"/>
  <c r="AI56"/>
  <c r="AJ56"/>
  <c r="AK56"/>
  <c r="AL56"/>
  <c r="AM56"/>
  <c r="AN56"/>
  <c r="AO56"/>
  <c r="AP56"/>
  <c r="AQ56"/>
  <c r="AI57"/>
  <c r="AJ57"/>
  <c r="AK57"/>
  <c r="AL57"/>
  <c r="AM57"/>
  <c r="AN57"/>
  <c r="AO57"/>
  <c r="AP57"/>
  <c r="AQ57"/>
  <c r="AI76"/>
  <c r="AJ76"/>
  <c r="AK76"/>
  <c r="AL76"/>
  <c r="AM76"/>
  <c r="AN76"/>
  <c r="AO76"/>
  <c r="AP76"/>
  <c r="AQ76"/>
  <c r="AI78"/>
  <c r="AJ78"/>
  <c r="AK78"/>
  <c r="AL78"/>
  <c r="AM78"/>
  <c r="AO78"/>
  <c r="AP78"/>
  <c r="AQ78"/>
  <c r="AI72"/>
  <c r="AJ72"/>
  <c r="AK72"/>
  <c r="AL72"/>
  <c r="AM72"/>
  <c r="AN72"/>
  <c r="AO72"/>
  <c r="AP72"/>
  <c r="AQ72"/>
  <c r="AI44"/>
  <c r="AJ44"/>
  <c r="AK44"/>
  <c r="AL44"/>
  <c r="AM44"/>
  <c r="AO44"/>
  <c r="AP44"/>
  <c r="AQ44"/>
  <c r="AI67"/>
  <c r="AJ67"/>
  <c r="AK67"/>
  <c r="AL67"/>
  <c r="AM67"/>
  <c r="AN67"/>
  <c r="AO67"/>
  <c r="AP67"/>
  <c r="AQ67"/>
  <c r="AI55"/>
  <c r="AJ55"/>
  <c r="AK55"/>
  <c r="AL55"/>
  <c r="AM55"/>
  <c r="AN55"/>
  <c r="AO55"/>
  <c r="AP55"/>
  <c r="AQ55"/>
  <c r="AI68"/>
  <c r="AJ68"/>
  <c r="AK68"/>
  <c r="AL68"/>
  <c r="AM68"/>
  <c r="AN68"/>
  <c r="AO68"/>
  <c r="AP68"/>
  <c r="AQ68"/>
  <c r="AI110"/>
  <c r="AJ110"/>
  <c r="AK110"/>
  <c r="AL110"/>
  <c r="AM110"/>
  <c r="AO110"/>
  <c r="AP110"/>
  <c r="AQ110"/>
  <c r="AI105"/>
  <c r="AJ105"/>
  <c r="AK105"/>
  <c r="AL105"/>
  <c r="AM105"/>
  <c r="AO105"/>
  <c r="AP105"/>
  <c r="AQ105"/>
  <c r="AI69"/>
  <c r="AJ69"/>
  <c r="AK69"/>
  <c r="AL69"/>
  <c r="AM69"/>
  <c r="AN69"/>
  <c r="AO69"/>
  <c r="AP69"/>
  <c r="AQ69"/>
  <c r="AI59"/>
  <c r="AK59"/>
  <c r="AL59"/>
  <c r="AM59"/>
  <c r="AN59"/>
  <c r="AO59"/>
  <c r="AP59"/>
  <c r="AQ59"/>
  <c r="AI90"/>
  <c r="AJ90"/>
  <c r="AK90"/>
  <c r="AL90"/>
  <c r="AM90"/>
  <c r="AO90"/>
  <c r="AP90"/>
  <c r="AQ90"/>
  <c r="AI54"/>
  <c r="AJ54"/>
  <c r="AK54"/>
  <c r="AL54"/>
  <c r="AM54"/>
  <c r="AN54"/>
  <c r="AO54"/>
  <c r="AP54"/>
  <c r="AQ54"/>
  <c r="AI3"/>
  <c r="AJ3"/>
  <c r="AK3"/>
  <c r="AL3"/>
  <c r="AM3"/>
  <c r="AP3"/>
  <c r="AQ3"/>
  <c r="AI118"/>
  <c r="AJ118"/>
  <c r="AK118"/>
  <c r="AL118"/>
  <c r="AM118"/>
  <c r="AN118"/>
  <c r="AO118"/>
  <c r="AP118"/>
  <c r="AQ118"/>
  <c r="AI126"/>
  <c r="AJ126"/>
  <c r="AK126"/>
  <c r="AL126"/>
  <c r="AM126"/>
  <c r="AN126"/>
  <c r="AO126"/>
  <c r="AP126"/>
  <c r="AQ126"/>
  <c r="AI65"/>
  <c r="AJ65"/>
  <c r="AK65"/>
  <c r="AL65"/>
  <c r="AM65"/>
  <c r="AO65"/>
  <c r="AP65"/>
  <c r="AQ65"/>
  <c r="AI64"/>
  <c r="AJ64"/>
  <c r="AK64"/>
  <c r="AL64"/>
  <c r="AM64"/>
  <c r="AO64"/>
  <c r="AP64"/>
  <c r="AQ64"/>
  <c r="AI70"/>
  <c r="AJ70"/>
  <c r="AK70"/>
  <c r="AL70"/>
  <c r="AM70"/>
  <c r="AN70"/>
  <c r="AO70"/>
  <c r="AP70"/>
  <c r="AQ70"/>
  <c r="AI60"/>
  <c r="AL60"/>
  <c r="AM60"/>
  <c r="AO60"/>
  <c r="AP60"/>
  <c r="AQ60"/>
  <c r="AI61"/>
  <c r="AL61"/>
  <c r="AM61"/>
  <c r="AO61"/>
  <c r="AP61"/>
  <c r="AQ61"/>
  <c r="AI62"/>
  <c r="AL62"/>
  <c r="AM62"/>
  <c r="AO62"/>
  <c r="AP62"/>
  <c r="AQ62"/>
  <c r="AI63"/>
  <c r="AL63"/>
  <c r="AM63"/>
  <c r="AO63"/>
  <c r="AP63"/>
  <c r="AQ63"/>
  <c r="AI50"/>
  <c r="AJ50"/>
  <c r="AK50"/>
  <c r="AL50"/>
  <c r="AM50"/>
  <c r="AO50"/>
  <c r="AP50"/>
  <c r="AQ50"/>
  <c r="AI47"/>
  <c r="AJ47"/>
  <c r="AK47"/>
  <c r="AL47"/>
  <c r="AM47"/>
  <c r="AN47"/>
  <c r="AO47"/>
  <c r="AP47"/>
  <c r="AQ47"/>
  <c r="AI48"/>
  <c r="AJ48"/>
  <c r="AK48"/>
  <c r="AL48"/>
  <c r="AM48"/>
  <c r="AN48"/>
  <c r="AO48"/>
  <c r="AP48"/>
  <c r="AQ48"/>
  <c r="AI14"/>
  <c r="AJ14"/>
  <c r="AK14"/>
  <c r="AL14"/>
  <c r="AM14"/>
  <c r="AO14"/>
  <c r="AP14"/>
  <c r="AQ14"/>
  <c r="AI91"/>
  <c r="AJ91"/>
  <c r="AK91"/>
  <c r="AL91"/>
  <c r="AM91"/>
  <c r="AO91"/>
  <c r="AP91"/>
  <c r="AQ91"/>
  <c r="AI66"/>
  <c r="AJ66"/>
  <c r="AK66"/>
  <c r="AL66"/>
  <c r="AM66"/>
  <c r="AO66"/>
  <c r="AP66"/>
  <c r="AQ66"/>
  <c r="AI58"/>
  <c r="AJ58"/>
  <c r="AK58"/>
  <c r="AL58"/>
  <c r="AM58"/>
  <c r="AN58"/>
  <c r="AO58"/>
  <c r="AP58"/>
  <c r="AQ58"/>
  <c r="AI5"/>
  <c r="AJ5"/>
  <c r="AK5"/>
  <c r="AL5"/>
  <c r="AM5"/>
  <c r="AO5"/>
  <c r="AP5"/>
  <c r="AQ5"/>
  <c r="AI80"/>
  <c r="AJ80"/>
  <c r="AK80"/>
  <c r="AL80"/>
  <c r="AM80"/>
  <c r="AN80"/>
  <c r="AO80"/>
  <c r="AP80"/>
  <c r="AQ80"/>
  <c r="AI6"/>
  <c r="AJ6"/>
  <c r="AK6"/>
  <c r="AL6"/>
  <c r="AM6"/>
  <c r="AO6"/>
  <c r="AP6"/>
  <c r="AQ6"/>
  <c r="AI128"/>
  <c r="AJ128"/>
  <c r="AK128"/>
  <c r="AL128"/>
  <c r="AM128"/>
  <c r="AN128"/>
  <c r="AO128"/>
  <c r="AP128"/>
  <c r="AQ128"/>
  <c r="AI96"/>
  <c r="AJ96"/>
  <c r="AK96"/>
  <c r="AL96"/>
  <c r="AM96"/>
  <c r="AO96"/>
  <c r="AP96"/>
  <c r="AQ96"/>
  <c r="AI116"/>
  <c r="AJ116"/>
  <c r="AK116"/>
  <c r="AL116"/>
  <c r="AM116"/>
  <c r="AN116"/>
  <c r="AO116"/>
  <c r="AP116"/>
  <c r="AQ116"/>
  <c r="AI97"/>
  <c r="AJ97"/>
  <c r="AK97"/>
  <c r="AL97"/>
  <c r="AM97"/>
  <c r="AO97"/>
  <c r="AP97"/>
  <c r="AQ97"/>
  <c r="AI71"/>
  <c r="AJ71"/>
  <c r="AK71"/>
  <c r="AL71"/>
  <c r="AM71"/>
  <c r="AN71"/>
  <c r="AO71"/>
  <c r="AP71"/>
  <c r="AQ71"/>
  <c r="AI99"/>
  <c r="AJ99"/>
  <c r="AK99"/>
  <c r="AL99"/>
  <c r="AM99"/>
  <c r="AO99"/>
  <c r="AP99"/>
  <c r="AQ99"/>
  <c r="AI119"/>
  <c r="AJ119"/>
  <c r="AK119"/>
  <c r="AL119"/>
  <c r="AM119"/>
  <c r="AN119"/>
  <c r="AO119"/>
  <c r="AP119"/>
  <c r="AQ119"/>
  <c r="AI127"/>
  <c r="AJ127"/>
  <c r="AK127"/>
  <c r="AL127"/>
  <c r="AM127"/>
  <c r="AN127"/>
  <c r="AO127"/>
  <c r="AP127"/>
  <c r="AQ127"/>
  <c r="AI120"/>
  <c r="AJ120"/>
  <c r="AK120"/>
  <c r="AL120"/>
  <c r="AM120"/>
  <c r="AN120"/>
  <c r="AO120"/>
  <c r="AP120"/>
  <c r="AQ120"/>
  <c r="U45"/>
  <c r="V45"/>
  <c r="W45"/>
  <c r="X45"/>
  <c r="Y45"/>
  <c r="Z45"/>
  <c r="AA45"/>
  <c r="AB45"/>
  <c r="AC45"/>
  <c r="U124"/>
  <c r="V124"/>
  <c r="W124"/>
  <c r="X124"/>
  <c r="Y124"/>
  <c r="Z124"/>
  <c r="AA124"/>
  <c r="AB124"/>
  <c r="AC124"/>
  <c r="U56"/>
  <c r="V56"/>
  <c r="W56"/>
  <c r="X56"/>
  <c r="Y56"/>
  <c r="Z56"/>
  <c r="AA56"/>
  <c r="AB56"/>
  <c r="AC56"/>
  <c r="U57"/>
  <c r="V57"/>
  <c r="W57"/>
  <c r="X57"/>
  <c r="Y57"/>
  <c r="Z57"/>
  <c r="AA57"/>
  <c r="AB57"/>
  <c r="AC57"/>
  <c r="U76"/>
  <c r="V76"/>
  <c r="W76"/>
  <c r="X76"/>
  <c r="Y76"/>
  <c r="Z76"/>
  <c r="AA76"/>
  <c r="AB76"/>
  <c r="AC76"/>
  <c r="U78"/>
  <c r="V78"/>
  <c r="W78"/>
  <c r="X78"/>
  <c r="Y78"/>
  <c r="AA78"/>
  <c r="AB78"/>
  <c r="AC78"/>
  <c r="U72"/>
  <c r="V72"/>
  <c r="W72"/>
  <c r="X72"/>
  <c r="Y72"/>
  <c r="Z72"/>
  <c r="AA72"/>
  <c r="AB72"/>
  <c r="AC72"/>
  <c r="U44"/>
  <c r="V44"/>
  <c r="W44"/>
  <c r="X44"/>
  <c r="Y44"/>
  <c r="AA44"/>
  <c r="AB44"/>
  <c r="AC44"/>
  <c r="U67"/>
  <c r="V67"/>
  <c r="W67"/>
  <c r="X67"/>
  <c r="Y67"/>
  <c r="Z67"/>
  <c r="AA67"/>
  <c r="AB67"/>
  <c r="AC67"/>
  <c r="U55"/>
  <c r="V55"/>
  <c r="W55"/>
  <c r="X55"/>
  <c r="Y55"/>
  <c r="Z55"/>
  <c r="AA55"/>
  <c r="AB55"/>
  <c r="AC55"/>
  <c r="U68"/>
  <c r="V68"/>
  <c r="W68"/>
  <c r="X68"/>
  <c r="Y68"/>
  <c r="Z68"/>
  <c r="AA68"/>
  <c r="AB68"/>
  <c r="AC68"/>
  <c r="U110"/>
  <c r="V110"/>
  <c r="W110"/>
  <c r="X110"/>
  <c r="Y110"/>
  <c r="AA110"/>
  <c r="AB110"/>
  <c r="AC110"/>
  <c r="U105"/>
  <c r="V105"/>
  <c r="W105"/>
  <c r="X105"/>
  <c r="Y105"/>
  <c r="AA105"/>
  <c r="AB105"/>
  <c r="AC105"/>
  <c r="U69"/>
  <c r="V69"/>
  <c r="W69"/>
  <c r="X69"/>
  <c r="Y69"/>
  <c r="Z69"/>
  <c r="AA69"/>
  <c r="AB69"/>
  <c r="AC69"/>
  <c r="U59"/>
  <c r="X59"/>
  <c r="Y59"/>
  <c r="Z59"/>
  <c r="AA59"/>
  <c r="AB59"/>
  <c r="AC59"/>
  <c r="U90"/>
  <c r="V90"/>
  <c r="W90"/>
  <c r="X90"/>
  <c r="Y90"/>
  <c r="AA90"/>
  <c r="AB90"/>
  <c r="AC90"/>
  <c r="U54"/>
  <c r="V54"/>
  <c r="W54"/>
  <c r="X54"/>
  <c r="Y54"/>
  <c r="Z54"/>
  <c r="AA54"/>
  <c r="AB54"/>
  <c r="AC54"/>
  <c r="U3"/>
  <c r="V3"/>
  <c r="W3"/>
  <c r="X3"/>
  <c r="Y3"/>
  <c r="AB3"/>
  <c r="AC3"/>
  <c r="U118"/>
  <c r="V118"/>
  <c r="W118"/>
  <c r="X118"/>
  <c r="Y118"/>
  <c r="Z118"/>
  <c r="AA118"/>
  <c r="AB118"/>
  <c r="AC118"/>
  <c r="U126"/>
  <c r="V126"/>
  <c r="W126"/>
  <c r="X126"/>
  <c r="Y126"/>
  <c r="Z126"/>
  <c r="AA126"/>
  <c r="AB126"/>
  <c r="AC126"/>
  <c r="U65"/>
  <c r="V65"/>
  <c r="W65"/>
  <c r="X65"/>
  <c r="Y65"/>
  <c r="AA65"/>
  <c r="AB65"/>
  <c r="AC65"/>
  <c r="U64"/>
  <c r="V64"/>
  <c r="W64"/>
  <c r="X64"/>
  <c r="Y64"/>
  <c r="AA64"/>
  <c r="AB64"/>
  <c r="AC64"/>
  <c r="U70"/>
  <c r="V70"/>
  <c r="W70"/>
  <c r="X70"/>
  <c r="Y70"/>
  <c r="Z70"/>
  <c r="AA70"/>
  <c r="AB70"/>
  <c r="AC70"/>
  <c r="U60"/>
  <c r="X60"/>
  <c r="Y60"/>
  <c r="AA60"/>
  <c r="AB60"/>
  <c r="AC60"/>
  <c r="U61"/>
  <c r="X61"/>
  <c r="Y61"/>
  <c r="AA61"/>
  <c r="AB61"/>
  <c r="AC61"/>
  <c r="U62"/>
  <c r="X62"/>
  <c r="Y62"/>
  <c r="AA62"/>
  <c r="AB62"/>
  <c r="AC62"/>
  <c r="U63"/>
  <c r="X63"/>
  <c r="Y63"/>
  <c r="AA63"/>
  <c r="AB63"/>
  <c r="AC63"/>
  <c r="U50"/>
  <c r="V50"/>
  <c r="W50"/>
  <c r="X50"/>
  <c r="Y50"/>
  <c r="AA50"/>
  <c r="AB50"/>
  <c r="AC50"/>
  <c r="U47"/>
  <c r="V47"/>
  <c r="W47"/>
  <c r="X47"/>
  <c r="Y47"/>
  <c r="Z47"/>
  <c r="AA47"/>
  <c r="AB47"/>
  <c r="AC47"/>
  <c r="U48"/>
  <c r="V48"/>
  <c r="W48"/>
  <c r="X48"/>
  <c r="Y48"/>
  <c r="Z48"/>
  <c r="AA48"/>
  <c r="AB48"/>
  <c r="AC48"/>
  <c r="U14"/>
  <c r="V14"/>
  <c r="W14"/>
  <c r="X14"/>
  <c r="Y14"/>
  <c r="AA14"/>
  <c r="AB14"/>
  <c r="AC14"/>
  <c r="U91"/>
  <c r="V91"/>
  <c r="W91"/>
  <c r="X91"/>
  <c r="Y91"/>
  <c r="AA91"/>
  <c r="AB91"/>
  <c r="AC91"/>
  <c r="U66"/>
  <c r="V66"/>
  <c r="W66"/>
  <c r="X66"/>
  <c r="Y66"/>
  <c r="AA66"/>
  <c r="AB66"/>
  <c r="AC66"/>
  <c r="U58"/>
  <c r="V58"/>
  <c r="W58"/>
  <c r="X58"/>
  <c r="Y58"/>
  <c r="Z58"/>
  <c r="AA58"/>
  <c r="AB58"/>
  <c r="AC58"/>
  <c r="U5"/>
  <c r="V5"/>
  <c r="W5"/>
  <c r="X5"/>
  <c r="Y5"/>
  <c r="AA5"/>
  <c r="AB5"/>
  <c r="AC5"/>
  <c r="U80"/>
  <c r="V80"/>
  <c r="W80"/>
  <c r="X80"/>
  <c r="Y80"/>
  <c r="Z80"/>
  <c r="AA80"/>
  <c r="AB80"/>
  <c r="AC80"/>
  <c r="U6"/>
  <c r="V6"/>
  <c r="W6"/>
  <c r="X6"/>
  <c r="Y6"/>
  <c r="AA6"/>
  <c r="AB6"/>
  <c r="AC6"/>
  <c r="U128"/>
  <c r="V128"/>
  <c r="W128"/>
  <c r="X128"/>
  <c r="Y128"/>
  <c r="Z128"/>
  <c r="AA128"/>
  <c r="AB128"/>
  <c r="AC128"/>
  <c r="U96"/>
  <c r="V96"/>
  <c r="W96"/>
  <c r="X96"/>
  <c r="Y96"/>
  <c r="AA96"/>
  <c r="AB96"/>
  <c r="AC96"/>
  <c r="U116"/>
  <c r="V116"/>
  <c r="W116"/>
  <c r="X116"/>
  <c r="Y116"/>
  <c r="Z116"/>
  <c r="AA116"/>
  <c r="AB116"/>
  <c r="AC116"/>
  <c r="U97"/>
  <c r="V97"/>
  <c r="W97"/>
  <c r="X97"/>
  <c r="Y97"/>
  <c r="AA97"/>
  <c r="AB97"/>
  <c r="U71"/>
  <c r="V71"/>
  <c r="W71"/>
  <c r="X71"/>
  <c r="Y71"/>
  <c r="Z71"/>
  <c r="AA71"/>
  <c r="AB71"/>
  <c r="AC71"/>
  <c r="U99"/>
  <c r="V99"/>
  <c r="W99"/>
  <c r="X99"/>
  <c r="Y99"/>
  <c r="AA99"/>
  <c r="AB99"/>
  <c r="AC99"/>
  <c r="U119"/>
  <c r="V119"/>
  <c r="W119"/>
  <c r="X119"/>
  <c r="Y119"/>
  <c r="Z119"/>
  <c r="AA119"/>
  <c r="AB119"/>
  <c r="AC119"/>
  <c r="U127"/>
  <c r="V127"/>
  <c r="W127"/>
  <c r="X127"/>
  <c r="Y127"/>
  <c r="Z127"/>
  <c r="AA127"/>
  <c r="AB127"/>
  <c r="AC127"/>
  <c r="U120"/>
  <c r="V120"/>
  <c r="W120"/>
  <c r="X120"/>
  <c r="Y120"/>
  <c r="Z120"/>
  <c r="AA120"/>
  <c r="AB120"/>
  <c r="AC120"/>
  <c r="K180" i="25"/>
  <c r="M178"/>
  <c r="GR1" i="14"/>
  <c r="GS1" s="1"/>
  <c r="FF1"/>
  <c r="FG1" s="1"/>
  <c r="DU1"/>
  <c r="CJ1"/>
  <c r="GS1" i="23"/>
  <c r="GT1" s="1"/>
  <c r="FG1"/>
  <c r="FH1" s="1"/>
  <c r="DV1"/>
  <c r="CK1"/>
  <c r="L44" i="26"/>
  <c r="L95"/>
  <c r="L145"/>
  <c r="L197"/>
  <c r="L238"/>
  <c r="K189" i="25"/>
  <c r="K187"/>
  <c r="K12"/>
  <c r="K166"/>
  <c r="K134"/>
  <c r="K92"/>
  <c r="K51"/>
  <c r="K17"/>
  <c r="K4"/>
  <c r="AW1" i="2"/>
  <c r="M2" i="25"/>
  <c r="M15"/>
  <c r="M90"/>
  <c r="M132"/>
  <c r="M164"/>
  <c r="M185"/>
  <c r="AV128" i="2"/>
  <c r="N147" i="25" s="1"/>
  <c r="AU128" i="2"/>
  <c r="P147" i="25" s="1"/>
  <c r="AZ113" i="2"/>
  <c r="AN113"/>
  <c r="AF20"/>
  <c r="R22"/>
  <c r="AF22"/>
  <c r="AZ37" i="23"/>
  <c r="AO3" i="2"/>
  <c r="AA3"/>
  <c r="N69" i="25" l="1"/>
  <c r="AN104" i="2"/>
  <c r="AT113"/>
  <c r="Z113"/>
  <c r="Z6"/>
  <c r="AG65"/>
  <c r="FI77" i="13" s="1"/>
  <c r="P77"/>
  <c r="O77" s="1"/>
  <c r="T64" i="2"/>
  <c r="EI78" i="13" s="1"/>
  <c r="AZ78"/>
  <c r="O78" s="1"/>
  <c r="S59" i="2"/>
  <c r="CT67" i="13" s="1"/>
  <c r="P67"/>
  <c r="AG63" i="2"/>
  <c r="P83" i="13"/>
  <c r="O83" s="1"/>
  <c r="T62" i="2"/>
  <c r="EE82" i="13" s="1"/>
  <c r="AZ82"/>
  <c r="O82" s="1"/>
  <c r="AY81" i="14"/>
  <c r="AZ81" i="13"/>
  <c r="O81" s="1"/>
  <c r="BA9"/>
  <c r="BA3"/>
  <c r="BA10"/>
  <c r="BA27"/>
  <c r="BA29"/>
  <c r="BA24"/>
  <c r="BA31"/>
  <c r="BA33"/>
  <c r="BA35"/>
  <c r="BA38"/>
  <c r="BA40"/>
  <c r="BA26"/>
  <c r="BA28"/>
  <c r="BA30"/>
  <c r="BA66"/>
  <c r="BA68"/>
  <c r="BA70"/>
  <c r="BA74"/>
  <c r="BA76"/>
  <c r="BA78"/>
  <c r="BA80"/>
  <c r="BA82"/>
  <c r="BA84"/>
  <c r="BA86"/>
  <c r="BA88"/>
  <c r="BA67"/>
  <c r="BA69"/>
  <c r="BA77"/>
  <c r="BA79"/>
  <c r="BA83"/>
  <c r="BA100"/>
  <c r="BA102"/>
  <c r="BA104"/>
  <c r="BA106"/>
  <c r="BA108"/>
  <c r="BA110"/>
  <c r="BA112"/>
  <c r="BA118"/>
  <c r="BA128"/>
  <c r="BA130"/>
  <c r="BA32"/>
  <c r="BA34"/>
  <c r="BA36"/>
  <c r="BA73"/>
  <c r="BA75"/>
  <c r="BA81"/>
  <c r="BA85"/>
  <c r="BA87"/>
  <c r="BA99"/>
  <c r="BA101"/>
  <c r="BA103"/>
  <c r="BA105"/>
  <c r="BA107"/>
  <c r="BA109"/>
  <c r="BA111"/>
  <c r="BA123"/>
  <c r="BA117"/>
  <c r="BA129"/>
  <c r="BA6"/>
  <c r="BA122"/>
  <c r="BA15"/>
  <c r="BA61"/>
  <c r="BA23"/>
  <c r="BA49"/>
  <c r="BA25"/>
  <c r="BA64"/>
  <c r="BA5"/>
  <c r="BA20"/>
  <c r="BA120"/>
  <c r="BA124"/>
  <c r="BA8"/>
  <c r="BA7"/>
  <c r="BA54"/>
  <c r="BA50"/>
  <c r="BA53"/>
  <c r="BA48"/>
  <c r="BA125"/>
  <c r="BA17"/>
  <c r="BA19"/>
  <c r="BA16"/>
  <c r="BA62"/>
  <c r="BA18"/>
  <c r="BA116"/>
  <c r="BA14"/>
  <c r="BA13"/>
  <c r="BA37"/>
  <c r="BA72"/>
  <c r="BA98"/>
  <c r="BA39"/>
  <c r="BA51"/>
  <c r="BA113"/>
  <c r="BA121"/>
  <c r="BA52"/>
  <c r="BA65"/>
  <c r="BA97"/>
  <c r="BA55"/>
  <c r="BA59"/>
  <c r="BA60"/>
  <c r="BA63"/>
  <c r="BA45"/>
  <c r="BA127"/>
  <c r="BA46"/>
  <c r="BA47"/>
  <c r="BA95"/>
  <c r="BA96"/>
  <c r="BA56"/>
  <c r="BA57"/>
  <c r="BA58"/>
  <c r="BA126"/>
  <c r="BA91"/>
  <c r="BA92"/>
  <c r="BA93"/>
  <c r="BA94"/>
  <c r="BA90"/>
  <c r="BA115"/>
  <c r="BA42"/>
  <c r="BA89"/>
  <c r="BA21"/>
  <c r="BA22"/>
  <c r="BA43"/>
  <c r="BA44"/>
  <c r="BA41"/>
  <c r="BA119"/>
  <c r="BA114"/>
  <c r="BA71"/>
  <c r="Q3"/>
  <c r="Q6"/>
  <c r="Q8"/>
  <c r="Q10"/>
  <c r="Q23"/>
  <c r="Q25"/>
  <c r="Q27"/>
  <c r="Q29"/>
  <c r="Q31"/>
  <c r="Q33"/>
  <c r="Q35"/>
  <c r="Q38"/>
  <c r="Q40"/>
  <c r="Q20"/>
  <c r="Q48"/>
  <c r="Q50"/>
  <c r="Q61"/>
  <c r="Q67"/>
  <c r="Q69"/>
  <c r="Q73"/>
  <c r="Q75"/>
  <c r="Q77"/>
  <c r="Q79"/>
  <c r="Q81"/>
  <c r="Q83"/>
  <c r="Q85"/>
  <c r="Q87"/>
  <c r="Q99"/>
  <c r="Q101"/>
  <c r="Q103"/>
  <c r="Q105"/>
  <c r="Q107"/>
  <c r="Q109"/>
  <c r="Q111"/>
  <c r="Q117"/>
  <c r="Q123"/>
  <c r="Q125"/>
  <c r="Q129"/>
  <c r="Q131"/>
  <c r="Q5"/>
  <c r="Q7"/>
  <c r="Q9"/>
  <c r="Q15"/>
  <c r="Q24"/>
  <c r="Q26"/>
  <c r="Q28"/>
  <c r="Q30"/>
  <c r="Q32"/>
  <c r="Q34"/>
  <c r="Q36"/>
  <c r="Q49"/>
  <c r="Q74"/>
  <c r="Q76"/>
  <c r="Q82"/>
  <c r="Q66"/>
  <c r="Q68"/>
  <c r="Q70"/>
  <c r="Q78"/>
  <c r="Q80"/>
  <c r="Q84"/>
  <c r="Q86"/>
  <c r="Q88"/>
  <c r="Q100"/>
  <c r="Q102"/>
  <c r="Q104"/>
  <c r="Q106"/>
  <c r="Q108"/>
  <c r="Q110"/>
  <c r="Q112"/>
  <c r="Q118"/>
  <c r="Q124"/>
  <c r="Q128"/>
  <c r="Q130"/>
  <c r="Q64"/>
  <c r="Q122"/>
  <c r="Q120"/>
  <c r="Q53"/>
  <c r="Q54"/>
  <c r="Q16"/>
  <c r="Q62"/>
  <c r="Q17"/>
  <c r="Q19"/>
  <c r="Q18"/>
  <c r="Q14"/>
  <c r="Q13"/>
  <c r="Q116"/>
  <c r="Q37"/>
  <c r="Q72"/>
  <c r="Q98"/>
  <c r="Q39"/>
  <c r="Q51"/>
  <c r="Q113"/>
  <c r="Q121"/>
  <c r="Q65"/>
  <c r="Q97"/>
  <c r="Q55"/>
  <c r="Q59"/>
  <c r="Q60"/>
  <c r="Q63"/>
  <c r="Q126"/>
  <c r="Q56"/>
  <c r="Q57"/>
  <c r="Q58"/>
  <c r="Q95"/>
  <c r="Q96"/>
  <c r="Q127"/>
  <c r="Q46"/>
  <c r="Q47"/>
  <c r="Q45"/>
  <c r="Q94"/>
  <c r="Q90"/>
  <c r="Q115"/>
  <c r="Q89"/>
  <c r="Q21"/>
  <c r="Q22"/>
  <c r="Q42"/>
  <c r="Q43"/>
  <c r="Q44"/>
  <c r="Q91"/>
  <c r="Q92"/>
  <c r="Q93"/>
  <c r="Q52"/>
  <c r="Q41"/>
  <c r="Q119"/>
  <c r="Q114"/>
  <c r="Q71"/>
  <c r="AY67" i="14"/>
  <c r="AZ67" i="13"/>
  <c r="AH50" i="2"/>
  <c r="GT84" i="13" s="1"/>
  <c r="AZ84"/>
  <c r="O84" s="1"/>
  <c r="AV97" i="2"/>
  <c r="AV99"/>
  <c r="N29" i="25" s="1"/>
  <c r="AV90" i="2"/>
  <c r="N20" i="25" s="1"/>
  <c r="AV96" i="2"/>
  <c r="N26" i="25" s="1"/>
  <c r="AV91" i="2"/>
  <c r="N21" i="25" s="1"/>
  <c r="AV104" i="2"/>
  <c r="AV110"/>
  <c r="AV113"/>
  <c r="N43" i="25" s="1"/>
  <c r="AV105" i="2"/>
  <c r="N35" i="25" s="1"/>
  <c r="EK121" i="13"/>
  <c r="EM121"/>
  <c r="EO121"/>
  <c r="EL121"/>
  <c r="EN121"/>
  <c r="HJ121"/>
  <c r="HL121"/>
  <c r="HI121"/>
  <c r="HK121"/>
  <c r="HM121"/>
  <c r="CZ121"/>
  <c r="DB121"/>
  <c r="DD121"/>
  <c r="DA121"/>
  <c r="DC121"/>
  <c r="FX121"/>
  <c r="FZ121"/>
  <c r="FY121"/>
  <c r="FW121"/>
  <c r="GA121"/>
  <c r="CL9"/>
  <c r="CN9"/>
  <c r="CP9"/>
  <c r="CR9"/>
  <c r="CT9"/>
  <c r="CV9"/>
  <c r="CX9"/>
  <c r="CZ9"/>
  <c r="DB9"/>
  <c r="DD9"/>
  <c r="DF9"/>
  <c r="DH9"/>
  <c r="DJ9"/>
  <c r="DL9"/>
  <c r="DN9"/>
  <c r="DP9"/>
  <c r="DR9"/>
  <c r="CK9"/>
  <c r="CM9"/>
  <c r="CO9"/>
  <c r="CQ9"/>
  <c r="CS9"/>
  <c r="CU9"/>
  <c r="CW9"/>
  <c r="CY9"/>
  <c r="DA9"/>
  <c r="DC9"/>
  <c r="DE9"/>
  <c r="DG9"/>
  <c r="DI9"/>
  <c r="DK9"/>
  <c r="DM9"/>
  <c r="DO9"/>
  <c r="DQ9"/>
  <c r="DS9"/>
  <c r="CK66"/>
  <c r="CM66"/>
  <c r="CO66"/>
  <c r="CQ66"/>
  <c r="CS66"/>
  <c r="CU66"/>
  <c r="CL66"/>
  <c r="CN66"/>
  <c r="CP66"/>
  <c r="CR66"/>
  <c r="CT66"/>
  <c r="CV66"/>
  <c r="CK52"/>
  <c r="CM52"/>
  <c r="CO52"/>
  <c r="CQ52"/>
  <c r="CS52"/>
  <c r="CU52"/>
  <c r="CW52"/>
  <c r="CY52"/>
  <c r="DA52"/>
  <c r="DC52"/>
  <c r="CL52"/>
  <c r="CN52"/>
  <c r="CP52"/>
  <c r="CR52"/>
  <c r="CT52"/>
  <c r="CV52"/>
  <c r="CX52"/>
  <c r="CZ52"/>
  <c r="DB52"/>
  <c r="DD52"/>
  <c r="CK38"/>
  <c r="CM38"/>
  <c r="CO38"/>
  <c r="CQ38"/>
  <c r="CS38"/>
  <c r="CU38"/>
  <c r="CL38"/>
  <c r="CN38"/>
  <c r="CP38"/>
  <c r="CR38"/>
  <c r="CT38"/>
  <c r="CV38"/>
  <c r="CL31"/>
  <c r="CN31"/>
  <c r="CP31"/>
  <c r="CR31"/>
  <c r="CT31"/>
  <c r="CV31"/>
  <c r="CX31"/>
  <c r="CZ31"/>
  <c r="DB31"/>
  <c r="DD31"/>
  <c r="DF31"/>
  <c r="DH31"/>
  <c r="DJ31"/>
  <c r="DL31"/>
  <c r="DN31"/>
  <c r="DP31"/>
  <c r="DR31"/>
  <c r="CK31"/>
  <c r="CM31"/>
  <c r="CO31"/>
  <c r="CQ31"/>
  <c r="CS31"/>
  <c r="CU31"/>
  <c r="CW31"/>
  <c r="CY31"/>
  <c r="DA31"/>
  <c r="DC31"/>
  <c r="DE31"/>
  <c r="DG31"/>
  <c r="DI31"/>
  <c r="DK31"/>
  <c r="DM31"/>
  <c r="DO31"/>
  <c r="DQ31"/>
  <c r="DS31"/>
  <c r="CK28"/>
  <c r="CL28"/>
  <c r="CL130"/>
  <c r="CN130"/>
  <c r="CP130"/>
  <c r="CR130"/>
  <c r="CT130"/>
  <c r="CV130"/>
  <c r="CX130"/>
  <c r="CZ130"/>
  <c r="DB130"/>
  <c r="DD130"/>
  <c r="DF130"/>
  <c r="DH130"/>
  <c r="CK130"/>
  <c r="CM130"/>
  <c r="CO130"/>
  <c r="CQ130"/>
  <c r="CS130"/>
  <c r="CU130"/>
  <c r="CW130"/>
  <c r="CY130"/>
  <c r="DA130"/>
  <c r="DC130"/>
  <c r="DE130"/>
  <c r="DG130"/>
  <c r="DI130"/>
  <c r="CL128"/>
  <c r="CN128"/>
  <c r="CP128"/>
  <c r="CR128"/>
  <c r="CT128"/>
  <c r="CV128"/>
  <c r="CX128"/>
  <c r="CZ128"/>
  <c r="DB128"/>
  <c r="DD128"/>
  <c r="DF128"/>
  <c r="DH128"/>
  <c r="DJ128"/>
  <c r="DL128"/>
  <c r="DN128"/>
  <c r="DP128"/>
  <c r="DR128"/>
  <c r="CK128"/>
  <c r="CM128"/>
  <c r="CO128"/>
  <c r="CQ128"/>
  <c r="CS128"/>
  <c r="CU128"/>
  <c r="CW128"/>
  <c r="CY128"/>
  <c r="DA128"/>
  <c r="DC128"/>
  <c r="DE128"/>
  <c r="DG128"/>
  <c r="DI128"/>
  <c r="DK128"/>
  <c r="DM128"/>
  <c r="DO128"/>
  <c r="DQ128"/>
  <c r="DS128"/>
  <c r="CL123"/>
  <c r="CN123"/>
  <c r="CP123"/>
  <c r="CR123"/>
  <c r="CT123"/>
  <c r="CM123"/>
  <c r="CQ123"/>
  <c r="CK123"/>
  <c r="CO123"/>
  <c r="CS123"/>
  <c r="CK114"/>
  <c r="CM114"/>
  <c r="CO114"/>
  <c r="CQ114"/>
  <c r="CS114"/>
  <c r="CU114"/>
  <c r="CW114"/>
  <c r="CY114"/>
  <c r="DA114"/>
  <c r="DC114"/>
  <c r="CL114"/>
  <c r="CN114"/>
  <c r="CP114"/>
  <c r="CR114"/>
  <c r="CT114"/>
  <c r="CV114"/>
  <c r="CX114"/>
  <c r="DB114"/>
  <c r="CZ114"/>
  <c r="DD114"/>
  <c r="CK110"/>
  <c r="CM110"/>
  <c r="CO110"/>
  <c r="CQ110"/>
  <c r="CS110"/>
  <c r="CL110"/>
  <c r="CN110"/>
  <c r="CP110"/>
  <c r="CR110"/>
  <c r="CT110"/>
  <c r="CL101"/>
  <c r="CN101"/>
  <c r="CP101"/>
  <c r="CR101"/>
  <c r="CT101"/>
  <c r="CK101"/>
  <c r="CM101"/>
  <c r="CO101"/>
  <c r="CQ101"/>
  <c r="CS101"/>
  <c r="CL91"/>
  <c r="CN91"/>
  <c r="CP91"/>
  <c r="CR91"/>
  <c r="CT91"/>
  <c r="CV91"/>
  <c r="CK91"/>
  <c r="CM91"/>
  <c r="CO91"/>
  <c r="CQ91"/>
  <c r="CS91"/>
  <c r="CU91"/>
  <c r="CW91"/>
  <c r="CL87"/>
  <c r="CN87"/>
  <c r="CP87"/>
  <c r="CR87"/>
  <c r="CT87"/>
  <c r="CV87"/>
  <c r="CX87"/>
  <c r="CK87"/>
  <c r="CM87"/>
  <c r="CO87"/>
  <c r="CQ87"/>
  <c r="CS87"/>
  <c r="CU87"/>
  <c r="CW87"/>
  <c r="CY87"/>
  <c r="CL81"/>
  <c r="CN81"/>
  <c r="CP81"/>
  <c r="CR81"/>
  <c r="CT81"/>
  <c r="CV81"/>
  <c r="CX81"/>
  <c r="CZ81"/>
  <c r="DB81"/>
  <c r="DD81"/>
  <c r="CK81"/>
  <c r="CM81"/>
  <c r="CO81"/>
  <c r="CQ81"/>
  <c r="CS81"/>
  <c r="CU81"/>
  <c r="CW81"/>
  <c r="CY81"/>
  <c r="DA81"/>
  <c r="DC81"/>
  <c r="CL79"/>
  <c r="CN79"/>
  <c r="CP79"/>
  <c r="CR79"/>
  <c r="CT79"/>
  <c r="CV79"/>
  <c r="CK79"/>
  <c r="CM79"/>
  <c r="CO79"/>
  <c r="CQ79"/>
  <c r="CS79"/>
  <c r="CU79"/>
  <c r="CL73"/>
  <c r="CN73"/>
  <c r="CP73"/>
  <c r="CR73"/>
  <c r="CT73"/>
  <c r="CK73"/>
  <c r="CM73"/>
  <c r="CO73"/>
  <c r="CQ73"/>
  <c r="CS73"/>
  <c r="DW3"/>
  <c r="DY3"/>
  <c r="EA3"/>
  <c r="EC3"/>
  <c r="EE3"/>
  <c r="DV3"/>
  <c r="DX3"/>
  <c r="DZ3"/>
  <c r="EB3"/>
  <c r="ED3"/>
  <c r="DV71"/>
  <c r="DX71"/>
  <c r="DZ71"/>
  <c r="EB71"/>
  <c r="ED71"/>
  <c r="EF71"/>
  <c r="EH71"/>
  <c r="DW71"/>
  <c r="DY71"/>
  <c r="EA71"/>
  <c r="EC71"/>
  <c r="EE71"/>
  <c r="EG71"/>
  <c r="EI71"/>
  <c r="DW42"/>
  <c r="DY42"/>
  <c r="EA42"/>
  <c r="EC42"/>
  <c r="EE42"/>
  <c r="EG42"/>
  <c r="DV42"/>
  <c r="DX42"/>
  <c r="DZ42"/>
  <c r="EB42"/>
  <c r="ED42"/>
  <c r="EF42"/>
  <c r="EH42"/>
  <c r="DW40"/>
  <c r="DY40"/>
  <c r="EA40"/>
  <c r="EC40"/>
  <c r="DV40"/>
  <c r="DX40"/>
  <c r="DZ40"/>
  <c r="EB40"/>
  <c r="DV37"/>
  <c r="DX37"/>
  <c r="DZ37"/>
  <c r="EB37"/>
  <c r="ED37"/>
  <c r="EF37"/>
  <c r="EH37"/>
  <c r="EJ37"/>
  <c r="DW37"/>
  <c r="DY37"/>
  <c r="EA37"/>
  <c r="EC37"/>
  <c r="EE37"/>
  <c r="EG37"/>
  <c r="EI37"/>
  <c r="DV31"/>
  <c r="DX31"/>
  <c r="DZ31"/>
  <c r="EB31"/>
  <c r="ED31"/>
  <c r="EF31"/>
  <c r="EH31"/>
  <c r="EJ31"/>
  <c r="EL31"/>
  <c r="EN31"/>
  <c r="EP31"/>
  <c r="ER31"/>
  <c r="ET31"/>
  <c r="EV31"/>
  <c r="EX31"/>
  <c r="EZ31"/>
  <c r="FB31"/>
  <c r="FD31"/>
  <c r="DW31"/>
  <c r="DY31"/>
  <c r="EA31"/>
  <c r="EC31"/>
  <c r="EE31"/>
  <c r="EG31"/>
  <c r="EI31"/>
  <c r="EK31"/>
  <c r="EM31"/>
  <c r="EO31"/>
  <c r="EQ31"/>
  <c r="ES31"/>
  <c r="EU31"/>
  <c r="EW31"/>
  <c r="EY31"/>
  <c r="FA31"/>
  <c r="FC31"/>
  <c r="DW28"/>
  <c r="DV28"/>
  <c r="DW102"/>
  <c r="DY102"/>
  <c r="EA102"/>
  <c r="EC102"/>
  <c r="EE102"/>
  <c r="EG102"/>
  <c r="EI102"/>
  <c r="EK102"/>
  <c r="EM102"/>
  <c r="EO102"/>
  <c r="DV102"/>
  <c r="DX102"/>
  <c r="DZ102"/>
  <c r="EB102"/>
  <c r="ED102"/>
  <c r="EF102"/>
  <c r="EH102"/>
  <c r="EJ102"/>
  <c r="EL102"/>
  <c r="EN102"/>
  <c r="DW100"/>
  <c r="DY100"/>
  <c r="DV100"/>
  <c r="DX100"/>
  <c r="DZ100"/>
  <c r="DV91"/>
  <c r="DX91"/>
  <c r="DZ91"/>
  <c r="EB91"/>
  <c r="ED91"/>
  <c r="EF91"/>
  <c r="EH91"/>
  <c r="DW91"/>
  <c r="DY91"/>
  <c r="EA91"/>
  <c r="EC91"/>
  <c r="EE91"/>
  <c r="EG91"/>
  <c r="DV87"/>
  <c r="DX87"/>
  <c r="DZ87"/>
  <c r="EB87"/>
  <c r="ED87"/>
  <c r="EF87"/>
  <c r="EH87"/>
  <c r="EJ87"/>
  <c r="DW87"/>
  <c r="DY87"/>
  <c r="EA87"/>
  <c r="EC87"/>
  <c r="EE87"/>
  <c r="EG87"/>
  <c r="EI87"/>
  <c r="DV79"/>
  <c r="DX79"/>
  <c r="DZ79"/>
  <c r="EB79"/>
  <c r="ED79"/>
  <c r="EF79"/>
  <c r="DW79"/>
  <c r="DY79"/>
  <c r="EA79"/>
  <c r="EC79"/>
  <c r="EE79"/>
  <c r="EG79"/>
  <c r="DV75"/>
  <c r="DX75"/>
  <c r="DZ75"/>
  <c r="EB75"/>
  <c r="ED75"/>
  <c r="EF75"/>
  <c r="EH75"/>
  <c r="EJ75"/>
  <c r="EL75"/>
  <c r="EN75"/>
  <c r="EP75"/>
  <c r="ER75"/>
  <c r="ET75"/>
  <c r="EV75"/>
  <c r="EX75"/>
  <c r="EZ75"/>
  <c r="FB75"/>
  <c r="FD75"/>
  <c r="DW75"/>
  <c r="DY75"/>
  <c r="EA75"/>
  <c r="EC75"/>
  <c r="EE75"/>
  <c r="EG75"/>
  <c r="EI75"/>
  <c r="EK75"/>
  <c r="EM75"/>
  <c r="EO75"/>
  <c r="EQ75"/>
  <c r="ES75"/>
  <c r="EU75"/>
  <c r="EW75"/>
  <c r="EY75"/>
  <c r="FA75"/>
  <c r="FC75"/>
  <c r="DW72"/>
  <c r="DY72"/>
  <c r="EA72"/>
  <c r="EC72"/>
  <c r="EE72"/>
  <c r="DV72"/>
  <c r="DX72"/>
  <c r="DZ72"/>
  <c r="EB72"/>
  <c r="ED72"/>
  <c r="DW129"/>
  <c r="DY129"/>
  <c r="EA129"/>
  <c r="EC129"/>
  <c r="EE129"/>
  <c r="EG129"/>
  <c r="EI129"/>
  <c r="EK129"/>
  <c r="EM129"/>
  <c r="EO129"/>
  <c r="EQ129"/>
  <c r="ES129"/>
  <c r="EU129"/>
  <c r="EW129"/>
  <c r="EY129"/>
  <c r="FA129"/>
  <c r="FC129"/>
  <c r="DV129"/>
  <c r="DX129"/>
  <c r="DZ129"/>
  <c r="EB129"/>
  <c r="ED129"/>
  <c r="EF129"/>
  <c r="EH129"/>
  <c r="EJ129"/>
  <c r="EL129"/>
  <c r="EN129"/>
  <c r="EP129"/>
  <c r="ER129"/>
  <c r="ET129"/>
  <c r="EV129"/>
  <c r="EX129"/>
  <c r="EZ129"/>
  <c r="FB129"/>
  <c r="FD129"/>
  <c r="DV126"/>
  <c r="DX126"/>
  <c r="DZ126"/>
  <c r="EB126"/>
  <c r="ED126"/>
  <c r="EF126"/>
  <c r="EH126"/>
  <c r="EJ126"/>
  <c r="EL126"/>
  <c r="EN126"/>
  <c r="DW126"/>
  <c r="DY126"/>
  <c r="EA126"/>
  <c r="EC126"/>
  <c r="EE126"/>
  <c r="EG126"/>
  <c r="EI126"/>
  <c r="EK126"/>
  <c r="EM126"/>
  <c r="EO126"/>
  <c r="DW119"/>
  <c r="DY119"/>
  <c r="EA119"/>
  <c r="EC119"/>
  <c r="EE119"/>
  <c r="EG119"/>
  <c r="EI119"/>
  <c r="EK119"/>
  <c r="EM119"/>
  <c r="EO119"/>
  <c r="DV119"/>
  <c r="DX119"/>
  <c r="DZ119"/>
  <c r="EB119"/>
  <c r="ED119"/>
  <c r="EF119"/>
  <c r="EH119"/>
  <c r="EJ119"/>
  <c r="EL119"/>
  <c r="EN119"/>
  <c r="DW114"/>
  <c r="DY114"/>
  <c r="EA114"/>
  <c r="EC114"/>
  <c r="EE114"/>
  <c r="EG114"/>
  <c r="EI114"/>
  <c r="DX114"/>
  <c r="EB114"/>
  <c r="EF114"/>
  <c r="EJ114"/>
  <c r="EL114"/>
  <c r="EN114"/>
  <c r="DV114"/>
  <c r="DZ114"/>
  <c r="ED114"/>
  <c r="EH114"/>
  <c r="EK114"/>
  <c r="EM114"/>
  <c r="EO114"/>
  <c r="DW110"/>
  <c r="DY110"/>
  <c r="EA110"/>
  <c r="EC110"/>
  <c r="EE110"/>
  <c r="DV110"/>
  <c r="DX110"/>
  <c r="DZ110"/>
  <c r="EB110"/>
  <c r="ED110"/>
  <c r="FI130"/>
  <c r="FK130"/>
  <c r="FM130"/>
  <c r="FO130"/>
  <c r="FQ130"/>
  <c r="FS130"/>
  <c r="FU130"/>
  <c r="FW130"/>
  <c r="FY130"/>
  <c r="GA130"/>
  <c r="GC130"/>
  <c r="GE130"/>
  <c r="FH130"/>
  <c r="FJ130"/>
  <c r="FL130"/>
  <c r="FN130"/>
  <c r="FP130"/>
  <c r="FR130"/>
  <c r="FT130"/>
  <c r="FV130"/>
  <c r="FX130"/>
  <c r="FZ130"/>
  <c r="GB130"/>
  <c r="GD130"/>
  <c r="GF130"/>
  <c r="FI128"/>
  <c r="FK128"/>
  <c r="FM128"/>
  <c r="FO128"/>
  <c r="FQ128"/>
  <c r="FS128"/>
  <c r="FU128"/>
  <c r="FW128"/>
  <c r="FY128"/>
  <c r="GA128"/>
  <c r="GC128"/>
  <c r="GE128"/>
  <c r="GG128"/>
  <c r="GI128"/>
  <c r="GK128"/>
  <c r="GM128"/>
  <c r="GO128"/>
  <c r="FH128"/>
  <c r="FJ128"/>
  <c r="FL128"/>
  <c r="FN128"/>
  <c r="FP128"/>
  <c r="FR128"/>
  <c r="FT128"/>
  <c r="FV128"/>
  <c r="FX128"/>
  <c r="FZ128"/>
  <c r="GB128"/>
  <c r="GD128"/>
  <c r="GF128"/>
  <c r="GH128"/>
  <c r="GJ128"/>
  <c r="GL128"/>
  <c r="GN128"/>
  <c r="GP128"/>
  <c r="FH123"/>
  <c r="FJ123"/>
  <c r="FL123"/>
  <c r="FN123"/>
  <c r="FP123"/>
  <c r="FI123"/>
  <c r="FK123"/>
  <c r="FM123"/>
  <c r="FO123"/>
  <c r="FQ123"/>
  <c r="FH117"/>
  <c r="FJ117"/>
  <c r="FL117"/>
  <c r="FN117"/>
  <c r="FP117"/>
  <c r="FR117"/>
  <c r="FT117"/>
  <c r="FV117"/>
  <c r="FX117"/>
  <c r="FZ117"/>
  <c r="GB117"/>
  <c r="GD117"/>
  <c r="GF117"/>
  <c r="GH117"/>
  <c r="GJ117"/>
  <c r="GL117"/>
  <c r="GN117"/>
  <c r="GP117"/>
  <c r="FI117"/>
  <c r="FK117"/>
  <c r="FM117"/>
  <c r="FO117"/>
  <c r="FQ117"/>
  <c r="FS117"/>
  <c r="FU117"/>
  <c r="FW117"/>
  <c r="FY117"/>
  <c r="GA117"/>
  <c r="GC117"/>
  <c r="GE117"/>
  <c r="GG117"/>
  <c r="GI117"/>
  <c r="GK117"/>
  <c r="GM117"/>
  <c r="GO117"/>
  <c r="FI112"/>
  <c r="FK112"/>
  <c r="FM112"/>
  <c r="FO112"/>
  <c r="FQ112"/>
  <c r="FS112"/>
  <c r="FU112"/>
  <c r="FW112"/>
  <c r="FY112"/>
  <c r="GA112"/>
  <c r="GC112"/>
  <c r="GE112"/>
  <c r="GG112"/>
  <c r="GI112"/>
  <c r="GK112"/>
  <c r="FH112"/>
  <c r="FJ112"/>
  <c r="FL112"/>
  <c r="FN112"/>
  <c r="FP112"/>
  <c r="FR112"/>
  <c r="FT112"/>
  <c r="FV112"/>
  <c r="FX112"/>
  <c r="FZ112"/>
  <c r="GB112"/>
  <c r="GD112"/>
  <c r="GF112"/>
  <c r="GH112"/>
  <c r="GJ112"/>
  <c r="FH102"/>
  <c r="FJ102"/>
  <c r="FL102"/>
  <c r="FN102"/>
  <c r="FP102"/>
  <c r="FR102"/>
  <c r="FT102"/>
  <c r="FV102"/>
  <c r="FX102"/>
  <c r="FZ102"/>
  <c r="FK102"/>
  <c r="FO102"/>
  <c r="FS102"/>
  <c r="FW102"/>
  <c r="GA102"/>
  <c r="FI102"/>
  <c r="FM102"/>
  <c r="FQ102"/>
  <c r="FU102"/>
  <c r="FY102"/>
  <c r="FH100"/>
  <c r="FJ100"/>
  <c r="FL100"/>
  <c r="FK100"/>
  <c r="FI100"/>
  <c r="FI89"/>
  <c r="FK89"/>
  <c r="FM89"/>
  <c r="FO89"/>
  <c r="FQ89"/>
  <c r="FS89"/>
  <c r="FU89"/>
  <c r="FH89"/>
  <c r="FJ89"/>
  <c r="FL89"/>
  <c r="FN89"/>
  <c r="FP89"/>
  <c r="FR89"/>
  <c r="FT89"/>
  <c r="FV89"/>
  <c r="FH86"/>
  <c r="FJ86"/>
  <c r="FL86"/>
  <c r="FN86"/>
  <c r="FP86"/>
  <c r="FR86"/>
  <c r="FT86"/>
  <c r="FV86"/>
  <c r="FI86"/>
  <c r="FK86"/>
  <c r="FM86"/>
  <c r="FO86"/>
  <c r="FQ86"/>
  <c r="FS86"/>
  <c r="FU86"/>
  <c r="FH80"/>
  <c r="FJ80"/>
  <c r="FL80"/>
  <c r="FN80"/>
  <c r="FP80"/>
  <c r="FR80"/>
  <c r="FT80"/>
  <c r="FV80"/>
  <c r="FX80"/>
  <c r="FZ80"/>
  <c r="FI80"/>
  <c r="FK80"/>
  <c r="FM80"/>
  <c r="FO80"/>
  <c r="FQ80"/>
  <c r="FS80"/>
  <c r="FU80"/>
  <c r="FW80"/>
  <c r="FY80"/>
  <c r="GA80"/>
  <c r="FH76"/>
  <c r="FJ76"/>
  <c r="FL76"/>
  <c r="FN76"/>
  <c r="FP76"/>
  <c r="FR76"/>
  <c r="FT76"/>
  <c r="FV76"/>
  <c r="FX76"/>
  <c r="FZ76"/>
  <c r="GB76"/>
  <c r="GD76"/>
  <c r="GF76"/>
  <c r="GH76"/>
  <c r="GJ76"/>
  <c r="GL76"/>
  <c r="GN76"/>
  <c r="GP76"/>
  <c r="FI76"/>
  <c r="FK76"/>
  <c r="FM76"/>
  <c r="FO76"/>
  <c r="FQ76"/>
  <c r="FS76"/>
  <c r="FU76"/>
  <c r="FW76"/>
  <c r="FY76"/>
  <c r="GA76"/>
  <c r="GC76"/>
  <c r="GE76"/>
  <c r="GG76"/>
  <c r="GI76"/>
  <c r="GK76"/>
  <c r="GM76"/>
  <c r="GO76"/>
  <c r="FI73"/>
  <c r="FK73"/>
  <c r="FM73"/>
  <c r="FO73"/>
  <c r="FQ73"/>
  <c r="FH73"/>
  <c r="FJ73"/>
  <c r="FL73"/>
  <c r="FN73"/>
  <c r="FP73"/>
  <c r="FI71"/>
  <c r="FK71"/>
  <c r="FM71"/>
  <c r="FO71"/>
  <c r="FQ71"/>
  <c r="FS71"/>
  <c r="FU71"/>
  <c r="FH71"/>
  <c r="FJ71"/>
  <c r="FL71"/>
  <c r="FN71"/>
  <c r="FP71"/>
  <c r="FR71"/>
  <c r="FT71"/>
  <c r="FH42"/>
  <c r="FJ42"/>
  <c r="FL42"/>
  <c r="FN42"/>
  <c r="FP42"/>
  <c r="FR42"/>
  <c r="FT42"/>
  <c r="FI42"/>
  <c r="FK42"/>
  <c r="FM42"/>
  <c r="FO42"/>
  <c r="FQ42"/>
  <c r="FS42"/>
  <c r="FH40"/>
  <c r="FJ40"/>
  <c r="FL40"/>
  <c r="FN40"/>
  <c r="FI40"/>
  <c r="FK40"/>
  <c r="FM40"/>
  <c r="FO40"/>
  <c r="FI37"/>
  <c r="FK37"/>
  <c r="FM37"/>
  <c r="FO37"/>
  <c r="FQ37"/>
  <c r="FS37"/>
  <c r="FU37"/>
  <c r="FH37"/>
  <c r="FJ37"/>
  <c r="FL37"/>
  <c r="FN37"/>
  <c r="FP37"/>
  <c r="FR37"/>
  <c r="FT37"/>
  <c r="FV37"/>
  <c r="FI31"/>
  <c r="FK31"/>
  <c r="FM31"/>
  <c r="FO31"/>
  <c r="FQ31"/>
  <c r="FS31"/>
  <c r="FU31"/>
  <c r="FW31"/>
  <c r="FY31"/>
  <c r="GA31"/>
  <c r="GC31"/>
  <c r="GE31"/>
  <c r="GG31"/>
  <c r="GI31"/>
  <c r="GK31"/>
  <c r="GM31"/>
  <c r="GO31"/>
  <c r="FH31"/>
  <c r="FL31"/>
  <c r="FP31"/>
  <c r="FT31"/>
  <c r="FX31"/>
  <c r="GB31"/>
  <c r="GF31"/>
  <c r="GJ31"/>
  <c r="GN31"/>
  <c r="FJ31"/>
  <c r="FN31"/>
  <c r="FR31"/>
  <c r="FV31"/>
  <c r="FZ31"/>
  <c r="GD31"/>
  <c r="GH31"/>
  <c r="GL31"/>
  <c r="GP31"/>
  <c r="FI28"/>
  <c r="FH28"/>
  <c r="FH9"/>
  <c r="FJ9"/>
  <c r="FL9"/>
  <c r="FN9"/>
  <c r="FP9"/>
  <c r="FR9"/>
  <c r="FT9"/>
  <c r="FV9"/>
  <c r="FX9"/>
  <c r="FZ9"/>
  <c r="GB9"/>
  <c r="GD9"/>
  <c r="GF9"/>
  <c r="GH9"/>
  <c r="GJ9"/>
  <c r="GL9"/>
  <c r="GN9"/>
  <c r="GP9"/>
  <c r="FI9"/>
  <c r="FK9"/>
  <c r="FM9"/>
  <c r="FO9"/>
  <c r="FQ9"/>
  <c r="FS9"/>
  <c r="FU9"/>
  <c r="FW9"/>
  <c r="FY9"/>
  <c r="GA9"/>
  <c r="GC9"/>
  <c r="GE9"/>
  <c r="GG9"/>
  <c r="GI9"/>
  <c r="GK9"/>
  <c r="GM9"/>
  <c r="GO9"/>
  <c r="GT9"/>
  <c r="GV9"/>
  <c r="GX9"/>
  <c r="GZ9"/>
  <c r="HB9"/>
  <c r="HD9"/>
  <c r="HF9"/>
  <c r="HH9"/>
  <c r="HJ9"/>
  <c r="HL9"/>
  <c r="HN9"/>
  <c r="HP9"/>
  <c r="HR9"/>
  <c r="HT9"/>
  <c r="HV9"/>
  <c r="HX9"/>
  <c r="HZ9"/>
  <c r="IB9"/>
  <c r="GU9"/>
  <c r="GW9"/>
  <c r="GY9"/>
  <c r="HA9"/>
  <c r="HC9"/>
  <c r="HE9"/>
  <c r="HG9"/>
  <c r="HI9"/>
  <c r="HK9"/>
  <c r="HM9"/>
  <c r="HO9"/>
  <c r="HQ9"/>
  <c r="HS9"/>
  <c r="HU9"/>
  <c r="HW9"/>
  <c r="HY9"/>
  <c r="IA9"/>
  <c r="GT101"/>
  <c r="GV101"/>
  <c r="GX101"/>
  <c r="GZ101"/>
  <c r="HB101"/>
  <c r="GW101"/>
  <c r="HA101"/>
  <c r="GU101"/>
  <c r="GY101"/>
  <c r="HC101"/>
  <c r="GU99"/>
  <c r="GW99"/>
  <c r="GY99"/>
  <c r="HA99"/>
  <c r="HC99"/>
  <c r="HE99"/>
  <c r="HG99"/>
  <c r="HI99"/>
  <c r="GT99"/>
  <c r="GV99"/>
  <c r="GX99"/>
  <c r="GZ99"/>
  <c r="HB99"/>
  <c r="HD99"/>
  <c r="HF99"/>
  <c r="HH99"/>
  <c r="HJ99"/>
  <c r="GU89"/>
  <c r="GW89"/>
  <c r="GY89"/>
  <c r="HA89"/>
  <c r="HC89"/>
  <c r="HE89"/>
  <c r="HG89"/>
  <c r="GT89"/>
  <c r="GV89"/>
  <c r="GX89"/>
  <c r="GZ89"/>
  <c r="HB89"/>
  <c r="HD89"/>
  <c r="HF89"/>
  <c r="HH89"/>
  <c r="GT86"/>
  <c r="GV86"/>
  <c r="GX86"/>
  <c r="GZ86"/>
  <c r="HB86"/>
  <c r="HD86"/>
  <c r="HF86"/>
  <c r="HH86"/>
  <c r="GU86"/>
  <c r="GW86"/>
  <c r="GY86"/>
  <c r="HA86"/>
  <c r="HC86"/>
  <c r="HE86"/>
  <c r="HG86"/>
  <c r="GT76"/>
  <c r="GV76"/>
  <c r="GX76"/>
  <c r="GZ76"/>
  <c r="HB76"/>
  <c r="HD76"/>
  <c r="HF76"/>
  <c r="HH76"/>
  <c r="HJ76"/>
  <c r="HL76"/>
  <c r="HN76"/>
  <c r="HP76"/>
  <c r="HR76"/>
  <c r="HT76"/>
  <c r="HV76"/>
  <c r="HX76"/>
  <c r="HZ76"/>
  <c r="IB76"/>
  <c r="GW76"/>
  <c r="HA76"/>
  <c r="HE76"/>
  <c r="HI76"/>
  <c r="HM76"/>
  <c r="HQ76"/>
  <c r="HU76"/>
  <c r="HY76"/>
  <c r="GU76"/>
  <c r="GY76"/>
  <c r="HC76"/>
  <c r="HG76"/>
  <c r="HK76"/>
  <c r="HO76"/>
  <c r="HS76"/>
  <c r="HW76"/>
  <c r="IA76"/>
  <c r="GU73"/>
  <c r="GW73"/>
  <c r="GY73"/>
  <c r="HA73"/>
  <c r="HC73"/>
  <c r="GT73"/>
  <c r="GV73"/>
  <c r="GX73"/>
  <c r="GZ73"/>
  <c r="HB73"/>
  <c r="GU71"/>
  <c r="GW71"/>
  <c r="GY71"/>
  <c r="HA71"/>
  <c r="HC71"/>
  <c r="HE71"/>
  <c r="HG71"/>
  <c r="GT71"/>
  <c r="GV71"/>
  <c r="GX71"/>
  <c r="GZ71"/>
  <c r="HB71"/>
  <c r="HD71"/>
  <c r="HF71"/>
  <c r="GT42"/>
  <c r="GV42"/>
  <c r="GX42"/>
  <c r="GZ42"/>
  <c r="HB42"/>
  <c r="HD42"/>
  <c r="HF42"/>
  <c r="GU42"/>
  <c r="GW42"/>
  <c r="GY42"/>
  <c r="HA42"/>
  <c r="HC42"/>
  <c r="HE42"/>
  <c r="GT40"/>
  <c r="GV40"/>
  <c r="GX40"/>
  <c r="GZ40"/>
  <c r="GU40"/>
  <c r="GW40"/>
  <c r="GY40"/>
  <c r="HA40"/>
  <c r="GT37"/>
  <c r="GV37"/>
  <c r="GX37"/>
  <c r="GU37"/>
  <c r="GW37"/>
  <c r="GY37"/>
  <c r="HA37"/>
  <c r="HC37"/>
  <c r="HE37"/>
  <c r="HG37"/>
  <c r="HB37"/>
  <c r="HF37"/>
  <c r="GZ37"/>
  <c r="HD37"/>
  <c r="HH37"/>
  <c r="GT31"/>
  <c r="GV31"/>
  <c r="GX31"/>
  <c r="GZ31"/>
  <c r="HB31"/>
  <c r="HD31"/>
  <c r="HF31"/>
  <c r="HH31"/>
  <c r="HJ31"/>
  <c r="HL31"/>
  <c r="HN31"/>
  <c r="HP31"/>
  <c r="HR31"/>
  <c r="HT31"/>
  <c r="HV31"/>
  <c r="HX31"/>
  <c r="HZ31"/>
  <c r="IB31"/>
  <c r="GU31"/>
  <c r="GW31"/>
  <c r="GY31"/>
  <c r="HA31"/>
  <c r="HC31"/>
  <c r="HE31"/>
  <c r="HG31"/>
  <c r="HI31"/>
  <c r="HK31"/>
  <c r="HM31"/>
  <c r="HO31"/>
  <c r="HQ31"/>
  <c r="HS31"/>
  <c r="HU31"/>
  <c r="HW31"/>
  <c r="HY31"/>
  <c r="IA31"/>
  <c r="GU28"/>
  <c r="GT28"/>
  <c r="GT119"/>
  <c r="GV119"/>
  <c r="GX119"/>
  <c r="GZ119"/>
  <c r="HB119"/>
  <c r="HD119"/>
  <c r="HF119"/>
  <c r="HH119"/>
  <c r="HJ119"/>
  <c r="HL119"/>
  <c r="GU119"/>
  <c r="GW119"/>
  <c r="GY119"/>
  <c r="HA119"/>
  <c r="HC119"/>
  <c r="HE119"/>
  <c r="HG119"/>
  <c r="HI119"/>
  <c r="HK119"/>
  <c r="HM119"/>
  <c r="GU114"/>
  <c r="GW114"/>
  <c r="GY114"/>
  <c r="HA114"/>
  <c r="HC114"/>
  <c r="HE114"/>
  <c r="HG114"/>
  <c r="HI114"/>
  <c r="HK114"/>
  <c r="HM114"/>
  <c r="GV114"/>
  <c r="GZ114"/>
  <c r="HD114"/>
  <c r="HH114"/>
  <c r="HL114"/>
  <c r="GT114"/>
  <c r="GX114"/>
  <c r="HB114"/>
  <c r="HF114"/>
  <c r="HJ114"/>
  <c r="GU110"/>
  <c r="GW110"/>
  <c r="GY110"/>
  <c r="HA110"/>
  <c r="HC110"/>
  <c r="GV110"/>
  <c r="GZ110"/>
  <c r="GT110"/>
  <c r="GX110"/>
  <c r="HB110"/>
  <c r="GT129"/>
  <c r="GV129"/>
  <c r="GX129"/>
  <c r="GZ129"/>
  <c r="HB129"/>
  <c r="HD129"/>
  <c r="HF129"/>
  <c r="HH129"/>
  <c r="HJ129"/>
  <c r="HL129"/>
  <c r="HN129"/>
  <c r="HP129"/>
  <c r="HR129"/>
  <c r="HT129"/>
  <c r="HV129"/>
  <c r="HX129"/>
  <c r="HZ129"/>
  <c r="IB129"/>
  <c r="GU129"/>
  <c r="GW129"/>
  <c r="GY129"/>
  <c r="HA129"/>
  <c r="HC129"/>
  <c r="HE129"/>
  <c r="HG129"/>
  <c r="HI129"/>
  <c r="HK129"/>
  <c r="HM129"/>
  <c r="HO129"/>
  <c r="HQ129"/>
  <c r="HS129"/>
  <c r="HU129"/>
  <c r="HW129"/>
  <c r="HY129"/>
  <c r="IA129"/>
  <c r="GU126"/>
  <c r="GW126"/>
  <c r="GY126"/>
  <c r="HA126"/>
  <c r="HC126"/>
  <c r="HE126"/>
  <c r="HG126"/>
  <c r="HI126"/>
  <c r="HK126"/>
  <c r="HM126"/>
  <c r="GT126"/>
  <c r="GV126"/>
  <c r="GX126"/>
  <c r="GZ126"/>
  <c r="HB126"/>
  <c r="HD126"/>
  <c r="HF126"/>
  <c r="HH126"/>
  <c r="HJ126"/>
  <c r="HL126"/>
  <c r="DW115"/>
  <c r="DY115"/>
  <c r="EA115"/>
  <c r="EC115"/>
  <c r="EE115"/>
  <c r="EG115"/>
  <c r="EI115"/>
  <c r="EK115"/>
  <c r="EM115"/>
  <c r="EO115"/>
  <c r="DV115"/>
  <c r="DX115"/>
  <c r="DZ115"/>
  <c r="EB115"/>
  <c r="ED115"/>
  <c r="EF115"/>
  <c r="EH115"/>
  <c r="EJ115"/>
  <c r="EL115"/>
  <c r="EN115"/>
  <c r="GT115"/>
  <c r="GV115"/>
  <c r="GX115"/>
  <c r="GZ115"/>
  <c r="GU115"/>
  <c r="GY115"/>
  <c r="HB115"/>
  <c r="HD115"/>
  <c r="HF115"/>
  <c r="HH115"/>
  <c r="HJ115"/>
  <c r="HL115"/>
  <c r="GW115"/>
  <c r="HA115"/>
  <c r="HC115"/>
  <c r="HE115"/>
  <c r="HG115"/>
  <c r="HI115"/>
  <c r="HK115"/>
  <c r="HM115"/>
  <c r="CL117"/>
  <c r="CN117"/>
  <c r="CP117"/>
  <c r="CR117"/>
  <c r="CT117"/>
  <c r="CV117"/>
  <c r="CX117"/>
  <c r="CZ117"/>
  <c r="DB117"/>
  <c r="DD117"/>
  <c r="DF117"/>
  <c r="DH117"/>
  <c r="DJ117"/>
  <c r="DL117"/>
  <c r="DN117"/>
  <c r="DP117"/>
  <c r="DR117"/>
  <c r="CM117"/>
  <c r="CQ117"/>
  <c r="CU117"/>
  <c r="CY117"/>
  <c r="DC117"/>
  <c r="DG117"/>
  <c r="DK117"/>
  <c r="DO117"/>
  <c r="DS117"/>
  <c r="CK117"/>
  <c r="CO117"/>
  <c r="CS117"/>
  <c r="CW117"/>
  <c r="DA117"/>
  <c r="DE117"/>
  <c r="DI117"/>
  <c r="DM117"/>
  <c r="DQ117"/>
  <c r="DW121"/>
  <c r="DY121"/>
  <c r="EA121"/>
  <c r="EC121"/>
  <c r="EE121"/>
  <c r="EG121"/>
  <c r="EI121"/>
  <c r="DV121"/>
  <c r="DX121"/>
  <c r="DZ121"/>
  <c r="EB121"/>
  <c r="ED121"/>
  <c r="EF121"/>
  <c r="EH121"/>
  <c r="EJ121"/>
  <c r="GT121"/>
  <c r="GV121"/>
  <c r="GX121"/>
  <c r="GZ121"/>
  <c r="HB121"/>
  <c r="HD121"/>
  <c r="HF121"/>
  <c r="HH121"/>
  <c r="GU121"/>
  <c r="GW121"/>
  <c r="GY121"/>
  <c r="HA121"/>
  <c r="HC121"/>
  <c r="HE121"/>
  <c r="HG121"/>
  <c r="FO77"/>
  <c r="FP77"/>
  <c r="FT77"/>
  <c r="DY78"/>
  <c r="DZ78"/>
  <c r="ED78"/>
  <c r="EL78"/>
  <c r="CR67"/>
  <c r="CM67"/>
  <c r="DC67"/>
  <c r="FI83"/>
  <c r="FK83"/>
  <c r="FM83"/>
  <c r="FO83"/>
  <c r="FQ83"/>
  <c r="FS83"/>
  <c r="FU83"/>
  <c r="FW83"/>
  <c r="FY83"/>
  <c r="GA83"/>
  <c r="FH83"/>
  <c r="FJ83"/>
  <c r="FL83"/>
  <c r="FN83"/>
  <c r="FP83"/>
  <c r="FR83"/>
  <c r="FT83"/>
  <c r="FV83"/>
  <c r="FX83"/>
  <c r="FZ83"/>
  <c r="DY82"/>
  <c r="DV82"/>
  <c r="EF82"/>
  <c r="EJ82"/>
  <c r="CL41"/>
  <c r="CN41"/>
  <c r="CP41"/>
  <c r="CR41"/>
  <c r="CT41"/>
  <c r="CV41"/>
  <c r="CX41"/>
  <c r="CK41"/>
  <c r="CM41"/>
  <c r="CO41"/>
  <c r="CQ41"/>
  <c r="CS41"/>
  <c r="CU41"/>
  <c r="CW41"/>
  <c r="GU41"/>
  <c r="GW41"/>
  <c r="GY41"/>
  <c r="HA41"/>
  <c r="HC41"/>
  <c r="HE41"/>
  <c r="HG41"/>
  <c r="GT41"/>
  <c r="GV41"/>
  <c r="GX41"/>
  <c r="GZ41"/>
  <c r="HB41"/>
  <c r="HD41"/>
  <c r="HF41"/>
  <c r="DW46"/>
  <c r="DY46"/>
  <c r="EA46"/>
  <c r="EC46"/>
  <c r="EE46"/>
  <c r="EG46"/>
  <c r="EI46"/>
  <c r="EK46"/>
  <c r="EM46"/>
  <c r="EO46"/>
  <c r="DV46"/>
  <c r="DX46"/>
  <c r="DZ46"/>
  <c r="EB46"/>
  <c r="ED46"/>
  <c r="EF46"/>
  <c r="EH46"/>
  <c r="EJ46"/>
  <c r="EL46"/>
  <c r="EN46"/>
  <c r="FH46"/>
  <c r="FJ46"/>
  <c r="FL46"/>
  <c r="FN46"/>
  <c r="FP46"/>
  <c r="FR46"/>
  <c r="FT46"/>
  <c r="FV46"/>
  <c r="FX46"/>
  <c r="FZ46"/>
  <c r="FI46"/>
  <c r="FK46"/>
  <c r="FM46"/>
  <c r="FO46"/>
  <c r="FQ46"/>
  <c r="FS46"/>
  <c r="FU46"/>
  <c r="FW46"/>
  <c r="FY46"/>
  <c r="GA46"/>
  <c r="FI85"/>
  <c r="FK85"/>
  <c r="FM85"/>
  <c r="FO85"/>
  <c r="FQ85"/>
  <c r="FS85"/>
  <c r="FU85"/>
  <c r="FH85"/>
  <c r="FJ85"/>
  <c r="FL85"/>
  <c r="FN85"/>
  <c r="FP85"/>
  <c r="FR85"/>
  <c r="FT85"/>
  <c r="FV85"/>
  <c r="CK34"/>
  <c r="CM34"/>
  <c r="CO34"/>
  <c r="CQ34"/>
  <c r="CS34"/>
  <c r="CU34"/>
  <c r="CW34"/>
  <c r="CY34"/>
  <c r="DA34"/>
  <c r="DC34"/>
  <c r="DE34"/>
  <c r="DG34"/>
  <c r="DI34"/>
  <c r="DK34"/>
  <c r="DM34"/>
  <c r="DO34"/>
  <c r="DQ34"/>
  <c r="DS34"/>
  <c r="CL34"/>
  <c r="CN34"/>
  <c r="CP34"/>
  <c r="CR34"/>
  <c r="CT34"/>
  <c r="CV34"/>
  <c r="CX34"/>
  <c r="CZ34"/>
  <c r="DB34"/>
  <c r="DD34"/>
  <c r="DF34"/>
  <c r="DH34"/>
  <c r="DJ34"/>
  <c r="DL34"/>
  <c r="DN34"/>
  <c r="DP34"/>
  <c r="DR34"/>
  <c r="FH34"/>
  <c r="FJ34"/>
  <c r="FL34"/>
  <c r="FN34"/>
  <c r="FP34"/>
  <c r="FR34"/>
  <c r="FT34"/>
  <c r="FV34"/>
  <c r="FX34"/>
  <c r="FZ34"/>
  <c r="GB34"/>
  <c r="GD34"/>
  <c r="GF34"/>
  <c r="GH34"/>
  <c r="GJ34"/>
  <c r="GL34"/>
  <c r="GN34"/>
  <c r="GP34"/>
  <c r="FI34"/>
  <c r="FK34"/>
  <c r="FM34"/>
  <c r="FO34"/>
  <c r="FQ34"/>
  <c r="FS34"/>
  <c r="FU34"/>
  <c r="FW34"/>
  <c r="FY34"/>
  <c r="GA34"/>
  <c r="GC34"/>
  <c r="GE34"/>
  <c r="GG34"/>
  <c r="GI34"/>
  <c r="GK34"/>
  <c r="GM34"/>
  <c r="GO34"/>
  <c r="GU85"/>
  <c r="GW85"/>
  <c r="GY85"/>
  <c r="HA85"/>
  <c r="HC85"/>
  <c r="HE85"/>
  <c r="HG85"/>
  <c r="GT85"/>
  <c r="GV85"/>
  <c r="GX85"/>
  <c r="GZ85"/>
  <c r="HB85"/>
  <c r="HD85"/>
  <c r="HF85"/>
  <c r="HH85"/>
  <c r="CK3"/>
  <c r="CM3"/>
  <c r="CO3"/>
  <c r="CQ3"/>
  <c r="CS3"/>
  <c r="CU3"/>
  <c r="CW3"/>
  <c r="CY3"/>
  <c r="DA3"/>
  <c r="DC3"/>
  <c r="CL3"/>
  <c r="CN3"/>
  <c r="CP3"/>
  <c r="CR3"/>
  <c r="CT3"/>
  <c r="CV3"/>
  <c r="CX3"/>
  <c r="CZ3"/>
  <c r="DB3"/>
  <c r="DD3"/>
  <c r="CL71"/>
  <c r="CN71"/>
  <c r="CP71"/>
  <c r="CR71"/>
  <c r="CT71"/>
  <c r="CV71"/>
  <c r="CX71"/>
  <c r="CK71"/>
  <c r="CM71"/>
  <c r="CO71"/>
  <c r="CQ71"/>
  <c r="CS71"/>
  <c r="CU71"/>
  <c r="CW71"/>
  <c r="CK42"/>
  <c r="CM42"/>
  <c r="CO42"/>
  <c r="CQ42"/>
  <c r="CS42"/>
  <c r="CU42"/>
  <c r="CW42"/>
  <c r="CL42"/>
  <c r="CN42"/>
  <c r="CP42"/>
  <c r="CR42"/>
  <c r="CT42"/>
  <c r="CV42"/>
  <c r="CK40"/>
  <c r="CM40"/>
  <c r="CO40"/>
  <c r="CQ40"/>
  <c r="CL40"/>
  <c r="CN40"/>
  <c r="CP40"/>
  <c r="CR40"/>
  <c r="CL33"/>
  <c r="CN33"/>
  <c r="CP33"/>
  <c r="CR33"/>
  <c r="CT33"/>
  <c r="CV33"/>
  <c r="CX33"/>
  <c r="CZ33"/>
  <c r="DB33"/>
  <c r="DD33"/>
  <c r="DF33"/>
  <c r="DH33"/>
  <c r="DJ33"/>
  <c r="DL33"/>
  <c r="DN33"/>
  <c r="DP33"/>
  <c r="DR33"/>
  <c r="CK33"/>
  <c r="CM33"/>
  <c r="CO33"/>
  <c r="CQ33"/>
  <c r="CS33"/>
  <c r="CU33"/>
  <c r="CW33"/>
  <c r="CY33"/>
  <c r="DA33"/>
  <c r="DC33"/>
  <c r="DE33"/>
  <c r="DG33"/>
  <c r="DI33"/>
  <c r="DK33"/>
  <c r="DM33"/>
  <c r="DO33"/>
  <c r="DQ33"/>
  <c r="DS33"/>
  <c r="CL29"/>
  <c r="CN29"/>
  <c r="CP29"/>
  <c r="CR29"/>
  <c r="CT29"/>
  <c r="CV29"/>
  <c r="CX29"/>
  <c r="CZ29"/>
  <c r="DB29"/>
  <c r="DD29"/>
  <c r="DF29"/>
  <c r="DH29"/>
  <c r="DJ29"/>
  <c r="DL29"/>
  <c r="DN29"/>
  <c r="DP29"/>
  <c r="DR29"/>
  <c r="CK29"/>
  <c r="CM29"/>
  <c r="CO29"/>
  <c r="CQ29"/>
  <c r="CS29"/>
  <c r="CU29"/>
  <c r="CW29"/>
  <c r="CY29"/>
  <c r="DA29"/>
  <c r="DC29"/>
  <c r="DE29"/>
  <c r="DG29"/>
  <c r="DI29"/>
  <c r="DK29"/>
  <c r="DM29"/>
  <c r="DO29"/>
  <c r="DQ29"/>
  <c r="DS29"/>
  <c r="CL27"/>
  <c r="CN27"/>
  <c r="CP27"/>
  <c r="CR27"/>
  <c r="CT27"/>
  <c r="CV27"/>
  <c r="CX27"/>
  <c r="CZ27"/>
  <c r="DB27"/>
  <c r="DD27"/>
  <c r="CK27"/>
  <c r="CM27"/>
  <c r="CO27"/>
  <c r="CQ27"/>
  <c r="CS27"/>
  <c r="CU27"/>
  <c r="CW27"/>
  <c r="CY27"/>
  <c r="DA27"/>
  <c r="DC27"/>
  <c r="CK129"/>
  <c r="CM129"/>
  <c r="CO129"/>
  <c r="CQ129"/>
  <c r="CS129"/>
  <c r="CU129"/>
  <c r="CW129"/>
  <c r="CY129"/>
  <c r="DA129"/>
  <c r="DC129"/>
  <c r="DE129"/>
  <c r="DG129"/>
  <c r="DI129"/>
  <c r="DK129"/>
  <c r="DM129"/>
  <c r="DO129"/>
  <c r="DQ129"/>
  <c r="DS129"/>
  <c r="CL129"/>
  <c r="CN129"/>
  <c r="CP129"/>
  <c r="CR129"/>
  <c r="CT129"/>
  <c r="CV129"/>
  <c r="CX129"/>
  <c r="CZ129"/>
  <c r="DB129"/>
  <c r="DD129"/>
  <c r="DF129"/>
  <c r="DH129"/>
  <c r="DJ129"/>
  <c r="DL129"/>
  <c r="DN129"/>
  <c r="DP129"/>
  <c r="DR129"/>
  <c r="CL126"/>
  <c r="CN126"/>
  <c r="CP126"/>
  <c r="CR126"/>
  <c r="CT126"/>
  <c r="CV126"/>
  <c r="CX126"/>
  <c r="CZ126"/>
  <c r="DB126"/>
  <c r="DD126"/>
  <c r="CK126"/>
  <c r="CM126"/>
  <c r="CO126"/>
  <c r="CQ126"/>
  <c r="CS126"/>
  <c r="CU126"/>
  <c r="CW126"/>
  <c r="CY126"/>
  <c r="DA126"/>
  <c r="DC126"/>
  <c r="CL119"/>
  <c r="CN119"/>
  <c r="CP119"/>
  <c r="CR119"/>
  <c r="CT119"/>
  <c r="CV119"/>
  <c r="CX119"/>
  <c r="CZ119"/>
  <c r="DB119"/>
  <c r="DD119"/>
  <c r="CK119"/>
  <c r="CO119"/>
  <c r="CS119"/>
  <c r="CW119"/>
  <c r="DA119"/>
  <c r="CM119"/>
  <c r="CQ119"/>
  <c r="CU119"/>
  <c r="CY119"/>
  <c r="DC119"/>
  <c r="CK112"/>
  <c r="CM112"/>
  <c r="CO112"/>
  <c r="CQ112"/>
  <c r="CS112"/>
  <c r="CU112"/>
  <c r="CW112"/>
  <c r="CY112"/>
  <c r="DA112"/>
  <c r="DC112"/>
  <c r="DE112"/>
  <c r="DG112"/>
  <c r="DI112"/>
  <c r="DK112"/>
  <c r="DM112"/>
  <c r="CL112"/>
  <c r="CN112"/>
  <c r="CP112"/>
  <c r="CR112"/>
  <c r="CT112"/>
  <c r="CV112"/>
  <c r="CX112"/>
  <c r="CZ112"/>
  <c r="DB112"/>
  <c r="DD112"/>
  <c r="DF112"/>
  <c r="DH112"/>
  <c r="DJ112"/>
  <c r="DL112"/>
  <c r="DN112"/>
  <c r="CK102"/>
  <c r="CM102"/>
  <c r="CO102"/>
  <c r="CQ102"/>
  <c r="CS102"/>
  <c r="CU102"/>
  <c r="CW102"/>
  <c r="CY102"/>
  <c r="DA102"/>
  <c r="DC102"/>
  <c r="CL102"/>
  <c r="CN102"/>
  <c r="CP102"/>
  <c r="CR102"/>
  <c r="CT102"/>
  <c r="CV102"/>
  <c r="CX102"/>
  <c r="CZ102"/>
  <c r="DB102"/>
  <c r="DD102"/>
  <c r="CK100"/>
  <c r="CM100"/>
  <c r="CO100"/>
  <c r="CL100"/>
  <c r="CN100"/>
  <c r="CL89"/>
  <c r="CN89"/>
  <c r="CP89"/>
  <c r="CR89"/>
  <c r="CT89"/>
  <c r="CV89"/>
  <c r="CX89"/>
  <c r="CK89"/>
  <c r="CM89"/>
  <c r="CO89"/>
  <c r="CQ89"/>
  <c r="CS89"/>
  <c r="CU89"/>
  <c r="CW89"/>
  <c r="CY89"/>
  <c r="CK86"/>
  <c r="CM86"/>
  <c r="CO86"/>
  <c r="CQ86"/>
  <c r="CS86"/>
  <c r="CU86"/>
  <c r="CW86"/>
  <c r="CY86"/>
  <c r="CL86"/>
  <c r="CN86"/>
  <c r="CP86"/>
  <c r="CR86"/>
  <c r="CT86"/>
  <c r="CV86"/>
  <c r="CX86"/>
  <c r="CK80"/>
  <c r="CM80"/>
  <c r="CO80"/>
  <c r="CQ80"/>
  <c r="CS80"/>
  <c r="CU80"/>
  <c r="CW80"/>
  <c r="CY80"/>
  <c r="DA80"/>
  <c r="DC80"/>
  <c r="CL80"/>
  <c r="CN80"/>
  <c r="CP80"/>
  <c r="CR80"/>
  <c r="CT80"/>
  <c r="CV80"/>
  <c r="CX80"/>
  <c r="CZ80"/>
  <c r="DB80"/>
  <c r="DD80"/>
  <c r="CK76"/>
  <c r="CM76"/>
  <c r="CO76"/>
  <c r="CQ76"/>
  <c r="CS76"/>
  <c r="CU76"/>
  <c r="CW76"/>
  <c r="CY76"/>
  <c r="DA76"/>
  <c r="DC76"/>
  <c r="DE76"/>
  <c r="DG76"/>
  <c r="DI76"/>
  <c r="DK76"/>
  <c r="DM76"/>
  <c r="DO76"/>
  <c r="DQ76"/>
  <c r="DS76"/>
  <c r="CL76"/>
  <c r="CN76"/>
  <c r="CP76"/>
  <c r="CR76"/>
  <c r="CT76"/>
  <c r="CV76"/>
  <c r="CX76"/>
  <c r="CZ76"/>
  <c r="DB76"/>
  <c r="DD76"/>
  <c r="DF76"/>
  <c r="DH76"/>
  <c r="DJ76"/>
  <c r="DL76"/>
  <c r="DN76"/>
  <c r="DP76"/>
  <c r="DR76"/>
  <c r="CK72"/>
  <c r="CM72"/>
  <c r="CO72"/>
  <c r="CQ72"/>
  <c r="CS72"/>
  <c r="CL72"/>
  <c r="CN72"/>
  <c r="CP72"/>
  <c r="CR72"/>
  <c r="CT72"/>
  <c r="DV9"/>
  <c r="DX9"/>
  <c r="DZ9"/>
  <c r="EB9"/>
  <c r="ED9"/>
  <c r="EP9"/>
  <c r="ER9"/>
  <c r="ET9"/>
  <c r="EV9"/>
  <c r="EX9"/>
  <c r="EZ9"/>
  <c r="FB9"/>
  <c r="FD9"/>
  <c r="DW9"/>
  <c r="DY9"/>
  <c r="EA9"/>
  <c r="EC9"/>
  <c r="EE9"/>
  <c r="EQ9"/>
  <c r="ES9"/>
  <c r="EU9"/>
  <c r="EW9"/>
  <c r="EY9"/>
  <c r="FA9"/>
  <c r="FC9"/>
  <c r="DW66"/>
  <c r="DY66"/>
  <c r="EA66"/>
  <c r="EC66"/>
  <c r="EE66"/>
  <c r="EG66"/>
  <c r="DV66"/>
  <c r="DX66"/>
  <c r="DZ66"/>
  <c r="EB66"/>
  <c r="ED66"/>
  <c r="EF66"/>
  <c r="DW52"/>
  <c r="DY52"/>
  <c r="EA52"/>
  <c r="EC52"/>
  <c r="EE52"/>
  <c r="EG52"/>
  <c r="EI52"/>
  <c r="EK52"/>
  <c r="EM52"/>
  <c r="EO52"/>
  <c r="DV52"/>
  <c r="DX52"/>
  <c r="DZ52"/>
  <c r="EB52"/>
  <c r="ED52"/>
  <c r="EF52"/>
  <c r="EH52"/>
  <c r="EJ52"/>
  <c r="EL52"/>
  <c r="EN52"/>
  <c r="DW38"/>
  <c r="DY38"/>
  <c r="EA38"/>
  <c r="EC38"/>
  <c r="EE38"/>
  <c r="EG38"/>
  <c r="DV38"/>
  <c r="DX38"/>
  <c r="DZ38"/>
  <c r="EB38"/>
  <c r="ED38"/>
  <c r="EF38"/>
  <c r="DV33"/>
  <c r="DX33"/>
  <c r="DZ33"/>
  <c r="EB33"/>
  <c r="ED33"/>
  <c r="EF33"/>
  <c r="EH33"/>
  <c r="EJ33"/>
  <c r="EL33"/>
  <c r="EN33"/>
  <c r="EP33"/>
  <c r="ER33"/>
  <c r="ET33"/>
  <c r="EV33"/>
  <c r="EX33"/>
  <c r="EZ33"/>
  <c r="FB33"/>
  <c r="FD33"/>
  <c r="DW33"/>
  <c r="DY33"/>
  <c r="EA33"/>
  <c r="EC33"/>
  <c r="EE33"/>
  <c r="EG33"/>
  <c r="EI33"/>
  <c r="EK33"/>
  <c r="EM33"/>
  <c r="EO33"/>
  <c r="EQ33"/>
  <c r="ES33"/>
  <c r="EU33"/>
  <c r="EW33"/>
  <c r="EY33"/>
  <c r="FA33"/>
  <c r="FC33"/>
  <c r="DV29"/>
  <c r="DX29"/>
  <c r="DZ29"/>
  <c r="EB29"/>
  <c r="ED29"/>
  <c r="EF29"/>
  <c r="EH29"/>
  <c r="EJ29"/>
  <c r="EL29"/>
  <c r="EN29"/>
  <c r="EP29"/>
  <c r="ER29"/>
  <c r="ET29"/>
  <c r="EV29"/>
  <c r="EX29"/>
  <c r="EZ29"/>
  <c r="FB29"/>
  <c r="FD29"/>
  <c r="DW29"/>
  <c r="DY29"/>
  <c r="EA29"/>
  <c r="EC29"/>
  <c r="EE29"/>
  <c r="EG29"/>
  <c r="EI29"/>
  <c r="EK29"/>
  <c r="EM29"/>
  <c r="EO29"/>
  <c r="EQ29"/>
  <c r="ES29"/>
  <c r="EU29"/>
  <c r="EW29"/>
  <c r="EY29"/>
  <c r="FA29"/>
  <c r="FC29"/>
  <c r="DV27"/>
  <c r="DX27"/>
  <c r="DZ27"/>
  <c r="EB27"/>
  <c r="ED27"/>
  <c r="EF27"/>
  <c r="EH27"/>
  <c r="EJ27"/>
  <c r="EL27"/>
  <c r="EN27"/>
  <c r="DW27"/>
  <c r="DY27"/>
  <c r="EA27"/>
  <c r="EC27"/>
  <c r="EE27"/>
  <c r="EG27"/>
  <c r="EI27"/>
  <c r="EK27"/>
  <c r="EM27"/>
  <c r="EO27"/>
  <c r="DV101"/>
  <c r="DX101"/>
  <c r="DZ101"/>
  <c r="EB101"/>
  <c r="ED101"/>
  <c r="DW101"/>
  <c r="DY101"/>
  <c r="EA101"/>
  <c r="EC101"/>
  <c r="EE101"/>
  <c r="DV99"/>
  <c r="DX99"/>
  <c r="DZ99"/>
  <c r="EB99"/>
  <c r="ED99"/>
  <c r="EF99"/>
  <c r="EH99"/>
  <c r="EJ99"/>
  <c r="EL99"/>
  <c r="DW99"/>
  <c r="DY99"/>
  <c r="EA99"/>
  <c r="EC99"/>
  <c r="EE99"/>
  <c r="EG99"/>
  <c r="EI99"/>
  <c r="EK99"/>
  <c r="DV89"/>
  <c r="DX89"/>
  <c r="DZ89"/>
  <c r="EB89"/>
  <c r="ED89"/>
  <c r="EF89"/>
  <c r="EH89"/>
  <c r="EJ89"/>
  <c r="DW89"/>
  <c r="DY89"/>
  <c r="EA89"/>
  <c r="EC89"/>
  <c r="EE89"/>
  <c r="EG89"/>
  <c r="EI89"/>
  <c r="DW86"/>
  <c r="DY86"/>
  <c r="EA86"/>
  <c r="EC86"/>
  <c r="EE86"/>
  <c r="EG86"/>
  <c r="EI86"/>
  <c r="DV86"/>
  <c r="DX86"/>
  <c r="DZ86"/>
  <c r="EB86"/>
  <c r="ED86"/>
  <c r="EF86"/>
  <c r="EH86"/>
  <c r="EJ86"/>
  <c r="DW76"/>
  <c r="DY76"/>
  <c r="EA76"/>
  <c r="EC76"/>
  <c r="EE76"/>
  <c r="EG76"/>
  <c r="EI76"/>
  <c r="EK76"/>
  <c r="EM76"/>
  <c r="EO76"/>
  <c r="EQ76"/>
  <c r="ES76"/>
  <c r="EU76"/>
  <c r="EW76"/>
  <c r="EY76"/>
  <c r="FA76"/>
  <c r="FC76"/>
  <c r="DV76"/>
  <c r="DX76"/>
  <c r="DZ76"/>
  <c r="EB76"/>
  <c r="ED76"/>
  <c r="EF76"/>
  <c r="EH76"/>
  <c r="EJ76"/>
  <c r="EL76"/>
  <c r="EN76"/>
  <c r="EP76"/>
  <c r="ER76"/>
  <c r="ET76"/>
  <c r="EV76"/>
  <c r="EX76"/>
  <c r="EZ76"/>
  <c r="FB76"/>
  <c r="FD76"/>
  <c r="DV73"/>
  <c r="DX73"/>
  <c r="DZ73"/>
  <c r="EB73"/>
  <c r="ED73"/>
  <c r="DW73"/>
  <c r="DY73"/>
  <c r="EA73"/>
  <c r="EC73"/>
  <c r="EE73"/>
  <c r="DV130"/>
  <c r="DX130"/>
  <c r="DZ130"/>
  <c r="EB130"/>
  <c r="ED130"/>
  <c r="EF130"/>
  <c r="EH130"/>
  <c r="EJ130"/>
  <c r="EL130"/>
  <c r="EN130"/>
  <c r="EP130"/>
  <c r="ER130"/>
  <c r="ET130"/>
  <c r="DW130"/>
  <c r="DY130"/>
  <c r="EA130"/>
  <c r="EC130"/>
  <c r="EE130"/>
  <c r="EG130"/>
  <c r="EI130"/>
  <c r="EK130"/>
  <c r="EM130"/>
  <c r="EO130"/>
  <c r="EQ130"/>
  <c r="ES130"/>
  <c r="DV128"/>
  <c r="DX128"/>
  <c r="DZ128"/>
  <c r="EB128"/>
  <c r="ED128"/>
  <c r="EF128"/>
  <c r="EH128"/>
  <c r="EJ128"/>
  <c r="EL128"/>
  <c r="EN128"/>
  <c r="EP128"/>
  <c r="ER128"/>
  <c r="ET128"/>
  <c r="EV128"/>
  <c r="EX128"/>
  <c r="EZ128"/>
  <c r="FB128"/>
  <c r="FD128"/>
  <c r="DW128"/>
  <c r="DY128"/>
  <c r="EA128"/>
  <c r="EC128"/>
  <c r="EE128"/>
  <c r="EG128"/>
  <c r="EI128"/>
  <c r="EK128"/>
  <c r="EM128"/>
  <c r="EO128"/>
  <c r="EQ128"/>
  <c r="ES128"/>
  <c r="EU128"/>
  <c r="EW128"/>
  <c r="EY128"/>
  <c r="FA128"/>
  <c r="FC128"/>
  <c r="DW123"/>
  <c r="DY123"/>
  <c r="EA123"/>
  <c r="EC123"/>
  <c r="EE123"/>
  <c r="DV123"/>
  <c r="DX123"/>
  <c r="DZ123"/>
  <c r="EB123"/>
  <c r="ED123"/>
  <c r="DW117"/>
  <c r="DY117"/>
  <c r="EA117"/>
  <c r="EC117"/>
  <c r="EE117"/>
  <c r="EG117"/>
  <c r="EI117"/>
  <c r="EK117"/>
  <c r="EM117"/>
  <c r="EO117"/>
  <c r="EQ117"/>
  <c r="ES117"/>
  <c r="EU117"/>
  <c r="EW117"/>
  <c r="EY117"/>
  <c r="FA117"/>
  <c r="FC117"/>
  <c r="DV117"/>
  <c r="DX117"/>
  <c r="DZ117"/>
  <c r="EB117"/>
  <c r="ED117"/>
  <c r="EF117"/>
  <c r="EH117"/>
  <c r="EJ117"/>
  <c r="EL117"/>
  <c r="EN117"/>
  <c r="EP117"/>
  <c r="ER117"/>
  <c r="ET117"/>
  <c r="EV117"/>
  <c r="EX117"/>
  <c r="EZ117"/>
  <c r="FB117"/>
  <c r="FD117"/>
  <c r="DW112"/>
  <c r="DY112"/>
  <c r="EA112"/>
  <c r="EC112"/>
  <c r="EE112"/>
  <c r="EG112"/>
  <c r="EI112"/>
  <c r="EK112"/>
  <c r="EM112"/>
  <c r="EO112"/>
  <c r="EQ112"/>
  <c r="ES112"/>
  <c r="EU112"/>
  <c r="EW112"/>
  <c r="EY112"/>
  <c r="DV112"/>
  <c r="DZ112"/>
  <c r="ED112"/>
  <c r="EH112"/>
  <c r="EL112"/>
  <c r="EP112"/>
  <c r="ET112"/>
  <c r="EX112"/>
  <c r="DX112"/>
  <c r="EB112"/>
  <c r="EF112"/>
  <c r="EJ112"/>
  <c r="EN112"/>
  <c r="ER112"/>
  <c r="EV112"/>
  <c r="FH129"/>
  <c r="FJ129"/>
  <c r="FL129"/>
  <c r="FN129"/>
  <c r="FP129"/>
  <c r="FR129"/>
  <c r="FT129"/>
  <c r="FV129"/>
  <c r="FX129"/>
  <c r="FZ129"/>
  <c r="GB129"/>
  <c r="GD129"/>
  <c r="GF129"/>
  <c r="GH129"/>
  <c r="GJ129"/>
  <c r="GL129"/>
  <c r="GN129"/>
  <c r="GP129"/>
  <c r="FI129"/>
  <c r="FK129"/>
  <c r="FM129"/>
  <c r="FO129"/>
  <c r="FQ129"/>
  <c r="FS129"/>
  <c r="FU129"/>
  <c r="FW129"/>
  <c r="FY129"/>
  <c r="GA129"/>
  <c r="GC129"/>
  <c r="GE129"/>
  <c r="GG129"/>
  <c r="GI129"/>
  <c r="GK129"/>
  <c r="GM129"/>
  <c r="GO129"/>
  <c r="FI126"/>
  <c r="FK126"/>
  <c r="FM126"/>
  <c r="FO126"/>
  <c r="FQ126"/>
  <c r="FS126"/>
  <c r="FU126"/>
  <c r="FW126"/>
  <c r="FY126"/>
  <c r="GA126"/>
  <c r="FH126"/>
  <c r="FJ126"/>
  <c r="FL126"/>
  <c r="FN126"/>
  <c r="FP126"/>
  <c r="FR126"/>
  <c r="FT126"/>
  <c r="FV126"/>
  <c r="FX126"/>
  <c r="FZ126"/>
  <c r="FH119"/>
  <c r="FJ119"/>
  <c r="FL119"/>
  <c r="FN119"/>
  <c r="FP119"/>
  <c r="FR119"/>
  <c r="FT119"/>
  <c r="FV119"/>
  <c r="FX119"/>
  <c r="FZ119"/>
  <c r="FI119"/>
  <c r="FK119"/>
  <c r="FM119"/>
  <c r="FO119"/>
  <c r="FQ119"/>
  <c r="FS119"/>
  <c r="FU119"/>
  <c r="FW119"/>
  <c r="FY119"/>
  <c r="GA119"/>
  <c r="FI114"/>
  <c r="FK114"/>
  <c r="FM114"/>
  <c r="FO114"/>
  <c r="FQ114"/>
  <c r="FS114"/>
  <c r="FU114"/>
  <c r="FW114"/>
  <c r="FY114"/>
  <c r="GA114"/>
  <c r="FH114"/>
  <c r="FJ114"/>
  <c r="FL114"/>
  <c r="FN114"/>
  <c r="FP114"/>
  <c r="FR114"/>
  <c r="FT114"/>
  <c r="FV114"/>
  <c r="FX114"/>
  <c r="FZ114"/>
  <c r="FI110"/>
  <c r="FK110"/>
  <c r="FM110"/>
  <c r="FO110"/>
  <c r="FQ110"/>
  <c r="FH110"/>
  <c r="FJ110"/>
  <c r="FL110"/>
  <c r="FN110"/>
  <c r="FP110"/>
  <c r="FI101"/>
  <c r="FK101"/>
  <c r="FM101"/>
  <c r="FO101"/>
  <c r="FQ101"/>
  <c r="FJ101"/>
  <c r="FN101"/>
  <c r="FH101"/>
  <c r="FL101"/>
  <c r="FP101"/>
  <c r="FI91"/>
  <c r="FK91"/>
  <c r="FM91"/>
  <c r="FO91"/>
  <c r="FQ91"/>
  <c r="FS91"/>
  <c r="FH91"/>
  <c r="FJ91"/>
  <c r="FL91"/>
  <c r="FN91"/>
  <c r="FP91"/>
  <c r="FR91"/>
  <c r="FT91"/>
  <c r="FI87"/>
  <c r="FK87"/>
  <c r="FM87"/>
  <c r="FO87"/>
  <c r="FQ87"/>
  <c r="FS87"/>
  <c r="FU87"/>
  <c r="FH87"/>
  <c r="FJ87"/>
  <c r="FL87"/>
  <c r="FN87"/>
  <c r="FP87"/>
  <c r="FR87"/>
  <c r="FT87"/>
  <c r="FV87"/>
  <c r="FI81"/>
  <c r="FK81"/>
  <c r="FM81"/>
  <c r="FO81"/>
  <c r="FQ81"/>
  <c r="FS81"/>
  <c r="FU81"/>
  <c r="FW81"/>
  <c r="FY81"/>
  <c r="GA81"/>
  <c r="FH81"/>
  <c r="FJ81"/>
  <c r="FL81"/>
  <c r="FN81"/>
  <c r="FP81"/>
  <c r="FR81"/>
  <c r="FT81"/>
  <c r="FV81"/>
  <c r="FX81"/>
  <c r="FZ81"/>
  <c r="FI79"/>
  <c r="FK79"/>
  <c r="FM79"/>
  <c r="FO79"/>
  <c r="FQ79"/>
  <c r="FS79"/>
  <c r="FH79"/>
  <c r="FJ79"/>
  <c r="FL79"/>
  <c r="FN79"/>
  <c r="FP79"/>
  <c r="FR79"/>
  <c r="FI75"/>
  <c r="FK75"/>
  <c r="FM75"/>
  <c r="FO75"/>
  <c r="FQ75"/>
  <c r="FS75"/>
  <c r="FU75"/>
  <c r="FW75"/>
  <c r="FY75"/>
  <c r="GA75"/>
  <c r="GC75"/>
  <c r="GE75"/>
  <c r="GG75"/>
  <c r="GI75"/>
  <c r="GK75"/>
  <c r="GM75"/>
  <c r="GO75"/>
  <c r="FH75"/>
  <c r="FJ75"/>
  <c r="FL75"/>
  <c r="FN75"/>
  <c r="FP75"/>
  <c r="FR75"/>
  <c r="FT75"/>
  <c r="FV75"/>
  <c r="FX75"/>
  <c r="FZ75"/>
  <c r="GB75"/>
  <c r="GD75"/>
  <c r="GF75"/>
  <c r="GH75"/>
  <c r="GJ75"/>
  <c r="GL75"/>
  <c r="GN75"/>
  <c r="GP75"/>
  <c r="FH72"/>
  <c r="FJ72"/>
  <c r="FL72"/>
  <c r="FN72"/>
  <c r="FP72"/>
  <c r="FI72"/>
  <c r="FK72"/>
  <c r="FM72"/>
  <c r="FO72"/>
  <c r="FQ72"/>
  <c r="FH66"/>
  <c r="FJ66"/>
  <c r="FL66"/>
  <c r="FN66"/>
  <c r="FP66"/>
  <c r="FR66"/>
  <c r="FI66"/>
  <c r="FK66"/>
  <c r="FM66"/>
  <c r="FO66"/>
  <c r="FQ66"/>
  <c r="FS66"/>
  <c r="FH52"/>
  <c r="FJ52"/>
  <c r="FL52"/>
  <c r="FN52"/>
  <c r="FP52"/>
  <c r="FR52"/>
  <c r="FT52"/>
  <c r="FV52"/>
  <c r="FX52"/>
  <c r="FZ52"/>
  <c r="FI52"/>
  <c r="FK52"/>
  <c r="FM52"/>
  <c r="FO52"/>
  <c r="FQ52"/>
  <c r="FS52"/>
  <c r="FU52"/>
  <c r="FW52"/>
  <c r="FY52"/>
  <c r="GA52"/>
  <c r="FH38"/>
  <c r="FJ38"/>
  <c r="FL38"/>
  <c r="FN38"/>
  <c r="FP38"/>
  <c r="FR38"/>
  <c r="FI38"/>
  <c r="FK38"/>
  <c r="FM38"/>
  <c r="FO38"/>
  <c r="FQ38"/>
  <c r="FS38"/>
  <c r="FI33"/>
  <c r="FK33"/>
  <c r="FJ33"/>
  <c r="FM33"/>
  <c r="FO33"/>
  <c r="FQ33"/>
  <c r="FS33"/>
  <c r="FU33"/>
  <c r="FW33"/>
  <c r="FY33"/>
  <c r="GA33"/>
  <c r="GC33"/>
  <c r="GE33"/>
  <c r="GG33"/>
  <c r="GI33"/>
  <c r="GK33"/>
  <c r="GM33"/>
  <c r="GO33"/>
  <c r="FH33"/>
  <c r="FL33"/>
  <c r="FN33"/>
  <c r="FP33"/>
  <c r="FR33"/>
  <c r="FT33"/>
  <c r="FV33"/>
  <c r="FX33"/>
  <c r="FZ33"/>
  <c r="GB33"/>
  <c r="GD33"/>
  <c r="GF33"/>
  <c r="GH33"/>
  <c r="GJ33"/>
  <c r="GL33"/>
  <c r="GN33"/>
  <c r="GP33"/>
  <c r="FH29"/>
  <c r="FJ29"/>
  <c r="FL29"/>
  <c r="FN29"/>
  <c r="FP29"/>
  <c r="FR29"/>
  <c r="FT29"/>
  <c r="FV29"/>
  <c r="FX29"/>
  <c r="FZ29"/>
  <c r="GB29"/>
  <c r="GD29"/>
  <c r="GF29"/>
  <c r="GH29"/>
  <c r="GJ29"/>
  <c r="GL29"/>
  <c r="FI29"/>
  <c r="FK29"/>
  <c r="FM29"/>
  <c r="FO29"/>
  <c r="FQ29"/>
  <c r="FS29"/>
  <c r="FU29"/>
  <c r="FW29"/>
  <c r="FY29"/>
  <c r="GA29"/>
  <c r="GC29"/>
  <c r="GE29"/>
  <c r="GG29"/>
  <c r="GI29"/>
  <c r="GK29"/>
  <c r="GM29"/>
  <c r="GO29"/>
  <c r="GP29"/>
  <c r="GN29"/>
  <c r="FH27"/>
  <c r="FJ27"/>
  <c r="FL27"/>
  <c r="FN27"/>
  <c r="FP27"/>
  <c r="FR27"/>
  <c r="FT27"/>
  <c r="FV27"/>
  <c r="FX27"/>
  <c r="FZ27"/>
  <c r="FI27"/>
  <c r="FK27"/>
  <c r="FM27"/>
  <c r="FO27"/>
  <c r="FQ27"/>
  <c r="FS27"/>
  <c r="FU27"/>
  <c r="FW27"/>
  <c r="FY27"/>
  <c r="GA27"/>
  <c r="FI3"/>
  <c r="FK3"/>
  <c r="FM3"/>
  <c r="FO3"/>
  <c r="FQ3"/>
  <c r="FS3"/>
  <c r="FU3"/>
  <c r="FW3"/>
  <c r="FY3"/>
  <c r="GA3"/>
  <c r="FH3"/>
  <c r="FJ3"/>
  <c r="FL3"/>
  <c r="FN3"/>
  <c r="FP3"/>
  <c r="FR3"/>
  <c r="FT3"/>
  <c r="FV3"/>
  <c r="FX3"/>
  <c r="FZ3"/>
  <c r="GU3"/>
  <c r="GW3"/>
  <c r="GY3"/>
  <c r="HA3"/>
  <c r="HC3"/>
  <c r="HE3"/>
  <c r="HG3"/>
  <c r="HI3"/>
  <c r="HK3"/>
  <c r="HM3"/>
  <c r="GT3"/>
  <c r="GV3"/>
  <c r="GX3"/>
  <c r="GZ3"/>
  <c r="HB3"/>
  <c r="HD3"/>
  <c r="HF3"/>
  <c r="HH3"/>
  <c r="HJ3"/>
  <c r="HL3"/>
  <c r="GU102"/>
  <c r="GW102"/>
  <c r="GY102"/>
  <c r="HA102"/>
  <c r="HC102"/>
  <c r="HE102"/>
  <c r="HG102"/>
  <c r="HI102"/>
  <c r="HK102"/>
  <c r="HM102"/>
  <c r="GV102"/>
  <c r="GZ102"/>
  <c r="HD102"/>
  <c r="HH102"/>
  <c r="HL102"/>
  <c r="GT102"/>
  <c r="GX102"/>
  <c r="HB102"/>
  <c r="HF102"/>
  <c r="HJ102"/>
  <c r="GT100"/>
  <c r="GV100"/>
  <c r="GX100"/>
  <c r="GU100"/>
  <c r="GW100"/>
  <c r="GU91"/>
  <c r="GW91"/>
  <c r="GY91"/>
  <c r="HA91"/>
  <c r="HC91"/>
  <c r="HE91"/>
  <c r="GT91"/>
  <c r="GV91"/>
  <c r="GX91"/>
  <c r="GZ91"/>
  <c r="HB91"/>
  <c r="HD91"/>
  <c r="HF91"/>
  <c r="GU87"/>
  <c r="GW87"/>
  <c r="GY87"/>
  <c r="HA87"/>
  <c r="HC87"/>
  <c r="HE87"/>
  <c r="HG87"/>
  <c r="GT87"/>
  <c r="GV87"/>
  <c r="GX87"/>
  <c r="GZ87"/>
  <c r="HB87"/>
  <c r="HD87"/>
  <c r="HF87"/>
  <c r="HH87"/>
  <c r="GU79"/>
  <c r="GW79"/>
  <c r="GY79"/>
  <c r="HA79"/>
  <c r="HC79"/>
  <c r="HE79"/>
  <c r="GT79"/>
  <c r="GV79"/>
  <c r="GX79"/>
  <c r="GZ79"/>
  <c r="HB79"/>
  <c r="HD79"/>
  <c r="GU75"/>
  <c r="GW75"/>
  <c r="GY75"/>
  <c r="HA75"/>
  <c r="HC75"/>
  <c r="HE75"/>
  <c r="HG75"/>
  <c r="HI75"/>
  <c r="HK75"/>
  <c r="HM75"/>
  <c r="HO75"/>
  <c r="HQ75"/>
  <c r="HS75"/>
  <c r="HU75"/>
  <c r="HW75"/>
  <c r="HY75"/>
  <c r="IA75"/>
  <c r="GT75"/>
  <c r="GV75"/>
  <c r="GX75"/>
  <c r="GZ75"/>
  <c r="HB75"/>
  <c r="HD75"/>
  <c r="HF75"/>
  <c r="HH75"/>
  <c r="HJ75"/>
  <c r="HL75"/>
  <c r="HN75"/>
  <c r="HP75"/>
  <c r="HR75"/>
  <c r="HT75"/>
  <c r="HX75"/>
  <c r="IB75"/>
  <c r="HV75"/>
  <c r="HZ75"/>
  <c r="GT72"/>
  <c r="GV72"/>
  <c r="GX72"/>
  <c r="GZ72"/>
  <c r="HB72"/>
  <c r="GU72"/>
  <c r="GW72"/>
  <c r="GY72"/>
  <c r="HA72"/>
  <c r="HC72"/>
  <c r="GT66"/>
  <c r="GV66"/>
  <c r="GX66"/>
  <c r="GZ66"/>
  <c r="HB66"/>
  <c r="HD66"/>
  <c r="GU66"/>
  <c r="GW66"/>
  <c r="GY66"/>
  <c r="HA66"/>
  <c r="HC66"/>
  <c r="HE66"/>
  <c r="GT52"/>
  <c r="GV52"/>
  <c r="GX52"/>
  <c r="GZ52"/>
  <c r="HB52"/>
  <c r="HD52"/>
  <c r="HF52"/>
  <c r="HH52"/>
  <c r="HJ52"/>
  <c r="HL52"/>
  <c r="GU52"/>
  <c r="GW52"/>
  <c r="GY52"/>
  <c r="HA52"/>
  <c r="HC52"/>
  <c r="HE52"/>
  <c r="HG52"/>
  <c r="HI52"/>
  <c r="HK52"/>
  <c r="HM52"/>
  <c r="GT38"/>
  <c r="GV38"/>
  <c r="GX38"/>
  <c r="GZ38"/>
  <c r="HB38"/>
  <c r="HD38"/>
  <c r="GU38"/>
  <c r="GY38"/>
  <c r="HC38"/>
  <c r="GW38"/>
  <c r="HA38"/>
  <c r="HE38"/>
  <c r="GT33"/>
  <c r="GV33"/>
  <c r="GX33"/>
  <c r="GZ33"/>
  <c r="HB33"/>
  <c r="HD33"/>
  <c r="HF33"/>
  <c r="HH33"/>
  <c r="HJ33"/>
  <c r="HL33"/>
  <c r="HN33"/>
  <c r="HP33"/>
  <c r="HR33"/>
  <c r="HT33"/>
  <c r="HV33"/>
  <c r="HX33"/>
  <c r="HZ33"/>
  <c r="IB33"/>
  <c r="GU33"/>
  <c r="GW33"/>
  <c r="GY33"/>
  <c r="HA33"/>
  <c r="HC33"/>
  <c r="HE33"/>
  <c r="HG33"/>
  <c r="HI33"/>
  <c r="HK33"/>
  <c r="HM33"/>
  <c r="HO33"/>
  <c r="HQ33"/>
  <c r="HS33"/>
  <c r="HU33"/>
  <c r="HW33"/>
  <c r="HY33"/>
  <c r="IA33"/>
  <c r="GT29"/>
  <c r="GV29"/>
  <c r="GX29"/>
  <c r="GZ29"/>
  <c r="HB29"/>
  <c r="HD29"/>
  <c r="HF29"/>
  <c r="HH29"/>
  <c r="HJ29"/>
  <c r="HL29"/>
  <c r="HN29"/>
  <c r="HP29"/>
  <c r="HR29"/>
  <c r="HT29"/>
  <c r="HV29"/>
  <c r="HX29"/>
  <c r="HZ29"/>
  <c r="IB29"/>
  <c r="GU29"/>
  <c r="GW29"/>
  <c r="GY29"/>
  <c r="HA29"/>
  <c r="HC29"/>
  <c r="HE29"/>
  <c r="HG29"/>
  <c r="HI29"/>
  <c r="HK29"/>
  <c r="HM29"/>
  <c r="HO29"/>
  <c r="HQ29"/>
  <c r="HS29"/>
  <c r="HU29"/>
  <c r="HW29"/>
  <c r="HY29"/>
  <c r="IA29"/>
  <c r="GT27"/>
  <c r="GV27"/>
  <c r="GX27"/>
  <c r="GZ27"/>
  <c r="HB27"/>
  <c r="HD27"/>
  <c r="HF27"/>
  <c r="HH27"/>
  <c r="HJ27"/>
  <c r="HL27"/>
  <c r="GU27"/>
  <c r="GW27"/>
  <c r="GY27"/>
  <c r="HA27"/>
  <c r="HC27"/>
  <c r="HE27"/>
  <c r="HG27"/>
  <c r="HI27"/>
  <c r="HK27"/>
  <c r="HM27"/>
  <c r="GT117"/>
  <c r="GV117"/>
  <c r="GX117"/>
  <c r="GZ117"/>
  <c r="HB117"/>
  <c r="HD117"/>
  <c r="HF117"/>
  <c r="HH117"/>
  <c r="HJ117"/>
  <c r="HL117"/>
  <c r="HN117"/>
  <c r="HP117"/>
  <c r="HR117"/>
  <c r="HT117"/>
  <c r="HV117"/>
  <c r="HX117"/>
  <c r="HZ117"/>
  <c r="IB117"/>
  <c r="GU117"/>
  <c r="GW117"/>
  <c r="GY117"/>
  <c r="HA117"/>
  <c r="HC117"/>
  <c r="HE117"/>
  <c r="HG117"/>
  <c r="HI117"/>
  <c r="HK117"/>
  <c r="HM117"/>
  <c r="HO117"/>
  <c r="HQ117"/>
  <c r="HS117"/>
  <c r="HU117"/>
  <c r="HW117"/>
  <c r="HY117"/>
  <c r="IA117"/>
  <c r="GU112"/>
  <c r="GW112"/>
  <c r="GY112"/>
  <c r="HA112"/>
  <c r="HC112"/>
  <c r="HE112"/>
  <c r="HG112"/>
  <c r="HI112"/>
  <c r="HK112"/>
  <c r="HM112"/>
  <c r="HO112"/>
  <c r="HQ112"/>
  <c r="HS112"/>
  <c r="HU112"/>
  <c r="HW112"/>
  <c r="GT112"/>
  <c r="GX112"/>
  <c r="HB112"/>
  <c r="HF112"/>
  <c r="HJ112"/>
  <c r="HN112"/>
  <c r="HR112"/>
  <c r="HV112"/>
  <c r="GV112"/>
  <c r="GZ112"/>
  <c r="HD112"/>
  <c r="HH112"/>
  <c r="HL112"/>
  <c r="HP112"/>
  <c r="HT112"/>
  <c r="GU130"/>
  <c r="GW130"/>
  <c r="GY130"/>
  <c r="HA130"/>
  <c r="HC130"/>
  <c r="HE130"/>
  <c r="HG130"/>
  <c r="HI130"/>
  <c r="HK130"/>
  <c r="HM130"/>
  <c r="HO130"/>
  <c r="HQ130"/>
  <c r="GT130"/>
  <c r="GV130"/>
  <c r="GX130"/>
  <c r="GZ130"/>
  <c r="HB130"/>
  <c r="HD130"/>
  <c r="HF130"/>
  <c r="HH130"/>
  <c r="HJ130"/>
  <c r="HL130"/>
  <c r="HN130"/>
  <c r="HP130"/>
  <c r="HR130"/>
  <c r="GU128"/>
  <c r="GW128"/>
  <c r="GY128"/>
  <c r="HA128"/>
  <c r="HC128"/>
  <c r="HE128"/>
  <c r="HG128"/>
  <c r="HI128"/>
  <c r="HK128"/>
  <c r="HM128"/>
  <c r="HO128"/>
  <c r="HQ128"/>
  <c r="HS128"/>
  <c r="HU128"/>
  <c r="HW128"/>
  <c r="HY128"/>
  <c r="IA128"/>
  <c r="GT128"/>
  <c r="GV128"/>
  <c r="GX128"/>
  <c r="GZ128"/>
  <c r="HB128"/>
  <c r="HD128"/>
  <c r="HF128"/>
  <c r="HH128"/>
  <c r="HJ128"/>
  <c r="HL128"/>
  <c r="HN128"/>
  <c r="HP128"/>
  <c r="HR128"/>
  <c r="HT128"/>
  <c r="HV128"/>
  <c r="HX128"/>
  <c r="HZ128"/>
  <c r="IB128"/>
  <c r="GT123"/>
  <c r="GV123"/>
  <c r="GX123"/>
  <c r="GZ123"/>
  <c r="HB123"/>
  <c r="GU123"/>
  <c r="GW123"/>
  <c r="GY123"/>
  <c r="HA123"/>
  <c r="HC123"/>
  <c r="CL75"/>
  <c r="CN75"/>
  <c r="CP75"/>
  <c r="CR75"/>
  <c r="CT75"/>
  <c r="CV75"/>
  <c r="CX75"/>
  <c r="CZ75"/>
  <c r="DB75"/>
  <c r="DD75"/>
  <c r="DF75"/>
  <c r="DH75"/>
  <c r="DJ75"/>
  <c r="DL75"/>
  <c r="DN75"/>
  <c r="DP75"/>
  <c r="DR75"/>
  <c r="CK75"/>
  <c r="CM75"/>
  <c r="CO75"/>
  <c r="CQ75"/>
  <c r="CS75"/>
  <c r="CU75"/>
  <c r="CW75"/>
  <c r="CY75"/>
  <c r="DA75"/>
  <c r="DC75"/>
  <c r="DE75"/>
  <c r="DG75"/>
  <c r="DI75"/>
  <c r="DK75"/>
  <c r="DM75"/>
  <c r="DO75"/>
  <c r="DQ75"/>
  <c r="DS75"/>
  <c r="CL115"/>
  <c r="CN115"/>
  <c r="CP115"/>
  <c r="CR115"/>
  <c r="CT115"/>
  <c r="CV115"/>
  <c r="CX115"/>
  <c r="CZ115"/>
  <c r="DB115"/>
  <c r="DD115"/>
  <c r="CM115"/>
  <c r="CQ115"/>
  <c r="CU115"/>
  <c r="CY115"/>
  <c r="DC115"/>
  <c r="CK115"/>
  <c r="CO115"/>
  <c r="CS115"/>
  <c r="CW115"/>
  <c r="DA115"/>
  <c r="FH115"/>
  <c r="FJ115"/>
  <c r="FL115"/>
  <c r="FN115"/>
  <c r="FP115"/>
  <c r="FR115"/>
  <c r="FT115"/>
  <c r="FV115"/>
  <c r="FX115"/>
  <c r="FZ115"/>
  <c r="FI115"/>
  <c r="FK115"/>
  <c r="FM115"/>
  <c r="FO115"/>
  <c r="FQ115"/>
  <c r="FS115"/>
  <c r="FU115"/>
  <c r="FW115"/>
  <c r="FY115"/>
  <c r="GA115"/>
  <c r="CL121"/>
  <c r="CN121"/>
  <c r="CP121"/>
  <c r="CR121"/>
  <c r="CT121"/>
  <c r="CV121"/>
  <c r="CX121"/>
  <c r="CK121"/>
  <c r="CO121"/>
  <c r="CS121"/>
  <c r="CW121"/>
  <c r="CM121"/>
  <c r="CQ121"/>
  <c r="CU121"/>
  <c r="CY121"/>
  <c r="FH121"/>
  <c r="FJ121"/>
  <c r="FL121"/>
  <c r="FN121"/>
  <c r="FP121"/>
  <c r="FR121"/>
  <c r="FT121"/>
  <c r="FV121"/>
  <c r="FI121"/>
  <c r="FK121"/>
  <c r="FM121"/>
  <c r="FO121"/>
  <c r="FQ121"/>
  <c r="FS121"/>
  <c r="FU121"/>
  <c r="HH84"/>
  <c r="CL37"/>
  <c r="CN37"/>
  <c r="CP37"/>
  <c r="CR37"/>
  <c r="CT37"/>
  <c r="CV37"/>
  <c r="CX37"/>
  <c r="CK37"/>
  <c r="CM37"/>
  <c r="CO37"/>
  <c r="CQ37"/>
  <c r="CS37"/>
  <c r="CU37"/>
  <c r="CW37"/>
  <c r="CY37"/>
  <c r="DV41"/>
  <c r="DX41"/>
  <c r="DZ41"/>
  <c r="EB41"/>
  <c r="ED41"/>
  <c r="EF41"/>
  <c r="EH41"/>
  <c r="DW41"/>
  <c r="DY41"/>
  <c r="EA41"/>
  <c r="EC41"/>
  <c r="EE41"/>
  <c r="EG41"/>
  <c r="EI41"/>
  <c r="FI41"/>
  <c r="FK41"/>
  <c r="FM41"/>
  <c r="FO41"/>
  <c r="FQ41"/>
  <c r="FS41"/>
  <c r="FU41"/>
  <c r="FH41"/>
  <c r="FJ41"/>
  <c r="FL41"/>
  <c r="FN41"/>
  <c r="FP41"/>
  <c r="FR41"/>
  <c r="FT41"/>
  <c r="CK46"/>
  <c r="CM46"/>
  <c r="CO46"/>
  <c r="CQ46"/>
  <c r="CS46"/>
  <c r="CU46"/>
  <c r="CW46"/>
  <c r="CY46"/>
  <c r="DA46"/>
  <c r="DC46"/>
  <c r="CL46"/>
  <c r="CN46"/>
  <c r="CP46"/>
  <c r="CR46"/>
  <c r="CT46"/>
  <c r="CV46"/>
  <c r="CX46"/>
  <c r="CZ46"/>
  <c r="DB46"/>
  <c r="DD46"/>
  <c r="GT46"/>
  <c r="GV46"/>
  <c r="GX46"/>
  <c r="GZ46"/>
  <c r="HB46"/>
  <c r="HD46"/>
  <c r="HF46"/>
  <c r="HH46"/>
  <c r="HJ46"/>
  <c r="HL46"/>
  <c r="GU46"/>
  <c r="GW46"/>
  <c r="GY46"/>
  <c r="HA46"/>
  <c r="HC46"/>
  <c r="HE46"/>
  <c r="HG46"/>
  <c r="HI46"/>
  <c r="HK46"/>
  <c r="HM46"/>
  <c r="DW34"/>
  <c r="DY34"/>
  <c r="EA34"/>
  <c r="EC34"/>
  <c r="EE34"/>
  <c r="EG34"/>
  <c r="EI34"/>
  <c r="EK34"/>
  <c r="EM34"/>
  <c r="EO34"/>
  <c r="EQ34"/>
  <c r="ES34"/>
  <c r="EU34"/>
  <c r="EW34"/>
  <c r="EY34"/>
  <c r="FA34"/>
  <c r="FC34"/>
  <c r="DV34"/>
  <c r="DX34"/>
  <c r="DZ34"/>
  <c r="EB34"/>
  <c r="ED34"/>
  <c r="EF34"/>
  <c r="EH34"/>
  <c r="EJ34"/>
  <c r="EL34"/>
  <c r="EN34"/>
  <c r="EP34"/>
  <c r="ER34"/>
  <c r="ET34"/>
  <c r="EV34"/>
  <c r="EX34"/>
  <c r="EZ34"/>
  <c r="FB34"/>
  <c r="FD34"/>
  <c r="DV85"/>
  <c r="DX85"/>
  <c r="DZ85"/>
  <c r="EB85"/>
  <c r="ED85"/>
  <c r="EF85"/>
  <c r="EH85"/>
  <c r="EJ85"/>
  <c r="DW85"/>
  <c r="DY85"/>
  <c r="EA85"/>
  <c r="EC85"/>
  <c r="EE85"/>
  <c r="EG85"/>
  <c r="EI85"/>
  <c r="GU34"/>
  <c r="GW34"/>
  <c r="GY34"/>
  <c r="HA34"/>
  <c r="HC34"/>
  <c r="HE34"/>
  <c r="HG34"/>
  <c r="HI34"/>
  <c r="HK34"/>
  <c r="HM34"/>
  <c r="HO34"/>
  <c r="HQ34"/>
  <c r="HS34"/>
  <c r="HU34"/>
  <c r="HW34"/>
  <c r="HY34"/>
  <c r="IA34"/>
  <c r="GT34"/>
  <c r="GV34"/>
  <c r="GX34"/>
  <c r="GZ34"/>
  <c r="HB34"/>
  <c r="HD34"/>
  <c r="HF34"/>
  <c r="HH34"/>
  <c r="HJ34"/>
  <c r="HL34"/>
  <c r="HN34"/>
  <c r="HP34"/>
  <c r="HR34"/>
  <c r="HT34"/>
  <c r="HV34"/>
  <c r="HX34"/>
  <c r="HZ34"/>
  <c r="IB34"/>
  <c r="CL85"/>
  <c r="CN85"/>
  <c r="CP85"/>
  <c r="CR85"/>
  <c r="CT85"/>
  <c r="CV85"/>
  <c r="CX85"/>
  <c r="CK85"/>
  <c r="CM85"/>
  <c r="CO85"/>
  <c r="CQ85"/>
  <c r="CS85"/>
  <c r="CU85"/>
  <c r="CW85"/>
  <c r="CY85"/>
  <c r="DU122" i="14"/>
  <c r="AZ122"/>
  <c r="CJ122"/>
  <c r="P122"/>
  <c r="K102" i="25"/>
  <c r="L155" i="26" s="1"/>
  <c r="K99" i="25"/>
  <c r="L152" i="26" s="1"/>
  <c r="K103" i="25"/>
  <c r="L156" i="26" s="1"/>
  <c r="K108" i="25"/>
  <c r="L161" i="26" s="1"/>
  <c r="DU120" i="14"/>
  <c r="AZ120"/>
  <c r="CJ120"/>
  <c r="P120"/>
  <c r="DV52" i="23"/>
  <c r="BA52"/>
  <c r="K33" i="25"/>
  <c r="L60" i="26" s="1"/>
  <c r="K35" i="25"/>
  <c r="L62" i="26" s="1"/>
  <c r="K30" i="25"/>
  <c r="L57" i="26" s="1"/>
  <c r="K29" i="25"/>
  <c r="L56" i="26" s="1"/>
  <c r="K43" i="25"/>
  <c r="L70" i="26" s="1"/>
  <c r="K40" i="25"/>
  <c r="L67" i="26" s="1"/>
  <c r="K32" i="25"/>
  <c r="L59" i="26" s="1"/>
  <c r="K34" i="25"/>
  <c r="L61" i="26" s="1"/>
  <c r="K27" i="25"/>
  <c r="L54" i="26" s="1"/>
  <c r="P75" i="25"/>
  <c r="N68"/>
  <c r="R36"/>
  <c r="R37"/>
  <c r="R69"/>
  <c r="R68"/>
  <c r="P12"/>
  <c r="E12" s="1"/>
  <c r="P70"/>
  <c r="P69"/>
  <c r="P68"/>
  <c r="N70"/>
  <c r="N56"/>
  <c r="R75"/>
  <c r="K75"/>
  <c r="L119" i="26" s="1"/>
  <c r="R140" i="25"/>
  <c r="R160"/>
  <c r="K160"/>
  <c r="N140"/>
  <c r="N160"/>
  <c r="P140"/>
  <c r="P160"/>
  <c r="K104"/>
  <c r="L157" i="26" s="1"/>
  <c r="K96" i="25"/>
  <c r="L149" i="26" s="1"/>
  <c r="K94" i="25"/>
  <c r="L147" i="26" s="1"/>
  <c r="K97" i="25"/>
  <c r="L150" i="26" s="1"/>
  <c r="K100" i="25"/>
  <c r="L153" i="26" s="1"/>
  <c r="K159" i="25"/>
  <c r="L242" i="26" s="1"/>
  <c r="N66" i="25"/>
  <c r="N53"/>
  <c r="P71"/>
  <c r="P84"/>
  <c r="P60"/>
  <c r="R84"/>
  <c r="R54"/>
  <c r="K61"/>
  <c r="L105" i="26" s="1"/>
  <c r="K76" i="25"/>
  <c r="L120" i="26" s="1"/>
  <c r="K83" i="25"/>
  <c r="L127" i="26" s="1"/>
  <c r="K55" i="25"/>
  <c r="L99" i="26" s="1"/>
  <c r="K81" i="25"/>
  <c r="L125" i="26" s="1"/>
  <c r="N75" i="25"/>
  <c r="N71"/>
  <c r="N84"/>
  <c r="N60"/>
  <c r="N54"/>
  <c r="N52"/>
  <c r="P66"/>
  <c r="P56"/>
  <c r="P54"/>
  <c r="P53"/>
  <c r="P52"/>
  <c r="R66"/>
  <c r="R60"/>
  <c r="R56"/>
  <c r="R52"/>
  <c r="K67"/>
  <c r="L111" i="26" s="1"/>
  <c r="K54" i="25"/>
  <c r="L98" i="26" s="1"/>
  <c r="K52" i="25"/>
  <c r="L96" i="26" s="1"/>
  <c r="P55" i="25"/>
  <c r="K79"/>
  <c r="L123" i="26" s="1"/>
  <c r="K73" i="25"/>
  <c r="L117" i="26" s="1"/>
  <c r="K71" i="25"/>
  <c r="L115" i="26" s="1"/>
  <c r="K69" i="25"/>
  <c r="L113" i="26" s="1"/>
  <c r="K66" i="25"/>
  <c r="L110" i="26" s="1"/>
  <c r="K65" i="25"/>
  <c r="L109" i="26" s="1"/>
  <c r="K63" i="25"/>
  <c r="L107" i="26" s="1"/>
  <c r="K59" i="25"/>
  <c r="L103" i="26" s="1"/>
  <c r="K57" i="25"/>
  <c r="L101" i="26" s="1"/>
  <c r="K53" i="25"/>
  <c r="L97" i="26" s="1"/>
  <c r="K80" i="25"/>
  <c r="L124" i="26" s="1"/>
  <c r="K77" i="25"/>
  <c r="L121" i="26" s="1"/>
  <c r="K74" i="25"/>
  <c r="L118" i="26" s="1"/>
  <c r="K72" i="25"/>
  <c r="L116" i="26" s="1"/>
  <c r="K70" i="25"/>
  <c r="L114" i="26" s="1"/>
  <c r="K68" i="25"/>
  <c r="L112" i="26" s="1"/>
  <c r="K62" i="25"/>
  <c r="L106" i="26" s="1"/>
  <c r="K60" i="25"/>
  <c r="L104" i="26" s="1"/>
  <c r="K58" i="25"/>
  <c r="L102" i="26" s="1"/>
  <c r="K56" i="25"/>
  <c r="L100" i="26" s="1"/>
  <c r="R139" i="25"/>
  <c r="N137"/>
  <c r="N139"/>
  <c r="N136"/>
  <c r="N138"/>
  <c r="R137"/>
  <c r="K137"/>
  <c r="L200" i="26" s="1"/>
  <c r="K135" i="25"/>
  <c r="L198" i="26" s="1"/>
  <c r="N135" i="25"/>
  <c r="P137"/>
  <c r="P136"/>
  <c r="P138"/>
  <c r="K136"/>
  <c r="L199" i="26" s="1"/>
  <c r="AT96" i="2"/>
  <c r="S63"/>
  <c r="K106" i="25"/>
  <c r="L159" i="26" s="1"/>
  <c r="P145" i="25"/>
  <c r="N141"/>
  <c r="N143"/>
  <c r="P141"/>
  <c r="P144"/>
  <c r="P143"/>
  <c r="R145"/>
  <c r="R144"/>
  <c r="N145"/>
  <c r="N144"/>
  <c r="R141"/>
  <c r="CK1" i="14"/>
  <c r="GT1"/>
  <c r="R119" i="2"/>
  <c r="AY84" i="14"/>
  <c r="AT6" i="2"/>
  <c r="R156" i="25" s="1"/>
  <c r="P24"/>
  <c r="J175"/>
  <c r="K288" i="26" s="1"/>
  <c r="N182" i="25"/>
  <c r="C182" s="1"/>
  <c r="D322" i="26" s="1"/>
  <c r="R182" i="25"/>
  <c r="G182" s="1"/>
  <c r="H322" i="26" s="1"/>
  <c r="AH62" i="2"/>
  <c r="AH64"/>
  <c r="AZ6"/>
  <c r="AT5"/>
  <c r="R159" i="25" s="1"/>
  <c r="AZ44" i="2"/>
  <c r="AT44"/>
  <c r="R181" i="25" s="1"/>
  <c r="AY78" i="14"/>
  <c r="AT99" i="2"/>
  <c r="AN22"/>
  <c r="FH1" i="14"/>
  <c r="Z14" i="2"/>
  <c r="AZ14"/>
  <c r="P95" i="25"/>
  <c r="AU6" i="2"/>
  <c r="P156" i="25" s="1"/>
  <c r="AV6" i="2"/>
  <c r="N156" i="25" s="1"/>
  <c r="AN6" i="2"/>
  <c r="AN110"/>
  <c r="N40" i="25"/>
  <c r="Z110" i="2"/>
  <c r="AN14"/>
  <c r="AU61"/>
  <c r="P62" i="25" s="1"/>
  <c r="AK61" i="2"/>
  <c r="W61"/>
  <c r="AK60"/>
  <c r="W60"/>
  <c r="AZ77" i="23"/>
  <c r="AH65" i="2"/>
  <c r="T65"/>
  <c r="AJ59"/>
  <c r="V59"/>
  <c r="O67" i="14"/>
  <c r="AG59" i="2"/>
  <c r="O83" i="14"/>
  <c r="AZ82" i="23"/>
  <c r="AY82" i="14"/>
  <c r="AJ61" i="2"/>
  <c r="V61"/>
  <c r="AH61"/>
  <c r="T61"/>
  <c r="T50"/>
  <c r="AV59"/>
  <c r="N65" i="25" s="1"/>
  <c r="AU59" i="2"/>
  <c r="P65" i="25" s="1"/>
  <c r="W59" i="2"/>
  <c r="AK63"/>
  <c r="W63"/>
  <c r="D59"/>
  <c r="Z97"/>
  <c r="AU97"/>
  <c r="P27" i="25" s="1"/>
  <c r="AZ97" i="2"/>
  <c r="R24" i="25"/>
  <c r="Z91" i="2"/>
  <c r="AU91"/>
  <c r="AT91"/>
  <c r="AN90"/>
  <c r="Z90"/>
  <c r="AT90"/>
  <c r="AU90"/>
  <c r="AN97"/>
  <c r="AN91"/>
  <c r="R104"/>
  <c r="Z104"/>
  <c r="AZ5"/>
  <c r="AV5"/>
  <c r="N159" i="25" s="1"/>
  <c r="AN5" i="2"/>
  <c r="Z5"/>
  <c r="AU5"/>
  <c r="P159" i="25" s="1"/>
  <c r="AN44" i="2"/>
  <c r="Z44"/>
  <c r="AT20"/>
  <c r="AU20"/>
  <c r="AV20"/>
  <c r="N99" i="25" s="1"/>
  <c r="Z20" i="2"/>
  <c r="AZ20"/>
  <c r="AN20"/>
  <c r="AU104"/>
  <c r="P31" i="25" s="1"/>
  <c r="N34"/>
  <c r="R95"/>
  <c r="R20" i="2"/>
  <c r="AX20"/>
  <c r="AN96"/>
  <c r="AZ96"/>
  <c r="K95" i="25"/>
  <c r="L148" i="26" s="1"/>
  <c r="CL1" i="23"/>
  <c r="W62" i="2"/>
  <c r="AK62"/>
  <c r="O99" i="14"/>
  <c r="D66" i="2"/>
  <c r="S66"/>
  <c r="AG66"/>
  <c r="O77" i="14"/>
  <c r="D65" i="2"/>
  <c r="S65"/>
  <c r="O78" i="14"/>
  <c r="D64" i="2"/>
  <c r="S64"/>
  <c r="AZ67" i="23"/>
  <c r="AH59" i="2"/>
  <c r="T59"/>
  <c r="V63"/>
  <c r="AJ63"/>
  <c r="AH63"/>
  <c r="D63"/>
  <c r="T63"/>
  <c r="AJ62"/>
  <c r="O82" i="14"/>
  <c r="S62" i="2"/>
  <c r="D62"/>
  <c r="AJ60"/>
  <c r="T60"/>
  <c r="D60"/>
  <c r="P84" i="23"/>
  <c r="AG50" i="2"/>
  <c r="S50"/>
  <c r="D50"/>
  <c r="AZ3"/>
  <c r="AN3"/>
  <c r="AV3"/>
  <c r="N157" i="25" s="1"/>
  <c r="AU3" i="2"/>
  <c r="P157" i="25" s="1"/>
  <c r="AT22" i="2"/>
  <c r="R109" i="25" s="1"/>
  <c r="Z22" i="2"/>
  <c r="AU22"/>
  <c r="P109" i="25" s="1"/>
  <c r="AN105" i="2"/>
  <c r="R113"/>
  <c r="AX113"/>
  <c r="V62"/>
  <c r="V60"/>
  <c r="Z3"/>
  <c r="Z105"/>
  <c r="AG62"/>
  <c r="AG64"/>
  <c r="AH60"/>
  <c r="AX22"/>
  <c r="Z96"/>
  <c r="AN99"/>
  <c r="Z99"/>
  <c r="FI1" i="23"/>
  <c r="DW1"/>
  <c r="BB1"/>
  <c r="AY80" i="14"/>
  <c r="O84"/>
  <c r="AV14" i="2"/>
  <c r="N103" i="25" s="1"/>
  <c r="AU14" i="2"/>
  <c r="AT14"/>
  <c r="AX68"/>
  <c r="AX110"/>
  <c r="AV22"/>
  <c r="N109" i="25" s="1"/>
  <c r="AZ22" i="2"/>
  <c r="AT3"/>
  <c r="R157" i="25" s="1"/>
  <c r="AU105" i="2"/>
  <c r="P35" i="25" s="1"/>
  <c r="AX5" i="2"/>
  <c r="AX90"/>
  <c r="AY77" i="14"/>
  <c r="AY83"/>
  <c r="AZ105" i="2"/>
  <c r="AX118"/>
  <c r="AX6"/>
  <c r="AT105"/>
  <c r="R35" i="25" s="1"/>
  <c r="AV44" i="2"/>
  <c r="N181" i="25" s="1"/>
  <c r="AU44" i="2"/>
  <c r="P181" i="25" s="1"/>
  <c r="AX51" i="2"/>
  <c r="P99" i="23"/>
  <c r="P67"/>
  <c r="P82"/>
  <c r="AZ84"/>
  <c r="BB1" i="13"/>
  <c r="R1"/>
  <c r="GU1" i="23"/>
  <c r="BA1" i="14"/>
  <c r="AX70" i="2"/>
  <c r="AX45"/>
  <c r="AX128"/>
  <c r="AU99"/>
  <c r="AZ99"/>
  <c r="AZ110"/>
  <c r="AF80"/>
  <c r="AF5"/>
  <c r="AF91"/>
  <c r="AF14"/>
  <c r="R58"/>
  <c r="AT110"/>
  <c r="R51"/>
  <c r="AT51"/>
  <c r="AV51"/>
  <c r="R76"/>
  <c r="AF72"/>
  <c r="AX80"/>
  <c r="AX119"/>
  <c r="AX14"/>
  <c r="AX78"/>
  <c r="AX69"/>
  <c r="AX56"/>
  <c r="AX61"/>
  <c r="AX54"/>
  <c r="AX47"/>
  <c r="AX91"/>
  <c r="AX97"/>
  <c r="AX44"/>
  <c r="AX126"/>
  <c r="AZ91"/>
  <c r="R70"/>
  <c r="R126"/>
  <c r="AX99"/>
  <c r="AX96"/>
  <c r="AX124"/>
  <c r="AX127"/>
  <c r="R99"/>
  <c r="AF3"/>
  <c r="AF105"/>
  <c r="AF67"/>
  <c r="AF76"/>
  <c r="AF57"/>
  <c r="AF124"/>
  <c r="R128"/>
  <c r="R47"/>
  <c r="R110"/>
  <c r="R78"/>
  <c r="R80"/>
  <c r="R91"/>
  <c r="AF97"/>
  <c r="AF128"/>
  <c r="AF61"/>
  <c r="AF126"/>
  <c r="AF118"/>
  <c r="R54"/>
  <c r="R97"/>
  <c r="R6"/>
  <c r="R5"/>
  <c r="R14"/>
  <c r="R61"/>
  <c r="R118"/>
  <c r="R90"/>
  <c r="R69"/>
  <c r="R68"/>
  <c r="R44"/>
  <c r="R56"/>
  <c r="R45"/>
  <c r="AF119"/>
  <c r="AF6"/>
  <c r="AF47"/>
  <c r="AF70"/>
  <c r="AF54"/>
  <c r="AF90"/>
  <c r="AF69"/>
  <c r="AF110"/>
  <c r="AF68"/>
  <c r="AF44"/>
  <c r="AF78"/>
  <c r="AF56"/>
  <c r="AF45"/>
  <c r="R67"/>
  <c r="R116"/>
  <c r="R96"/>
  <c r="AF99"/>
  <c r="AU96"/>
  <c r="AT127"/>
  <c r="R146" i="25" s="1"/>
  <c r="AF96" i="2"/>
  <c r="AF51"/>
  <c r="AX105"/>
  <c r="AX3"/>
  <c r="AX116"/>
  <c r="AX120"/>
  <c r="AX76"/>
  <c r="AX72"/>
  <c r="AX67"/>
  <c r="AX71"/>
  <c r="AX57"/>
  <c r="AX58"/>
  <c r="AX48"/>
  <c r="R72"/>
  <c r="R105"/>
  <c r="R48"/>
  <c r="R71"/>
  <c r="R127"/>
  <c r="R3"/>
  <c r="R57"/>
  <c r="AF120"/>
  <c r="AF127"/>
  <c r="AF71"/>
  <c r="AF116"/>
  <c r="AF58"/>
  <c r="AF48"/>
  <c r="AX73"/>
  <c r="R73"/>
  <c r="Z73"/>
  <c r="AF104"/>
  <c r="AT104"/>
  <c r="R31" i="25" s="1"/>
  <c r="AX104" i="2"/>
  <c r="N175" i="25"/>
  <c r="R175"/>
  <c r="I8" i="6"/>
  <c r="DV116" i="23" s="1"/>
  <c r="C8" i="6"/>
  <c r="E8"/>
  <c r="DU23" i="14" s="1"/>
  <c r="H8" i="6"/>
  <c r="CK116" i="23" s="1"/>
  <c r="G8" i="6"/>
  <c r="B8"/>
  <c r="D8"/>
  <c r="CJ116" i="14" s="1"/>
  <c r="F8" i="6"/>
  <c r="DV1" i="14"/>
  <c r="R1" i="23"/>
  <c r="Q1" i="14"/>
  <c r="N27" i="25"/>
  <c r="AZ90" i="2"/>
  <c r="AT97"/>
  <c r="R27" i="25" s="1"/>
  <c r="AZ78" i="23"/>
  <c r="AT59" i="2"/>
  <c r="R65" i="25" s="1"/>
  <c r="AZ83" i="23"/>
  <c r="AT61" i="2"/>
  <c r="R62" i="25" s="1"/>
  <c r="AZ81" i="23"/>
  <c r="AZ80"/>
  <c r="AT48" i="2"/>
  <c r="R53" i="25" s="1"/>
  <c r="S1" i="13"/>
  <c r="AZ104" i="2"/>
  <c r="R104" i="25"/>
  <c r="AU110" i="2"/>
  <c r="AF113"/>
  <c r="AU113"/>
  <c r="AF73"/>
  <c r="AN73"/>
  <c r="AT73"/>
  <c r="AU73"/>
  <c r="AV73"/>
  <c r="L280" i="26"/>
  <c r="L289" s="1"/>
  <c r="K176" i="25"/>
  <c r="K11" s="1"/>
  <c r="I182"/>
  <c r="J322" i="26" s="1"/>
  <c r="J182" i="25"/>
  <c r="K322" i="26" s="1"/>
  <c r="L243" l="1"/>
  <c r="L245" s="1"/>
  <c r="L11"/>
  <c r="HE84" i="13"/>
  <c r="HD84"/>
  <c r="DX82"/>
  <c r="EB78"/>
  <c r="FR77"/>
  <c r="HG84"/>
  <c r="DV78"/>
  <c r="GY84"/>
  <c r="GX84"/>
  <c r="EK82"/>
  <c r="EG78"/>
  <c r="FW77"/>
  <c r="HF84"/>
  <c r="HB84"/>
  <c r="GZ84"/>
  <c r="EO82"/>
  <c r="GW84"/>
  <c r="EN82"/>
  <c r="EC82"/>
  <c r="EE78"/>
  <c r="FU77"/>
  <c r="HC84"/>
  <c r="HA84"/>
  <c r="FL77"/>
  <c r="GV84"/>
  <c r="GU84"/>
  <c r="EL82"/>
  <c r="EA82"/>
  <c r="EC78"/>
  <c r="FS77"/>
  <c r="CN67"/>
  <c r="EH82"/>
  <c r="EM82"/>
  <c r="DW82"/>
  <c r="CW67"/>
  <c r="DB67"/>
  <c r="CL67"/>
  <c r="DX78"/>
  <c r="EA78"/>
  <c r="FN77"/>
  <c r="FQ77"/>
  <c r="DA67"/>
  <c r="CY67"/>
  <c r="CZ67"/>
  <c r="ED82"/>
  <c r="EI82"/>
  <c r="CS67"/>
  <c r="CX67"/>
  <c r="EJ78"/>
  <c r="EM78"/>
  <c r="DW78"/>
  <c r="FJ77"/>
  <c r="FM77"/>
  <c r="CK67"/>
  <c r="DD67"/>
  <c r="EB82"/>
  <c r="EG82"/>
  <c r="CQ67"/>
  <c r="CV67"/>
  <c r="EH78"/>
  <c r="EK78"/>
  <c r="FX77"/>
  <c r="FH77"/>
  <c r="FK77"/>
  <c r="CP67"/>
  <c r="CU67"/>
  <c r="DZ82"/>
  <c r="CO67"/>
  <c r="EF78"/>
  <c r="FV77"/>
  <c r="FY77"/>
  <c r="BB3"/>
  <c r="BB9"/>
  <c r="BB24"/>
  <c r="BB26"/>
  <c r="BB28"/>
  <c r="BB30"/>
  <c r="BB10"/>
  <c r="BB32"/>
  <c r="BB34"/>
  <c r="BB36"/>
  <c r="BB27"/>
  <c r="BB29"/>
  <c r="BB67"/>
  <c r="BB69"/>
  <c r="BB73"/>
  <c r="BB75"/>
  <c r="BB77"/>
  <c r="BB79"/>
  <c r="BB81"/>
  <c r="BB83"/>
  <c r="BB85"/>
  <c r="BB87"/>
  <c r="BB38"/>
  <c r="BB40"/>
  <c r="BB68"/>
  <c r="BB70"/>
  <c r="BB78"/>
  <c r="BB80"/>
  <c r="BB84"/>
  <c r="BB99"/>
  <c r="BB101"/>
  <c r="BB103"/>
  <c r="BB105"/>
  <c r="BB107"/>
  <c r="BB109"/>
  <c r="BB111"/>
  <c r="BB117"/>
  <c r="BB123"/>
  <c r="BB129"/>
  <c r="BB31"/>
  <c r="BB33"/>
  <c r="BB35"/>
  <c r="BB74"/>
  <c r="BB76"/>
  <c r="BB66"/>
  <c r="BB86"/>
  <c r="BB102"/>
  <c r="BB108"/>
  <c r="BB82"/>
  <c r="BB88"/>
  <c r="BB100"/>
  <c r="BB104"/>
  <c r="BB106"/>
  <c r="BB110"/>
  <c r="BB112"/>
  <c r="BB118"/>
  <c r="BB128"/>
  <c r="BB130"/>
  <c r="BB6"/>
  <c r="BB122"/>
  <c r="BB61"/>
  <c r="BB23"/>
  <c r="BB49"/>
  <c r="BB25"/>
  <c r="BB64"/>
  <c r="BB5"/>
  <c r="BB15"/>
  <c r="BB20"/>
  <c r="BB54"/>
  <c r="BB8"/>
  <c r="BB53"/>
  <c r="BB125"/>
  <c r="BB120"/>
  <c r="BB124"/>
  <c r="BB7"/>
  <c r="BB50"/>
  <c r="BB48"/>
  <c r="BB16"/>
  <c r="BB17"/>
  <c r="BB19"/>
  <c r="BB18"/>
  <c r="BB62"/>
  <c r="BB116"/>
  <c r="BB13"/>
  <c r="BB14"/>
  <c r="BB37"/>
  <c r="BB72"/>
  <c r="BB98"/>
  <c r="BB39"/>
  <c r="BB51"/>
  <c r="BB113"/>
  <c r="BB121"/>
  <c r="BB52"/>
  <c r="BB65"/>
  <c r="BB97"/>
  <c r="BB126"/>
  <c r="BB95"/>
  <c r="BB96"/>
  <c r="BB55"/>
  <c r="BB56"/>
  <c r="BB57"/>
  <c r="BB58"/>
  <c r="BB59"/>
  <c r="BB60"/>
  <c r="BB63"/>
  <c r="BB45"/>
  <c r="BB127"/>
  <c r="BB46"/>
  <c r="BB47"/>
  <c r="BB91"/>
  <c r="BB93"/>
  <c r="BB94"/>
  <c r="BB89"/>
  <c r="BB90"/>
  <c r="BB115"/>
  <c r="BB21"/>
  <c r="BB22"/>
  <c r="BB42"/>
  <c r="BB44"/>
  <c r="BB92"/>
  <c r="BB43"/>
  <c r="BB41"/>
  <c r="BB119"/>
  <c r="BB114"/>
  <c r="BB71"/>
  <c r="R5"/>
  <c r="R7"/>
  <c r="R9"/>
  <c r="R15"/>
  <c r="R20"/>
  <c r="R24"/>
  <c r="R26"/>
  <c r="R28"/>
  <c r="R30"/>
  <c r="R32"/>
  <c r="R34"/>
  <c r="R36"/>
  <c r="R49"/>
  <c r="R66"/>
  <c r="R68"/>
  <c r="R70"/>
  <c r="R74"/>
  <c r="R76"/>
  <c r="R78"/>
  <c r="R80"/>
  <c r="R82"/>
  <c r="R84"/>
  <c r="R86"/>
  <c r="R88"/>
  <c r="R100"/>
  <c r="R102"/>
  <c r="R104"/>
  <c r="R106"/>
  <c r="R108"/>
  <c r="R110"/>
  <c r="R112"/>
  <c r="R118"/>
  <c r="R124"/>
  <c r="R128"/>
  <c r="R130"/>
  <c r="R38"/>
  <c r="R40"/>
  <c r="R3"/>
  <c r="R6"/>
  <c r="R8"/>
  <c r="R10"/>
  <c r="R23"/>
  <c r="R25"/>
  <c r="R27"/>
  <c r="R29"/>
  <c r="R31"/>
  <c r="R33"/>
  <c r="R35"/>
  <c r="R48"/>
  <c r="R50"/>
  <c r="R73"/>
  <c r="R75"/>
  <c r="R77"/>
  <c r="R83"/>
  <c r="R61"/>
  <c r="R67"/>
  <c r="R69"/>
  <c r="R79"/>
  <c r="R81"/>
  <c r="R85"/>
  <c r="R87"/>
  <c r="R99"/>
  <c r="R101"/>
  <c r="R103"/>
  <c r="R105"/>
  <c r="R107"/>
  <c r="R109"/>
  <c r="R111"/>
  <c r="R117"/>
  <c r="R123"/>
  <c r="R125"/>
  <c r="R129"/>
  <c r="R131"/>
  <c r="R122"/>
  <c r="R64"/>
  <c r="R53"/>
  <c r="R120"/>
  <c r="R54"/>
  <c r="R16"/>
  <c r="R18"/>
  <c r="R62"/>
  <c r="R17"/>
  <c r="R19"/>
  <c r="R14"/>
  <c r="R13"/>
  <c r="R116"/>
  <c r="R37"/>
  <c r="R98"/>
  <c r="R39"/>
  <c r="R72"/>
  <c r="R51"/>
  <c r="R113"/>
  <c r="R121"/>
  <c r="R65"/>
  <c r="R97"/>
  <c r="R127"/>
  <c r="R46"/>
  <c r="R47"/>
  <c r="R45"/>
  <c r="R55"/>
  <c r="R56"/>
  <c r="R57"/>
  <c r="R58"/>
  <c r="R59"/>
  <c r="R60"/>
  <c r="R63"/>
  <c r="R95"/>
  <c r="R96"/>
  <c r="R126"/>
  <c r="R94"/>
  <c r="R89"/>
  <c r="R90"/>
  <c r="R115"/>
  <c r="R21"/>
  <c r="R22"/>
  <c r="R42"/>
  <c r="R44"/>
  <c r="R92"/>
  <c r="R43"/>
  <c r="R91"/>
  <c r="R93"/>
  <c r="R41"/>
  <c r="R52"/>
  <c r="R114"/>
  <c r="R119"/>
  <c r="R71"/>
  <c r="BA120" i="23"/>
  <c r="DV120"/>
  <c r="Q122"/>
  <c r="CK122"/>
  <c r="BA122"/>
  <c r="DV122"/>
  <c r="P52" i="14"/>
  <c r="CJ52"/>
  <c r="AZ52"/>
  <c r="DU52"/>
  <c r="P65"/>
  <c r="CJ65"/>
  <c r="AZ65"/>
  <c r="DU65"/>
  <c r="Q65" i="23"/>
  <c r="O67" i="13"/>
  <c r="BA65" i="23"/>
  <c r="DV65"/>
  <c r="S3" i="13"/>
  <c r="S6"/>
  <c r="S8"/>
  <c r="S10"/>
  <c r="S23"/>
  <c r="S25"/>
  <c r="S27"/>
  <c r="S29"/>
  <c r="S31"/>
  <c r="S33"/>
  <c r="S35"/>
  <c r="S38"/>
  <c r="S40"/>
  <c r="S5"/>
  <c r="S7"/>
  <c r="S9"/>
  <c r="S15"/>
  <c r="S24"/>
  <c r="S26"/>
  <c r="S28"/>
  <c r="S30"/>
  <c r="S32"/>
  <c r="S34"/>
  <c r="S36"/>
  <c r="S48"/>
  <c r="S50"/>
  <c r="S61"/>
  <c r="S67"/>
  <c r="S69"/>
  <c r="S73"/>
  <c r="S75"/>
  <c r="S77"/>
  <c r="S79"/>
  <c r="S81"/>
  <c r="S83"/>
  <c r="S85"/>
  <c r="S87"/>
  <c r="S99"/>
  <c r="S101"/>
  <c r="S103"/>
  <c r="S105"/>
  <c r="S107"/>
  <c r="S109"/>
  <c r="S111"/>
  <c r="S117"/>
  <c r="S123"/>
  <c r="S125"/>
  <c r="S129"/>
  <c r="S131"/>
  <c r="S20"/>
  <c r="S66"/>
  <c r="S68"/>
  <c r="S70"/>
  <c r="S78"/>
  <c r="S80"/>
  <c r="S84"/>
  <c r="S86"/>
  <c r="S88"/>
  <c r="S49"/>
  <c r="S74"/>
  <c r="S76"/>
  <c r="S82"/>
  <c r="S128"/>
  <c r="S130"/>
  <c r="S100"/>
  <c r="S102"/>
  <c r="S104"/>
  <c r="S106"/>
  <c r="S108"/>
  <c r="S110"/>
  <c r="S112"/>
  <c r="S118"/>
  <c r="S124"/>
  <c r="S64"/>
  <c r="S122"/>
  <c r="S53"/>
  <c r="S54"/>
  <c r="S120"/>
  <c r="S18"/>
  <c r="S16"/>
  <c r="S62"/>
  <c r="S17"/>
  <c r="S19"/>
  <c r="S14"/>
  <c r="S13"/>
  <c r="S116"/>
  <c r="S37"/>
  <c r="S98"/>
  <c r="S39"/>
  <c r="S72"/>
  <c r="S51"/>
  <c r="S113"/>
  <c r="S121"/>
  <c r="S65"/>
  <c r="S97"/>
  <c r="S56"/>
  <c r="S57"/>
  <c r="S58"/>
  <c r="S95"/>
  <c r="S96"/>
  <c r="S127"/>
  <c r="S46"/>
  <c r="S47"/>
  <c r="S45"/>
  <c r="S55"/>
  <c r="S59"/>
  <c r="S60"/>
  <c r="S63"/>
  <c r="S126"/>
  <c r="S89"/>
  <c r="S21"/>
  <c r="S22"/>
  <c r="S42"/>
  <c r="S43"/>
  <c r="S44"/>
  <c r="S91"/>
  <c r="S92"/>
  <c r="S93"/>
  <c r="S94"/>
  <c r="S90"/>
  <c r="S115"/>
  <c r="S41"/>
  <c r="S52"/>
  <c r="S119"/>
  <c r="S114"/>
  <c r="S71"/>
  <c r="Q120" i="23"/>
  <c r="CK120"/>
  <c r="Q52"/>
  <c r="CK52"/>
  <c r="CK65"/>
  <c r="AX59" i="2"/>
  <c r="AF60"/>
  <c r="R62"/>
  <c r="FH78" i="13"/>
  <c r="FJ78"/>
  <c r="FL78"/>
  <c r="FN78"/>
  <c r="FP78"/>
  <c r="FR78"/>
  <c r="FT78"/>
  <c r="FV78"/>
  <c r="FX78"/>
  <c r="FI78"/>
  <c r="FK78"/>
  <c r="FM78"/>
  <c r="FO78"/>
  <c r="FQ78"/>
  <c r="FS78"/>
  <c r="FU78"/>
  <c r="FW78"/>
  <c r="FY78"/>
  <c r="CL77"/>
  <c r="CN77"/>
  <c r="CP77"/>
  <c r="CR77"/>
  <c r="CT77"/>
  <c r="CV77"/>
  <c r="CX77"/>
  <c r="CZ77"/>
  <c r="DB77"/>
  <c r="CK77"/>
  <c r="CM77"/>
  <c r="CO77"/>
  <c r="CQ77"/>
  <c r="CS77"/>
  <c r="CU77"/>
  <c r="CW77"/>
  <c r="CY77"/>
  <c r="DA77"/>
  <c r="DV81"/>
  <c r="DX81"/>
  <c r="DZ81"/>
  <c r="EB81"/>
  <c r="ED81"/>
  <c r="EF81"/>
  <c r="EH81"/>
  <c r="EJ81"/>
  <c r="EL81"/>
  <c r="EN81"/>
  <c r="DW81"/>
  <c r="DY81"/>
  <c r="EA81"/>
  <c r="EC81"/>
  <c r="EE81"/>
  <c r="EG81"/>
  <c r="EI81"/>
  <c r="EK81"/>
  <c r="EM81"/>
  <c r="EO81"/>
  <c r="GU77"/>
  <c r="GW77"/>
  <c r="GY77"/>
  <c r="HA77"/>
  <c r="HC77"/>
  <c r="HE77"/>
  <c r="HG77"/>
  <c r="HI77"/>
  <c r="HK77"/>
  <c r="GT77"/>
  <c r="GX77"/>
  <c r="HB77"/>
  <c r="HF77"/>
  <c r="HJ77"/>
  <c r="GV77"/>
  <c r="GZ77"/>
  <c r="HD77"/>
  <c r="HH77"/>
  <c r="FH84"/>
  <c r="FJ84"/>
  <c r="FL84"/>
  <c r="FN84"/>
  <c r="FP84"/>
  <c r="FR84"/>
  <c r="FT84"/>
  <c r="FV84"/>
  <c r="FI84"/>
  <c r="FK84"/>
  <c r="FM84"/>
  <c r="FO84"/>
  <c r="FQ84"/>
  <c r="FS84"/>
  <c r="FU84"/>
  <c r="CK82"/>
  <c r="CM82"/>
  <c r="CO82"/>
  <c r="CQ82"/>
  <c r="CS82"/>
  <c r="CU82"/>
  <c r="CW82"/>
  <c r="CY82"/>
  <c r="DA82"/>
  <c r="DC82"/>
  <c r="CL82"/>
  <c r="CN82"/>
  <c r="CP82"/>
  <c r="CR82"/>
  <c r="CT82"/>
  <c r="CV82"/>
  <c r="CX82"/>
  <c r="CZ82"/>
  <c r="DB82"/>
  <c r="DD82"/>
  <c r="DV67"/>
  <c r="DX67"/>
  <c r="DZ67"/>
  <c r="EB67"/>
  <c r="ED67"/>
  <c r="EF67"/>
  <c r="EH67"/>
  <c r="EJ67"/>
  <c r="EL67"/>
  <c r="EN67"/>
  <c r="DW67"/>
  <c r="DY67"/>
  <c r="EA67"/>
  <c r="EC67"/>
  <c r="EE67"/>
  <c r="EG67"/>
  <c r="EI67"/>
  <c r="EK67"/>
  <c r="EM67"/>
  <c r="EO67"/>
  <c r="CL99"/>
  <c r="CN99"/>
  <c r="CP99"/>
  <c r="CR99"/>
  <c r="CT99"/>
  <c r="CV99"/>
  <c r="CX99"/>
  <c r="CZ99"/>
  <c r="CK99"/>
  <c r="CM99"/>
  <c r="CO99"/>
  <c r="CQ99"/>
  <c r="CS99"/>
  <c r="CU99"/>
  <c r="CW99"/>
  <c r="CY99"/>
  <c r="DA99"/>
  <c r="GT82"/>
  <c r="GV82"/>
  <c r="GX82"/>
  <c r="GZ82"/>
  <c r="HB82"/>
  <c r="HD82"/>
  <c r="HF82"/>
  <c r="HH82"/>
  <c r="HJ82"/>
  <c r="HL82"/>
  <c r="GU82"/>
  <c r="GW82"/>
  <c r="GY82"/>
  <c r="HA82"/>
  <c r="HC82"/>
  <c r="HE82"/>
  <c r="HG82"/>
  <c r="HI82"/>
  <c r="HK82"/>
  <c r="HM82"/>
  <c r="GT80"/>
  <c r="GV80"/>
  <c r="GX80"/>
  <c r="GZ80"/>
  <c r="HB80"/>
  <c r="HD80"/>
  <c r="HF80"/>
  <c r="HH80"/>
  <c r="HJ80"/>
  <c r="HL80"/>
  <c r="GU80"/>
  <c r="GW80"/>
  <c r="GY80"/>
  <c r="HA80"/>
  <c r="HC80"/>
  <c r="HE80"/>
  <c r="HG80"/>
  <c r="HI80"/>
  <c r="HK80"/>
  <c r="HM80"/>
  <c r="FH82"/>
  <c r="FJ82"/>
  <c r="FL82"/>
  <c r="FN82"/>
  <c r="FP82"/>
  <c r="FR82"/>
  <c r="FT82"/>
  <c r="FV82"/>
  <c r="FX82"/>
  <c r="FZ82"/>
  <c r="FI82"/>
  <c r="FK82"/>
  <c r="FM82"/>
  <c r="FO82"/>
  <c r="FQ82"/>
  <c r="FS82"/>
  <c r="FU82"/>
  <c r="FW82"/>
  <c r="FY82"/>
  <c r="GA82"/>
  <c r="CK84"/>
  <c r="CM84"/>
  <c r="CO84"/>
  <c r="CQ84"/>
  <c r="CS84"/>
  <c r="CU84"/>
  <c r="CW84"/>
  <c r="CY84"/>
  <c r="CL84"/>
  <c r="CN84"/>
  <c r="CP84"/>
  <c r="CR84"/>
  <c r="CT84"/>
  <c r="CV84"/>
  <c r="CX84"/>
  <c r="DW80"/>
  <c r="DY80"/>
  <c r="EA80"/>
  <c r="EC80"/>
  <c r="EE80"/>
  <c r="EG80"/>
  <c r="EI80"/>
  <c r="EK80"/>
  <c r="EM80"/>
  <c r="EO80"/>
  <c r="DV80"/>
  <c r="DX80"/>
  <c r="DZ80"/>
  <c r="EB80"/>
  <c r="ED80"/>
  <c r="EF80"/>
  <c r="EH80"/>
  <c r="EJ80"/>
  <c r="EL80"/>
  <c r="EN80"/>
  <c r="DV83"/>
  <c r="DX83"/>
  <c r="DZ83"/>
  <c r="EB83"/>
  <c r="ED83"/>
  <c r="EF83"/>
  <c r="EH83"/>
  <c r="EJ83"/>
  <c r="EL83"/>
  <c r="EN83"/>
  <c r="DW83"/>
  <c r="DY83"/>
  <c r="EA83"/>
  <c r="EC83"/>
  <c r="EE83"/>
  <c r="EG83"/>
  <c r="EI83"/>
  <c r="EK83"/>
  <c r="EM83"/>
  <c r="EO83"/>
  <c r="GU83"/>
  <c r="GW83"/>
  <c r="GY83"/>
  <c r="HA83"/>
  <c r="HC83"/>
  <c r="HE83"/>
  <c r="HG83"/>
  <c r="HI83"/>
  <c r="HK83"/>
  <c r="HM83"/>
  <c r="GT83"/>
  <c r="GV83"/>
  <c r="GX83"/>
  <c r="GZ83"/>
  <c r="HB83"/>
  <c r="HD83"/>
  <c r="HF83"/>
  <c r="HH83"/>
  <c r="HJ83"/>
  <c r="HL83"/>
  <c r="GU67"/>
  <c r="GW67"/>
  <c r="GY67"/>
  <c r="HA67"/>
  <c r="HC67"/>
  <c r="HE67"/>
  <c r="HG67"/>
  <c r="HI67"/>
  <c r="HK67"/>
  <c r="HM67"/>
  <c r="GT67"/>
  <c r="GV67"/>
  <c r="GX67"/>
  <c r="GZ67"/>
  <c r="HB67"/>
  <c r="HD67"/>
  <c r="HF67"/>
  <c r="HH67"/>
  <c r="HJ67"/>
  <c r="HL67"/>
  <c r="CK78"/>
  <c r="CM78"/>
  <c r="CO78"/>
  <c r="CQ78"/>
  <c r="CS78"/>
  <c r="CU78"/>
  <c r="CW78"/>
  <c r="CY78"/>
  <c r="DA78"/>
  <c r="CL78"/>
  <c r="CN78"/>
  <c r="CP78"/>
  <c r="CR78"/>
  <c r="CT78"/>
  <c r="CV78"/>
  <c r="CX78"/>
  <c r="CZ78"/>
  <c r="DB78"/>
  <c r="FI99"/>
  <c r="FK99"/>
  <c r="FM99"/>
  <c r="FO99"/>
  <c r="FQ99"/>
  <c r="FS99"/>
  <c r="FU99"/>
  <c r="FW99"/>
  <c r="FH99"/>
  <c r="FL99"/>
  <c r="FP99"/>
  <c r="FT99"/>
  <c r="FX99"/>
  <c r="FJ99"/>
  <c r="FN99"/>
  <c r="FR99"/>
  <c r="FV99"/>
  <c r="DW84"/>
  <c r="DY84"/>
  <c r="EA84"/>
  <c r="EC84"/>
  <c r="EE84"/>
  <c r="EG84"/>
  <c r="EI84"/>
  <c r="DV84"/>
  <c r="DX84"/>
  <c r="DZ84"/>
  <c r="EB84"/>
  <c r="ED84"/>
  <c r="EF84"/>
  <c r="EH84"/>
  <c r="EJ84"/>
  <c r="GU81"/>
  <c r="GW81"/>
  <c r="GY81"/>
  <c r="HA81"/>
  <c r="HC81"/>
  <c r="HE81"/>
  <c r="HG81"/>
  <c r="HI81"/>
  <c r="HK81"/>
  <c r="HM81"/>
  <c r="GT81"/>
  <c r="GV81"/>
  <c r="GX81"/>
  <c r="GZ81"/>
  <c r="HB81"/>
  <c r="HD81"/>
  <c r="HF81"/>
  <c r="HH81"/>
  <c r="HJ81"/>
  <c r="HL81"/>
  <c r="FI67"/>
  <c r="FK67"/>
  <c r="FM67"/>
  <c r="FO67"/>
  <c r="FQ67"/>
  <c r="FS67"/>
  <c r="FU67"/>
  <c r="FW67"/>
  <c r="FY67"/>
  <c r="GA67"/>
  <c r="FH67"/>
  <c r="FJ67"/>
  <c r="FL67"/>
  <c r="FN67"/>
  <c r="FP67"/>
  <c r="FR67"/>
  <c r="FT67"/>
  <c r="FV67"/>
  <c r="FX67"/>
  <c r="FZ67"/>
  <c r="DV77"/>
  <c r="DX77"/>
  <c r="DZ77"/>
  <c r="EB77"/>
  <c r="ED77"/>
  <c r="EF77"/>
  <c r="EH77"/>
  <c r="EJ77"/>
  <c r="EL77"/>
  <c r="DW77"/>
  <c r="DY77"/>
  <c r="EA77"/>
  <c r="EC77"/>
  <c r="EE77"/>
  <c r="EG77"/>
  <c r="EI77"/>
  <c r="EK77"/>
  <c r="EM77"/>
  <c r="GT78"/>
  <c r="GV78"/>
  <c r="GU78"/>
  <c r="GX78"/>
  <c r="GZ78"/>
  <c r="HB78"/>
  <c r="HD78"/>
  <c r="HF78"/>
  <c r="HH78"/>
  <c r="HJ78"/>
  <c r="GW78"/>
  <c r="GY78"/>
  <c r="HA78"/>
  <c r="HC78"/>
  <c r="HE78"/>
  <c r="HG78"/>
  <c r="HI78"/>
  <c r="HK78"/>
  <c r="CL83"/>
  <c r="CN83"/>
  <c r="CP83"/>
  <c r="CR83"/>
  <c r="CT83"/>
  <c r="CV83"/>
  <c r="CX83"/>
  <c r="CZ83"/>
  <c r="DB83"/>
  <c r="DD83"/>
  <c r="CK83"/>
  <c r="CM83"/>
  <c r="CO83"/>
  <c r="CQ83"/>
  <c r="CS83"/>
  <c r="CU83"/>
  <c r="CW83"/>
  <c r="CY83"/>
  <c r="DA83"/>
  <c r="DC83"/>
  <c r="P102" i="25"/>
  <c r="P99"/>
  <c r="P103"/>
  <c r="P108"/>
  <c r="R103"/>
  <c r="R108"/>
  <c r="R102"/>
  <c r="R99"/>
  <c r="R42"/>
  <c r="R40"/>
  <c r="P42"/>
  <c r="P40"/>
  <c r="R34"/>
  <c r="P103" i="14"/>
  <c r="P106"/>
  <c r="P105"/>
  <c r="P109"/>
  <c r="P61"/>
  <c r="Q104" i="23"/>
  <c r="Q106"/>
  <c r="Q108"/>
  <c r="Q26"/>
  <c r="CJ108" i="14"/>
  <c r="CJ107"/>
  <c r="CJ104"/>
  <c r="CJ106"/>
  <c r="CK108" i="23"/>
  <c r="CK105"/>
  <c r="CK104"/>
  <c r="CK106"/>
  <c r="AZ103" i="14"/>
  <c r="AZ106"/>
  <c r="AZ105"/>
  <c r="AZ109"/>
  <c r="AZ61"/>
  <c r="BA104" i="23"/>
  <c r="BA106"/>
  <c r="BA108"/>
  <c r="BA26"/>
  <c r="DU104" i="14"/>
  <c r="DU106"/>
  <c r="DU108"/>
  <c r="DU109"/>
  <c r="DV106" i="23"/>
  <c r="DV103"/>
  <c r="DV109"/>
  <c r="DV107"/>
  <c r="P104" i="14"/>
  <c r="P107"/>
  <c r="P108"/>
  <c r="P26"/>
  <c r="Q103" i="23"/>
  <c r="Q105"/>
  <c r="Q107"/>
  <c r="Q109"/>
  <c r="Q61"/>
  <c r="CJ61" i="14"/>
  <c r="CJ109"/>
  <c r="CJ105"/>
  <c r="CJ103"/>
  <c r="CJ26"/>
  <c r="CK61" i="23"/>
  <c r="CK107"/>
  <c r="CK109"/>
  <c r="CK103"/>
  <c r="CK26"/>
  <c r="AZ104" i="14"/>
  <c r="AZ107"/>
  <c r="AZ108"/>
  <c r="AZ26"/>
  <c r="BA103" i="23"/>
  <c r="BA105"/>
  <c r="BA107"/>
  <c r="BA109"/>
  <c r="BA61"/>
  <c r="DU61" i="14"/>
  <c r="DU103"/>
  <c r="DU105"/>
  <c r="DU107"/>
  <c r="DU26"/>
  <c r="DV61" i="23"/>
  <c r="DV104"/>
  <c r="DV105"/>
  <c r="DV108"/>
  <c r="DV26"/>
  <c r="BA18"/>
  <c r="BA17"/>
  <c r="DV25"/>
  <c r="DV19"/>
  <c r="DV17"/>
  <c r="CK19"/>
  <c r="CK17"/>
  <c r="Q18"/>
  <c r="Q17"/>
  <c r="Q20"/>
  <c r="AZ18" i="14"/>
  <c r="AZ16"/>
  <c r="DU18"/>
  <c r="DU19"/>
  <c r="DU17"/>
  <c r="P19"/>
  <c r="P18"/>
  <c r="P16"/>
  <c r="P20"/>
  <c r="CJ25"/>
  <c r="CJ19"/>
  <c r="CJ17"/>
  <c r="CJ20"/>
  <c r="AZ60"/>
  <c r="AZ63"/>
  <c r="BA8" i="23"/>
  <c r="DU8" i="14"/>
  <c r="DV8" i="23"/>
  <c r="P60" i="14"/>
  <c r="P63"/>
  <c r="Q8" i="23"/>
  <c r="CJ8" i="14"/>
  <c r="CK8" i="23"/>
  <c r="BA25"/>
  <c r="BA19"/>
  <c r="BA16"/>
  <c r="BA20"/>
  <c r="DV18"/>
  <c r="DV16"/>
  <c r="DV20"/>
  <c r="CK25"/>
  <c r="CK18"/>
  <c r="CK16"/>
  <c r="CK20"/>
  <c r="Q25"/>
  <c r="Q19"/>
  <c r="Q16"/>
  <c r="AZ25" i="14"/>
  <c r="AZ19"/>
  <c r="AZ17"/>
  <c r="AZ20"/>
  <c r="DU25"/>
  <c r="DU20"/>
  <c r="P25"/>
  <c r="P17"/>
  <c r="CJ18"/>
  <c r="AZ8"/>
  <c r="BA60" i="23"/>
  <c r="BA63"/>
  <c r="DU60" i="14"/>
  <c r="DU63"/>
  <c r="DV60" i="23"/>
  <c r="DV63"/>
  <c r="P8" i="14"/>
  <c r="Q60" i="23"/>
  <c r="Q63"/>
  <c r="CJ60" i="14"/>
  <c r="CJ63"/>
  <c r="CK60" i="23"/>
  <c r="CK63"/>
  <c r="P104" i="25"/>
  <c r="P43"/>
  <c r="R32"/>
  <c r="R33"/>
  <c r="P32"/>
  <c r="P33"/>
  <c r="R43"/>
  <c r="R21"/>
  <c r="P36"/>
  <c r="P37"/>
  <c r="BA113" i="23"/>
  <c r="DV113"/>
  <c r="Q113"/>
  <c r="CK113"/>
  <c r="P113" i="14"/>
  <c r="CJ113"/>
  <c r="AZ113"/>
  <c r="DU113"/>
  <c r="Q24" i="23"/>
  <c r="CK24"/>
  <c r="BA24"/>
  <c r="DV24"/>
  <c r="P24" i="14"/>
  <c r="CJ24"/>
  <c r="AZ24"/>
  <c r="DU24"/>
  <c r="BA70" i="23"/>
  <c r="DV70"/>
  <c r="P70" i="14"/>
  <c r="AZ70"/>
  <c r="DU70"/>
  <c r="Q6" i="23"/>
  <c r="CK6"/>
  <c r="BA6"/>
  <c r="DV6"/>
  <c r="P6" i="14"/>
  <c r="CJ6"/>
  <c r="AZ6"/>
  <c r="DU6"/>
  <c r="P116"/>
  <c r="AZ116"/>
  <c r="DU116"/>
  <c r="BA116" i="23"/>
  <c r="BA49"/>
  <c r="BA125"/>
  <c r="DV125"/>
  <c r="DV49"/>
  <c r="Q49"/>
  <c r="Q125"/>
  <c r="CK125"/>
  <c r="CK49"/>
  <c r="P49" i="14"/>
  <c r="CJ49"/>
  <c r="AZ49"/>
  <c r="DU49"/>
  <c r="Q23" i="23"/>
  <c r="CK23"/>
  <c r="BA23"/>
  <c r="DV23"/>
  <c r="P23" i="14"/>
  <c r="CJ23"/>
  <c r="AZ23"/>
  <c r="Q70" i="23"/>
  <c r="CK70"/>
  <c r="CJ70" i="14"/>
  <c r="Q116" i="23"/>
  <c r="AZ61" i="2"/>
  <c r="AN61"/>
  <c r="Z61"/>
  <c r="AV61"/>
  <c r="AZ73"/>
  <c r="AT78"/>
  <c r="R58" i="25" s="1"/>
  <c r="AZ78" i="2"/>
  <c r="AN78"/>
  <c r="Z78"/>
  <c r="AU78"/>
  <c r="P58" i="25" s="1"/>
  <c r="AV78" i="2"/>
  <c r="N58" i="25" s="1"/>
  <c r="AU51" i="2"/>
  <c r="P81" i="25" s="1"/>
  <c r="AZ51" i="2"/>
  <c r="AN51"/>
  <c r="Z51"/>
  <c r="R59"/>
  <c r="C175" i="25"/>
  <c r="D288" i="26" s="1"/>
  <c r="D175" i="25"/>
  <c r="E288" i="26" s="1"/>
  <c r="L214"/>
  <c r="G175" i="25"/>
  <c r="H288" i="26" s="1"/>
  <c r="H175" i="25"/>
  <c r="I288" i="26" s="1"/>
  <c r="L183"/>
  <c r="K162" i="25"/>
  <c r="R97"/>
  <c r="R100"/>
  <c r="P96"/>
  <c r="P94"/>
  <c r="P97"/>
  <c r="P100"/>
  <c r="R96"/>
  <c r="R94"/>
  <c r="R61"/>
  <c r="N81"/>
  <c r="P63"/>
  <c r="N61"/>
  <c r="R67"/>
  <c r="R71"/>
  <c r="P77"/>
  <c r="R63"/>
  <c r="R55"/>
  <c r="R81"/>
  <c r="R77"/>
  <c r="N63"/>
  <c r="P61"/>
  <c r="P67"/>
  <c r="N67"/>
  <c r="K151"/>
  <c r="P26"/>
  <c r="P25"/>
  <c r="P19"/>
  <c r="R19"/>
  <c r="R20"/>
  <c r="P20"/>
  <c r="R26"/>
  <c r="R25"/>
  <c r="BA15" i="23"/>
  <c r="CK15"/>
  <c r="Q15"/>
  <c r="DV15"/>
  <c r="AZ15" i="14"/>
  <c r="CJ15"/>
  <c r="P15"/>
  <c r="DU15"/>
  <c r="CK30" i="23"/>
  <c r="AZ30" i="14"/>
  <c r="CJ30"/>
  <c r="Q13" i="23"/>
  <c r="CK14"/>
  <c r="P36" i="14"/>
  <c r="P14"/>
  <c r="P13"/>
  <c r="CJ14"/>
  <c r="DV30" i="23"/>
  <c r="DU14" i="14"/>
  <c r="AZ13"/>
  <c r="AZ14"/>
  <c r="BA13" i="23"/>
  <c r="BA14"/>
  <c r="DV14"/>
  <c r="Q14"/>
  <c r="DV50"/>
  <c r="BA50"/>
  <c r="BA54"/>
  <c r="BA57"/>
  <c r="BA64"/>
  <c r="BA56"/>
  <c r="DV62"/>
  <c r="DV55"/>
  <c r="DV54"/>
  <c r="DV64"/>
  <c r="BA74"/>
  <c r="DV74"/>
  <c r="BA59"/>
  <c r="BA55"/>
  <c r="BA62"/>
  <c r="BA53"/>
  <c r="BA58"/>
  <c r="DV59"/>
  <c r="DV53"/>
  <c r="DV58"/>
  <c r="DV57"/>
  <c r="DV56"/>
  <c r="Q74"/>
  <c r="CK74"/>
  <c r="CK58"/>
  <c r="CK59"/>
  <c r="Q50"/>
  <c r="CK50"/>
  <c r="CK54"/>
  <c r="CK64"/>
  <c r="CK55"/>
  <c r="CK62"/>
  <c r="Q56"/>
  <c r="Q62"/>
  <c r="Q55"/>
  <c r="Q53"/>
  <c r="Q59"/>
  <c r="CK56"/>
  <c r="CK53"/>
  <c r="CK57"/>
  <c r="Q58"/>
  <c r="Q54"/>
  <c r="Q57"/>
  <c r="Q64"/>
  <c r="BA98"/>
  <c r="DV97"/>
  <c r="BA97"/>
  <c r="DV98"/>
  <c r="CK98"/>
  <c r="Q97"/>
  <c r="CK97"/>
  <c r="Q98"/>
  <c r="AZ98" i="14"/>
  <c r="DU97"/>
  <c r="AZ97"/>
  <c r="DU98"/>
  <c r="CJ97"/>
  <c r="P98"/>
  <c r="CJ98"/>
  <c r="P97"/>
  <c r="AZ74"/>
  <c r="DU74"/>
  <c r="DU54"/>
  <c r="DU57"/>
  <c r="DU58"/>
  <c r="DU59"/>
  <c r="DU64"/>
  <c r="AZ55"/>
  <c r="AZ56"/>
  <c r="AZ57"/>
  <c r="AZ59"/>
  <c r="AZ64"/>
  <c r="DU125"/>
  <c r="DU53"/>
  <c r="DU55"/>
  <c r="DU56"/>
  <c r="DU62"/>
  <c r="AZ54"/>
  <c r="AZ53"/>
  <c r="AZ58"/>
  <c r="AZ62"/>
  <c r="AZ125"/>
  <c r="P74"/>
  <c r="CJ74"/>
  <c r="P55"/>
  <c r="P57"/>
  <c r="P58"/>
  <c r="P64"/>
  <c r="CJ53"/>
  <c r="CJ55"/>
  <c r="CJ59"/>
  <c r="CJ64"/>
  <c r="P125"/>
  <c r="P53"/>
  <c r="P54"/>
  <c r="P56"/>
  <c r="P59"/>
  <c r="P62"/>
  <c r="CJ54"/>
  <c r="CJ56"/>
  <c r="CJ57"/>
  <c r="CJ58"/>
  <c r="CJ62"/>
  <c r="CJ125"/>
  <c r="GU1"/>
  <c r="P151" i="25"/>
  <c r="P9" s="1"/>
  <c r="R183"/>
  <c r="R7" s="1"/>
  <c r="R106"/>
  <c r="P106"/>
  <c r="P34"/>
  <c r="R30"/>
  <c r="P107"/>
  <c r="R29"/>
  <c r="R143"/>
  <c r="P30"/>
  <c r="P29"/>
  <c r="R107"/>
  <c r="CL1" i="14"/>
  <c r="D182" i="25"/>
  <c r="E322" i="26" s="1"/>
  <c r="BA36" i="23"/>
  <c r="CK10"/>
  <c r="Q95"/>
  <c r="Q96"/>
  <c r="Q124"/>
  <c r="CK96"/>
  <c r="CK95"/>
  <c r="CK124"/>
  <c r="P85" i="14"/>
  <c r="CJ10"/>
  <c r="P96"/>
  <c r="P95"/>
  <c r="P124"/>
  <c r="CJ96"/>
  <c r="CJ95"/>
  <c r="CJ124"/>
  <c r="DU48"/>
  <c r="AZ95"/>
  <c r="AZ96"/>
  <c r="AZ124"/>
  <c r="DU96"/>
  <c r="DU95"/>
  <c r="DU124"/>
  <c r="DV10" i="23"/>
  <c r="BA95"/>
  <c r="BA96"/>
  <c r="BA124"/>
  <c r="DV95"/>
  <c r="DV96"/>
  <c r="DV124"/>
  <c r="H182" i="25"/>
  <c r="I322" i="26" s="1"/>
  <c r="DV36" i="23"/>
  <c r="P46" i="14"/>
  <c r="AZ69"/>
  <c r="Q69" i="23"/>
  <c r="DU69" i="14"/>
  <c r="DV69" i="23"/>
  <c r="AZ85" i="14"/>
  <c r="DU36"/>
  <c r="BA69" i="23"/>
  <c r="CJ69" i="14"/>
  <c r="CK69" i="23"/>
  <c r="P69" i="14"/>
  <c r="CK36" i="23"/>
  <c r="Q36"/>
  <c r="CJ36" i="14"/>
  <c r="AZ46"/>
  <c r="BA47" i="23"/>
  <c r="BA85"/>
  <c r="DV85"/>
  <c r="P94" i="14"/>
  <c r="P7"/>
  <c r="P5"/>
  <c r="DU127"/>
  <c r="DU7"/>
  <c r="DU22"/>
  <c r="AZ93"/>
  <c r="AZ94"/>
  <c r="CJ93"/>
  <c r="CJ94"/>
  <c r="CJ5"/>
  <c r="Q127" i="23"/>
  <c r="Q7"/>
  <c r="DV94"/>
  <c r="DV7"/>
  <c r="DV22"/>
  <c r="BA127"/>
  <c r="BA7"/>
  <c r="BA22"/>
  <c r="CK94"/>
  <c r="CK7"/>
  <c r="CK22"/>
  <c r="BA44"/>
  <c r="BA46"/>
  <c r="CK45"/>
  <c r="CK46"/>
  <c r="Q46"/>
  <c r="DV45"/>
  <c r="AZ45" i="14"/>
  <c r="AZ47"/>
  <c r="BA48" i="23"/>
  <c r="CJ45" i="14"/>
  <c r="CJ48"/>
  <c r="CK48" i="23"/>
  <c r="P45" i="14"/>
  <c r="P48"/>
  <c r="DU44"/>
  <c r="DU47"/>
  <c r="P127"/>
  <c r="P93"/>
  <c r="P22"/>
  <c r="DU93"/>
  <c r="DU94"/>
  <c r="AZ127"/>
  <c r="AZ7"/>
  <c r="AZ22"/>
  <c r="CJ127"/>
  <c r="CJ7"/>
  <c r="CJ22"/>
  <c r="Q94" i="23"/>
  <c r="Q93"/>
  <c r="Q5"/>
  <c r="Q22"/>
  <c r="DV93"/>
  <c r="DV127"/>
  <c r="BA93"/>
  <c r="BA94"/>
  <c r="CK93"/>
  <c r="CK127"/>
  <c r="CK5"/>
  <c r="BA45"/>
  <c r="CK44"/>
  <c r="Q44"/>
  <c r="Q45"/>
  <c r="DV44"/>
  <c r="DV46"/>
  <c r="AZ44" i="14"/>
  <c r="AZ48"/>
  <c r="CJ44"/>
  <c r="CJ47"/>
  <c r="P44"/>
  <c r="P47"/>
  <c r="Q48" i="23"/>
  <c r="DU45" i="14"/>
  <c r="DV48" i="23"/>
  <c r="FI1" i="14"/>
  <c r="AF66" i="2"/>
  <c r="R64"/>
  <c r="R50"/>
  <c r="AF59"/>
  <c r="P21" i="25"/>
  <c r="AF65" i="2"/>
  <c r="AF62"/>
  <c r="AX65"/>
  <c r="R65"/>
  <c r="K130" i="25"/>
  <c r="AX66" i="2"/>
  <c r="N183" i="25"/>
  <c r="N7" s="1"/>
  <c r="AF64" i="2"/>
  <c r="AF50"/>
  <c r="AX64"/>
  <c r="R60"/>
  <c r="R66"/>
  <c r="P162" i="25"/>
  <c r="P10" s="1"/>
  <c r="K47"/>
  <c r="L74" i="26"/>
  <c r="BC1" i="13"/>
  <c r="BD1" s="1"/>
  <c r="CM1" i="23"/>
  <c r="AF63" i="2"/>
  <c r="R63"/>
  <c r="AX63"/>
  <c r="K88" i="25"/>
  <c r="K8" s="1"/>
  <c r="K183"/>
  <c r="P183"/>
  <c r="P7" s="1"/>
  <c r="AZ36" i="14"/>
  <c r="CK85" i="23"/>
  <c r="Q47"/>
  <c r="Q85"/>
  <c r="DU85" i="14"/>
  <c r="CJ85"/>
  <c r="Q118" i="23"/>
  <c r="Q92"/>
  <c r="BA68"/>
  <c r="BA90"/>
  <c r="DV68"/>
  <c r="DV118"/>
  <c r="DV90"/>
  <c r="CK118"/>
  <c r="CK90"/>
  <c r="P92" i="14"/>
  <c r="P118"/>
  <c r="DU92"/>
  <c r="DU118"/>
  <c r="AZ90"/>
  <c r="AZ118"/>
  <c r="CJ90"/>
  <c r="CJ118"/>
  <c r="DV31" i="23"/>
  <c r="DU31" i="14"/>
  <c r="CK31" i="23"/>
  <c r="CJ31" i="14"/>
  <c r="DU33"/>
  <c r="CK33" i="23"/>
  <c r="CJ33" i="14"/>
  <c r="P88"/>
  <c r="P33"/>
  <c r="P31"/>
  <c r="P68"/>
  <c r="Q88" i="23"/>
  <c r="Q33"/>
  <c r="Q31"/>
  <c r="BB28"/>
  <c r="BC1"/>
  <c r="DU68" i="14"/>
  <c r="DU10"/>
  <c r="DU88"/>
  <c r="AZ88"/>
  <c r="AZ33"/>
  <c r="AZ31"/>
  <c r="AZ68"/>
  <c r="BA88" i="23"/>
  <c r="BA33"/>
  <c r="BA31"/>
  <c r="CJ88" i="14"/>
  <c r="CJ32"/>
  <c r="DV88" i="23"/>
  <c r="DV32"/>
  <c r="CK88"/>
  <c r="CK32"/>
  <c r="Q68"/>
  <c r="Q90"/>
  <c r="BA118"/>
  <c r="BA92"/>
  <c r="DV92"/>
  <c r="CK68"/>
  <c r="CK92"/>
  <c r="P90" i="14"/>
  <c r="DU90"/>
  <c r="AZ92"/>
  <c r="CJ92"/>
  <c r="DV33" i="23"/>
  <c r="P10" i="14"/>
  <c r="P32"/>
  <c r="P30"/>
  <c r="Q10" i="23"/>
  <c r="Q32"/>
  <c r="Q30"/>
  <c r="DU30" i="14"/>
  <c r="DU32"/>
  <c r="DX1" i="23"/>
  <c r="AZ10" i="14"/>
  <c r="AZ32"/>
  <c r="BA10" i="23"/>
  <c r="BA32"/>
  <c r="BA30"/>
  <c r="CJ68" i="14"/>
  <c r="FJ1" i="23"/>
  <c r="N176" i="25"/>
  <c r="N11" s="1"/>
  <c r="R176"/>
  <c r="R11" s="1"/>
  <c r="L349" i="26"/>
  <c r="GV1" i="23"/>
  <c r="BA28" i="14"/>
  <c r="BB1"/>
  <c r="CJ46"/>
  <c r="P51"/>
  <c r="D9" i="6"/>
  <c r="Q122" i="14" s="1"/>
  <c r="CJ41"/>
  <c r="CJ115"/>
  <c r="CJ73"/>
  <c r="CJ102"/>
  <c r="CJ110"/>
  <c r="CJ111"/>
  <c r="CJ112"/>
  <c r="CJ75"/>
  <c r="CJ91"/>
  <c r="CJ117"/>
  <c r="CJ126"/>
  <c r="CJ129"/>
  <c r="CJ130"/>
  <c r="CJ50"/>
  <c r="CJ71"/>
  <c r="CJ9"/>
  <c r="CJ51"/>
  <c r="CJ121"/>
  <c r="CJ101"/>
  <c r="CJ114"/>
  <c r="CJ76"/>
  <c r="CJ89"/>
  <c r="CJ119"/>
  <c r="CJ128"/>
  <c r="P129"/>
  <c r="P110"/>
  <c r="P50"/>
  <c r="P112"/>
  <c r="P73"/>
  <c r="P128"/>
  <c r="P117"/>
  <c r="P115"/>
  <c r="P126"/>
  <c r="P114"/>
  <c r="P71"/>
  <c r="CJ21"/>
  <c r="CJ42"/>
  <c r="P41"/>
  <c r="P42"/>
  <c r="P9"/>
  <c r="P102"/>
  <c r="P101"/>
  <c r="P76"/>
  <c r="P111"/>
  <c r="P75"/>
  <c r="P130"/>
  <c r="P89"/>
  <c r="P121"/>
  <c r="P21"/>
  <c r="P91"/>
  <c r="P119"/>
  <c r="G9" i="6"/>
  <c r="DV123" i="23"/>
  <c r="DV100"/>
  <c r="BA37"/>
  <c r="BA100"/>
  <c r="BA81"/>
  <c r="BA83"/>
  <c r="BA78"/>
  <c r="BA27"/>
  <c r="BA66"/>
  <c r="BA35"/>
  <c r="BA87"/>
  <c r="BA72"/>
  <c r="BA80"/>
  <c r="BA123"/>
  <c r="BA34"/>
  <c r="DV99"/>
  <c r="DV3"/>
  <c r="DV67"/>
  <c r="DV40"/>
  <c r="DV38"/>
  <c r="DV35"/>
  <c r="DV29"/>
  <c r="DV27"/>
  <c r="DV87"/>
  <c r="DV84"/>
  <c r="DV82"/>
  <c r="DV80"/>
  <c r="DV78"/>
  <c r="BA86"/>
  <c r="BA82"/>
  <c r="BA67"/>
  <c r="BA99"/>
  <c r="BA40"/>
  <c r="BA79"/>
  <c r="BA84"/>
  <c r="BA3"/>
  <c r="BA77"/>
  <c r="BA28"/>
  <c r="BA38"/>
  <c r="BA29"/>
  <c r="DV66"/>
  <c r="DV37"/>
  <c r="DV34"/>
  <c r="DV28"/>
  <c r="DV86"/>
  <c r="DV83"/>
  <c r="DV81"/>
  <c r="DV79"/>
  <c r="DV77"/>
  <c r="DV72"/>
  <c r="DU46" i="14"/>
  <c r="DU51"/>
  <c r="AZ51"/>
  <c r="E9" i="6"/>
  <c r="DV122" i="14" s="1"/>
  <c r="DU121"/>
  <c r="DU110"/>
  <c r="DU111"/>
  <c r="DU112"/>
  <c r="DU117"/>
  <c r="DU126"/>
  <c r="DU129"/>
  <c r="DU130"/>
  <c r="DU73"/>
  <c r="DU76"/>
  <c r="DU89"/>
  <c r="DU101"/>
  <c r="DU50"/>
  <c r="DU71"/>
  <c r="DU9"/>
  <c r="AZ41"/>
  <c r="AZ42"/>
  <c r="AZ76"/>
  <c r="AZ111"/>
  <c r="AZ9"/>
  <c r="AZ102"/>
  <c r="AZ101"/>
  <c r="AZ117"/>
  <c r="AZ128"/>
  <c r="AZ21"/>
  <c r="AZ71"/>
  <c r="AZ126"/>
  <c r="AZ114"/>
  <c r="DU41"/>
  <c r="DU115"/>
  <c r="DU114"/>
  <c r="DU119"/>
  <c r="DU21"/>
  <c r="DU128"/>
  <c r="DU75"/>
  <c r="DU91"/>
  <c r="DU102"/>
  <c r="DU42"/>
  <c r="AZ50"/>
  <c r="AZ112"/>
  <c r="AZ73"/>
  <c r="AZ129"/>
  <c r="AZ110"/>
  <c r="AZ130"/>
  <c r="AZ75"/>
  <c r="AZ115"/>
  <c r="AZ89"/>
  <c r="AZ121"/>
  <c r="AZ91"/>
  <c r="AZ119"/>
  <c r="DV51" i="23"/>
  <c r="DV47"/>
  <c r="BA51"/>
  <c r="I9" i="6"/>
  <c r="BB65" i="23" s="1"/>
  <c r="DV126"/>
  <c r="DV117"/>
  <c r="DV112"/>
  <c r="DV111"/>
  <c r="DV110"/>
  <c r="DV102"/>
  <c r="DV41"/>
  <c r="DV121"/>
  <c r="BA41"/>
  <c r="BA129"/>
  <c r="BA112"/>
  <c r="BA73"/>
  <c r="BA130"/>
  <c r="BA110"/>
  <c r="BA128"/>
  <c r="BA117"/>
  <c r="BA21"/>
  <c r="BA126"/>
  <c r="BA114"/>
  <c r="DV21"/>
  <c r="DV119"/>
  <c r="DV114"/>
  <c r="DV101"/>
  <c r="DV42"/>
  <c r="DV128"/>
  <c r="DV91"/>
  <c r="DV75"/>
  <c r="DV115"/>
  <c r="BA42"/>
  <c r="BA76"/>
  <c r="BA9"/>
  <c r="BA111"/>
  <c r="BA102"/>
  <c r="BA101"/>
  <c r="BA75"/>
  <c r="BA89"/>
  <c r="BA115"/>
  <c r="BA121"/>
  <c r="BA71"/>
  <c r="BA91"/>
  <c r="BA119"/>
  <c r="DV9"/>
  <c r="DV71"/>
  <c r="DV130"/>
  <c r="DV129"/>
  <c r="DV89"/>
  <c r="DV76"/>
  <c r="DV73"/>
  <c r="T1" i="13"/>
  <c r="Q46" i="14"/>
  <c r="Q51"/>
  <c r="Q50"/>
  <c r="Q112"/>
  <c r="Q73"/>
  <c r="Q129"/>
  <c r="Q110"/>
  <c r="Q130"/>
  <c r="Q75"/>
  <c r="Q115"/>
  <c r="Q89"/>
  <c r="Q121"/>
  <c r="Q91"/>
  <c r="Q119"/>
  <c r="Q41"/>
  <c r="Q42"/>
  <c r="Q76"/>
  <c r="Q111"/>
  <c r="Q9"/>
  <c r="Q102"/>
  <c r="Q101"/>
  <c r="Q117"/>
  <c r="Q128"/>
  <c r="Q21"/>
  <c r="Q28"/>
  <c r="Q71"/>
  <c r="Q126"/>
  <c r="Q114"/>
  <c r="R1"/>
  <c r="R28" i="23"/>
  <c r="S1"/>
  <c r="DV46" i="14"/>
  <c r="DV115"/>
  <c r="DV119"/>
  <c r="DV128"/>
  <c r="DV91"/>
  <c r="DV50"/>
  <c r="DV9"/>
  <c r="DV110"/>
  <c r="DV129"/>
  <c r="DV102"/>
  <c r="DV41"/>
  <c r="DV117"/>
  <c r="DV130"/>
  <c r="DV89"/>
  <c r="DW1"/>
  <c r="F9" i="6"/>
  <c r="CK67" i="23"/>
  <c r="CK40"/>
  <c r="CK35"/>
  <c r="CK27"/>
  <c r="CK123"/>
  <c r="CK100"/>
  <c r="CK84"/>
  <c r="CK82"/>
  <c r="CK78"/>
  <c r="Q87"/>
  <c r="Q72"/>
  <c r="Q80"/>
  <c r="Q123"/>
  <c r="Q86"/>
  <c r="Q82"/>
  <c r="Q67"/>
  <c r="Q99"/>
  <c r="Q40"/>
  <c r="Q79"/>
  <c r="Q34"/>
  <c r="CK66"/>
  <c r="CK34"/>
  <c r="CK81"/>
  <c r="CK77"/>
  <c r="CK3"/>
  <c r="CK38"/>
  <c r="CK29"/>
  <c r="CK87"/>
  <c r="CK80"/>
  <c r="Q37"/>
  <c r="Q84"/>
  <c r="Q3"/>
  <c r="Q77"/>
  <c r="Q28"/>
  <c r="Q38"/>
  <c r="Q100"/>
  <c r="Q81"/>
  <c r="Q83"/>
  <c r="Q78"/>
  <c r="Q27"/>
  <c r="Q66"/>
  <c r="Q35"/>
  <c r="Q29"/>
  <c r="CK37"/>
  <c r="CK28"/>
  <c r="CK99"/>
  <c r="CK86"/>
  <c r="CK83"/>
  <c r="CK79"/>
  <c r="CK72"/>
  <c r="B9" i="6"/>
  <c r="CJ72" i="14"/>
  <c r="CJ100"/>
  <c r="CJ78"/>
  <c r="CJ80"/>
  <c r="CJ82"/>
  <c r="CJ84"/>
  <c r="CJ87"/>
  <c r="CJ123"/>
  <c r="CJ28"/>
  <c r="CJ34"/>
  <c r="CJ37"/>
  <c r="CJ66"/>
  <c r="CJ99"/>
  <c r="CJ77"/>
  <c r="CJ79"/>
  <c r="CJ81"/>
  <c r="CJ83"/>
  <c r="CJ27"/>
  <c r="CJ35"/>
  <c r="CJ40"/>
  <c r="CJ67"/>
  <c r="P84"/>
  <c r="P3"/>
  <c r="P99"/>
  <c r="P40"/>
  <c r="P79"/>
  <c r="P86"/>
  <c r="P81"/>
  <c r="P83"/>
  <c r="P77"/>
  <c r="P28"/>
  <c r="P38"/>
  <c r="P29"/>
  <c r="CJ86"/>
  <c r="CJ29"/>
  <c r="CJ38"/>
  <c r="CJ3"/>
  <c r="P37"/>
  <c r="P87"/>
  <c r="P72"/>
  <c r="P78"/>
  <c r="P27"/>
  <c r="P66"/>
  <c r="P34"/>
  <c r="P100"/>
  <c r="P80"/>
  <c r="P82"/>
  <c r="P67"/>
  <c r="P123"/>
  <c r="P35"/>
  <c r="CK47" i="23"/>
  <c r="Q51"/>
  <c r="CK51"/>
  <c r="CK41"/>
  <c r="CK115"/>
  <c r="H9" i="6"/>
  <c r="CK121" i="23"/>
  <c r="CK128"/>
  <c r="CK112"/>
  <c r="CK110"/>
  <c r="CK91"/>
  <c r="CK75"/>
  <c r="Q41"/>
  <c r="Q129"/>
  <c r="Q112"/>
  <c r="Q110"/>
  <c r="Q111"/>
  <c r="Q128"/>
  <c r="Q75"/>
  <c r="Q89"/>
  <c r="Q115"/>
  <c r="Q126"/>
  <c r="Q114"/>
  <c r="CK9"/>
  <c r="CK130"/>
  <c r="CK21"/>
  <c r="CK114"/>
  <c r="CK101"/>
  <c r="CK89"/>
  <c r="CK73"/>
  <c r="CK42"/>
  <c r="CK126"/>
  <c r="CK117"/>
  <c r="CK111"/>
  <c r="CK102"/>
  <c r="Q42"/>
  <c r="Q9"/>
  <c r="Q76"/>
  <c r="Q102"/>
  <c r="Q101"/>
  <c r="Q73"/>
  <c r="Q130"/>
  <c r="Q117"/>
  <c r="Q21"/>
  <c r="Q121"/>
  <c r="Q71"/>
  <c r="Q91"/>
  <c r="Q119"/>
  <c r="CK71"/>
  <c r="CK129"/>
  <c r="CK119"/>
  <c r="CK76"/>
  <c r="C9" i="6"/>
  <c r="DU123" i="14"/>
  <c r="DU72"/>
  <c r="DU77"/>
  <c r="DU79"/>
  <c r="DU81"/>
  <c r="DU83"/>
  <c r="DU86"/>
  <c r="DU99"/>
  <c r="DU28"/>
  <c r="DU34"/>
  <c r="DU37"/>
  <c r="DU66"/>
  <c r="AZ86"/>
  <c r="AZ81"/>
  <c r="AZ83"/>
  <c r="AZ77"/>
  <c r="AZ28"/>
  <c r="AZ38"/>
  <c r="AZ29"/>
  <c r="AZ87"/>
  <c r="AZ72"/>
  <c r="AZ78"/>
  <c r="AZ27"/>
  <c r="AZ66"/>
  <c r="AZ34"/>
  <c r="DU78"/>
  <c r="DU80"/>
  <c r="DU82"/>
  <c r="DU84"/>
  <c r="DU87"/>
  <c r="DU100"/>
  <c r="DU27"/>
  <c r="DU29"/>
  <c r="DU35"/>
  <c r="DU38"/>
  <c r="DU40"/>
  <c r="DU67"/>
  <c r="DU3"/>
  <c r="AZ37"/>
  <c r="AZ100"/>
  <c r="AZ80"/>
  <c r="AZ82"/>
  <c r="AZ67"/>
  <c r="AZ123"/>
  <c r="AZ35"/>
  <c r="AZ84"/>
  <c r="AZ3"/>
  <c r="AZ99"/>
  <c r="AZ40"/>
  <c r="AZ79"/>
  <c r="K7" i="25" l="1"/>
  <c r="L7" i="26" s="1"/>
  <c r="L323"/>
  <c r="L8"/>
  <c r="FH65" i="23"/>
  <c r="FH52"/>
  <c r="FH122"/>
  <c r="FH120"/>
  <c r="DV73" i="14"/>
  <c r="DV126"/>
  <c r="DV111"/>
  <c r="DV42"/>
  <c r="DV76"/>
  <c r="DV112"/>
  <c r="DV121"/>
  <c r="DV71"/>
  <c r="DV101"/>
  <c r="DV75"/>
  <c r="DV21"/>
  <c r="DV114"/>
  <c r="DV51"/>
  <c r="T5" i="13"/>
  <c r="T7"/>
  <c r="T9"/>
  <c r="T15"/>
  <c r="T20"/>
  <c r="T24"/>
  <c r="T26"/>
  <c r="T28"/>
  <c r="T30"/>
  <c r="T32"/>
  <c r="T34"/>
  <c r="T36"/>
  <c r="T3"/>
  <c r="T6"/>
  <c r="T8"/>
  <c r="T10"/>
  <c r="T23"/>
  <c r="T25"/>
  <c r="T27"/>
  <c r="T29"/>
  <c r="T31"/>
  <c r="T33"/>
  <c r="T35"/>
  <c r="T38"/>
  <c r="T40"/>
  <c r="T49"/>
  <c r="T66"/>
  <c r="T68"/>
  <c r="T70"/>
  <c r="T74"/>
  <c r="T76"/>
  <c r="T78"/>
  <c r="T80"/>
  <c r="T82"/>
  <c r="T84"/>
  <c r="T86"/>
  <c r="T88"/>
  <c r="T100"/>
  <c r="T102"/>
  <c r="T104"/>
  <c r="T106"/>
  <c r="T108"/>
  <c r="T110"/>
  <c r="T112"/>
  <c r="T118"/>
  <c r="T124"/>
  <c r="T128"/>
  <c r="T130"/>
  <c r="T61"/>
  <c r="T67"/>
  <c r="T69"/>
  <c r="T79"/>
  <c r="T81"/>
  <c r="T85"/>
  <c r="T87"/>
  <c r="T48"/>
  <c r="T50"/>
  <c r="T73"/>
  <c r="T75"/>
  <c r="T77"/>
  <c r="T83"/>
  <c r="T129"/>
  <c r="T131"/>
  <c r="T99"/>
  <c r="T101"/>
  <c r="T103"/>
  <c r="T105"/>
  <c r="T107"/>
  <c r="T109"/>
  <c r="T111"/>
  <c r="T117"/>
  <c r="T123"/>
  <c r="T125"/>
  <c r="T64"/>
  <c r="T122"/>
  <c r="T53"/>
  <c r="T120"/>
  <c r="T54"/>
  <c r="T18"/>
  <c r="T62"/>
  <c r="T17"/>
  <c r="T19"/>
  <c r="T16"/>
  <c r="T13"/>
  <c r="T14"/>
  <c r="T116"/>
  <c r="T37"/>
  <c r="T98"/>
  <c r="T39"/>
  <c r="T72"/>
  <c r="T51"/>
  <c r="T113"/>
  <c r="T121"/>
  <c r="T65"/>
  <c r="T97"/>
  <c r="T55"/>
  <c r="T56"/>
  <c r="T57"/>
  <c r="T58"/>
  <c r="T59"/>
  <c r="T60"/>
  <c r="T63"/>
  <c r="T95"/>
  <c r="T96"/>
  <c r="T126"/>
  <c r="T127"/>
  <c r="T46"/>
  <c r="T47"/>
  <c r="T45"/>
  <c r="T43"/>
  <c r="T91"/>
  <c r="T93"/>
  <c r="T94"/>
  <c r="T89"/>
  <c r="T90"/>
  <c r="T115"/>
  <c r="T21"/>
  <c r="T22"/>
  <c r="T42"/>
  <c r="T44"/>
  <c r="T92"/>
  <c r="T41"/>
  <c r="T52"/>
  <c r="T119"/>
  <c r="T114"/>
  <c r="T71"/>
  <c r="CL120" i="23"/>
  <c r="DW120"/>
  <c r="BB52"/>
  <c r="R52"/>
  <c r="CL52"/>
  <c r="DW52"/>
  <c r="BA120" i="14"/>
  <c r="CK120"/>
  <c r="DV120"/>
  <c r="Q120"/>
  <c r="CK122"/>
  <c r="BA122"/>
  <c r="CL65" i="23"/>
  <c r="DW109"/>
  <c r="GT65"/>
  <c r="GT52"/>
  <c r="GT120"/>
  <c r="GT122"/>
  <c r="DV26" i="14"/>
  <c r="GS122"/>
  <c r="GS65"/>
  <c r="GS52"/>
  <c r="GS120"/>
  <c r="Q26"/>
  <c r="FG120"/>
  <c r="FG65"/>
  <c r="FG52"/>
  <c r="FG122"/>
  <c r="BD3" i="13"/>
  <c r="BD24"/>
  <c r="BD26"/>
  <c r="BD28"/>
  <c r="BD30"/>
  <c r="BD27"/>
  <c r="BD29"/>
  <c r="BD32"/>
  <c r="BD34"/>
  <c r="BD36"/>
  <c r="BD10"/>
  <c r="BD31"/>
  <c r="BD33"/>
  <c r="BD35"/>
  <c r="BD38"/>
  <c r="BD40"/>
  <c r="BD67"/>
  <c r="BD69"/>
  <c r="BD73"/>
  <c r="BD75"/>
  <c r="BD77"/>
  <c r="BD79"/>
  <c r="BD81"/>
  <c r="BD83"/>
  <c r="BD85"/>
  <c r="BD87"/>
  <c r="BD66"/>
  <c r="BD74"/>
  <c r="BD76"/>
  <c r="BD82"/>
  <c r="BD86"/>
  <c r="BD88"/>
  <c r="BD99"/>
  <c r="BD101"/>
  <c r="BD103"/>
  <c r="BD105"/>
  <c r="BD107"/>
  <c r="BD109"/>
  <c r="BD111"/>
  <c r="BD117"/>
  <c r="BD123"/>
  <c r="BD129"/>
  <c r="BD78"/>
  <c r="BD80"/>
  <c r="BD100"/>
  <c r="BD102"/>
  <c r="BD104"/>
  <c r="BD106"/>
  <c r="BD108"/>
  <c r="BD110"/>
  <c r="BD112"/>
  <c r="BD118"/>
  <c r="BD128"/>
  <c r="BD130"/>
  <c r="BD9"/>
  <c r="BD68"/>
  <c r="BD84"/>
  <c r="BD70"/>
  <c r="BD23"/>
  <c r="BD49"/>
  <c r="BD25"/>
  <c r="BD64"/>
  <c r="BD5"/>
  <c r="BD15"/>
  <c r="BD20"/>
  <c r="BD6"/>
  <c r="BD122"/>
  <c r="BD61"/>
  <c r="BD120"/>
  <c r="BD124"/>
  <c r="BD7"/>
  <c r="BD50"/>
  <c r="BD48"/>
  <c r="BD54"/>
  <c r="BD8"/>
  <c r="BD53"/>
  <c r="BD125"/>
  <c r="BD17"/>
  <c r="BD19"/>
  <c r="BD18"/>
  <c r="BD62"/>
  <c r="BD16"/>
  <c r="BD14"/>
  <c r="BD116"/>
  <c r="BD13"/>
  <c r="BD37"/>
  <c r="BD98"/>
  <c r="BD72"/>
  <c r="BD39"/>
  <c r="BD51"/>
  <c r="BD113"/>
  <c r="BD121"/>
  <c r="BD52"/>
  <c r="BD65"/>
  <c r="BD97"/>
  <c r="BD95"/>
  <c r="BD96"/>
  <c r="BD55"/>
  <c r="BD56"/>
  <c r="BD57"/>
  <c r="BD58"/>
  <c r="BD59"/>
  <c r="BD60"/>
  <c r="BD63"/>
  <c r="BD45"/>
  <c r="BD127"/>
  <c r="BD46"/>
  <c r="BD47"/>
  <c r="BD126"/>
  <c r="BD92"/>
  <c r="BD43"/>
  <c r="BD115"/>
  <c r="BD22"/>
  <c r="BD44"/>
  <c r="BD91"/>
  <c r="BD93"/>
  <c r="BD94"/>
  <c r="BD89"/>
  <c r="BD90"/>
  <c r="BD21"/>
  <c r="BD42"/>
  <c r="BD41"/>
  <c r="BD119"/>
  <c r="BD114"/>
  <c r="BD71"/>
  <c r="BC9"/>
  <c r="BC10"/>
  <c r="BC27"/>
  <c r="BC29"/>
  <c r="BC26"/>
  <c r="BC28"/>
  <c r="BC30"/>
  <c r="BC31"/>
  <c r="BC33"/>
  <c r="BC35"/>
  <c r="BC38"/>
  <c r="BC40"/>
  <c r="BC32"/>
  <c r="BC34"/>
  <c r="BC36"/>
  <c r="BC66"/>
  <c r="BC68"/>
  <c r="BC70"/>
  <c r="BC74"/>
  <c r="BC76"/>
  <c r="BC78"/>
  <c r="BC80"/>
  <c r="BC82"/>
  <c r="BC84"/>
  <c r="BC86"/>
  <c r="BC88"/>
  <c r="BC24"/>
  <c r="BC73"/>
  <c r="BC75"/>
  <c r="BC81"/>
  <c r="BC85"/>
  <c r="BC87"/>
  <c r="BC100"/>
  <c r="BC102"/>
  <c r="BC104"/>
  <c r="BC106"/>
  <c r="BC108"/>
  <c r="BC110"/>
  <c r="BC112"/>
  <c r="BC118"/>
  <c r="BC128"/>
  <c r="BC130"/>
  <c r="BC3"/>
  <c r="BC67"/>
  <c r="BC69"/>
  <c r="BC83"/>
  <c r="BC99"/>
  <c r="BC101"/>
  <c r="BC103"/>
  <c r="BC105"/>
  <c r="BC107"/>
  <c r="BC109"/>
  <c r="BC111"/>
  <c r="BC117"/>
  <c r="BC123"/>
  <c r="BC129"/>
  <c r="BC77"/>
  <c r="BC79"/>
  <c r="BC23"/>
  <c r="BC49"/>
  <c r="BC25"/>
  <c r="BC64"/>
  <c r="BC5"/>
  <c r="BC20"/>
  <c r="BC6"/>
  <c r="BC122"/>
  <c r="BC15"/>
  <c r="BC61"/>
  <c r="BC7"/>
  <c r="BC54"/>
  <c r="BC50"/>
  <c r="BC53"/>
  <c r="BC48"/>
  <c r="BC125"/>
  <c r="BC120"/>
  <c r="BC124"/>
  <c r="BC8"/>
  <c r="BC18"/>
  <c r="BC17"/>
  <c r="BC19"/>
  <c r="BC16"/>
  <c r="BC62"/>
  <c r="BC116"/>
  <c r="BC14"/>
  <c r="BC13"/>
  <c r="BC37"/>
  <c r="BC98"/>
  <c r="BC72"/>
  <c r="BC39"/>
  <c r="BC51"/>
  <c r="BC113"/>
  <c r="BC121"/>
  <c r="BC52"/>
  <c r="BC65"/>
  <c r="BC97"/>
  <c r="BC95"/>
  <c r="BC96"/>
  <c r="BC56"/>
  <c r="BC57"/>
  <c r="BC58"/>
  <c r="BC126"/>
  <c r="BC55"/>
  <c r="BC59"/>
  <c r="BC60"/>
  <c r="BC63"/>
  <c r="BC45"/>
  <c r="BC127"/>
  <c r="BC46"/>
  <c r="BC47"/>
  <c r="BC89"/>
  <c r="BC115"/>
  <c r="BC21"/>
  <c r="BC22"/>
  <c r="BC42"/>
  <c r="BC43"/>
  <c r="BC44"/>
  <c r="BC91"/>
  <c r="BC92"/>
  <c r="BC93"/>
  <c r="BC94"/>
  <c r="BC90"/>
  <c r="BC41"/>
  <c r="BC119"/>
  <c r="BC114"/>
  <c r="BC71"/>
  <c r="BB120" i="23"/>
  <c r="R120"/>
  <c r="BB122"/>
  <c r="R122"/>
  <c r="CL122"/>
  <c r="DW122"/>
  <c r="BA52" i="14"/>
  <c r="CK52"/>
  <c r="DV52"/>
  <c r="Q52"/>
  <c r="CK65"/>
  <c r="BA65"/>
  <c r="DV65"/>
  <c r="Q65"/>
  <c r="DW65" i="23"/>
  <c r="R65"/>
  <c r="FH106"/>
  <c r="FH108"/>
  <c r="FH105"/>
  <c r="FH107"/>
  <c r="FH26"/>
  <c r="FH109"/>
  <c r="FH104"/>
  <c r="FH103"/>
  <c r="FH61"/>
  <c r="CK61" i="14"/>
  <c r="CK107"/>
  <c r="CK105"/>
  <c r="CK103"/>
  <c r="CK26"/>
  <c r="CL109" i="23"/>
  <c r="CL107"/>
  <c r="CL104"/>
  <c r="CL103"/>
  <c r="BB103"/>
  <c r="BB105"/>
  <c r="BB107"/>
  <c r="BB109"/>
  <c r="BB61"/>
  <c r="R104"/>
  <c r="R106"/>
  <c r="R108"/>
  <c r="R26"/>
  <c r="DW103"/>
  <c r="DW104"/>
  <c r="DW108"/>
  <c r="BA104" i="14"/>
  <c r="BA107"/>
  <c r="BA108"/>
  <c r="BA26"/>
  <c r="DV61"/>
  <c r="DV104"/>
  <c r="DV105"/>
  <c r="DV108"/>
  <c r="Q104"/>
  <c r="Q107"/>
  <c r="Q108"/>
  <c r="BB8" i="23"/>
  <c r="GT107"/>
  <c r="GT103"/>
  <c r="GT106"/>
  <c r="GT108"/>
  <c r="GT26"/>
  <c r="GT105"/>
  <c r="GT104"/>
  <c r="GT109"/>
  <c r="GT61"/>
  <c r="BA8" i="14"/>
  <c r="GS107"/>
  <c r="GS103"/>
  <c r="GS104"/>
  <c r="GS109"/>
  <c r="GS26"/>
  <c r="GS106"/>
  <c r="GS105"/>
  <c r="GS108"/>
  <c r="GS61"/>
  <c r="CK8"/>
  <c r="FG106"/>
  <c r="FG109"/>
  <c r="FG103"/>
  <c r="FG107"/>
  <c r="FG26"/>
  <c r="FG108"/>
  <c r="FG104"/>
  <c r="FG105"/>
  <c r="FG61"/>
  <c r="CK108"/>
  <c r="CK109"/>
  <c r="CK104"/>
  <c r="CK106"/>
  <c r="CL61" i="23"/>
  <c r="CL108"/>
  <c r="CL105"/>
  <c r="CL106"/>
  <c r="CL26"/>
  <c r="BB104"/>
  <c r="BB106"/>
  <c r="BB108"/>
  <c r="BB26"/>
  <c r="R103"/>
  <c r="R105"/>
  <c r="R107"/>
  <c r="R109"/>
  <c r="R61"/>
  <c r="DW61"/>
  <c r="DW106"/>
  <c r="DW105"/>
  <c r="DW107"/>
  <c r="DW26"/>
  <c r="BA103" i="14"/>
  <c r="BA106"/>
  <c r="BA105"/>
  <c r="BA109"/>
  <c r="BA61"/>
  <c r="DV106"/>
  <c r="DV103"/>
  <c r="DV109"/>
  <c r="DV107"/>
  <c r="Q103"/>
  <c r="Q106"/>
  <c r="Q105"/>
  <c r="Q109"/>
  <c r="Q61"/>
  <c r="R6" i="23"/>
  <c r="FH8"/>
  <c r="FH17"/>
  <c r="FH19"/>
  <c r="FH63"/>
  <c r="FH60"/>
  <c r="FH20"/>
  <c r="FH16"/>
  <c r="FH25"/>
  <c r="FH18"/>
  <c r="CL19"/>
  <c r="CL16"/>
  <c r="DW19"/>
  <c r="DW17"/>
  <c r="BB18"/>
  <c r="BB17"/>
  <c r="BB20"/>
  <c r="R25"/>
  <c r="R19"/>
  <c r="R16"/>
  <c r="R20"/>
  <c r="DV18" i="14"/>
  <c r="DV17"/>
  <c r="Q25"/>
  <c r="Q19"/>
  <c r="Q17"/>
  <c r="Q20"/>
  <c r="CK18"/>
  <c r="CK19"/>
  <c r="CK17"/>
  <c r="BA19"/>
  <c r="BA18"/>
  <c r="BA16"/>
  <c r="BA20"/>
  <c r="DW8" i="23"/>
  <c r="R60"/>
  <c r="R63"/>
  <c r="DV60" i="14"/>
  <c r="DV63"/>
  <c r="Q8"/>
  <c r="CL60" i="23"/>
  <c r="CL63"/>
  <c r="GT8"/>
  <c r="GT17"/>
  <c r="GT18"/>
  <c r="GT63"/>
  <c r="GT60"/>
  <c r="GT20"/>
  <c r="GT16"/>
  <c r="GT19"/>
  <c r="GT25"/>
  <c r="GS8" i="14"/>
  <c r="GS17"/>
  <c r="GS19"/>
  <c r="GS18"/>
  <c r="GS63"/>
  <c r="GS60"/>
  <c r="GS20"/>
  <c r="GS25"/>
  <c r="FG8"/>
  <c r="FG20"/>
  <c r="FG17"/>
  <c r="FG19"/>
  <c r="FG25"/>
  <c r="FG63"/>
  <c r="FG60"/>
  <c r="FG18"/>
  <c r="CL25" i="23"/>
  <c r="CL18"/>
  <c r="CL17"/>
  <c r="CL20"/>
  <c r="DW25"/>
  <c r="DW18"/>
  <c r="DW16"/>
  <c r="DW20"/>
  <c r="BB25"/>
  <c r="BB19"/>
  <c r="BB16"/>
  <c r="R18"/>
  <c r="R17"/>
  <c r="DV25" i="14"/>
  <c r="DV19"/>
  <c r="DV20"/>
  <c r="Q18"/>
  <c r="Q16"/>
  <c r="CK25"/>
  <c r="CK20"/>
  <c r="BA25"/>
  <c r="BA17"/>
  <c r="DW60" i="23"/>
  <c r="DW63"/>
  <c r="R8"/>
  <c r="DV8" i="14"/>
  <c r="Q60"/>
  <c r="Q63"/>
  <c r="CK60"/>
  <c r="CK63"/>
  <c r="CL8" i="23"/>
  <c r="BB60"/>
  <c r="BB63"/>
  <c r="BA60" i="14"/>
  <c r="BA63"/>
  <c r="AX60" i="2"/>
  <c r="AX62"/>
  <c r="AX50"/>
  <c r="GT116" i="23"/>
  <c r="GT70"/>
  <c r="GT23"/>
  <c r="GT49"/>
  <c r="GT125"/>
  <c r="GT6"/>
  <c r="GT24"/>
  <c r="GT113"/>
  <c r="GS116" i="14"/>
  <c r="GS70"/>
  <c r="GS23"/>
  <c r="GS49"/>
  <c r="GS6"/>
  <c r="GS24"/>
  <c r="GS113"/>
  <c r="FG70"/>
  <c r="FG23"/>
  <c r="FG49"/>
  <c r="FG116"/>
  <c r="FG6"/>
  <c r="FG24"/>
  <c r="FG113"/>
  <c r="CL125" i="23"/>
  <c r="CL49"/>
  <c r="BB49"/>
  <c r="BB125"/>
  <c r="R49"/>
  <c r="R125"/>
  <c r="DW125"/>
  <c r="DW49"/>
  <c r="DV49" i="14"/>
  <c r="Q49"/>
  <c r="CK49"/>
  <c r="BA49"/>
  <c r="CL23" i="23"/>
  <c r="BB23"/>
  <c r="R23"/>
  <c r="DW23"/>
  <c r="DV23" i="14"/>
  <c r="CK23"/>
  <c r="BA23"/>
  <c r="Q23"/>
  <c r="CL70" i="23"/>
  <c r="DV70" i="14"/>
  <c r="CK70"/>
  <c r="CL6" i="23"/>
  <c r="DW6"/>
  <c r="BB6"/>
  <c r="CK6" i="14"/>
  <c r="BA6"/>
  <c r="DV6"/>
  <c r="Q6"/>
  <c r="BA116"/>
  <c r="BB116" i="23"/>
  <c r="DV116" i="14"/>
  <c r="FH23" i="23"/>
  <c r="FH49"/>
  <c r="FH125"/>
  <c r="FH116"/>
  <c r="FH6"/>
  <c r="FH70"/>
  <c r="FH24"/>
  <c r="FH113"/>
  <c r="CL113"/>
  <c r="BB113"/>
  <c r="R113"/>
  <c r="DW113"/>
  <c r="DV113" i="14"/>
  <c r="Q113"/>
  <c r="CK113"/>
  <c r="BA113"/>
  <c r="CL24" i="23"/>
  <c r="BB24"/>
  <c r="R24"/>
  <c r="DW24"/>
  <c r="DV24" i="14"/>
  <c r="CK24"/>
  <c r="BA24"/>
  <c r="Q24"/>
  <c r="DW70" i="23"/>
  <c r="R70"/>
  <c r="BB70"/>
  <c r="Q70" i="14"/>
  <c r="BA70"/>
  <c r="CK116"/>
  <c r="CL116" i="23"/>
  <c r="DW116"/>
  <c r="R116"/>
  <c r="Q116" i="14"/>
  <c r="K6" i="25"/>
  <c r="L132" i="26"/>
  <c r="K9" i="25"/>
  <c r="K5"/>
  <c r="AZ66" i="2"/>
  <c r="AV66"/>
  <c r="N82" i="25" s="1"/>
  <c r="AN66" i="2"/>
  <c r="AT66"/>
  <c r="R82" i="25" s="1"/>
  <c r="AU66" i="2"/>
  <c r="P82" i="25" s="1"/>
  <c r="Z66" i="2"/>
  <c r="AT64"/>
  <c r="R74" i="25" s="1"/>
  <c r="AU64" i="2"/>
  <c r="P74" i="25" s="1"/>
  <c r="Z64" i="2"/>
  <c r="AZ64"/>
  <c r="AV64"/>
  <c r="N74" i="25" s="1"/>
  <c r="AN64" i="2"/>
  <c r="AZ63"/>
  <c r="AN63"/>
  <c r="Z63"/>
  <c r="AV63"/>
  <c r="AU63"/>
  <c r="AT63"/>
  <c r="AT65"/>
  <c r="R73" i="25" s="1"/>
  <c r="AU65" i="2"/>
  <c r="P73" i="25" s="1"/>
  <c r="AN65" i="2"/>
  <c r="AV65"/>
  <c r="N73" i="25" s="1"/>
  <c r="AZ65" i="2"/>
  <c r="Z65"/>
  <c r="AZ62"/>
  <c r="Z62"/>
  <c r="AN62"/>
  <c r="AV62"/>
  <c r="N78" i="25" s="1"/>
  <c r="AU62" i="2"/>
  <c r="P78" i="25" s="1"/>
  <c r="AT62" i="2"/>
  <c r="R78" i="25" s="1"/>
  <c r="Z60" i="2"/>
  <c r="AZ60"/>
  <c r="AN60"/>
  <c r="AU60"/>
  <c r="P76" i="25" s="1"/>
  <c r="AV60" i="2"/>
  <c r="N76" i="25" s="1"/>
  <c r="AT60" i="2"/>
  <c r="R76" i="25" s="1"/>
  <c r="AU50" i="2"/>
  <c r="P80" i="25" s="1"/>
  <c r="AV50" i="2"/>
  <c r="N80" i="25" s="1"/>
  <c r="Z50" i="2"/>
  <c r="AT50"/>
  <c r="R80" i="25" s="1"/>
  <c r="AZ50" i="2"/>
  <c r="AN50"/>
  <c r="N62" i="25"/>
  <c r="N77"/>
  <c r="FH15" i="23"/>
  <c r="GT15"/>
  <c r="GS15" i="14"/>
  <c r="FG15"/>
  <c r="BA15"/>
  <c r="BB15" i="23"/>
  <c r="R15"/>
  <c r="CL15"/>
  <c r="DW15"/>
  <c r="CK15" i="14"/>
  <c r="DV15"/>
  <c r="Q15"/>
  <c r="DV98"/>
  <c r="FH14" i="23"/>
  <c r="R13"/>
  <c r="CL14"/>
  <c r="R14"/>
  <c r="CK98" i="14"/>
  <c r="GT14" i="23"/>
  <c r="BB13"/>
  <c r="BB14"/>
  <c r="DW14"/>
  <c r="GS14" i="14"/>
  <c r="DV14"/>
  <c r="BA14"/>
  <c r="BA13"/>
  <c r="BB98" i="23"/>
  <c r="FG14" i="14"/>
  <c r="Q13"/>
  <c r="Q14"/>
  <c r="CK14"/>
  <c r="BB50" i="23"/>
  <c r="DW50"/>
  <c r="DW59"/>
  <c r="DW53"/>
  <c r="DW62"/>
  <c r="DW56"/>
  <c r="DW55"/>
  <c r="BB62"/>
  <c r="BB55"/>
  <c r="BB64"/>
  <c r="BB56"/>
  <c r="BB74"/>
  <c r="GT74"/>
  <c r="DW74"/>
  <c r="GT57"/>
  <c r="GT55"/>
  <c r="GT58"/>
  <c r="GT54"/>
  <c r="GT59"/>
  <c r="GT62"/>
  <c r="GT64"/>
  <c r="GT53"/>
  <c r="GT56"/>
  <c r="GT50"/>
  <c r="DW57"/>
  <c r="DW54"/>
  <c r="DW58"/>
  <c r="DW64"/>
  <c r="BB59"/>
  <c r="BB57"/>
  <c r="BB53"/>
  <c r="BB58"/>
  <c r="BB54"/>
  <c r="R74"/>
  <c r="FH74"/>
  <c r="CL74"/>
  <c r="FH56"/>
  <c r="FH54"/>
  <c r="FH57"/>
  <c r="FH64"/>
  <c r="FH58"/>
  <c r="FH53"/>
  <c r="FH50"/>
  <c r="FH59"/>
  <c r="FH55"/>
  <c r="FH62"/>
  <c r="CL64"/>
  <c r="CL55"/>
  <c r="CL56"/>
  <c r="CL62"/>
  <c r="R54"/>
  <c r="R58"/>
  <c r="R62"/>
  <c r="R55"/>
  <c r="R59"/>
  <c r="CL50"/>
  <c r="R50"/>
  <c r="CL58"/>
  <c r="CL53"/>
  <c r="CL54"/>
  <c r="CL57"/>
  <c r="CL59"/>
  <c r="R64"/>
  <c r="R53"/>
  <c r="R56"/>
  <c r="R57"/>
  <c r="DW98"/>
  <c r="GT97"/>
  <c r="GT98"/>
  <c r="DW97"/>
  <c r="BB97"/>
  <c r="R30"/>
  <c r="FH98"/>
  <c r="FH97"/>
  <c r="R98"/>
  <c r="CL97"/>
  <c r="R97"/>
  <c r="CL98"/>
  <c r="BA97" i="14"/>
  <c r="DV30"/>
  <c r="GS98"/>
  <c r="GS97"/>
  <c r="BA98"/>
  <c r="DV97"/>
  <c r="Q98"/>
  <c r="FG98"/>
  <c r="FG97"/>
  <c r="Q97"/>
  <c r="CK97"/>
  <c r="BA53"/>
  <c r="BA55"/>
  <c r="BA56"/>
  <c r="BA64"/>
  <c r="DV54"/>
  <c r="DV56"/>
  <c r="DV57"/>
  <c r="DV58"/>
  <c r="DV62"/>
  <c r="BA125"/>
  <c r="BA74"/>
  <c r="DV74"/>
  <c r="GS74"/>
  <c r="GS62"/>
  <c r="GS56"/>
  <c r="GS55"/>
  <c r="GS53"/>
  <c r="GS125"/>
  <c r="GS64"/>
  <c r="GS59"/>
  <c r="GS58"/>
  <c r="GS57"/>
  <c r="GS54"/>
  <c r="BA54"/>
  <c r="BA57"/>
  <c r="BA58"/>
  <c r="BA59"/>
  <c r="BA62"/>
  <c r="DV53"/>
  <c r="DV55"/>
  <c r="DV59"/>
  <c r="DV64"/>
  <c r="DV125"/>
  <c r="Q74"/>
  <c r="CK74"/>
  <c r="FG74"/>
  <c r="FG125"/>
  <c r="FG62"/>
  <c r="FG57"/>
  <c r="FG56"/>
  <c r="FG54"/>
  <c r="FG64"/>
  <c r="FG59"/>
  <c r="FG58"/>
  <c r="FG55"/>
  <c r="FG53"/>
  <c r="Q54"/>
  <c r="Q55"/>
  <c r="Q58"/>
  <c r="Q62"/>
  <c r="CK53"/>
  <c r="CK55"/>
  <c r="CK56"/>
  <c r="CK62"/>
  <c r="Q53"/>
  <c r="Q56"/>
  <c r="Q57"/>
  <c r="Q59"/>
  <c r="Q64"/>
  <c r="CK54"/>
  <c r="CK57"/>
  <c r="CK58"/>
  <c r="CK59"/>
  <c r="CK64"/>
  <c r="CK125"/>
  <c r="Q125"/>
  <c r="GV1"/>
  <c r="GU28"/>
  <c r="P130" i="25"/>
  <c r="P6" s="1"/>
  <c r="P47"/>
  <c r="P5" s="1"/>
  <c r="CM1" i="14"/>
  <c r="CL28"/>
  <c r="R95" i="23"/>
  <c r="R96"/>
  <c r="R124"/>
  <c r="CL96"/>
  <c r="CL95"/>
  <c r="FH96"/>
  <c r="FH95"/>
  <c r="FH124"/>
  <c r="CL124"/>
  <c r="BB96"/>
  <c r="GT95"/>
  <c r="BB95"/>
  <c r="BB124"/>
  <c r="GT96"/>
  <c r="DW95"/>
  <c r="DW96"/>
  <c r="GT124"/>
  <c r="DW124"/>
  <c r="BA95" i="14"/>
  <c r="GS95"/>
  <c r="BA124"/>
  <c r="BA96"/>
  <c r="GS96"/>
  <c r="DV95"/>
  <c r="DV96"/>
  <c r="GS124"/>
  <c r="DV124"/>
  <c r="Q96"/>
  <c r="Q95"/>
  <c r="Q124"/>
  <c r="CK96"/>
  <c r="FG96"/>
  <c r="CK95"/>
  <c r="FG95"/>
  <c r="CK124"/>
  <c r="FG124"/>
  <c r="CL48" i="23"/>
  <c r="FH69"/>
  <c r="BB48"/>
  <c r="GT69"/>
  <c r="DV47" i="14"/>
  <c r="GS69"/>
  <c r="Q47"/>
  <c r="CK69"/>
  <c r="FG69"/>
  <c r="CL69" i="23"/>
  <c r="DV69" i="14"/>
  <c r="BA69"/>
  <c r="BB69" i="23"/>
  <c r="R69"/>
  <c r="DW69"/>
  <c r="Q69" i="14"/>
  <c r="BA127"/>
  <c r="BA94"/>
  <c r="BA22"/>
  <c r="DV93"/>
  <c r="DV7"/>
  <c r="DV22"/>
  <c r="Q94"/>
  <c r="Q127"/>
  <c r="Q5"/>
  <c r="DW93" i="23"/>
  <c r="DW94"/>
  <c r="R93"/>
  <c r="R7"/>
  <c r="R22"/>
  <c r="CL93"/>
  <c r="CL7"/>
  <c r="CL22"/>
  <c r="BB127"/>
  <c r="BB94"/>
  <c r="BB22"/>
  <c r="CL44"/>
  <c r="CL46"/>
  <c r="BB44"/>
  <c r="BB45"/>
  <c r="DW45"/>
  <c r="DW44"/>
  <c r="R45"/>
  <c r="BA45" i="14"/>
  <c r="BA47"/>
  <c r="DV44"/>
  <c r="Q44"/>
  <c r="FH48" i="23"/>
  <c r="FH46"/>
  <c r="FH44"/>
  <c r="FH22"/>
  <c r="FH7"/>
  <c r="FH127"/>
  <c r="FH45"/>
  <c r="FH5"/>
  <c r="FH93"/>
  <c r="FH94"/>
  <c r="GT45"/>
  <c r="GT22"/>
  <c r="GT7"/>
  <c r="GT93"/>
  <c r="GT48"/>
  <c r="GT46"/>
  <c r="GT44"/>
  <c r="GT127"/>
  <c r="GT94"/>
  <c r="GS48" i="14"/>
  <c r="GS45"/>
  <c r="GS22"/>
  <c r="GS7"/>
  <c r="GS127"/>
  <c r="GS47"/>
  <c r="GS44"/>
  <c r="GS94"/>
  <c r="GS93"/>
  <c r="CK47"/>
  <c r="CK45"/>
  <c r="FG47"/>
  <c r="FG45"/>
  <c r="CK5"/>
  <c r="CK127"/>
  <c r="CK93"/>
  <c r="FG5"/>
  <c r="FG93"/>
  <c r="FG94"/>
  <c r="CK48"/>
  <c r="CK44"/>
  <c r="FG48"/>
  <c r="FG44"/>
  <c r="CK22"/>
  <c r="CK7"/>
  <c r="CK94"/>
  <c r="FG22"/>
  <c r="FG7"/>
  <c r="FG127"/>
  <c r="BA93"/>
  <c r="BA7"/>
  <c r="DV127"/>
  <c r="DV94"/>
  <c r="Q93"/>
  <c r="Q7"/>
  <c r="Q22"/>
  <c r="DW127" i="23"/>
  <c r="DW7"/>
  <c r="DW22"/>
  <c r="R94"/>
  <c r="R127"/>
  <c r="R5"/>
  <c r="CL94"/>
  <c r="CL127"/>
  <c r="CL5"/>
  <c r="BB93"/>
  <c r="BB7"/>
  <c r="CL45"/>
  <c r="BB46"/>
  <c r="DW46"/>
  <c r="R44"/>
  <c r="R46"/>
  <c r="DW48"/>
  <c r="BA44" i="14"/>
  <c r="BA48"/>
  <c r="DV45"/>
  <c r="DV48"/>
  <c r="Q45"/>
  <c r="Q48"/>
  <c r="R48" i="23"/>
  <c r="FI28" i="14"/>
  <c r="FJ1"/>
  <c r="CM28" i="23"/>
  <c r="CN1"/>
  <c r="FH10"/>
  <c r="CL10"/>
  <c r="CL92"/>
  <c r="CL118"/>
  <c r="FH92"/>
  <c r="FH68"/>
  <c r="CL90"/>
  <c r="CL68"/>
  <c r="FH90"/>
  <c r="FH118"/>
  <c r="FG32" i="14"/>
  <c r="CK88"/>
  <c r="CK33"/>
  <c r="CK31"/>
  <c r="FG33"/>
  <c r="FG30"/>
  <c r="FG88"/>
  <c r="CK32"/>
  <c r="CK30"/>
  <c r="FG31"/>
  <c r="DW90" i="23"/>
  <c r="DW118"/>
  <c r="DW68"/>
  <c r="GT90"/>
  <c r="BB90"/>
  <c r="BB68"/>
  <c r="GT10"/>
  <c r="DW92"/>
  <c r="GT92"/>
  <c r="GT68"/>
  <c r="GT118"/>
  <c r="BB92"/>
  <c r="BB118"/>
  <c r="GS92" i="14"/>
  <c r="GS10"/>
  <c r="GS68"/>
  <c r="GS118"/>
  <c r="GS90"/>
  <c r="GT32" i="23"/>
  <c r="GT88"/>
  <c r="DW33"/>
  <c r="DW31"/>
  <c r="GT33"/>
  <c r="GT30"/>
  <c r="GT31"/>
  <c r="FG10" i="14"/>
  <c r="FG68"/>
  <c r="CK10"/>
  <c r="CK68"/>
  <c r="FG92"/>
  <c r="CK90"/>
  <c r="FG118"/>
  <c r="FG90"/>
  <c r="CK118"/>
  <c r="CK92"/>
  <c r="R68" i="23"/>
  <c r="R90"/>
  <c r="DV90" i="14"/>
  <c r="DV118"/>
  <c r="Q90"/>
  <c r="Q118"/>
  <c r="BA90"/>
  <c r="FK1" i="23"/>
  <c r="FJ28"/>
  <c r="DW88"/>
  <c r="DW32"/>
  <c r="DV33" i="14"/>
  <c r="R10" i="23"/>
  <c r="R32"/>
  <c r="BD1"/>
  <c r="BC28"/>
  <c r="BB88"/>
  <c r="BB33"/>
  <c r="BB31"/>
  <c r="DV31" i="14"/>
  <c r="BA88"/>
  <c r="BA33"/>
  <c r="BA31"/>
  <c r="BA68"/>
  <c r="DV88"/>
  <c r="Q88"/>
  <c r="Q33"/>
  <c r="Q31"/>
  <c r="Q68"/>
  <c r="DV36"/>
  <c r="GS88"/>
  <c r="GS32"/>
  <c r="GS30"/>
  <c r="GS31"/>
  <c r="GS33"/>
  <c r="R36" i="23"/>
  <c r="FH32"/>
  <c r="CL30"/>
  <c r="FH30"/>
  <c r="FH88"/>
  <c r="CL32"/>
  <c r="CL88"/>
  <c r="CL33"/>
  <c r="FH31"/>
  <c r="CL31"/>
  <c r="FH33"/>
  <c r="R118"/>
  <c r="R92"/>
  <c r="DV92" i="14"/>
  <c r="Q92"/>
  <c r="BA92"/>
  <c r="BA118"/>
  <c r="DX28" i="23"/>
  <c r="DY1"/>
  <c r="DW10"/>
  <c r="DW30"/>
  <c r="R88"/>
  <c r="R33"/>
  <c r="R31"/>
  <c r="BB10"/>
  <c r="BB32"/>
  <c r="BB30"/>
  <c r="BA10" i="14"/>
  <c r="BA32"/>
  <c r="BA30"/>
  <c r="DV68"/>
  <c r="DV10"/>
  <c r="DV32"/>
  <c r="Q10"/>
  <c r="Q32"/>
  <c r="Q30"/>
  <c r="GV28" i="23"/>
  <c r="GW1"/>
  <c r="BC1" i="14"/>
  <c r="BB28"/>
  <c r="BE1" i="13"/>
  <c r="FH47" i="23"/>
  <c r="FH51"/>
  <c r="H10" i="6"/>
  <c r="S65" i="23" s="1"/>
  <c r="FH41"/>
  <c r="FH115"/>
  <c r="FH76"/>
  <c r="FH121"/>
  <c r="FH73"/>
  <c r="FH75"/>
  <c r="FH42"/>
  <c r="FH129"/>
  <c r="FH119"/>
  <c r="CL51"/>
  <c r="FH9"/>
  <c r="FH126"/>
  <c r="FH117"/>
  <c r="FH111"/>
  <c r="FH102"/>
  <c r="CL115"/>
  <c r="CL75"/>
  <c r="CL91"/>
  <c r="CL110"/>
  <c r="CL112"/>
  <c r="CL128"/>
  <c r="CL76"/>
  <c r="FH130"/>
  <c r="FH21"/>
  <c r="FH114"/>
  <c r="FH101"/>
  <c r="FH89"/>
  <c r="FH71"/>
  <c r="FH128"/>
  <c r="FH112"/>
  <c r="FH110"/>
  <c r="FH91"/>
  <c r="CL41"/>
  <c r="CL121"/>
  <c r="CL102"/>
  <c r="CL111"/>
  <c r="CL117"/>
  <c r="CL126"/>
  <c r="CL42"/>
  <c r="CL73"/>
  <c r="CL89"/>
  <c r="CL101"/>
  <c r="CL114"/>
  <c r="CL21"/>
  <c r="CL130"/>
  <c r="CL9"/>
  <c r="CL129"/>
  <c r="CL119"/>
  <c r="CL71"/>
  <c r="CL47"/>
  <c r="B10" i="6"/>
  <c r="FG3" i="14"/>
  <c r="FG28"/>
  <c r="FG37"/>
  <c r="FG80"/>
  <c r="FG87"/>
  <c r="FG100"/>
  <c r="FG123"/>
  <c r="CK78"/>
  <c r="CK80"/>
  <c r="CK82"/>
  <c r="CK84"/>
  <c r="CK87"/>
  <c r="CK123"/>
  <c r="CK28"/>
  <c r="CK34"/>
  <c r="CK37"/>
  <c r="CK66"/>
  <c r="CK99"/>
  <c r="FG34"/>
  <c r="FG66"/>
  <c r="FG78"/>
  <c r="FG82"/>
  <c r="FG84"/>
  <c r="CK77"/>
  <c r="CK79"/>
  <c r="CK81"/>
  <c r="CK83"/>
  <c r="CK86"/>
  <c r="CK27"/>
  <c r="CK29"/>
  <c r="CK35"/>
  <c r="CK38"/>
  <c r="CK40"/>
  <c r="CK67"/>
  <c r="CK3"/>
  <c r="CK72"/>
  <c r="CK100"/>
  <c r="CK36"/>
  <c r="FG36"/>
  <c r="FG27"/>
  <c r="FG35"/>
  <c r="FG40"/>
  <c r="FG67"/>
  <c r="FG72"/>
  <c r="FG79"/>
  <c r="FG83"/>
  <c r="FG86"/>
  <c r="FG99"/>
  <c r="CK85"/>
  <c r="FG85"/>
  <c r="FG29"/>
  <c r="FG38"/>
  <c r="FG77"/>
  <c r="FG81"/>
  <c r="DW28"/>
  <c r="DX1"/>
  <c r="R36"/>
  <c r="R84"/>
  <c r="R3"/>
  <c r="R40"/>
  <c r="R86"/>
  <c r="R83"/>
  <c r="R28"/>
  <c r="R29"/>
  <c r="S1"/>
  <c r="R87"/>
  <c r="R27"/>
  <c r="R34"/>
  <c r="R100"/>
  <c r="R82"/>
  <c r="R35"/>
  <c r="DV67"/>
  <c r="DV35"/>
  <c r="DV100"/>
  <c r="DV77"/>
  <c r="DV3"/>
  <c r="DV38"/>
  <c r="DV86"/>
  <c r="DV79"/>
  <c r="DV72"/>
  <c r="DV123"/>
  <c r="DV66"/>
  <c r="DV34"/>
  <c r="DV87"/>
  <c r="DV80"/>
  <c r="R71" i="23"/>
  <c r="R38"/>
  <c r="R77"/>
  <c r="R21"/>
  <c r="R40"/>
  <c r="R67"/>
  <c r="R86"/>
  <c r="R115"/>
  <c r="R101"/>
  <c r="R111"/>
  <c r="R9"/>
  <c r="R126"/>
  <c r="R123"/>
  <c r="R80"/>
  <c r="R72"/>
  <c r="R35"/>
  <c r="R27"/>
  <c r="R83"/>
  <c r="R100"/>
  <c r="R110"/>
  <c r="R73"/>
  <c r="R112"/>
  <c r="R129"/>
  <c r="R51"/>
  <c r="Q66" i="14"/>
  <c r="Q78"/>
  <c r="Q72"/>
  <c r="Q38"/>
  <c r="Q77"/>
  <c r="Q81"/>
  <c r="Q79"/>
  <c r="Q99"/>
  <c r="Q35"/>
  <c r="Q82"/>
  <c r="Q100"/>
  <c r="Q36"/>
  <c r="C10" i="6"/>
  <c r="GS99" i="14"/>
  <c r="GS3"/>
  <c r="GS27"/>
  <c r="GS35"/>
  <c r="GS40"/>
  <c r="GS67"/>
  <c r="GS72"/>
  <c r="GS78"/>
  <c r="GS80"/>
  <c r="GS82"/>
  <c r="GS84"/>
  <c r="GS87"/>
  <c r="BA37"/>
  <c r="BA87"/>
  <c r="BA72"/>
  <c r="BA78"/>
  <c r="BA27"/>
  <c r="BA66"/>
  <c r="BA34"/>
  <c r="BA100"/>
  <c r="BA80"/>
  <c r="BA82"/>
  <c r="BA67"/>
  <c r="BA123"/>
  <c r="BA35"/>
  <c r="GS29"/>
  <c r="GS38"/>
  <c r="GS77"/>
  <c r="GS79"/>
  <c r="GS81"/>
  <c r="GS83"/>
  <c r="GS86"/>
  <c r="BA84"/>
  <c r="BA3"/>
  <c r="BA99"/>
  <c r="BA40"/>
  <c r="BA79"/>
  <c r="BA86"/>
  <c r="BA81"/>
  <c r="BA83"/>
  <c r="BA77"/>
  <c r="BA38"/>
  <c r="BA29"/>
  <c r="GS85"/>
  <c r="GS34"/>
  <c r="GS66"/>
  <c r="GS36"/>
  <c r="GS100"/>
  <c r="GS123"/>
  <c r="GS28"/>
  <c r="GS37"/>
  <c r="BA85"/>
  <c r="BA36"/>
  <c r="FH79" i="23"/>
  <c r="FH83"/>
  <c r="FH80"/>
  <c r="F10" i="6"/>
  <c r="FH77" i="23"/>
  <c r="FH81"/>
  <c r="FH78"/>
  <c r="FH82"/>
  <c r="FH3"/>
  <c r="FH38"/>
  <c r="FH29"/>
  <c r="FH72"/>
  <c r="FH99"/>
  <c r="FH86"/>
  <c r="FH66"/>
  <c r="FH34"/>
  <c r="FH87"/>
  <c r="CL78"/>
  <c r="CL82"/>
  <c r="CL84"/>
  <c r="CL100"/>
  <c r="CL123"/>
  <c r="CL27"/>
  <c r="CL35"/>
  <c r="CL40"/>
  <c r="CL67"/>
  <c r="CL72"/>
  <c r="CL79"/>
  <c r="CL83"/>
  <c r="CL86"/>
  <c r="CL99"/>
  <c r="FH67"/>
  <c r="FH40"/>
  <c r="FH35"/>
  <c r="FH27"/>
  <c r="FH37"/>
  <c r="FH28"/>
  <c r="FH123"/>
  <c r="FH100"/>
  <c r="FH84"/>
  <c r="CL80"/>
  <c r="CL87"/>
  <c r="CL29"/>
  <c r="CL38"/>
  <c r="CL3"/>
  <c r="CL77"/>
  <c r="CL81"/>
  <c r="CL34"/>
  <c r="CL66"/>
  <c r="CL37"/>
  <c r="CL28"/>
  <c r="CL36"/>
  <c r="FH36"/>
  <c r="CL85"/>
  <c r="FH85"/>
  <c r="S47"/>
  <c r="S51"/>
  <c r="S41"/>
  <c r="S129"/>
  <c r="S112"/>
  <c r="S110"/>
  <c r="S111"/>
  <c r="S117"/>
  <c r="S21"/>
  <c r="S75"/>
  <c r="S89"/>
  <c r="S28"/>
  <c r="S115"/>
  <c r="S82"/>
  <c r="S126"/>
  <c r="S114"/>
  <c r="S42"/>
  <c r="S9"/>
  <c r="S76"/>
  <c r="S102"/>
  <c r="S101"/>
  <c r="S73"/>
  <c r="S130"/>
  <c r="S128"/>
  <c r="S80"/>
  <c r="S121"/>
  <c r="S100"/>
  <c r="S27"/>
  <c r="S71"/>
  <c r="S91"/>
  <c r="S119"/>
  <c r="T1"/>
  <c r="U1" i="13"/>
  <c r="DW47" i="23"/>
  <c r="I10" i="6"/>
  <c r="DW121" i="23"/>
  <c r="GT115"/>
  <c r="GT75"/>
  <c r="GT91"/>
  <c r="GT110"/>
  <c r="GT112"/>
  <c r="GT128"/>
  <c r="GT9"/>
  <c r="GT42"/>
  <c r="GT73"/>
  <c r="GT89"/>
  <c r="GT101"/>
  <c r="GT114"/>
  <c r="GT21"/>
  <c r="GT130"/>
  <c r="GT71"/>
  <c r="GT47"/>
  <c r="GT51"/>
  <c r="DW51"/>
  <c r="DW41"/>
  <c r="DW115"/>
  <c r="GT41"/>
  <c r="GT121"/>
  <c r="GT102"/>
  <c r="GT111"/>
  <c r="GT117"/>
  <c r="GT126"/>
  <c r="GT76"/>
  <c r="GT119"/>
  <c r="GT129"/>
  <c r="BB41"/>
  <c r="BB129"/>
  <c r="BB112"/>
  <c r="BB110"/>
  <c r="BB111"/>
  <c r="BB117"/>
  <c r="BB21"/>
  <c r="BB75"/>
  <c r="BB89"/>
  <c r="BB126"/>
  <c r="BB114"/>
  <c r="DW9"/>
  <c r="DW71"/>
  <c r="DW130"/>
  <c r="DW129"/>
  <c r="DW89"/>
  <c r="DW76"/>
  <c r="DW73"/>
  <c r="DW42"/>
  <c r="DW128"/>
  <c r="DW91"/>
  <c r="DW75"/>
  <c r="BB42"/>
  <c r="BB9"/>
  <c r="BB76"/>
  <c r="BB102"/>
  <c r="BB101"/>
  <c r="BB73"/>
  <c r="BB130"/>
  <c r="BB128"/>
  <c r="BB121"/>
  <c r="BB115"/>
  <c r="BB71"/>
  <c r="BB91"/>
  <c r="BB119"/>
  <c r="DW21"/>
  <c r="DW119"/>
  <c r="DW114"/>
  <c r="DW101"/>
  <c r="DW126"/>
  <c r="DW117"/>
  <c r="DW112"/>
  <c r="DW111"/>
  <c r="DW110"/>
  <c r="DW102"/>
  <c r="BB47"/>
  <c r="BB51"/>
  <c r="E10" i="6"/>
  <c r="GS41" i="14"/>
  <c r="GS115"/>
  <c r="GS128"/>
  <c r="GS110"/>
  <c r="GS112"/>
  <c r="GS75"/>
  <c r="GS91"/>
  <c r="BA41"/>
  <c r="BA42"/>
  <c r="BA9"/>
  <c r="BA102"/>
  <c r="BA101"/>
  <c r="BA76"/>
  <c r="BA111"/>
  <c r="BA75"/>
  <c r="BA130"/>
  <c r="BA89"/>
  <c r="BA121"/>
  <c r="BA21"/>
  <c r="BA71"/>
  <c r="BA126"/>
  <c r="BA114"/>
  <c r="GS101"/>
  <c r="GS21"/>
  <c r="GS111"/>
  <c r="GS117"/>
  <c r="GS42"/>
  <c r="GS73"/>
  <c r="GS76"/>
  <c r="GS89"/>
  <c r="BA129"/>
  <c r="BA110"/>
  <c r="BA50"/>
  <c r="BA112"/>
  <c r="BA73"/>
  <c r="BA128"/>
  <c r="BA117"/>
  <c r="BA115"/>
  <c r="BA91"/>
  <c r="BA119"/>
  <c r="GS46"/>
  <c r="GS102"/>
  <c r="GS126"/>
  <c r="GS130"/>
  <c r="GS119"/>
  <c r="GS51"/>
  <c r="BA46"/>
  <c r="GS121"/>
  <c r="GS9"/>
  <c r="GS129"/>
  <c r="GS114"/>
  <c r="GS50"/>
  <c r="GS71"/>
  <c r="BA51"/>
  <c r="GT78" i="23"/>
  <c r="GT82"/>
  <c r="GT84"/>
  <c r="GT100"/>
  <c r="GT123"/>
  <c r="GT29"/>
  <c r="GT38"/>
  <c r="GT77"/>
  <c r="GT81"/>
  <c r="GT3"/>
  <c r="GT28"/>
  <c r="GT37"/>
  <c r="G10" i="6"/>
  <c r="GT80" i="23"/>
  <c r="GT87"/>
  <c r="GT27"/>
  <c r="GT35"/>
  <c r="GT40"/>
  <c r="GT67"/>
  <c r="GT72"/>
  <c r="GT79"/>
  <c r="GT83"/>
  <c r="GT86"/>
  <c r="GT99"/>
  <c r="GT34"/>
  <c r="GT66"/>
  <c r="BB87"/>
  <c r="BB72"/>
  <c r="BB80"/>
  <c r="BB123"/>
  <c r="BB86"/>
  <c r="BB82"/>
  <c r="BB67"/>
  <c r="BB99"/>
  <c r="BB40"/>
  <c r="BB79"/>
  <c r="BB34"/>
  <c r="DW66"/>
  <c r="DW37"/>
  <c r="DW34"/>
  <c r="DW28"/>
  <c r="DW86"/>
  <c r="DW83"/>
  <c r="DW81"/>
  <c r="DW79"/>
  <c r="DW77"/>
  <c r="DW72"/>
  <c r="DW3"/>
  <c r="DW67"/>
  <c r="DW40"/>
  <c r="DW38"/>
  <c r="DW35"/>
  <c r="DW29"/>
  <c r="DW27"/>
  <c r="DW87"/>
  <c r="DW84"/>
  <c r="DW82"/>
  <c r="DW80"/>
  <c r="DW78"/>
  <c r="BB37"/>
  <c r="BB84"/>
  <c r="BB3"/>
  <c r="BB77"/>
  <c r="BB38"/>
  <c r="BB100"/>
  <c r="BB81"/>
  <c r="BB83"/>
  <c r="BB78"/>
  <c r="BB27"/>
  <c r="BB66"/>
  <c r="BB35"/>
  <c r="BB29"/>
  <c r="DW99"/>
  <c r="DW123"/>
  <c r="DW100"/>
  <c r="DW36"/>
  <c r="GT36"/>
  <c r="BB36"/>
  <c r="DW85"/>
  <c r="GT85"/>
  <c r="BB85"/>
  <c r="D10" i="6"/>
  <c r="FG121" i="14"/>
  <c r="FG50"/>
  <c r="FG71"/>
  <c r="FG115"/>
  <c r="FG110"/>
  <c r="FG112"/>
  <c r="FG129"/>
  <c r="CK51"/>
  <c r="CK115"/>
  <c r="CK75"/>
  <c r="CK91"/>
  <c r="CK117"/>
  <c r="CK126"/>
  <c r="CK129"/>
  <c r="CK130"/>
  <c r="CK50"/>
  <c r="CK71"/>
  <c r="CK9"/>
  <c r="CK101"/>
  <c r="CK114"/>
  <c r="FG75"/>
  <c r="FG91"/>
  <c r="FG102"/>
  <c r="FG111"/>
  <c r="FG117"/>
  <c r="FG126"/>
  <c r="FG130"/>
  <c r="CK41"/>
  <c r="CK121"/>
  <c r="CK76"/>
  <c r="CK89"/>
  <c r="CK119"/>
  <c r="CK21"/>
  <c r="CK128"/>
  <c r="CK42"/>
  <c r="CK73"/>
  <c r="CK102"/>
  <c r="CK110"/>
  <c r="CK111"/>
  <c r="CK112"/>
  <c r="FG41"/>
  <c r="FG76"/>
  <c r="FG119"/>
  <c r="FG128"/>
  <c r="CK46"/>
  <c r="FG46"/>
  <c r="FG9"/>
  <c r="FG42"/>
  <c r="FG73"/>
  <c r="FG89"/>
  <c r="FG101"/>
  <c r="FG114"/>
  <c r="FG21"/>
  <c r="FG51"/>
  <c r="DV40"/>
  <c r="DV27"/>
  <c r="DV81"/>
  <c r="DV29"/>
  <c r="DV83"/>
  <c r="DV37"/>
  <c r="DV28"/>
  <c r="DV84"/>
  <c r="DV82"/>
  <c r="DV78"/>
  <c r="DV99"/>
  <c r="DV85"/>
  <c r="R119" i="23"/>
  <c r="R91"/>
  <c r="R29"/>
  <c r="R3"/>
  <c r="R84"/>
  <c r="R79"/>
  <c r="R99"/>
  <c r="R82"/>
  <c r="R117"/>
  <c r="R89"/>
  <c r="R75"/>
  <c r="R102"/>
  <c r="R76"/>
  <c r="R42"/>
  <c r="R114"/>
  <c r="R34"/>
  <c r="R87"/>
  <c r="R66"/>
  <c r="R78"/>
  <c r="R81"/>
  <c r="R121"/>
  <c r="R128"/>
  <c r="R130"/>
  <c r="R37"/>
  <c r="R41"/>
  <c r="R47"/>
  <c r="R85"/>
  <c r="Q34" i="14"/>
  <c r="Q27"/>
  <c r="Q87"/>
  <c r="Q29"/>
  <c r="Q83"/>
  <c r="Q86"/>
  <c r="Q40"/>
  <c r="Q3"/>
  <c r="Q84"/>
  <c r="Q123"/>
  <c r="Q67"/>
  <c r="Q80"/>
  <c r="Q37"/>
  <c r="Q85"/>
  <c r="T161" i="25" l="1"/>
  <c r="J161" s="1"/>
  <c r="K244" i="26" s="1"/>
  <c r="L9"/>
  <c r="L6"/>
  <c r="L5"/>
  <c r="CL26" i="14"/>
  <c r="FH65"/>
  <c r="FH52"/>
  <c r="FH122"/>
  <c r="FH120"/>
  <c r="DW107"/>
  <c r="GT65"/>
  <c r="GT52"/>
  <c r="GT122"/>
  <c r="GT120"/>
  <c r="DX26" i="23"/>
  <c r="GU122"/>
  <c r="GU65"/>
  <c r="GU52"/>
  <c r="GU120"/>
  <c r="CM120"/>
  <c r="DX120"/>
  <c r="CM122"/>
  <c r="S122"/>
  <c r="BC122"/>
  <c r="DX122"/>
  <c r="BB52" i="14"/>
  <c r="R52"/>
  <c r="DW52"/>
  <c r="CL52"/>
  <c r="BB65"/>
  <c r="R65"/>
  <c r="DW65"/>
  <c r="CL65"/>
  <c r="CM65" i="23"/>
  <c r="U3" i="13"/>
  <c r="U6"/>
  <c r="U8"/>
  <c r="U10"/>
  <c r="U23"/>
  <c r="U25"/>
  <c r="U27"/>
  <c r="U29"/>
  <c r="U31"/>
  <c r="U33"/>
  <c r="U35"/>
  <c r="U38"/>
  <c r="U40"/>
  <c r="U20"/>
  <c r="U48"/>
  <c r="U50"/>
  <c r="U61"/>
  <c r="U67"/>
  <c r="U69"/>
  <c r="U73"/>
  <c r="U75"/>
  <c r="U77"/>
  <c r="U79"/>
  <c r="U81"/>
  <c r="U83"/>
  <c r="U85"/>
  <c r="U87"/>
  <c r="U99"/>
  <c r="U101"/>
  <c r="U103"/>
  <c r="U105"/>
  <c r="U107"/>
  <c r="U109"/>
  <c r="U111"/>
  <c r="U117"/>
  <c r="U123"/>
  <c r="U125"/>
  <c r="U129"/>
  <c r="U131"/>
  <c r="U5"/>
  <c r="U7"/>
  <c r="U9"/>
  <c r="U15"/>
  <c r="U24"/>
  <c r="U26"/>
  <c r="U28"/>
  <c r="U30"/>
  <c r="U32"/>
  <c r="U34"/>
  <c r="U36"/>
  <c r="U49"/>
  <c r="U74"/>
  <c r="U76"/>
  <c r="U82"/>
  <c r="U66"/>
  <c r="U68"/>
  <c r="U70"/>
  <c r="U78"/>
  <c r="U80"/>
  <c r="U84"/>
  <c r="U86"/>
  <c r="U88"/>
  <c r="U100"/>
  <c r="U102"/>
  <c r="U104"/>
  <c r="U106"/>
  <c r="U108"/>
  <c r="U110"/>
  <c r="U112"/>
  <c r="U118"/>
  <c r="U124"/>
  <c r="U128"/>
  <c r="U130"/>
  <c r="U64"/>
  <c r="U122"/>
  <c r="U120"/>
  <c r="U53"/>
  <c r="U54"/>
  <c r="U16"/>
  <c r="U62"/>
  <c r="U17"/>
  <c r="U19"/>
  <c r="U18"/>
  <c r="U14"/>
  <c r="U13"/>
  <c r="U116"/>
  <c r="U37"/>
  <c r="U98"/>
  <c r="U39"/>
  <c r="U72"/>
  <c r="U51"/>
  <c r="U113"/>
  <c r="U121"/>
  <c r="U65"/>
  <c r="U97"/>
  <c r="U55"/>
  <c r="U59"/>
  <c r="U60"/>
  <c r="U63"/>
  <c r="U126"/>
  <c r="U127"/>
  <c r="U56"/>
  <c r="U57"/>
  <c r="U58"/>
  <c r="U95"/>
  <c r="U96"/>
  <c r="U46"/>
  <c r="U47"/>
  <c r="U45"/>
  <c r="U94"/>
  <c r="U90"/>
  <c r="U89"/>
  <c r="U115"/>
  <c r="U21"/>
  <c r="U22"/>
  <c r="U42"/>
  <c r="U43"/>
  <c r="U44"/>
  <c r="U91"/>
  <c r="U92"/>
  <c r="U93"/>
  <c r="U52"/>
  <c r="U41"/>
  <c r="U119"/>
  <c r="U114"/>
  <c r="U71"/>
  <c r="FI65" i="23"/>
  <c r="FI122"/>
  <c r="FI120"/>
  <c r="FI52"/>
  <c r="BE9" i="13"/>
  <c r="BE3"/>
  <c r="BE10"/>
  <c r="BE27"/>
  <c r="BE29"/>
  <c r="BE24"/>
  <c r="BE31"/>
  <c r="BE33"/>
  <c r="BE35"/>
  <c r="BE38"/>
  <c r="BE40"/>
  <c r="BE66"/>
  <c r="BE68"/>
  <c r="BE70"/>
  <c r="BE74"/>
  <c r="BE76"/>
  <c r="BE78"/>
  <c r="BE80"/>
  <c r="BE82"/>
  <c r="BE84"/>
  <c r="BE86"/>
  <c r="BE88"/>
  <c r="BE26"/>
  <c r="BE28"/>
  <c r="BE30"/>
  <c r="BE32"/>
  <c r="BE34"/>
  <c r="BE36"/>
  <c r="BE67"/>
  <c r="BE69"/>
  <c r="BE77"/>
  <c r="BE79"/>
  <c r="BE83"/>
  <c r="BE100"/>
  <c r="BE102"/>
  <c r="BE104"/>
  <c r="BE106"/>
  <c r="BE108"/>
  <c r="BE110"/>
  <c r="BE112"/>
  <c r="BE118"/>
  <c r="BE128"/>
  <c r="BE130"/>
  <c r="BE85"/>
  <c r="BE87"/>
  <c r="BE73"/>
  <c r="BE81"/>
  <c r="BE75"/>
  <c r="BE99"/>
  <c r="BE101"/>
  <c r="BE103"/>
  <c r="BE105"/>
  <c r="BE107"/>
  <c r="BE117"/>
  <c r="BE129"/>
  <c r="BE109"/>
  <c r="BE111"/>
  <c r="BE123"/>
  <c r="BE6"/>
  <c r="BE122"/>
  <c r="BE15"/>
  <c r="BE61"/>
  <c r="BE23"/>
  <c r="BE49"/>
  <c r="BE25"/>
  <c r="BE64"/>
  <c r="BE5"/>
  <c r="BE20"/>
  <c r="BE120"/>
  <c r="BE124"/>
  <c r="BE8"/>
  <c r="BE7"/>
  <c r="BE54"/>
  <c r="BE50"/>
  <c r="BE53"/>
  <c r="BE48"/>
  <c r="BE125"/>
  <c r="BE17"/>
  <c r="BE19"/>
  <c r="BE16"/>
  <c r="BE62"/>
  <c r="BE18"/>
  <c r="BE116"/>
  <c r="BE14"/>
  <c r="BE13"/>
  <c r="BE37"/>
  <c r="BE72"/>
  <c r="BE98"/>
  <c r="BE39"/>
  <c r="BE51"/>
  <c r="BE113"/>
  <c r="BE121"/>
  <c r="BE52"/>
  <c r="BE65"/>
  <c r="BE97"/>
  <c r="BE55"/>
  <c r="BE59"/>
  <c r="BE60"/>
  <c r="BE63"/>
  <c r="BE45"/>
  <c r="BE127"/>
  <c r="BE46"/>
  <c r="BE47"/>
  <c r="BE95"/>
  <c r="BE96"/>
  <c r="BE56"/>
  <c r="BE57"/>
  <c r="BE58"/>
  <c r="BE126"/>
  <c r="BE91"/>
  <c r="BE92"/>
  <c r="BE93"/>
  <c r="BE94"/>
  <c r="BE90"/>
  <c r="BE115"/>
  <c r="BE42"/>
  <c r="BE89"/>
  <c r="BE21"/>
  <c r="BE22"/>
  <c r="BE43"/>
  <c r="BE44"/>
  <c r="BE41"/>
  <c r="BE119"/>
  <c r="BE114"/>
  <c r="BE71"/>
  <c r="BC120" i="23"/>
  <c r="S120"/>
  <c r="CM52"/>
  <c r="S52"/>
  <c r="BC52"/>
  <c r="DX52"/>
  <c r="BB120" i="14"/>
  <c r="R120"/>
  <c r="DW120"/>
  <c r="CL120"/>
  <c r="BB122"/>
  <c r="R122"/>
  <c r="DW122"/>
  <c r="CL122"/>
  <c r="BC65" i="23"/>
  <c r="DX65"/>
  <c r="FI108"/>
  <c r="FI109"/>
  <c r="FI103"/>
  <c r="FI107"/>
  <c r="FI26"/>
  <c r="FI106"/>
  <c r="FI104"/>
  <c r="FI105"/>
  <c r="FI61"/>
  <c r="CM61"/>
  <c r="CM108"/>
  <c r="CM107"/>
  <c r="CM103"/>
  <c r="CM26"/>
  <c r="BB104" i="14"/>
  <c r="BB107"/>
  <c r="BB108"/>
  <c r="BB26"/>
  <c r="R104"/>
  <c r="R107"/>
  <c r="R108"/>
  <c r="R26"/>
  <c r="S103" i="23"/>
  <c r="S105"/>
  <c r="S107"/>
  <c r="S109"/>
  <c r="S61"/>
  <c r="DW106" i="14"/>
  <c r="DW103"/>
  <c r="DW109"/>
  <c r="CL61"/>
  <c r="CL109"/>
  <c r="CL105"/>
  <c r="CL103"/>
  <c r="BC104" i="23"/>
  <c r="BC106"/>
  <c r="BC108"/>
  <c r="BC26"/>
  <c r="DX61"/>
  <c r="DX105"/>
  <c r="DX104"/>
  <c r="DX109"/>
  <c r="R63" i="14"/>
  <c r="FH26"/>
  <c r="FH109"/>
  <c r="FH105"/>
  <c r="FH103"/>
  <c r="FH61"/>
  <c r="FH106"/>
  <c r="FH108"/>
  <c r="FH104"/>
  <c r="FH107"/>
  <c r="DW63"/>
  <c r="GT107"/>
  <c r="GT105"/>
  <c r="GT106"/>
  <c r="GT109"/>
  <c r="GT26"/>
  <c r="GT103"/>
  <c r="GT104"/>
  <c r="GT108"/>
  <c r="GT61"/>
  <c r="DX8" i="23"/>
  <c r="GU107"/>
  <c r="GU105"/>
  <c r="GU106"/>
  <c r="GU109"/>
  <c r="GU26"/>
  <c r="GU103"/>
  <c r="GU104"/>
  <c r="GU108"/>
  <c r="GU61"/>
  <c r="CM109"/>
  <c r="CM104"/>
  <c r="CM105"/>
  <c r="CM106"/>
  <c r="BB103" i="14"/>
  <c r="BB106"/>
  <c r="BB105"/>
  <c r="BB109"/>
  <c r="BB61"/>
  <c r="R103"/>
  <c r="R106"/>
  <c r="R105"/>
  <c r="R109"/>
  <c r="R61"/>
  <c r="S104" i="23"/>
  <c r="S106"/>
  <c r="S108"/>
  <c r="S26"/>
  <c r="DW61" i="14"/>
  <c r="DW104"/>
  <c r="DW105"/>
  <c r="DW108"/>
  <c r="DW26"/>
  <c r="CL108"/>
  <c r="CL107"/>
  <c r="CL104"/>
  <c r="CL106"/>
  <c r="BC103" i="23"/>
  <c r="BC105"/>
  <c r="BC107"/>
  <c r="BC109"/>
  <c r="BC61"/>
  <c r="DX103"/>
  <c r="DX106"/>
  <c r="DX107"/>
  <c r="DX108"/>
  <c r="R161" i="25"/>
  <c r="G161" s="1"/>
  <c r="H244" i="26" s="1"/>
  <c r="N161" i="25"/>
  <c r="D161" s="1"/>
  <c r="E244" i="26" s="1"/>
  <c r="FI8" i="23"/>
  <c r="FI17"/>
  <c r="FI19"/>
  <c r="FI63"/>
  <c r="FI60"/>
  <c r="FI20"/>
  <c r="FI16"/>
  <c r="FI18"/>
  <c r="FI25"/>
  <c r="BC25"/>
  <c r="BC18"/>
  <c r="BC16"/>
  <c r="BC20"/>
  <c r="DX19"/>
  <c r="DX17"/>
  <c r="CM25"/>
  <c r="CM19"/>
  <c r="CM16"/>
  <c r="CM20"/>
  <c r="S19"/>
  <c r="S16"/>
  <c r="CL25" i="14"/>
  <c r="CL19"/>
  <c r="CL17"/>
  <c r="CL20"/>
  <c r="BB18"/>
  <c r="BB16"/>
  <c r="R19"/>
  <c r="R18"/>
  <c r="R16"/>
  <c r="R20"/>
  <c r="DW18"/>
  <c r="DW19"/>
  <c r="DW17"/>
  <c r="CL60"/>
  <c r="CL63"/>
  <c r="CM8" i="23"/>
  <c r="BB60" i="14"/>
  <c r="BB63"/>
  <c r="R60"/>
  <c r="S8" i="23"/>
  <c r="DW60" i="14"/>
  <c r="BC60" i="23"/>
  <c r="BC63"/>
  <c r="CL116" i="14"/>
  <c r="FH63"/>
  <c r="FH60"/>
  <c r="FH17"/>
  <c r="FH19"/>
  <c r="FH18"/>
  <c r="FH8"/>
  <c r="FH20"/>
  <c r="FH25"/>
  <c r="DW70"/>
  <c r="GT8"/>
  <c r="GT20"/>
  <c r="GT19"/>
  <c r="GT25"/>
  <c r="GT63"/>
  <c r="GT60"/>
  <c r="GT17"/>
  <c r="GT18"/>
  <c r="BC116" i="23"/>
  <c r="GU63"/>
  <c r="GU60"/>
  <c r="GU20"/>
  <c r="GU16"/>
  <c r="GU25"/>
  <c r="GU18"/>
  <c r="GU8"/>
  <c r="GU17"/>
  <c r="GU19"/>
  <c r="BC19"/>
  <c r="BC17"/>
  <c r="DX25"/>
  <c r="DX18"/>
  <c r="DX16"/>
  <c r="DX20"/>
  <c r="CM18"/>
  <c r="CM17"/>
  <c r="S25"/>
  <c r="S18"/>
  <c r="S17"/>
  <c r="S20"/>
  <c r="CL18" i="14"/>
  <c r="BB25"/>
  <c r="BB19"/>
  <c r="BB17"/>
  <c r="BB20"/>
  <c r="R25"/>
  <c r="R17"/>
  <c r="DW25"/>
  <c r="DW20"/>
  <c r="CL8"/>
  <c r="CM60" i="23"/>
  <c r="CM63"/>
  <c r="BB8" i="14"/>
  <c r="R8"/>
  <c r="S60" i="23"/>
  <c r="S63"/>
  <c r="DW8" i="14"/>
  <c r="BC8" i="23"/>
  <c r="DX60"/>
  <c r="DX63"/>
  <c r="I161" i="25"/>
  <c r="J244" i="26" s="1"/>
  <c r="FI24" i="23"/>
  <c r="FI113"/>
  <c r="FI116"/>
  <c r="FI6"/>
  <c r="FI70"/>
  <c r="FI23"/>
  <c r="FI49"/>
  <c r="FI125"/>
  <c r="CM125"/>
  <c r="CM49"/>
  <c r="BC49"/>
  <c r="BC125"/>
  <c r="DX125"/>
  <c r="DX49"/>
  <c r="S49"/>
  <c r="S125"/>
  <c r="CL49" i="14"/>
  <c r="R49"/>
  <c r="DW49"/>
  <c r="BB49"/>
  <c r="BC23" i="23"/>
  <c r="DX23"/>
  <c r="S23"/>
  <c r="CM23"/>
  <c r="R23" i="14"/>
  <c r="DW23"/>
  <c r="CL23"/>
  <c r="BB23"/>
  <c r="BC70" i="23"/>
  <c r="S70"/>
  <c r="S116"/>
  <c r="FH70" i="14"/>
  <c r="FH24"/>
  <c r="FH113"/>
  <c r="FH116"/>
  <c r="FH6"/>
  <c r="FH23"/>
  <c r="FH49"/>
  <c r="GT116"/>
  <c r="GT24"/>
  <c r="GT113"/>
  <c r="GT6"/>
  <c r="GT70"/>
  <c r="GT23"/>
  <c r="GT49"/>
  <c r="GU116" i="23"/>
  <c r="GU24"/>
  <c r="GU113"/>
  <c r="GU6"/>
  <c r="GU70"/>
  <c r="GU23"/>
  <c r="GU49"/>
  <c r="GU125"/>
  <c r="CM113"/>
  <c r="BC113"/>
  <c r="DX113"/>
  <c r="S113"/>
  <c r="CL113" i="14"/>
  <c r="R113"/>
  <c r="DW113"/>
  <c r="BB113"/>
  <c r="BC24" i="23"/>
  <c r="DX24"/>
  <c r="S24"/>
  <c r="CM24"/>
  <c r="R24" i="14"/>
  <c r="DW24"/>
  <c r="CL24"/>
  <c r="BB24"/>
  <c r="DX70" i="23"/>
  <c r="CM70"/>
  <c r="R70" i="14"/>
  <c r="CL70"/>
  <c r="BB70"/>
  <c r="CM6" i="23"/>
  <c r="BC6"/>
  <c r="DX6"/>
  <c r="S6"/>
  <c r="BB6" i="14"/>
  <c r="R6"/>
  <c r="DW6"/>
  <c r="CL6"/>
  <c r="CM116" i="23"/>
  <c r="DX116"/>
  <c r="BB116" i="14"/>
  <c r="R116"/>
  <c r="DW116"/>
  <c r="T87" i="25"/>
  <c r="R87"/>
  <c r="N87"/>
  <c r="P64"/>
  <c r="P79"/>
  <c r="R64"/>
  <c r="R79"/>
  <c r="N64"/>
  <c r="N79"/>
  <c r="GT15" i="14"/>
  <c r="BC13" i="23"/>
  <c r="GU15"/>
  <c r="S13"/>
  <c r="FI15"/>
  <c r="FH15" i="14"/>
  <c r="CM15" i="23"/>
  <c r="BC15"/>
  <c r="DX15"/>
  <c r="S15"/>
  <c r="CL15" i="14"/>
  <c r="R15"/>
  <c r="DW15"/>
  <c r="BB15"/>
  <c r="FH14"/>
  <c r="R98"/>
  <c r="BC14" i="23"/>
  <c r="S14"/>
  <c r="R14" i="14"/>
  <c r="BB14"/>
  <c r="GT14"/>
  <c r="GU14" i="23"/>
  <c r="S79"/>
  <c r="S3"/>
  <c r="FI14"/>
  <c r="CM14"/>
  <c r="DX14"/>
  <c r="CL14" i="14"/>
  <c r="DW14"/>
  <c r="BB13"/>
  <c r="R13"/>
  <c r="BC74" i="23"/>
  <c r="GU74"/>
  <c r="DX74"/>
  <c r="GU62"/>
  <c r="GU53"/>
  <c r="GU64"/>
  <c r="GU58"/>
  <c r="GU57"/>
  <c r="GU56"/>
  <c r="GU55"/>
  <c r="GU54"/>
  <c r="GU59"/>
  <c r="GU50"/>
  <c r="BC59"/>
  <c r="BC57"/>
  <c r="BC64"/>
  <c r="BC56"/>
  <c r="BC54"/>
  <c r="DX57"/>
  <c r="DX56"/>
  <c r="DX53"/>
  <c r="DX62"/>
  <c r="DX50"/>
  <c r="BC50"/>
  <c r="BC62"/>
  <c r="BC53"/>
  <c r="BC58"/>
  <c r="BC55"/>
  <c r="DX59"/>
  <c r="DX58"/>
  <c r="DX54"/>
  <c r="DX64"/>
  <c r="DX55"/>
  <c r="S74"/>
  <c r="FI74"/>
  <c r="CM74"/>
  <c r="FI59"/>
  <c r="FI55"/>
  <c r="FI56"/>
  <c r="FI62"/>
  <c r="FI54"/>
  <c r="FI50"/>
  <c r="FI57"/>
  <c r="FI53"/>
  <c r="FI58"/>
  <c r="FI64"/>
  <c r="CM64"/>
  <c r="CM55"/>
  <c r="CM62"/>
  <c r="CM58"/>
  <c r="S64"/>
  <c r="S56"/>
  <c r="S62"/>
  <c r="S55"/>
  <c r="S59"/>
  <c r="CM50"/>
  <c r="S50"/>
  <c r="CM56"/>
  <c r="CM53"/>
  <c r="CM57"/>
  <c r="CM54"/>
  <c r="CM59"/>
  <c r="S53"/>
  <c r="S58"/>
  <c r="S54"/>
  <c r="S57"/>
  <c r="GU97"/>
  <c r="GU98"/>
  <c r="BC97"/>
  <c r="DX98"/>
  <c r="BC98"/>
  <c r="DX97"/>
  <c r="S85"/>
  <c r="FI98"/>
  <c r="FI97"/>
  <c r="S97"/>
  <c r="CM98"/>
  <c r="S98"/>
  <c r="CM97"/>
  <c r="GT97" i="14"/>
  <c r="GT98"/>
  <c r="BB97"/>
  <c r="DW97"/>
  <c r="BB98"/>
  <c r="DW98"/>
  <c r="CL97"/>
  <c r="R31"/>
  <c r="FH97"/>
  <c r="FH98"/>
  <c r="CL98"/>
  <c r="R97"/>
  <c r="DW54"/>
  <c r="DW57"/>
  <c r="DW58"/>
  <c r="DW59"/>
  <c r="DW64"/>
  <c r="BB53"/>
  <c r="BB56"/>
  <c r="BB57"/>
  <c r="BB59"/>
  <c r="BB64"/>
  <c r="DW125"/>
  <c r="BB74"/>
  <c r="GT74"/>
  <c r="DW74"/>
  <c r="GT125"/>
  <c r="GT64"/>
  <c r="GT59"/>
  <c r="GT58"/>
  <c r="GT55"/>
  <c r="GT53"/>
  <c r="GT62"/>
  <c r="GT57"/>
  <c r="GT56"/>
  <c r="GT54"/>
  <c r="DW53"/>
  <c r="DW55"/>
  <c r="DW56"/>
  <c r="DW62"/>
  <c r="BB54"/>
  <c r="BB55"/>
  <c r="BB58"/>
  <c r="BB62"/>
  <c r="BB125"/>
  <c r="R74"/>
  <c r="CL74"/>
  <c r="FH74"/>
  <c r="FH125"/>
  <c r="FH64"/>
  <c r="FH59"/>
  <c r="FH58"/>
  <c r="FH57"/>
  <c r="FH54"/>
  <c r="FH62"/>
  <c r="FH56"/>
  <c r="FH55"/>
  <c r="FH53"/>
  <c r="CL54"/>
  <c r="CL56"/>
  <c r="CL57"/>
  <c r="CL58"/>
  <c r="CL62"/>
  <c r="R53"/>
  <c r="R54"/>
  <c r="R56"/>
  <c r="R62"/>
  <c r="R125"/>
  <c r="CL53"/>
  <c r="CL55"/>
  <c r="CL59"/>
  <c r="CL64"/>
  <c r="R55"/>
  <c r="R57"/>
  <c r="R58"/>
  <c r="R59"/>
  <c r="R64"/>
  <c r="CL125"/>
  <c r="GV28"/>
  <c r="GW1"/>
  <c r="CM28"/>
  <c r="CN1"/>
  <c r="R69"/>
  <c r="R95"/>
  <c r="R96"/>
  <c r="R124"/>
  <c r="CL96"/>
  <c r="FH96"/>
  <c r="CL95"/>
  <c r="FH95"/>
  <c r="CL124"/>
  <c r="FH124"/>
  <c r="GT69"/>
  <c r="GT95"/>
  <c r="BB95"/>
  <c r="BB96"/>
  <c r="BB124"/>
  <c r="DW95"/>
  <c r="GT96"/>
  <c r="DW96"/>
  <c r="GT124"/>
  <c r="DW124"/>
  <c r="GU69" i="23"/>
  <c r="BC95"/>
  <c r="BC96"/>
  <c r="GU95"/>
  <c r="BC124"/>
  <c r="GU96"/>
  <c r="DX95"/>
  <c r="DX96"/>
  <c r="DX124"/>
  <c r="GU124"/>
  <c r="FI69"/>
  <c r="S95"/>
  <c r="S96"/>
  <c r="S124"/>
  <c r="CM96"/>
  <c r="CM95"/>
  <c r="FI96"/>
  <c r="FI95"/>
  <c r="CM124"/>
  <c r="FI124"/>
  <c r="DX69"/>
  <c r="DW69" i="14"/>
  <c r="BC69" i="23"/>
  <c r="R48" i="14"/>
  <c r="CL69"/>
  <c r="FH69"/>
  <c r="R123"/>
  <c r="R67"/>
  <c r="R80"/>
  <c r="R66"/>
  <c r="R78"/>
  <c r="R72"/>
  <c r="R37"/>
  <c r="R38"/>
  <c r="R77"/>
  <c r="R81"/>
  <c r="R79"/>
  <c r="R99"/>
  <c r="R85"/>
  <c r="BB69"/>
  <c r="CM69" i="23"/>
  <c r="S69"/>
  <c r="S35"/>
  <c r="S83"/>
  <c r="S123"/>
  <c r="S72"/>
  <c r="S99"/>
  <c r="S84"/>
  <c r="S36"/>
  <c r="GT48" i="14"/>
  <c r="GT45"/>
  <c r="GT22"/>
  <c r="GT7"/>
  <c r="GT93"/>
  <c r="GT47"/>
  <c r="GT44"/>
  <c r="GT127"/>
  <c r="GT94"/>
  <c r="GU48" i="23"/>
  <c r="GU46"/>
  <c r="GU44"/>
  <c r="GU127"/>
  <c r="GU94"/>
  <c r="GU45"/>
  <c r="GU22"/>
  <c r="GU7"/>
  <c r="GU93"/>
  <c r="FI48"/>
  <c r="FI46"/>
  <c r="FI44"/>
  <c r="FI5"/>
  <c r="FI93"/>
  <c r="FI94"/>
  <c r="FI45"/>
  <c r="FI22"/>
  <c r="FI7"/>
  <c r="FI127"/>
  <c r="R93" i="14"/>
  <c r="R7"/>
  <c r="R5"/>
  <c r="DW93"/>
  <c r="DW94"/>
  <c r="BB127"/>
  <c r="BB93"/>
  <c r="CM94" i="23"/>
  <c r="CM7"/>
  <c r="CM22"/>
  <c r="BC94"/>
  <c r="BC127"/>
  <c r="BC22"/>
  <c r="DX127"/>
  <c r="DX94"/>
  <c r="S93"/>
  <c r="S127"/>
  <c r="S5"/>
  <c r="S22"/>
  <c r="CM44"/>
  <c r="CM46"/>
  <c r="DX45"/>
  <c r="BC45"/>
  <c r="BC46"/>
  <c r="S46"/>
  <c r="BC48"/>
  <c r="R45" i="14"/>
  <c r="CM48" i="23"/>
  <c r="BB45" i="14"/>
  <c r="BB47"/>
  <c r="DW44"/>
  <c r="DW47"/>
  <c r="CL48"/>
  <c r="CL45"/>
  <c r="CL5"/>
  <c r="CL93"/>
  <c r="CL127"/>
  <c r="FH22"/>
  <c r="FH7"/>
  <c r="FH94"/>
  <c r="CL47"/>
  <c r="CL44"/>
  <c r="CL22"/>
  <c r="CL7"/>
  <c r="CL94"/>
  <c r="FH5"/>
  <c r="FH93"/>
  <c r="FH127"/>
  <c r="FH47"/>
  <c r="FH45"/>
  <c r="FH48"/>
  <c r="FH44"/>
  <c r="S29" i="23"/>
  <c r="S66"/>
  <c r="S78"/>
  <c r="S81"/>
  <c r="S87"/>
  <c r="S37"/>
  <c r="S34"/>
  <c r="S40"/>
  <c r="S67"/>
  <c r="S86"/>
  <c r="S38"/>
  <c r="S77"/>
  <c r="R94" i="14"/>
  <c r="R127"/>
  <c r="R22"/>
  <c r="DW127"/>
  <c r="DW7"/>
  <c r="DW22"/>
  <c r="BB94"/>
  <c r="BB7"/>
  <c r="BB22"/>
  <c r="CM127" i="23"/>
  <c r="CM93"/>
  <c r="CM5"/>
  <c r="BC93"/>
  <c r="BC7"/>
  <c r="DX93"/>
  <c r="DX7"/>
  <c r="DX22"/>
  <c r="S94"/>
  <c r="S7"/>
  <c r="CM45"/>
  <c r="DX44"/>
  <c r="DX46"/>
  <c r="BC44"/>
  <c r="S44"/>
  <c r="S45"/>
  <c r="R44" i="14"/>
  <c r="R47"/>
  <c r="S48" i="23"/>
  <c r="DX48"/>
  <c r="BB44" i="14"/>
  <c r="BB48"/>
  <c r="DW45"/>
  <c r="DW48"/>
  <c r="FJ28"/>
  <c r="FK1"/>
  <c r="K13" i="25"/>
  <c r="CN28" i="23"/>
  <c r="CO1"/>
  <c r="R46" i="14"/>
  <c r="CL10"/>
  <c r="CL68"/>
  <c r="FH10"/>
  <c r="FH68"/>
  <c r="CL90"/>
  <c r="FH90"/>
  <c r="CL118"/>
  <c r="CL92"/>
  <c r="FH118"/>
  <c r="FH92"/>
  <c r="GU30" i="23"/>
  <c r="GU88"/>
  <c r="GU32"/>
  <c r="GU33"/>
  <c r="GU31"/>
  <c r="GT10" i="14"/>
  <c r="GT68"/>
  <c r="GT92"/>
  <c r="GT118"/>
  <c r="GT90"/>
  <c r="GU90" i="23"/>
  <c r="GU68"/>
  <c r="GU118"/>
  <c r="GU10"/>
  <c r="GU92"/>
  <c r="CM32"/>
  <c r="CM88"/>
  <c r="CM33"/>
  <c r="CM31"/>
  <c r="CM30"/>
  <c r="FI31"/>
  <c r="FI33"/>
  <c r="FI30"/>
  <c r="FI88"/>
  <c r="FI32"/>
  <c r="DW85" i="14"/>
  <c r="GT30"/>
  <c r="GT33"/>
  <c r="GT32"/>
  <c r="GT88"/>
  <c r="GT31"/>
  <c r="FI92" i="23"/>
  <c r="FI68"/>
  <c r="CM92"/>
  <c r="CM118"/>
  <c r="CM10"/>
  <c r="FI90"/>
  <c r="FI118"/>
  <c r="CM90"/>
  <c r="CM68"/>
  <c r="FI10"/>
  <c r="S118"/>
  <c r="S92"/>
  <c r="DW92" i="14"/>
  <c r="DW118"/>
  <c r="BB90"/>
  <c r="BB118"/>
  <c r="R92"/>
  <c r="R118"/>
  <c r="DX68" i="23"/>
  <c r="DX33"/>
  <c r="DX31"/>
  <c r="DX10"/>
  <c r="DX30"/>
  <c r="BB88" i="14"/>
  <c r="BB33"/>
  <c r="BB31"/>
  <c r="BB68"/>
  <c r="DW33"/>
  <c r="DW88"/>
  <c r="DW32"/>
  <c r="BC90" i="23"/>
  <c r="BC118"/>
  <c r="BE1"/>
  <c r="BD28"/>
  <c r="BC10"/>
  <c r="BC32"/>
  <c r="BC30"/>
  <c r="R88" i="14"/>
  <c r="R33"/>
  <c r="R68"/>
  <c r="S88" i="23"/>
  <c r="S33"/>
  <c r="S31"/>
  <c r="CL30" i="14"/>
  <c r="FH30"/>
  <c r="CL33"/>
  <c r="FH31"/>
  <c r="CL31"/>
  <c r="FH33"/>
  <c r="CL32"/>
  <c r="CL88"/>
  <c r="FH88"/>
  <c r="FH32"/>
  <c r="S68" i="23"/>
  <c r="S90"/>
  <c r="DW90" i="14"/>
  <c r="BB92"/>
  <c r="R90"/>
  <c r="DX118" i="23"/>
  <c r="DX92"/>
  <c r="DX90"/>
  <c r="DZ1"/>
  <c r="DY28"/>
  <c r="DX88"/>
  <c r="DX32"/>
  <c r="BB10" i="14"/>
  <c r="BB32"/>
  <c r="BB30"/>
  <c r="DW31"/>
  <c r="DW68"/>
  <c r="DW10"/>
  <c r="DW30"/>
  <c r="BC68" i="23"/>
  <c r="BC92"/>
  <c r="BC88"/>
  <c r="BC33"/>
  <c r="BC31"/>
  <c r="FK28"/>
  <c r="FL1"/>
  <c r="R10" i="14"/>
  <c r="R32"/>
  <c r="R30"/>
  <c r="S10" i="23"/>
  <c r="S32"/>
  <c r="S30"/>
  <c r="GW28"/>
  <c r="GX1"/>
  <c r="BC28" i="14"/>
  <c r="BD1"/>
  <c r="BF1" i="13"/>
  <c r="G11" i="6"/>
  <c r="BC100" i="23"/>
  <c r="BC81"/>
  <c r="BC83"/>
  <c r="BC78"/>
  <c r="BC27"/>
  <c r="BC66"/>
  <c r="BC35"/>
  <c r="BC84"/>
  <c r="BC3"/>
  <c r="BC77"/>
  <c r="BC38"/>
  <c r="BC29"/>
  <c r="BC37"/>
  <c r="BC86"/>
  <c r="BC82"/>
  <c r="BC67"/>
  <c r="BC99"/>
  <c r="BC40"/>
  <c r="BC79"/>
  <c r="BC87"/>
  <c r="BC72"/>
  <c r="BC80"/>
  <c r="BC123"/>
  <c r="BC34"/>
  <c r="GU72"/>
  <c r="GU79"/>
  <c r="GU83"/>
  <c r="GU86"/>
  <c r="GU99"/>
  <c r="GU34"/>
  <c r="GU66"/>
  <c r="GU78"/>
  <c r="GU82"/>
  <c r="GU84"/>
  <c r="GU100"/>
  <c r="GU123"/>
  <c r="GU29"/>
  <c r="GU38"/>
  <c r="DX77"/>
  <c r="DX81"/>
  <c r="DX34"/>
  <c r="DX66"/>
  <c r="DX80"/>
  <c r="DX87"/>
  <c r="DX29"/>
  <c r="DX38"/>
  <c r="DX3"/>
  <c r="GU77"/>
  <c r="GU81"/>
  <c r="GU3"/>
  <c r="GU28"/>
  <c r="GU37"/>
  <c r="GU80"/>
  <c r="GU87"/>
  <c r="GU27"/>
  <c r="GU35"/>
  <c r="GU40"/>
  <c r="GU67"/>
  <c r="DX72"/>
  <c r="DX79"/>
  <c r="DX83"/>
  <c r="DX86"/>
  <c r="DX99"/>
  <c r="DX37"/>
  <c r="DX78"/>
  <c r="DX82"/>
  <c r="DX84"/>
  <c r="DX100"/>
  <c r="DX123"/>
  <c r="DX27"/>
  <c r="DX35"/>
  <c r="DX40"/>
  <c r="DX67"/>
  <c r="BC85"/>
  <c r="GU85"/>
  <c r="DX85"/>
  <c r="BC36"/>
  <c r="GU36"/>
  <c r="DX36"/>
  <c r="E11" i="6"/>
  <c r="BC122" i="14" s="1"/>
  <c r="GT51"/>
  <c r="BB51"/>
  <c r="BB41"/>
  <c r="BB42"/>
  <c r="BB76"/>
  <c r="BB111"/>
  <c r="BB9"/>
  <c r="BB102"/>
  <c r="BB101"/>
  <c r="BB117"/>
  <c r="BB128"/>
  <c r="BB21"/>
  <c r="BB71"/>
  <c r="BB126"/>
  <c r="BB114"/>
  <c r="BB50"/>
  <c r="BB112"/>
  <c r="BB73"/>
  <c r="BB129"/>
  <c r="BB110"/>
  <c r="BB130"/>
  <c r="BB75"/>
  <c r="BB115"/>
  <c r="BB89"/>
  <c r="BB121"/>
  <c r="BB91"/>
  <c r="BB119"/>
  <c r="GT115"/>
  <c r="GT21"/>
  <c r="GT128"/>
  <c r="GT110"/>
  <c r="GT111"/>
  <c r="GT112"/>
  <c r="GT117"/>
  <c r="GT42"/>
  <c r="GT73"/>
  <c r="GT76"/>
  <c r="GT89"/>
  <c r="GT121"/>
  <c r="GT102"/>
  <c r="GT9"/>
  <c r="GT41"/>
  <c r="GT126"/>
  <c r="GT129"/>
  <c r="GT130"/>
  <c r="GT114"/>
  <c r="GT119"/>
  <c r="GT50"/>
  <c r="GT71"/>
  <c r="GT75"/>
  <c r="GT91"/>
  <c r="GT101"/>
  <c r="BB46"/>
  <c r="GT46"/>
  <c r="T1"/>
  <c r="S28"/>
  <c r="H11" i="6"/>
  <c r="FI51" i="23"/>
  <c r="FI41"/>
  <c r="FI121"/>
  <c r="FI73"/>
  <c r="FI119"/>
  <c r="FI129"/>
  <c r="FI42"/>
  <c r="FI102"/>
  <c r="FI111"/>
  <c r="FI117"/>
  <c r="FI126"/>
  <c r="FI9"/>
  <c r="FI115"/>
  <c r="FI75"/>
  <c r="FI76"/>
  <c r="FI89"/>
  <c r="FI101"/>
  <c r="FI114"/>
  <c r="FI21"/>
  <c r="FI130"/>
  <c r="FI91"/>
  <c r="FI110"/>
  <c r="FI112"/>
  <c r="FI128"/>
  <c r="FI71"/>
  <c r="CM41"/>
  <c r="CM115"/>
  <c r="CM73"/>
  <c r="CM89"/>
  <c r="CM101"/>
  <c r="CM114"/>
  <c r="CM21"/>
  <c r="CM130"/>
  <c r="CM9"/>
  <c r="CM102"/>
  <c r="CM111"/>
  <c r="CM117"/>
  <c r="CM126"/>
  <c r="CM42"/>
  <c r="CM121"/>
  <c r="CM76"/>
  <c r="CM119"/>
  <c r="CM129"/>
  <c r="CM71"/>
  <c r="CM75"/>
  <c r="CM91"/>
  <c r="CM110"/>
  <c r="CM112"/>
  <c r="CM128"/>
  <c r="CM51"/>
  <c r="CM47"/>
  <c r="FI47"/>
  <c r="R114" i="14"/>
  <c r="R71"/>
  <c r="R21"/>
  <c r="R89"/>
  <c r="R130"/>
  <c r="R111"/>
  <c r="R76"/>
  <c r="R73"/>
  <c r="R101"/>
  <c r="R42"/>
  <c r="R50"/>
  <c r="DW99"/>
  <c r="DW3"/>
  <c r="DW42"/>
  <c r="DW38"/>
  <c r="DW29"/>
  <c r="DW102"/>
  <c r="DW86"/>
  <c r="DW83"/>
  <c r="DW79"/>
  <c r="DW76"/>
  <c r="DW72"/>
  <c r="DW129"/>
  <c r="DW123"/>
  <c r="DW112"/>
  <c r="DW110"/>
  <c r="DW9"/>
  <c r="DW66"/>
  <c r="DW34"/>
  <c r="DW87"/>
  <c r="DW80"/>
  <c r="DW21"/>
  <c r="DW114"/>
  <c r="DW41"/>
  <c r="DW46"/>
  <c r="D11" i="6"/>
  <c r="S122" i="14" s="1"/>
  <c r="FH51"/>
  <c r="FH41"/>
  <c r="FH101"/>
  <c r="FH121"/>
  <c r="FH50"/>
  <c r="FH71"/>
  <c r="FH75"/>
  <c r="FH91"/>
  <c r="FH110"/>
  <c r="FH111"/>
  <c r="FH112"/>
  <c r="FH117"/>
  <c r="FH126"/>
  <c r="FH129"/>
  <c r="FH130"/>
  <c r="FH115"/>
  <c r="FH102"/>
  <c r="FH9"/>
  <c r="FH42"/>
  <c r="FH73"/>
  <c r="FH76"/>
  <c r="FH89"/>
  <c r="FH114"/>
  <c r="FH119"/>
  <c r="FH21"/>
  <c r="FH128"/>
  <c r="CL41"/>
  <c r="CL115"/>
  <c r="CL73"/>
  <c r="CL102"/>
  <c r="CL110"/>
  <c r="CL111"/>
  <c r="CL112"/>
  <c r="CL76"/>
  <c r="CL89"/>
  <c r="CL119"/>
  <c r="CL21"/>
  <c r="CL128"/>
  <c r="CL42"/>
  <c r="CL121"/>
  <c r="CL101"/>
  <c r="CL114"/>
  <c r="CL75"/>
  <c r="CL91"/>
  <c r="CL117"/>
  <c r="CL126"/>
  <c r="CL129"/>
  <c r="CL130"/>
  <c r="CL50"/>
  <c r="CL71"/>
  <c r="CL9"/>
  <c r="FH46"/>
  <c r="CL51"/>
  <c r="CL46"/>
  <c r="I11" i="6"/>
  <c r="DX51" i="23"/>
  <c r="GU51"/>
  <c r="BC51"/>
  <c r="BC42"/>
  <c r="BC76"/>
  <c r="BC9"/>
  <c r="BC111"/>
  <c r="BC102"/>
  <c r="BC101"/>
  <c r="BC75"/>
  <c r="BC89"/>
  <c r="BC115"/>
  <c r="BC121"/>
  <c r="BC71"/>
  <c r="BC91"/>
  <c r="BC119"/>
  <c r="BC41"/>
  <c r="BC129"/>
  <c r="BC112"/>
  <c r="BC73"/>
  <c r="BC130"/>
  <c r="BC110"/>
  <c r="BC128"/>
  <c r="BC117"/>
  <c r="BC21"/>
  <c r="BC126"/>
  <c r="BC114"/>
  <c r="GU121"/>
  <c r="GU76"/>
  <c r="GU119"/>
  <c r="GU129"/>
  <c r="GU75"/>
  <c r="GU91"/>
  <c r="GU110"/>
  <c r="GU112"/>
  <c r="GU128"/>
  <c r="GU9"/>
  <c r="GU42"/>
  <c r="DX41"/>
  <c r="DX121"/>
  <c r="DX73"/>
  <c r="DX89"/>
  <c r="DX101"/>
  <c r="DX114"/>
  <c r="DX21"/>
  <c r="DX130"/>
  <c r="DX9"/>
  <c r="DX102"/>
  <c r="DX111"/>
  <c r="DX117"/>
  <c r="DX126"/>
  <c r="DX42"/>
  <c r="GU41"/>
  <c r="GU115"/>
  <c r="GU73"/>
  <c r="GU89"/>
  <c r="GU101"/>
  <c r="GU114"/>
  <c r="GU21"/>
  <c r="GU130"/>
  <c r="GU71"/>
  <c r="GU102"/>
  <c r="GU111"/>
  <c r="GU117"/>
  <c r="GU126"/>
  <c r="DX115"/>
  <c r="DX76"/>
  <c r="DX119"/>
  <c r="DX129"/>
  <c r="DX71"/>
  <c r="DX75"/>
  <c r="DX91"/>
  <c r="DX110"/>
  <c r="DX112"/>
  <c r="DX128"/>
  <c r="BC47"/>
  <c r="GU47"/>
  <c r="DX47"/>
  <c r="V1" i="13"/>
  <c r="T47" i="23"/>
  <c r="T51"/>
  <c r="T41"/>
  <c r="T129"/>
  <c r="T112"/>
  <c r="T73"/>
  <c r="T130"/>
  <c r="T110"/>
  <c r="T128"/>
  <c r="T121"/>
  <c r="T126"/>
  <c r="T114"/>
  <c r="U1"/>
  <c r="T42"/>
  <c r="T76"/>
  <c r="T9"/>
  <c r="T111"/>
  <c r="T102"/>
  <c r="T101"/>
  <c r="T75"/>
  <c r="T89"/>
  <c r="T115"/>
  <c r="T117"/>
  <c r="T21"/>
  <c r="T28"/>
  <c r="T71"/>
  <c r="T91"/>
  <c r="T119"/>
  <c r="F11" i="6"/>
  <c r="FI80" i="23"/>
  <c r="FI77"/>
  <c r="FI81"/>
  <c r="FI86"/>
  <c r="FI99"/>
  <c r="FI72"/>
  <c r="FI29"/>
  <c r="FI38"/>
  <c r="FI3"/>
  <c r="FI87"/>
  <c r="FI34"/>
  <c r="FI66"/>
  <c r="FI78"/>
  <c r="FI82"/>
  <c r="FI79"/>
  <c r="FI83"/>
  <c r="FI27"/>
  <c r="FI35"/>
  <c r="FI40"/>
  <c r="FI67"/>
  <c r="FI84"/>
  <c r="FI100"/>
  <c r="FI123"/>
  <c r="FI28"/>
  <c r="FI37"/>
  <c r="CM77"/>
  <c r="CM81"/>
  <c r="CM34"/>
  <c r="CM66"/>
  <c r="CM80"/>
  <c r="CM87"/>
  <c r="CM29"/>
  <c r="CM38"/>
  <c r="CM3"/>
  <c r="CM72"/>
  <c r="CM79"/>
  <c r="CM83"/>
  <c r="CM86"/>
  <c r="CM99"/>
  <c r="CM37"/>
  <c r="CM78"/>
  <c r="CM82"/>
  <c r="CM84"/>
  <c r="CM100"/>
  <c r="CM123"/>
  <c r="CM27"/>
  <c r="CM35"/>
  <c r="CM40"/>
  <c r="CM67"/>
  <c r="CM36"/>
  <c r="FI36"/>
  <c r="CM85"/>
  <c r="FI85"/>
  <c r="C11" i="6"/>
  <c r="BB86" i="14"/>
  <c r="BB81"/>
  <c r="BB83"/>
  <c r="BB77"/>
  <c r="BB38"/>
  <c r="BB29"/>
  <c r="BB87"/>
  <c r="BB72"/>
  <c r="BB78"/>
  <c r="BB27"/>
  <c r="BB66"/>
  <c r="BB34"/>
  <c r="BB37"/>
  <c r="BB100"/>
  <c r="BB80"/>
  <c r="BB82"/>
  <c r="BB67"/>
  <c r="BB123"/>
  <c r="BB35"/>
  <c r="BB84"/>
  <c r="BB3"/>
  <c r="BB99"/>
  <c r="BB40"/>
  <c r="BB79"/>
  <c r="GT27"/>
  <c r="GT29"/>
  <c r="GT35"/>
  <c r="GT38"/>
  <c r="GT40"/>
  <c r="GT67"/>
  <c r="GT72"/>
  <c r="GT77"/>
  <c r="GT79"/>
  <c r="GT81"/>
  <c r="GT83"/>
  <c r="GT86"/>
  <c r="GT100"/>
  <c r="GT123"/>
  <c r="GT28"/>
  <c r="GT34"/>
  <c r="GT37"/>
  <c r="GT66"/>
  <c r="GT78"/>
  <c r="GT80"/>
  <c r="GT82"/>
  <c r="GT84"/>
  <c r="GT87"/>
  <c r="GT99"/>
  <c r="GT3"/>
  <c r="BB36"/>
  <c r="GT36"/>
  <c r="BB85"/>
  <c r="GT85"/>
  <c r="DX85"/>
  <c r="DX46"/>
  <c r="DX51"/>
  <c r="DX41"/>
  <c r="DX121"/>
  <c r="DX114"/>
  <c r="DX119"/>
  <c r="DX21"/>
  <c r="DX128"/>
  <c r="DX75"/>
  <c r="DX91"/>
  <c r="DX102"/>
  <c r="DX42"/>
  <c r="DX115"/>
  <c r="DX110"/>
  <c r="DX111"/>
  <c r="DX112"/>
  <c r="DX117"/>
  <c r="DX126"/>
  <c r="DX129"/>
  <c r="DX130"/>
  <c r="DX73"/>
  <c r="DX76"/>
  <c r="DX81"/>
  <c r="DX89"/>
  <c r="DX101"/>
  <c r="DX28"/>
  <c r="DX50"/>
  <c r="DX71"/>
  <c r="DX9"/>
  <c r="DY1"/>
  <c r="B11" i="6"/>
  <c r="FH99" i="14"/>
  <c r="FH3"/>
  <c r="FH28"/>
  <c r="FH34"/>
  <c r="FH37"/>
  <c r="FH66"/>
  <c r="FH78"/>
  <c r="FH80"/>
  <c r="FH82"/>
  <c r="FH84"/>
  <c r="FH87"/>
  <c r="FH123"/>
  <c r="FH100"/>
  <c r="FH27"/>
  <c r="FH29"/>
  <c r="FH35"/>
  <c r="FH38"/>
  <c r="FH40"/>
  <c r="FH67"/>
  <c r="FH72"/>
  <c r="FH77"/>
  <c r="FH79"/>
  <c r="FH81"/>
  <c r="FH83"/>
  <c r="FH86"/>
  <c r="CL72"/>
  <c r="CL100"/>
  <c r="CL77"/>
  <c r="CL79"/>
  <c r="CL81"/>
  <c r="CL83"/>
  <c r="CL86"/>
  <c r="CL27"/>
  <c r="CL29"/>
  <c r="CL35"/>
  <c r="CL38"/>
  <c r="CL40"/>
  <c r="CL67"/>
  <c r="CL3"/>
  <c r="CL99"/>
  <c r="CL78"/>
  <c r="CL80"/>
  <c r="CL82"/>
  <c r="CL84"/>
  <c r="CL87"/>
  <c r="CL123"/>
  <c r="CL34"/>
  <c r="CL37"/>
  <c r="CL66"/>
  <c r="FH85"/>
  <c r="CL36"/>
  <c r="FH36"/>
  <c r="CL85"/>
  <c r="R126"/>
  <c r="R121"/>
  <c r="R75"/>
  <c r="R102"/>
  <c r="R119"/>
  <c r="R91"/>
  <c r="R115"/>
  <c r="R117"/>
  <c r="R128"/>
  <c r="R112"/>
  <c r="R9"/>
  <c r="R41"/>
  <c r="R110"/>
  <c r="R129"/>
  <c r="R51"/>
  <c r="DW67"/>
  <c r="DW40"/>
  <c r="DW35"/>
  <c r="DW27"/>
  <c r="DW100"/>
  <c r="DW89"/>
  <c r="DW81"/>
  <c r="DW77"/>
  <c r="DW73"/>
  <c r="DW130"/>
  <c r="DW126"/>
  <c r="DW117"/>
  <c r="DW111"/>
  <c r="DW121"/>
  <c r="DW71"/>
  <c r="DW50"/>
  <c r="DW37"/>
  <c r="DW101"/>
  <c r="DW91"/>
  <c r="DW84"/>
  <c r="DW82"/>
  <c r="DW78"/>
  <c r="DW75"/>
  <c r="DW128"/>
  <c r="DW119"/>
  <c r="DW115"/>
  <c r="DW51"/>
  <c r="DW36"/>
  <c r="L13" i="26" l="1"/>
  <c r="BD61" i="23"/>
  <c r="GV52"/>
  <c r="GV120"/>
  <c r="GV65"/>
  <c r="GV122"/>
  <c r="T26"/>
  <c r="FJ52"/>
  <c r="FJ65"/>
  <c r="FJ122"/>
  <c r="FJ120"/>
  <c r="BF3" i="13"/>
  <c r="BF9"/>
  <c r="BF24"/>
  <c r="BF26"/>
  <c r="BF28"/>
  <c r="BF10"/>
  <c r="BF30"/>
  <c r="BF32"/>
  <c r="BF34"/>
  <c r="BF36"/>
  <c r="BF67"/>
  <c r="BF69"/>
  <c r="BF73"/>
  <c r="BF75"/>
  <c r="BF77"/>
  <c r="BF79"/>
  <c r="BF81"/>
  <c r="BF83"/>
  <c r="BF85"/>
  <c r="BF87"/>
  <c r="BF31"/>
  <c r="BF33"/>
  <c r="BF35"/>
  <c r="BF68"/>
  <c r="BF70"/>
  <c r="BF78"/>
  <c r="BF80"/>
  <c r="BF84"/>
  <c r="BF99"/>
  <c r="BF101"/>
  <c r="BF103"/>
  <c r="BF105"/>
  <c r="BF107"/>
  <c r="BF109"/>
  <c r="BF111"/>
  <c r="BF117"/>
  <c r="BF123"/>
  <c r="BF129"/>
  <c r="BF27"/>
  <c r="BF29"/>
  <c r="BF38"/>
  <c r="BF40"/>
  <c r="BF66"/>
  <c r="BF82"/>
  <c r="BF86"/>
  <c r="BF88"/>
  <c r="BF74"/>
  <c r="BF76"/>
  <c r="BF100"/>
  <c r="BF102"/>
  <c r="BF104"/>
  <c r="BF106"/>
  <c r="BF108"/>
  <c r="BF118"/>
  <c r="BF128"/>
  <c r="BF130"/>
  <c r="BF110"/>
  <c r="BF112"/>
  <c r="BF6"/>
  <c r="BF122"/>
  <c r="BF61"/>
  <c r="BF23"/>
  <c r="BF49"/>
  <c r="BF25"/>
  <c r="BF64"/>
  <c r="BF5"/>
  <c r="BF15"/>
  <c r="BF20"/>
  <c r="BF54"/>
  <c r="BF8"/>
  <c r="BF53"/>
  <c r="BF125"/>
  <c r="BF120"/>
  <c r="BF124"/>
  <c r="BF7"/>
  <c r="BF50"/>
  <c r="BF48"/>
  <c r="BF16"/>
  <c r="BF17"/>
  <c r="BF19"/>
  <c r="BF18"/>
  <c r="BF62"/>
  <c r="BF116"/>
  <c r="BF13"/>
  <c r="BF14"/>
  <c r="BF37"/>
  <c r="BF72"/>
  <c r="BF98"/>
  <c r="BF39"/>
  <c r="BF51"/>
  <c r="BF113"/>
  <c r="BF121"/>
  <c r="BF52"/>
  <c r="BF65"/>
  <c r="BF97"/>
  <c r="BF126"/>
  <c r="BF95"/>
  <c r="BF96"/>
  <c r="BF55"/>
  <c r="BF56"/>
  <c r="BF57"/>
  <c r="BF58"/>
  <c r="BF59"/>
  <c r="BF60"/>
  <c r="BF63"/>
  <c r="BF45"/>
  <c r="BF127"/>
  <c r="BF46"/>
  <c r="BF47"/>
  <c r="BF91"/>
  <c r="BF93"/>
  <c r="BF94"/>
  <c r="BF89"/>
  <c r="BF90"/>
  <c r="BF115"/>
  <c r="BF21"/>
  <c r="BF22"/>
  <c r="BF42"/>
  <c r="BF44"/>
  <c r="BF92"/>
  <c r="BF43"/>
  <c r="BF41"/>
  <c r="BF119"/>
  <c r="BF114"/>
  <c r="BF71"/>
  <c r="BD120" i="23"/>
  <c r="T120"/>
  <c r="CN52"/>
  <c r="DY52"/>
  <c r="T52"/>
  <c r="BD52"/>
  <c r="CM120" i="14"/>
  <c r="DX120"/>
  <c r="BC120"/>
  <c r="S120"/>
  <c r="CM122"/>
  <c r="DX122"/>
  <c r="BD65" i="23"/>
  <c r="T65"/>
  <c r="V5" i="13"/>
  <c r="V7"/>
  <c r="V9"/>
  <c r="V15"/>
  <c r="V20"/>
  <c r="V24"/>
  <c r="V26"/>
  <c r="V28"/>
  <c r="V30"/>
  <c r="V32"/>
  <c r="V34"/>
  <c r="V36"/>
  <c r="V49"/>
  <c r="V66"/>
  <c r="V68"/>
  <c r="V70"/>
  <c r="V74"/>
  <c r="V76"/>
  <c r="V78"/>
  <c r="V80"/>
  <c r="V82"/>
  <c r="V84"/>
  <c r="V86"/>
  <c r="V88"/>
  <c r="V100"/>
  <c r="V102"/>
  <c r="V104"/>
  <c r="V106"/>
  <c r="V108"/>
  <c r="V110"/>
  <c r="V112"/>
  <c r="V118"/>
  <c r="V124"/>
  <c r="V128"/>
  <c r="V130"/>
  <c r="V3"/>
  <c r="V6"/>
  <c r="V8"/>
  <c r="V10"/>
  <c r="V23"/>
  <c r="V25"/>
  <c r="V27"/>
  <c r="V29"/>
  <c r="V31"/>
  <c r="V33"/>
  <c r="V35"/>
  <c r="V38"/>
  <c r="V40"/>
  <c r="V48"/>
  <c r="V50"/>
  <c r="V73"/>
  <c r="V75"/>
  <c r="V77"/>
  <c r="V83"/>
  <c r="V61"/>
  <c r="V67"/>
  <c r="V69"/>
  <c r="V79"/>
  <c r="V81"/>
  <c r="V85"/>
  <c r="V87"/>
  <c r="V99"/>
  <c r="V101"/>
  <c r="V103"/>
  <c r="V105"/>
  <c r="V107"/>
  <c r="V109"/>
  <c r="V111"/>
  <c r="V117"/>
  <c r="V123"/>
  <c r="V125"/>
  <c r="V129"/>
  <c r="V131"/>
  <c r="V64"/>
  <c r="V122"/>
  <c r="V53"/>
  <c r="V120"/>
  <c r="V54"/>
  <c r="V16"/>
  <c r="V18"/>
  <c r="V62"/>
  <c r="V17"/>
  <c r="V19"/>
  <c r="V14"/>
  <c r="V116"/>
  <c r="V13"/>
  <c r="V37"/>
  <c r="V72"/>
  <c r="V98"/>
  <c r="V39"/>
  <c r="V51"/>
  <c r="V113"/>
  <c r="V121"/>
  <c r="V65"/>
  <c r="V97"/>
  <c r="V126"/>
  <c r="V127"/>
  <c r="V46"/>
  <c r="V47"/>
  <c r="V45"/>
  <c r="V55"/>
  <c r="V56"/>
  <c r="V57"/>
  <c r="V58"/>
  <c r="V59"/>
  <c r="V60"/>
  <c r="V63"/>
  <c r="V95"/>
  <c r="V96"/>
  <c r="V94"/>
  <c r="V89"/>
  <c r="V90"/>
  <c r="V115"/>
  <c r="V21"/>
  <c r="V22"/>
  <c r="V42"/>
  <c r="V44"/>
  <c r="V92"/>
  <c r="V43"/>
  <c r="V91"/>
  <c r="V93"/>
  <c r="V41"/>
  <c r="V52"/>
  <c r="V114"/>
  <c r="V119"/>
  <c r="V71"/>
  <c r="FI122" i="14"/>
  <c r="FI120"/>
  <c r="FI65"/>
  <c r="FI52"/>
  <c r="GU122"/>
  <c r="GU120"/>
  <c r="GU65"/>
  <c r="GU52"/>
  <c r="CN120" i="23"/>
  <c r="DY120"/>
  <c r="CN122"/>
  <c r="DY122"/>
  <c r="T122"/>
  <c r="BD122"/>
  <c r="CM52" i="14"/>
  <c r="DX52"/>
  <c r="BC52"/>
  <c r="S52"/>
  <c r="CM65"/>
  <c r="DX65"/>
  <c r="S65"/>
  <c r="BC65"/>
  <c r="CN65" i="23"/>
  <c r="DY65"/>
  <c r="FI109" i="14"/>
  <c r="FI108"/>
  <c r="FI103"/>
  <c r="FI107"/>
  <c r="FI26"/>
  <c r="FI106"/>
  <c r="FI104"/>
  <c r="FI105"/>
  <c r="FI61"/>
  <c r="GU26"/>
  <c r="GU103"/>
  <c r="GU104"/>
  <c r="GU108"/>
  <c r="GU61"/>
  <c r="GU107"/>
  <c r="GU105"/>
  <c r="GU106"/>
  <c r="GU109"/>
  <c r="CN61" i="23"/>
  <c r="CN109"/>
  <c r="CN105"/>
  <c r="CN103"/>
  <c r="CN26"/>
  <c r="DY61"/>
  <c r="DY104"/>
  <c r="DY105"/>
  <c r="DY108"/>
  <c r="DY26"/>
  <c r="BC104" i="14"/>
  <c r="BC107"/>
  <c r="BC108"/>
  <c r="BC26"/>
  <c r="DX103"/>
  <c r="DX104"/>
  <c r="DX107"/>
  <c r="DX108"/>
  <c r="S103"/>
  <c r="S106"/>
  <c r="S105"/>
  <c r="S109"/>
  <c r="S61"/>
  <c r="T104" i="23"/>
  <c r="T106"/>
  <c r="T108"/>
  <c r="CM61" i="14"/>
  <c r="CM108"/>
  <c r="CM107"/>
  <c r="CM106"/>
  <c r="CM26"/>
  <c r="BD103" i="23"/>
  <c r="BD105"/>
  <c r="BD107"/>
  <c r="BD109"/>
  <c r="BD8"/>
  <c r="GV107"/>
  <c r="GV105"/>
  <c r="GV106"/>
  <c r="GV109"/>
  <c r="GV26"/>
  <c r="GV103"/>
  <c r="GV104"/>
  <c r="GV108"/>
  <c r="GV61"/>
  <c r="T8"/>
  <c r="FJ26"/>
  <c r="FJ106"/>
  <c r="FJ104"/>
  <c r="FJ105"/>
  <c r="FJ61"/>
  <c r="FJ108"/>
  <c r="FJ109"/>
  <c r="FJ103"/>
  <c r="FJ107"/>
  <c r="CN108"/>
  <c r="CN107"/>
  <c r="CN104"/>
  <c r="CN106"/>
  <c r="DY106"/>
  <c r="DY103"/>
  <c r="DY109"/>
  <c r="DY107"/>
  <c r="BC103" i="14"/>
  <c r="BC106"/>
  <c r="BC105"/>
  <c r="BC109"/>
  <c r="BC61"/>
  <c r="DX61"/>
  <c r="DX106"/>
  <c r="DX105"/>
  <c r="DX109"/>
  <c r="DX26"/>
  <c r="S104"/>
  <c r="S107"/>
  <c r="S108"/>
  <c r="S26"/>
  <c r="T103" i="23"/>
  <c r="T105"/>
  <c r="T107"/>
  <c r="T109"/>
  <c r="T61"/>
  <c r="CM109" i="14"/>
  <c r="CM105"/>
  <c r="CM104"/>
  <c r="CM103"/>
  <c r="BD104" i="23"/>
  <c r="BD106"/>
  <c r="BD108"/>
  <c r="BD26"/>
  <c r="R162" i="25"/>
  <c r="R10" s="1"/>
  <c r="H161"/>
  <c r="I244" i="26" s="1"/>
  <c r="C161" i="25"/>
  <c r="D244" i="26" s="1"/>
  <c r="N162" i="25"/>
  <c r="N10" s="1"/>
  <c r="FI63" i="14"/>
  <c r="FI60"/>
  <c r="FI20"/>
  <c r="FI19"/>
  <c r="FI25"/>
  <c r="FI8"/>
  <c r="FI17"/>
  <c r="FI18"/>
  <c r="GU63"/>
  <c r="GU60"/>
  <c r="GU17"/>
  <c r="GU19"/>
  <c r="GU18"/>
  <c r="GU8"/>
  <c r="GU20"/>
  <c r="GU25"/>
  <c r="BD19" i="23"/>
  <c r="BD16"/>
  <c r="CN25"/>
  <c r="CN19"/>
  <c r="CN16"/>
  <c r="DY18"/>
  <c r="DY17"/>
  <c r="T25"/>
  <c r="T18"/>
  <c r="T16"/>
  <c r="T20"/>
  <c r="BC19" i="14"/>
  <c r="BC18"/>
  <c r="BC16"/>
  <c r="BC20"/>
  <c r="DX18"/>
  <c r="S25"/>
  <c r="S19"/>
  <c r="S17"/>
  <c r="S20"/>
  <c r="CM18"/>
  <c r="CM19"/>
  <c r="CM17"/>
  <c r="CM8"/>
  <c r="CN60" i="23"/>
  <c r="CN63"/>
  <c r="DY60"/>
  <c r="DY63"/>
  <c r="BC8" i="14"/>
  <c r="DX8"/>
  <c r="S60"/>
  <c r="S63"/>
  <c r="DY116" i="23"/>
  <c r="GV63"/>
  <c r="GV60"/>
  <c r="GV17"/>
  <c r="GV18"/>
  <c r="GV8"/>
  <c r="GV20"/>
  <c r="GV16"/>
  <c r="GV19"/>
  <c r="GV25"/>
  <c r="T116"/>
  <c r="FJ8"/>
  <c r="FJ20"/>
  <c r="FJ16"/>
  <c r="FJ25"/>
  <c r="FJ19"/>
  <c r="FJ63"/>
  <c r="FJ60"/>
  <c r="FJ17"/>
  <c r="FJ18"/>
  <c r="BD25"/>
  <c r="BD18"/>
  <c r="BD17"/>
  <c r="BD20"/>
  <c r="CN18"/>
  <c r="CN17"/>
  <c r="CN20"/>
  <c r="DY25"/>
  <c r="DY19"/>
  <c r="DY16"/>
  <c r="DY20"/>
  <c r="T19"/>
  <c r="T17"/>
  <c r="BC25" i="14"/>
  <c r="BC17"/>
  <c r="DX25"/>
  <c r="DX19"/>
  <c r="DX17"/>
  <c r="DX20"/>
  <c r="S18"/>
  <c r="S16"/>
  <c r="CM25"/>
  <c r="CM20"/>
  <c r="CM60"/>
  <c r="CM63"/>
  <c r="CN8" i="23"/>
  <c r="DY8"/>
  <c r="BC60" i="14"/>
  <c r="BC63"/>
  <c r="DX60"/>
  <c r="DX63"/>
  <c r="S8"/>
  <c r="T60" i="23"/>
  <c r="T63"/>
  <c r="BD60"/>
  <c r="BD63"/>
  <c r="DX34" i="14"/>
  <c r="DX86"/>
  <c r="DX77"/>
  <c r="DX27"/>
  <c r="DX100"/>
  <c r="DX87"/>
  <c r="DX66"/>
  <c r="DX37"/>
  <c r="DX83"/>
  <c r="DX79"/>
  <c r="DX72"/>
  <c r="DX123"/>
  <c r="DX67"/>
  <c r="DX40"/>
  <c r="DX78"/>
  <c r="FI6"/>
  <c r="FI24"/>
  <c r="FI113"/>
  <c r="FI116"/>
  <c r="FI70"/>
  <c r="FI23"/>
  <c r="FI49"/>
  <c r="GU116"/>
  <c r="GU6"/>
  <c r="GU24"/>
  <c r="GU113"/>
  <c r="GU70"/>
  <c r="GU23"/>
  <c r="GU49"/>
  <c r="BD113" i="23"/>
  <c r="T113"/>
  <c r="CN113"/>
  <c r="DY113"/>
  <c r="CM113" i="14"/>
  <c r="BC113"/>
  <c r="DX113"/>
  <c r="S113"/>
  <c r="BD24" i="23"/>
  <c r="CN24"/>
  <c r="DY24"/>
  <c r="T24"/>
  <c r="CM24" i="14"/>
  <c r="DX24"/>
  <c r="S24"/>
  <c r="BC24"/>
  <c r="BD70" i="23"/>
  <c r="CN70"/>
  <c r="DY70"/>
  <c r="S70" i="14"/>
  <c r="CN116" i="23"/>
  <c r="DX116" i="14"/>
  <c r="GV6" i="23"/>
  <c r="GV70"/>
  <c r="GV24"/>
  <c r="GV113"/>
  <c r="GV116"/>
  <c r="GV23"/>
  <c r="GV49"/>
  <c r="GV125"/>
  <c r="FJ116"/>
  <c r="FJ6"/>
  <c r="FJ24"/>
  <c r="FJ113"/>
  <c r="FJ70"/>
  <c r="FJ23"/>
  <c r="FJ49"/>
  <c r="FJ125"/>
  <c r="BD49"/>
  <c r="BD125"/>
  <c r="T49"/>
  <c r="T125"/>
  <c r="CN125"/>
  <c r="CN49"/>
  <c r="DY125"/>
  <c r="DY49"/>
  <c r="CM49" i="14"/>
  <c r="BC49"/>
  <c r="DX49"/>
  <c r="S49"/>
  <c r="BD23" i="23"/>
  <c r="CN23"/>
  <c r="DY23"/>
  <c r="T23"/>
  <c r="CM23" i="14"/>
  <c r="DX23"/>
  <c r="S23"/>
  <c r="BC23"/>
  <c r="T70" i="23"/>
  <c r="CM70" i="14"/>
  <c r="DX70"/>
  <c r="BC70"/>
  <c r="CN6" i="23"/>
  <c r="DY6"/>
  <c r="T6"/>
  <c r="BD6"/>
  <c r="CM6" i="14"/>
  <c r="BC6"/>
  <c r="DX6"/>
  <c r="S6"/>
  <c r="BC116"/>
  <c r="S116"/>
  <c r="CM116"/>
  <c r="BD116" i="23"/>
  <c r="T129" i="25"/>
  <c r="N129"/>
  <c r="R129"/>
  <c r="G87"/>
  <c r="H131" i="26" s="1"/>
  <c r="H87" i="25"/>
  <c r="I131" i="26" s="1"/>
  <c r="D87" i="25"/>
  <c r="E131" i="26" s="1"/>
  <c r="C87" i="25"/>
  <c r="D131" i="26" s="1"/>
  <c r="J87" i="25"/>
  <c r="K131" i="26" s="1"/>
  <c r="I87" i="25"/>
  <c r="J131" i="26" s="1"/>
  <c r="T46" i="25"/>
  <c r="N88"/>
  <c r="N8" s="1"/>
  <c r="R88"/>
  <c r="R8" s="1"/>
  <c r="P88"/>
  <c r="P8" s="1"/>
  <c r="P13" s="1"/>
  <c r="GV15" i="23"/>
  <c r="FJ15"/>
  <c r="T15"/>
  <c r="BC15" i="14"/>
  <c r="S13"/>
  <c r="FI15"/>
  <c r="BC13"/>
  <c r="GU15"/>
  <c r="BD15" i="23"/>
  <c r="CN15"/>
  <c r="DY15"/>
  <c r="CM15" i="14"/>
  <c r="DX15"/>
  <c r="S15"/>
  <c r="DX99"/>
  <c r="DX35"/>
  <c r="DX82"/>
  <c r="GV14" i="23"/>
  <c r="FJ14"/>
  <c r="BD14"/>
  <c r="CN14"/>
  <c r="DY14"/>
  <c r="T14"/>
  <c r="CM14" i="14"/>
  <c r="DX14"/>
  <c r="S14"/>
  <c r="T13" i="23"/>
  <c r="BD13"/>
  <c r="T98"/>
  <c r="FI14" i="14"/>
  <c r="GU14"/>
  <c r="BC14"/>
  <c r="BD74" i="23"/>
  <c r="DY74"/>
  <c r="GV74"/>
  <c r="GV55"/>
  <c r="GV58"/>
  <c r="GV54"/>
  <c r="GV57"/>
  <c r="GV59"/>
  <c r="GV50"/>
  <c r="GV64"/>
  <c r="GV53"/>
  <c r="GV56"/>
  <c r="GV62"/>
  <c r="DY50"/>
  <c r="BD50"/>
  <c r="BD54"/>
  <c r="BD57"/>
  <c r="BD53"/>
  <c r="BD58"/>
  <c r="DY55"/>
  <c r="DY54"/>
  <c r="DY53"/>
  <c r="DY56"/>
  <c r="BD59"/>
  <c r="BD56"/>
  <c r="BD62"/>
  <c r="BD55"/>
  <c r="BD64"/>
  <c r="DY59"/>
  <c r="DY58"/>
  <c r="DY57"/>
  <c r="DY64"/>
  <c r="DY62"/>
  <c r="T74"/>
  <c r="FJ74"/>
  <c r="CN74"/>
  <c r="FJ59"/>
  <c r="FJ62"/>
  <c r="FJ57"/>
  <c r="FJ64"/>
  <c r="FJ54"/>
  <c r="FJ50"/>
  <c r="FJ58"/>
  <c r="FJ53"/>
  <c r="FJ55"/>
  <c r="FJ56"/>
  <c r="T50"/>
  <c r="CN50"/>
  <c r="T56"/>
  <c r="T57"/>
  <c r="T53"/>
  <c r="T54"/>
  <c r="CN56"/>
  <c r="CN57"/>
  <c r="CN58"/>
  <c r="CN53"/>
  <c r="T58"/>
  <c r="T62"/>
  <c r="T55"/>
  <c r="T64"/>
  <c r="T59"/>
  <c r="CN54"/>
  <c r="CN55"/>
  <c r="CN62"/>
  <c r="CN64"/>
  <c r="CN59"/>
  <c r="GV98"/>
  <c r="GV97"/>
  <c r="DY97"/>
  <c r="BD98"/>
  <c r="DY98"/>
  <c r="BD97"/>
  <c r="CN97"/>
  <c r="T31"/>
  <c r="FJ98"/>
  <c r="FJ97"/>
  <c r="CN98"/>
  <c r="T97"/>
  <c r="DX30" i="14"/>
  <c r="GU98"/>
  <c r="GU97"/>
  <c r="BC97"/>
  <c r="DX98"/>
  <c r="DX3"/>
  <c r="DX38"/>
  <c r="DX29"/>
  <c r="DX84"/>
  <c r="DX80"/>
  <c r="DX36"/>
  <c r="BC98"/>
  <c r="DX97"/>
  <c r="S30"/>
  <c r="FI98"/>
  <c r="FI97"/>
  <c r="CM97"/>
  <c r="S97"/>
  <c r="CM98"/>
  <c r="S98"/>
  <c r="BC74"/>
  <c r="GU74"/>
  <c r="DX74"/>
  <c r="GU125"/>
  <c r="GU64"/>
  <c r="GU59"/>
  <c r="GU58"/>
  <c r="GU57"/>
  <c r="GU54"/>
  <c r="GU62"/>
  <c r="GU56"/>
  <c r="GU55"/>
  <c r="GU53"/>
  <c r="BC53"/>
  <c r="BC55"/>
  <c r="BC56"/>
  <c r="BC64"/>
  <c r="DX54"/>
  <c r="DX56"/>
  <c r="DX57"/>
  <c r="DX58"/>
  <c r="DX62"/>
  <c r="DX125"/>
  <c r="BC54"/>
  <c r="BC57"/>
  <c r="BC58"/>
  <c r="BC59"/>
  <c r="BC62"/>
  <c r="DX53"/>
  <c r="DX55"/>
  <c r="DX59"/>
  <c r="DX64"/>
  <c r="BC125"/>
  <c r="S74"/>
  <c r="CM74"/>
  <c r="FI74"/>
  <c r="FI125"/>
  <c r="FI64"/>
  <c r="FI59"/>
  <c r="FI55"/>
  <c r="FI53"/>
  <c r="FI62"/>
  <c r="FI58"/>
  <c r="FI57"/>
  <c r="FI56"/>
  <c r="FI54"/>
  <c r="CM54"/>
  <c r="CM57"/>
  <c r="CM56"/>
  <c r="CM59"/>
  <c r="CM64"/>
  <c r="S53"/>
  <c r="S56"/>
  <c r="S57"/>
  <c r="S59"/>
  <c r="S64"/>
  <c r="CM125"/>
  <c r="S125"/>
  <c r="CM53"/>
  <c r="CM55"/>
  <c r="CM58"/>
  <c r="CM62"/>
  <c r="S54"/>
  <c r="S55"/>
  <c r="S58"/>
  <c r="S62"/>
  <c r="GX1"/>
  <c r="GW28"/>
  <c r="CO1"/>
  <c r="CN28"/>
  <c r="S95"/>
  <c r="S96"/>
  <c r="S124"/>
  <c r="CM96"/>
  <c r="CM95"/>
  <c r="FI96"/>
  <c r="FI95"/>
  <c r="CM124"/>
  <c r="FI124"/>
  <c r="T95" i="23"/>
  <c r="T96"/>
  <c r="T124"/>
  <c r="FJ96"/>
  <c r="CN95"/>
  <c r="CN96"/>
  <c r="FJ95"/>
  <c r="CN124"/>
  <c r="FJ124"/>
  <c r="GV69"/>
  <c r="BD95"/>
  <c r="BD96"/>
  <c r="GV95"/>
  <c r="BD124"/>
  <c r="DY95"/>
  <c r="GV96"/>
  <c r="DY96"/>
  <c r="DY124"/>
  <c r="GV124"/>
  <c r="GU69" i="14"/>
  <c r="BC96"/>
  <c r="BC124"/>
  <c r="BC95"/>
  <c r="GU95"/>
  <c r="GU96"/>
  <c r="DX95"/>
  <c r="DX96"/>
  <c r="GU124"/>
  <c r="DX124"/>
  <c r="BD69" i="23"/>
  <c r="DX69" i="14"/>
  <c r="S47"/>
  <c r="CM69"/>
  <c r="FI69"/>
  <c r="T48" i="23"/>
  <c r="FJ69"/>
  <c r="CN69"/>
  <c r="DY69"/>
  <c r="T69"/>
  <c r="BC69" i="14"/>
  <c r="S69"/>
  <c r="GV45" i="23"/>
  <c r="GV93"/>
  <c r="GV127"/>
  <c r="GV48"/>
  <c r="GV46"/>
  <c r="GV44"/>
  <c r="GV22"/>
  <c r="GV7"/>
  <c r="GV94"/>
  <c r="GU127" i="14"/>
  <c r="GU94"/>
  <c r="GU22"/>
  <c r="GU7"/>
  <c r="GU93"/>
  <c r="GU48"/>
  <c r="GU44"/>
  <c r="GU47"/>
  <c r="GU45"/>
  <c r="BC94"/>
  <c r="BC93"/>
  <c r="BC22"/>
  <c r="DX94"/>
  <c r="DX7"/>
  <c r="S93"/>
  <c r="S127"/>
  <c r="S5"/>
  <c r="CN93" i="23"/>
  <c r="CN94"/>
  <c r="CN5"/>
  <c r="BD94"/>
  <c r="BD7"/>
  <c r="T93"/>
  <c r="T7"/>
  <c r="T5"/>
  <c r="DY94"/>
  <c r="DY7"/>
  <c r="DY22"/>
  <c r="DY45"/>
  <c r="T44"/>
  <c r="CN44"/>
  <c r="CN46"/>
  <c r="BD46"/>
  <c r="CN48"/>
  <c r="BC44" i="14"/>
  <c r="BC47"/>
  <c r="DX45"/>
  <c r="DX47"/>
  <c r="S44"/>
  <c r="CM47"/>
  <c r="CM44"/>
  <c r="CM5"/>
  <c r="CM94"/>
  <c r="CM127"/>
  <c r="CM48"/>
  <c r="CM45"/>
  <c r="CM22"/>
  <c r="CM7"/>
  <c r="CM93"/>
  <c r="FI47"/>
  <c r="FI44"/>
  <c r="FI7"/>
  <c r="FI5"/>
  <c r="FI93"/>
  <c r="FI48"/>
  <c r="FI45"/>
  <c r="FI22"/>
  <c r="FI94"/>
  <c r="FI127"/>
  <c r="FJ48" i="23"/>
  <c r="FJ46"/>
  <c r="FJ45"/>
  <c r="FJ5"/>
  <c r="FJ93"/>
  <c r="FJ94"/>
  <c r="FJ44"/>
  <c r="FJ22"/>
  <c r="FJ7"/>
  <c r="FJ127"/>
  <c r="BC127" i="14"/>
  <c r="BC7"/>
  <c r="DX93"/>
  <c r="DX127"/>
  <c r="DX22"/>
  <c r="S94"/>
  <c r="S7"/>
  <c r="S22"/>
  <c r="CN127" i="23"/>
  <c r="CN7"/>
  <c r="CN22"/>
  <c r="BD93"/>
  <c r="BD127"/>
  <c r="BD22"/>
  <c r="T127"/>
  <c r="T94"/>
  <c r="T22"/>
  <c r="DY93"/>
  <c r="DY127"/>
  <c r="DY44"/>
  <c r="DY46"/>
  <c r="T45"/>
  <c r="T46"/>
  <c r="CN45"/>
  <c r="BD44"/>
  <c r="BD45"/>
  <c r="BD48"/>
  <c r="BC45" i="14"/>
  <c r="BC48"/>
  <c r="DX44"/>
  <c r="DX48"/>
  <c r="S45"/>
  <c r="S48"/>
  <c r="DY48" i="23"/>
  <c r="FL1" i="14"/>
  <c r="FK28"/>
  <c r="CO28" i="23"/>
  <c r="CP1"/>
  <c r="GV90"/>
  <c r="GV10"/>
  <c r="GV92"/>
  <c r="GV68"/>
  <c r="GV118"/>
  <c r="GU68" i="14"/>
  <c r="GU90"/>
  <c r="GU10"/>
  <c r="GU118"/>
  <c r="GU92"/>
  <c r="GV32" i="23"/>
  <c r="GV88"/>
  <c r="GV33"/>
  <c r="GV30"/>
  <c r="GV31"/>
  <c r="T118"/>
  <c r="T92"/>
  <c r="BC92" i="14"/>
  <c r="BC118"/>
  <c r="DX92"/>
  <c r="DX118"/>
  <c r="S90"/>
  <c r="S118"/>
  <c r="DY90" i="23"/>
  <c r="DY33"/>
  <c r="DY118"/>
  <c r="DY92"/>
  <c r="DY32"/>
  <c r="DY30"/>
  <c r="BC10" i="14"/>
  <c r="BC32"/>
  <c r="BC30"/>
  <c r="DX31"/>
  <c r="DX68"/>
  <c r="DX32"/>
  <c r="S10"/>
  <c r="S32"/>
  <c r="BD118" i="23"/>
  <c r="BD92"/>
  <c r="BE28"/>
  <c r="BE100"/>
  <c r="BF1"/>
  <c r="BD88"/>
  <c r="BD33"/>
  <c r="BD31"/>
  <c r="T88"/>
  <c r="T33"/>
  <c r="S36" i="14"/>
  <c r="FI32"/>
  <c r="FI88"/>
  <c r="CM30"/>
  <c r="FI31"/>
  <c r="FI30"/>
  <c r="CM32"/>
  <c r="CM88"/>
  <c r="CM33"/>
  <c r="CM31"/>
  <c r="FI33"/>
  <c r="GU32"/>
  <c r="GU88"/>
  <c r="GU31"/>
  <c r="GU33"/>
  <c r="GU30"/>
  <c r="T36" i="23"/>
  <c r="CN31"/>
  <c r="CN32"/>
  <c r="CN88"/>
  <c r="CN33"/>
  <c r="CN30"/>
  <c r="FJ30"/>
  <c r="FJ33"/>
  <c r="FJ32"/>
  <c r="FJ88"/>
  <c r="FJ31"/>
  <c r="CM10" i="14"/>
  <c r="CM68"/>
  <c r="CM90"/>
  <c r="FI90"/>
  <c r="FI10"/>
  <c r="FI68"/>
  <c r="CM118"/>
  <c r="CM92"/>
  <c r="FI118"/>
  <c r="FI92"/>
  <c r="CN92" i="23"/>
  <c r="CN118"/>
  <c r="CN10"/>
  <c r="CN90"/>
  <c r="CN68"/>
  <c r="FJ10"/>
  <c r="FJ68"/>
  <c r="FJ92"/>
  <c r="FJ118"/>
  <c r="FJ90"/>
  <c r="T68"/>
  <c r="T90"/>
  <c r="BC90" i="14"/>
  <c r="DX90"/>
  <c r="S92"/>
  <c r="FM1" i="23"/>
  <c r="FL28"/>
  <c r="DY31"/>
  <c r="EA1"/>
  <c r="DZ28"/>
  <c r="DY68"/>
  <c r="DY88"/>
  <c r="DY10"/>
  <c r="BC88" i="14"/>
  <c r="BC33"/>
  <c r="BC31"/>
  <c r="BC68"/>
  <c r="DX33"/>
  <c r="DX88"/>
  <c r="DX10"/>
  <c r="S88"/>
  <c r="S33"/>
  <c r="S31"/>
  <c r="S68"/>
  <c r="BD68" i="23"/>
  <c r="BD90"/>
  <c r="BD10"/>
  <c r="BD32"/>
  <c r="BD30"/>
  <c r="T10"/>
  <c r="T32"/>
  <c r="T30"/>
  <c r="GY1"/>
  <c r="GX28"/>
  <c r="BD100" i="14"/>
  <c r="BD28"/>
  <c r="BE1"/>
  <c r="BG1" i="13"/>
  <c r="DY28" i="14"/>
  <c r="DZ1"/>
  <c r="D12" i="6"/>
  <c r="T122" i="14" s="1"/>
  <c r="FI51"/>
  <c r="FI121"/>
  <c r="FI50"/>
  <c r="FI71"/>
  <c r="FI75"/>
  <c r="FI91"/>
  <c r="FI115"/>
  <c r="FI102"/>
  <c r="FI110"/>
  <c r="FI111"/>
  <c r="FI112"/>
  <c r="FI117"/>
  <c r="FI126"/>
  <c r="FI129"/>
  <c r="FI130"/>
  <c r="CM115"/>
  <c r="CM75"/>
  <c r="CM91"/>
  <c r="CM117"/>
  <c r="CM126"/>
  <c r="CM129"/>
  <c r="CM130"/>
  <c r="CM50"/>
  <c r="CM71"/>
  <c r="CM9"/>
  <c r="CM101"/>
  <c r="CM114"/>
  <c r="FI41"/>
  <c r="FI9"/>
  <c r="FI42"/>
  <c r="FI73"/>
  <c r="FI76"/>
  <c r="FI89"/>
  <c r="FI101"/>
  <c r="FI114"/>
  <c r="FI119"/>
  <c r="FI21"/>
  <c r="FI128"/>
  <c r="CM41"/>
  <c r="CM121"/>
  <c r="CM76"/>
  <c r="CM89"/>
  <c r="CM119"/>
  <c r="CM21"/>
  <c r="CM128"/>
  <c r="CM42"/>
  <c r="CM73"/>
  <c r="CM102"/>
  <c r="CM110"/>
  <c r="CM111"/>
  <c r="CM112"/>
  <c r="CM46"/>
  <c r="CM51"/>
  <c r="FI46"/>
  <c r="T110"/>
  <c r="T128"/>
  <c r="T117"/>
  <c r="T115"/>
  <c r="T28"/>
  <c r="T126"/>
  <c r="T114"/>
  <c r="T71"/>
  <c r="U1"/>
  <c r="T51"/>
  <c r="T102"/>
  <c r="T76"/>
  <c r="T111"/>
  <c r="T130"/>
  <c r="T89"/>
  <c r="T21"/>
  <c r="T41"/>
  <c r="T42"/>
  <c r="T9"/>
  <c r="T101"/>
  <c r="T75"/>
  <c r="T121"/>
  <c r="T100"/>
  <c r="T91"/>
  <c r="T119"/>
  <c r="E12" i="6"/>
  <c r="BD122" i="14" s="1"/>
  <c r="GU121"/>
  <c r="GU102"/>
  <c r="GU9"/>
  <c r="GU115"/>
  <c r="GU21"/>
  <c r="GU128"/>
  <c r="GU110"/>
  <c r="GU111"/>
  <c r="GU112"/>
  <c r="GU117"/>
  <c r="GU42"/>
  <c r="GU73"/>
  <c r="GU76"/>
  <c r="GU89"/>
  <c r="BC129"/>
  <c r="BC110"/>
  <c r="BC50"/>
  <c r="BC112"/>
  <c r="BC73"/>
  <c r="BC128"/>
  <c r="BC117"/>
  <c r="BC115"/>
  <c r="BC126"/>
  <c r="BC114"/>
  <c r="BC71"/>
  <c r="GU51"/>
  <c r="GU41"/>
  <c r="GU101"/>
  <c r="GU126"/>
  <c r="GU129"/>
  <c r="GU130"/>
  <c r="GU114"/>
  <c r="GU119"/>
  <c r="GU50"/>
  <c r="GU71"/>
  <c r="GU75"/>
  <c r="GU91"/>
  <c r="BC41"/>
  <c r="BC42"/>
  <c r="BC9"/>
  <c r="BC102"/>
  <c r="BC101"/>
  <c r="BC76"/>
  <c r="BC111"/>
  <c r="BC75"/>
  <c r="BC130"/>
  <c r="BC89"/>
  <c r="BC121"/>
  <c r="BC21"/>
  <c r="BC91"/>
  <c r="BC119"/>
  <c r="BC51"/>
  <c r="GU46"/>
  <c r="BC46"/>
  <c r="T38" i="23"/>
  <c r="T77"/>
  <c r="T35"/>
  <c r="T27"/>
  <c r="T83"/>
  <c r="T100"/>
  <c r="T123"/>
  <c r="T80"/>
  <c r="T72"/>
  <c r="T79"/>
  <c r="T99"/>
  <c r="T82"/>
  <c r="S114" i="14"/>
  <c r="S34"/>
  <c r="S27"/>
  <c r="S87"/>
  <c r="S29"/>
  <c r="S83"/>
  <c r="S86"/>
  <c r="S117"/>
  <c r="S102"/>
  <c r="S111"/>
  <c r="S76"/>
  <c r="S41"/>
  <c r="S119"/>
  <c r="S91"/>
  <c r="S40"/>
  <c r="S3"/>
  <c r="S84"/>
  <c r="S123"/>
  <c r="S67"/>
  <c r="S80"/>
  <c r="S89"/>
  <c r="S110"/>
  <c r="S129"/>
  <c r="S112"/>
  <c r="S37"/>
  <c r="B12" i="6"/>
  <c r="FI3" i="14"/>
  <c r="FI34"/>
  <c r="FI37"/>
  <c r="FI66"/>
  <c r="FI78"/>
  <c r="FI80"/>
  <c r="FI82"/>
  <c r="FI84"/>
  <c r="FI87"/>
  <c r="FI100"/>
  <c r="FI123"/>
  <c r="CM78"/>
  <c r="CM80"/>
  <c r="CM82"/>
  <c r="CM84"/>
  <c r="CM87"/>
  <c r="CM123"/>
  <c r="CM34"/>
  <c r="CM37"/>
  <c r="CM66"/>
  <c r="CM99"/>
  <c r="FI27"/>
  <c r="FI29"/>
  <c r="FI35"/>
  <c r="FI38"/>
  <c r="FI40"/>
  <c r="FI67"/>
  <c r="FI72"/>
  <c r="FI77"/>
  <c r="FI79"/>
  <c r="FI81"/>
  <c r="FI83"/>
  <c r="FI86"/>
  <c r="FI99"/>
  <c r="CM77"/>
  <c r="CM79"/>
  <c r="CM81"/>
  <c r="CM83"/>
  <c r="CM86"/>
  <c r="CM27"/>
  <c r="CM29"/>
  <c r="CM35"/>
  <c r="CM38"/>
  <c r="CM40"/>
  <c r="CM67"/>
  <c r="CM3"/>
  <c r="CM72"/>
  <c r="CM100"/>
  <c r="CM85"/>
  <c r="FI85"/>
  <c r="CM36"/>
  <c r="FI36"/>
  <c r="C12" i="6"/>
  <c r="GU100" i="14"/>
  <c r="GU27"/>
  <c r="GU29"/>
  <c r="GU35"/>
  <c r="GU38"/>
  <c r="GU40"/>
  <c r="GU67"/>
  <c r="GU72"/>
  <c r="GU77"/>
  <c r="GU79"/>
  <c r="GU81"/>
  <c r="GU83"/>
  <c r="GU86"/>
  <c r="BC84"/>
  <c r="BC3"/>
  <c r="BC99"/>
  <c r="BC40"/>
  <c r="BC79"/>
  <c r="BC86"/>
  <c r="BC81"/>
  <c r="BC83"/>
  <c r="BC77"/>
  <c r="BC38"/>
  <c r="BC29"/>
  <c r="GU99"/>
  <c r="GU3"/>
  <c r="GU123"/>
  <c r="GU34"/>
  <c r="GU37"/>
  <c r="GU66"/>
  <c r="GU78"/>
  <c r="GU80"/>
  <c r="GU82"/>
  <c r="GU84"/>
  <c r="GU87"/>
  <c r="BC37"/>
  <c r="BC87"/>
  <c r="BC72"/>
  <c r="BC78"/>
  <c r="BC27"/>
  <c r="BC66"/>
  <c r="BC34"/>
  <c r="BC100"/>
  <c r="BC80"/>
  <c r="BC82"/>
  <c r="BC67"/>
  <c r="BC123"/>
  <c r="BC35"/>
  <c r="GU36"/>
  <c r="BC36"/>
  <c r="GU85"/>
  <c r="BC85"/>
  <c r="F12" i="6"/>
  <c r="FJ77" i="23"/>
  <c r="FJ81"/>
  <c r="FJ78"/>
  <c r="FJ82"/>
  <c r="FJ87"/>
  <c r="FJ34"/>
  <c r="FJ66"/>
  <c r="FJ27"/>
  <c r="FJ35"/>
  <c r="FJ40"/>
  <c r="FJ67"/>
  <c r="CN80"/>
  <c r="CN87"/>
  <c r="CN29"/>
  <c r="CN38"/>
  <c r="CN3"/>
  <c r="CN77"/>
  <c r="CN81"/>
  <c r="CN34"/>
  <c r="CN66"/>
  <c r="FJ79"/>
  <c r="FJ83"/>
  <c r="FJ80"/>
  <c r="FJ84"/>
  <c r="FJ100"/>
  <c r="FJ123"/>
  <c r="FJ37"/>
  <c r="FJ86"/>
  <c r="FJ99"/>
  <c r="FJ72"/>
  <c r="FJ29"/>
  <c r="FJ38"/>
  <c r="FJ3"/>
  <c r="CN78"/>
  <c r="CN82"/>
  <c r="CN84"/>
  <c r="CN100"/>
  <c r="CN123"/>
  <c r="CN27"/>
  <c r="CN35"/>
  <c r="CN40"/>
  <c r="CN67"/>
  <c r="CN72"/>
  <c r="CN79"/>
  <c r="CN83"/>
  <c r="CN86"/>
  <c r="CN99"/>
  <c r="CN37"/>
  <c r="CN85"/>
  <c r="FJ36"/>
  <c r="CN36"/>
  <c r="FJ85"/>
  <c r="U72"/>
  <c r="U86"/>
  <c r="U99"/>
  <c r="U79"/>
  <c r="U77"/>
  <c r="U100"/>
  <c r="U83"/>
  <c r="U27"/>
  <c r="U35"/>
  <c r="U37"/>
  <c r="U84"/>
  <c r="U3"/>
  <c r="U28"/>
  <c r="U81"/>
  <c r="U78"/>
  <c r="U66"/>
  <c r="U29"/>
  <c r="V1"/>
  <c r="W1" i="13"/>
  <c r="I12" i="6"/>
  <c r="BD51" i="23"/>
  <c r="DY41"/>
  <c r="DY115"/>
  <c r="DY102"/>
  <c r="DY111"/>
  <c r="DY117"/>
  <c r="DY126"/>
  <c r="DY42"/>
  <c r="DY73"/>
  <c r="DY89"/>
  <c r="DY101"/>
  <c r="DY114"/>
  <c r="DY21"/>
  <c r="DY130"/>
  <c r="DY9"/>
  <c r="GV115"/>
  <c r="GV75"/>
  <c r="GV91"/>
  <c r="GV110"/>
  <c r="GV112"/>
  <c r="GV128"/>
  <c r="GV9"/>
  <c r="GV42"/>
  <c r="GV76"/>
  <c r="GV119"/>
  <c r="GV129"/>
  <c r="BD41"/>
  <c r="BD129"/>
  <c r="BD112"/>
  <c r="BD110"/>
  <c r="BD111"/>
  <c r="BD117"/>
  <c r="BD21"/>
  <c r="BD75"/>
  <c r="BD89"/>
  <c r="BD115"/>
  <c r="BD126"/>
  <c r="BD114"/>
  <c r="GV51"/>
  <c r="DY121"/>
  <c r="DY75"/>
  <c r="DY91"/>
  <c r="DY110"/>
  <c r="DY112"/>
  <c r="DY128"/>
  <c r="DY76"/>
  <c r="DY119"/>
  <c r="DY129"/>
  <c r="DY71"/>
  <c r="GV41"/>
  <c r="GV121"/>
  <c r="GV102"/>
  <c r="GV111"/>
  <c r="GV117"/>
  <c r="GV126"/>
  <c r="GV73"/>
  <c r="GV89"/>
  <c r="GV101"/>
  <c r="GV114"/>
  <c r="GV21"/>
  <c r="GV130"/>
  <c r="GV71"/>
  <c r="BD42"/>
  <c r="BD9"/>
  <c r="BD76"/>
  <c r="BD102"/>
  <c r="BD101"/>
  <c r="BD73"/>
  <c r="BD130"/>
  <c r="BD128"/>
  <c r="BD121"/>
  <c r="BD71"/>
  <c r="BD91"/>
  <c r="BD119"/>
  <c r="DY47"/>
  <c r="GV47"/>
  <c r="DY51"/>
  <c r="BD47"/>
  <c r="H12" i="6"/>
  <c r="U65" i="23" s="1"/>
  <c r="FJ51"/>
  <c r="FJ121"/>
  <c r="FJ73"/>
  <c r="FJ75"/>
  <c r="FJ102"/>
  <c r="FJ111"/>
  <c r="FJ117"/>
  <c r="FJ126"/>
  <c r="FJ9"/>
  <c r="FJ89"/>
  <c r="FJ101"/>
  <c r="FJ114"/>
  <c r="FJ21"/>
  <c r="FJ130"/>
  <c r="CN41"/>
  <c r="CN121"/>
  <c r="CN102"/>
  <c r="CN111"/>
  <c r="CN117"/>
  <c r="CN126"/>
  <c r="CN42"/>
  <c r="CN73"/>
  <c r="CN89"/>
  <c r="CN101"/>
  <c r="CN114"/>
  <c r="CN21"/>
  <c r="CN130"/>
  <c r="CN9"/>
  <c r="FJ41"/>
  <c r="FJ115"/>
  <c r="FJ76"/>
  <c r="FJ91"/>
  <c r="FJ110"/>
  <c r="FJ112"/>
  <c r="FJ128"/>
  <c r="FJ71"/>
  <c r="FJ119"/>
  <c r="FJ129"/>
  <c r="FJ42"/>
  <c r="CN115"/>
  <c r="CN75"/>
  <c r="CN91"/>
  <c r="CN110"/>
  <c r="CN112"/>
  <c r="CN128"/>
  <c r="CN76"/>
  <c r="CN119"/>
  <c r="CN129"/>
  <c r="CN71"/>
  <c r="CN47"/>
  <c r="CN51"/>
  <c r="FJ47"/>
  <c r="G12" i="6"/>
  <c r="DY80" i="23"/>
  <c r="DY87"/>
  <c r="DY29"/>
  <c r="DY38"/>
  <c r="DY3"/>
  <c r="DY77"/>
  <c r="DY81"/>
  <c r="DY34"/>
  <c r="DY66"/>
  <c r="GV78"/>
  <c r="GV82"/>
  <c r="GV84"/>
  <c r="GV100"/>
  <c r="GV123"/>
  <c r="GV29"/>
  <c r="GV38"/>
  <c r="GV72"/>
  <c r="GV79"/>
  <c r="GV83"/>
  <c r="GV86"/>
  <c r="GV99"/>
  <c r="GV34"/>
  <c r="GV66"/>
  <c r="BD87"/>
  <c r="BD72"/>
  <c r="BD80"/>
  <c r="BD123"/>
  <c r="BD86"/>
  <c r="BD82"/>
  <c r="BD67"/>
  <c r="BD99"/>
  <c r="BD40"/>
  <c r="BD79"/>
  <c r="BD34"/>
  <c r="DY78"/>
  <c r="DY82"/>
  <c r="DY84"/>
  <c r="DY100"/>
  <c r="DY123"/>
  <c r="DY27"/>
  <c r="DY35"/>
  <c r="DY40"/>
  <c r="DY67"/>
  <c r="DY72"/>
  <c r="DY79"/>
  <c r="DY83"/>
  <c r="DY86"/>
  <c r="DY99"/>
  <c r="DY37"/>
  <c r="GV80"/>
  <c r="GV87"/>
  <c r="GV27"/>
  <c r="GV35"/>
  <c r="GV40"/>
  <c r="GV67"/>
  <c r="GV77"/>
  <c r="GV81"/>
  <c r="GV3"/>
  <c r="GV37"/>
  <c r="BD37"/>
  <c r="BD84"/>
  <c r="BD3"/>
  <c r="BD77"/>
  <c r="BD38"/>
  <c r="BD100"/>
  <c r="BD81"/>
  <c r="BD83"/>
  <c r="BD78"/>
  <c r="BD27"/>
  <c r="BD66"/>
  <c r="BD35"/>
  <c r="BD29"/>
  <c r="DY85"/>
  <c r="GV85"/>
  <c r="BD85"/>
  <c r="DY36"/>
  <c r="GV36"/>
  <c r="BD36"/>
  <c r="T29"/>
  <c r="T3"/>
  <c r="T84"/>
  <c r="T66"/>
  <c r="T78"/>
  <c r="T81"/>
  <c r="T34"/>
  <c r="T87"/>
  <c r="T40"/>
  <c r="T67"/>
  <c r="T86"/>
  <c r="T37"/>
  <c r="T85"/>
  <c r="S126" i="14"/>
  <c r="S66"/>
  <c r="S78"/>
  <c r="S72"/>
  <c r="S71"/>
  <c r="S38"/>
  <c r="S77"/>
  <c r="S81"/>
  <c r="S21"/>
  <c r="S128"/>
  <c r="S101"/>
  <c r="S9"/>
  <c r="S42"/>
  <c r="S51"/>
  <c r="S79"/>
  <c r="S99"/>
  <c r="S35"/>
  <c r="S82"/>
  <c r="S100"/>
  <c r="S121"/>
  <c r="S115"/>
  <c r="S75"/>
  <c r="S130"/>
  <c r="S73"/>
  <c r="S50"/>
  <c r="S46"/>
  <c r="S85"/>
  <c r="T150" i="25" l="1"/>
  <c r="I150" s="1"/>
  <c r="J213" i="26" s="1"/>
  <c r="R150" i="25"/>
  <c r="G150" s="1"/>
  <c r="H213" i="26" s="1"/>
  <c r="N150" i="25"/>
  <c r="N151" s="1"/>
  <c r="N9" s="1"/>
  <c r="BE26" i="23"/>
  <c r="GW65"/>
  <c r="GW122"/>
  <c r="GW120"/>
  <c r="GW52"/>
  <c r="W3" i="13"/>
  <c r="W6"/>
  <c r="W8"/>
  <c r="W10"/>
  <c r="W23"/>
  <c r="W25"/>
  <c r="W27"/>
  <c r="W29"/>
  <c r="W31"/>
  <c r="W33"/>
  <c r="W35"/>
  <c r="W38"/>
  <c r="W40"/>
  <c r="W5"/>
  <c r="W7"/>
  <c r="W9"/>
  <c r="W15"/>
  <c r="W24"/>
  <c r="W26"/>
  <c r="W28"/>
  <c r="W30"/>
  <c r="W32"/>
  <c r="W34"/>
  <c r="W36"/>
  <c r="W48"/>
  <c r="W50"/>
  <c r="W61"/>
  <c r="W67"/>
  <c r="W69"/>
  <c r="W73"/>
  <c r="W75"/>
  <c r="W77"/>
  <c r="W79"/>
  <c r="W81"/>
  <c r="W83"/>
  <c r="W85"/>
  <c r="W87"/>
  <c r="W99"/>
  <c r="W101"/>
  <c r="W103"/>
  <c r="W105"/>
  <c r="W107"/>
  <c r="W109"/>
  <c r="W111"/>
  <c r="W117"/>
  <c r="W123"/>
  <c r="W125"/>
  <c r="W129"/>
  <c r="W131"/>
  <c r="W20"/>
  <c r="W66"/>
  <c r="W68"/>
  <c r="W70"/>
  <c r="W78"/>
  <c r="W80"/>
  <c r="W84"/>
  <c r="W86"/>
  <c r="W88"/>
  <c r="W49"/>
  <c r="W74"/>
  <c r="W76"/>
  <c r="W82"/>
  <c r="W128"/>
  <c r="W130"/>
  <c r="W100"/>
  <c r="W102"/>
  <c r="W104"/>
  <c r="W106"/>
  <c r="W108"/>
  <c r="W110"/>
  <c r="W112"/>
  <c r="W118"/>
  <c r="W124"/>
  <c r="W64"/>
  <c r="W122"/>
  <c r="W53"/>
  <c r="W54"/>
  <c r="W120"/>
  <c r="W18"/>
  <c r="W16"/>
  <c r="W62"/>
  <c r="W17"/>
  <c r="W19"/>
  <c r="W14"/>
  <c r="W13"/>
  <c r="W116"/>
  <c r="W37"/>
  <c r="W98"/>
  <c r="W39"/>
  <c r="W72"/>
  <c r="W51"/>
  <c r="W113"/>
  <c r="W121"/>
  <c r="W65"/>
  <c r="W97"/>
  <c r="W56"/>
  <c r="W57"/>
  <c r="W58"/>
  <c r="W95"/>
  <c r="W96"/>
  <c r="W46"/>
  <c r="W47"/>
  <c r="W45"/>
  <c r="W55"/>
  <c r="W59"/>
  <c r="W60"/>
  <c r="W63"/>
  <c r="W126"/>
  <c r="W127"/>
  <c r="W89"/>
  <c r="W115"/>
  <c r="W21"/>
  <c r="W22"/>
  <c r="W42"/>
  <c r="W43"/>
  <c r="W44"/>
  <c r="W91"/>
  <c r="W92"/>
  <c r="W93"/>
  <c r="W94"/>
  <c r="W90"/>
  <c r="W41"/>
  <c r="W52"/>
  <c r="W119"/>
  <c r="W114"/>
  <c r="W71"/>
  <c r="DZ120" i="23"/>
  <c r="BE120"/>
  <c r="CO52"/>
  <c r="DZ52"/>
  <c r="U52"/>
  <c r="BE52"/>
  <c r="T120" i="14"/>
  <c r="DY120"/>
  <c r="BD120"/>
  <c r="CN120"/>
  <c r="DY122"/>
  <c r="CN122"/>
  <c r="DZ65" i="23"/>
  <c r="FK122"/>
  <c r="FK65"/>
  <c r="FK52"/>
  <c r="FK120"/>
  <c r="GV65" i="14"/>
  <c r="GV52"/>
  <c r="GV122"/>
  <c r="GV120"/>
  <c r="CN106"/>
  <c r="FJ65"/>
  <c r="FJ52"/>
  <c r="FJ122"/>
  <c r="FJ120"/>
  <c r="BG9" i="13"/>
  <c r="BG10"/>
  <c r="BG27"/>
  <c r="BG29"/>
  <c r="BG3"/>
  <c r="BG26"/>
  <c r="BG28"/>
  <c r="BG31"/>
  <c r="BG33"/>
  <c r="BG35"/>
  <c r="BG38"/>
  <c r="BG40"/>
  <c r="BG24"/>
  <c r="BG30"/>
  <c r="BG32"/>
  <c r="BG34"/>
  <c r="BG36"/>
  <c r="BG66"/>
  <c r="BG68"/>
  <c r="BG70"/>
  <c r="BG74"/>
  <c r="BG76"/>
  <c r="BG78"/>
  <c r="BG80"/>
  <c r="BG82"/>
  <c r="BG84"/>
  <c r="BG86"/>
  <c r="BG88"/>
  <c r="BG73"/>
  <c r="BG75"/>
  <c r="BG81"/>
  <c r="BG85"/>
  <c r="BG87"/>
  <c r="BG100"/>
  <c r="BG102"/>
  <c r="BG104"/>
  <c r="BG106"/>
  <c r="BG108"/>
  <c r="BG110"/>
  <c r="BG112"/>
  <c r="BG118"/>
  <c r="BG128"/>
  <c r="BG130"/>
  <c r="BG77"/>
  <c r="BG79"/>
  <c r="BG99"/>
  <c r="BG101"/>
  <c r="BG103"/>
  <c r="BG105"/>
  <c r="BG107"/>
  <c r="BG109"/>
  <c r="BG111"/>
  <c r="BG117"/>
  <c r="BG123"/>
  <c r="BG129"/>
  <c r="BG67"/>
  <c r="BG69"/>
  <c r="BG83"/>
  <c r="BG23"/>
  <c r="BG49"/>
  <c r="BG25"/>
  <c r="BG64"/>
  <c r="BG5"/>
  <c r="BG20"/>
  <c r="BG6"/>
  <c r="BG122"/>
  <c r="BG15"/>
  <c r="BG61"/>
  <c r="BG7"/>
  <c r="BG54"/>
  <c r="BG50"/>
  <c r="BG53"/>
  <c r="BG48"/>
  <c r="BG125"/>
  <c r="BG120"/>
  <c r="BG124"/>
  <c r="BG8"/>
  <c r="BG18"/>
  <c r="BG17"/>
  <c r="BG19"/>
  <c r="BG16"/>
  <c r="BG62"/>
  <c r="BG116"/>
  <c r="BG14"/>
  <c r="BG13"/>
  <c r="BG37"/>
  <c r="BG98"/>
  <c r="BG72"/>
  <c r="BG39"/>
  <c r="BG51"/>
  <c r="BG113"/>
  <c r="BG121"/>
  <c r="BG52"/>
  <c r="BG65"/>
  <c r="BG97"/>
  <c r="BG95"/>
  <c r="BG96"/>
  <c r="BG56"/>
  <c r="BG57"/>
  <c r="BG58"/>
  <c r="BG126"/>
  <c r="BG55"/>
  <c r="BG59"/>
  <c r="BG60"/>
  <c r="BG63"/>
  <c r="BG45"/>
  <c r="BG127"/>
  <c r="BG46"/>
  <c r="BG47"/>
  <c r="BG89"/>
  <c r="BG115"/>
  <c r="BG21"/>
  <c r="BG22"/>
  <c r="BG42"/>
  <c r="BG43"/>
  <c r="BG44"/>
  <c r="BG91"/>
  <c r="BG92"/>
  <c r="BG93"/>
  <c r="BG94"/>
  <c r="BG90"/>
  <c r="BG41"/>
  <c r="BG119"/>
  <c r="BG114"/>
  <c r="BG71"/>
  <c r="CO120" i="23"/>
  <c r="U120"/>
  <c r="CO122"/>
  <c r="DZ122"/>
  <c r="U122"/>
  <c r="BE122"/>
  <c r="T52" i="14"/>
  <c r="DY52"/>
  <c r="BD52"/>
  <c r="CN52"/>
  <c r="DY65"/>
  <c r="CN65"/>
  <c r="BD65"/>
  <c r="T65"/>
  <c r="CO65" i="23"/>
  <c r="BE65"/>
  <c r="U82"/>
  <c r="U80"/>
  <c r="U36"/>
  <c r="U63"/>
  <c r="FK26"/>
  <c r="FK109"/>
  <c r="FK105"/>
  <c r="FK103"/>
  <c r="FK61"/>
  <c r="FK106"/>
  <c r="FK108"/>
  <c r="FK104"/>
  <c r="FK107"/>
  <c r="BD63" i="14"/>
  <c r="GV26"/>
  <c r="GV104"/>
  <c r="GV103"/>
  <c r="GV108"/>
  <c r="GV61"/>
  <c r="GV107"/>
  <c r="GV106"/>
  <c r="GV105"/>
  <c r="GV109"/>
  <c r="CO61" i="23"/>
  <c r="CO107"/>
  <c r="CO109"/>
  <c r="CO103"/>
  <c r="CO26"/>
  <c r="DZ106"/>
  <c r="DZ103"/>
  <c r="DZ109"/>
  <c r="DZ107"/>
  <c r="T104" i="14"/>
  <c r="T107"/>
  <c r="T108"/>
  <c r="T26"/>
  <c r="U103" i="23"/>
  <c r="U105"/>
  <c r="U107"/>
  <c r="U109"/>
  <c r="U61"/>
  <c r="DY104" i="14"/>
  <c r="DY105"/>
  <c r="DY108"/>
  <c r="DY109"/>
  <c r="CN108"/>
  <c r="CN109"/>
  <c r="CN104"/>
  <c r="BE104" i="23"/>
  <c r="BE106"/>
  <c r="BE108"/>
  <c r="BD103" i="14"/>
  <c r="BD106"/>
  <c r="BD105"/>
  <c r="BD109"/>
  <c r="BD61"/>
  <c r="GW26" i="23"/>
  <c r="GW103"/>
  <c r="GW104"/>
  <c r="GW108"/>
  <c r="GW61"/>
  <c r="GW107"/>
  <c r="GW105"/>
  <c r="GW106"/>
  <c r="GW109"/>
  <c r="FJ26" i="14"/>
  <c r="FJ106"/>
  <c r="FJ104"/>
  <c r="FJ105"/>
  <c r="FJ61"/>
  <c r="FJ108"/>
  <c r="FJ109"/>
  <c r="FJ103"/>
  <c r="FJ107"/>
  <c r="CO108" i="23"/>
  <c r="CO105"/>
  <c r="CO104"/>
  <c r="CO106"/>
  <c r="DZ61"/>
  <c r="DZ104"/>
  <c r="DZ105"/>
  <c r="DZ108"/>
  <c r="DZ26"/>
  <c r="T103" i="14"/>
  <c r="T106"/>
  <c r="T105"/>
  <c r="T109"/>
  <c r="T61"/>
  <c r="U104" i="23"/>
  <c r="U106"/>
  <c r="U108"/>
  <c r="U26"/>
  <c r="DY61" i="14"/>
  <c r="DY103"/>
  <c r="DY106"/>
  <c r="DY107"/>
  <c r="DY26"/>
  <c r="CN61"/>
  <c r="CN107"/>
  <c r="CN105"/>
  <c r="CN103"/>
  <c r="CN26"/>
  <c r="BE103" i="23"/>
  <c r="BE105"/>
  <c r="BE107"/>
  <c r="BE109"/>
  <c r="BE61"/>
  <c r="BD104" i="14"/>
  <c r="BD107"/>
  <c r="BD108"/>
  <c r="BD26"/>
  <c r="BE116" i="23"/>
  <c r="GW8"/>
  <c r="GW17"/>
  <c r="GW25"/>
  <c r="GW63"/>
  <c r="GW60"/>
  <c r="GW20"/>
  <c r="GW16"/>
  <c r="GW18"/>
  <c r="GW19"/>
  <c r="T129" i="14"/>
  <c r="FJ8"/>
  <c r="FJ17"/>
  <c r="FJ19"/>
  <c r="FJ18"/>
  <c r="FJ63"/>
  <c r="FJ60"/>
  <c r="FJ20"/>
  <c r="FJ25"/>
  <c r="BE18" i="23"/>
  <c r="BE17"/>
  <c r="CO25"/>
  <c r="CO18"/>
  <c r="CO16"/>
  <c r="CO20"/>
  <c r="DZ25"/>
  <c r="DZ19"/>
  <c r="DZ17"/>
  <c r="U18"/>
  <c r="U17"/>
  <c r="U20"/>
  <c r="CN25" i="14"/>
  <c r="CN19"/>
  <c r="CN17"/>
  <c r="CN20"/>
  <c r="BD25"/>
  <c r="BD19"/>
  <c r="BD17"/>
  <c r="BD20"/>
  <c r="T25"/>
  <c r="T17"/>
  <c r="DY25"/>
  <c r="DY20"/>
  <c r="CO60" i="23"/>
  <c r="CO63"/>
  <c r="DZ8"/>
  <c r="T8" i="14"/>
  <c r="U60" i="23"/>
  <c r="DY8" i="14"/>
  <c r="CN8"/>
  <c r="BE8" i="23"/>
  <c r="BD60" i="14"/>
  <c r="FK63" i="23"/>
  <c r="FK60"/>
  <c r="FK17"/>
  <c r="FK19"/>
  <c r="FK8"/>
  <c r="FK20"/>
  <c r="FK16"/>
  <c r="FK18"/>
  <c r="FK25"/>
  <c r="DY116" i="14"/>
  <c r="GV63"/>
  <c r="GV60"/>
  <c r="GV20"/>
  <c r="GV19"/>
  <c r="GV25"/>
  <c r="GV8"/>
  <c r="GV17"/>
  <c r="GV18"/>
  <c r="BE25" i="23"/>
  <c r="BE19"/>
  <c r="BE16"/>
  <c r="BE20"/>
  <c r="CO19"/>
  <c r="CO17"/>
  <c r="DZ18"/>
  <c r="DZ16"/>
  <c r="DZ20"/>
  <c r="U25"/>
  <c r="U19"/>
  <c r="U16"/>
  <c r="CN18" i="14"/>
  <c r="BD18"/>
  <c r="BD16"/>
  <c r="T19"/>
  <c r="T18"/>
  <c r="T16"/>
  <c r="T20"/>
  <c r="DY18"/>
  <c r="DY19"/>
  <c r="DY17"/>
  <c r="CO8" i="23"/>
  <c r="DZ60"/>
  <c r="DZ63"/>
  <c r="T60" i="14"/>
  <c r="T63"/>
  <c r="U8" i="23"/>
  <c r="DY60" i="14"/>
  <c r="DY63"/>
  <c r="CN60"/>
  <c r="CN63"/>
  <c r="BE60" i="23"/>
  <c r="BE63"/>
  <c r="BD8" i="14"/>
  <c r="T112"/>
  <c r="U38" i="23"/>
  <c r="U34"/>
  <c r="U40"/>
  <c r="U67"/>
  <c r="U123"/>
  <c r="U87"/>
  <c r="U85"/>
  <c r="FK116"/>
  <c r="FK6"/>
  <c r="FK70"/>
  <c r="FK23"/>
  <c r="FK49"/>
  <c r="FK125"/>
  <c r="FK24"/>
  <c r="FK113"/>
  <c r="FJ6" i="14"/>
  <c r="FJ23"/>
  <c r="FJ49"/>
  <c r="FJ116"/>
  <c r="FJ70"/>
  <c r="FJ24"/>
  <c r="FJ113"/>
  <c r="BE113" i="23"/>
  <c r="U113"/>
  <c r="CO113"/>
  <c r="DZ113"/>
  <c r="CN113" i="14"/>
  <c r="BD113"/>
  <c r="T113"/>
  <c r="DY113"/>
  <c r="BE24" i="23"/>
  <c r="CO24"/>
  <c r="DZ24"/>
  <c r="U24"/>
  <c r="CN24" i="14"/>
  <c r="BD24"/>
  <c r="DY24"/>
  <c r="T24"/>
  <c r="CO70" i="23"/>
  <c r="U70"/>
  <c r="CN70" i="14"/>
  <c r="BD70"/>
  <c r="CO6" i="23"/>
  <c r="DZ6"/>
  <c r="U6"/>
  <c r="BE6"/>
  <c r="T6" i="14"/>
  <c r="DY6"/>
  <c r="CN6"/>
  <c r="BD6"/>
  <c r="CO116" i="23"/>
  <c r="T116" i="14"/>
  <c r="CN116"/>
  <c r="GW6" i="23"/>
  <c r="GW70"/>
  <c r="GW23"/>
  <c r="GW49"/>
  <c r="GW125"/>
  <c r="GW116"/>
  <c r="GW24"/>
  <c r="GW113"/>
  <c r="GV116" i="14"/>
  <c r="GV6"/>
  <c r="GV23"/>
  <c r="GV49"/>
  <c r="GV70"/>
  <c r="GV24"/>
  <c r="GV113"/>
  <c r="BE49" i="23"/>
  <c r="BE125"/>
  <c r="U49"/>
  <c r="U125"/>
  <c r="CO125"/>
  <c r="CO49"/>
  <c r="DZ125"/>
  <c r="DZ49"/>
  <c r="CN49" i="14"/>
  <c r="BD49"/>
  <c r="T49"/>
  <c r="DY49"/>
  <c r="BE23" i="23"/>
  <c r="CO23"/>
  <c r="DZ23"/>
  <c r="U23"/>
  <c r="CN23" i="14"/>
  <c r="BD23"/>
  <c r="DY23"/>
  <c r="T23"/>
  <c r="DZ70" i="23"/>
  <c r="BE70"/>
  <c r="DY70" i="14"/>
  <c r="T70"/>
  <c r="DZ116" i="23"/>
  <c r="U116"/>
  <c r="BD116" i="14"/>
  <c r="C129" i="25"/>
  <c r="D182" i="26" s="1"/>
  <c r="D129" i="25"/>
  <c r="E182" i="26" s="1"/>
  <c r="N130" i="25"/>
  <c r="N6" s="1"/>
  <c r="H129"/>
  <c r="I182" i="26" s="1"/>
  <c r="G129" i="25"/>
  <c r="H182" i="26" s="1"/>
  <c r="R130" i="25"/>
  <c r="R6" s="1"/>
  <c r="J129"/>
  <c r="K182" i="26" s="1"/>
  <c r="I129" i="25"/>
  <c r="J182" i="26" s="1"/>
  <c r="H150" i="25"/>
  <c r="I213" i="26" s="1"/>
  <c r="D150" i="25"/>
  <c r="E213" i="26" s="1"/>
  <c r="J150" i="25"/>
  <c r="K213" i="26" s="1"/>
  <c r="R46" i="25"/>
  <c r="N46"/>
  <c r="FK15" i="23"/>
  <c r="GV15" i="14"/>
  <c r="GW15" i="23"/>
  <c r="T13" i="14"/>
  <c r="FJ15"/>
  <c r="BE15" i="23"/>
  <c r="U15"/>
  <c r="CO15"/>
  <c r="DZ15"/>
  <c r="CN15" i="14"/>
  <c r="BD15"/>
  <c r="T15"/>
  <c r="DY15"/>
  <c r="FK14" i="23"/>
  <c r="GV14" i="14"/>
  <c r="DZ14" i="23"/>
  <c r="T14" i="14"/>
  <c r="BD13"/>
  <c r="DZ98" i="23"/>
  <c r="GW14"/>
  <c r="CO97"/>
  <c r="T97" i="14"/>
  <c r="FJ14"/>
  <c r="CO14" i="23"/>
  <c r="BE14"/>
  <c r="U14"/>
  <c r="CN14" i="14"/>
  <c r="BD14"/>
  <c r="DY14"/>
  <c r="BE13" i="23"/>
  <c r="U13"/>
  <c r="BE74"/>
  <c r="GW74"/>
  <c r="DZ74"/>
  <c r="GW55"/>
  <c r="GW54"/>
  <c r="GW57"/>
  <c r="GW56"/>
  <c r="GW59"/>
  <c r="GW64"/>
  <c r="GW58"/>
  <c r="GW62"/>
  <c r="GW53"/>
  <c r="GW50"/>
  <c r="BE59"/>
  <c r="BE55"/>
  <c r="BE62"/>
  <c r="BE64"/>
  <c r="BE56"/>
  <c r="DZ59"/>
  <c r="DZ53"/>
  <c r="DZ62"/>
  <c r="DZ57"/>
  <c r="DZ56"/>
  <c r="BE50"/>
  <c r="DZ50"/>
  <c r="BE53"/>
  <c r="BE57"/>
  <c r="BE58"/>
  <c r="BE54"/>
  <c r="DZ55"/>
  <c r="DZ58"/>
  <c r="DZ54"/>
  <c r="DZ64"/>
  <c r="U74"/>
  <c r="CO74"/>
  <c r="FK74"/>
  <c r="FK62"/>
  <c r="FK54"/>
  <c r="FK55"/>
  <c r="FK56"/>
  <c r="FK59"/>
  <c r="FK58"/>
  <c r="FK64"/>
  <c r="FK57"/>
  <c r="FK53"/>
  <c r="FK50"/>
  <c r="CO50"/>
  <c r="U50"/>
  <c r="U58"/>
  <c r="U54"/>
  <c r="U57"/>
  <c r="U53"/>
  <c r="CO58"/>
  <c r="CO64"/>
  <c r="CO55"/>
  <c r="CO62"/>
  <c r="U64"/>
  <c r="U56"/>
  <c r="U62"/>
  <c r="U55"/>
  <c r="U59"/>
  <c r="CO54"/>
  <c r="CO56"/>
  <c r="CO53"/>
  <c r="CO57"/>
  <c r="CO59"/>
  <c r="BE97"/>
  <c r="BE30"/>
  <c r="GW98"/>
  <c r="GW97"/>
  <c r="BE98"/>
  <c r="DZ97"/>
  <c r="U98"/>
  <c r="FK98"/>
  <c r="FK97"/>
  <c r="U97"/>
  <c r="CO98"/>
  <c r="DY32" i="14"/>
  <c r="GV97"/>
  <c r="GV98"/>
  <c r="DY98"/>
  <c r="BD97"/>
  <c r="DY97"/>
  <c r="BD98"/>
  <c r="CN98"/>
  <c r="FJ98"/>
  <c r="FJ97"/>
  <c r="CN97"/>
  <c r="T98"/>
  <c r="T73"/>
  <c r="T50"/>
  <c r="T46"/>
  <c r="DY53"/>
  <c r="DY55"/>
  <c r="DY56"/>
  <c r="DY62"/>
  <c r="BD54"/>
  <c r="BD53"/>
  <c r="BD57"/>
  <c r="BD58"/>
  <c r="BD62"/>
  <c r="BD74"/>
  <c r="DY74"/>
  <c r="GV74"/>
  <c r="GV64"/>
  <c r="GV53"/>
  <c r="GV58"/>
  <c r="GV56"/>
  <c r="GV125"/>
  <c r="GV59"/>
  <c r="GV55"/>
  <c r="GV62"/>
  <c r="GV57"/>
  <c r="GV54"/>
  <c r="DY54"/>
  <c r="DY57"/>
  <c r="DY58"/>
  <c r="DY59"/>
  <c r="DY64"/>
  <c r="BD55"/>
  <c r="BD56"/>
  <c r="BD59"/>
  <c r="BD64"/>
  <c r="BD125"/>
  <c r="DY125"/>
  <c r="CN54"/>
  <c r="CN56"/>
  <c r="CN57"/>
  <c r="CN58"/>
  <c r="CN62"/>
  <c r="T53"/>
  <c r="T55"/>
  <c r="T56"/>
  <c r="T59"/>
  <c r="CN125"/>
  <c r="T74"/>
  <c r="FJ74"/>
  <c r="CN74"/>
  <c r="FJ125"/>
  <c r="FJ62"/>
  <c r="FJ56"/>
  <c r="FJ55"/>
  <c r="FJ53"/>
  <c r="FJ64"/>
  <c r="FJ59"/>
  <c r="FJ58"/>
  <c r="FJ57"/>
  <c r="FJ54"/>
  <c r="CN53"/>
  <c r="CN55"/>
  <c r="CN59"/>
  <c r="CN64"/>
  <c r="T54"/>
  <c r="T57"/>
  <c r="T58"/>
  <c r="T62"/>
  <c r="T64"/>
  <c r="T125"/>
  <c r="GX28"/>
  <c r="GY1"/>
  <c r="GX100"/>
  <c r="CO28"/>
  <c r="CO100"/>
  <c r="CP1"/>
  <c r="BE69" i="23"/>
  <c r="GW95"/>
  <c r="BE95"/>
  <c r="BE96"/>
  <c r="BE124"/>
  <c r="DZ95"/>
  <c r="GW96"/>
  <c r="DZ96"/>
  <c r="GW124"/>
  <c r="DZ124"/>
  <c r="GV69" i="14"/>
  <c r="BD95"/>
  <c r="BD96"/>
  <c r="GV95"/>
  <c r="BD124"/>
  <c r="DY96"/>
  <c r="GV96"/>
  <c r="DY95"/>
  <c r="GV124"/>
  <c r="DY124"/>
  <c r="T95"/>
  <c r="T96"/>
  <c r="T124"/>
  <c r="CN96"/>
  <c r="FJ96"/>
  <c r="CN95"/>
  <c r="FJ95"/>
  <c r="CN124"/>
  <c r="FJ124"/>
  <c r="FK69" i="23"/>
  <c r="U95"/>
  <c r="U96"/>
  <c r="U124"/>
  <c r="CO96"/>
  <c r="FK96"/>
  <c r="CO95"/>
  <c r="FK95"/>
  <c r="CO124"/>
  <c r="FK124"/>
  <c r="CN69" i="14"/>
  <c r="FJ69"/>
  <c r="CO69" i="23"/>
  <c r="BD69" i="14"/>
  <c r="DY69"/>
  <c r="DZ48" i="23"/>
  <c r="GW69"/>
  <c r="DZ69"/>
  <c r="T69" i="14"/>
  <c r="U69" i="23"/>
  <c r="FK45"/>
  <c r="FK22"/>
  <c r="FK7"/>
  <c r="FK93"/>
  <c r="FK48"/>
  <c r="FK46"/>
  <c r="FK44"/>
  <c r="FK5"/>
  <c r="FK94"/>
  <c r="FK127"/>
  <c r="GV48" i="14"/>
  <c r="GV44"/>
  <c r="GV22"/>
  <c r="GV7"/>
  <c r="GV93"/>
  <c r="GV47"/>
  <c r="GV45"/>
  <c r="GV127"/>
  <c r="GV94"/>
  <c r="CN47"/>
  <c r="CN45"/>
  <c r="CN5"/>
  <c r="CN94"/>
  <c r="CN93"/>
  <c r="CN48"/>
  <c r="CN44"/>
  <c r="CN22"/>
  <c r="CN7"/>
  <c r="CN127"/>
  <c r="FJ47"/>
  <c r="FJ44"/>
  <c r="FJ127"/>
  <c r="FJ22"/>
  <c r="FJ93"/>
  <c r="FJ48"/>
  <c r="FJ45"/>
  <c r="FJ5"/>
  <c r="FJ94"/>
  <c r="FJ7"/>
  <c r="DY93"/>
  <c r="DY94"/>
  <c r="BD93"/>
  <c r="BD94"/>
  <c r="T94"/>
  <c r="T7"/>
  <c r="T5"/>
  <c r="BE94" i="23"/>
  <c r="BE127"/>
  <c r="DZ93"/>
  <c r="DZ7"/>
  <c r="DZ22"/>
  <c r="U94"/>
  <c r="U93"/>
  <c r="U5"/>
  <c r="U22"/>
  <c r="CO127"/>
  <c r="CO7"/>
  <c r="CO22"/>
  <c r="DZ45"/>
  <c r="CO46"/>
  <c r="BE44"/>
  <c r="BE46"/>
  <c r="U44"/>
  <c r="U45"/>
  <c r="BD45" i="14"/>
  <c r="BD47"/>
  <c r="T44"/>
  <c r="T47"/>
  <c r="DY44"/>
  <c r="DY47"/>
  <c r="BE10" i="23"/>
  <c r="GW46"/>
  <c r="GW22"/>
  <c r="GW7"/>
  <c r="GW127"/>
  <c r="GW48"/>
  <c r="GW44"/>
  <c r="GW45"/>
  <c r="GW94"/>
  <c r="GW93"/>
  <c r="DY127" i="14"/>
  <c r="DY7"/>
  <c r="DY22"/>
  <c r="BD127"/>
  <c r="BD7"/>
  <c r="BD22"/>
  <c r="T127"/>
  <c r="T93"/>
  <c r="T22"/>
  <c r="BE93" i="23"/>
  <c r="BE7"/>
  <c r="BE22"/>
  <c r="DZ94"/>
  <c r="DZ127"/>
  <c r="U127"/>
  <c r="U7"/>
  <c r="CO93"/>
  <c r="CO94"/>
  <c r="CO5"/>
  <c r="DZ44"/>
  <c r="DZ46"/>
  <c r="CO45"/>
  <c r="CO44"/>
  <c r="BE45"/>
  <c r="U46"/>
  <c r="BD44" i="14"/>
  <c r="BD48"/>
  <c r="T45"/>
  <c r="T48"/>
  <c r="CO48" i="23"/>
  <c r="BE48"/>
  <c r="U48"/>
  <c r="DY45" i="14"/>
  <c r="DY48"/>
  <c r="FL100"/>
  <c r="FL28"/>
  <c r="FM1"/>
  <c r="CP100" i="23"/>
  <c r="CP28"/>
  <c r="CQ1"/>
  <c r="CO10"/>
  <c r="CO92"/>
  <c r="CO68"/>
  <c r="CO90"/>
  <c r="CO118"/>
  <c r="FK10"/>
  <c r="FK90"/>
  <c r="FK118"/>
  <c r="FK68"/>
  <c r="FK92"/>
  <c r="CO30"/>
  <c r="CO32"/>
  <c r="CO88"/>
  <c r="CO31"/>
  <c r="CO33"/>
  <c r="FK30"/>
  <c r="FK31"/>
  <c r="FK32"/>
  <c r="FK88"/>
  <c r="FK33"/>
  <c r="T85" i="14"/>
  <c r="FJ32"/>
  <c r="FJ88"/>
  <c r="CN32"/>
  <c r="CN88"/>
  <c r="FJ30"/>
  <c r="CN30"/>
  <c r="FJ33"/>
  <c r="CN31"/>
  <c r="FJ31"/>
  <c r="CN33"/>
  <c r="GV90"/>
  <c r="GV118"/>
  <c r="GV92"/>
  <c r="GV10"/>
  <c r="GV68"/>
  <c r="FJ118"/>
  <c r="FJ92"/>
  <c r="CN92"/>
  <c r="CN118"/>
  <c r="FJ10"/>
  <c r="FJ68"/>
  <c r="CN10"/>
  <c r="CN68"/>
  <c r="FJ90"/>
  <c r="CN90"/>
  <c r="U118" i="23"/>
  <c r="U92"/>
  <c r="BD92" i="14"/>
  <c r="T90"/>
  <c r="DY92"/>
  <c r="DY118"/>
  <c r="DZ92" i="23"/>
  <c r="DZ68"/>
  <c r="DZ90"/>
  <c r="EA28"/>
  <c r="EA100"/>
  <c r="EB1"/>
  <c r="DZ88"/>
  <c r="DZ32"/>
  <c r="BD88" i="14"/>
  <c r="BD33"/>
  <c r="BD31"/>
  <c r="BD68"/>
  <c r="T88"/>
  <c r="T33"/>
  <c r="T31"/>
  <c r="T68"/>
  <c r="BE90" i="23"/>
  <c r="BE118"/>
  <c r="BE32"/>
  <c r="U10"/>
  <c r="U32"/>
  <c r="U30"/>
  <c r="DY33" i="14"/>
  <c r="DY68"/>
  <c r="DY10"/>
  <c r="GW30" i="23"/>
  <c r="GW33"/>
  <c r="GW32"/>
  <c r="GW88"/>
  <c r="GW31"/>
  <c r="GW10"/>
  <c r="GW90"/>
  <c r="GW92"/>
  <c r="GW68"/>
  <c r="GW118"/>
  <c r="GV31" i="14"/>
  <c r="GV33"/>
  <c r="GV32"/>
  <c r="GV88"/>
  <c r="GV30"/>
  <c r="U68" i="23"/>
  <c r="U90"/>
  <c r="BD90" i="14"/>
  <c r="BD118"/>
  <c r="T92"/>
  <c r="T118"/>
  <c r="DY90"/>
  <c r="DZ118" i="23"/>
  <c r="DZ31"/>
  <c r="DZ33"/>
  <c r="DZ10"/>
  <c r="DZ30"/>
  <c r="FN1"/>
  <c r="FM100"/>
  <c r="FM28"/>
  <c r="BD10" i="14"/>
  <c r="BD32"/>
  <c r="BD30"/>
  <c r="T10"/>
  <c r="T32"/>
  <c r="T30"/>
  <c r="BE68" i="23"/>
  <c r="BE92"/>
  <c r="BF100"/>
  <c r="BG1"/>
  <c r="BF28"/>
  <c r="BE88"/>
  <c r="BE33"/>
  <c r="BE31"/>
  <c r="U88"/>
  <c r="U33"/>
  <c r="U31"/>
  <c r="DY31" i="14"/>
  <c r="DY88"/>
  <c r="DY30"/>
  <c r="GY100" i="23"/>
  <c r="GZ1"/>
  <c r="GY28"/>
  <c r="BE100" i="14"/>
  <c r="BE28"/>
  <c r="BF1"/>
  <c r="BH1" i="13"/>
  <c r="H13" i="6"/>
  <c r="FK41" i="23"/>
  <c r="FK121"/>
  <c r="FK73"/>
  <c r="FK89"/>
  <c r="FK101"/>
  <c r="FK114"/>
  <c r="FK21"/>
  <c r="FK130"/>
  <c r="FK102"/>
  <c r="FK111"/>
  <c r="FK117"/>
  <c r="FK126"/>
  <c r="FK9"/>
  <c r="CO41"/>
  <c r="CO115"/>
  <c r="CO73"/>
  <c r="CO89"/>
  <c r="CO101"/>
  <c r="CO114"/>
  <c r="CO21"/>
  <c r="CO130"/>
  <c r="CO9"/>
  <c r="CO102"/>
  <c r="CO111"/>
  <c r="CO117"/>
  <c r="CO126"/>
  <c r="CO42"/>
  <c r="FK115"/>
  <c r="FK75"/>
  <c r="FK76"/>
  <c r="FK119"/>
  <c r="FK129"/>
  <c r="FK42"/>
  <c r="FK91"/>
  <c r="FK110"/>
  <c r="FK112"/>
  <c r="FK128"/>
  <c r="FK71"/>
  <c r="CO121"/>
  <c r="CO76"/>
  <c r="CO119"/>
  <c r="CO129"/>
  <c r="CO71"/>
  <c r="CO75"/>
  <c r="CO91"/>
  <c r="CO110"/>
  <c r="CO112"/>
  <c r="CO128"/>
  <c r="CO51"/>
  <c r="CO47"/>
  <c r="FK47"/>
  <c r="FK51"/>
  <c r="I13" i="6"/>
  <c r="EA65" i="23" s="1"/>
  <c r="BE42"/>
  <c r="BE76"/>
  <c r="BE9"/>
  <c r="BE111"/>
  <c r="BE102"/>
  <c r="BE101"/>
  <c r="BE75"/>
  <c r="BE89"/>
  <c r="BE115"/>
  <c r="BE121"/>
  <c r="BE71"/>
  <c r="BE91"/>
  <c r="BE119"/>
  <c r="GW51"/>
  <c r="BE51"/>
  <c r="BE41"/>
  <c r="BE129"/>
  <c r="BE112"/>
  <c r="BE73"/>
  <c r="BE130"/>
  <c r="BE110"/>
  <c r="BE128"/>
  <c r="BE117"/>
  <c r="BE21"/>
  <c r="BE126"/>
  <c r="BE114"/>
  <c r="GW41"/>
  <c r="GW115"/>
  <c r="GW73"/>
  <c r="GW89"/>
  <c r="GW101"/>
  <c r="GW114"/>
  <c r="GW21"/>
  <c r="GW130"/>
  <c r="GW71"/>
  <c r="GW102"/>
  <c r="GW111"/>
  <c r="GW117"/>
  <c r="GW126"/>
  <c r="DZ115"/>
  <c r="DZ76"/>
  <c r="DZ119"/>
  <c r="DZ129"/>
  <c r="DZ71"/>
  <c r="DZ75"/>
  <c r="DZ91"/>
  <c r="DZ110"/>
  <c r="DZ112"/>
  <c r="DZ128"/>
  <c r="GW121"/>
  <c r="GW76"/>
  <c r="GW119"/>
  <c r="GW129"/>
  <c r="GW75"/>
  <c r="GW91"/>
  <c r="GW110"/>
  <c r="GW112"/>
  <c r="GW128"/>
  <c r="GW9"/>
  <c r="GW42"/>
  <c r="DZ41"/>
  <c r="DZ121"/>
  <c r="DZ73"/>
  <c r="DZ89"/>
  <c r="DZ101"/>
  <c r="DZ114"/>
  <c r="DZ21"/>
  <c r="DZ130"/>
  <c r="DZ9"/>
  <c r="DZ102"/>
  <c r="DZ111"/>
  <c r="DZ117"/>
  <c r="DZ126"/>
  <c r="DZ42"/>
  <c r="GW47"/>
  <c r="DZ47"/>
  <c r="BE47"/>
  <c r="DZ51"/>
  <c r="X1" i="13"/>
  <c r="C13" i="6"/>
  <c r="BD86" i="14"/>
  <c r="BD81"/>
  <c r="BD83"/>
  <c r="BD77"/>
  <c r="BD38"/>
  <c r="BD29"/>
  <c r="BD84"/>
  <c r="BD3"/>
  <c r="BD99"/>
  <c r="BD40"/>
  <c r="BD79"/>
  <c r="GV27"/>
  <c r="GV29"/>
  <c r="GV35"/>
  <c r="GV38"/>
  <c r="GV40"/>
  <c r="GV67"/>
  <c r="GV72"/>
  <c r="BD37"/>
  <c r="BD80"/>
  <c r="BD82"/>
  <c r="BD67"/>
  <c r="BD123"/>
  <c r="BD35"/>
  <c r="BD87"/>
  <c r="BD72"/>
  <c r="BD78"/>
  <c r="BD27"/>
  <c r="BD66"/>
  <c r="BD34"/>
  <c r="GV34"/>
  <c r="GV66"/>
  <c r="GV78"/>
  <c r="GV80"/>
  <c r="GV82"/>
  <c r="GV84"/>
  <c r="GV87"/>
  <c r="GV99"/>
  <c r="GV3"/>
  <c r="GV123"/>
  <c r="GV37"/>
  <c r="GV77"/>
  <c r="GV79"/>
  <c r="GV81"/>
  <c r="GV83"/>
  <c r="GV86"/>
  <c r="GV100"/>
  <c r="BD85"/>
  <c r="GV36"/>
  <c r="BD36"/>
  <c r="GV85"/>
  <c r="E13" i="6"/>
  <c r="BD41" i="14"/>
  <c r="BD42"/>
  <c r="BD76"/>
  <c r="BD111"/>
  <c r="BD9"/>
  <c r="BD102"/>
  <c r="BD101"/>
  <c r="BD117"/>
  <c r="BD128"/>
  <c r="BD21"/>
  <c r="BD71"/>
  <c r="BD126"/>
  <c r="BD114"/>
  <c r="GV115"/>
  <c r="GV21"/>
  <c r="GV128"/>
  <c r="GV110"/>
  <c r="GV111"/>
  <c r="GV112"/>
  <c r="GV117"/>
  <c r="GV42"/>
  <c r="GV73"/>
  <c r="GV51"/>
  <c r="BD51"/>
  <c r="BD50"/>
  <c r="BD112"/>
  <c r="BD73"/>
  <c r="BD129"/>
  <c r="BD110"/>
  <c r="BD130"/>
  <c r="BD75"/>
  <c r="BD115"/>
  <c r="BD89"/>
  <c r="BD121"/>
  <c r="BD91"/>
  <c r="BD119"/>
  <c r="GV41"/>
  <c r="GV126"/>
  <c r="GV130"/>
  <c r="GV119"/>
  <c r="GV75"/>
  <c r="GV91"/>
  <c r="GV101"/>
  <c r="GV129"/>
  <c r="GV114"/>
  <c r="GV50"/>
  <c r="GV71"/>
  <c r="GV76"/>
  <c r="GV89"/>
  <c r="GV121"/>
  <c r="GV102"/>
  <c r="GV9"/>
  <c r="BD46"/>
  <c r="GV46"/>
  <c r="U119" i="23"/>
  <c r="U117"/>
  <c r="U102"/>
  <c r="U71"/>
  <c r="U121"/>
  <c r="U21"/>
  <c r="U101"/>
  <c r="U42"/>
  <c r="U51"/>
  <c r="U126"/>
  <c r="U115"/>
  <c r="U111"/>
  <c r="U110"/>
  <c r="U47"/>
  <c r="T35" i="14"/>
  <c r="T82"/>
  <c r="T34"/>
  <c r="T67"/>
  <c r="T78"/>
  <c r="T38"/>
  <c r="T77"/>
  <c r="T81"/>
  <c r="T79"/>
  <c r="T99"/>
  <c r="T36"/>
  <c r="DY3"/>
  <c r="DY42"/>
  <c r="DY38"/>
  <c r="DY29"/>
  <c r="DY102"/>
  <c r="DY87"/>
  <c r="DY80"/>
  <c r="DY21"/>
  <c r="DY114"/>
  <c r="DY41"/>
  <c r="DY71"/>
  <c r="DY50"/>
  <c r="DY37"/>
  <c r="DY101"/>
  <c r="DY86"/>
  <c r="DY83"/>
  <c r="DY79"/>
  <c r="DY76"/>
  <c r="DY72"/>
  <c r="DY129"/>
  <c r="DY123"/>
  <c r="DY112"/>
  <c r="DY110"/>
  <c r="DY51"/>
  <c r="DY36"/>
  <c r="G13" i="6"/>
  <c r="BE86" i="23"/>
  <c r="BE82"/>
  <c r="BE67"/>
  <c r="BE99"/>
  <c r="BE40"/>
  <c r="BE79"/>
  <c r="BE84"/>
  <c r="BE3"/>
  <c r="BE77"/>
  <c r="BE38"/>
  <c r="BE29"/>
  <c r="BE37"/>
  <c r="BE81"/>
  <c r="BE83"/>
  <c r="BE78"/>
  <c r="BE27"/>
  <c r="BE66"/>
  <c r="BE35"/>
  <c r="BE87"/>
  <c r="BE72"/>
  <c r="BE80"/>
  <c r="BE123"/>
  <c r="BE34"/>
  <c r="GW77"/>
  <c r="GW81"/>
  <c r="GW3"/>
  <c r="GW37"/>
  <c r="GW80"/>
  <c r="GW87"/>
  <c r="GW27"/>
  <c r="GW35"/>
  <c r="GW40"/>
  <c r="GW67"/>
  <c r="DZ72"/>
  <c r="DZ79"/>
  <c r="DZ83"/>
  <c r="DZ86"/>
  <c r="DZ99"/>
  <c r="DZ37"/>
  <c r="DZ78"/>
  <c r="DZ82"/>
  <c r="DZ84"/>
  <c r="DZ100"/>
  <c r="DZ123"/>
  <c r="DZ27"/>
  <c r="DZ35"/>
  <c r="DZ40"/>
  <c r="DZ67"/>
  <c r="GW72"/>
  <c r="GW79"/>
  <c r="GW83"/>
  <c r="GW86"/>
  <c r="GW99"/>
  <c r="GW34"/>
  <c r="GW66"/>
  <c r="GW78"/>
  <c r="GW82"/>
  <c r="GW84"/>
  <c r="GW100"/>
  <c r="GW123"/>
  <c r="GW29"/>
  <c r="GW38"/>
  <c r="DZ77"/>
  <c r="DZ81"/>
  <c r="DZ34"/>
  <c r="DZ66"/>
  <c r="DZ80"/>
  <c r="DZ87"/>
  <c r="DZ29"/>
  <c r="DZ38"/>
  <c r="DZ3"/>
  <c r="DZ36"/>
  <c r="BE36"/>
  <c r="GW85"/>
  <c r="DZ85"/>
  <c r="BE85"/>
  <c r="GW36"/>
  <c r="V47"/>
  <c r="V51"/>
  <c r="V41"/>
  <c r="V129"/>
  <c r="V112"/>
  <c r="V73"/>
  <c r="V130"/>
  <c r="V110"/>
  <c r="V128"/>
  <c r="V121"/>
  <c r="V100"/>
  <c r="V126"/>
  <c r="V114"/>
  <c r="W1"/>
  <c r="V42"/>
  <c r="V76"/>
  <c r="V9"/>
  <c r="V111"/>
  <c r="V102"/>
  <c r="V101"/>
  <c r="V75"/>
  <c r="V89"/>
  <c r="V115"/>
  <c r="V117"/>
  <c r="V21"/>
  <c r="V28"/>
  <c r="V71"/>
  <c r="V91"/>
  <c r="V119"/>
  <c r="F13" i="6"/>
  <c r="FK80" i="23"/>
  <c r="FK77"/>
  <c r="FK81"/>
  <c r="FK27"/>
  <c r="FK35"/>
  <c r="FK40"/>
  <c r="FK67"/>
  <c r="FK87"/>
  <c r="FK34"/>
  <c r="FK66"/>
  <c r="CO77"/>
  <c r="CO81"/>
  <c r="CO34"/>
  <c r="CO66"/>
  <c r="CO80"/>
  <c r="CO87"/>
  <c r="CO29"/>
  <c r="CO38"/>
  <c r="CO3"/>
  <c r="FK78"/>
  <c r="FK82"/>
  <c r="FK79"/>
  <c r="FK83"/>
  <c r="FK86"/>
  <c r="FK99"/>
  <c r="FK72"/>
  <c r="FK29"/>
  <c r="FK38"/>
  <c r="FK3"/>
  <c r="FK84"/>
  <c r="FK100"/>
  <c r="FK123"/>
  <c r="FK37"/>
  <c r="CO72"/>
  <c r="CO79"/>
  <c r="CO83"/>
  <c r="CO86"/>
  <c r="CO99"/>
  <c r="CO37"/>
  <c r="CO78"/>
  <c r="CO82"/>
  <c r="CO84"/>
  <c r="CO100"/>
  <c r="CO123"/>
  <c r="CO27"/>
  <c r="CO35"/>
  <c r="CO40"/>
  <c r="CO67"/>
  <c r="CO36"/>
  <c r="FK36"/>
  <c r="CO85"/>
  <c r="FK85"/>
  <c r="B13" i="6"/>
  <c r="FJ99" i="14"/>
  <c r="FJ3"/>
  <c r="FJ34"/>
  <c r="FJ37"/>
  <c r="FJ66"/>
  <c r="FJ78"/>
  <c r="FJ80"/>
  <c r="FJ82"/>
  <c r="FJ84"/>
  <c r="FJ87"/>
  <c r="FJ123"/>
  <c r="FJ100"/>
  <c r="FJ27"/>
  <c r="FJ29"/>
  <c r="FJ35"/>
  <c r="FJ38"/>
  <c r="FJ40"/>
  <c r="FJ67"/>
  <c r="FJ72"/>
  <c r="FJ77"/>
  <c r="FJ79"/>
  <c r="FJ81"/>
  <c r="FJ83"/>
  <c r="FJ86"/>
  <c r="CN99"/>
  <c r="CN78"/>
  <c r="CN80"/>
  <c r="CN82"/>
  <c r="CN84"/>
  <c r="CN87"/>
  <c r="CN123"/>
  <c r="CN34"/>
  <c r="CN37"/>
  <c r="CN66"/>
  <c r="CN72"/>
  <c r="CN100"/>
  <c r="CN77"/>
  <c r="CN79"/>
  <c r="CN81"/>
  <c r="CN83"/>
  <c r="CN86"/>
  <c r="CN27"/>
  <c r="CN29"/>
  <c r="CN35"/>
  <c r="CN38"/>
  <c r="CN40"/>
  <c r="CN67"/>
  <c r="CN3"/>
  <c r="CN36"/>
  <c r="FJ85"/>
  <c r="CN85"/>
  <c r="FJ36"/>
  <c r="U100"/>
  <c r="U67"/>
  <c r="V1"/>
  <c r="U28"/>
  <c r="D13" i="6"/>
  <c r="U65" i="14" s="1"/>
  <c r="FJ41"/>
  <c r="FJ101"/>
  <c r="FJ121"/>
  <c r="FJ50"/>
  <c r="FJ71"/>
  <c r="FJ75"/>
  <c r="FJ91"/>
  <c r="FJ110"/>
  <c r="FJ111"/>
  <c r="FJ112"/>
  <c r="FJ117"/>
  <c r="FJ126"/>
  <c r="FJ129"/>
  <c r="FJ130"/>
  <c r="FJ51"/>
  <c r="FJ115"/>
  <c r="FJ102"/>
  <c r="FJ9"/>
  <c r="FJ42"/>
  <c r="FJ73"/>
  <c r="FJ76"/>
  <c r="FJ89"/>
  <c r="FJ114"/>
  <c r="FJ119"/>
  <c r="FJ21"/>
  <c r="FJ128"/>
  <c r="CN51"/>
  <c r="CN121"/>
  <c r="CN101"/>
  <c r="CN114"/>
  <c r="CN75"/>
  <c r="CN91"/>
  <c r="CN117"/>
  <c r="CN126"/>
  <c r="CN129"/>
  <c r="CN130"/>
  <c r="CN50"/>
  <c r="CN71"/>
  <c r="CN9"/>
  <c r="CN41"/>
  <c r="CN115"/>
  <c r="CN73"/>
  <c r="CN102"/>
  <c r="CN110"/>
  <c r="CN111"/>
  <c r="CN112"/>
  <c r="CN76"/>
  <c r="CN89"/>
  <c r="CN119"/>
  <c r="CN21"/>
  <c r="CN128"/>
  <c r="CN42"/>
  <c r="FJ46"/>
  <c r="CN46"/>
  <c r="DZ85"/>
  <c r="DZ36"/>
  <c r="DZ46"/>
  <c r="DZ41"/>
  <c r="DZ121"/>
  <c r="DZ110"/>
  <c r="DZ111"/>
  <c r="DZ112"/>
  <c r="DZ117"/>
  <c r="DZ123"/>
  <c r="DZ126"/>
  <c r="DZ129"/>
  <c r="DZ130"/>
  <c r="DZ72"/>
  <c r="DZ73"/>
  <c r="DZ76"/>
  <c r="DZ77"/>
  <c r="DZ79"/>
  <c r="DZ81"/>
  <c r="DZ83"/>
  <c r="DZ86"/>
  <c r="DZ89"/>
  <c r="DZ100"/>
  <c r="DZ102"/>
  <c r="DZ27"/>
  <c r="DZ29"/>
  <c r="DZ35"/>
  <c r="DZ38"/>
  <c r="DZ40"/>
  <c r="DZ42"/>
  <c r="DZ67"/>
  <c r="DZ3"/>
  <c r="DZ51"/>
  <c r="DZ115"/>
  <c r="DZ99"/>
  <c r="DZ114"/>
  <c r="DZ119"/>
  <c r="DZ21"/>
  <c r="DZ128"/>
  <c r="DZ75"/>
  <c r="DZ78"/>
  <c r="DZ80"/>
  <c r="DZ82"/>
  <c r="DZ84"/>
  <c r="DZ87"/>
  <c r="DZ91"/>
  <c r="DZ101"/>
  <c r="DZ28"/>
  <c r="DZ34"/>
  <c r="DZ37"/>
  <c r="DZ50"/>
  <c r="DZ66"/>
  <c r="DZ71"/>
  <c r="DZ9"/>
  <c r="EA1"/>
  <c r="U91" i="23"/>
  <c r="U73"/>
  <c r="U9"/>
  <c r="U130"/>
  <c r="U76"/>
  <c r="U114"/>
  <c r="U89"/>
  <c r="U75"/>
  <c r="U128"/>
  <c r="U112"/>
  <c r="U129"/>
  <c r="U41"/>
  <c r="T27" i="14"/>
  <c r="T87"/>
  <c r="T123"/>
  <c r="T80"/>
  <c r="T66"/>
  <c r="T72"/>
  <c r="T37"/>
  <c r="T29"/>
  <c r="T83"/>
  <c r="T86"/>
  <c r="T40"/>
  <c r="T3"/>
  <c r="T84"/>
  <c r="DY67"/>
  <c r="DY40"/>
  <c r="DY35"/>
  <c r="DY27"/>
  <c r="DY100"/>
  <c r="DY91"/>
  <c r="DY84"/>
  <c r="DY82"/>
  <c r="DY78"/>
  <c r="DY75"/>
  <c r="DY128"/>
  <c r="DY119"/>
  <c r="DY115"/>
  <c r="DY9"/>
  <c r="DY66"/>
  <c r="DY34"/>
  <c r="DY99"/>
  <c r="DY89"/>
  <c r="DY81"/>
  <c r="DY77"/>
  <c r="DY73"/>
  <c r="DY130"/>
  <c r="DY126"/>
  <c r="DY117"/>
  <c r="DY111"/>
  <c r="DY121"/>
  <c r="DY46"/>
  <c r="DY85"/>
  <c r="R151" i="25" l="1"/>
  <c r="R9" s="1"/>
  <c r="C150"/>
  <c r="D213" i="26" s="1"/>
  <c r="GW65" i="14"/>
  <c r="GW52"/>
  <c r="GW122"/>
  <c r="GW120"/>
  <c r="X5" i="13"/>
  <c r="X7"/>
  <c r="X9"/>
  <c r="X15"/>
  <c r="X20"/>
  <c r="X24"/>
  <c r="X26"/>
  <c r="X28"/>
  <c r="X30"/>
  <c r="X32"/>
  <c r="X34"/>
  <c r="X36"/>
  <c r="X3"/>
  <c r="X6"/>
  <c r="X8"/>
  <c r="X10"/>
  <c r="X23"/>
  <c r="X25"/>
  <c r="X27"/>
  <c r="X29"/>
  <c r="X31"/>
  <c r="X33"/>
  <c r="X35"/>
  <c r="X38"/>
  <c r="X40"/>
  <c r="X49"/>
  <c r="X66"/>
  <c r="X68"/>
  <c r="X70"/>
  <c r="X74"/>
  <c r="X76"/>
  <c r="X78"/>
  <c r="X80"/>
  <c r="X82"/>
  <c r="X84"/>
  <c r="X86"/>
  <c r="X88"/>
  <c r="X100"/>
  <c r="X102"/>
  <c r="X104"/>
  <c r="X106"/>
  <c r="X108"/>
  <c r="X110"/>
  <c r="X112"/>
  <c r="X118"/>
  <c r="X124"/>
  <c r="X128"/>
  <c r="X130"/>
  <c r="X61"/>
  <c r="X67"/>
  <c r="X69"/>
  <c r="X79"/>
  <c r="X81"/>
  <c r="X85"/>
  <c r="X87"/>
  <c r="X48"/>
  <c r="X50"/>
  <c r="X73"/>
  <c r="X75"/>
  <c r="X77"/>
  <c r="X83"/>
  <c r="X129"/>
  <c r="X131"/>
  <c r="X99"/>
  <c r="X101"/>
  <c r="X103"/>
  <c r="X105"/>
  <c r="X107"/>
  <c r="X109"/>
  <c r="X111"/>
  <c r="X117"/>
  <c r="X123"/>
  <c r="X125"/>
  <c r="X64"/>
  <c r="X122"/>
  <c r="X120"/>
  <c r="X53"/>
  <c r="X54"/>
  <c r="X18"/>
  <c r="X62"/>
  <c r="X17"/>
  <c r="X19"/>
  <c r="X16"/>
  <c r="X13"/>
  <c r="X116"/>
  <c r="X14"/>
  <c r="X37"/>
  <c r="X98"/>
  <c r="X39"/>
  <c r="X72"/>
  <c r="X51"/>
  <c r="X113"/>
  <c r="X121"/>
  <c r="X65"/>
  <c r="X97"/>
  <c r="X55"/>
  <c r="X56"/>
  <c r="X57"/>
  <c r="X58"/>
  <c r="X59"/>
  <c r="X60"/>
  <c r="X63"/>
  <c r="X95"/>
  <c r="X96"/>
  <c r="X126"/>
  <c r="X127"/>
  <c r="X46"/>
  <c r="X47"/>
  <c r="X45"/>
  <c r="X43"/>
  <c r="X91"/>
  <c r="X93"/>
  <c r="X94"/>
  <c r="X89"/>
  <c r="X90"/>
  <c r="X115"/>
  <c r="X21"/>
  <c r="X22"/>
  <c r="X42"/>
  <c r="X44"/>
  <c r="X92"/>
  <c r="X41"/>
  <c r="X52"/>
  <c r="X119"/>
  <c r="X114"/>
  <c r="X71"/>
  <c r="V61" i="23"/>
  <c r="FL122"/>
  <c r="FL120"/>
  <c r="FL65"/>
  <c r="FL52"/>
  <c r="BH3" i="13"/>
  <c r="BH24"/>
  <c r="BH26"/>
  <c r="BH28"/>
  <c r="BH9"/>
  <c r="BH27"/>
  <c r="BH29"/>
  <c r="BH30"/>
  <c r="BH32"/>
  <c r="BH34"/>
  <c r="BH36"/>
  <c r="BH31"/>
  <c r="BH33"/>
  <c r="BH35"/>
  <c r="BH38"/>
  <c r="BH40"/>
  <c r="BH67"/>
  <c r="BH69"/>
  <c r="BH73"/>
  <c r="BH75"/>
  <c r="BH77"/>
  <c r="BH79"/>
  <c r="BH81"/>
  <c r="BH83"/>
  <c r="BH85"/>
  <c r="BH87"/>
  <c r="BH10"/>
  <c r="BH66"/>
  <c r="BH74"/>
  <c r="BH76"/>
  <c r="BH82"/>
  <c r="BH86"/>
  <c r="BH88"/>
  <c r="BH99"/>
  <c r="BH101"/>
  <c r="BH103"/>
  <c r="BH105"/>
  <c r="BH107"/>
  <c r="BH109"/>
  <c r="BH111"/>
  <c r="BH117"/>
  <c r="BH123"/>
  <c r="BH129"/>
  <c r="BH68"/>
  <c r="BH70"/>
  <c r="BH84"/>
  <c r="BH100"/>
  <c r="BH102"/>
  <c r="BH104"/>
  <c r="BH106"/>
  <c r="BH108"/>
  <c r="BH110"/>
  <c r="BH112"/>
  <c r="BH118"/>
  <c r="BH128"/>
  <c r="BH130"/>
  <c r="BH78"/>
  <c r="BH80"/>
  <c r="BH23"/>
  <c r="BH49"/>
  <c r="BH25"/>
  <c r="BH64"/>
  <c r="BH5"/>
  <c r="BH15"/>
  <c r="BH20"/>
  <c r="BH6"/>
  <c r="BH122"/>
  <c r="BH61"/>
  <c r="BH120"/>
  <c r="BH124"/>
  <c r="BH7"/>
  <c r="BH50"/>
  <c r="BH48"/>
  <c r="BH54"/>
  <c r="BH8"/>
  <c r="BH53"/>
  <c r="BH125"/>
  <c r="BH17"/>
  <c r="BH19"/>
  <c r="BH18"/>
  <c r="BH62"/>
  <c r="BH16"/>
  <c r="BH14"/>
  <c r="BH116"/>
  <c r="BH13"/>
  <c r="BH37"/>
  <c r="BH98"/>
  <c r="BH72"/>
  <c r="BH39"/>
  <c r="BH51"/>
  <c r="BH113"/>
  <c r="BH121"/>
  <c r="BH52"/>
  <c r="BH65"/>
  <c r="BH97"/>
  <c r="BH95"/>
  <c r="BH96"/>
  <c r="BH55"/>
  <c r="BH56"/>
  <c r="BH57"/>
  <c r="BH58"/>
  <c r="BH59"/>
  <c r="BH60"/>
  <c r="BH63"/>
  <c r="BH45"/>
  <c r="BH127"/>
  <c r="BH46"/>
  <c r="BH47"/>
  <c r="BH126"/>
  <c r="BH92"/>
  <c r="BH43"/>
  <c r="BH90"/>
  <c r="BH115"/>
  <c r="BH22"/>
  <c r="BH44"/>
  <c r="BH91"/>
  <c r="BH93"/>
  <c r="BH94"/>
  <c r="BH89"/>
  <c r="BH21"/>
  <c r="BH42"/>
  <c r="BH41"/>
  <c r="BH119"/>
  <c r="BH114"/>
  <c r="BH71"/>
  <c r="CP120" i="23"/>
  <c r="CP122"/>
  <c r="BF122"/>
  <c r="V122"/>
  <c r="EA122"/>
  <c r="DZ52" i="14"/>
  <c r="CO52"/>
  <c r="BE52"/>
  <c r="U52"/>
  <c r="CO65"/>
  <c r="BE65"/>
  <c r="DZ65"/>
  <c r="CP65" i="23"/>
  <c r="V65"/>
  <c r="FK65" i="14"/>
  <c r="FK52"/>
  <c r="FK122"/>
  <c r="FK120"/>
  <c r="BF26" i="23"/>
  <c r="GX65"/>
  <c r="GX122"/>
  <c r="GX52"/>
  <c r="GX120"/>
  <c r="BF120"/>
  <c r="EA120"/>
  <c r="V120"/>
  <c r="CP52"/>
  <c r="BF52"/>
  <c r="V52"/>
  <c r="EA52"/>
  <c r="DZ120" i="14"/>
  <c r="CO120"/>
  <c r="BE120"/>
  <c r="U120"/>
  <c r="CO122"/>
  <c r="BE122"/>
  <c r="DZ122"/>
  <c r="U122"/>
  <c r="BF65" i="23"/>
  <c r="U78" i="14"/>
  <c r="U86"/>
  <c r="U40"/>
  <c r="U63"/>
  <c r="FK106"/>
  <c r="FK109"/>
  <c r="FK103"/>
  <c r="FK107"/>
  <c r="FK26"/>
  <c r="FK108"/>
  <c r="FK104"/>
  <c r="FK105"/>
  <c r="FK61"/>
  <c r="BE8"/>
  <c r="GW107"/>
  <c r="GW105"/>
  <c r="GW104"/>
  <c r="GW109"/>
  <c r="GW26"/>
  <c r="GW103"/>
  <c r="GW106"/>
  <c r="GW108"/>
  <c r="GW61"/>
  <c r="CO61"/>
  <c r="CO107"/>
  <c r="CO109"/>
  <c r="CO103"/>
  <c r="CO26"/>
  <c r="EA61" i="23"/>
  <c r="EA105"/>
  <c r="EA104"/>
  <c r="EA107"/>
  <c r="EA26"/>
  <c r="BE103" i="14"/>
  <c r="BE106"/>
  <c r="BE105"/>
  <c r="BE109"/>
  <c r="BE61"/>
  <c r="U104"/>
  <c r="U107"/>
  <c r="U108"/>
  <c r="U26"/>
  <c r="CP61" i="23"/>
  <c r="CP108"/>
  <c r="CP105"/>
  <c r="CP106"/>
  <c r="CP26"/>
  <c r="BF104"/>
  <c r="BF106"/>
  <c r="BF108"/>
  <c r="DZ106" i="14"/>
  <c r="DZ103"/>
  <c r="DZ109"/>
  <c r="DZ107"/>
  <c r="V103" i="23"/>
  <c r="V105"/>
  <c r="V107"/>
  <c r="V109"/>
  <c r="GX26"/>
  <c r="GX105"/>
  <c r="GX103"/>
  <c r="GX109"/>
  <c r="GX61"/>
  <c r="GX107"/>
  <c r="GX106"/>
  <c r="GX104"/>
  <c r="GX108"/>
  <c r="FL106"/>
  <c r="FL108"/>
  <c r="FL105"/>
  <c r="FL107"/>
  <c r="FL26"/>
  <c r="FL109"/>
  <c r="FL104"/>
  <c r="FL103"/>
  <c r="FL61"/>
  <c r="CO108" i="14"/>
  <c r="CO104"/>
  <c r="CO105"/>
  <c r="CO106"/>
  <c r="EA103" i="23"/>
  <c r="EA106"/>
  <c r="EA108"/>
  <c r="EA109"/>
  <c r="BE104" i="14"/>
  <c r="BE107"/>
  <c r="BE108"/>
  <c r="BE26"/>
  <c r="U103"/>
  <c r="U106"/>
  <c r="U105"/>
  <c r="U109"/>
  <c r="U61"/>
  <c r="CP109" i="23"/>
  <c r="CP107"/>
  <c r="CP104"/>
  <c r="CP103"/>
  <c r="BF103"/>
  <c r="BF105"/>
  <c r="BF107"/>
  <c r="BF109"/>
  <c r="BF61"/>
  <c r="DZ61" i="14"/>
  <c r="DZ104"/>
  <c r="DZ105"/>
  <c r="DZ108"/>
  <c r="DZ26"/>
  <c r="V104" i="23"/>
  <c r="V106"/>
  <c r="V108"/>
  <c r="V26"/>
  <c r="BF116"/>
  <c r="GX63"/>
  <c r="GX60"/>
  <c r="GX20"/>
  <c r="GX16"/>
  <c r="GX19"/>
  <c r="GX25"/>
  <c r="GX8"/>
  <c r="GX17"/>
  <c r="GX18"/>
  <c r="V116"/>
  <c r="FL8"/>
  <c r="FL17"/>
  <c r="FL19"/>
  <c r="FL63"/>
  <c r="FL60"/>
  <c r="FL20"/>
  <c r="FL16"/>
  <c r="FL25"/>
  <c r="FL18"/>
  <c r="CP19"/>
  <c r="CP17"/>
  <c r="BF18"/>
  <c r="BF17"/>
  <c r="BF20"/>
  <c r="V25"/>
  <c r="V19"/>
  <c r="V16"/>
  <c r="V20"/>
  <c r="EA19"/>
  <c r="EA17"/>
  <c r="CO25" i="14"/>
  <c r="CO20"/>
  <c r="BE19"/>
  <c r="BE18"/>
  <c r="BE16"/>
  <c r="BE20"/>
  <c r="U18"/>
  <c r="U16"/>
  <c r="DZ25"/>
  <c r="DZ19"/>
  <c r="DZ20"/>
  <c r="CP8" i="23"/>
  <c r="BF60"/>
  <c r="BF63"/>
  <c r="DZ60" i="14"/>
  <c r="DZ63"/>
  <c r="V60" i="23"/>
  <c r="V63"/>
  <c r="CO8" i="14"/>
  <c r="EA8" i="23"/>
  <c r="U60" i="14"/>
  <c r="FK8"/>
  <c r="FK20"/>
  <c r="FK19"/>
  <c r="FK25"/>
  <c r="FK63"/>
  <c r="FK60"/>
  <c r="FK17"/>
  <c r="FK18"/>
  <c r="GW8"/>
  <c r="GW20"/>
  <c r="GW25"/>
  <c r="GW63"/>
  <c r="GW60"/>
  <c r="GW17"/>
  <c r="GW19"/>
  <c r="GW18"/>
  <c r="CP25" i="23"/>
  <c r="CP18"/>
  <c r="CP16"/>
  <c r="CP20"/>
  <c r="BF25"/>
  <c r="BF19"/>
  <c r="BF16"/>
  <c r="V18"/>
  <c r="V17"/>
  <c r="EA25"/>
  <c r="EA18"/>
  <c r="EA16"/>
  <c r="EA20"/>
  <c r="CO18" i="14"/>
  <c r="CO19"/>
  <c r="CO17"/>
  <c r="BE25"/>
  <c r="BE17"/>
  <c r="U25"/>
  <c r="U19"/>
  <c r="U17"/>
  <c r="U20"/>
  <c r="DZ18"/>
  <c r="DZ17"/>
  <c r="CP60" i="23"/>
  <c r="CP63"/>
  <c r="BF8"/>
  <c r="DZ8" i="14"/>
  <c r="V8" i="23"/>
  <c r="CO60" i="14"/>
  <c r="CO63"/>
  <c r="EA60" i="23"/>
  <c r="EA63"/>
  <c r="BE60" i="14"/>
  <c r="BE63"/>
  <c r="U8"/>
  <c r="U29"/>
  <c r="U83"/>
  <c r="U84"/>
  <c r="U66"/>
  <c r="U72"/>
  <c r="U3"/>
  <c r="U123"/>
  <c r="U80"/>
  <c r="U36"/>
  <c r="FK116"/>
  <c r="FK70"/>
  <c r="FK23"/>
  <c r="FK49"/>
  <c r="FK6"/>
  <c r="FK24"/>
  <c r="FK113"/>
  <c r="GW116"/>
  <c r="GW23"/>
  <c r="GW49"/>
  <c r="GW6"/>
  <c r="GW70"/>
  <c r="GW24"/>
  <c r="GW113"/>
  <c r="CP125" i="23"/>
  <c r="CP49"/>
  <c r="BF49"/>
  <c r="BF125"/>
  <c r="V49"/>
  <c r="V125"/>
  <c r="EA125"/>
  <c r="EA49"/>
  <c r="DZ49" i="14"/>
  <c r="CO49"/>
  <c r="BE49"/>
  <c r="U49"/>
  <c r="CP23" i="23"/>
  <c r="BF23"/>
  <c r="EA23"/>
  <c r="V23"/>
  <c r="CO23" i="14"/>
  <c r="BE23"/>
  <c r="DZ23"/>
  <c r="U23"/>
  <c r="CP70" i="23"/>
  <c r="CO70" i="14"/>
  <c r="BE70"/>
  <c r="U70"/>
  <c r="EA6" i="23"/>
  <c r="V6"/>
  <c r="CP6"/>
  <c r="BF6"/>
  <c r="DZ6" i="14"/>
  <c r="CO6"/>
  <c r="BE6"/>
  <c r="U6"/>
  <c r="DZ116"/>
  <c r="GX70" i="23"/>
  <c r="GX23"/>
  <c r="GX49"/>
  <c r="GX125"/>
  <c r="GX116"/>
  <c r="GX6"/>
  <c r="GX24"/>
  <c r="GX113"/>
  <c r="FL116"/>
  <c r="FL23"/>
  <c r="FL49"/>
  <c r="FL125"/>
  <c r="FL6"/>
  <c r="FL70"/>
  <c r="FL24"/>
  <c r="FL113"/>
  <c r="CP113"/>
  <c r="BF113"/>
  <c r="V113"/>
  <c r="EA113"/>
  <c r="DZ113" i="14"/>
  <c r="CO113"/>
  <c r="BE113"/>
  <c r="U113"/>
  <c r="CP24" i="23"/>
  <c r="BF24"/>
  <c r="EA24"/>
  <c r="V24"/>
  <c r="CO24" i="14"/>
  <c r="BE24"/>
  <c r="DZ24"/>
  <c r="U24"/>
  <c r="EA70" i="23"/>
  <c r="V70"/>
  <c r="BF70"/>
  <c r="DZ70" i="14"/>
  <c r="CP116" i="23"/>
  <c r="CO116" i="14"/>
  <c r="EA116" i="23"/>
  <c r="BE116" i="14"/>
  <c r="U116"/>
  <c r="G46" i="25"/>
  <c r="H73" i="26" s="1"/>
  <c r="H46" i="25"/>
  <c r="I73" i="26" s="1"/>
  <c r="R47" i="25"/>
  <c r="R5" s="1"/>
  <c r="D46"/>
  <c r="E73" i="26" s="1"/>
  <c r="C46" i="25"/>
  <c r="D73" i="26" s="1"/>
  <c r="N47" i="25"/>
  <c r="N5" s="1"/>
  <c r="J46"/>
  <c r="K73" i="26" s="1"/>
  <c r="I46" i="25"/>
  <c r="J73" i="26" s="1"/>
  <c r="FK15" i="14"/>
  <c r="GW15"/>
  <c r="BF15" i="23"/>
  <c r="BF13"/>
  <c r="GX15"/>
  <c r="V13"/>
  <c r="FL15"/>
  <c r="CP15"/>
  <c r="EA15"/>
  <c r="V15"/>
  <c r="CO15" i="14"/>
  <c r="BE15"/>
  <c r="DZ15"/>
  <c r="U15"/>
  <c r="FK14"/>
  <c r="GW14"/>
  <c r="DZ98"/>
  <c r="EA14" i="23"/>
  <c r="CP14"/>
  <c r="BE14" i="14"/>
  <c r="DZ14"/>
  <c r="U98"/>
  <c r="GX14" i="23"/>
  <c r="FL14"/>
  <c r="V14"/>
  <c r="BF14"/>
  <c r="CO14" i="14"/>
  <c r="U14"/>
  <c r="U13"/>
  <c r="BE13"/>
  <c r="BF74" i="23"/>
  <c r="GX74"/>
  <c r="EA74"/>
  <c r="GX62"/>
  <c r="GX55"/>
  <c r="GX53"/>
  <c r="GX56"/>
  <c r="GX50"/>
  <c r="GX57"/>
  <c r="GX64"/>
  <c r="GX58"/>
  <c r="GX54"/>
  <c r="GX59"/>
  <c r="EA62"/>
  <c r="EA58"/>
  <c r="EA57"/>
  <c r="EA64"/>
  <c r="BF59"/>
  <c r="BF57"/>
  <c r="BF64"/>
  <c r="BF55"/>
  <c r="BF54"/>
  <c r="EA50"/>
  <c r="BF50"/>
  <c r="EA59"/>
  <c r="EA53"/>
  <c r="EA56"/>
  <c r="EA55"/>
  <c r="EA54"/>
  <c r="BF62"/>
  <c r="BF53"/>
  <c r="BF58"/>
  <c r="BF56"/>
  <c r="CP50"/>
  <c r="V50"/>
  <c r="V64"/>
  <c r="V56"/>
  <c r="V62"/>
  <c r="V55"/>
  <c r="CP58"/>
  <c r="CP53"/>
  <c r="CP56"/>
  <c r="CP57"/>
  <c r="CP59"/>
  <c r="V74"/>
  <c r="FL74"/>
  <c r="CP74"/>
  <c r="FL59"/>
  <c r="FL55"/>
  <c r="FL56"/>
  <c r="FL58"/>
  <c r="FL53"/>
  <c r="FL57"/>
  <c r="FL64"/>
  <c r="FL54"/>
  <c r="FL62"/>
  <c r="FL50"/>
  <c r="V58"/>
  <c r="V54"/>
  <c r="V57"/>
  <c r="V53"/>
  <c r="V59"/>
  <c r="CP64"/>
  <c r="CP54"/>
  <c r="CP55"/>
  <c r="CP62"/>
  <c r="EA32"/>
  <c r="GX98"/>
  <c r="GX97"/>
  <c r="BF98"/>
  <c r="EA97"/>
  <c r="BF97"/>
  <c r="EA98"/>
  <c r="FL97"/>
  <c r="FL98"/>
  <c r="CP97"/>
  <c r="V98"/>
  <c r="CP98"/>
  <c r="V97"/>
  <c r="BE97" i="14"/>
  <c r="GW97"/>
  <c r="GW98"/>
  <c r="BE98"/>
  <c r="DZ97"/>
  <c r="CO97"/>
  <c r="U30"/>
  <c r="FK97"/>
  <c r="FK98"/>
  <c r="CO98"/>
  <c r="U97"/>
  <c r="BE54"/>
  <c r="BE57"/>
  <c r="BE56"/>
  <c r="BE59"/>
  <c r="BE64"/>
  <c r="DZ53"/>
  <c r="DZ55"/>
  <c r="DZ59"/>
  <c r="DZ64"/>
  <c r="BE125"/>
  <c r="BE74"/>
  <c r="DZ74"/>
  <c r="GW74"/>
  <c r="GW59"/>
  <c r="GW57"/>
  <c r="GW55"/>
  <c r="GW64"/>
  <c r="GW58"/>
  <c r="GW54"/>
  <c r="GW125"/>
  <c r="GW62"/>
  <c r="GW56"/>
  <c r="GW53"/>
  <c r="BE53"/>
  <c r="BE55"/>
  <c r="BE58"/>
  <c r="BE62"/>
  <c r="DZ54"/>
  <c r="DZ56"/>
  <c r="DZ57"/>
  <c r="DZ58"/>
  <c r="DZ62"/>
  <c r="DZ125"/>
  <c r="CO53"/>
  <c r="CO55"/>
  <c r="CO56"/>
  <c r="CO62"/>
  <c r="U54"/>
  <c r="U53"/>
  <c r="U58"/>
  <c r="U62"/>
  <c r="CO125"/>
  <c r="U74"/>
  <c r="CO74"/>
  <c r="FK74"/>
  <c r="FK125"/>
  <c r="FK64"/>
  <c r="FK59"/>
  <c r="FK58"/>
  <c r="FK55"/>
  <c r="FK53"/>
  <c r="FK62"/>
  <c r="FK57"/>
  <c r="FK56"/>
  <c r="FK54"/>
  <c r="CO54"/>
  <c r="CO57"/>
  <c r="CO58"/>
  <c r="CO59"/>
  <c r="CO64"/>
  <c r="U55"/>
  <c r="U56"/>
  <c r="U57"/>
  <c r="U59"/>
  <c r="U64"/>
  <c r="U125"/>
  <c r="GZ1"/>
  <c r="GY28"/>
  <c r="GY100"/>
  <c r="CQ1"/>
  <c r="CP28"/>
  <c r="CP100"/>
  <c r="U69"/>
  <c r="U95"/>
  <c r="U96"/>
  <c r="U124"/>
  <c r="FK96"/>
  <c r="CO96"/>
  <c r="CO95"/>
  <c r="FK95"/>
  <c r="CO124"/>
  <c r="FK124"/>
  <c r="U34"/>
  <c r="U27"/>
  <c r="U87"/>
  <c r="U38"/>
  <c r="U77"/>
  <c r="U81"/>
  <c r="U79"/>
  <c r="U99"/>
  <c r="U35"/>
  <c r="U82"/>
  <c r="U37"/>
  <c r="U85"/>
  <c r="DZ69"/>
  <c r="BE95"/>
  <c r="GW95"/>
  <c r="BE124"/>
  <c r="BE96"/>
  <c r="GW96"/>
  <c r="DZ95"/>
  <c r="DZ96"/>
  <c r="GW124"/>
  <c r="DZ124"/>
  <c r="GX69" i="23"/>
  <c r="BF95"/>
  <c r="BF96"/>
  <c r="GX95"/>
  <c r="BF124"/>
  <c r="GX96"/>
  <c r="EA95"/>
  <c r="EA96"/>
  <c r="GX124"/>
  <c r="EA124"/>
  <c r="FL69"/>
  <c r="V95"/>
  <c r="V96"/>
  <c r="V124"/>
  <c r="CP96"/>
  <c r="FL96"/>
  <c r="CP95"/>
  <c r="FL95"/>
  <c r="CP124"/>
  <c r="FL124"/>
  <c r="BF69"/>
  <c r="U48" i="14"/>
  <c r="CO69"/>
  <c r="FK69"/>
  <c r="BE48"/>
  <c r="GW69"/>
  <c r="CP69" i="23"/>
  <c r="EA69"/>
  <c r="BE69" i="14"/>
  <c r="V69" i="23"/>
  <c r="GX48"/>
  <c r="GX45"/>
  <c r="GX127"/>
  <c r="GX94"/>
  <c r="GX46"/>
  <c r="GX44"/>
  <c r="GX22"/>
  <c r="GX7"/>
  <c r="GX93"/>
  <c r="V10"/>
  <c r="FL46"/>
  <c r="FL44"/>
  <c r="FL22"/>
  <c r="FL7"/>
  <c r="FL127"/>
  <c r="FL48"/>
  <c r="FL45"/>
  <c r="FL5"/>
  <c r="FL93"/>
  <c r="FL94"/>
  <c r="BE93" i="14"/>
  <c r="BE7"/>
  <c r="U93"/>
  <c r="U127"/>
  <c r="U5"/>
  <c r="DZ93"/>
  <c r="DZ7"/>
  <c r="DZ22"/>
  <c r="CP93" i="23"/>
  <c r="CP7"/>
  <c r="CP22"/>
  <c r="BF127"/>
  <c r="BF94"/>
  <c r="EA127"/>
  <c r="EA94"/>
  <c r="V93"/>
  <c r="V127"/>
  <c r="V5"/>
  <c r="EA44"/>
  <c r="V45"/>
  <c r="CP44"/>
  <c r="CP46"/>
  <c r="BF45"/>
  <c r="CP48"/>
  <c r="DZ45" i="14"/>
  <c r="DZ48"/>
  <c r="BE44"/>
  <c r="U45"/>
  <c r="V48" i="23"/>
  <c r="CO48" i="14"/>
  <c r="CO45"/>
  <c r="CO22"/>
  <c r="CO7"/>
  <c r="CO94"/>
  <c r="CO47"/>
  <c r="CO44"/>
  <c r="CO5"/>
  <c r="CO127"/>
  <c r="CO93"/>
  <c r="FK47"/>
  <c r="FK45"/>
  <c r="FK22"/>
  <c r="FK127"/>
  <c r="FK93"/>
  <c r="FK48"/>
  <c r="FK44"/>
  <c r="FK7"/>
  <c r="FK5"/>
  <c r="FK94"/>
  <c r="GW48"/>
  <c r="GW44"/>
  <c r="GW22"/>
  <c r="GW7"/>
  <c r="GW127"/>
  <c r="GW47"/>
  <c r="GW45"/>
  <c r="GW94"/>
  <c r="GW93"/>
  <c r="BE127"/>
  <c r="BE94"/>
  <c r="BE22"/>
  <c r="U94"/>
  <c r="U7"/>
  <c r="U22"/>
  <c r="DZ127"/>
  <c r="DZ94"/>
  <c r="CP94" i="23"/>
  <c r="CP127"/>
  <c r="CP5"/>
  <c r="BF93"/>
  <c r="BF7"/>
  <c r="BF22"/>
  <c r="EA93"/>
  <c r="EA7"/>
  <c r="EA22"/>
  <c r="V94"/>
  <c r="V7"/>
  <c r="V22"/>
  <c r="EA45"/>
  <c r="EA46"/>
  <c r="V44"/>
  <c r="V46"/>
  <c r="CP45"/>
  <c r="BF44"/>
  <c r="BF46"/>
  <c r="BF48"/>
  <c r="DZ44" i="14"/>
  <c r="DZ47"/>
  <c r="EA48" i="23"/>
  <c r="BE45" i="14"/>
  <c r="BE47"/>
  <c r="U44"/>
  <c r="U47"/>
  <c r="FM100"/>
  <c r="FN1"/>
  <c r="FM28"/>
  <c r="CQ100" i="23"/>
  <c r="CQ28"/>
  <c r="CR1"/>
  <c r="U51" i="14"/>
  <c r="FK10"/>
  <c r="FK68"/>
  <c r="CO92"/>
  <c r="FK118"/>
  <c r="FK90"/>
  <c r="CO118"/>
  <c r="CO10"/>
  <c r="CO68"/>
  <c r="CO90"/>
  <c r="FK92"/>
  <c r="V36" i="23"/>
  <c r="CP32"/>
  <c r="CP88"/>
  <c r="CP31"/>
  <c r="CP30"/>
  <c r="CP33"/>
  <c r="FL30"/>
  <c r="FL88"/>
  <c r="FL31"/>
  <c r="FL32"/>
  <c r="FL33"/>
  <c r="GW90" i="14"/>
  <c r="GW118"/>
  <c r="GW10"/>
  <c r="GW68"/>
  <c r="GW92"/>
  <c r="GW33"/>
  <c r="GW30"/>
  <c r="GW31"/>
  <c r="GW32"/>
  <c r="GW88"/>
  <c r="V118" i="23"/>
  <c r="V92"/>
  <c r="DZ90" i="14"/>
  <c r="DZ118"/>
  <c r="BE92"/>
  <c r="BE118"/>
  <c r="U90"/>
  <c r="U118"/>
  <c r="BF68" i="23"/>
  <c r="BF90"/>
  <c r="BF88"/>
  <c r="BF33"/>
  <c r="BF31"/>
  <c r="DZ31" i="14"/>
  <c r="DZ88"/>
  <c r="DZ30"/>
  <c r="EA68" i="23"/>
  <c r="EA90"/>
  <c r="EC1"/>
  <c r="EB28"/>
  <c r="EB100"/>
  <c r="EA31"/>
  <c r="EA88"/>
  <c r="BE10" i="14"/>
  <c r="BE32"/>
  <c r="BE30"/>
  <c r="U10"/>
  <c r="U32"/>
  <c r="V32" i="23"/>
  <c r="V30"/>
  <c r="CO30" i="14"/>
  <c r="CO88"/>
  <c r="CO33"/>
  <c r="FK32"/>
  <c r="FK33"/>
  <c r="CO32"/>
  <c r="CO31"/>
  <c r="FK30"/>
  <c r="FK88"/>
  <c r="FK31"/>
  <c r="GX30" i="23"/>
  <c r="GX33"/>
  <c r="GX32"/>
  <c r="GX88"/>
  <c r="GX31"/>
  <c r="GX10"/>
  <c r="GX90"/>
  <c r="GX92"/>
  <c r="GX68"/>
  <c r="GX118"/>
  <c r="CP90"/>
  <c r="CP68"/>
  <c r="CP10"/>
  <c r="CP92"/>
  <c r="CP118"/>
  <c r="FL68"/>
  <c r="FL10"/>
  <c r="FL90"/>
  <c r="FL118"/>
  <c r="FL92"/>
  <c r="V68"/>
  <c r="V90"/>
  <c r="DZ92" i="14"/>
  <c r="BE90"/>
  <c r="U92"/>
  <c r="BG100" i="23"/>
  <c r="BH1"/>
  <c r="BG28"/>
  <c r="BF118"/>
  <c r="BF92"/>
  <c r="BF10"/>
  <c r="BF32"/>
  <c r="BF30"/>
  <c r="FN28"/>
  <c r="FO1"/>
  <c r="FN100"/>
  <c r="DZ33" i="14"/>
  <c r="DZ68"/>
  <c r="DZ10"/>
  <c r="DZ32"/>
  <c r="EA118" i="23"/>
  <c r="EA92"/>
  <c r="EA33"/>
  <c r="EA10"/>
  <c r="EA30"/>
  <c r="BE88" i="14"/>
  <c r="BE33"/>
  <c r="BE31"/>
  <c r="BE68"/>
  <c r="U88"/>
  <c r="U33"/>
  <c r="U31"/>
  <c r="U68"/>
  <c r="V88" i="23"/>
  <c r="V33"/>
  <c r="V31"/>
  <c r="HA1"/>
  <c r="GZ100"/>
  <c r="GZ28"/>
  <c r="BF100" i="14"/>
  <c r="BG1"/>
  <c r="BF28"/>
  <c r="BI1" i="13"/>
  <c r="B14" i="6"/>
  <c r="FK27" i="14"/>
  <c r="FK29"/>
  <c r="FK35"/>
  <c r="FK38"/>
  <c r="FK40"/>
  <c r="FK67"/>
  <c r="FK72"/>
  <c r="FK77"/>
  <c r="FK79"/>
  <c r="FK81"/>
  <c r="FK83"/>
  <c r="FK86"/>
  <c r="FK99"/>
  <c r="CO77"/>
  <c r="CO79"/>
  <c r="CO81"/>
  <c r="CO83"/>
  <c r="CO86"/>
  <c r="CO27"/>
  <c r="CO29"/>
  <c r="CO35"/>
  <c r="CO38"/>
  <c r="CO40"/>
  <c r="CO67"/>
  <c r="CO3"/>
  <c r="CO72"/>
  <c r="FK3"/>
  <c r="FK34"/>
  <c r="FK37"/>
  <c r="FK66"/>
  <c r="FK78"/>
  <c r="FK80"/>
  <c r="FK82"/>
  <c r="FK84"/>
  <c r="FK87"/>
  <c r="FK100"/>
  <c r="FK123"/>
  <c r="CO78"/>
  <c r="CO80"/>
  <c r="CO82"/>
  <c r="CO84"/>
  <c r="CO87"/>
  <c r="CO123"/>
  <c r="CO34"/>
  <c r="CO37"/>
  <c r="CO66"/>
  <c r="CO99"/>
  <c r="CO85"/>
  <c r="FK85"/>
  <c r="CO36"/>
  <c r="FK36"/>
  <c r="G14" i="6"/>
  <c r="EA80" i="23"/>
  <c r="EA87"/>
  <c r="EA29"/>
  <c r="EA38"/>
  <c r="EA3"/>
  <c r="EA77"/>
  <c r="EA81"/>
  <c r="EA34"/>
  <c r="EA66"/>
  <c r="GX78"/>
  <c r="GX82"/>
  <c r="GX84"/>
  <c r="GX100"/>
  <c r="GX123"/>
  <c r="GX29"/>
  <c r="GX38"/>
  <c r="GX72"/>
  <c r="GX79"/>
  <c r="GX83"/>
  <c r="GX86"/>
  <c r="GX99"/>
  <c r="GX34"/>
  <c r="GX66"/>
  <c r="BF37"/>
  <c r="BF84"/>
  <c r="BF3"/>
  <c r="BF77"/>
  <c r="BF38"/>
  <c r="BF81"/>
  <c r="BF83"/>
  <c r="BF78"/>
  <c r="BF27"/>
  <c r="BF66"/>
  <c r="BF35"/>
  <c r="BF29"/>
  <c r="EA78"/>
  <c r="EA82"/>
  <c r="EA84"/>
  <c r="EA123"/>
  <c r="EA27"/>
  <c r="EA35"/>
  <c r="EA40"/>
  <c r="EA67"/>
  <c r="EA72"/>
  <c r="EA79"/>
  <c r="EA83"/>
  <c r="EA86"/>
  <c r="EA99"/>
  <c r="EA37"/>
  <c r="GX80"/>
  <c r="GX87"/>
  <c r="GX27"/>
  <c r="GX35"/>
  <c r="GX40"/>
  <c r="GX67"/>
  <c r="GX77"/>
  <c r="GX81"/>
  <c r="GX3"/>
  <c r="GX37"/>
  <c r="BF87"/>
  <c r="BF72"/>
  <c r="BF80"/>
  <c r="BF123"/>
  <c r="BF86"/>
  <c r="BF82"/>
  <c r="BF67"/>
  <c r="BF99"/>
  <c r="BF40"/>
  <c r="BF79"/>
  <c r="BF34"/>
  <c r="GX85"/>
  <c r="EA85"/>
  <c r="BF85"/>
  <c r="GX36"/>
  <c r="EA36"/>
  <c r="BF36"/>
  <c r="E14" i="6"/>
  <c r="GW51" i="14"/>
  <c r="GW121"/>
  <c r="GW102"/>
  <c r="GW9"/>
  <c r="GW115"/>
  <c r="GW21"/>
  <c r="GW128"/>
  <c r="GW110"/>
  <c r="GW111"/>
  <c r="GW112"/>
  <c r="GW117"/>
  <c r="GW42"/>
  <c r="GW73"/>
  <c r="GW76"/>
  <c r="GW89"/>
  <c r="BE41"/>
  <c r="BE42"/>
  <c r="BE9"/>
  <c r="BE102"/>
  <c r="BE101"/>
  <c r="BE76"/>
  <c r="BE111"/>
  <c r="BE75"/>
  <c r="BE130"/>
  <c r="BE89"/>
  <c r="BE121"/>
  <c r="BE21"/>
  <c r="BE71"/>
  <c r="BE91"/>
  <c r="BE119"/>
  <c r="GW41"/>
  <c r="GW101"/>
  <c r="GW126"/>
  <c r="GW129"/>
  <c r="GW130"/>
  <c r="GW114"/>
  <c r="GW119"/>
  <c r="GW50"/>
  <c r="GW71"/>
  <c r="GW75"/>
  <c r="GW91"/>
  <c r="BE129"/>
  <c r="BE110"/>
  <c r="BE50"/>
  <c r="BE112"/>
  <c r="BE73"/>
  <c r="BE128"/>
  <c r="BE117"/>
  <c r="BE115"/>
  <c r="BE126"/>
  <c r="BE114"/>
  <c r="BE46"/>
  <c r="GW46"/>
  <c r="BE51"/>
  <c r="C14" i="6"/>
  <c r="GW100" i="14"/>
  <c r="GW27"/>
  <c r="GW29"/>
  <c r="GW35"/>
  <c r="GW38"/>
  <c r="GW40"/>
  <c r="GW67"/>
  <c r="GW72"/>
  <c r="GW77"/>
  <c r="GW79"/>
  <c r="GW81"/>
  <c r="GW83"/>
  <c r="GW86"/>
  <c r="BE37"/>
  <c r="BE87"/>
  <c r="BE72"/>
  <c r="BE78"/>
  <c r="BE27"/>
  <c r="BE66"/>
  <c r="BE34"/>
  <c r="BE80"/>
  <c r="BE82"/>
  <c r="BE67"/>
  <c r="BE123"/>
  <c r="BE35"/>
  <c r="GW99"/>
  <c r="GW3"/>
  <c r="GW123"/>
  <c r="GW34"/>
  <c r="GW37"/>
  <c r="GW66"/>
  <c r="GW78"/>
  <c r="GW80"/>
  <c r="GW82"/>
  <c r="GW84"/>
  <c r="GW87"/>
  <c r="BE84"/>
  <c r="BE3"/>
  <c r="BE99"/>
  <c r="BE40"/>
  <c r="BE79"/>
  <c r="BE86"/>
  <c r="BE81"/>
  <c r="BE83"/>
  <c r="BE77"/>
  <c r="BE38"/>
  <c r="BE29"/>
  <c r="GW36"/>
  <c r="GW85"/>
  <c r="BE85"/>
  <c r="BE36"/>
  <c r="Y1" i="13"/>
  <c r="I14" i="6"/>
  <c r="BG65" i="23" s="1"/>
  <c r="BF51"/>
  <c r="GX51"/>
  <c r="EA41"/>
  <c r="EA115"/>
  <c r="EA102"/>
  <c r="EA111"/>
  <c r="EA117"/>
  <c r="EA126"/>
  <c r="EA42"/>
  <c r="EA73"/>
  <c r="EA89"/>
  <c r="EA101"/>
  <c r="EA114"/>
  <c r="EA21"/>
  <c r="EA130"/>
  <c r="EA9"/>
  <c r="GX115"/>
  <c r="GX75"/>
  <c r="GX91"/>
  <c r="GX110"/>
  <c r="GX112"/>
  <c r="GX128"/>
  <c r="GX9"/>
  <c r="GX42"/>
  <c r="GX76"/>
  <c r="GX119"/>
  <c r="GX129"/>
  <c r="BF42"/>
  <c r="BF9"/>
  <c r="BF76"/>
  <c r="BF102"/>
  <c r="BF101"/>
  <c r="BF73"/>
  <c r="BF130"/>
  <c r="BF128"/>
  <c r="BF121"/>
  <c r="BF115"/>
  <c r="BF71"/>
  <c r="BF91"/>
  <c r="BF119"/>
  <c r="EA121"/>
  <c r="EA75"/>
  <c r="EA91"/>
  <c r="EA110"/>
  <c r="EA112"/>
  <c r="EA128"/>
  <c r="EA76"/>
  <c r="EA119"/>
  <c r="EA129"/>
  <c r="EA71"/>
  <c r="GX41"/>
  <c r="GX121"/>
  <c r="GX102"/>
  <c r="GX111"/>
  <c r="GX117"/>
  <c r="GX126"/>
  <c r="GX73"/>
  <c r="GX89"/>
  <c r="GX101"/>
  <c r="GX114"/>
  <c r="GX21"/>
  <c r="GX130"/>
  <c r="GX71"/>
  <c r="BF41"/>
  <c r="BF129"/>
  <c r="BF112"/>
  <c r="BF110"/>
  <c r="BF111"/>
  <c r="BF117"/>
  <c r="BF21"/>
  <c r="BF75"/>
  <c r="BF89"/>
  <c r="BF126"/>
  <c r="BF114"/>
  <c r="EA51"/>
  <c r="GX47"/>
  <c r="EA47"/>
  <c r="BF47"/>
  <c r="U114" i="14"/>
  <c r="U117"/>
  <c r="U102"/>
  <c r="U111"/>
  <c r="U76"/>
  <c r="U41"/>
  <c r="U121"/>
  <c r="U115"/>
  <c r="U75"/>
  <c r="U130"/>
  <c r="U73"/>
  <c r="U50"/>
  <c r="V38" i="23"/>
  <c r="V77"/>
  <c r="V40"/>
  <c r="V67"/>
  <c r="V86"/>
  <c r="V123"/>
  <c r="V80"/>
  <c r="V72"/>
  <c r="V35"/>
  <c r="V27"/>
  <c r="V83"/>
  <c r="EA85" i="14"/>
  <c r="EA36"/>
  <c r="EA46"/>
  <c r="EA51"/>
  <c r="EA121"/>
  <c r="EA110"/>
  <c r="EA111"/>
  <c r="EA112"/>
  <c r="EA117"/>
  <c r="EA123"/>
  <c r="EA126"/>
  <c r="EA129"/>
  <c r="EA130"/>
  <c r="EA72"/>
  <c r="EA73"/>
  <c r="EA76"/>
  <c r="EA77"/>
  <c r="EA79"/>
  <c r="EA81"/>
  <c r="EA83"/>
  <c r="EA86"/>
  <c r="EA89"/>
  <c r="EA100"/>
  <c r="EA102"/>
  <c r="EA27"/>
  <c r="EA29"/>
  <c r="EA35"/>
  <c r="EA38"/>
  <c r="EA40"/>
  <c r="EA42"/>
  <c r="EA67"/>
  <c r="EA3"/>
  <c r="EA99"/>
  <c r="EB1"/>
  <c r="EA41"/>
  <c r="EA115"/>
  <c r="EA114"/>
  <c r="EA119"/>
  <c r="EA21"/>
  <c r="EA128"/>
  <c r="EA75"/>
  <c r="EA78"/>
  <c r="EA80"/>
  <c r="EA82"/>
  <c r="EA84"/>
  <c r="EA87"/>
  <c r="EA91"/>
  <c r="EA101"/>
  <c r="EA28"/>
  <c r="EA34"/>
  <c r="EA37"/>
  <c r="EA50"/>
  <c r="EA66"/>
  <c r="EA71"/>
  <c r="EA9"/>
  <c r="D14" i="6"/>
  <c r="V122" i="14" s="1"/>
  <c r="FK41"/>
  <c r="FK9"/>
  <c r="FK42"/>
  <c r="FK73"/>
  <c r="FK76"/>
  <c r="FK89"/>
  <c r="FK101"/>
  <c r="FK114"/>
  <c r="FK119"/>
  <c r="FK21"/>
  <c r="FK128"/>
  <c r="CO41"/>
  <c r="CO121"/>
  <c r="CO76"/>
  <c r="CO89"/>
  <c r="CO119"/>
  <c r="CO21"/>
  <c r="CO128"/>
  <c r="CO42"/>
  <c r="CO73"/>
  <c r="CO102"/>
  <c r="CO110"/>
  <c r="CO111"/>
  <c r="CO112"/>
  <c r="FK121"/>
  <c r="FK50"/>
  <c r="FK71"/>
  <c r="FK75"/>
  <c r="FK91"/>
  <c r="FK115"/>
  <c r="FK102"/>
  <c r="FK110"/>
  <c r="FK111"/>
  <c r="FK112"/>
  <c r="FK117"/>
  <c r="FK126"/>
  <c r="FK129"/>
  <c r="FK130"/>
  <c r="CO115"/>
  <c r="CO75"/>
  <c r="CO91"/>
  <c r="CO117"/>
  <c r="CO126"/>
  <c r="CO129"/>
  <c r="CO130"/>
  <c r="CO50"/>
  <c r="CO71"/>
  <c r="CO9"/>
  <c r="CO101"/>
  <c r="CO114"/>
  <c r="CO51"/>
  <c r="CO46"/>
  <c r="FK46"/>
  <c r="FK51"/>
  <c r="V85"/>
  <c r="V36"/>
  <c r="V37"/>
  <c r="V9"/>
  <c r="V121"/>
  <c r="V87"/>
  <c r="V72"/>
  <c r="V78"/>
  <c r="V27"/>
  <c r="V66"/>
  <c r="V34"/>
  <c r="V100"/>
  <c r="V80"/>
  <c r="V82"/>
  <c r="V67"/>
  <c r="V123"/>
  <c r="V35"/>
  <c r="V126"/>
  <c r="V50"/>
  <c r="V117"/>
  <c r="V115"/>
  <c r="V84"/>
  <c r="V3"/>
  <c r="V99"/>
  <c r="V40"/>
  <c r="V79"/>
  <c r="V86"/>
  <c r="V81"/>
  <c r="V83"/>
  <c r="V77"/>
  <c r="V28"/>
  <c r="V38"/>
  <c r="V29"/>
  <c r="V91"/>
  <c r="V119"/>
  <c r="W1"/>
  <c r="F14" i="6"/>
  <c r="FL77" i="23"/>
  <c r="FL81"/>
  <c r="FL78"/>
  <c r="FL82"/>
  <c r="FL84"/>
  <c r="FL100"/>
  <c r="FL123"/>
  <c r="FL37"/>
  <c r="FL27"/>
  <c r="FL35"/>
  <c r="FL40"/>
  <c r="FL67"/>
  <c r="CP78"/>
  <c r="CP82"/>
  <c r="CP84"/>
  <c r="CP123"/>
  <c r="CP27"/>
  <c r="CP35"/>
  <c r="CP40"/>
  <c r="CP67"/>
  <c r="CP72"/>
  <c r="CP79"/>
  <c r="CP83"/>
  <c r="CP86"/>
  <c r="CP99"/>
  <c r="CP37"/>
  <c r="FL79"/>
  <c r="FL83"/>
  <c r="FL80"/>
  <c r="FL87"/>
  <c r="FL34"/>
  <c r="FL66"/>
  <c r="FL86"/>
  <c r="FL99"/>
  <c r="FL72"/>
  <c r="FL29"/>
  <c r="FL38"/>
  <c r="FL3"/>
  <c r="CP80"/>
  <c r="CP87"/>
  <c r="CP29"/>
  <c r="CP38"/>
  <c r="CP3"/>
  <c r="CP77"/>
  <c r="CP81"/>
  <c r="CP34"/>
  <c r="CP66"/>
  <c r="CP85"/>
  <c r="FL36"/>
  <c r="CP36"/>
  <c r="FL85"/>
  <c r="W85"/>
  <c r="W100"/>
  <c r="W35"/>
  <c r="X1"/>
  <c r="W3"/>
  <c r="W28"/>
  <c r="W38"/>
  <c r="W67"/>
  <c r="W34"/>
  <c r="H14" i="6"/>
  <c r="CQ65" i="23" s="1"/>
  <c r="FL51"/>
  <c r="FL121"/>
  <c r="FL73"/>
  <c r="FL75"/>
  <c r="FL91"/>
  <c r="FL110"/>
  <c r="FL112"/>
  <c r="FL128"/>
  <c r="FL71"/>
  <c r="FL89"/>
  <c r="FL101"/>
  <c r="FL114"/>
  <c r="FL21"/>
  <c r="FL130"/>
  <c r="CP115"/>
  <c r="CP75"/>
  <c r="CP91"/>
  <c r="CP110"/>
  <c r="CP112"/>
  <c r="CP128"/>
  <c r="CP76"/>
  <c r="CP119"/>
  <c r="CP129"/>
  <c r="CP71"/>
  <c r="FL41"/>
  <c r="FL115"/>
  <c r="FL76"/>
  <c r="FL102"/>
  <c r="FL111"/>
  <c r="FL117"/>
  <c r="FL126"/>
  <c r="FL9"/>
  <c r="FL119"/>
  <c r="FL129"/>
  <c r="FL42"/>
  <c r="CP41"/>
  <c r="CP121"/>
  <c r="CP102"/>
  <c r="CP111"/>
  <c r="CP117"/>
  <c r="CP126"/>
  <c r="CP42"/>
  <c r="CP73"/>
  <c r="CP89"/>
  <c r="CP101"/>
  <c r="CP114"/>
  <c r="CP21"/>
  <c r="CP130"/>
  <c r="CP9"/>
  <c r="CP47"/>
  <c r="FL47"/>
  <c r="CP51"/>
  <c r="U126" i="14"/>
  <c r="U71"/>
  <c r="U21"/>
  <c r="U128"/>
  <c r="U101"/>
  <c r="U9"/>
  <c r="U42"/>
  <c r="U119"/>
  <c r="U91"/>
  <c r="U89"/>
  <c r="U110"/>
  <c r="U129"/>
  <c r="U112"/>
  <c r="U46"/>
  <c r="V29" i="23"/>
  <c r="V3"/>
  <c r="V84"/>
  <c r="V79"/>
  <c r="V99"/>
  <c r="V82"/>
  <c r="V34"/>
  <c r="V87"/>
  <c r="V66"/>
  <c r="V78"/>
  <c r="V81"/>
  <c r="V37"/>
  <c r="V85"/>
  <c r="EA26" i="14" l="1"/>
  <c r="GX122"/>
  <c r="GX120"/>
  <c r="GX65"/>
  <c r="GX52"/>
  <c r="W120" i="23"/>
  <c r="BG52"/>
  <c r="CQ52"/>
  <c r="EB52"/>
  <c r="W52"/>
  <c r="V120" i="14"/>
  <c r="EA120"/>
  <c r="CP120"/>
  <c r="BF120"/>
  <c r="CP122"/>
  <c r="BF122"/>
  <c r="EA122"/>
  <c r="FM52" i="23"/>
  <c r="FM65"/>
  <c r="FM122"/>
  <c r="FM120"/>
  <c r="FL122" i="14"/>
  <c r="FL120"/>
  <c r="FL65"/>
  <c r="FL52"/>
  <c r="GY65" i="23"/>
  <c r="GY52"/>
  <c r="GY122"/>
  <c r="GY120"/>
  <c r="Y3" i="13"/>
  <c r="Y6"/>
  <c r="Y8"/>
  <c r="Y10"/>
  <c r="Y23"/>
  <c r="Y25"/>
  <c r="Y27"/>
  <c r="Y29"/>
  <c r="Y31"/>
  <c r="Y33"/>
  <c r="Y35"/>
  <c r="Y38"/>
  <c r="Y40"/>
  <c r="Y20"/>
  <c r="Y48"/>
  <c r="Y50"/>
  <c r="Y61"/>
  <c r="Y67"/>
  <c r="Y69"/>
  <c r="Y73"/>
  <c r="Y75"/>
  <c r="Y77"/>
  <c r="Y79"/>
  <c r="Y81"/>
  <c r="Y83"/>
  <c r="Y85"/>
  <c r="Y87"/>
  <c r="Y99"/>
  <c r="Y101"/>
  <c r="Y103"/>
  <c r="Y105"/>
  <c r="Y107"/>
  <c r="Y109"/>
  <c r="Y111"/>
  <c r="Y117"/>
  <c r="Y123"/>
  <c r="Y125"/>
  <c r="Y129"/>
  <c r="Y131"/>
  <c r="Y5"/>
  <c r="Y7"/>
  <c r="Y9"/>
  <c r="Y15"/>
  <c r="Y24"/>
  <c r="Y26"/>
  <c r="Y28"/>
  <c r="Y30"/>
  <c r="Y32"/>
  <c r="Y49"/>
  <c r="Y74"/>
  <c r="Y76"/>
  <c r="Y82"/>
  <c r="Y34"/>
  <c r="Y36"/>
  <c r="Y66"/>
  <c r="Y68"/>
  <c r="Y70"/>
  <c r="Y78"/>
  <c r="Y80"/>
  <c r="Y84"/>
  <c r="Y86"/>
  <c r="Y88"/>
  <c r="Y100"/>
  <c r="Y102"/>
  <c r="Y104"/>
  <c r="Y106"/>
  <c r="Y108"/>
  <c r="Y110"/>
  <c r="Y112"/>
  <c r="Y118"/>
  <c r="Y124"/>
  <c r="Y128"/>
  <c r="Y130"/>
  <c r="Y64"/>
  <c r="Y122"/>
  <c r="Y120"/>
  <c r="Y53"/>
  <c r="Y54"/>
  <c r="Y16"/>
  <c r="Y62"/>
  <c r="Y17"/>
  <c r="Y19"/>
  <c r="Y18"/>
  <c r="Y14"/>
  <c r="Y13"/>
  <c r="Y116"/>
  <c r="Y37"/>
  <c r="Y98"/>
  <c r="Y39"/>
  <c r="Y72"/>
  <c r="Y51"/>
  <c r="Y113"/>
  <c r="Y121"/>
  <c r="Y65"/>
  <c r="Y97"/>
  <c r="Y55"/>
  <c r="Y59"/>
  <c r="Y60"/>
  <c r="Y63"/>
  <c r="Y126"/>
  <c r="Y56"/>
  <c r="Y57"/>
  <c r="Y58"/>
  <c r="Y95"/>
  <c r="Y96"/>
  <c r="Y127"/>
  <c r="Y46"/>
  <c r="Y47"/>
  <c r="Y45"/>
  <c r="Y94"/>
  <c r="Y90"/>
  <c r="Y115"/>
  <c r="Y89"/>
  <c r="Y21"/>
  <c r="Y22"/>
  <c r="Y42"/>
  <c r="Y43"/>
  <c r="Y44"/>
  <c r="Y91"/>
  <c r="Y92"/>
  <c r="Y93"/>
  <c r="Y52"/>
  <c r="Y41"/>
  <c r="Y114"/>
  <c r="Y119"/>
  <c r="Y71"/>
  <c r="BI9"/>
  <c r="BI3"/>
  <c r="BI10"/>
  <c r="BI27"/>
  <c r="BI29"/>
  <c r="BI24"/>
  <c r="BI31"/>
  <c r="BI33"/>
  <c r="BI35"/>
  <c r="BI38"/>
  <c r="BI40"/>
  <c r="BI26"/>
  <c r="BI28"/>
  <c r="BI66"/>
  <c r="BI68"/>
  <c r="BI70"/>
  <c r="BI74"/>
  <c r="BI76"/>
  <c r="BI78"/>
  <c r="BI80"/>
  <c r="BI82"/>
  <c r="BI84"/>
  <c r="BI86"/>
  <c r="BI88"/>
  <c r="BI67"/>
  <c r="BI69"/>
  <c r="BI77"/>
  <c r="BI79"/>
  <c r="BI83"/>
  <c r="BI100"/>
  <c r="BI102"/>
  <c r="BI104"/>
  <c r="BI106"/>
  <c r="BI108"/>
  <c r="BI110"/>
  <c r="BI112"/>
  <c r="BI118"/>
  <c r="BI128"/>
  <c r="BI130"/>
  <c r="BI73"/>
  <c r="BI75"/>
  <c r="BI81"/>
  <c r="BI30"/>
  <c r="BI32"/>
  <c r="BI34"/>
  <c r="BI36"/>
  <c r="BI85"/>
  <c r="BI87"/>
  <c r="BI99"/>
  <c r="BI101"/>
  <c r="BI103"/>
  <c r="BI105"/>
  <c r="BI107"/>
  <c r="BI109"/>
  <c r="BI111"/>
  <c r="BI123"/>
  <c r="BI117"/>
  <c r="BI129"/>
  <c r="BI6"/>
  <c r="BI122"/>
  <c r="BI15"/>
  <c r="BI61"/>
  <c r="BI23"/>
  <c r="BI49"/>
  <c r="BI25"/>
  <c r="BI64"/>
  <c r="BI5"/>
  <c r="BI20"/>
  <c r="BI120"/>
  <c r="BI124"/>
  <c r="BI8"/>
  <c r="BI7"/>
  <c r="BI54"/>
  <c r="BI50"/>
  <c r="BI53"/>
  <c r="BI48"/>
  <c r="BI125"/>
  <c r="BI17"/>
  <c r="BI19"/>
  <c r="BI16"/>
  <c r="BI62"/>
  <c r="BI18"/>
  <c r="BI116"/>
  <c r="BI14"/>
  <c r="BI13"/>
  <c r="BI37"/>
  <c r="BI72"/>
  <c r="BI98"/>
  <c r="BI39"/>
  <c r="BI51"/>
  <c r="BI113"/>
  <c r="BI121"/>
  <c r="BI52"/>
  <c r="BI65"/>
  <c r="BI97"/>
  <c r="BI55"/>
  <c r="BI59"/>
  <c r="BI60"/>
  <c r="BI63"/>
  <c r="BI45"/>
  <c r="BI127"/>
  <c r="BI46"/>
  <c r="BI47"/>
  <c r="BI95"/>
  <c r="BI96"/>
  <c r="BI56"/>
  <c r="BI57"/>
  <c r="BI58"/>
  <c r="BI126"/>
  <c r="BI91"/>
  <c r="BI92"/>
  <c r="BI93"/>
  <c r="BI94"/>
  <c r="BI90"/>
  <c r="BI115"/>
  <c r="BI22"/>
  <c r="BI42"/>
  <c r="BI89"/>
  <c r="BI21"/>
  <c r="BI43"/>
  <c r="BI44"/>
  <c r="BI41"/>
  <c r="BI119"/>
  <c r="BI114"/>
  <c r="BI71"/>
  <c r="EB120" i="23"/>
  <c r="CQ120"/>
  <c r="BG120"/>
  <c r="BG122"/>
  <c r="CQ122"/>
  <c r="EB122"/>
  <c r="W122"/>
  <c r="V52" i="14"/>
  <c r="EA52"/>
  <c r="CP52"/>
  <c r="BF52"/>
  <c r="CP65"/>
  <c r="BF65"/>
  <c r="V65"/>
  <c r="EA65"/>
  <c r="W65" i="23"/>
  <c r="EB65"/>
  <c r="W40"/>
  <c r="W83"/>
  <c r="W80"/>
  <c r="W63"/>
  <c r="FM106"/>
  <c r="FM109"/>
  <c r="FM103"/>
  <c r="FM107"/>
  <c r="FM26"/>
  <c r="FM108"/>
  <c r="FM104"/>
  <c r="FM105"/>
  <c r="FM61"/>
  <c r="V8" i="14"/>
  <c r="FL26"/>
  <c r="FL109"/>
  <c r="FL104"/>
  <c r="FL103"/>
  <c r="FL61"/>
  <c r="FL106"/>
  <c r="FL108"/>
  <c r="FL105"/>
  <c r="FL107"/>
  <c r="BG8" i="23"/>
  <c r="GY26"/>
  <c r="GY103"/>
  <c r="GY104"/>
  <c r="GY108"/>
  <c r="GY61"/>
  <c r="GY107"/>
  <c r="GY105"/>
  <c r="GY106"/>
  <c r="GY109"/>
  <c r="CQ61"/>
  <c r="CQ108"/>
  <c r="CQ105"/>
  <c r="CQ103"/>
  <c r="CQ26"/>
  <c r="BG103"/>
  <c r="BG105"/>
  <c r="BG107"/>
  <c r="BG109"/>
  <c r="BG61"/>
  <c r="BF103" i="14"/>
  <c r="BF106"/>
  <c r="BF105"/>
  <c r="BF109"/>
  <c r="BF61"/>
  <c r="W104" i="23"/>
  <c r="W106"/>
  <c r="W108"/>
  <c r="W26"/>
  <c r="EA61" i="14"/>
  <c r="EA104"/>
  <c r="EA105"/>
  <c r="EA108"/>
  <c r="CP61"/>
  <c r="CP105"/>
  <c r="CP107"/>
  <c r="CP103"/>
  <c r="CP26"/>
  <c r="EB61" i="23"/>
  <c r="EB106"/>
  <c r="EB105"/>
  <c r="EB109"/>
  <c r="EB26"/>
  <c r="V104" i="14"/>
  <c r="V107"/>
  <c r="V108"/>
  <c r="V26"/>
  <c r="GX26"/>
  <c r="GX103"/>
  <c r="GX104"/>
  <c r="GX109"/>
  <c r="GX61"/>
  <c r="GX107"/>
  <c r="GX105"/>
  <c r="GX106"/>
  <c r="GX108"/>
  <c r="CQ109" i="23"/>
  <c r="CQ107"/>
  <c r="CQ104"/>
  <c r="CQ106"/>
  <c r="BG104"/>
  <c r="BG106"/>
  <c r="BG108"/>
  <c r="BG26"/>
  <c r="BF104" i="14"/>
  <c r="BF107"/>
  <c r="BF108"/>
  <c r="BF26"/>
  <c r="W103" i="23"/>
  <c r="W105"/>
  <c r="W107"/>
  <c r="W109"/>
  <c r="W61"/>
  <c r="EA106" i="14"/>
  <c r="EA103"/>
  <c r="EA109"/>
  <c r="EA107"/>
  <c r="CP108"/>
  <c r="CP109"/>
  <c r="CP104"/>
  <c r="CP106"/>
  <c r="EB103" i="23"/>
  <c r="EB104"/>
  <c r="EB107"/>
  <c r="EB108"/>
  <c r="V103" i="14"/>
  <c r="V106"/>
  <c r="V105"/>
  <c r="V109"/>
  <c r="V61"/>
  <c r="EA116"/>
  <c r="GX8"/>
  <c r="GX20"/>
  <c r="GX19"/>
  <c r="GX25"/>
  <c r="GX63"/>
  <c r="GX60"/>
  <c r="GX17"/>
  <c r="GX18"/>
  <c r="EB25" i="23"/>
  <c r="EB18"/>
  <c r="EB16"/>
  <c r="EB20"/>
  <c r="CQ18"/>
  <c r="CQ17"/>
  <c r="BG19"/>
  <c r="BG17"/>
  <c r="W19"/>
  <c r="W16"/>
  <c r="CP18" i="14"/>
  <c r="V25"/>
  <c r="V17"/>
  <c r="BF25"/>
  <c r="BF19"/>
  <c r="BF17"/>
  <c r="BF20"/>
  <c r="EA18"/>
  <c r="EA19"/>
  <c r="EA17"/>
  <c r="CP60"/>
  <c r="CP63"/>
  <c r="EB60" i="23"/>
  <c r="EB63"/>
  <c r="CQ8"/>
  <c r="BF8" i="14"/>
  <c r="W60" i="23"/>
  <c r="EA8" i="14"/>
  <c r="W116" i="23"/>
  <c r="FM63"/>
  <c r="FM60"/>
  <c r="FM20"/>
  <c r="FM16"/>
  <c r="FM18"/>
  <c r="FM25"/>
  <c r="FM8"/>
  <c r="FM17"/>
  <c r="FM19"/>
  <c r="V41" i="14"/>
  <c r="FL8"/>
  <c r="FL20"/>
  <c r="FL25"/>
  <c r="FL63"/>
  <c r="FL60"/>
  <c r="FL17"/>
  <c r="FL19"/>
  <c r="FL18"/>
  <c r="GY8" i="23"/>
  <c r="GY17"/>
  <c r="GY19"/>
  <c r="GY63"/>
  <c r="GY60"/>
  <c r="GY20"/>
  <c r="GY16"/>
  <c r="GY25"/>
  <c r="GY18"/>
  <c r="EB19"/>
  <c r="EB17"/>
  <c r="CQ25"/>
  <c r="CQ19"/>
  <c r="CQ16"/>
  <c r="CQ20"/>
  <c r="BG25"/>
  <c r="BG18"/>
  <c r="BG16"/>
  <c r="BG20"/>
  <c r="W25"/>
  <c r="W18"/>
  <c r="W17"/>
  <c r="W20"/>
  <c r="CP25" i="14"/>
  <c r="CP19"/>
  <c r="CP17"/>
  <c r="CP20"/>
  <c r="V19"/>
  <c r="V18"/>
  <c r="V16"/>
  <c r="V20"/>
  <c r="BF18"/>
  <c r="BF16"/>
  <c r="EA25"/>
  <c r="EA20"/>
  <c r="CP8"/>
  <c r="EB8" i="23"/>
  <c r="V60" i="14"/>
  <c r="V63"/>
  <c r="CQ60" i="23"/>
  <c r="CQ63"/>
  <c r="BG60"/>
  <c r="BG63"/>
  <c r="BF60" i="14"/>
  <c r="BF63"/>
  <c r="W8" i="23"/>
  <c r="EA60" i="14"/>
  <c r="EA63"/>
  <c r="W79" i="23"/>
  <c r="W99"/>
  <c r="W82"/>
  <c r="W86"/>
  <c r="W27"/>
  <c r="W72"/>
  <c r="V73" i="14"/>
  <c r="V51"/>
  <c r="V111"/>
  <c r="V130"/>
  <c r="V101"/>
  <c r="V42"/>
  <c r="W37" i="23"/>
  <c r="W77"/>
  <c r="W84"/>
  <c r="W29"/>
  <c r="W66"/>
  <c r="W78"/>
  <c r="W81"/>
  <c r="W123"/>
  <c r="W87"/>
  <c r="W36"/>
  <c r="FL70" i="14"/>
  <c r="FL24"/>
  <c r="FL113"/>
  <c r="FL116"/>
  <c r="FL6"/>
  <c r="FL23"/>
  <c r="FL49"/>
  <c r="GY24" i="23"/>
  <c r="GY113"/>
  <c r="GY116"/>
  <c r="GY6"/>
  <c r="GY70"/>
  <c r="GY23"/>
  <c r="GY49"/>
  <c r="GY125"/>
  <c r="EB113"/>
  <c r="CQ113"/>
  <c r="BG113"/>
  <c r="W113"/>
  <c r="CP113" i="14"/>
  <c r="BF113"/>
  <c r="V113"/>
  <c r="EA113"/>
  <c r="CQ24" i="23"/>
  <c r="BG24"/>
  <c r="W24"/>
  <c r="EB24"/>
  <c r="CP24" i="14"/>
  <c r="BF24"/>
  <c r="V24"/>
  <c r="EA24"/>
  <c r="EB70" i="23"/>
  <c r="BF70" i="14"/>
  <c r="EB6" i="23"/>
  <c r="CQ6"/>
  <c r="BG6"/>
  <c r="W6"/>
  <c r="CP6" i="14"/>
  <c r="BF6"/>
  <c r="V6"/>
  <c r="EA6"/>
  <c r="FM116" i="23"/>
  <c r="FM24"/>
  <c r="FM113"/>
  <c r="FM6"/>
  <c r="FM70"/>
  <c r="FM23"/>
  <c r="FM49"/>
  <c r="FM125"/>
  <c r="GX70" i="14"/>
  <c r="GX24"/>
  <c r="GX113"/>
  <c r="GX116"/>
  <c r="GX6"/>
  <c r="GX23"/>
  <c r="GX49"/>
  <c r="EB125" i="23"/>
  <c r="EB49"/>
  <c r="CQ125"/>
  <c r="CQ49"/>
  <c r="BG49"/>
  <c r="BG125"/>
  <c r="W49"/>
  <c r="W125"/>
  <c r="CP49" i="14"/>
  <c r="BF49"/>
  <c r="V49"/>
  <c r="EA49"/>
  <c r="CQ23" i="23"/>
  <c r="BG23"/>
  <c r="W23"/>
  <c r="EB23"/>
  <c r="CP23" i="14"/>
  <c r="BF23"/>
  <c r="V23"/>
  <c r="EA23"/>
  <c r="CQ70" i="23"/>
  <c r="BG70"/>
  <c r="W70"/>
  <c r="CP70" i="14"/>
  <c r="EA70"/>
  <c r="V70"/>
  <c r="CQ116" i="23"/>
  <c r="BG116"/>
  <c r="BF116" i="14"/>
  <c r="V116"/>
  <c r="CP116"/>
  <c r="EB116" i="23"/>
  <c r="GX15" i="14"/>
  <c r="W13" i="23"/>
  <c r="FM15"/>
  <c r="FL15" i="14"/>
  <c r="GY15" i="23"/>
  <c r="EB15"/>
  <c r="CQ15"/>
  <c r="BG15"/>
  <c r="W15"/>
  <c r="CP15" i="14"/>
  <c r="BF15"/>
  <c r="V15"/>
  <c r="EA15"/>
  <c r="GX14"/>
  <c r="EB97" i="23"/>
  <c r="V98" i="14"/>
  <c r="CP14"/>
  <c r="V14"/>
  <c r="EA14"/>
  <c r="BF13"/>
  <c r="FM14" i="23"/>
  <c r="V46" i="14"/>
  <c r="FL14"/>
  <c r="GY14" i="23"/>
  <c r="EA98" i="14"/>
  <c r="CQ14" i="23"/>
  <c r="BG14"/>
  <c r="W14"/>
  <c r="EB14"/>
  <c r="BF14" i="14"/>
  <c r="BG13" i="23"/>
  <c r="V13" i="14"/>
  <c r="BG50" i="23"/>
  <c r="EB50"/>
  <c r="EB59"/>
  <c r="EB58"/>
  <c r="EB57"/>
  <c r="EB56"/>
  <c r="EB53"/>
  <c r="BG62"/>
  <c r="BG64"/>
  <c r="BG56"/>
  <c r="BG55"/>
  <c r="BG74"/>
  <c r="GY74"/>
  <c r="EB74"/>
  <c r="GY57"/>
  <c r="GY56"/>
  <c r="GY64"/>
  <c r="GY58"/>
  <c r="GY59"/>
  <c r="GY50"/>
  <c r="GY62"/>
  <c r="GY53"/>
  <c r="GY54"/>
  <c r="GY55"/>
  <c r="EB55"/>
  <c r="EB54"/>
  <c r="EB64"/>
  <c r="EB62"/>
  <c r="BG59"/>
  <c r="BG57"/>
  <c r="BG58"/>
  <c r="BG54"/>
  <c r="BG53"/>
  <c r="CQ50"/>
  <c r="W50"/>
  <c r="CQ54"/>
  <c r="CQ64"/>
  <c r="CQ55"/>
  <c r="CQ62"/>
  <c r="CQ59"/>
  <c r="W55"/>
  <c r="W64"/>
  <c r="W56"/>
  <c r="W62"/>
  <c r="W74"/>
  <c r="FM74"/>
  <c r="CQ74"/>
  <c r="FM57"/>
  <c r="FM56"/>
  <c r="FM62"/>
  <c r="FM64"/>
  <c r="FM59"/>
  <c r="FM53"/>
  <c r="FM58"/>
  <c r="FM55"/>
  <c r="FM54"/>
  <c r="FM50"/>
  <c r="CQ56"/>
  <c r="CQ53"/>
  <c r="CQ57"/>
  <c r="CQ58"/>
  <c r="W53"/>
  <c r="W58"/>
  <c r="W54"/>
  <c r="W57"/>
  <c r="W59"/>
  <c r="BG98"/>
  <c r="GY97"/>
  <c r="GY98"/>
  <c r="BG97"/>
  <c r="EB98"/>
  <c r="W31"/>
  <c r="FM98"/>
  <c r="FM97"/>
  <c r="CQ97"/>
  <c r="W98"/>
  <c r="CQ98"/>
  <c r="W97"/>
  <c r="BF98" i="14"/>
  <c r="GX98"/>
  <c r="GX97"/>
  <c r="BF97"/>
  <c r="EA97"/>
  <c r="CP98"/>
  <c r="FL98"/>
  <c r="FL97"/>
  <c r="CP97"/>
  <c r="V97"/>
  <c r="V128"/>
  <c r="V112"/>
  <c r="V110"/>
  <c r="V129"/>
  <c r="V114"/>
  <c r="V71"/>
  <c r="V21"/>
  <c r="V89"/>
  <c r="V75"/>
  <c r="V76"/>
  <c r="V102"/>
  <c r="BF53"/>
  <c r="BF56"/>
  <c r="BF59"/>
  <c r="BF64"/>
  <c r="EA54"/>
  <c r="EA57"/>
  <c r="EA58"/>
  <c r="EA59"/>
  <c r="EA64"/>
  <c r="EA125"/>
  <c r="BF74"/>
  <c r="GX74"/>
  <c r="EA74"/>
  <c r="GX64"/>
  <c r="GX58"/>
  <c r="GX53"/>
  <c r="GX62"/>
  <c r="GX57"/>
  <c r="GX54"/>
  <c r="GX59"/>
  <c r="GX55"/>
  <c r="GX125"/>
  <c r="GX56"/>
  <c r="BF54"/>
  <c r="BF55"/>
  <c r="BF57"/>
  <c r="BF58"/>
  <c r="BF62"/>
  <c r="EA53"/>
  <c r="EA55"/>
  <c r="EA56"/>
  <c r="EA62"/>
  <c r="BF125"/>
  <c r="V74"/>
  <c r="CP74"/>
  <c r="FL74"/>
  <c r="FL125"/>
  <c r="FL64"/>
  <c r="FL59"/>
  <c r="FL58"/>
  <c r="FL57"/>
  <c r="FL54"/>
  <c r="FL62"/>
  <c r="FL56"/>
  <c r="FL55"/>
  <c r="FL53"/>
  <c r="CP54"/>
  <c r="CP56"/>
  <c r="CP57"/>
  <c r="CP58"/>
  <c r="CP62"/>
  <c r="V53"/>
  <c r="V55"/>
  <c r="V56"/>
  <c r="V59"/>
  <c r="CP53"/>
  <c r="CP55"/>
  <c r="CP59"/>
  <c r="CP64"/>
  <c r="V54"/>
  <c r="V57"/>
  <c r="V58"/>
  <c r="V62"/>
  <c r="V64"/>
  <c r="CP125"/>
  <c r="V125"/>
  <c r="GZ28"/>
  <c r="GZ100"/>
  <c r="HA1"/>
  <c r="CQ28"/>
  <c r="CR1"/>
  <c r="CQ100"/>
  <c r="FM69" i="23"/>
  <c r="W96"/>
  <c r="W95"/>
  <c r="W124"/>
  <c r="CQ96"/>
  <c r="FM96"/>
  <c r="CQ95"/>
  <c r="FM95"/>
  <c r="FM124"/>
  <c r="CQ124"/>
  <c r="V95" i="14"/>
  <c r="V96"/>
  <c r="V124"/>
  <c r="CP96"/>
  <c r="CP95"/>
  <c r="FL96"/>
  <c r="FL95"/>
  <c r="CP124"/>
  <c r="FL124"/>
  <c r="BG95" i="23"/>
  <c r="BG96"/>
  <c r="GY95"/>
  <c r="BG124"/>
  <c r="GY96"/>
  <c r="EB95"/>
  <c r="EB96"/>
  <c r="EB124"/>
  <c r="GY124"/>
  <c r="GX69" i="14"/>
  <c r="BF95"/>
  <c r="BF96"/>
  <c r="GX95"/>
  <c r="BF124"/>
  <c r="GX96"/>
  <c r="EA95"/>
  <c r="EA96"/>
  <c r="GX124"/>
  <c r="EA124"/>
  <c r="BF69"/>
  <c r="EA69"/>
  <c r="W69" i="23"/>
  <c r="V47" i="14"/>
  <c r="CP69"/>
  <c r="FL69"/>
  <c r="EB48" i="23"/>
  <c r="GY69"/>
  <c r="CQ69"/>
  <c r="BG69"/>
  <c r="EB69"/>
  <c r="V69" i="14"/>
  <c r="W90" i="23"/>
  <c r="FM45"/>
  <c r="FM5"/>
  <c r="FM127"/>
  <c r="FM94"/>
  <c r="FM48"/>
  <c r="FM46"/>
  <c r="FM44"/>
  <c r="FM22"/>
  <c r="FM7"/>
  <c r="FM93"/>
  <c r="EA10" i="14"/>
  <c r="GX127"/>
  <c r="GX94"/>
  <c r="GX22"/>
  <c r="GX7"/>
  <c r="GX93"/>
  <c r="GX47"/>
  <c r="GX45"/>
  <c r="GX48"/>
  <c r="GX44"/>
  <c r="V93"/>
  <c r="V7"/>
  <c r="V5"/>
  <c r="BF93"/>
  <c r="BF7"/>
  <c r="BF22"/>
  <c r="EA93"/>
  <c r="EA94"/>
  <c r="EB127" i="23"/>
  <c r="EB7"/>
  <c r="EB22"/>
  <c r="BG93"/>
  <c r="BG94"/>
  <c r="BG22"/>
  <c r="W93"/>
  <c r="W127"/>
  <c r="W5"/>
  <c r="W22"/>
  <c r="CQ127"/>
  <c r="CQ94"/>
  <c r="CQ5"/>
  <c r="BG46"/>
  <c r="CQ44"/>
  <c r="CQ46"/>
  <c r="EB45"/>
  <c r="W46"/>
  <c r="BG48"/>
  <c r="BF45" i="14"/>
  <c r="BF48"/>
  <c r="EA45"/>
  <c r="EA47"/>
  <c r="V44"/>
  <c r="CP48"/>
  <c r="CP45"/>
  <c r="CP5"/>
  <c r="CP93"/>
  <c r="CP127"/>
  <c r="CP47"/>
  <c r="CP44"/>
  <c r="CP22"/>
  <c r="CP7"/>
  <c r="CP94"/>
  <c r="FL47"/>
  <c r="FL44"/>
  <c r="FL5"/>
  <c r="FL127"/>
  <c r="FL22"/>
  <c r="FL94"/>
  <c r="FL48"/>
  <c r="FL45"/>
  <c r="FL93"/>
  <c r="FL7"/>
  <c r="GY45" i="23"/>
  <c r="GY127"/>
  <c r="GY94"/>
  <c r="GY48"/>
  <c r="GY46"/>
  <c r="GY44"/>
  <c r="GY22"/>
  <c r="GY7"/>
  <c r="GY93"/>
  <c r="V94" i="14"/>
  <c r="V127"/>
  <c r="V22"/>
  <c r="BF127"/>
  <c r="BF94"/>
  <c r="EA127"/>
  <c r="EA7"/>
  <c r="EA22"/>
  <c r="EB93" i="23"/>
  <c r="EB94"/>
  <c r="BG127"/>
  <c r="BG7"/>
  <c r="W94"/>
  <c r="W7"/>
  <c r="CQ93"/>
  <c r="CQ7"/>
  <c r="CQ22"/>
  <c r="BG45"/>
  <c r="BG44"/>
  <c r="CQ45"/>
  <c r="EB44"/>
  <c r="EB46"/>
  <c r="W44"/>
  <c r="W45"/>
  <c r="BF44" i="14"/>
  <c r="BF47"/>
  <c r="EA44"/>
  <c r="EA48"/>
  <c r="CQ48" i="23"/>
  <c r="W48"/>
  <c r="V45" i="14"/>
  <c r="V48"/>
  <c r="FO1"/>
  <c r="FN100"/>
  <c r="FN28"/>
  <c r="CR28" i="23"/>
  <c r="CS1"/>
  <c r="CR100"/>
  <c r="FL10" i="14"/>
  <c r="FL68"/>
  <c r="FL90"/>
  <c r="FL118"/>
  <c r="FL92"/>
  <c r="CP10"/>
  <c r="CP68"/>
  <c r="CP92"/>
  <c r="CP118"/>
  <c r="CP90"/>
  <c r="GY92" i="23"/>
  <c r="GY10"/>
  <c r="GY90"/>
  <c r="GY68"/>
  <c r="GY118"/>
  <c r="GX31" i="14"/>
  <c r="GX32"/>
  <c r="GX88"/>
  <c r="GX33"/>
  <c r="GX30"/>
  <c r="GY30" i="23"/>
  <c r="GY88"/>
  <c r="GY33"/>
  <c r="GY32"/>
  <c r="GY31"/>
  <c r="FL30" i="14"/>
  <c r="FL31"/>
  <c r="FL32"/>
  <c r="FL88"/>
  <c r="FL33"/>
  <c r="CP30"/>
  <c r="CP33"/>
  <c r="CP32"/>
  <c r="CP88"/>
  <c r="CP31"/>
  <c r="W68" i="23"/>
  <c r="BF92" i="14"/>
  <c r="V90"/>
  <c r="EA90"/>
  <c r="BH28" i="23"/>
  <c r="BI1"/>
  <c r="BH40"/>
  <c r="BH100"/>
  <c r="BG92"/>
  <c r="BG68"/>
  <c r="BG10"/>
  <c r="BG32"/>
  <c r="BG30"/>
  <c r="W88"/>
  <c r="W33"/>
  <c r="V88" i="14"/>
  <c r="V33"/>
  <c r="V31"/>
  <c r="V68"/>
  <c r="EC100" i="23"/>
  <c r="ED1"/>
  <c r="EC28"/>
  <c r="EB68"/>
  <c r="EB33"/>
  <c r="EB88"/>
  <c r="EB32"/>
  <c r="BF88" i="14"/>
  <c r="BF33"/>
  <c r="BF31"/>
  <c r="BF68"/>
  <c r="EA31"/>
  <c r="EA88"/>
  <c r="CQ90" i="23"/>
  <c r="CQ68"/>
  <c r="CQ10"/>
  <c r="CQ92"/>
  <c r="CQ118"/>
  <c r="FM118"/>
  <c r="FM68"/>
  <c r="FM10"/>
  <c r="FM90"/>
  <c r="FM92"/>
  <c r="CQ32"/>
  <c r="CQ88"/>
  <c r="CQ31"/>
  <c r="CQ30"/>
  <c r="CQ33"/>
  <c r="FM30"/>
  <c r="FM88"/>
  <c r="FM33"/>
  <c r="FM32"/>
  <c r="FM31"/>
  <c r="GX92" i="14"/>
  <c r="GX10"/>
  <c r="GX68"/>
  <c r="GX118"/>
  <c r="GX90"/>
  <c r="W118" i="23"/>
  <c r="W92"/>
  <c r="BF90" i="14"/>
  <c r="BF118"/>
  <c r="V92"/>
  <c r="V118"/>
  <c r="EA92"/>
  <c r="EA118"/>
  <c r="FO28" i="23"/>
  <c r="FP1"/>
  <c r="FO100"/>
  <c r="BG118"/>
  <c r="BG90"/>
  <c r="BG88"/>
  <c r="BG33"/>
  <c r="BG31"/>
  <c r="W10"/>
  <c r="W32"/>
  <c r="W30"/>
  <c r="V10" i="14"/>
  <c r="V32"/>
  <c r="V30"/>
  <c r="EB90" i="23"/>
  <c r="EB118"/>
  <c r="EB92"/>
  <c r="EB31"/>
  <c r="EB10"/>
  <c r="EB30"/>
  <c r="BF10" i="14"/>
  <c r="BF32"/>
  <c r="BF30"/>
  <c r="EA33"/>
  <c r="EA68"/>
  <c r="EA32"/>
  <c r="EA30"/>
  <c r="HA100" i="23"/>
  <c r="HB1"/>
  <c r="HA28"/>
  <c r="BH1" i="14"/>
  <c r="BG28"/>
  <c r="BG100"/>
  <c r="BG40"/>
  <c r="BJ1" i="13"/>
  <c r="X100" i="23"/>
  <c r="X28"/>
  <c r="X40"/>
  <c r="Y1"/>
  <c r="W28" i="14"/>
  <c r="W100"/>
  <c r="W40"/>
  <c r="X1"/>
  <c r="D15" i="6"/>
  <c r="FL115" i="14"/>
  <c r="FL102"/>
  <c r="FL9"/>
  <c r="FL42"/>
  <c r="FL73"/>
  <c r="FL76"/>
  <c r="FL89"/>
  <c r="FL114"/>
  <c r="FL119"/>
  <c r="FL21"/>
  <c r="FL128"/>
  <c r="CP41"/>
  <c r="CP115"/>
  <c r="CP73"/>
  <c r="CP102"/>
  <c r="CP110"/>
  <c r="CP111"/>
  <c r="CP112"/>
  <c r="CP76"/>
  <c r="CP89"/>
  <c r="CP119"/>
  <c r="CP21"/>
  <c r="CP128"/>
  <c r="CP42"/>
  <c r="FL41"/>
  <c r="FL101"/>
  <c r="FL121"/>
  <c r="FL50"/>
  <c r="FL71"/>
  <c r="FL75"/>
  <c r="FL91"/>
  <c r="FL110"/>
  <c r="FL111"/>
  <c r="FL112"/>
  <c r="FL117"/>
  <c r="FL126"/>
  <c r="FL129"/>
  <c r="FL130"/>
  <c r="CP121"/>
  <c r="CP101"/>
  <c r="CP114"/>
  <c r="CP75"/>
  <c r="CP91"/>
  <c r="CP117"/>
  <c r="CP126"/>
  <c r="CP129"/>
  <c r="CP130"/>
  <c r="CP50"/>
  <c r="CP71"/>
  <c r="CP9"/>
  <c r="CP46"/>
  <c r="FL51"/>
  <c r="FL46"/>
  <c r="CP51"/>
  <c r="I15" i="6"/>
  <c r="EC65" i="23" s="1"/>
  <c r="EB51"/>
  <c r="BG41"/>
  <c r="BG129"/>
  <c r="BG112"/>
  <c r="BG73"/>
  <c r="BG130"/>
  <c r="BG110"/>
  <c r="BG128"/>
  <c r="BG117"/>
  <c r="BG21"/>
  <c r="BG126"/>
  <c r="BG114"/>
  <c r="GY41"/>
  <c r="GY115"/>
  <c r="GY73"/>
  <c r="GY89"/>
  <c r="GY101"/>
  <c r="GY114"/>
  <c r="GY21"/>
  <c r="GY130"/>
  <c r="GY71"/>
  <c r="GY102"/>
  <c r="GY111"/>
  <c r="GY117"/>
  <c r="GY126"/>
  <c r="EB115"/>
  <c r="EB76"/>
  <c r="EB119"/>
  <c r="EB129"/>
  <c r="EB71"/>
  <c r="EB75"/>
  <c r="EB91"/>
  <c r="EB110"/>
  <c r="EB112"/>
  <c r="EB128"/>
  <c r="BG42"/>
  <c r="BG76"/>
  <c r="BG9"/>
  <c r="BG111"/>
  <c r="BG102"/>
  <c r="BG101"/>
  <c r="BG75"/>
  <c r="BG89"/>
  <c r="BG115"/>
  <c r="BG121"/>
  <c r="BG71"/>
  <c r="BG91"/>
  <c r="BG119"/>
  <c r="GY121"/>
  <c r="GY76"/>
  <c r="GY119"/>
  <c r="GY129"/>
  <c r="GY75"/>
  <c r="GY91"/>
  <c r="GY110"/>
  <c r="GY112"/>
  <c r="GY128"/>
  <c r="GY9"/>
  <c r="GY42"/>
  <c r="EB41"/>
  <c r="EB121"/>
  <c r="EB73"/>
  <c r="EB89"/>
  <c r="EB101"/>
  <c r="EB114"/>
  <c r="EB21"/>
  <c r="EB130"/>
  <c r="EB9"/>
  <c r="EB102"/>
  <c r="EB111"/>
  <c r="EB117"/>
  <c r="EB126"/>
  <c r="EB42"/>
  <c r="BG47"/>
  <c r="GY47"/>
  <c r="GY51"/>
  <c r="EB47"/>
  <c r="BG51"/>
  <c r="C15" i="6"/>
  <c r="BF37" i="14"/>
  <c r="BF80"/>
  <c r="BF82"/>
  <c r="BF67"/>
  <c r="BF123"/>
  <c r="BF35"/>
  <c r="BF87"/>
  <c r="BF72"/>
  <c r="BF78"/>
  <c r="BF27"/>
  <c r="BF66"/>
  <c r="BF34"/>
  <c r="GX123"/>
  <c r="GX34"/>
  <c r="GX37"/>
  <c r="GX66"/>
  <c r="GX78"/>
  <c r="GX80"/>
  <c r="GX82"/>
  <c r="GX84"/>
  <c r="GX87"/>
  <c r="GX99"/>
  <c r="GX3"/>
  <c r="BF86"/>
  <c r="BF81"/>
  <c r="BF83"/>
  <c r="BF77"/>
  <c r="BF38"/>
  <c r="BF29"/>
  <c r="BF84"/>
  <c r="BF3"/>
  <c r="BF99"/>
  <c r="BF40"/>
  <c r="BF79"/>
  <c r="GX27"/>
  <c r="GX29"/>
  <c r="GX35"/>
  <c r="GX38"/>
  <c r="GX40"/>
  <c r="GX67"/>
  <c r="GX72"/>
  <c r="GX77"/>
  <c r="GX79"/>
  <c r="GX81"/>
  <c r="GX83"/>
  <c r="GX86"/>
  <c r="BF36"/>
  <c r="GX36"/>
  <c r="BF85"/>
  <c r="GX85"/>
  <c r="W114" i="23"/>
  <c r="W89"/>
  <c r="W75"/>
  <c r="W117"/>
  <c r="W112"/>
  <c r="W129"/>
  <c r="W41"/>
  <c r="W119"/>
  <c r="W91"/>
  <c r="W73"/>
  <c r="W102"/>
  <c r="W9"/>
  <c r="H15" i="6"/>
  <c r="CR65" i="23" s="1"/>
  <c r="FM41"/>
  <c r="FM121"/>
  <c r="FM73"/>
  <c r="FM119"/>
  <c r="FM129"/>
  <c r="FM42"/>
  <c r="FM102"/>
  <c r="FM111"/>
  <c r="FM117"/>
  <c r="FM126"/>
  <c r="FM9"/>
  <c r="CQ121"/>
  <c r="CQ76"/>
  <c r="CQ119"/>
  <c r="CQ129"/>
  <c r="CQ71"/>
  <c r="CQ75"/>
  <c r="CQ91"/>
  <c r="CQ110"/>
  <c r="CQ112"/>
  <c r="CQ128"/>
  <c r="CQ51"/>
  <c r="FM115"/>
  <c r="FM75"/>
  <c r="FM76"/>
  <c r="FM89"/>
  <c r="FM101"/>
  <c r="FM114"/>
  <c r="FM21"/>
  <c r="FM130"/>
  <c r="FM91"/>
  <c r="FM110"/>
  <c r="FM112"/>
  <c r="FM128"/>
  <c r="FM71"/>
  <c r="CQ41"/>
  <c r="CQ115"/>
  <c r="CQ73"/>
  <c r="CQ89"/>
  <c r="CQ101"/>
  <c r="CQ114"/>
  <c r="CQ21"/>
  <c r="CQ130"/>
  <c r="CQ9"/>
  <c r="CQ102"/>
  <c r="CQ111"/>
  <c r="CQ117"/>
  <c r="CQ126"/>
  <c r="CQ42"/>
  <c r="FM51"/>
  <c r="CQ47"/>
  <c r="FM47"/>
  <c r="F15" i="6"/>
  <c r="FM80" i="23"/>
  <c r="FM77"/>
  <c r="FM81"/>
  <c r="FM86"/>
  <c r="FM99"/>
  <c r="FM72"/>
  <c r="FM29"/>
  <c r="FM38"/>
  <c r="FM3"/>
  <c r="FM87"/>
  <c r="FM34"/>
  <c r="FM66"/>
  <c r="CQ72"/>
  <c r="CQ79"/>
  <c r="CQ83"/>
  <c r="CQ86"/>
  <c r="CQ99"/>
  <c r="CQ37"/>
  <c r="CQ78"/>
  <c r="CQ82"/>
  <c r="CQ84"/>
  <c r="CQ123"/>
  <c r="CQ27"/>
  <c r="CQ35"/>
  <c r="CQ40"/>
  <c r="CQ67"/>
  <c r="FM78"/>
  <c r="FM82"/>
  <c r="FM79"/>
  <c r="FM83"/>
  <c r="FM27"/>
  <c r="FM35"/>
  <c r="FM40"/>
  <c r="FM67"/>
  <c r="FM84"/>
  <c r="FM123"/>
  <c r="FM37"/>
  <c r="CQ77"/>
  <c r="CQ81"/>
  <c r="CQ34"/>
  <c r="CQ66"/>
  <c r="CQ80"/>
  <c r="CQ87"/>
  <c r="CQ29"/>
  <c r="CQ38"/>
  <c r="CQ3"/>
  <c r="CQ36"/>
  <c r="FM36"/>
  <c r="CQ85"/>
  <c r="FM85"/>
  <c r="EB85" i="14"/>
  <c r="EB99"/>
  <c r="EB72"/>
  <c r="EB79"/>
  <c r="EB83"/>
  <c r="EB28"/>
  <c r="EB34"/>
  <c r="EB37"/>
  <c r="EB66"/>
  <c r="EC1"/>
  <c r="EB78"/>
  <c r="EB80"/>
  <c r="EB82"/>
  <c r="EB84"/>
  <c r="EB87"/>
  <c r="EB100"/>
  <c r="EB27"/>
  <c r="EB29"/>
  <c r="EB35"/>
  <c r="EB38"/>
  <c r="EB40"/>
  <c r="EB67"/>
  <c r="EB3"/>
  <c r="Z1" i="13"/>
  <c r="E15" i="6"/>
  <c r="BF50" i="14"/>
  <c r="BF112"/>
  <c r="BF73"/>
  <c r="BF129"/>
  <c r="BF110"/>
  <c r="BF130"/>
  <c r="BF75"/>
  <c r="BF115"/>
  <c r="BF89"/>
  <c r="BF121"/>
  <c r="BF91"/>
  <c r="BF119"/>
  <c r="GX41"/>
  <c r="GX126"/>
  <c r="GX129"/>
  <c r="GX130"/>
  <c r="GX114"/>
  <c r="GX119"/>
  <c r="GX50"/>
  <c r="GX71"/>
  <c r="GX75"/>
  <c r="GX91"/>
  <c r="GX101"/>
  <c r="GX51"/>
  <c r="BF41"/>
  <c r="BF42"/>
  <c r="BF76"/>
  <c r="BF111"/>
  <c r="BF9"/>
  <c r="BF102"/>
  <c r="BF101"/>
  <c r="BF117"/>
  <c r="BF128"/>
  <c r="BF21"/>
  <c r="BF71"/>
  <c r="BF126"/>
  <c r="BF114"/>
  <c r="GX115"/>
  <c r="GX21"/>
  <c r="GX128"/>
  <c r="GX110"/>
  <c r="GX111"/>
  <c r="GX112"/>
  <c r="GX117"/>
  <c r="GX42"/>
  <c r="GX73"/>
  <c r="GX76"/>
  <c r="GX89"/>
  <c r="GX121"/>
  <c r="GX102"/>
  <c r="GX9"/>
  <c r="BF51"/>
  <c r="BF46"/>
  <c r="GX46"/>
  <c r="G15" i="6"/>
  <c r="BG37" i="23"/>
  <c r="BG86"/>
  <c r="BG82"/>
  <c r="BG67"/>
  <c r="BG99"/>
  <c r="BG40"/>
  <c r="BG79"/>
  <c r="BG87"/>
  <c r="BG72"/>
  <c r="BG80"/>
  <c r="BG123"/>
  <c r="BG34"/>
  <c r="GY77"/>
  <c r="GY81"/>
  <c r="GY3"/>
  <c r="GY37"/>
  <c r="GY80"/>
  <c r="GY87"/>
  <c r="GY27"/>
  <c r="GY35"/>
  <c r="GY40"/>
  <c r="GY67"/>
  <c r="EB72"/>
  <c r="EB79"/>
  <c r="EB83"/>
  <c r="EB86"/>
  <c r="EB99"/>
  <c r="EB37"/>
  <c r="EB78"/>
  <c r="EB82"/>
  <c r="EB84"/>
  <c r="EB123"/>
  <c r="EB27"/>
  <c r="EB35"/>
  <c r="EB40"/>
  <c r="EB67"/>
  <c r="BG81"/>
  <c r="BG83"/>
  <c r="BG78"/>
  <c r="BG27"/>
  <c r="BG66"/>
  <c r="BG35"/>
  <c r="BG84"/>
  <c r="BG3"/>
  <c r="BG77"/>
  <c r="BG38"/>
  <c r="BG29"/>
  <c r="GY72"/>
  <c r="GY79"/>
  <c r="GY83"/>
  <c r="GY86"/>
  <c r="GY99"/>
  <c r="GY34"/>
  <c r="GY66"/>
  <c r="GY78"/>
  <c r="GY82"/>
  <c r="GY84"/>
  <c r="GY123"/>
  <c r="GY29"/>
  <c r="GY38"/>
  <c r="EB77"/>
  <c r="EB81"/>
  <c r="EB34"/>
  <c r="EB66"/>
  <c r="EB80"/>
  <c r="EB87"/>
  <c r="EB29"/>
  <c r="EB38"/>
  <c r="EB3"/>
  <c r="BG85"/>
  <c r="EB36"/>
  <c r="GY85"/>
  <c r="BG36"/>
  <c r="EB85"/>
  <c r="GY36"/>
  <c r="B15" i="6"/>
  <c r="FL27" i="14"/>
  <c r="FL29"/>
  <c r="FL35"/>
  <c r="FL38"/>
  <c r="FL40"/>
  <c r="FL67"/>
  <c r="FL72"/>
  <c r="FL77"/>
  <c r="FL79"/>
  <c r="FL81"/>
  <c r="FL83"/>
  <c r="FL86"/>
  <c r="CP72"/>
  <c r="CP77"/>
  <c r="CP79"/>
  <c r="CP81"/>
  <c r="CP83"/>
  <c r="CP86"/>
  <c r="CP27"/>
  <c r="CP29"/>
  <c r="CP35"/>
  <c r="CP38"/>
  <c r="CP40"/>
  <c r="CP67"/>
  <c r="CP3"/>
  <c r="FL99"/>
  <c r="FL3"/>
  <c r="FL34"/>
  <c r="FL37"/>
  <c r="FL66"/>
  <c r="FL78"/>
  <c r="FL80"/>
  <c r="FL82"/>
  <c r="FL84"/>
  <c r="FL87"/>
  <c r="FL123"/>
  <c r="CP99"/>
  <c r="CP78"/>
  <c r="CP80"/>
  <c r="CP82"/>
  <c r="CP84"/>
  <c r="CP87"/>
  <c r="CP123"/>
  <c r="CP34"/>
  <c r="CP37"/>
  <c r="CP66"/>
  <c r="CP85"/>
  <c r="FL36"/>
  <c r="CP36"/>
  <c r="FL85"/>
  <c r="W126" i="23"/>
  <c r="W115"/>
  <c r="W21"/>
  <c r="W111"/>
  <c r="W110"/>
  <c r="W51"/>
  <c r="W71"/>
  <c r="W121"/>
  <c r="W128"/>
  <c r="W130"/>
  <c r="W101"/>
  <c r="W76"/>
  <c r="W42"/>
  <c r="W47"/>
  <c r="GY65" i="14" l="1"/>
  <c r="GY52"/>
  <c r="GY122"/>
  <c r="GY120"/>
  <c r="FM65"/>
  <c r="FM52"/>
  <c r="FM122"/>
  <c r="FM120"/>
  <c r="BH120" i="23"/>
  <c r="X120"/>
  <c r="EC52"/>
  <c r="BH52"/>
  <c r="X52"/>
  <c r="CR52"/>
  <c r="BG120" i="14"/>
  <c r="W120"/>
  <c r="CQ120"/>
  <c r="EB120"/>
  <c r="BG122"/>
  <c r="EB122"/>
  <c r="CQ122"/>
  <c r="W122"/>
  <c r="Z5" i="13"/>
  <c r="Z7"/>
  <c r="Z9"/>
  <c r="Z15"/>
  <c r="Z20"/>
  <c r="Z24"/>
  <c r="Z26"/>
  <c r="Z28"/>
  <c r="Z30"/>
  <c r="Z32"/>
  <c r="Z34"/>
  <c r="Z36"/>
  <c r="Z39"/>
  <c r="Z49"/>
  <c r="Z66"/>
  <c r="Z68"/>
  <c r="Z70"/>
  <c r="Z72"/>
  <c r="Z74"/>
  <c r="Z76"/>
  <c r="Z78"/>
  <c r="Z80"/>
  <c r="Z82"/>
  <c r="Z84"/>
  <c r="Z86"/>
  <c r="Z88"/>
  <c r="Z100"/>
  <c r="Z102"/>
  <c r="Z104"/>
  <c r="Z106"/>
  <c r="Z108"/>
  <c r="Z110"/>
  <c r="Z112"/>
  <c r="Z118"/>
  <c r="Z124"/>
  <c r="Z128"/>
  <c r="Z130"/>
  <c r="Z38"/>
  <c r="Z40"/>
  <c r="Z3"/>
  <c r="Z6"/>
  <c r="Z8"/>
  <c r="Z10"/>
  <c r="Z23"/>
  <c r="Z25"/>
  <c r="Z27"/>
  <c r="Z29"/>
  <c r="Z31"/>
  <c r="Z48"/>
  <c r="Z50"/>
  <c r="Z73"/>
  <c r="Z75"/>
  <c r="Z77"/>
  <c r="Z83"/>
  <c r="Z33"/>
  <c r="Z35"/>
  <c r="Z61"/>
  <c r="Z67"/>
  <c r="Z69"/>
  <c r="Z79"/>
  <c r="Z81"/>
  <c r="Z85"/>
  <c r="Z87"/>
  <c r="Z99"/>
  <c r="Z101"/>
  <c r="Z103"/>
  <c r="Z105"/>
  <c r="Z107"/>
  <c r="Z109"/>
  <c r="Z111"/>
  <c r="Z117"/>
  <c r="Z123"/>
  <c r="Z125"/>
  <c r="Z129"/>
  <c r="Z131"/>
  <c r="Z122"/>
  <c r="Z64"/>
  <c r="Z53"/>
  <c r="Z54"/>
  <c r="Z120"/>
  <c r="Z16"/>
  <c r="Z18"/>
  <c r="Z62"/>
  <c r="Z17"/>
  <c r="Z19"/>
  <c r="Z14"/>
  <c r="Z13"/>
  <c r="Z116"/>
  <c r="Z37"/>
  <c r="Z98"/>
  <c r="Z51"/>
  <c r="Z113"/>
  <c r="Z121"/>
  <c r="Z65"/>
  <c r="Z97"/>
  <c r="Z127"/>
  <c r="Z46"/>
  <c r="Z47"/>
  <c r="Z45"/>
  <c r="Z55"/>
  <c r="Z56"/>
  <c r="Z57"/>
  <c r="Z58"/>
  <c r="Z59"/>
  <c r="Z60"/>
  <c r="Z63"/>
  <c r="Z95"/>
  <c r="Z96"/>
  <c r="Z126"/>
  <c r="Z94"/>
  <c r="Z89"/>
  <c r="Z90"/>
  <c r="Z115"/>
  <c r="Z21"/>
  <c r="Z22"/>
  <c r="Z42"/>
  <c r="Z44"/>
  <c r="Z92"/>
  <c r="Z43"/>
  <c r="Z91"/>
  <c r="Z93"/>
  <c r="Z41"/>
  <c r="Z52"/>
  <c r="Z119"/>
  <c r="Z114"/>
  <c r="Z71"/>
  <c r="X26" i="23"/>
  <c r="FN65"/>
  <c r="FN122"/>
  <c r="FN52"/>
  <c r="FN120"/>
  <c r="BH61"/>
  <c r="GZ65"/>
  <c r="GZ122"/>
  <c r="GZ52"/>
  <c r="GZ120"/>
  <c r="BJ3" i="13"/>
  <c r="BJ9"/>
  <c r="BJ24"/>
  <c r="BJ26"/>
  <c r="BJ28"/>
  <c r="BJ10"/>
  <c r="BJ30"/>
  <c r="BJ32"/>
  <c r="BJ34"/>
  <c r="BJ36"/>
  <c r="BJ39"/>
  <c r="BJ27"/>
  <c r="BJ29"/>
  <c r="BJ67"/>
  <c r="BJ69"/>
  <c r="BJ73"/>
  <c r="BJ75"/>
  <c r="BJ77"/>
  <c r="BJ79"/>
  <c r="BJ81"/>
  <c r="BJ83"/>
  <c r="BJ85"/>
  <c r="BJ87"/>
  <c r="BJ38"/>
  <c r="BJ40"/>
  <c r="BJ68"/>
  <c r="BJ70"/>
  <c r="BJ78"/>
  <c r="BJ80"/>
  <c r="BJ84"/>
  <c r="BJ99"/>
  <c r="BJ101"/>
  <c r="BJ103"/>
  <c r="BJ105"/>
  <c r="BJ107"/>
  <c r="BJ109"/>
  <c r="BJ111"/>
  <c r="BJ117"/>
  <c r="BJ123"/>
  <c r="BJ129"/>
  <c r="BJ72"/>
  <c r="BJ74"/>
  <c r="BJ76"/>
  <c r="BJ31"/>
  <c r="BJ35"/>
  <c r="BJ82"/>
  <c r="BJ88"/>
  <c r="BJ100"/>
  <c r="BJ104"/>
  <c r="BJ106"/>
  <c r="BJ108"/>
  <c r="BJ33"/>
  <c r="BJ66"/>
  <c r="BJ86"/>
  <c r="BJ102"/>
  <c r="BJ110"/>
  <c r="BJ112"/>
  <c r="BJ118"/>
  <c r="BJ128"/>
  <c r="BJ130"/>
  <c r="BJ6"/>
  <c r="BJ122"/>
  <c r="BJ61"/>
  <c r="BJ23"/>
  <c r="BJ49"/>
  <c r="BJ25"/>
  <c r="BJ64"/>
  <c r="BJ5"/>
  <c r="BJ15"/>
  <c r="BJ20"/>
  <c r="BJ54"/>
  <c r="BJ8"/>
  <c r="BJ53"/>
  <c r="BJ125"/>
  <c r="BJ120"/>
  <c r="BJ124"/>
  <c r="BJ7"/>
  <c r="BJ50"/>
  <c r="BJ48"/>
  <c r="BJ16"/>
  <c r="BJ17"/>
  <c r="BJ19"/>
  <c r="BJ18"/>
  <c r="BJ62"/>
  <c r="BJ116"/>
  <c r="BJ13"/>
  <c r="BJ14"/>
  <c r="BJ37"/>
  <c r="BJ98"/>
  <c r="BJ51"/>
  <c r="BJ113"/>
  <c r="BJ121"/>
  <c r="BJ52"/>
  <c r="BJ65"/>
  <c r="BJ97"/>
  <c r="BJ126"/>
  <c r="BJ95"/>
  <c r="BJ96"/>
  <c r="BJ55"/>
  <c r="BJ56"/>
  <c r="BJ57"/>
  <c r="BJ58"/>
  <c r="BJ59"/>
  <c r="BJ60"/>
  <c r="BJ63"/>
  <c r="BJ45"/>
  <c r="BJ127"/>
  <c r="BJ46"/>
  <c r="BJ47"/>
  <c r="BJ91"/>
  <c r="BJ93"/>
  <c r="BJ94"/>
  <c r="BJ89"/>
  <c r="BJ90"/>
  <c r="BJ115"/>
  <c r="BJ21"/>
  <c r="BJ22"/>
  <c r="BJ42"/>
  <c r="BJ44"/>
  <c r="BJ92"/>
  <c r="BJ43"/>
  <c r="BJ41"/>
  <c r="BJ119"/>
  <c r="BJ114"/>
  <c r="BJ71"/>
  <c r="EC120" i="23"/>
  <c r="CR120"/>
  <c r="EC122"/>
  <c r="BH122"/>
  <c r="X122"/>
  <c r="CR122"/>
  <c r="BG52" i="14"/>
  <c r="W52"/>
  <c r="CQ52"/>
  <c r="EB52"/>
  <c r="BG65"/>
  <c r="EB65"/>
  <c r="CQ65"/>
  <c r="W65"/>
  <c r="BH65" i="23"/>
  <c r="X65"/>
  <c r="BG8" i="14"/>
  <c r="GY26"/>
  <c r="GY103"/>
  <c r="GY104"/>
  <c r="GY108"/>
  <c r="GY61"/>
  <c r="GY107"/>
  <c r="GY105"/>
  <c r="GY106"/>
  <c r="GY109"/>
  <c r="W8"/>
  <c r="FM26"/>
  <c r="FM109"/>
  <c r="FM104"/>
  <c r="FM105"/>
  <c r="FM61"/>
  <c r="FM108"/>
  <c r="FM106"/>
  <c r="FM103"/>
  <c r="FM107"/>
  <c r="EC106" i="23"/>
  <c r="EC103"/>
  <c r="EC109"/>
  <c r="EC107"/>
  <c r="BH103"/>
  <c r="BH105"/>
  <c r="BH107"/>
  <c r="BH109"/>
  <c r="BG104" i="14"/>
  <c r="BG107"/>
  <c r="BG108"/>
  <c r="BG26"/>
  <c r="CQ109"/>
  <c r="CQ105"/>
  <c r="CQ104"/>
  <c r="CQ103"/>
  <c r="CR108" i="23"/>
  <c r="CR109"/>
  <c r="CR105"/>
  <c r="CR106"/>
  <c r="EB103" i="14"/>
  <c r="EB106"/>
  <c r="EB108"/>
  <c r="EB107"/>
  <c r="W103"/>
  <c r="W106"/>
  <c r="W105"/>
  <c r="W109"/>
  <c r="W61"/>
  <c r="X104" i="23"/>
  <c r="X106"/>
  <c r="X108"/>
  <c r="FN26"/>
  <c r="FN106"/>
  <c r="FN103"/>
  <c r="FN104"/>
  <c r="FN61"/>
  <c r="FN108"/>
  <c r="FN109"/>
  <c r="FN107"/>
  <c r="FN105"/>
  <c r="GZ26"/>
  <c r="GZ103"/>
  <c r="GZ105"/>
  <c r="GZ108"/>
  <c r="GZ61"/>
  <c r="GZ107"/>
  <c r="GZ104"/>
  <c r="GZ106"/>
  <c r="GZ109"/>
  <c r="EC61"/>
  <c r="EC104"/>
  <c r="EC105"/>
  <c r="EC108"/>
  <c r="EC26"/>
  <c r="BH104"/>
  <c r="BH106"/>
  <c r="BH108"/>
  <c r="BH26"/>
  <c r="BG103" i="14"/>
  <c r="BG106"/>
  <c r="BG105"/>
  <c r="BG109"/>
  <c r="BG61"/>
  <c r="CQ61"/>
  <c r="CQ108"/>
  <c r="CQ107"/>
  <c r="CQ106"/>
  <c r="CQ26"/>
  <c r="CR61" i="23"/>
  <c r="CR104"/>
  <c r="CR107"/>
  <c r="CR103"/>
  <c r="CR26"/>
  <c r="EB61" i="14"/>
  <c r="EB105"/>
  <c r="EB104"/>
  <c r="EB109"/>
  <c r="EB26"/>
  <c r="W104"/>
  <c r="W107"/>
  <c r="W108"/>
  <c r="W26"/>
  <c r="X103" i="23"/>
  <c r="X105"/>
  <c r="X107"/>
  <c r="X109"/>
  <c r="X61"/>
  <c r="FN8"/>
  <c r="FN17"/>
  <c r="FN18"/>
  <c r="FN63"/>
  <c r="FN60"/>
  <c r="FN20"/>
  <c r="FN16"/>
  <c r="FN25"/>
  <c r="FN19"/>
  <c r="GZ8"/>
  <c r="GZ17"/>
  <c r="GZ18"/>
  <c r="GZ63"/>
  <c r="GZ60"/>
  <c r="GZ20"/>
  <c r="GZ16"/>
  <c r="GZ19"/>
  <c r="GZ25"/>
  <c r="CR18"/>
  <c r="CR17"/>
  <c r="CR20"/>
  <c r="X19"/>
  <c r="X17"/>
  <c r="EC25"/>
  <c r="EC19"/>
  <c r="EC16"/>
  <c r="EC20"/>
  <c r="BH19"/>
  <c r="BH16"/>
  <c r="CQ25" i="14"/>
  <c r="CQ20"/>
  <c r="EB25"/>
  <c r="EB19"/>
  <c r="EB17"/>
  <c r="EB20"/>
  <c r="W18"/>
  <c r="W16"/>
  <c r="BG25"/>
  <c r="BG17"/>
  <c r="CQ8"/>
  <c r="CR8" i="23"/>
  <c r="EB8" i="14"/>
  <c r="X60" i="23"/>
  <c r="X63"/>
  <c r="EC8"/>
  <c r="BH60"/>
  <c r="BH63"/>
  <c r="EB6" i="14"/>
  <c r="GY63"/>
  <c r="GY60"/>
  <c r="GY17"/>
  <c r="GY19"/>
  <c r="GY18"/>
  <c r="GY8"/>
  <c r="GY20"/>
  <c r="GY25"/>
  <c r="W6"/>
  <c r="FM63"/>
  <c r="FM60"/>
  <c r="FM17"/>
  <c r="FM18"/>
  <c r="FM8"/>
  <c r="FM20"/>
  <c r="FM19"/>
  <c r="FM25"/>
  <c r="CR25" i="23"/>
  <c r="CR19"/>
  <c r="CR16"/>
  <c r="X25"/>
  <c r="X18"/>
  <c r="X16"/>
  <c r="X20"/>
  <c r="EC18"/>
  <c r="EC17"/>
  <c r="BH25"/>
  <c r="BH18"/>
  <c r="BH17"/>
  <c r="BH20"/>
  <c r="CQ18" i="14"/>
  <c r="CQ19"/>
  <c r="CQ17"/>
  <c r="EB18"/>
  <c r="W25"/>
  <c r="W19"/>
  <c r="W17"/>
  <c r="W20"/>
  <c r="BG19"/>
  <c r="BG18"/>
  <c r="BG16"/>
  <c r="BG20"/>
  <c r="CQ60"/>
  <c r="CQ63"/>
  <c r="CR60" i="23"/>
  <c r="CR63"/>
  <c r="EB60" i="14"/>
  <c r="EB63"/>
  <c r="W60"/>
  <c r="W63"/>
  <c r="X8" i="23"/>
  <c r="EC60"/>
  <c r="EC63"/>
  <c r="BH8"/>
  <c r="BG60" i="14"/>
  <c r="BG63"/>
  <c r="FN23" i="23"/>
  <c r="FN49"/>
  <c r="FN125"/>
  <c r="FN116"/>
  <c r="FN6"/>
  <c r="FN70"/>
  <c r="FN24"/>
  <c r="FN113"/>
  <c r="GZ23"/>
  <c r="GZ49"/>
  <c r="GZ125"/>
  <c r="GZ116"/>
  <c r="GZ6"/>
  <c r="GZ70"/>
  <c r="GZ24"/>
  <c r="GZ113"/>
  <c r="CR113"/>
  <c r="EC113"/>
  <c r="BH113"/>
  <c r="X113"/>
  <c r="CQ113" i="14"/>
  <c r="BG113"/>
  <c r="EB113"/>
  <c r="W113"/>
  <c r="CR24" i="23"/>
  <c r="X24"/>
  <c r="EC24"/>
  <c r="BH24"/>
  <c r="CQ24" i="14"/>
  <c r="BG24"/>
  <c r="EB24"/>
  <c r="W24"/>
  <c r="CR70" i="23"/>
  <c r="EC70"/>
  <c r="EB70" i="14"/>
  <c r="CQ70"/>
  <c r="EC6" i="23"/>
  <c r="BH6"/>
  <c r="X6"/>
  <c r="CR6"/>
  <c r="BG6" i="14"/>
  <c r="CQ6"/>
  <c r="BH116" i="23"/>
  <c r="GY23" i="14"/>
  <c r="GY49"/>
  <c r="GY116"/>
  <c r="GY6"/>
  <c r="GY70"/>
  <c r="GY24"/>
  <c r="GY113"/>
  <c r="FM23"/>
  <c r="FM49"/>
  <c r="FM116"/>
  <c r="FM6"/>
  <c r="FM70"/>
  <c r="FM24"/>
  <c r="FM113"/>
  <c r="CR125" i="23"/>
  <c r="CR49"/>
  <c r="EC125"/>
  <c r="EC49"/>
  <c r="BH49"/>
  <c r="BH125"/>
  <c r="X49"/>
  <c r="X125"/>
  <c r="CQ49" i="14"/>
  <c r="BG49"/>
  <c r="EB49"/>
  <c r="W49"/>
  <c r="CR23" i="23"/>
  <c r="X23"/>
  <c r="EC23"/>
  <c r="BH23"/>
  <c r="CQ23" i="14"/>
  <c r="BG23"/>
  <c r="EB23"/>
  <c r="W23"/>
  <c r="X70" i="23"/>
  <c r="BH70"/>
  <c r="BG70" i="14"/>
  <c r="W70"/>
  <c r="EC116" i="23"/>
  <c r="BG116" i="14"/>
  <c r="X116" i="23"/>
  <c r="CQ116" i="14"/>
  <c r="CR116" i="23"/>
  <c r="EB116" i="14"/>
  <c r="W116"/>
  <c r="BG13"/>
  <c r="GY15"/>
  <c r="FN15" i="23"/>
  <c r="FM15" i="14"/>
  <c r="X15" i="23"/>
  <c r="GZ15"/>
  <c r="CR15"/>
  <c r="EC15"/>
  <c r="BH15"/>
  <c r="CQ15" i="14"/>
  <c r="EB15"/>
  <c r="W15"/>
  <c r="BG15"/>
  <c r="FN14" i="23"/>
  <c r="BG98" i="14"/>
  <c r="FM14"/>
  <c r="BH14" i="23"/>
  <c r="X14"/>
  <c r="CQ14" i="14"/>
  <c r="EB14"/>
  <c r="W14"/>
  <c r="W13"/>
  <c r="BH97" i="23"/>
  <c r="W97" i="14"/>
  <c r="GY14"/>
  <c r="EB86"/>
  <c r="EB81"/>
  <c r="EB77"/>
  <c r="EB123"/>
  <c r="EB36"/>
  <c r="X98" i="23"/>
  <c r="GZ14"/>
  <c r="CR14"/>
  <c r="EC14"/>
  <c r="BG14" i="14"/>
  <c r="BH13" i="23"/>
  <c r="X13"/>
  <c r="EC50"/>
  <c r="BH50"/>
  <c r="EC59"/>
  <c r="EC58"/>
  <c r="EC64"/>
  <c r="EC57"/>
  <c r="EC54"/>
  <c r="BH59"/>
  <c r="BH55"/>
  <c r="BH54"/>
  <c r="BH57"/>
  <c r="BH64"/>
  <c r="BH74"/>
  <c r="EC74"/>
  <c r="GZ74"/>
  <c r="GZ64"/>
  <c r="GZ58"/>
  <c r="GZ54"/>
  <c r="GZ57"/>
  <c r="GZ53"/>
  <c r="GZ56"/>
  <c r="GZ62"/>
  <c r="GZ55"/>
  <c r="GZ59"/>
  <c r="GZ50"/>
  <c r="EC55"/>
  <c r="EC53"/>
  <c r="EC62"/>
  <c r="EC56"/>
  <c r="BH56"/>
  <c r="BH62"/>
  <c r="BH53"/>
  <c r="BH58"/>
  <c r="X74"/>
  <c r="FN74"/>
  <c r="CR74"/>
  <c r="FN58"/>
  <c r="FN53"/>
  <c r="FN57"/>
  <c r="FN64"/>
  <c r="FN59"/>
  <c r="FN62"/>
  <c r="FN54"/>
  <c r="FN55"/>
  <c r="FN56"/>
  <c r="FN50"/>
  <c r="CR50"/>
  <c r="X50"/>
  <c r="X58"/>
  <c r="X54"/>
  <c r="X57"/>
  <c r="X64"/>
  <c r="X59"/>
  <c r="CR54"/>
  <c r="CR57"/>
  <c r="CR58"/>
  <c r="CR53"/>
  <c r="X56"/>
  <c r="X62"/>
  <c r="X55"/>
  <c r="X53"/>
  <c r="CR56"/>
  <c r="CR62"/>
  <c r="CR64"/>
  <c r="CR55"/>
  <c r="CR59"/>
  <c r="EC98"/>
  <c r="GZ97"/>
  <c r="GZ98"/>
  <c r="EC97"/>
  <c r="BH98"/>
  <c r="CR97"/>
  <c r="FN97"/>
  <c r="FN98"/>
  <c r="CR98"/>
  <c r="X97"/>
  <c r="EB97" i="14"/>
  <c r="EB32"/>
  <c r="GY97"/>
  <c r="GY98"/>
  <c r="EB98"/>
  <c r="BG97"/>
  <c r="CQ97"/>
  <c r="W31"/>
  <c r="FM97"/>
  <c r="FM98"/>
  <c r="CQ98"/>
  <c r="W98"/>
  <c r="BG53"/>
  <c r="BG55"/>
  <c r="BG56"/>
  <c r="BG62"/>
  <c r="EB54"/>
  <c r="EB56"/>
  <c r="EB57"/>
  <c r="EB58"/>
  <c r="EB62"/>
  <c r="EB125"/>
  <c r="BG74"/>
  <c r="GY74"/>
  <c r="EB74"/>
  <c r="GY55"/>
  <c r="GY59"/>
  <c r="GY57"/>
  <c r="GY125"/>
  <c r="GY62"/>
  <c r="GY56"/>
  <c r="GY53"/>
  <c r="GY64"/>
  <c r="GY58"/>
  <c r="GY54"/>
  <c r="BG54"/>
  <c r="BG57"/>
  <c r="BG58"/>
  <c r="BG59"/>
  <c r="BG64"/>
  <c r="EB53"/>
  <c r="EB55"/>
  <c r="EB59"/>
  <c r="EB64"/>
  <c r="BG125"/>
  <c r="W74"/>
  <c r="CQ74"/>
  <c r="FM74"/>
  <c r="FM125"/>
  <c r="FM64"/>
  <c r="FM59"/>
  <c r="FM55"/>
  <c r="FM53"/>
  <c r="FM62"/>
  <c r="FM58"/>
  <c r="FM57"/>
  <c r="FM56"/>
  <c r="FM54"/>
  <c r="W53"/>
  <c r="W56"/>
  <c r="W57"/>
  <c r="W59"/>
  <c r="W64"/>
  <c r="CQ54"/>
  <c r="CQ57"/>
  <c r="CQ56"/>
  <c r="CQ59"/>
  <c r="CQ64"/>
  <c r="CQ125"/>
  <c r="W125"/>
  <c r="W54"/>
  <c r="W55"/>
  <c r="W58"/>
  <c r="W62"/>
  <c r="CQ53"/>
  <c r="CQ55"/>
  <c r="CQ58"/>
  <c r="CQ62"/>
  <c r="HA40"/>
  <c r="HB1"/>
  <c r="HA100"/>
  <c r="HA28"/>
  <c r="CR28"/>
  <c r="CS1"/>
  <c r="CR40"/>
  <c r="CR100"/>
  <c r="CR69" i="23"/>
  <c r="X95"/>
  <c r="X96"/>
  <c r="X124"/>
  <c r="CR96"/>
  <c r="FN96"/>
  <c r="CR95"/>
  <c r="FN95"/>
  <c r="CR124"/>
  <c r="FN124"/>
  <c r="W95" i="14"/>
  <c r="W96"/>
  <c r="W124"/>
  <c r="CQ96"/>
  <c r="FM96"/>
  <c r="CQ95"/>
  <c r="FM95"/>
  <c r="CQ124"/>
  <c r="FM124"/>
  <c r="BG69"/>
  <c r="BG96"/>
  <c r="BG124"/>
  <c r="BG95"/>
  <c r="GY95"/>
  <c r="GY96"/>
  <c r="EB96"/>
  <c r="EB95"/>
  <c r="GY124"/>
  <c r="EB124"/>
  <c r="GZ69" i="23"/>
  <c r="GZ95"/>
  <c r="BH95"/>
  <c r="BH96"/>
  <c r="BH124"/>
  <c r="GZ96"/>
  <c r="EC95"/>
  <c r="EC96"/>
  <c r="EC124"/>
  <c r="GZ124"/>
  <c r="BH69"/>
  <c r="EB48" i="14"/>
  <c r="GY69"/>
  <c r="CR48" i="23"/>
  <c r="FN69"/>
  <c r="W48" i="14"/>
  <c r="CQ69"/>
  <c r="FM69"/>
  <c r="EB69"/>
  <c r="W69"/>
  <c r="EC69" i="23"/>
  <c r="X69"/>
  <c r="GZ48"/>
  <c r="GZ45"/>
  <c r="GZ94"/>
  <c r="GZ93"/>
  <c r="GZ46"/>
  <c r="GZ44"/>
  <c r="GZ22"/>
  <c r="GZ7"/>
  <c r="GZ127"/>
  <c r="BG94" i="14"/>
  <c r="BG93"/>
  <c r="BG22"/>
  <c r="EB94"/>
  <c r="EB7"/>
  <c r="EB22"/>
  <c r="W94"/>
  <c r="W93"/>
  <c r="W5"/>
  <c r="CR127" i="23"/>
  <c r="CR7"/>
  <c r="CR22"/>
  <c r="EC93"/>
  <c r="EC94"/>
  <c r="BH94"/>
  <c r="BH7"/>
  <c r="BH22"/>
  <c r="X94"/>
  <c r="X93"/>
  <c r="X22"/>
  <c r="CR44"/>
  <c r="CR46"/>
  <c r="BH45"/>
  <c r="EC45"/>
  <c r="X44"/>
  <c r="BH48"/>
  <c r="BG45" i="14"/>
  <c r="BG47"/>
  <c r="EB45"/>
  <c r="W44"/>
  <c r="GY48"/>
  <c r="GY44"/>
  <c r="GY127"/>
  <c r="GY94"/>
  <c r="GY47"/>
  <c r="GY45"/>
  <c r="GY22"/>
  <c r="GY7"/>
  <c r="GY93"/>
  <c r="X10" i="23"/>
  <c r="FN48"/>
  <c r="FN46"/>
  <c r="FN5"/>
  <c r="FN94"/>
  <c r="FN127"/>
  <c r="FN44"/>
  <c r="FN45"/>
  <c r="FN22"/>
  <c r="FN7"/>
  <c r="FN93"/>
  <c r="W68" i="14"/>
  <c r="CQ47"/>
  <c r="CQ44"/>
  <c r="CQ5"/>
  <c r="CQ94"/>
  <c r="CQ127"/>
  <c r="CQ48"/>
  <c r="CQ45"/>
  <c r="CQ22"/>
  <c r="CQ7"/>
  <c r="CQ93"/>
  <c r="FM47"/>
  <c r="FM45"/>
  <c r="FM127"/>
  <c r="FM22"/>
  <c r="FM94"/>
  <c r="FM48"/>
  <c r="FM44"/>
  <c r="FM5"/>
  <c r="FM93"/>
  <c r="FM7"/>
  <c r="BG127"/>
  <c r="BG7"/>
  <c r="EB93"/>
  <c r="EB127"/>
  <c r="W127"/>
  <c r="W7"/>
  <c r="W22"/>
  <c r="CR93" i="23"/>
  <c r="CR94"/>
  <c r="CR5"/>
  <c r="EC127"/>
  <c r="EC7"/>
  <c r="EC22"/>
  <c r="BH93"/>
  <c r="BH127"/>
  <c r="X127"/>
  <c r="X7"/>
  <c r="X5"/>
  <c r="CR45"/>
  <c r="BH44"/>
  <c r="BH46"/>
  <c r="EC44"/>
  <c r="EC46"/>
  <c r="X45"/>
  <c r="X46"/>
  <c r="BG44" i="14"/>
  <c r="BG48"/>
  <c r="EB44"/>
  <c r="EB47"/>
  <c r="W45"/>
  <c r="W47"/>
  <c r="EC48" i="23"/>
  <c r="X48"/>
  <c r="FO28" i="14"/>
  <c r="FP1"/>
  <c r="FO100"/>
  <c r="FO40"/>
  <c r="CS100" i="23"/>
  <c r="CT1"/>
  <c r="CS28"/>
  <c r="CS40"/>
  <c r="GZ30"/>
  <c r="GZ31"/>
  <c r="GZ32"/>
  <c r="GZ88"/>
  <c r="GZ33"/>
  <c r="CR30"/>
  <c r="CR33"/>
  <c r="CR32"/>
  <c r="CR88"/>
  <c r="CR31"/>
  <c r="FN30"/>
  <c r="FN31"/>
  <c r="FN32"/>
  <c r="FN88"/>
  <c r="FN33"/>
  <c r="GZ10"/>
  <c r="GZ90"/>
  <c r="GZ68"/>
  <c r="GZ118"/>
  <c r="GZ92"/>
  <c r="X118"/>
  <c r="X92"/>
  <c r="BG92" i="14"/>
  <c r="BG118"/>
  <c r="EB92"/>
  <c r="EB118"/>
  <c r="W90"/>
  <c r="W118"/>
  <c r="FQ1" i="23"/>
  <c r="FP28"/>
  <c r="FP100"/>
  <c r="FP40"/>
  <c r="X32"/>
  <c r="X30"/>
  <c r="EC68"/>
  <c r="EE1"/>
  <c r="ED40"/>
  <c r="ED100"/>
  <c r="ED28"/>
  <c r="EC90"/>
  <c r="EC33"/>
  <c r="EC32"/>
  <c r="EC30"/>
  <c r="BH118"/>
  <c r="BH92"/>
  <c r="BH68"/>
  <c r="BH90"/>
  <c r="BH10"/>
  <c r="BH32"/>
  <c r="BH30"/>
  <c r="BG10" i="14"/>
  <c r="BG32"/>
  <c r="BG30"/>
  <c r="EB33"/>
  <c r="EB88"/>
  <c r="W88"/>
  <c r="W33"/>
  <c r="FM30"/>
  <c r="FM31"/>
  <c r="FM32"/>
  <c r="FM88"/>
  <c r="FM33"/>
  <c r="CQ30"/>
  <c r="CQ33"/>
  <c r="CQ32"/>
  <c r="CQ88"/>
  <c r="CQ31"/>
  <c r="EB115"/>
  <c r="GY10"/>
  <c r="GY68"/>
  <c r="GY90"/>
  <c r="GY118"/>
  <c r="GY92"/>
  <c r="X47" i="23"/>
  <c r="CR10"/>
  <c r="CR90"/>
  <c r="CR68"/>
  <c r="CR92"/>
  <c r="CR118"/>
  <c r="FN10"/>
  <c r="FN90"/>
  <c r="FN68"/>
  <c r="FN92"/>
  <c r="FN118"/>
  <c r="GY30" i="14"/>
  <c r="GY31"/>
  <c r="GY32"/>
  <c r="GY88"/>
  <c r="GY33"/>
  <c r="FM10"/>
  <c r="FM68"/>
  <c r="FM90"/>
  <c r="FM118"/>
  <c r="FM92"/>
  <c r="CQ10"/>
  <c r="CQ68"/>
  <c r="CQ92"/>
  <c r="CQ118"/>
  <c r="CQ90"/>
  <c r="X68" i="23"/>
  <c r="X90"/>
  <c r="BG90" i="14"/>
  <c r="EB90"/>
  <c r="W92"/>
  <c r="X88" i="23"/>
  <c r="X33"/>
  <c r="X31"/>
  <c r="EC118"/>
  <c r="EC92"/>
  <c r="EC31"/>
  <c r="EC88"/>
  <c r="EC10"/>
  <c r="BI40"/>
  <c r="BI28"/>
  <c r="BI100"/>
  <c r="BJ1"/>
  <c r="BH88"/>
  <c r="BH33"/>
  <c r="BH31"/>
  <c r="BG88" i="14"/>
  <c r="BG33"/>
  <c r="BG31"/>
  <c r="BG68"/>
  <c r="EB31"/>
  <c r="EB68"/>
  <c r="EB10"/>
  <c r="EB30"/>
  <c r="W10"/>
  <c r="W32"/>
  <c r="W30"/>
  <c r="HB40" i="23"/>
  <c r="HB100"/>
  <c r="HC1"/>
  <c r="HB28"/>
  <c r="BH40" i="14"/>
  <c r="BH28"/>
  <c r="BH100"/>
  <c r="BI1"/>
  <c r="BK1" i="13"/>
  <c r="B16" i="6"/>
  <c r="FM3" i="14"/>
  <c r="FM34"/>
  <c r="FM37"/>
  <c r="FM66"/>
  <c r="FM78"/>
  <c r="FM80"/>
  <c r="FM82"/>
  <c r="FM84"/>
  <c r="FM87"/>
  <c r="FM123"/>
  <c r="CQ78"/>
  <c r="CQ80"/>
  <c r="CQ82"/>
  <c r="CQ84"/>
  <c r="CQ87"/>
  <c r="CQ123"/>
  <c r="CQ34"/>
  <c r="CQ37"/>
  <c r="CQ66"/>
  <c r="CQ99"/>
  <c r="FM27"/>
  <c r="FM29"/>
  <c r="FM35"/>
  <c r="FM38"/>
  <c r="FM40"/>
  <c r="FM67"/>
  <c r="FM72"/>
  <c r="FM77"/>
  <c r="FM79"/>
  <c r="FM81"/>
  <c r="FM83"/>
  <c r="FM86"/>
  <c r="FM99"/>
  <c r="CQ77"/>
  <c r="CQ79"/>
  <c r="CQ81"/>
  <c r="CQ83"/>
  <c r="CQ86"/>
  <c r="CQ27"/>
  <c r="CQ29"/>
  <c r="CQ35"/>
  <c r="CQ38"/>
  <c r="CQ40"/>
  <c r="CQ67"/>
  <c r="CQ3"/>
  <c r="CQ72"/>
  <c r="CQ85"/>
  <c r="FM85"/>
  <c r="CQ36"/>
  <c r="FM36"/>
  <c r="G16" i="6"/>
  <c r="EC78" i="23"/>
  <c r="EC82"/>
  <c r="EC84"/>
  <c r="EC123"/>
  <c r="EC27"/>
  <c r="EC35"/>
  <c r="EC40"/>
  <c r="EC67"/>
  <c r="EC72"/>
  <c r="EC79"/>
  <c r="EC83"/>
  <c r="EC86"/>
  <c r="EC99"/>
  <c r="EC37"/>
  <c r="GZ80"/>
  <c r="GZ87"/>
  <c r="GZ27"/>
  <c r="GZ35"/>
  <c r="GZ40"/>
  <c r="GZ67"/>
  <c r="GZ77"/>
  <c r="GZ81"/>
  <c r="GZ3"/>
  <c r="GZ37"/>
  <c r="BH87"/>
  <c r="BH72"/>
  <c r="BH80"/>
  <c r="BH123"/>
  <c r="BH86"/>
  <c r="BH82"/>
  <c r="BH67"/>
  <c r="BH99"/>
  <c r="BH79"/>
  <c r="BH34"/>
  <c r="EC80"/>
  <c r="EC87"/>
  <c r="EC29"/>
  <c r="EC38"/>
  <c r="EC3"/>
  <c r="EC77"/>
  <c r="EC81"/>
  <c r="EC34"/>
  <c r="EC66"/>
  <c r="GZ78"/>
  <c r="GZ82"/>
  <c r="GZ84"/>
  <c r="GZ123"/>
  <c r="GZ29"/>
  <c r="GZ38"/>
  <c r="GZ72"/>
  <c r="GZ79"/>
  <c r="GZ83"/>
  <c r="GZ86"/>
  <c r="GZ99"/>
  <c r="GZ34"/>
  <c r="GZ66"/>
  <c r="BH37"/>
  <c r="BH84"/>
  <c r="BH3"/>
  <c r="BH77"/>
  <c r="BH38"/>
  <c r="BH81"/>
  <c r="BH83"/>
  <c r="BH78"/>
  <c r="BH27"/>
  <c r="BH66"/>
  <c r="BH35"/>
  <c r="BH29"/>
  <c r="GZ85"/>
  <c r="BH36"/>
  <c r="EC85"/>
  <c r="GZ36"/>
  <c r="BH85"/>
  <c r="EC36"/>
  <c r="AA1" i="13"/>
  <c r="EC28" i="14"/>
  <c r="ED1"/>
  <c r="EC100"/>
  <c r="EC40"/>
  <c r="F16" i="6"/>
  <c r="FN79" i="23"/>
  <c r="FN78"/>
  <c r="FN82"/>
  <c r="FN87"/>
  <c r="FN34"/>
  <c r="FN66"/>
  <c r="FN86"/>
  <c r="FN99"/>
  <c r="FN72"/>
  <c r="FN29"/>
  <c r="FN38"/>
  <c r="FN3"/>
  <c r="CR80"/>
  <c r="CR87"/>
  <c r="CR29"/>
  <c r="CR38"/>
  <c r="CR3"/>
  <c r="CR77"/>
  <c r="CR81"/>
  <c r="CR34"/>
  <c r="CR66"/>
  <c r="FN77"/>
  <c r="FN81"/>
  <c r="FN80"/>
  <c r="FN84"/>
  <c r="FN123"/>
  <c r="FN37"/>
  <c r="FN83"/>
  <c r="FN27"/>
  <c r="FN35"/>
  <c r="FN40"/>
  <c r="FN67"/>
  <c r="CR78"/>
  <c r="CR82"/>
  <c r="CR84"/>
  <c r="CR123"/>
  <c r="CR27"/>
  <c r="CR35"/>
  <c r="CR40"/>
  <c r="CR67"/>
  <c r="CR72"/>
  <c r="CR79"/>
  <c r="CR83"/>
  <c r="CR86"/>
  <c r="CR99"/>
  <c r="CR37"/>
  <c r="FN36"/>
  <c r="CR36"/>
  <c r="FN85"/>
  <c r="CR85"/>
  <c r="D16" i="6"/>
  <c r="CQ51" i="14"/>
  <c r="FM121"/>
  <c r="FM50"/>
  <c r="FM71"/>
  <c r="FM75"/>
  <c r="FM91"/>
  <c r="FM115"/>
  <c r="FM102"/>
  <c r="FM110"/>
  <c r="FM111"/>
  <c r="FM112"/>
  <c r="FM117"/>
  <c r="FM126"/>
  <c r="FM129"/>
  <c r="FM130"/>
  <c r="CQ115"/>
  <c r="CQ75"/>
  <c r="CQ91"/>
  <c r="CQ117"/>
  <c r="CQ126"/>
  <c r="CQ129"/>
  <c r="CQ130"/>
  <c r="CQ50"/>
  <c r="CQ71"/>
  <c r="CQ9"/>
  <c r="CQ101"/>
  <c r="CQ114"/>
  <c r="FM51"/>
  <c r="FM41"/>
  <c r="FM9"/>
  <c r="FM42"/>
  <c r="FM73"/>
  <c r="FM76"/>
  <c r="FM89"/>
  <c r="FM101"/>
  <c r="FM114"/>
  <c r="FM119"/>
  <c r="FM21"/>
  <c r="FM128"/>
  <c r="CQ41"/>
  <c r="CQ121"/>
  <c r="CQ76"/>
  <c r="CQ89"/>
  <c r="CQ119"/>
  <c r="CQ21"/>
  <c r="CQ128"/>
  <c r="CQ42"/>
  <c r="CQ73"/>
  <c r="CQ102"/>
  <c r="CQ110"/>
  <c r="CQ111"/>
  <c r="CQ112"/>
  <c r="CQ46"/>
  <c r="FM46"/>
  <c r="Y85" i="23"/>
  <c r="Y36"/>
  <c r="Y87"/>
  <c r="Y72"/>
  <c r="Y80"/>
  <c r="Y123"/>
  <c r="Y86"/>
  <c r="Y82"/>
  <c r="Y67"/>
  <c r="Y99"/>
  <c r="Y40"/>
  <c r="Y79"/>
  <c r="Y34"/>
  <c r="Y37"/>
  <c r="Y84"/>
  <c r="Y3"/>
  <c r="Y77"/>
  <c r="Y28"/>
  <c r="Y38"/>
  <c r="Y100"/>
  <c r="Y81"/>
  <c r="Y83"/>
  <c r="Y78"/>
  <c r="Y27"/>
  <c r="Y66"/>
  <c r="Y35"/>
  <c r="Y29"/>
  <c r="Z1"/>
  <c r="EB21" i="14"/>
  <c r="EB114"/>
  <c r="EB41"/>
  <c r="EB71"/>
  <c r="EB50"/>
  <c r="EB101"/>
  <c r="EB89"/>
  <c r="EB73"/>
  <c r="EB130"/>
  <c r="EB126"/>
  <c r="EB117"/>
  <c r="EB111"/>
  <c r="W79"/>
  <c r="W99"/>
  <c r="W35"/>
  <c r="W82"/>
  <c r="W121"/>
  <c r="W115"/>
  <c r="W75"/>
  <c r="W130"/>
  <c r="W73"/>
  <c r="W50"/>
  <c r="W114"/>
  <c r="W34"/>
  <c r="W27"/>
  <c r="W87"/>
  <c r="W29"/>
  <c r="W83"/>
  <c r="W86"/>
  <c r="W117"/>
  <c r="W102"/>
  <c r="W111"/>
  <c r="W76"/>
  <c r="W41"/>
  <c r="W46"/>
  <c r="W85"/>
  <c r="X114" i="23"/>
  <c r="X34"/>
  <c r="X87"/>
  <c r="X67"/>
  <c r="X86"/>
  <c r="X121"/>
  <c r="X128"/>
  <c r="X130"/>
  <c r="X37"/>
  <c r="X41"/>
  <c r="X71"/>
  <c r="X38"/>
  <c r="X77"/>
  <c r="X35"/>
  <c r="X27"/>
  <c r="X83"/>
  <c r="X21"/>
  <c r="X115"/>
  <c r="X101"/>
  <c r="X111"/>
  <c r="X9"/>
  <c r="X85"/>
  <c r="E16" i="6"/>
  <c r="BH122" i="14" s="1"/>
  <c r="GY51"/>
  <c r="GY41"/>
  <c r="GY101"/>
  <c r="GY126"/>
  <c r="GY129"/>
  <c r="GY130"/>
  <c r="GY114"/>
  <c r="GY119"/>
  <c r="GY50"/>
  <c r="GY71"/>
  <c r="GY75"/>
  <c r="GY91"/>
  <c r="BG129"/>
  <c r="BG110"/>
  <c r="BG50"/>
  <c r="BG112"/>
  <c r="BG73"/>
  <c r="BG128"/>
  <c r="BG117"/>
  <c r="BG115"/>
  <c r="BG126"/>
  <c r="BG114"/>
  <c r="BG71"/>
  <c r="BG51"/>
  <c r="GY121"/>
  <c r="GY102"/>
  <c r="GY9"/>
  <c r="GY115"/>
  <c r="GY21"/>
  <c r="GY128"/>
  <c r="GY110"/>
  <c r="GY111"/>
  <c r="GY112"/>
  <c r="GY117"/>
  <c r="GY42"/>
  <c r="GY73"/>
  <c r="GY76"/>
  <c r="GY89"/>
  <c r="BG41"/>
  <c r="BG42"/>
  <c r="BG9"/>
  <c r="BG102"/>
  <c r="BG101"/>
  <c r="BG76"/>
  <c r="BG111"/>
  <c r="BG75"/>
  <c r="BG130"/>
  <c r="BG89"/>
  <c r="BG121"/>
  <c r="BG21"/>
  <c r="BG91"/>
  <c r="BG119"/>
  <c r="GY46"/>
  <c r="BG46"/>
  <c r="H16" i="6"/>
  <c r="FN51" i="23"/>
  <c r="FN41"/>
  <c r="FN115"/>
  <c r="FN76"/>
  <c r="FN75"/>
  <c r="FN102"/>
  <c r="FN111"/>
  <c r="FN117"/>
  <c r="FN126"/>
  <c r="FN9"/>
  <c r="FN119"/>
  <c r="FN129"/>
  <c r="FN42"/>
  <c r="CR41"/>
  <c r="CR121"/>
  <c r="CR102"/>
  <c r="CR111"/>
  <c r="CR117"/>
  <c r="CR126"/>
  <c r="CR42"/>
  <c r="CR73"/>
  <c r="CR89"/>
  <c r="CR101"/>
  <c r="CR114"/>
  <c r="CR21"/>
  <c r="CR130"/>
  <c r="CR9"/>
  <c r="FN121"/>
  <c r="FN73"/>
  <c r="FN91"/>
  <c r="FN110"/>
  <c r="FN112"/>
  <c r="FN128"/>
  <c r="FN71"/>
  <c r="FN89"/>
  <c r="FN101"/>
  <c r="FN114"/>
  <c r="FN21"/>
  <c r="FN130"/>
  <c r="CR115"/>
  <c r="CR75"/>
  <c r="CR91"/>
  <c r="CR110"/>
  <c r="CR112"/>
  <c r="CR128"/>
  <c r="CR76"/>
  <c r="CR119"/>
  <c r="CR129"/>
  <c r="CR71"/>
  <c r="CR51"/>
  <c r="FN47"/>
  <c r="CR47"/>
  <c r="C16" i="6"/>
  <c r="GY99" i="14"/>
  <c r="GY3"/>
  <c r="GY123"/>
  <c r="GY34"/>
  <c r="GY37"/>
  <c r="GY66"/>
  <c r="GY78"/>
  <c r="GY80"/>
  <c r="GY82"/>
  <c r="GY84"/>
  <c r="GY87"/>
  <c r="BG84"/>
  <c r="BG3"/>
  <c r="BG99"/>
  <c r="BG79"/>
  <c r="BG86"/>
  <c r="BG81"/>
  <c r="BG83"/>
  <c r="BG77"/>
  <c r="BG38"/>
  <c r="BG29"/>
  <c r="GY27"/>
  <c r="GY29"/>
  <c r="GY35"/>
  <c r="GY38"/>
  <c r="GY40"/>
  <c r="GY67"/>
  <c r="GY72"/>
  <c r="GY77"/>
  <c r="GY79"/>
  <c r="GY81"/>
  <c r="GY83"/>
  <c r="GY86"/>
  <c r="BG37"/>
  <c r="BG87"/>
  <c r="BG72"/>
  <c r="BG78"/>
  <c r="BG27"/>
  <c r="BG66"/>
  <c r="BG34"/>
  <c r="BG80"/>
  <c r="BG82"/>
  <c r="BG67"/>
  <c r="BG123"/>
  <c r="BG35"/>
  <c r="GY36"/>
  <c r="BG36"/>
  <c r="GY85"/>
  <c r="BG85"/>
  <c r="I16" i="6"/>
  <c r="BI65" i="23" s="1"/>
  <c r="GZ51"/>
  <c r="EC121"/>
  <c r="EC75"/>
  <c r="EC91"/>
  <c r="EC110"/>
  <c r="EC112"/>
  <c r="EC128"/>
  <c r="EC76"/>
  <c r="EC119"/>
  <c r="EC129"/>
  <c r="EC71"/>
  <c r="GZ41"/>
  <c r="GZ121"/>
  <c r="GZ102"/>
  <c r="GZ111"/>
  <c r="GZ117"/>
  <c r="GZ126"/>
  <c r="GZ73"/>
  <c r="GZ89"/>
  <c r="GZ101"/>
  <c r="GZ114"/>
  <c r="GZ21"/>
  <c r="GZ130"/>
  <c r="GZ71"/>
  <c r="BH41"/>
  <c r="BH129"/>
  <c r="BH112"/>
  <c r="BH110"/>
  <c r="BH111"/>
  <c r="BH117"/>
  <c r="BH21"/>
  <c r="BH75"/>
  <c r="BH89"/>
  <c r="BH115"/>
  <c r="BH126"/>
  <c r="BH114"/>
  <c r="EC41"/>
  <c r="EC115"/>
  <c r="EC102"/>
  <c r="EC111"/>
  <c r="EC117"/>
  <c r="EC126"/>
  <c r="EC42"/>
  <c r="EC73"/>
  <c r="EC89"/>
  <c r="EC101"/>
  <c r="EC114"/>
  <c r="EC21"/>
  <c r="EC130"/>
  <c r="EC9"/>
  <c r="GZ115"/>
  <c r="GZ75"/>
  <c r="GZ91"/>
  <c r="GZ110"/>
  <c r="GZ112"/>
  <c r="GZ128"/>
  <c r="GZ9"/>
  <c r="GZ42"/>
  <c r="GZ76"/>
  <c r="GZ119"/>
  <c r="GZ129"/>
  <c r="BH42"/>
  <c r="BH9"/>
  <c r="BH76"/>
  <c r="BH102"/>
  <c r="BH101"/>
  <c r="BH73"/>
  <c r="BH130"/>
  <c r="BH128"/>
  <c r="BH121"/>
  <c r="BH71"/>
  <c r="BH91"/>
  <c r="BH119"/>
  <c r="GZ47"/>
  <c r="EC47"/>
  <c r="BH51"/>
  <c r="EC51"/>
  <c r="BH47"/>
  <c r="X85" i="14"/>
  <c r="X46"/>
  <c r="X36"/>
  <c r="X51"/>
  <c r="X129"/>
  <c r="X110"/>
  <c r="X50"/>
  <c r="X112"/>
  <c r="X73"/>
  <c r="X128"/>
  <c r="X117"/>
  <c r="X115"/>
  <c r="X84"/>
  <c r="X3"/>
  <c r="X99"/>
  <c r="X40"/>
  <c r="X79"/>
  <c r="X86"/>
  <c r="X81"/>
  <c r="X83"/>
  <c r="X77"/>
  <c r="X28"/>
  <c r="X38"/>
  <c r="X29"/>
  <c r="X126"/>
  <c r="X114"/>
  <c r="X71"/>
  <c r="Y1"/>
  <c r="X41"/>
  <c r="X37"/>
  <c r="X42"/>
  <c r="X9"/>
  <c r="X102"/>
  <c r="X101"/>
  <c r="X76"/>
  <c r="X111"/>
  <c r="X75"/>
  <c r="X130"/>
  <c r="X89"/>
  <c r="X121"/>
  <c r="X21"/>
  <c r="X87"/>
  <c r="X72"/>
  <c r="X78"/>
  <c r="X27"/>
  <c r="X66"/>
  <c r="X34"/>
  <c r="X100"/>
  <c r="X80"/>
  <c r="X82"/>
  <c r="X67"/>
  <c r="X123"/>
  <c r="X35"/>
  <c r="X91"/>
  <c r="X119"/>
  <c r="EB42"/>
  <c r="EB102"/>
  <c r="EB91"/>
  <c r="EB75"/>
  <c r="EB128"/>
  <c r="EB119"/>
  <c r="EB121"/>
  <c r="EB51"/>
  <c r="EB9"/>
  <c r="EB76"/>
  <c r="EB129"/>
  <c r="EB112"/>
  <c r="EB110"/>
  <c r="EB46"/>
  <c r="W119"/>
  <c r="W91"/>
  <c r="W3"/>
  <c r="W84"/>
  <c r="W123"/>
  <c r="W67"/>
  <c r="W80"/>
  <c r="W89"/>
  <c r="W110"/>
  <c r="W129"/>
  <c r="W112"/>
  <c r="W37"/>
  <c r="W126"/>
  <c r="W66"/>
  <c r="W78"/>
  <c r="W72"/>
  <c r="W71"/>
  <c r="W38"/>
  <c r="W77"/>
  <c r="W81"/>
  <c r="W21"/>
  <c r="W128"/>
  <c r="W101"/>
  <c r="W9"/>
  <c r="W42"/>
  <c r="W51"/>
  <c r="W36"/>
  <c r="X126" i="23"/>
  <c r="X123"/>
  <c r="X80"/>
  <c r="X72"/>
  <c r="X79"/>
  <c r="X99"/>
  <c r="X82"/>
  <c r="X110"/>
  <c r="X73"/>
  <c r="X112"/>
  <c r="X129"/>
  <c r="X51"/>
  <c r="X119"/>
  <c r="X91"/>
  <c r="X29"/>
  <c r="X3"/>
  <c r="X84"/>
  <c r="X66"/>
  <c r="X78"/>
  <c r="X81"/>
  <c r="X117"/>
  <c r="X89"/>
  <c r="X75"/>
  <c r="X102"/>
  <c r="X76"/>
  <c r="X42"/>
  <c r="X36"/>
  <c r="Y26" l="1"/>
  <c r="FO122"/>
  <c r="FO120"/>
  <c r="FO65"/>
  <c r="FO52"/>
  <c r="X61" i="14"/>
  <c r="FN65"/>
  <c r="FN52"/>
  <c r="FN122"/>
  <c r="FN120"/>
  <c r="BI120" i="23"/>
  <c r="ED120"/>
  <c r="Y120"/>
  <c r="CS52"/>
  <c r="BI52"/>
  <c r="Y52"/>
  <c r="ED52"/>
  <c r="CR120" i="14"/>
  <c r="BH120"/>
  <c r="X120"/>
  <c r="EC120"/>
  <c r="X122"/>
  <c r="EC122"/>
  <c r="CR122"/>
  <c r="HA65" i="23"/>
  <c r="HA122"/>
  <c r="HA52"/>
  <c r="HA120"/>
  <c r="GZ65" i="14"/>
  <c r="GZ52"/>
  <c r="GZ122"/>
  <c r="GZ120"/>
  <c r="AA3" i="13"/>
  <c r="AA6"/>
  <c r="AA8"/>
  <c r="AA10"/>
  <c r="AA23"/>
  <c r="AA25"/>
  <c r="AA27"/>
  <c r="AA29"/>
  <c r="AA31"/>
  <c r="AA33"/>
  <c r="AA35"/>
  <c r="AA38"/>
  <c r="AA40"/>
  <c r="AA5"/>
  <c r="AA7"/>
  <c r="AA9"/>
  <c r="AA15"/>
  <c r="AA24"/>
  <c r="AA26"/>
  <c r="AA28"/>
  <c r="AA30"/>
  <c r="AA32"/>
  <c r="AA34"/>
  <c r="AA36"/>
  <c r="AA39"/>
  <c r="AA48"/>
  <c r="AA50"/>
  <c r="AA61"/>
  <c r="AA67"/>
  <c r="AA69"/>
  <c r="AA73"/>
  <c r="AA75"/>
  <c r="AA77"/>
  <c r="AA79"/>
  <c r="AA81"/>
  <c r="AA83"/>
  <c r="AA85"/>
  <c r="AA87"/>
  <c r="AA99"/>
  <c r="AA101"/>
  <c r="AA103"/>
  <c r="AA105"/>
  <c r="AA107"/>
  <c r="AA109"/>
  <c r="AA111"/>
  <c r="AA117"/>
  <c r="AA123"/>
  <c r="AA125"/>
  <c r="AA129"/>
  <c r="AA131"/>
  <c r="AA20"/>
  <c r="AA66"/>
  <c r="AA68"/>
  <c r="AA70"/>
  <c r="AA78"/>
  <c r="AA80"/>
  <c r="AA84"/>
  <c r="AA86"/>
  <c r="AA88"/>
  <c r="AA49"/>
  <c r="AA72"/>
  <c r="AA74"/>
  <c r="AA76"/>
  <c r="AA82"/>
  <c r="AA128"/>
  <c r="AA130"/>
  <c r="AA100"/>
  <c r="AA102"/>
  <c r="AA104"/>
  <c r="AA106"/>
  <c r="AA108"/>
  <c r="AA110"/>
  <c r="AA112"/>
  <c r="AA118"/>
  <c r="AA124"/>
  <c r="AA64"/>
  <c r="AA122"/>
  <c r="AA53"/>
  <c r="AA54"/>
  <c r="AA120"/>
  <c r="AA18"/>
  <c r="AA16"/>
  <c r="AA62"/>
  <c r="AA17"/>
  <c r="AA19"/>
  <c r="AA14"/>
  <c r="AA13"/>
  <c r="AA116"/>
  <c r="AA37"/>
  <c r="AA98"/>
  <c r="AA51"/>
  <c r="AA113"/>
  <c r="AA121"/>
  <c r="AA65"/>
  <c r="AA97"/>
  <c r="AA56"/>
  <c r="AA57"/>
  <c r="AA58"/>
  <c r="AA95"/>
  <c r="AA96"/>
  <c r="AA127"/>
  <c r="AA46"/>
  <c r="AA47"/>
  <c r="AA45"/>
  <c r="AA55"/>
  <c r="AA59"/>
  <c r="AA60"/>
  <c r="AA63"/>
  <c r="AA126"/>
  <c r="AA89"/>
  <c r="AA21"/>
  <c r="AA22"/>
  <c r="AA42"/>
  <c r="AA43"/>
  <c r="AA44"/>
  <c r="AA91"/>
  <c r="AA92"/>
  <c r="AA93"/>
  <c r="AA94"/>
  <c r="AA90"/>
  <c r="AA115"/>
  <c r="AA41"/>
  <c r="AA52"/>
  <c r="AA119"/>
  <c r="AA114"/>
  <c r="AA71"/>
  <c r="BK9"/>
  <c r="BK10"/>
  <c r="BK27"/>
  <c r="BK29"/>
  <c r="BK26"/>
  <c r="BK28"/>
  <c r="BK31"/>
  <c r="BK33"/>
  <c r="BK35"/>
  <c r="BK38"/>
  <c r="BK40"/>
  <c r="BK3"/>
  <c r="BK30"/>
  <c r="BK32"/>
  <c r="BK34"/>
  <c r="BK36"/>
  <c r="BK39"/>
  <c r="BK66"/>
  <c r="BK68"/>
  <c r="BK70"/>
  <c r="BK72"/>
  <c r="BK74"/>
  <c r="BK76"/>
  <c r="BK78"/>
  <c r="BK80"/>
  <c r="BK82"/>
  <c r="BK84"/>
  <c r="BK86"/>
  <c r="BK88"/>
  <c r="BK73"/>
  <c r="BK75"/>
  <c r="BK81"/>
  <c r="BK85"/>
  <c r="BK87"/>
  <c r="BK100"/>
  <c r="BK102"/>
  <c r="BK104"/>
  <c r="BK106"/>
  <c r="BK108"/>
  <c r="BK110"/>
  <c r="BK112"/>
  <c r="BK118"/>
  <c r="BK128"/>
  <c r="BK130"/>
  <c r="BK24"/>
  <c r="BK67"/>
  <c r="BK69"/>
  <c r="BK83"/>
  <c r="BK99"/>
  <c r="BK101"/>
  <c r="BK103"/>
  <c r="BK105"/>
  <c r="BK107"/>
  <c r="BK109"/>
  <c r="BK111"/>
  <c r="BK117"/>
  <c r="BK123"/>
  <c r="BK129"/>
  <c r="BK79"/>
  <c r="BK77"/>
  <c r="BK23"/>
  <c r="BK49"/>
  <c r="BK25"/>
  <c r="BK64"/>
  <c r="BK5"/>
  <c r="BK20"/>
  <c r="BK6"/>
  <c r="BK122"/>
  <c r="BK15"/>
  <c r="BK61"/>
  <c r="BK7"/>
  <c r="BK54"/>
  <c r="BK50"/>
  <c r="BK53"/>
  <c r="BK48"/>
  <c r="BK125"/>
  <c r="BK120"/>
  <c r="BK124"/>
  <c r="BK8"/>
  <c r="BK18"/>
  <c r="BK17"/>
  <c r="BK19"/>
  <c r="BK16"/>
  <c r="BK62"/>
  <c r="BK116"/>
  <c r="BK14"/>
  <c r="BK13"/>
  <c r="BK37"/>
  <c r="BK98"/>
  <c r="BK51"/>
  <c r="BK113"/>
  <c r="BK121"/>
  <c r="BK52"/>
  <c r="BK65"/>
  <c r="BK97"/>
  <c r="BK95"/>
  <c r="BK96"/>
  <c r="BK56"/>
  <c r="BK57"/>
  <c r="BK58"/>
  <c r="BK126"/>
  <c r="BK55"/>
  <c r="BK59"/>
  <c r="BK60"/>
  <c r="BK63"/>
  <c r="BK45"/>
  <c r="BK127"/>
  <c r="BK46"/>
  <c r="BK47"/>
  <c r="BK89"/>
  <c r="BK115"/>
  <c r="BK21"/>
  <c r="BK22"/>
  <c r="BK42"/>
  <c r="BK43"/>
  <c r="BK44"/>
  <c r="BK91"/>
  <c r="BK92"/>
  <c r="BK93"/>
  <c r="BK94"/>
  <c r="BK90"/>
  <c r="BK41"/>
  <c r="BK119"/>
  <c r="BK114"/>
  <c r="BK71"/>
  <c r="CS120" i="23"/>
  <c r="CS122"/>
  <c r="BI122"/>
  <c r="Y122"/>
  <c r="ED122"/>
  <c r="CR52" i="14"/>
  <c r="BH52"/>
  <c r="X52"/>
  <c r="EC52"/>
  <c r="X65"/>
  <c r="EC65"/>
  <c r="CR65"/>
  <c r="BH65"/>
  <c r="ED65" i="23"/>
  <c r="Y65"/>
  <c r="CS65"/>
  <c r="Y109" i="14"/>
  <c r="BI8" i="23"/>
  <c r="HA107"/>
  <c r="HA105"/>
  <c r="HA106"/>
  <c r="HA109"/>
  <c r="HA26"/>
  <c r="HA103"/>
  <c r="HA104"/>
  <c r="HA108"/>
  <c r="HA61"/>
  <c r="EC63" i="14"/>
  <c r="GZ107"/>
  <c r="GZ105"/>
  <c r="GZ106"/>
  <c r="GZ109"/>
  <c r="GZ26"/>
  <c r="GZ103"/>
  <c r="GZ104"/>
  <c r="GZ108"/>
  <c r="GZ61"/>
  <c r="BI109"/>
  <c r="BJ109" i="23"/>
  <c r="CR108" i="14"/>
  <c r="CR107"/>
  <c r="CR104"/>
  <c r="CR106"/>
  <c r="CS107" i="23"/>
  <c r="CS109"/>
  <c r="CS104"/>
  <c r="CS106"/>
  <c r="BI103"/>
  <c r="BI105"/>
  <c r="BI107"/>
  <c r="BI109"/>
  <c r="BI61"/>
  <c r="BH103" i="14"/>
  <c r="BH106"/>
  <c r="BH105"/>
  <c r="BH109"/>
  <c r="BH61"/>
  <c r="Y104" i="23"/>
  <c r="Y106"/>
  <c r="Y108"/>
  <c r="X103" i="14"/>
  <c r="X106"/>
  <c r="X105"/>
  <c r="X109"/>
  <c r="EC104"/>
  <c r="EC106"/>
  <c r="EC108"/>
  <c r="EC109"/>
  <c r="ED106" i="23"/>
  <c r="ED103"/>
  <c r="ED109"/>
  <c r="ED107"/>
  <c r="FO26"/>
  <c r="FO106"/>
  <c r="FO104"/>
  <c r="FO103"/>
  <c r="FO61"/>
  <c r="FO109"/>
  <c r="FO108"/>
  <c r="FO105"/>
  <c r="FO107"/>
  <c r="Z109"/>
  <c r="FN108" i="14"/>
  <c r="FN109"/>
  <c r="FN103"/>
  <c r="FN107"/>
  <c r="FN26"/>
  <c r="FN106"/>
  <c r="FN104"/>
  <c r="FN105"/>
  <c r="FN61"/>
  <c r="CR61"/>
  <c r="CR109"/>
  <c r="CR105"/>
  <c r="CR103"/>
  <c r="CR26"/>
  <c r="CS61" i="23"/>
  <c r="CS105"/>
  <c r="CS108"/>
  <c r="CS103"/>
  <c r="CS26"/>
  <c r="BI104"/>
  <c r="BI106"/>
  <c r="BI108"/>
  <c r="BI26"/>
  <c r="BH104" i="14"/>
  <c r="BH107"/>
  <c r="BH108"/>
  <c r="BH26"/>
  <c r="Y103" i="23"/>
  <c r="Y105"/>
  <c r="Y107"/>
  <c r="Y109"/>
  <c r="Y61"/>
  <c r="X104" i="14"/>
  <c r="X107"/>
  <c r="X108"/>
  <c r="X26"/>
  <c r="EC61"/>
  <c r="EC103"/>
  <c r="EC105"/>
  <c r="EC107"/>
  <c r="EC26"/>
  <c r="ED61" i="23"/>
  <c r="ED104"/>
  <c r="ED105"/>
  <c r="ED108"/>
  <c r="ED26"/>
  <c r="FO63"/>
  <c r="FO60"/>
  <c r="FO17"/>
  <c r="FO19"/>
  <c r="FO8"/>
  <c r="FO20"/>
  <c r="FO16"/>
  <c r="FO18"/>
  <c r="FO25"/>
  <c r="FN8" i="14"/>
  <c r="FN20"/>
  <c r="FN25"/>
  <c r="FN63"/>
  <c r="FN60"/>
  <c r="FN17"/>
  <c r="FN19"/>
  <c r="FN18"/>
  <c r="ED18" i="23"/>
  <c r="ED16"/>
  <c r="ED20"/>
  <c r="CS25"/>
  <c r="CS18"/>
  <c r="CS16"/>
  <c r="CS20"/>
  <c r="BI18"/>
  <c r="BI17"/>
  <c r="Y25"/>
  <c r="Y19"/>
  <c r="Y16"/>
  <c r="CR18" i="14"/>
  <c r="BH18"/>
  <c r="BH16"/>
  <c r="X19"/>
  <c r="X18"/>
  <c r="X16"/>
  <c r="X20"/>
  <c r="EC18"/>
  <c r="EC19"/>
  <c r="EC17"/>
  <c r="ED60" i="23"/>
  <c r="ED63"/>
  <c r="CR60" i="14"/>
  <c r="CR63"/>
  <c r="CS60" i="23"/>
  <c r="CS63"/>
  <c r="BH8" i="14"/>
  <c r="Y60" i="23"/>
  <c r="Y63"/>
  <c r="X8" i="14"/>
  <c r="EC60"/>
  <c r="BI116" i="23"/>
  <c r="HA8"/>
  <c r="HA20"/>
  <c r="HA16"/>
  <c r="HA19"/>
  <c r="HA63"/>
  <c r="HA60"/>
  <c r="HA17"/>
  <c r="HA25"/>
  <c r="HA18"/>
  <c r="BH116" i="14"/>
  <c r="GZ8"/>
  <c r="GZ17"/>
  <c r="GZ18"/>
  <c r="GZ63"/>
  <c r="GZ60"/>
  <c r="GZ20"/>
  <c r="GZ19"/>
  <c r="GZ25"/>
  <c r="ED25" i="23"/>
  <c r="ED19"/>
  <c r="ED17"/>
  <c r="CS19"/>
  <c r="CS17"/>
  <c r="BI25"/>
  <c r="BI19"/>
  <c r="BI16"/>
  <c r="BI20"/>
  <c r="Y18"/>
  <c r="Y17"/>
  <c r="Y20"/>
  <c r="CR25" i="14"/>
  <c r="CR19"/>
  <c r="CR17"/>
  <c r="CR20"/>
  <c r="BH25"/>
  <c r="BH19"/>
  <c r="BH17"/>
  <c r="BH20"/>
  <c r="X25"/>
  <c r="X17"/>
  <c r="EC25"/>
  <c r="EC20"/>
  <c r="ED8" i="23"/>
  <c r="CR8" i="14"/>
  <c r="CS8" i="23"/>
  <c r="BI60"/>
  <c r="BI63"/>
  <c r="BH60" i="14"/>
  <c r="BH63"/>
  <c r="Y8" i="23"/>
  <c r="X60" i="14"/>
  <c r="X63"/>
  <c r="EC8"/>
  <c r="CS15" i="23"/>
  <c r="FO116"/>
  <c r="FO23"/>
  <c r="FO49"/>
  <c r="FO125"/>
  <c r="FO6"/>
  <c r="FO70"/>
  <c r="FO24"/>
  <c r="FO113"/>
  <c r="FN70" i="14"/>
  <c r="FN23"/>
  <c r="FN49"/>
  <c r="FN116"/>
  <c r="FN6"/>
  <c r="FN24"/>
  <c r="FN113"/>
  <c r="ED113" i="23"/>
  <c r="CS113"/>
  <c r="BI113"/>
  <c r="Y113"/>
  <c r="EC113" i="14"/>
  <c r="CR113"/>
  <c r="BH113"/>
  <c r="X113"/>
  <c r="CS24" i="23"/>
  <c r="BI24"/>
  <c r="ED24"/>
  <c r="Y24"/>
  <c r="CR24" i="14"/>
  <c r="BH24"/>
  <c r="X24"/>
  <c r="EC24"/>
  <c r="CS70" i="23"/>
  <c r="X70" i="14"/>
  <c r="CS6" i="23"/>
  <c r="BI6"/>
  <c r="Y6"/>
  <c r="ED6"/>
  <c r="CR6" i="14"/>
  <c r="BH6"/>
  <c r="X6"/>
  <c r="EC6"/>
  <c r="X116"/>
  <c r="HA70" i="23"/>
  <c r="HA23"/>
  <c r="HA49"/>
  <c r="HA125"/>
  <c r="HA116"/>
  <c r="HA6"/>
  <c r="HA24"/>
  <c r="HA113"/>
  <c r="GZ23" i="14"/>
  <c r="GZ49"/>
  <c r="GZ116"/>
  <c r="GZ6"/>
  <c r="GZ70"/>
  <c r="GZ24"/>
  <c r="GZ113"/>
  <c r="ED125" i="23"/>
  <c r="ED49"/>
  <c r="CS125"/>
  <c r="CS49"/>
  <c r="BI49"/>
  <c r="BI125"/>
  <c r="Y49"/>
  <c r="Y125"/>
  <c r="EC49" i="14"/>
  <c r="CR49"/>
  <c r="BH49"/>
  <c r="X49"/>
  <c r="CS23" i="23"/>
  <c r="BI23"/>
  <c r="ED23"/>
  <c r="Y23"/>
  <c r="CR23" i="14"/>
  <c r="BH23"/>
  <c r="X23"/>
  <c r="EC23"/>
  <c r="BI70" i="23"/>
  <c r="ED70"/>
  <c r="Y70"/>
  <c r="EC70" i="14"/>
  <c r="CR70"/>
  <c r="BH70"/>
  <c r="ED116" i="23"/>
  <c r="CR116" i="14"/>
  <c r="CS116" i="23"/>
  <c r="Y116"/>
  <c r="EC116" i="14"/>
  <c r="HA15" i="23"/>
  <c r="GZ15" i="14"/>
  <c r="FN15"/>
  <c r="ED15" i="23"/>
  <c r="Y15"/>
  <c r="BI15"/>
  <c r="X15" i="14"/>
  <c r="EC15"/>
  <c r="CR15"/>
  <c r="BH15"/>
  <c r="FO15" i="23"/>
  <c r="HA14"/>
  <c r="GZ14" i="14"/>
  <c r="FO14" i="23"/>
  <c r="X97" i="14"/>
  <c r="CS14" i="23"/>
  <c r="EC14" i="14"/>
  <c r="X14"/>
  <c r="Y13" i="23"/>
  <c r="BH13" i="14"/>
  <c r="FN14"/>
  <c r="BI14" i="23"/>
  <c r="ED14"/>
  <c r="Y14"/>
  <c r="CR14" i="14"/>
  <c r="BH14"/>
  <c r="X13"/>
  <c r="BI13" i="23"/>
  <c r="BI74" i="14"/>
  <c r="Y74"/>
  <c r="Z74" i="23"/>
  <c r="BJ74"/>
  <c r="BI74"/>
  <c r="HA74"/>
  <c r="ED74"/>
  <c r="HA64"/>
  <c r="HA58"/>
  <c r="HA57"/>
  <c r="HA56"/>
  <c r="HA55"/>
  <c r="HA62"/>
  <c r="HA53"/>
  <c r="HA54"/>
  <c r="HA59"/>
  <c r="HA50"/>
  <c r="ED50"/>
  <c r="BI50"/>
  <c r="BI54"/>
  <c r="BI57"/>
  <c r="BI64"/>
  <c r="BI56"/>
  <c r="ED62"/>
  <c r="ED55"/>
  <c r="ED54"/>
  <c r="ED64"/>
  <c r="BI59"/>
  <c r="BI55"/>
  <c r="BI62"/>
  <c r="BI53"/>
  <c r="BI58"/>
  <c r="ED59"/>
  <c r="ED53"/>
  <c r="ED58"/>
  <c r="ED57"/>
  <c r="ED56"/>
  <c r="CS50"/>
  <c r="Y50"/>
  <c r="CS54"/>
  <c r="CS64"/>
  <c r="CS55"/>
  <c r="CS62"/>
  <c r="Y58"/>
  <c r="Y54"/>
  <c r="Y57"/>
  <c r="Y53"/>
  <c r="Y59"/>
  <c r="Y74"/>
  <c r="CS74"/>
  <c r="FO74"/>
  <c r="FO58"/>
  <c r="FO55"/>
  <c r="FO54"/>
  <c r="FO53"/>
  <c r="FO59"/>
  <c r="FO62"/>
  <c r="FO64"/>
  <c r="FO57"/>
  <c r="FO56"/>
  <c r="FO50"/>
  <c r="CS58"/>
  <c r="CS56"/>
  <c r="CS53"/>
  <c r="CS57"/>
  <c r="CS59"/>
  <c r="Y64"/>
  <c r="Y56"/>
  <c r="Y62"/>
  <c r="Y55"/>
  <c r="ED30"/>
  <c r="HA97"/>
  <c r="HA98"/>
  <c r="BI97"/>
  <c r="ED98"/>
  <c r="BI98"/>
  <c r="ED97"/>
  <c r="Y31"/>
  <c r="FO98"/>
  <c r="FO97"/>
  <c r="CS98"/>
  <c r="Y97"/>
  <c r="CS97"/>
  <c r="Y98"/>
  <c r="GZ98" i="14"/>
  <c r="GZ97"/>
  <c r="BH97"/>
  <c r="EC98"/>
  <c r="BH98"/>
  <c r="EC97"/>
  <c r="CR98"/>
  <c r="X31"/>
  <c r="FN98"/>
  <c r="FN97"/>
  <c r="CR97"/>
  <c r="X98"/>
  <c r="BH74"/>
  <c r="EC74"/>
  <c r="GZ74"/>
  <c r="GZ64"/>
  <c r="GZ53"/>
  <c r="GZ125"/>
  <c r="GZ58"/>
  <c r="GZ56"/>
  <c r="GZ59"/>
  <c r="GZ55"/>
  <c r="GZ62"/>
  <c r="GZ57"/>
  <c r="GZ54"/>
  <c r="BH55"/>
  <c r="BH56"/>
  <c r="BH59"/>
  <c r="BH64"/>
  <c r="EC54"/>
  <c r="EC57"/>
  <c r="EC58"/>
  <c r="EC59"/>
  <c r="EC64"/>
  <c r="BH54"/>
  <c r="BH53"/>
  <c r="BH57"/>
  <c r="BH58"/>
  <c r="BH62"/>
  <c r="EC53"/>
  <c r="EC55"/>
  <c r="EC56"/>
  <c r="EC62"/>
  <c r="EC125"/>
  <c r="BH125"/>
  <c r="X74"/>
  <c r="FN74"/>
  <c r="CR74"/>
  <c r="FN62"/>
  <c r="FN56"/>
  <c r="FN55"/>
  <c r="FN53"/>
  <c r="FN125"/>
  <c r="FN64"/>
  <c r="FN59"/>
  <c r="FN58"/>
  <c r="FN57"/>
  <c r="FN54"/>
  <c r="CR54"/>
  <c r="CR56"/>
  <c r="CR57"/>
  <c r="CR58"/>
  <c r="CR62"/>
  <c r="X53"/>
  <c r="X55"/>
  <c r="X56"/>
  <c r="X59"/>
  <c r="CR125"/>
  <c r="X125"/>
  <c r="CR53"/>
  <c r="CR55"/>
  <c r="CR59"/>
  <c r="CR64"/>
  <c r="X54"/>
  <c r="X57"/>
  <c r="X58"/>
  <c r="X62"/>
  <c r="X64"/>
  <c r="HB28"/>
  <c r="HB40"/>
  <c r="HB100"/>
  <c r="HC1"/>
  <c r="CT1"/>
  <c r="CS100"/>
  <c r="CS28"/>
  <c r="CS40"/>
  <c r="BI69" i="23"/>
  <c r="HA95"/>
  <c r="BI95"/>
  <c r="BI96"/>
  <c r="BI124"/>
  <c r="HA96"/>
  <c r="ED95"/>
  <c r="ED96"/>
  <c r="HA124"/>
  <c r="ED124"/>
  <c r="CS69"/>
  <c r="Y95"/>
  <c r="Y96"/>
  <c r="Y124"/>
  <c r="FO96"/>
  <c r="CS96"/>
  <c r="CS95"/>
  <c r="FO95"/>
  <c r="CS124"/>
  <c r="FO124"/>
  <c r="X69" i="14"/>
  <c r="X96"/>
  <c r="X95"/>
  <c r="X124"/>
  <c r="FN96"/>
  <c r="CR95"/>
  <c r="CR96"/>
  <c r="FN95"/>
  <c r="CR124"/>
  <c r="FN124"/>
  <c r="GZ69"/>
  <c r="BH95"/>
  <c r="BH96"/>
  <c r="GZ95"/>
  <c r="BH124"/>
  <c r="EC96"/>
  <c r="GZ96"/>
  <c r="EC95"/>
  <c r="EC124"/>
  <c r="GZ124"/>
  <c r="Y69" i="23"/>
  <c r="ED48"/>
  <c r="HA69"/>
  <c r="Y48"/>
  <c r="FO69"/>
  <c r="X48" i="14"/>
  <c r="CR69"/>
  <c r="FN69"/>
  <c r="BH69"/>
  <c r="ED69" i="23"/>
  <c r="EC69" i="14"/>
  <c r="GZ47"/>
  <c r="GZ45"/>
  <c r="GZ127"/>
  <c r="GZ94"/>
  <c r="GZ48"/>
  <c r="GZ44"/>
  <c r="GZ22"/>
  <c r="GZ7"/>
  <c r="GZ93"/>
  <c r="BH127"/>
  <c r="BH7"/>
  <c r="BH22"/>
  <c r="X127"/>
  <c r="X93"/>
  <c r="X22"/>
  <c r="EC127"/>
  <c r="EC7"/>
  <c r="EC22"/>
  <c r="ED93" i="23"/>
  <c r="ED127"/>
  <c r="Y127"/>
  <c r="Y7"/>
  <c r="CS94"/>
  <c r="CS7"/>
  <c r="CS22"/>
  <c r="BI93"/>
  <c r="BI94"/>
  <c r="CS44"/>
  <c r="BI44"/>
  <c r="BI46"/>
  <c r="Y46"/>
  <c r="ED44"/>
  <c r="ED46"/>
  <c r="CS48"/>
  <c r="BH45" i="14"/>
  <c r="BH47"/>
  <c r="X45"/>
  <c r="EC44"/>
  <c r="EC47"/>
  <c r="ED10" i="23"/>
  <c r="HA44"/>
  <c r="HA22"/>
  <c r="HA127"/>
  <c r="HA94"/>
  <c r="HA48"/>
  <c r="HA46"/>
  <c r="HA45"/>
  <c r="HA7"/>
  <c r="HA93"/>
  <c r="Y90"/>
  <c r="FO48"/>
  <c r="FO45"/>
  <c r="FO22"/>
  <c r="FO7"/>
  <c r="FO94"/>
  <c r="FO46"/>
  <c r="FO44"/>
  <c r="FO5"/>
  <c r="FO93"/>
  <c r="FO127"/>
  <c r="X68" i="14"/>
  <c r="CR47"/>
  <c r="CR44"/>
  <c r="CR5"/>
  <c r="CR94"/>
  <c r="CR93"/>
  <c r="CR48"/>
  <c r="CR45"/>
  <c r="CR22"/>
  <c r="CR7"/>
  <c r="CR127"/>
  <c r="FN48"/>
  <c r="FN44"/>
  <c r="FN22"/>
  <c r="FN93"/>
  <c r="FN5"/>
  <c r="FN94"/>
  <c r="FN47"/>
  <c r="FN45"/>
  <c r="FN7"/>
  <c r="FN127"/>
  <c r="BH93"/>
  <c r="BH94"/>
  <c r="X94"/>
  <c r="X7"/>
  <c r="X5"/>
  <c r="EC93"/>
  <c r="EC94"/>
  <c r="ED94" i="23"/>
  <c r="ED7"/>
  <c r="ED22"/>
  <c r="Y94"/>
  <c r="Y93"/>
  <c r="Y5"/>
  <c r="Y22"/>
  <c r="CS93"/>
  <c r="CS127"/>
  <c r="CS5"/>
  <c r="BI127"/>
  <c r="BI7"/>
  <c r="BI22"/>
  <c r="CS45"/>
  <c r="CS46"/>
  <c r="BI45"/>
  <c r="Y44"/>
  <c r="Y45"/>
  <c r="ED45"/>
  <c r="BI48"/>
  <c r="BH44" i="14"/>
  <c r="BH48"/>
  <c r="X44"/>
  <c r="X47"/>
  <c r="EC45"/>
  <c r="EC48"/>
  <c r="FQ1"/>
  <c r="FP40"/>
  <c r="FP28"/>
  <c r="FP100"/>
  <c r="CT40" i="23"/>
  <c r="CT100"/>
  <c r="CU1"/>
  <c r="CT28"/>
  <c r="GZ30" i="14"/>
  <c r="GZ31"/>
  <c r="GZ32"/>
  <c r="GZ88"/>
  <c r="GZ33"/>
  <c r="GZ10"/>
  <c r="GZ68"/>
  <c r="GZ90"/>
  <c r="GZ118"/>
  <c r="GZ92"/>
  <c r="Y68" i="23"/>
  <c r="BH92" i="14"/>
  <c r="EC90"/>
  <c r="X90"/>
  <c r="BJ101" i="23"/>
  <c r="BJ28"/>
  <c r="BJ100"/>
  <c r="BJ110"/>
  <c r="BJ72"/>
  <c r="BJ39"/>
  <c r="BK1"/>
  <c r="BJ73"/>
  <c r="BJ123"/>
  <c r="BJ40"/>
  <c r="BI92"/>
  <c r="BI68"/>
  <c r="BI10"/>
  <c r="BI32"/>
  <c r="BI30"/>
  <c r="BH88" i="14"/>
  <c r="BH33"/>
  <c r="BH31"/>
  <c r="BH68"/>
  <c r="Y88" i="23"/>
  <c r="Y33"/>
  <c r="ED92"/>
  <c r="EE40"/>
  <c r="EE100"/>
  <c r="EE28"/>
  <c r="EF1"/>
  <c r="ED68"/>
  <c r="ED90"/>
  <c r="ED33"/>
  <c r="X88" i="14"/>
  <c r="X33"/>
  <c r="EC33"/>
  <c r="EC68"/>
  <c r="EC10"/>
  <c r="EC32"/>
  <c r="HA10" i="23"/>
  <c r="HA90"/>
  <c r="HA92"/>
  <c r="HA68"/>
  <c r="HA118"/>
  <c r="Y51"/>
  <c r="CS10"/>
  <c r="CS90"/>
  <c r="CS118"/>
  <c r="CS92"/>
  <c r="CS68"/>
  <c r="FO68"/>
  <c r="FO90"/>
  <c r="FO118"/>
  <c r="FO10"/>
  <c r="FO92"/>
  <c r="FN10" i="14"/>
  <c r="FN68"/>
  <c r="FN90"/>
  <c r="FN118"/>
  <c r="FN92"/>
  <c r="CR10"/>
  <c r="CR68"/>
  <c r="CR90"/>
  <c r="CR118"/>
  <c r="CR92"/>
  <c r="CS30" i="23"/>
  <c r="CS33"/>
  <c r="CS32"/>
  <c r="CS88"/>
  <c r="CS31"/>
  <c r="FO32"/>
  <c r="FO88"/>
  <c r="FO33"/>
  <c r="FO30"/>
  <c r="FO31"/>
  <c r="HA30"/>
  <c r="HA33"/>
  <c r="HA32"/>
  <c r="HA88"/>
  <c r="HA31"/>
  <c r="FN30" i="14"/>
  <c r="FN33"/>
  <c r="FN32"/>
  <c r="FN88"/>
  <c r="FN31"/>
  <c r="CR30"/>
  <c r="CR33"/>
  <c r="CR32"/>
  <c r="CR88"/>
  <c r="CR31"/>
  <c r="Y118" i="23"/>
  <c r="Y92"/>
  <c r="BH90" i="14"/>
  <c r="BH118"/>
  <c r="EC92"/>
  <c r="EC118"/>
  <c r="X92"/>
  <c r="X118"/>
  <c r="BI118" i="23"/>
  <c r="BI90"/>
  <c r="BI88"/>
  <c r="BI33"/>
  <c r="BI31"/>
  <c r="BH10" i="14"/>
  <c r="BH32"/>
  <c r="BH30"/>
  <c r="Y10" i="23"/>
  <c r="Y32"/>
  <c r="Y30"/>
  <c r="ED118"/>
  <c r="ED31"/>
  <c r="ED88"/>
  <c r="ED32"/>
  <c r="FQ28"/>
  <c r="FQ100"/>
  <c r="FR1"/>
  <c r="FQ40"/>
  <c r="X10" i="14"/>
  <c r="X32"/>
  <c r="X30"/>
  <c r="EC31"/>
  <c r="EC88"/>
  <c r="EC30"/>
  <c r="HC40" i="23"/>
  <c r="HC100"/>
  <c r="HC28"/>
  <c r="HD1"/>
  <c r="BI110" i="14"/>
  <c r="BI72"/>
  <c r="BI100"/>
  <c r="BI101"/>
  <c r="BI40"/>
  <c r="BI28"/>
  <c r="BJ1"/>
  <c r="BI123"/>
  <c r="BI73"/>
  <c r="BI39"/>
  <c r="BL1" i="13"/>
  <c r="C17" i="6"/>
  <c r="BH86" i="14"/>
  <c r="BH81"/>
  <c r="BH83"/>
  <c r="BH77"/>
  <c r="BH38"/>
  <c r="BH29"/>
  <c r="BH84"/>
  <c r="BH3"/>
  <c r="BH99"/>
  <c r="BH79"/>
  <c r="GZ27"/>
  <c r="GZ29"/>
  <c r="GZ35"/>
  <c r="GZ38"/>
  <c r="GZ40"/>
  <c r="GZ67"/>
  <c r="GZ72"/>
  <c r="BH37"/>
  <c r="BH80"/>
  <c r="BH82"/>
  <c r="BH67"/>
  <c r="BH123"/>
  <c r="BH35"/>
  <c r="BH87"/>
  <c r="BH72"/>
  <c r="BH78"/>
  <c r="BH27"/>
  <c r="BH66"/>
  <c r="BH34"/>
  <c r="GZ123"/>
  <c r="GZ34"/>
  <c r="GZ37"/>
  <c r="GZ66"/>
  <c r="GZ78"/>
  <c r="GZ80"/>
  <c r="GZ82"/>
  <c r="GZ84"/>
  <c r="GZ87"/>
  <c r="GZ99"/>
  <c r="GZ3"/>
  <c r="GZ79"/>
  <c r="GZ83"/>
  <c r="GZ86"/>
  <c r="GZ77"/>
  <c r="GZ81"/>
  <c r="GZ36"/>
  <c r="BH85"/>
  <c r="GZ85"/>
  <c r="BH36"/>
  <c r="E17" i="6"/>
  <c r="ED122" i="14" s="1"/>
  <c r="GZ51"/>
  <c r="BH41"/>
  <c r="BH42"/>
  <c r="BH76"/>
  <c r="BH111"/>
  <c r="BH9"/>
  <c r="BH102"/>
  <c r="BH101"/>
  <c r="BH117"/>
  <c r="BH128"/>
  <c r="BH21"/>
  <c r="BH71"/>
  <c r="BH126"/>
  <c r="BH114"/>
  <c r="GZ115"/>
  <c r="GZ21"/>
  <c r="GZ128"/>
  <c r="GZ110"/>
  <c r="GZ111"/>
  <c r="GZ112"/>
  <c r="GZ117"/>
  <c r="GZ42"/>
  <c r="GZ73"/>
  <c r="GZ76"/>
  <c r="BH50"/>
  <c r="BH112"/>
  <c r="BH73"/>
  <c r="BH129"/>
  <c r="BH110"/>
  <c r="BH130"/>
  <c r="BH75"/>
  <c r="BH115"/>
  <c r="BH89"/>
  <c r="BH121"/>
  <c r="BH91"/>
  <c r="BH119"/>
  <c r="GZ41"/>
  <c r="GZ126"/>
  <c r="GZ129"/>
  <c r="GZ130"/>
  <c r="GZ114"/>
  <c r="GZ119"/>
  <c r="GZ50"/>
  <c r="GZ71"/>
  <c r="GZ75"/>
  <c r="GZ91"/>
  <c r="GZ101"/>
  <c r="GZ102"/>
  <c r="GZ89"/>
  <c r="GZ121"/>
  <c r="GZ9"/>
  <c r="BH46"/>
  <c r="BH51"/>
  <c r="GZ46"/>
  <c r="Z73" i="23"/>
  <c r="Z110"/>
  <c r="Z100"/>
  <c r="Z72"/>
  <c r="Z123"/>
  <c r="AA1"/>
  <c r="Z101"/>
  <c r="Z39"/>
  <c r="Z40"/>
  <c r="Z28"/>
  <c r="D17" i="6"/>
  <c r="FN41" i="14"/>
  <c r="FN101"/>
  <c r="FN121"/>
  <c r="FN50"/>
  <c r="FN71"/>
  <c r="FN75"/>
  <c r="FN91"/>
  <c r="FN110"/>
  <c r="FN111"/>
  <c r="FN112"/>
  <c r="FN117"/>
  <c r="FN126"/>
  <c r="FN129"/>
  <c r="FN130"/>
  <c r="FN115"/>
  <c r="FN102"/>
  <c r="FN9"/>
  <c r="FN42"/>
  <c r="FN73"/>
  <c r="FN76"/>
  <c r="FN89"/>
  <c r="FN114"/>
  <c r="FN119"/>
  <c r="FN21"/>
  <c r="FN128"/>
  <c r="CR121"/>
  <c r="CR101"/>
  <c r="CR114"/>
  <c r="CR75"/>
  <c r="CR91"/>
  <c r="CR117"/>
  <c r="CR126"/>
  <c r="CR129"/>
  <c r="CR130"/>
  <c r="CR50"/>
  <c r="CR71"/>
  <c r="CR9"/>
  <c r="CR41"/>
  <c r="CR115"/>
  <c r="CR73"/>
  <c r="CR102"/>
  <c r="CR110"/>
  <c r="CR111"/>
  <c r="CR112"/>
  <c r="CR76"/>
  <c r="CR89"/>
  <c r="CR119"/>
  <c r="CR21"/>
  <c r="CR128"/>
  <c r="CR42"/>
  <c r="FN51"/>
  <c r="CR46"/>
  <c r="FN46"/>
  <c r="CR51"/>
  <c r="F17" i="6"/>
  <c r="FO78" i="23"/>
  <c r="FO82"/>
  <c r="FO79"/>
  <c r="FO83"/>
  <c r="FO86"/>
  <c r="FO99"/>
  <c r="FO72"/>
  <c r="FO29"/>
  <c r="FO38"/>
  <c r="FO3"/>
  <c r="FO84"/>
  <c r="FO123"/>
  <c r="FO37"/>
  <c r="FO80"/>
  <c r="FO77"/>
  <c r="FO81"/>
  <c r="FO27"/>
  <c r="FO35"/>
  <c r="FO40"/>
  <c r="FO67"/>
  <c r="FO87"/>
  <c r="FO34"/>
  <c r="FO66"/>
  <c r="CS77"/>
  <c r="CS81"/>
  <c r="CS34"/>
  <c r="CS66"/>
  <c r="CS80"/>
  <c r="CS87"/>
  <c r="CS29"/>
  <c r="CS38"/>
  <c r="CS3"/>
  <c r="CS72"/>
  <c r="CS79"/>
  <c r="CS83"/>
  <c r="CS86"/>
  <c r="CS99"/>
  <c r="CS37"/>
  <c r="CS78"/>
  <c r="CS82"/>
  <c r="CS84"/>
  <c r="CS123"/>
  <c r="CS27"/>
  <c r="CS35"/>
  <c r="CS67"/>
  <c r="CS85"/>
  <c r="FO36"/>
  <c r="CS36"/>
  <c r="FO85"/>
  <c r="ED85" i="14"/>
  <c r="ED36"/>
  <c r="ED46"/>
  <c r="ED51"/>
  <c r="ED41"/>
  <c r="ED121"/>
  <c r="ED110"/>
  <c r="ED111"/>
  <c r="ED112"/>
  <c r="ED117"/>
  <c r="ED123"/>
  <c r="ED126"/>
  <c r="ED129"/>
  <c r="ED130"/>
  <c r="ED72"/>
  <c r="ED73"/>
  <c r="ED76"/>
  <c r="ED77"/>
  <c r="ED79"/>
  <c r="ED81"/>
  <c r="ED83"/>
  <c r="ED86"/>
  <c r="ED89"/>
  <c r="ED100"/>
  <c r="ED102"/>
  <c r="ED27"/>
  <c r="ED29"/>
  <c r="ED35"/>
  <c r="ED38"/>
  <c r="ED40"/>
  <c r="ED42"/>
  <c r="ED67"/>
  <c r="ED3"/>
  <c r="ED115"/>
  <c r="ED99"/>
  <c r="ED114"/>
  <c r="ED119"/>
  <c r="ED21"/>
  <c r="ED128"/>
  <c r="ED75"/>
  <c r="ED78"/>
  <c r="ED80"/>
  <c r="ED82"/>
  <c r="ED84"/>
  <c r="ED87"/>
  <c r="ED91"/>
  <c r="ED101"/>
  <c r="ED28"/>
  <c r="ED34"/>
  <c r="ED37"/>
  <c r="ED50"/>
  <c r="ED66"/>
  <c r="ED71"/>
  <c r="ED9"/>
  <c r="EE1"/>
  <c r="AB1" i="13"/>
  <c r="G17" i="6"/>
  <c r="BI86" i="23"/>
  <c r="BI82"/>
  <c r="BI67"/>
  <c r="BI99"/>
  <c r="BI79"/>
  <c r="BI84"/>
  <c r="BI3"/>
  <c r="BI77"/>
  <c r="BI38"/>
  <c r="BI29"/>
  <c r="BI37"/>
  <c r="BI81"/>
  <c r="BI83"/>
  <c r="BI78"/>
  <c r="BI27"/>
  <c r="BI66"/>
  <c r="BI35"/>
  <c r="BI87"/>
  <c r="BI72"/>
  <c r="BI80"/>
  <c r="BI123"/>
  <c r="BI34"/>
  <c r="HA77"/>
  <c r="HA81"/>
  <c r="HA3"/>
  <c r="HA72"/>
  <c r="HA79"/>
  <c r="HA86"/>
  <c r="HA99"/>
  <c r="HA34"/>
  <c r="HA66"/>
  <c r="HA78"/>
  <c r="HA82"/>
  <c r="HA84"/>
  <c r="HA123"/>
  <c r="HA29"/>
  <c r="HA38"/>
  <c r="ED77"/>
  <c r="ED81"/>
  <c r="ED34"/>
  <c r="ED66"/>
  <c r="ED80"/>
  <c r="ED87"/>
  <c r="ED29"/>
  <c r="ED38"/>
  <c r="ED3"/>
  <c r="HA83"/>
  <c r="HA37"/>
  <c r="HA80"/>
  <c r="HA87"/>
  <c r="HA27"/>
  <c r="HA35"/>
  <c r="HA40"/>
  <c r="HA67"/>
  <c r="ED72"/>
  <c r="ED79"/>
  <c r="ED83"/>
  <c r="ED86"/>
  <c r="ED99"/>
  <c r="ED37"/>
  <c r="ED78"/>
  <c r="ED82"/>
  <c r="ED84"/>
  <c r="ED123"/>
  <c r="ED27"/>
  <c r="ED35"/>
  <c r="ED67"/>
  <c r="HA85"/>
  <c r="BI36"/>
  <c r="ED85"/>
  <c r="HA36"/>
  <c r="BI85"/>
  <c r="ED36"/>
  <c r="B17" i="6"/>
  <c r="FN99" i="14"/>
  <c r="FN3"/>
  <c r="FN34"/>
  <c r="FN37"/>
  <c r="FN66"/>
  <c r="FN78"/>
  <c r="FN80"/>
  <c r="FN82"/>
  <c r="FN84"/>
  <c r="FN87"/>
  <c r="FN123"/>
  <c r="FN27"/>
  <c r="FN29"/>
  <c r="FN35"/>
  <c r="FN38"/>
  <c r="FN40"/>
  <c r="FN67"/>
  <c r="FN72"/>
  <c r="FN77"/>
  <c r="FN79"/>
  <c r="FN81"/>
  <c r="FN83"/>
  <c r="FN86"/>
  <c r="CR99"/>
  <c r="CR78"/>
  <c r="CR80"/>
  <c r="CR82"/>
  <c r="CR84"/>
  <c r="CR87"/>
  <c r="CR123"/>
  <c r="CR34"/>
  <c r="CR37"/>
  <c r="CR66"/>
  <c r="CR72"/>
  <c r="CR77"/>
  <c r="CR79"/>
  <c r="CR81"/>
  <c r="CR83"/>
  <c r="CR86"/>
  <c r="CR27"/>
  <c r="CR29"/>
  <c r="CR35"/>
  <c r="CR38"/>
  <c r="CR67"/>
  <c r="CR3"/>
  <c r="CR85"/>
  <c r="FN85"/>
  <c r="CR36"/>
  <c r="FN36"/>
  <c r="Y119" i="23"/>
  <c r="Y91"/>
  <c r="Y117"/>
  <c r="Y73"/>
  <c r="Y102"/>
  <c r="Y9"/>
  <c r="Y126"/>
  <c r="Y115"/>
  <c r="Y111"/>
  <c r="Y110"/>
  <c r="EC3" i="14"/>
  <c r="EC38"/>
  <c r="EC102"/>
  <c r="EC87"/>
  <c r="EC80"/>
  <c r="EC21"/>
  <c r="EC27"/>
  <c r="EC91"/>
  <c r="EC82"/>
  <c r="EC75"/>
  <c r="EC128"/>
  <c r="EC9"/>
  <c r="EC66"/>
  <c r="EC34"/>
  <c r="EC99"/>
  <c r="EC89"/>
  <c r="EC81"/>
  <c r="EC77"/>
  <c r="EC73"/>
  <c r="EC130"/>
  <c r="EC126"/>
  <c r="EC117"/>
  <c r="EC111"/>
  <c r="EC121"/>
  <c r="EC46"/>
  <c r="EC85"/>
  <c r="Y36"/>
  <c r="Y46"/>
  <c r="Y51"/>
  <c r="Y50"/>
  <c r="Y112"/>
  <c r="Y73"/>
  <c r="Y129"/>
  <c r="Y110"/>
  <c r="Y130"/>
  <c r="Y75"/>
  <c r="Y115"/>
  <c r="Y89"/>
  <c r="Y121"/>
  <c r="Y100"/>
  <c r="Y82"/>
  <c r="Y123"/>
  <c r="Y35"/>
  <c r="Y40"/>
  <c r="Y91"/>
  <c r="Y119"/>
  <c r="Z1"/>
  <c r="Y41"/>
  <c r="Y42"/>
  <c r="Y76"/>
  <c r="Y111"/>
  <c r="Y9"/>
  <c r="Y102"/>
  <c r="Y101"/>
  <c r="Y117"/>
  <c r="Y128"/>
  <c r="Y21"/>
  <c r="Y39"/>
  <c r="Y77"/>
  <c r="Y28"/>
  <c r="Y38"/>
  <c r="Y71"/>
  <c r="Y72"/>
  <c r="Y66"/>
  <c r="Y126"/>
  <c r="Y114"/>
  <c r="I17" i="6"/>
  <c r="HA51" i="23"/>
  <c r="BI42"/>
  <c r="BI76"/>
  <c r="BI9"/>
  <c r="BI111"/>
  <c r="BI102"/>
  <c r="BI101"/>
  <c r="BI75"/>
  <c r="BI89"/>
  <c r="BI115"/>
  <c r="BI121"/>
  <c r="BI71"/>
  <c r="BI91"/>
  <c r="BI119"/>
  <c r="BI41"/>
  <c r="BI129"/>
  <c r="BI112"/>
  <c r="BI73"/>
  <c r="BI130"/>
  <c r="BI110"/>
  <c r="BI128"/>
  <c r="BI117"/>
  <c r="BI21"/>
  <c r="BI126"/>
  <c r="BI114"/>
  <c r="HA41"/>
  <c r="HA115"/>
  <c r="HA73"/>
  <c r="HA89"/>
  <c r="HA101"/>
  <c r="HA114"/>
  <c r="HA21"/>
  <c r="HA130"/>
  <c r="HA129"/>
  <c r="HA75"/>
  <c r="HA91"/>
  <c r="HA110"/>
  <c r="HA112"/>
  <c r="HA128"/>
  <c r="HA9"/>
  <c r="HA42"/>
  <c r="ED41"/>
  <c r="ED121"/>
  <c r="ED73"/>
  <c r="ED89"/>
  <c r="ED101"/>
  <c r="ED114"/>
  <c r="ED21"/>
  <c r="ED130"/>
  <c r="ED9"/>
  <c r="ED102"/>
  <c r="ED111"/>
  <c r="ED117"/>
  <c r="ED126"/>
  <c r="ED42"/>
  <c r="HA121"/>
  <c r="HA76"/>
  <c r="HA119"/>
  <c r="HA71"/>
  <c r="HA102"/>
  <c r="HA111"/>
  <c r="HA117"/>
  <c r="HA126"/>
  <c r="ED115"/>
  <c r="ED76"/>
  <c r="ED119"/>
  <c r="ED129"/>
  <c r="ED71"/>
  <c r="ED75"/>
  <c r="ED91"/>
  <c r="ED110"/>
  <c r="ED112"/>
  <c r="ED128"/>
  <c r="BI51"/>
  <c r="ED51"/>
  <c r="HA47"/>
  <c r="ED47"/>
  <c r="BI47"/>
  <c r="H17" i="6"/>
  <c r="Z65" i="23" s="1"/>
  <c r="FO51"/>
  <c r="FO115"/>
  <c r="FO75"/>
  <c r="FO76"/>
  <c r="FO119"/>
  <c r="FO129"/>
  <c r="FO42"/>
  <c r="FO91"/>
  <c r="FO110"/>
  <c r="FO112"/>
  <c r="FO128"/>
  <c r="FO71"/>
  <c r="CS51"/>
  <c r="FO41"/>
  <c r="FO121"/>
  <c r="FO73"/>
  <c r="FO89"/>
  <c r="FO101"/>
  <c r="FO114"/>
  <c r="FO21"/>
  <c r="FO130"/>
  <c r="FO102"/>
  <c r="FO111"/>
  <c r="FO117"/>
  <c r="FO126"/>
  <c r="FO9"/>
  <c r="CS41"/>
  <c r="CS115"/>
  <c r="CS73"/>
  <c r="CS89"/>
  <c r="CS101"/>
  <c r="CS114"/>
  <c r="CS21"/>
  <c r="CS130"/>
  <c r="CS9"/>
  <c r="CS102"/>
  <c r="CS111"/>
  <c r="CS117"/>
  <c r="CS126"/>
  <c r="CS42"/>
  <c r="CS121"/>
  <c r="CS76"/>
  <c r="CS119"/>
  <c r="CS129"/>
  <c r="CS71"/>
  <c r="CS75"/>
  <c r="CS91"/>
  <c r="CS110"/>
  <c r="CS112"/>
  <c r="CS128"/>
  <c r="CS47"/>
  <c r="FO47"/>
  <c r="Y71"/>
  <c r="Y121"/>
  <c r="Y21"/>
  <c r="Y130"/>
  <c r="Y101"/>
  <c r="Y76"/>
  <c r="Y42"/>
  <c r="Y114"/>
  <c r="Y89"/>
  <c r="Y75"/>
  <c r="Y128"/>
  <c r="Y112"/>
  <c r="Y129"/>
  <c r="Y41"/>
  <c r="Y47"/>
  <c r="EC42" i="14"/>
  <c r="EC29"/>
  <c r="EC114"/>
  <c r="EC41"/>
  <c r="EC67"/>
  <c r="EC35"/>
  <c r="EC84"/>
  <c r="EC78"/>
  <c r="EC119"/>
  <c r="EC115"/>
  <c r="EC71"/>
  <c r="EC50"/>
  <c r="EC37"/>
  <c r="EC101"/>
  <c r="EC86"/>
  <c r="EC83"/>
  <c r="EC79"/>
  <c r="EC76"/>
  <c r="EC72"/>
  <c r="EC129"/>
  <c r="EC123"/>
  <c r="EC112"/>
  <c r="EC110"/>
  <c r="EC51"/>
  <c r="EC36"/>
  <c r="HB65" i="23" l="1"/>
  <c r="HB122"/>
  <c r="HB120"/>
  <c r="HB52"/>
  <c r="AB5" i="13"/>
  <c r="AB7"/>
  <c r="AB9"/>
  <c r="AB15"/>
  <c r="AB20"/>
  <c r="AB24"/>
  <c r="AB26"/>
  <c r="AB28"/>
  <c r="AB30"/>
  <c r="AB32"/>
  <c r="AB34"/>
  <c r="AB36"/>
  <c r="AB39"/>
  <c r="AB3"/>
  <c r="AB6"/>
  <c r="AB8"/>
  <c r="AB10"/>
  <c r="AB23"/>
  <c r="AB25"/>
  <c r="AB27"/>
  <c r="AB29"/>
  <c r="AB31"/>
  <c r="AB33"/>
  <c r="AB35"/>
  <c r="AB38"/>
  <c r="AB40"/>
  <c r="AB49"/>
  <c r="AB66"/>
  <c r="AB68"/>
  <c r="AB70"/>
  <c r="AB72"/>
  <c r="AB74"/>
  <c r="AB76"/>
  <c r="AB78"/>
  <c r="AB80"/>
  <c r="AB82"/>
  <c r="AB84"/>
  <c r="AB86"/>
  <c r="AB88"/>
  <c r="AB100"/>
  <c r="AB102"/>
  <c r="AB104"/>
  <c r="AB106"/>
  <c r="AB108"/>
  <c r="AB110"/>
  <c r="AB112"/>
  <c r="AB118"/>
  <c r="AB124"/>
  <c r="AB128"/>
  <c r="AB130"/>
  <c r="AB61"/>
  <c r="AB67"/>
  <c r="AB69"/>
  <c r="AB79"/>
  <c r="AB81"/>
  <c r="AB85"/>
  <c r="AB87"/>
  <c r="AB48"/>
  <c r="AB50"/>
  <c r="AB73"/>
  <c r="AB75"/>
  <c r="AB77"/>
  <c r="AB83"/>
  <c r="AB129"/>
  <c r="AB131"/>
  <c r="AB99"/>
  <c r="AB101"/>
  <c r="AB103"/>
  <c r="AB105"/>
  <c r="AB107"/>
  <c r="AB109"/>
  <c r="AB111"/>
  <c r="AB117"/>
  <c r="AB123"/>
  <c r="AB125"/>
  <c r="AB64"/>
  <c r="AB122"/>
  <c r="AB53"/>
  <c r="AB120"/>
  <c r="AB54"/>
  <c r="AB18"/>
  <c r="AB62"/>
  <c r="AB17"/>
  <c r="AB19"/>
  <c r="AB16"/>
  <c r="AB13"/>
  <c r="AB14"/>
  <c r="AB116"/>
  <c r="AB37"/>
  <c r="AB98"/>
  <c r="AB51"/>
  <c r="AB113"/>
  <c r="AB121"/>
  <c r="AB65"/>
  <c r="AB97"/>
  <c r="AB55"/>
  <c r="AB56"/>
  <c r="AB57"/>
  <c r="AB58"/>
  <c r="AB59"/>
  <c r="AB60"/>
  <c r="AB63"/>
  <c r="AB95"/>
  <c r="AB96"/>
  <c r="AB126"/>
  <c r="AB127"/>
  <c r="AB46"/>
  <c r="AB47"/>
  <c r="AB45"/>
  <c r="AB43"/>
  <c r="AB91"/>
  <c r="AB93"/>
  <c r="AB94"/>
  <c r="AB89"/>
  <c r="AB90"/>
  <c r="AB115"/>
  <c r="AB21"/>
  <c r="AB22"/>
  <c r="AB42"/>
  <c r="AB44"/>
  <c r="AB92"/>
  <c r="AB41"/>
  <c r="AB52"/>
  <c r="AB119"/>
  <c r="AB114"/>
  <c r="AB71"/>
  <c r="FO65" i="14"/>
  <c r="FO52"/>
  <c r="FO122"/>
  <c r="FO120"/>
  <c r="CT120" i="23"/>
  <c r="BJ120"/>
  <c r="Z52"/>
  <c r="CT52"/>
  <c r="EE52"/>
  <c r="BJ52"/>
  <c r="ED120" i="14"/>
  <c r="Y120"/>
  <c r="CS120"/>
  <c r="BI120"/>
  <c r="CS122"/>
  <c r="BI122"/>
  <c r="Y122"/>
  <c r="CT65" i="23"/>
  <c r="BJ65"/>
  <c r="CT103"/>
  <c r="FP122"/>
  <c r="FP120"/>
  <c r="FP65"/>
  <c r="FP52"/>
  <c r="BI61" i="14"/>
  <c r="HA65"/>
  <c r="HA52"/>
  <c r="HA122"/>
  <c r="HA120"/>
  <c r="BL3" i="13"/>
  <c r="BL24"/>
  <c r="BL26"/>
  <c r="BL28"/>
  <c r="BL27"/>
  <c r="BL29"/>
  <c r="BL30"/>
  <c r="BL32"/>
  <c r="BL34"/>
  <c r="BL36"/>
  <c r="BL39"/>
  <c r="BL9"/>
  <c r="BL10"/>
  <c r="BL31"/>
  <c r="BL33"/>
  <c r="BL35"/>
  <c r="BL38"/>
  <c r="BL40"/>
  <c r="BL67"/>
  <c r="BL69"/>
  <c r="BL73"/>
  <c r="BL75"/>
  <c r="BL77"/>
  <c r="BL79"/>
  <c r="BL81"/>
  <c r="BL83"/>
  <c r="BL85"/>
  <c r="BL87"/>
  <c r="BL66"/>
  <c r="BL72"/>
  <c r="BL74"/>
  <c r="BL76"/>
  <c r="BL82"/>
  <c r="BL86"/>
  <c r="BL88"/>
  <c r="BL99"/>
  <c r="BL101"/>
  <c r="BL103"/>
  <c r="BL105"/>
  <c r="BL107"/>
  <c r="BL109"/>
  <c r="BL111"/>
  <c r="BL117"/>
  <c r="BL123"/>
  <c r="BL129"/>
  <c r="BL78"/>
  <c r="BL80"/>
  <c r="BL100"/>
  <c r="BL102"/>
  <c r="BL104"/>
  <c r="BL106"/>
  <c r="BL108"/>
  <c r="BL110"/>
  <c r="BL112"/>
  <c r="BL118"/>
  <c r="BL128"/>
  <c r="BL130"/>
  <c r="BL70"/>
  <c r="BL68"/>
  <c r="BL84"/>
  <c r="BL23"/>
  <c r="BL49"/>
  <c r="BL25"/>
  <c r="BL64"/>
  <c r="BL5"/>
  <c r="BL15"/>
  <c r="BL20"/>
  <c r="BL6"/>
  <c r="BL122"/>
  <c r="BL61"/>
  <c r="BL120"/>
  <c r="BL124"/>
  <c r="BL7"/>
  <c r="BL50"/>
  <c r="BL48"/>
  <c r="BL54"/>
  <c r="BL8"/>
  <c r="BL53"/>
  <c r="BL125"/>
  <c r="BL17"/>
  <c r="BL19"/>
  <c r="BL18"/>
  <c r="BL62"/>
  <c r="BL16"/>
  <c r="BL14"/>
  <c r="BL116"/>
  <c r="BL13"/>
  <c r="BL37"/>
  <c r="BL98"/>
  <c r="BL51"/>
  <c r="BL113"/>
  <c r="BL121"/>
  <c r="BL52"/>
  <c r="BL65"/>
  <c r="BL97"/>
  <c r="BL95"/>
  <c r="BL96"/>
  <c r="BL55"/>
  <c r="BL56"/>
  <c r="BL57"/>
  <c r="BL58"/>
  <c r="BL59"/>
  <c r="BL60"/>
  <c r="BL63"/>
  <c r="BL45"/>
  <c r="BL127"/>
  <c r="BL46"/>
  <c r="BL47"/>
  <c r="BL126"/>
  <c r="BL92"/>
  <c r="BL43"/>
  <c r="BL115"/>
  <c r="BL22"/>
  <c r="BL44"/>
  <c r="BL91"/>
  <c r="BL93"/>
  <c r="BL94"/>
  <c r="BL89"/>
  <c r="BL90"/>
  <c r="BL21"/>
  <c r="BL42"/>
  <c r="BL41"/>
  <c r="BL119"/>
  <c r="BL114"/>
  <c r="BL71"/>
  <c r="Z120" i="23"/>
  <c r="EE120"/>
  <c r="Z122"/>
  <c r="CT122"/>
  <c r="EE122"/>
  <c r="BJ122"/>
  <c r="ED52" i="14"/>
  <c r="Y52"/>
  <c r="CS52"/>
  <c r="BI52"/>
  <c r="CS65"/>
  <c r="BI65"/>
  <c r="ED65"/>
  <c r="Y65"/>
  <c r="EE65" i="23"/>
  <c r="BJ8"/>
  <c r="HB26"/>
  <c r="HB105"/>
  <c r="HB108"/>
  <c r="HB106"/>
  <c r="HB61"/>
  <c r="HB107"/>
  <c r="HB103"/>
  <c r="HB104"/>
  <c r="HB109"/>
  <c r="Z109" i="14"/>
  <c r="Y8"/>
  <c r="FO106"/>
  <c r="FO109"/>
  <c r="FO103"/>
  <c r="FO107"/>
  <c r="FO26"/>
  <c r="FO108"/>
  <c r="FO104"/>
  <c r="FO105"/>
  <c r="FO61"/>
  <c r="HD109" i="23"/>
  <c r="Z68"/>
  <c r="FR109"/>
  <c r="EF109"/>
  <c r="BJ68"/>
  <c r="Y68" i="14"/>
  <c r="CU109" i="23"/>
  <c r="FQ109" i="14"/>
  <c r="BJ69" i="23"/>
  <c r="BI69" i="14"/>
  <c r="HC109"/>
  <c r="BJ70" i="23"/>
  <c r="Y70" i="14"/>
  <c r="ED106"/>
  <c r="ED103"/>
  <c r="ED109"/>
  <c r="ED107"/>
  <c r="Z104" i="23"/>
  <c r="Z106"/>
  <c r="Z108"/>
  <c r="Z26"/>
  <c r="CS108" i="14"/>
  <c r="CS109"/>
  <c r="CS104"/>
  <c r="CS106"/>
  <c r="CT109" i="23"/>
  <c r="CT107"/>
  <c r="CT104"/>
  <c r="EE61"/>
  <c r="EE106"/>
  <c r="EE105"/>
  <c r="EE107"/>
  <c r="EE26"/>
  <c r="BJ104"/>
  <c r="BJ106"/>
  <c r="BJ108"/>
  <c r="BJ26"/>
  <c r="BI103" i="14"/>
  <c r="BI106"/>
  <c r="BI105"/>
  <c r="Y104"/>
  <c r="Y107"/>
  <c r="Y108"/>
  <c r="Y26"/>
  <c r="FP106" i="23"/>
  <c r="FP108"/>
  <c r="FP105"/>
  <c r="FP107"/>
  <c r="FP26"/>
  <c r="FP109"/>
  <c r="FP104"/>
  <c r="FP103"/>
  <c r="FP61"/>
  <c r="EE109" i="14"/>
  <c r="AA109" i="23"/>
  <c r="HA107" i="14"/>
  <c r="HA103"/>
  <c r="HA104"/>
  <c r="HA109"/>
  <c r="HA26"/>
  <c r="HA106"/>
  <c r="HA105"/>
  <c r="HA108"/>
  <c r="HA61"/>
  <c r="BJ109"/>
  <c r="BK109" i="23"/>
  <c r="BI68" i="14"/>
  <c r="Z69" i="23"/>
  <c r="CT109" i="14"/>
  <c r="Y69"/>
  <c r="Z70" i="23"/>
  <c r="BI70" i="14"/>
  <c r="ED61"/>
  <c r="ED104"/>
  <c r="ED105"/>
  <c r="ED108"/>
  <c r="ED26"/>
  <c r="Z103" i="23"/>
  <c r="Z105"/>
  <c r="Z107"/>
  <c r="Z61"/>
  <c r="CS61" i="14"/>
  <c r="CS107"/>
  <c r="CS105"/>
  <c r="CS103"/>
  <c r="CS26"/>
  <c r="CT61" i="23"/>
  <c r="CT108"/>
  <c r="CT105"/>
  <c r="CT106"/>
  <c r="CT26"/>
  <c r="EE103"/>
  <c r="EE104"/>
  <c r="EE108"/>
  <c r="EE109"/>
  <c r="BJ103"/>
  <c r="BJ105"/>
  <c r="BJ107"/>
  <c r="BJ61"/>
  <c r="BI104" i="14"/>
  <c r="BI107"/>
  <c r="BI108"/>
  <c r="BI26"/>
  <c r="Y103"/>
  <c r="Y106"/>
  <c r="Y105"/>
  <c r="Y61"/>
  <c r="Z23" i="23"/>
  <c r="FP63"/>
  <c r="FP60"/>
  <c r="FP20"/>
  <c r="FP16"/>
  <c r="FP25"/>
  <c r="FP18"/>
  <c r="FP8"/>
  <c r="FP17"/>
  <c r="FP19"/>
  <c r="HA63" i="14"/>
  <c r="HA60"/>
  <c r="HA17"/>
  <c r="HA19"/>
  <c r="HA18"/>
  <c r="HA8"/>
  <c r="HA20"/>
  <c r="HA25"/>
  <c r="CT25" i="23"/>
  <c r="CT18"/>
  <c r="CT16"/>
  <c r="CT20"/>
  <c r="EE19"/>
  <c r="EE17"/>
  <c r="BJ18"/>
  <c r="BJ17"/>
  <c r="BJ20"/>
  <c r="Z18"/>
  <c r="Z17"/>
  <c r="CS18" i="14"/>
  <c r="CS19"/>
  <c r="CS17"/>
  <c r="BI25"/>
  <c r="BI17"/>
  <c r="Y25"/>
  <c r="Y19"/>
  <c r="Y17"/>
  <c r="Y20"/>
  <c r="ED18"/>
  <c r="ED17"/>
  <c r="CS8"/>
  <c r="CT8" i="23"/>
  <c r="EE60"/>
  <c r="EE63"/>
  <c r="BI60" i="14"/>
  <c r="BI63"/>
  <c r="ED60"/>
  <c r="ED63"/>
  <c r="Z8" i="23"/>
  <c r="HB8"/>
  <c r="HB17"/>
  <c r="HB18"/>
  <c r="HB63"/>
  <c r="HB60"/>
  <c r="HB20"/>
  <c r="HB16"/>
  <c r="HB19"/>
  <c r="HB25"/>
  <c r="CS70" i="14"/>
  <c r="FO63"/>
  <c r="FO60"/>
  <c r="FO17"/>
  <c r="FO18"/>
  <c r="FO8"/>
  <c r="FO20"/>
  <c r="FO19"/>
  <c r="FO25"/>
  <c r="CT19" i="23"/>
  <c r="CT17"/>
  <c r="EE25"/>
  <c r="EE18"/>
  <c r="EE16"/>
  <c r="EE20"/>
  <c r="BJ25"/>
  <c r="BJ19"/>
  <c r="BJ16"/>
  <c r="Z25"/>
  <c r="Z19"/>
  <c r="Z16"/>
  <c r="Z20"/>
  <c r="CS25" i="14"/>
  <c r="CS20"/>
  <c r="BI19"/>
  <c r="BI18"/>
  <c r="BI16"/>
  <c r="BI20"/>
  <c r="Y18"/>
  <c r="Y16"/>
  <c r="ED25"/>
  <c r="ED19"/>
  <c r="ED20"/>
  <c r="CS60"/>
  <c r="CS63"/>
  <c r="CT60" i="23"/>
  <c r="CT63"/>
  <c r="EE8"/>
  <c r="BJ60"/>
  <c r="BJ63"/>
  <c r="BI8" i="14"/>
  <c r="Y60"/>
  <c r="Y63"/>
  <c r="ED8"/>
  <c r="Z60" i="23"/>
  <c r="Z63"/>
  <c r="Y34" i="14"/>
  <c r="Y78"/>
  <c r="Y81"/>
  <c r="Y79"/>
  <c r="Y99"/>
  <c r="HB116" i="23"/>
  <c r="HB23"/>
  <c r="HB49"/>
  <c r="HB125"/>
  <c r="HB6"/>
  <c r="HB70"/>
  <c r="HB24"/>
  <c r="HB113"/>
  <c r="HA23" i="14"/>
  <c r="HA49"/>
  <c r="HA116"/>
  <c r="HA6"/>
  <c r="HA70"/>
  <c r="HA24"/>
  <c r="HA113"/>
  <c r="CT125" i="23"/>
  <c r="CT49"/>
  <c r="EE125"/>
  <c r="EE49"/>
  <c r="BJ49"/>
  <c r="BJ125"/>
  <c r="Z49"/>
  <c r="Z125"/>
  <c r="CS49" i="14"/>
  <c r="BI49"/>
  <c r="ED49"/>
  <c r="Y49"/>
  <c r="CT23" i="23"/>
  <c r="EE23"/>
  <c r="BJ23"/>
  <c r="CS23" i="14"/>
  <c r="BI23"/>
  <c r="ED23"/>
  <c r="Y23"/>
  <c r="EE70" i="23"/>
  <c r="EE116"/>
  <c r="BI116" i="14"/>
  <c r="FP23" i="23"/>
  <c r="FP49"/>
  <c r="FP125"/>
  <c r="FP116"/>
  <c r="FP6"/>
  <c r="FP70"/>
  <c r="FP24"/>
  <c r="FP113"/>
  <c r="FO23" i="14"/>
  <c r="FO49"/>
  <c r="FO116"/>
  <c r="FO6"/>
  <c r="FO70"/>
  <c r="FO24"/>
  <c r="FO113"/>
  <c r="CT113" i="23"/>
  <c r="EE113"/>
  <c r="BJ113"/>
  <c r="Z113"/>
  <c r="CS113" i="14"/>
  <c r="BI113"/>
  <c r="ED113"/>
  <c r="Y113"/>
  <c r="CT24" i="23"/>
  <c r="EE24"/>
  <c r="BJ24"/>
  <c r="Z24"/>
  <c r="CS24" i="14"/>
  <c r="BI24"/>
  <c r="ED24"/>
  <c r="Y24"/>
  <c r="CT70" i="23"/>
  <c r="ED70" i="14"/>
  <c r="Z6" i="23"/>
  <c r="CT6"/>
  <c r="EE6"/>
  <c r="BJ6"/>
  <c r="ED6" i="14"/>
  <c r="CS6"/>
  <c r="BI6"/>
  <c r="Y6"/>
  <c r="CS116"/>
  <c r="CT116" i="23"/>
  <c r="BJ116"/>
  <c r="Y116" i="14"/>
  <c r="ED116"/>
  <c r="Z116" i="23"/>
  <c r="HB15"/>
  <c r="Z13"/>
  <c r="FP15"/>
  <c r="FO15" i="14"/>
  <c r="BI13"/>
  <c r="HA15"/>
  <c r="CT15" i="23"/>
  <c r="EE15"/>
  <c r="BJ15"/>
  <c r="Z15"/>
  <c r="ED15" i="14"/>
  <c r="Y15"/>
  <c r="CS15"/>
  <c r="BI15"/>
  <c r="HB14" i="23"/>
  <c r="Y97" i="14"/>
  <c r="ED14"/>
  <c r="BI14"/>
  <c r="FP14" i="23"/>
  <c r="FO14" i="14"/>
  <c r="HA14"/>
  <c r="CT14" i="23"/>
  <c r="EE14"/>
  <c r="BJ14"/>
  <c r="Z14"/>
  <c r="Y14" i="14"/>
  <c r="CS14"/>
  <c r="BJ13" i="23"/>
  <c r="Y13" i="14"/>
  <c r="BJ74"/>
  <c r="CT74"/>
  <c r="Z74"/>
  <c r="EE74"/>
  <c r="FQ74"/>
  <c r="HC74"/>
  <c r="HD74" i="23"/>
  <c r="FR74"/>
  <c r="EF74"/>
  <c r="BK74"/>
  <c r="AA74"/>
  <c r="CU74"/>
  <c r="EE59"/>
  <c r="EE53"/>
  <c r="EE62"/>
  <c r="EE56"/>
  <c r="EE55"/>
  <c r="BJ62"/>
  <c r="BJ55"/>
  <c r="BJ64"/>
  <c r="BJ56"/>
  <c r="EE74"/>
  <c r="HB74"/>
  <c r="HB57"/>
  <c r="HB55"/>
  <c r="HB58"/>
  <c r="HB54"/>
  <c r="HB59"/>
  <c r="HB62"/>
  <c r="HB64"/>
  <c r="HB53"/>
  <c r="HB56"/>
  <c r="HB50"/>
  <c r="EE50"/>
  <c r="BJ50"/>
  <c r="EE57"/>
  <c r="EE54"/>
  <c r="EE58"/>
  <c r="EE64"/>
  <c r="BJ59"/>
  <c r="BJ57"/>
  <c r="BJ53"/>
  <c r="BJ58"/>
  <c r="BJ54"/>
  <c r="CT50"/>
  <c r="CT64"/>
  <c r="CT55"/>
  <c r="CT56"/>
  <c r="CT62"/>
  <c r="Z54"/>
  <c r="Z58"/>
  <c r="Z62"/>
  <c r="Z55"/>
  <c r="Z59"/>
  <c r="FP74"/>
  <c r="CT74"/>
  <c r="FP59"/>
  <c r="FP55"/>
  <c r="FP56"/>
  <c r="FP62"/>
  <c r="FP54"/>
  <c r="FP57"/>
  <c r="FP64"/>
  <c r="FP58"/>
  <c r="FP53"/>
  <c r="FP50"/>
  <c r="Z50"/>
  <c r="CT58"/>
  <c r="CT53"/>
  <c r="CT54"/>
  <c r="CT57"/>
  <c r="CT59"/>
  <c r="Z64"/>
  <c r="Z53"/>
  <c r="Z56"/>
  <c r="Z57"/>
  <c r="BJ31"/>
  <c r="HB98"/>
  <c r="HB97"/>
  <c r="EE98"/>
  <c r="BJ98"/>
  <c r="EE97"/>
  <c r="BJ97"/>
  <c r="Z31"/>
  <c r="FP98"/>
  <c r="FP97"/>
  <c r="CT98"/>
  <c r="Z97"/>
  <c r="CT97"/>
  <c r="Z98"/>
  <c r="BI31" i="14"/>
  <c r="HA97"/>
  <c r="HA98"/>
  <c r="BI98"/>
  <c r="ED97"/>
  <c r="BI97"/>
  <c r="ED98"/>
  <c r="CS97"/>
  <c r="Y85"/>
  <c r="FO97"/>
  <c r="FO98"/>
  <c r="CS98"/>
  <c r="Y98"/>
  <c r="ED74"/>
  <c r="HA74"/>
  <c r="HA64"/>
  <c r="HA58"/>
  <c r="HA54"/>
  <c r="HA55"/>
  <c r="HA125"/>
  <c r="HA59"/>
  <c r="HA57"/>
  <c r="HA62"/>
  <c r="HA56"/>
  <c r="HA53"/>
  <c r="ED54"/>
  <c r="ED56"/>
  <c r="ED57"/>
  <c r="ED58"/>
  <c r="ED62"/>
  <c r="BI53"/>
  <c r="BI55"/>
  <c r="BI58"/>
  <c r="BI62"/>
  <c r="ED53"/>
  <c r="ED55"/>
  <c r="ED59"/>
  <c r="ED64"/>
  <c r="BI54"/>
  <c r="BI57"/>
  <c r="BI56"/>
  <c r="BI59"/>
  <c r="BI64"/>
  <c r="BI125"/>
  <c r="ED125"/>
  <c r="CS53"/>
  <c r="CS55"/>
  <c r="CS56"/>
  <c r="CS62"/>
  <c r="Y54"/>
  <c r="Y53"/>
  <c r="Y58"/>
  <c r="Y62"/>
  <c r="FO74"/>
  <c r="CS74"/>
  <c r="FO64"/>
  <c r="FO59"/>
  <c r="FO58"/>
  <c r="FO55"/>
  <c r="FO53"/>
  <c r="FO125"/>
  <c r="FO62"/>
  <c r="FO57"/>
  <c r="FO56"/>
  <c r="FO54"/>
  <c r="CS54"/>
  <c r="CS57"/>
  <c r="CS58"/>
  <c r="CS59"/>
  <c r="CS64"/>
  <c r="Y55"/>
  <c r="Y56"/>
  <c r="Y57"/>
  <c r="Y59"/>
  <c r="Y64"/>
  <c r="CS125"/>
  <c r="Y125"/>
  <c r="HC72"/>
  <c r="HC110"/>
  <c r="HC73"/>
  <c r="HC28"/>
  <c r="HD1"/>
  <c r="HC39"/>
  <c r="HC100"/>
  <c r="HC40"/>
  <c r="HC101"/>
  <c r="HC123"/>
  <c r="CT28"/>
  <c r="CT100"/>
  <c r="CT123"/>
  <c r="CT72"/>
  <c r="CT73"/>
  <c r="CU1"/>
  <c r="CT39"/>
  <c r="CT101"/>
  <c r="CT40"/>
  <c r="CT110"/>
  <c r="FP69" i="23"/>
  <c r="Z95"/>
  <c r="Z96"/>
  <c r="Z124"/>
  <c r="CT96"/>
  <c r="CT95"/>
  <c r="FP96"/>
  <c r="FP95"/>
  <c r="FP124"/>
  <c r="CT124"/>
  <c r="Y95" i="14"/>
  <c r="Y96"/>
  <c r="Y124"/>
  <c r="CS96"/>
  <c r="FO96"/>
  <c r="CS95"/>
  <c r="FO95"/>
  <c r="CS124"/>
  <c r="FO124"/>
  <c r="BJ96" i="23"/>
  <c r="HB95"/>
  <c r="BJ95"/>
  <c r="BJ124"/>
  <c r="HB96"/>
  <c r="EE95"/>
  <c r="EE96"/>
  <c r="HB124"/>
  <c r="EE124"/>
  <c r="BI95" i="14"/>
  <c r="HA95"/>
  <c r="BI124"/>
  <c r="BI96"/>
  <c r="ED95"/>
  <c r="HA96"/>
  <c r="ED96"/>
  <c r="HA124"/>
  <c r="ED124"/>
  <c r="BJ48" i="23"/>
  <c r="HB69"/>
  <c r="Y27" i="14"/>
  <c r="Y87"/>
  <c r="Y29"/>
  <c r="Y83"/>
  <c r="Y86"/>
  <c r="Y3"/>
  <c r="Y84"/>
  <c r="Y67"/>
  <c r="Y80"/>
  <c r="Y37"/>
  <c r="BI48"/>
  <c r="HA69"/>
  <c r="CT69" i="23"/>
  <c r="CS69" i="14"/>
  <c r="FO69"/>
  <c r="EE69" i="23"/>
  <c r="ED69" i="14"/>
  <c r="FP46" i="23"/>
  <c r="FP44"/>
  <c r="FP5"/>
  <c r="FP93"/>
  <c r="FP94"/>
  <c r="FP48"/>
  <c r="FP45"/>
  <c r="FP22"/>
  <c r="FP7"/>
  <c r="FP127"/>
  <c r="CS47" i="14"/>
  <c r="CS45"/>
  <c r="CS22"/>
  <c r="CS7"/>
  <c r="CS94"/>
  <c r="CS48"/>
  <c r="CS44"/>
  <c r="CS5"/>
  <c r="CS127"/>
  <c r="CS93"/>
  <c r="FO48"/>
  <c r="FO44"/>
  <c r="FO7"/>
  <c r="FO5"/>
  <c r="FO94"/>
  <c r="FO47"/>
  <c r="FO45"/>
  <c r="FO22"/>
  <c r="FO127"/>
  <c r="FO93"/>
  <c r="ED93"/>
  <c r="ED7"/>
  <c r="ED22"/>
  <c r="BI127"/>
  <c r="BI94"/>
  <c r="BI22"/>
  <c r="Y94"/>
  <c r="Y127"/>
  <c r="Y5"/>
  <c r="BJ127" i="23"/>
  <c r="BJ94"/>
  <c r="CT94"/>
  <c r="CT127"/>
  <c r="CT5"/>
  <c r="EE94"/>
  <c r="EE7"/>
  <c r="EE22"/>
  <c r="Z93"/>
  <c r="Z7"/>
  <c r="Z22"/>
  <c r="BJ45"/>
  <c r="CT44"/>
  <c r="CT46"/>
  <c r="EE46"/>
  <c r="Z45"/>
  <c r="CT48"/>
  <c r="ED45" i="14"/>
  <c r="ED48"/>
  <c r="Z48" i="23"/>
  <c r="BI44" i="14"/>
  <c r="Y44"/>
  <c r="Y47"/>
  <c r="HB48" i="23"/>
  <c r="HB45"/>
  <c r="HB22"/>
  <c r="HB7"/>
  <c r="HB93"/>
  <c r="HB46"/>
  <c r="HB44"/>
  <c r="HB127"/>
  <c r="HB94"/>
  <c r="HA47" i="14"/>
  <c r="HA44"/>
  <c r="HA94"/>
  <c r="HA93"/>
  <c r="HA48"/>
  <c r="HA45"/>
  <c r="HA22"/>
  <c r="HA7"/>
  <c r="HA127"/>
  <c r="ED127"/>
  <c r="ED94"/>
  <c r="BI93"/>
  <c r="BI7"/>
  <c r="Y93"/>
  <c r="Y7"/>
  <c r="Y22"/>
  <c r="BJ93" i="23"/>
  <c r="BJ7"/>
  <c r="BJ22"/>
  <c r="CT93"/>
  <c r="CT7"/>
  <c r="CT22"/>
  <c r="EE127"/>
  <c r="EE93"/>
  <c r="Z94"/>
  <c r="Z127"/>
  <c r="Z5"/>
  <c r="BJ44"/>
  <c r="BJ46"/>
  <c r="CT45"/>
  <c r="EE45"/>
  <c r="EE44"/>
  <c r="Z44"/>
  <c r="Z46"/>
  <c r="EE48"/>
  <c r="ED44" i="14"/>
  <c r="ED47"/>
  <c r="BI45"/>
  <c r="BI47"/>
  <c r="Y45"/>
  <c r="Y48"/>
  <c r="FQ39"/>
  <c r="FQ72"/>
  <c r="FQ28"/>
  <c r="FQ100"/>
  <c r="FQ110"/>
  <c r="FQ101"/>
  <c r="FQ40"/>
  <c r="FQ73"/>
  <c r="FQ123"/>
  <c r="FR1"/>
  <c r="CU72" i="23"/>
  <c r="CU28"/>
  <c r="CU123"/>
  <c r="CU73"/>
  <c r="CU39"/>
  <c r="CU110"/>
  <c r="CU101"/>
  <c r="CU100"/>
  <c r="CU40"/>
  <c r="CV1"/>
  <c r="Z47"/>
  <c r="CT10"/>
  <c r="CT92"/>
  <c r="CT118"/>
  <c r="CT90"/>
  <c r="CT68"/>
  <c r="FP68"/>
  <c r="FP90"/>
  <c r="FP118"/>
  <c r="FP10"/>
  <c r="FP92"/>
  <c r="FO32" i="14"/>
  <c r="FO33"/>
  <c r="FO30"/>
  <c r="FO88"/>
  <c r="FO31"/>
  <c r="CS32"/>
  <c r="CS33"/>
  <c r="CS30"/>
  <c r="CS88"/>
  <c r="CS31"/>
  <c r="FO10"/>
  <c r="FO68"/>
  <c r="FO92"/>
  <c r="FO118"/>
  <c r="FO90"/>
  <c r="CS10"/>
  <c r="CS68"/>
  <c r="CS90"/>
  <c r="CS92"/>
  <c r="CS118"/>
  <c r="Z118" i="23"/>
  <c r="Z92"/>
  <c r="BI90" i="14"/>
  <c r="ED90"/>
  <c r="ED118"/>
  <c r="Y90"/>
  <c r="Y118"/>
  <c r="FR123" i="23"/>
  <c r="FR100"/>
  <c r="FS1"/>
  <c r="FR101"/>
  <c r="FR110"/>
  <c r="FR73"/>
  <c r="FR39"/>
  <c r="FR40"/>
  <c r="FR72"/>
  <c r="FR28"/>
  <c r="ED31" i="14"/>
  <c r="ED88"/>
  <c r="ED32"/>
  <c r="Z88" i="23"/>
  <c r="Z33"/>
  <c r="EE118"/>
  <c r="EE31"/>
  <c r="EE88"/>
  <c r="EE32"/>
  <c r="BK110"/>
  <c r="BK100"/>
  <c r="BK123"/>
  <c r="BK101"/>
  <c r="BK40"/>
  <c r="BL1"/>
  <c r="BK72"/>
  <c r="BK73"/>
  <c r="BK39"/>
  <c r="BK28"/>
  <c r="BJ88"/>
  <c r="BJ33"/>
  <c r="BI88" i="14"/>
  <c r="BI33"/>
  <c r="Y88"/>
  <c r="Y33"/>
  <c r="Y31"/>
  <c r="HB10" i="23"/>
  <c r="HB92"/>
  <c r="HB68"/>
  <c r="HB118"/>
  <c r="HB90"/>
  <c r="HB30"/>
  <c r="HB33"/>
  <c r="HB32"/>
  <c r="HB88"/>
  <c r="HB31"/>
  <c r="Z85"/>
  <c r="CT30"/>
  <c r="CT33"/>
  <c r="CT32"/>
  <c r="CT88"/>
  <c r="CT31"/>
  <c r="FP30"/>
  <c r="FP88"/>
  <c r="FP33"/>
  <c r="FP32"/>
  <c r="FP31"/>
  <c r="HA10" i="14"/>
  <c r="HA68"/>
  <c r="HA90"/>
  <c r="HA118"/>
  <c r="HA92"/>
  <c r="HA30"/>
  <c r="HA31"/>
  <c r="HA32"/>
  <c r="HA88"/>
  <c r="HA33"/>
  <c r="Z90" i="23"/>
  <c r="BI92" i="14"/>
  <c r="BI118"/>
  <c r="ED92"/>
  <c r="Y92"/>
  <c r="ED33"/>
  <c r="ED68"/>
  <c r="ED10"/>
  <c r="ED30"/>
  <c r="Z10" i="23"/>
  <c r="Z32"/>
  <c r="Z30"/>
  <c r="EF73"/>
  <c r="EF39"/>
  <c r="EF100"/>
  <c r="EF40"/>
  <c r="EF101"/>
  <c r="EF123"/>
  <c r="EF72"/>
  <c r="EF28"/>
  <c r="EF110"/>
  <c r="EG1"/>
  <c r="EE92"/>
  <c r="EE68"/>
  <c r="EE90"/>
  <c r="EE33"/>
  <c r="EE10"/>
  <c r="EE30"/>
  <c r="BJ118"/>
  <c r="BJ92"/>
  <c r="BJ90"/>
  <c r="BJ10"/>
  <c r="BJ32"/>
  <c r="BJ30"/>
  <c r="BI10" i="14"/>
  <c r="BI32"/>
  <c r="BI30"/>
  <c r="Y10"/>
  <c r="Y32"/>
  <c r="Y30"/>
  <c r="HD101" i="23"/>
  <c r="HD28"/>
  <c r="HD100"/>
  <c r="HD72"/>
  <c r="HD40"/>
  <c r="HD73"/>
  <c r="HE1"/>
  <c r="HD123"/>
  <c r="HD39"/>
  <c r="HD110"/>
  <c r="BJ101" i="14"/>
  <c r="BJ28"/>
  <c r="BJ123"/>
  <c r="BJ73"/>
  <c r="BJ39"/>
  <c r="BJ72"/>
  <c r="BK1"/>
  <c r="BJ110"/>
  <c r="BJ100"/>
  <c r="BJ40"/>
  <c r="BM1" i="13"/>
  <c r="I18" i="6"/>
  <c r="HB115" i="23"/>
  <c r="HB75"/>
  <c r="HB91"/>
  <c r="HB110"/>
  <c r="HB112"/>
  <c r="HB128"/>
  <c r="HB9"/>
  <c r="HB42"/>
  <c r="HB76"/>
  <c r="HB119"/>
  <c r="HB129"/>
  <c r="BJ42"/>
  <c r="BJ9"/>
  <c r="BJ76"/>
  <c r="BJ102"/>
  <c r="BJ130"/>
  <c r="BJ128"/>
  <c r="BJ121"/>
  <c r="BJ115"/>
  <c r="BJ71"/>
  <c r="BJ91"/>
  <c r="BJ119"/>
  <c r="EE121"/>
  <c r="EE75"/>
  <c r="EE91"/>
  <c r="EE110"/>
  <c r="EE112"/>
  <c r="EE128"/>
  <c r="EE76"/>
  <c r="EE119"/>
  <c r="EE129"/>
  <c r="EE71"/>
  <c r="HB51"/>
  <c r="HB41"/>
  <c r="HB121"/>
  <c r="HB102"/>
  <c r="HB111"/>
  <c r="HB117"/>
  <c r="HB126"/>
  <c r="HB73"/>
  <c r="HB89"/>
  <c r="HB101"/>
  <c r="HB114"/>
  <c r="HB21"/>
  <c r="HB130"/>
  <c r="HB71"/>
  <c r="BJ41"/>
  <c r="BJ129"/>
  <c r="BJ112"/>
  <c r="BJ111"/>
  <c r="BJ117"/>
  <c r="BJ21"/>
  <c r="BJ75"/>
  <c r="BJ89"/>
  <c r="BJ126"/>
  <c r="BJ114"/>
  <c r="EE41"/>
  <c r="EE115"/>
  <c r="EE102"/>
  <c r="EE111"/>
  <c r="EE117"/>
  <c r="EE126"/>
  <c r="EE42"/>
  <c r="EE73"/>
  <c r="EE89"/>
  <c r="EE101"/>
  <c r="EE114"/>
  <c r="EE21"/>
  <c r="EE130"/>
  <c r="EE9"/>
  <c r="EE47"/>
  <c r="HB47"/>
  <c r="EE51"/>
  <c r="BJ51"/>
  <c r="BJ47"/>
  <c r="Z101" i="14"/>
  <c r="Z72"/>
  <c r="Z100"/>
  <c r="Z123"/>
  <c r="Z110"/>
  <c r="Z73"/>
  <c r="Z40"/>
  <c r="Z39"/>
  <c r="Z28"/>
  <c r="AA1"/>
  <c r="EE110"/>
  <c r="EE123"/>
  <c r="EE72"/>
  <c r="EE73"/>
  <c r="EE100"/>
  <c r="EE40"/>
  <c r="EF1"/>
  <c r="EE101"/>
  <c r="EE28"/>
  <c r="EE39"/>
  <c r="D18" i="6"/>
  <c r="FO51" i="14"/>
  <c r="FO41"/>
  <c r="FO9"/>
  <c r="FO42"/>
  <c r="FO73"/>
  <c r="FO76"/>
  <c r="FO89"/>
  <c r="FO101"/>
  <c r="FO114"/>
  <c r="FO119"/>
  <c r="FO21"/>
  <c r="FO128"/>
  <c r="CS41"/>
  <c r="CS121"/>
  <c r="CS76"/>
  <c r="CS89"/>
  <c r="CS119"/>
  <c r="CS21"/>
  <c r="CS128"/>
  <c r="CS42"/>
  <c r="CS73"/>
  <c r="CS102"/>
  <c r="CS110"/>
  <c r="CS111"/>
  <c r="CS112"/>
  <c r="CS51"/>
  <c r="FO121"/>
  <c r="FO50"/>
  <c r="FO71"/>
  <c r="FO75"/>
  <c r="FO91"/>
  <c r="FO115"/>
  <c r="FO102"/>
  <c r="FO110"/>
  <c r="FO111"/>
  <c r="FO112"/>
  <c r="FO117"/>
  <c r="FO126"/>
  <c r="FO129"/>
  <c r="FO130"/>
  <c r="CS115"/>
  <c r="CS75"/>
  <c r="CS91"/>
  <c r="CS117"/>
  <c r="CS126"/>
  <c r="CS129"/>
  <c r="CS130"/>
  <c r="CS50"/>
  <c r="CS71"/>
  <c r="CS9"/>
  <c r="CS101"/>
  <c r="CS114"/>
  <c r="CS46"/>
  <c r="FO46"/>
  <c r="AA101" i="23"/>
  <c r="AA73"/>
  <c r="AA72"/>
  <c r="AA123"/>
  <c r="AA100"/>
  <c r="AB1"/>
  <c r="AA110"/>
  <c r="AA28"/>
  <c r="AA39"/>
  <c r="AA40"/>
  <c r="E18" i="6"/>
  <c r="EE122" i="14" s="1"/>
  <c r="BI51"/>
  <c r="HA121"/>
  <c r="HA102"/>
  <c r="HA9"/>
  <c r="HA115"/>
  <c r="HA21"/>
  <c r="HA128"/>
  <c r="HA110"/>
  <c r="HA111"/>
  <c r="HA112"/>
  <c r="HA117"/>
  <c r="HA42"/>
  <c r="HA73"/>
  <c r="HA76"/>
  <c r="HA89"/>
  <c r="BI41"/>
  <c r="BI42"/>
  <c r="BI9"/>
  <c r="BI102"/>
  <c r="BI76"/>
  <c r="BI111"/>
  <c r="BI75"/>
  <c r="BI130"/>
  <c r="BI89"/>
  <c r="BI121"/>
  <c r="BI21"/>
  <c r="BI71"/>
  <c r="BI91"/>
  <c r="BI119"/>
  <c r="HA41"/>
  <c r="HA101"/>
  <c r="HA126"/>
  <c r="HA129"/>
  <c r="HA130"/>
  <c r="HA114"/>
  <c r="HA119"/>
  <c r="HA50"/>
  <c r="HA71"/>
  <c r="HA75"/>
  <c r="HA91"/>
  <c r="BI129"/>
  <c r="BI50"/>
  <c r="BI112"/>
  <c r="BI128"/>
  <c r="BI117"/>
  <c r="BI115"/>
  <c r="BI126"/>
  <c r="BI114"/>
  <c r="HA51"/>
  <c r="HA46"/>
  <c r="BI46"/>
  <c r="C18" i="6"/>
  <c r="HA27" i="14"/>
  <c r="HA29"/>
  <c r="HA35"/>
  <c r="HA38"/>
  <c r="HA67"/>
  <c r="HA72"/>
  <c r="HA77"/>
  <c r="HA79"/>
  <c r="HA81"/>
  <c r="HA83"/>
  <c r="HA86"/>
  <c r="BI37"/>
  <c r="BI87"/>
  <c r="BI78"/>
  <c r="BI27"/>
  <c r="BI66"/>
  <c r="BI34"/>
  <c r="BI80"/>
  <c r="BI82"/>
  <c r="BI67"/>
  <c r="BI35"/>
  <c r="HA99"/>
  <c r="HA3"/>
  <c r="HA123"/>
  <c r="HA34"/>
  <c r="HA37"/>
  <c r="HA66"/>
  <c r="HA78"/>
  <c r="HA80"/>
  <c r="HA82"/>
  <c r="HA84"/>
  <c r="HA87"/>
  <c r="BI84"/>
  <c r="BI3"/>
  <c r="BI99"/>
  <c r="BI79"/>
  <c r="BI86"/>
  <c r="BI81"/>
  <c r="BI83"/>
  <c r="BI77"/>
  <c r="BI38"/>
  <c r="BI29"/>
  <c r="HA36"/>
  <c r="BI85"/>
  <c r="BI36"/>
  <c r="HA85"/>
  <c r="Z119" i="23"/>
  <c r="Z91"/>
  <c r="Z29"/>
  <c r="Z3"/>
  <c r="Z84"/>
  <c r="Z79"/>
  <c r="Z99"/>
  <c r="Z82"/>
  <c r="Z117"/>
  <c r="Z89"/>
  <c r="Z75"/>
  <c r="Z102"/>
  <c r="Z76"/>
  <c r="Z42"/>
  <c r="Z114"/>
  <c r="Z34"/>
  <c r="Z87"/>
  <c r="Z66"/>
  <c r="Z78"/>
  <c r="Z81"/>
  <c r="Z121"/>
  <c r="Z128"/>
  <c r="Z130"/>
  <c r="Z37"/>
  <c r="Z41"/>
  <c r="H18" i="6"/>
  <c r="FP41" i="23"/>
  <c r="FP115"/>
  <c r="FP76"/>
  <c r="FP75"/>
  <c r="FP102"/>
  <c r="FP111"/>
  <c r="FP117"/>
  <c r="FP126"/>
  <c r="FP9"/>
  <c r="FP119"/>
  <c r="FP129"/>
  <c r="FP42"/>
  <c r="CT115"/>
  <c r="CT75"/>
  <c r="CT91"/>
  <c r="CT110"/>
  <c r="CT112"/>
  <c r="CT128"/>
  <c r="CT76"/>
  <c r="CT119"/>
  <c r="CT129"/>
  <c r="CT71"/>
  <c r="FP121"/>
  <c r="FP73"/>
  <c r="FP91"/>
  <c r="FP110"/>
  <c r="FP112"/>
  <c r="FP128"/>
  <c r="FP71"/>
  <c r="FP89"/>
  <c r="FP101"/>
  <c r="FP114"/>
  <c r="FP21"/>
  <c r="FP130"/>
  <c r="CT41"/>
  <c r="CT121"/>
  <c r="CT102"/>
  <c r="CT111"/>
  <c r="CT117"/>
  <c r="CT126"/>
  <c r="CT42"/>
  <c r="CT73"/>
  <c r="CT89"/>
  <c r="CT101"/>
  <c r="CT114"/>
  <c r="CT21"/>
  <c r="CT130"/>
  <c r="CT9"/>
  <c r="CT47"/>
  <c r="CT51"/>
  <c r="FP47"/>
  <c r="FP51"/>
  <c r="B18" i="6"/>
  <c r="FO27" i="14"/>
  <c r="FO29"/>
  <c r="FO35"/>
  <c r="FO38"/>
  <c r="FO67"/>
  <c r="FO72"/>
  <c r="FO77"/>
  <c r="FO79"/>
  <c r="FO81"/>
  <c r="FO83"/>
  <c r="FO86"/>
  <c r="FO99"/>
  <c r="CS77"/>
  <c r="CS79"/>
  <c r="CS81"/>
  <c r="CS83"/>
  <c r="CS86"/>
  <c r="CS27"/>
  <c r="CS29"/>
  <c r="CS35"/>
  <c r="CS38"/>
  <c r="CS67"/>
  <c r="CS3"/>
  <c r="CS72"/>
  <c r="FO3"/>
  <c r="FO34"/>
  <c r="FO37"/>
  <c r="FO66"/>
  <c r="FO78"/>
  <c r="FO80"/>
  <c r="FO82"/>
  <c r="FO84"/>
  <c r="FO87"/>
  <c r="FO123"/>
  <c r="CS78"/>
  <c r="CS80"/>
  <c r="CS82"/>
  <c r="CS84"/>
  <c r="CS87"/>
  <c r="CS123"/>
  <c r="CS34"/>
  <c r="CS37"/>
  <c r="CS66"/>
  <c r="CS99"/>
  <c r="CS36"/>
  <c r="FO36"/>
  <c r="CS85"/>
  <c r="FO85"/>
  <c r="G18" i="6"/>
  <c r="HB78" i="23"/>
  <c r="HB82"/>
  <c r="HB84"/>
  <c r="HB123"/>
  <c r="HB29"/>
  <c r="HB38"/>
  <c r="HB72"/>
  <c r="HB79"/>
  <c r="HB83"/>
  <c r="HB86"/>
  <c r="HB99"/>
  <c r="HB34"/>
  <c r="HB66"/>
  <c r="BJ37"/>
  <c r="BJ84"/>
  <c r="BJ3"/>
  <c r="BJ77"/>
  <c r="BJ38"/>
  <c r="BJ81"/>
  <c r="BJ83"/>
  <c r="BJ78"/>
  <c r="BJ27"/>
  <c r="BJ66"/>
  <c r="BJ35"/>
  <c r="BJ29"/>
  <c r="EE78"/>
  <c r="EE82"/>
  <c r="EE84"/>
  <c r="EE123"/>
  <c r="EE27"/>
  <c r="EE35"/>
  <c r="EE67"/>
  <c r="EE72"/>
  <c r="EE79"/>
  <c r="EE83"/>
  <c r="EE86"/>
  <c r="EE99"/>
  <c r="EE37"/>
  <c r="HB80"/>
  <c r="HB87"/>
  <c r="HB27"/>
  <c r="HB35"/>
  <c r="HB67"/>
  <c r="HB77"/>
  <c r="HB81"/>
  <c r="HB3"/>
  <c r="HB37"/>
  <c r="BJ87"/>
  <c r="BJ80"/>
  <c r="BJ86"/>
  <c r="BJ82"/>
  <c r="BJ67"/>
  <c r="BJ99"/>
  <c r="BJ79"/>
  <c r="BJ34"/>
  <c r="EE80"/>
  <c r="EE87"/>
  <c r="EE29"/>
  <c r="EE38"/>
  <c r="EE3"/>
  <c r="EE77"/>
  <c r="EE81"/>
  <c r="EE34"/>
  <c r="EE66"/>
  <c r="EE85"/>
  <c r="HB85"/>
  <c r="BJ36"/>
  <c r="EE36"/>
  <c r="HB36"/>
  <c r="BJ85"/>
  <c r="AC1" i="13"/>
  <c r="F18" i="6"/>
  <c r="FP79" i="23"/>
  <c r="FP78"/>
  <c r="FP82"/>
  <c r="FP83"/>
  <c r="FP87"/>
  <c r="FP34"/>
  <c r="FP66"/>
  <c r="FP86"/>
  <c r="FP99"/>
  <c r="FP72"/>
  <c r="FP29"/>
  <c r="FP38"/>
  <c r="FP3"/>
  <c r="CT78"/>
  <c r="CT82"/>
  <c r="CT84"/>
  <c r="CT123"/>
  <c r="CT27"/>
  <c r="CT35"/>
  <c r="CT67"/>
  <c r="CT72"/>
  <c r="CT79"/>
  <c r="CT83"/>
  <c r="CT86"/>
  <c r="CT99"/>
  <c r="CT37"/>
  <c r="FP77"/>
  <c r="FP81"/>
  <c r="FP80"/>
  <c r="FP84"/>
  <c r="FP123"/>
  <c r="FP37"/>
  <c r="FP27"/>
  <c r="FP35"/>
  <c r="FP67"/>
  <c r="CT80"/>
  <c r="CT87"/>
  <c r="CT29"/>
  <c r="CT38"/>
  <c r="CT3"/>
  <c r="CT77"/>
  <c r="CT81"/>
  <c r="CT34"/>
  <c r="CT66"/>
  <c r="CT85"/>
  <c r="FP85"/>
  <c r="CT36"/>
  <c r="FP36"/>
  <c r="Z71"/>
  <c r="Z38"/>
  <c r="Z77"/>
  <c r="Z21"/>
  <c r="Z67"/>
  <c r="Z86"/>
  <c r="Z115"/>
  <c r="Z111"/>
  <c r="Z9"/>
  <c r="Z126"/>
  <c r="Z80"/>
  <c r="Z35"/>
  <c r="Z27"/>
  <c r="Z83"/>
  <c r="Z112"/>
  <c r="Z129"/>
  <c r="Z51"/>
  <c r="Z36"/>
  <c r="FQ65" l="1"/>
  <c r="FQ122"/>
  <c r="FQ120"/>
  <c r="FQ52"/>
  <c r="FP65" i="14"/>
  <c r="FP52"/>
  <c r="FP122"/>
  <c r="FP120"/>
  <c r="HC122" i="23"/>
  <c r="HC65"/>
  <c r="HC52"/>
  <c r="HC120"/>
  <c r="BK120"/>
  <c r="AA120"/>
  <c r="EF52"/>
  <c r="AA52"/>
  <c r="CU52"/>
  <c r="BK52"/>
  <c r="CT120" i="14"/>
  <c r="BJ120"/>
  <c r="EE120"/>
  <c r="Z120"/>
  <c r="CT122"/>
  <c r="BJ122"/>
  <c r="Z122"/>
  <c r="EF65" i="23"/>
  <c r="CU65"/>
  <c r="AC3" i="13"/>
  <c r="AC6"/>
  <c r="AC8"/>
  <c r="AC10"/>
  <c r="AC23"/>
  <c r="AC25"/>
  <c r="AC27"/>
  <c r="AC29"/>
  <c r="AC31"/>
  <c r="AC33"/>
  <c r="AC35"/>
  <c r="AC38"/>
  <c r="AC40"/>
  <c r="AC20"/>
  <c r="AC48"/>
  <c r="AC50"/>
  <c r="AC57"/>
  <c r="AC61"/>
  <c r="AC67"/>
  <c r="AC69"/>
  <c r="AC73"/>
  <c r="AC75"/>
  <c r="AC77"/>
  <c r="AC79"/>
  <c r="AC81"/>
  <c r="AC83"/>
  <c r="AC85"/>
  <c r="AC87"/>
  <c r="AC99"/>
  <c r="AC101"/>
  <c r="AC103"/>
  <c r="AC105"/>
  <c r="AC107"/>
  <c r="AC109"/>
  <c r="AC111"/>
  <c r="AC117"/>
  <c r="AC123"/>
  <c r="AC125"/>
  <c r="AC129"/>
  <c r="AC131"/>
  <c r="AC5"/>
  <c r="AC7"/>
  <c r="AC9"/>
  <c r="AC15"/>
  <c r="AC24"/>
  <c r="AC26"/>
  <c r="AC28"/>
  <c r="AC30"/>
  <c r="AC32"/>
  <c r="AC34"/>
  <c r="AC36"/>
  <c r="AC42"/>
  <c r="AC44"/>
  <c r="AC39"/>
  <c r="AC49"/>
  <c r="AC72"/>
  <c r="AC74"/>
  <c r="AC76"/>
  <c r="AC82"/>
  <c r="AC91"/>
  <c r="AC93"/>
  <c r="AC43"/>
  <c r="AC66"/>
  <c r="AC68"/>
  <c r="AC70"/>
  <c r="AC78"/>
  <c r="AC80"/>
  <c r="AC84"/>
  <c r="AC86"/>
  <c r="AC88"/>
  <c r="AC92"/>
  <c r="AC95"/>
  <c r="AC100"/>
  <c r="AC102"/>
  <c r="AC104"/>
  <c r="AC106"/>
  <c r="AC108"/>
  <c r="AC110"/>
  <c r="AC112"/>
  <c r="AC118"/>
  <c r="AC124"/>
  <c r="AC128"/>
  <c r="AC130"/>
  <c r="AC64"/>
  <c r="AC122"/>
  <c r="AC120"/>
  <c r="AC53"/>
  <c r="AC54"/>
  <c r="AC16"/>
  <c r="AC62"/>
  <c r="AC17"/>
  <c r="AC19"/>
  <c r="AC18"/>
  <c r="AC14"/>
  <c r="AC13"/>
  <c r="AC116"/>
  <c r="AC37"/>
  <c r="AC98"/>
  <c r="AC51"/>
  <c r="AC113"/>
  <c r="AC121"/>
  <c r="AC65"/>
  <c r="AC97"/>
  <c r="AC55"/>
  <c r="AC59"/>
  <c r="AC60"/>
  <c r="AC63"/>
  <c r="AC126"/>
  <c r="AC127"/>
  <c r="AC56"/>
  <c r="AC58"/>
  <c r="AC96"/>
  <c r="AC46"/>
  <c r="AC47"/>
  <c r="AC45"/>
  <c r="AC94"/>
  <c r="AC90"/>
  <c r="AC89"/>
  <c r="AC115"/>
  <c r="AC21"/>
  <c r="AC22"/>
  <c r="AC52"/>
  <c r="AC41"/>
  <c r="AC119"/>
  <c r="AC114"/>
  <c r="AC71"/>
  <c r="EE26" i="14"/>
  <c r="HB65"/>
  <c r="HB52"/>
  <c r="HB122"/>
  <c r="HB120"/>
  <c r="BM9" i="13"/>
  <c r="BM3"/>
  <c r="BM10"/>
  <c r="BM27"/>
  <c r="BM29"/>
  <c r="BM24"/>
  <c r="BM31"/>
  <c r="BM33"/>
  <c r="BM35"/>
  <c r="BM38"/>
  <c r="BM40"/>
  <c r="BM42"/>
  <c r="BM44"/>
  <c r="BM66"/>
  <c r="BM68"/>
  <c r="BM70"/>
  <c r="BM72"/>
  <c r="BM74"/>
  <c r="BM76"/>
  <c r="BM78"/>
  <c r="BM80"/>
  <c r="BM82"/>
  <c r="BM84"/>
  <c r="BM86"/>
  <c r="BM88"/>
  <c r="BM30"/>
  <c r="BM32"/>
  <c r="BM34"/>
  <c r="BM36"/>
  <c r="BM67"/>
  <c r="BM69"/>
  <c r="BM77"/>
  <c r="BM79"/>
  <c r="BM83"/>
  <c r="BM91"/>
  <c r="BM92"/>
  <c r="BM93"/>
  <c r="BM95"/>
  <c r="BM100"/>
  <c r="BM102"/>
  <c r="BM104"/>
  <c r="BM106"/>
  <c r="BM108"/>
  <c r="BM110"/>
  <c r="BM112"/>
  <c r="BM118"/>
  <c r="BM128"/>
  <c r="BM130"/>
  <c r="BM39"/>
  <c r="BM57"/>
  <c r="BM85"/>
  <c r="BM87"/>
  <c r="BM26"/>
  <c r="BM28"/>
  <c r="BM43"/>
  <c r="BM73"/>
  <c r="BM75"/>
  <c r="BM99"/>
  <c r="BM101"/>
  <c r="BM103"/>
  <c r="BM105"/>
  <c r="BM107"/>
  <c r="BM81"/>
  <c r="BM117"/>
  <c r="BM129"/>
  <c r="BM109"/>
  <c r="BM111"/>
  <c r="BM123"/>
  <c r="BM6"/>
  <c r="BM122"/>
  <c r="BM15"/>
  <c r="BM61"/>
  <c r="BM23"/>
  <c r="BM49"/>
  <c r="BM25"/>
  <c r="BM64"/>
  <c r="BM5"/>
  <c r="BM20"/>
  <c r="BM120"/>
  <c r="BM124"/>
  <c r="BM8"/>
  <c r="BM7"/>
  <c r="BM54"/>
  <c r="BM50"/>
  <c r="BM53"/>
  <c r="BM48"/>
  <c r="BM125"/>
  <c r="BM17"/>
  <c r="BM19"/>
  <c r="BM16"/>
  <c r="BM62"/>
  <c r="BM18"/>
  <c r="BM116"/>
  <c r="BM14"/>
  <c r="BM13"/>
  <c r="BM37"/>
  <c r="BM98"/>
  <c r="BM51"/>
  <c r="BM113"/>
  <c r="BM121"/>
  <c r="BM52"/>
  <c r="BM65"/>
  <c r="BM97"/>
  <c r="BM55"/>
  <c r="BM59"/>
  <c r="BM60"/>
  <c r="BM63"/>
  <c r="BM45"/>
  <c r="BM127"/>
  <c r="BM46"/>
  <c r="BM47"/>
  <c r="BM96"/>
  <c r="BM56"/>
  <c r="BM58"/>
  <c r="BM126"/>
  <c r="BM94"/>
  <c r="BM90"/>
  <c r="BM115"/>
  <c r="BM89"/>
  <c r="BM21"/>
  <c r="BM22"/>
  <c r="BM41"/>
  <c r="BM119"/>
  <c r="BM114"/>
  <c r="BM71"/>
  <c r="EF120" i="23"/>
  <c r="CU120"/>
  <c r="EF122"/>
  <c r="AA122"/>
  <c r="CU122"/>
  <c r="BK122"/>
  <c r="CT52" i="14"/>
  <c r="BJ52"/>
  <c r="EE52"/>
  <c r="Z52"/>
  <c r="CT65"/>
  <c r="BJ65"/>
  <c r="Z65"/>
  <c r="EE65"/>
  <c r="AA65" i="23"/>
  <c r="BK65"/>
  <c r="AA8"/>
  <c r="FQ26"/>
  <c r="FQ106"/>
  <c r="FQ104"/>
  <c r="FQ105"/>
  <c r="FQ61"/>
  <c r="FQ108"/>
  <c r="FQ109"/>
  <c r="FQ103"/>
  <c r="FQ107"/>
  <c r="AB109"/>
  <c r="CT8" i="14"/>
  <c r="FP106"/>
  <c r="FP108"/>
  <c r="FP104"/>
  <c r="FP107"/>
  <c r="FP26"/>
  <c r="FP109"/>
  <c r="FP105"/>
  <c r="FP103"/>
  <c r="FP61"/>
  <c r="EF109"/>
  <c r="BK63" i="23"/>
  <c r="HC107"/>
  <c r="HC105"/>
  <c r="HC106"/>
  <c r="HC109"/>
  <c r="HC26"/>
  <c r="HC103"/>
  <c r="HC104"/>
  <c r="HC108"/>
  <c r="HC61"/>
  <c r="BK109" i="14"/>
  <c r="HE109" i="23"/>
  <c r="AA68"/>
  <c r="EF68"/>
  <c r="BK68"/>
  <c r="FS109"/>
  <c r="BJ68" i="14"/>
  <c r="Z68"/>
  <c r="CV109" i="23"/>
  <c r="CU68"/>
  <c r="EF69"/>
  <c r="AA69"/>
  <c r="BK69"/>
  <c r="EE69" i="14"/>
  <c r="CT69"/>
  <c r="HD109"/>
  <c r="BK70" i="23"/>
  <c r="CU70"/>
  <c r="CT70" i="14"/>
  <c r="EE70"/>
  <c r="CT61"/>
  <c r="CT107"/>
  <c r="CT104"/>
  <c r="CT106"/>
  <c r="CT26"/>
  <c r="BK104" i="23"/>
  <c r="BK106"/>
  <c r="BK108"/>
  <c r="BK26"/>
  <c r="BJ103" i="14"/>
  <c r="BJ106"/>
  <c r="BJ105"/>
  <c r="BJ61"/>
  <c r="AA104" i="23"/>
  <c r="AA106"/>
  <c r="AA108"/>
  <c r="AA26"/>
  <c r="EE61" i="14"/>
  <c r="EE104"/>
  <c r="EE105"/>
  <c r="EE107"/>
  <c r="CU108" i="23"/>
  <c r="CU107"/>
  <c r="CU103"/>
  <c r="EF61"/>
  <c r="EF105"/>
  <c r="EF104"/>
  <c r="EF108"/>
  <c r="EF26"/>
  <c r="Z104" i="14"/>
  <c r="Z107"/>
  <c r="Z108"/>
  <c r="Z26"/>
  <c r="HB107"/>
  <c r="HB105"/>
  <c r="HB106"/>
  <c r="HB109"/>
  <c r="HB26"/>
  <c r="HB103"/>
  <c r="HB104"/>
  <c r="HB108"/>
  <c r="HB61"/>
  <c r="AA109"/>
  <c r="EG109" i="23"/>
  <c r="BL109"/>
  <c r="EE68" i="14"/>
  <c r="FR109"/>
  <c r="CU69" i="23"/>
  <c r="BJ69" i="14"/>
  <c r="CU109"/>
  <c r="CT68"/>
  <c r="Z69"/>
  <c r="EF70" i="23"/>
  <c r="AA70"/>
  <c r="BJ70" i="14"/>
  <c r="Z70"/>
  <c r="CT108"/>
  <c r="CT105"/>
  <c r="CT103"/>
  <c r="BK103" i="23"/>
  <c r="BK105"/>
  <c r="BK107"/>
  <c r="BK61"/>
  <c r="BJ104" i="14"/>
  <c r="BJ107"/>
  <c r="BJ108"/>
  <c r="BJ26"/>
  <c r="AA103" i="23"/>
  <c r="AA105"/>
  <c r="AA107"/>
  <c r="AA61"/>
  <c r="EE106" i="14"/>
  <c r="EE103"/>
  <c r="EE108"/>
  <c r="CU61" i="23"/>
  <c r="CU104"/>
  <c r="CU105"/>
  <c r="CU106"/>
  <c r="CU26"/>
  <c r="EF103"/>
  <c r="EF106"/>
  <c r="EF107"/>
  <c r="Z103" i="14"/>
  <c r="Z106"/>
  <c r="Z105"/>
  <c r="Z61"/>
  <c r="EE116"/>
  <c r="HB8"/>
  <c r="HB17"/>
  <c r="HB18"/>
  <c r="HB63"/>
  <c r="HB60"/>
  <c r="HB20"/>
  <c r="HB19"/>
  <c r="HB25"/>
  <c r="CU25" i="23"/>
  <c r="CU19"/>
  <c r="CU16"/>
  <c r="CU20"/>
  <c r="EF19"/>
  <c r="EF17"/>
  <c r="BK25"/>
  <c r="BK18"/>
  <c r="BK16"/>
  <c r="BK20"/>
  <c r="AA19"/>
  <c r="AA16"/>
  <c r="Z19" i="14"/>
  <c r="Z18"/>
  <c r="Z16"/>
  <c r="Z20"/>
  <c r="CT18"/>
  <c r="BJ25"/>
  <c r="BJ19"/>
  <c r="BJ17"/>
  <c r="BJ20"/>
  <c r="EE18"/>
  <c r="EE19"/>
  <c r="EE17"/>
  <c r="CU60" i="23"/>
  <c r="CU63"/>
  <c r="EF8"/>
  <c r="Z60" i="14"/>
  <c r="Z63"/>
  <c r="BK60" i="23"/>
  <c r="BJ8" i="14"/>
  <c r="EE60"/>
  <c r="EE63"/>
  <c r="FQ8" i="23"/>
  <c r="FQ20"/>
  <c r="FQ16"/>
  <c r="FQ18"/>
  <c r="FQ25"/>
  <c r="FQ63"/>
  <c r="FQ60"/>
  <c r="FQ17"/>
  <c r="FQ19"/>
  <c r="FP8" i="14"/>
  <c r="FP17"/>
  <c r="FP19"/>
  <c r="FP18"/>
  <c r="FP63"/>
  <c r="FP60"/>
  <c r="FP20"/>
  <c r="FP25"/>
  <c r="HC63" i="23"/>
  <c r="HC60"/>
  <c r="HC17"/>
  <c r="HC19"/>
  <c r="HC8"/>
  <c r="HC20"/>
  <c r="HC16"/>
  <c r="HC25"/>
  <c r="HC18"/>
  <c r="CU18"/>
  <c r="CU17"/>
  <c r="EF25"/>
  <c r="EF18"/>
  <c r="EF16"/>
  <c r="EF20"/>
  <c r="BK19"/>
  <c r="BK17"/>
  <c r="AA25"/>
  <c r="AA18"/>
  <c r="AA17"/>
  <c r="AA20"/>
  <c r="Z25" i="14"/>
  <c r="Z17"/>
  <c r="CT25"/>
  <c r="CT19"/>
  <c r="CT17"/>
  <c r="CT20"/>
  <c r="BJ18"/>
  <c r="BJ16"/>
  <c r="EE25"/>
  <c r="EE20"/>
  <c r="CU8" i="23"/>
  <c r="EF60"/>
  <c r="EF63"/>
  <c r="Z8" i="14"/>
  <c r="CT60"/>
  <c r="CT63"/>
  <c r="BK8" i="23"/>
  <c r="BJ60" i="14"/>
  <c r="BJ63"/>
  <c r="AA60" i="23"/>
  <c r="AA63"/>
  <c r="EE8" i="14"/>
  <c r="FQ116" i="23"/>
  <c r="FQ6"/>
  <c r="FQ70"/>
  <c r="FQ24"/>
  <c r="FQ113"/>
  <c r="FQ23"/>
  <c r="FQ49"/>
  <c r="FQ125"/>
  <c r="FP6" i="14"/>
  <c r="FP70"/>
  <c r="FP24"/>
  <c r="FP113"/>
  <c r="FP116"/>
  <c r="FP23"/>
  <c r="FP49"/>
  <c r="HC6" i="23"/>
  <c r="HC24"/>
  <c r="HC113"/>
  <c r="HC116"/>
  <c r="HC70"/>
  <c r="HC23"/>
  <c r="HC49"/>
  <c r="HC125"/>
  <c r="CU113"/>
  <c r="BK113"/>
  <c r="EF113"/>
  <c r="AA113"/>
  <c r="Z113" i="14"/>
  <c r="CT113"/>
  <c r="BJ113"/>
  <c r="EE113"/>
  <c r="CU24" i="23"/>
  <c r="AA24"/>
  <c r="BK24"/>
  <c r="EF24"/>
  <c r="EE24" i="14"/>
  <c r="Z24"/>
  <c r="CT24"/>
  <c r="BJ24"/>
  <c r="BK6" i="23"/>
  <c r="AA6"/>
  <c r="CU6"/>
  <c r="EF6"/>
  <c r="CT6" i="14"/>
  <c r="BJ6"/>
  <c r="EE6"/>
  <c r="Z6"/>
  <c r="CU116" i="23"/>
  <c r="BK116"/>
  <c r="HB6" i="14"/>
  <c r="HB70"/>
  <c r="HB24"/>
  <c r="HB113"/>
  <c r="HB116"/>
  <c r="HB23"/>
  <c r="HB49"/>
  <c r="CU125" i="23"/>
  <c r="CU49"/>
  <c r="BK49"/>
  <c r="BK125"/>
  <c r="EF125"/>
  <c r="EF49"/>
  <c r="AA49"/>
  <c r="AA125"/>
  <c r="Z49" i="14"/>
  <c r="CT49"/>
  <c r="BJ49"/>
  <c r="EE49"/>
  <c r="CU23" i="23"/>
  <c r="AA23"/>
  <c r="BK23"/>
  <c r="EF23"/>
  <c r="EE23" i="14"/>
  <c r="Z23"/>
  <c r="CT23"/>
  <c r="BJ23"/>
  <c r="EF116" i="23"/>
  <c r="Z116" i="14"/>
  <c r="CT116"/>
  <c r="BJ116"/>
  <c r="AA116" i="23"/>
  <c r="AA14"/>
  <c r="FQ15"/>
  <c r="BJ13" i="14"/>
  <c r="HB15"/>
  <c r="Z13"/>
  <c r="FP15"/>
  <c r="HC15" i="23"/>
  <c r="CU15"/>
  <c r="AA15"/>
  <c r="BK15"/>
  <c r="EF15"/>
  <c r="EE15" i="14"/>
  <c r="Z15"/>
  <c r="CT15"/>
  <c r="BJ15"/>
  <c r="Z98"/>
  <c r="CU14" i="23"/>
  <c r="BK14"/>
  <c r="CT14" i="14"/>
  <c r="BJ14"/>
  <c r="AA97" i="23"/>
  <c r="EF98"/>
  <c r="FQ14"/>
  <c r="EE98" i="14"/>
  <c r="HB14"/>
  <c r="FP14"/>
  <c r="HC14" i="23"/>
  <c r="EF14"/>
  <c r="EE14" i="14"/>
  <c r="Z14"/>
  <c r="AA13" i="23"/>
  <c r="BK13"/>
  <c r="EF74" i="14"/>
  <c r="BK74"/>
  <c r="CU74"/>
  <c r="HD74"/>
  <c r="AA74"/>
  <c r="FR74"/>
  <c r="AB74" i="23"/>
  <c r="HE74"/>
  <c r="EG74"/>
  <c r="BL74"/>
  <c r="FS74"/>
  <c r="CV74"/>
  <c r="EF50"/>
  <c r="BK50"/>
  <c r="BK62"/>
  <c r="BK53"/>
  <c r="BK58"/>
  <c r="BK55"/>
  <c r="EF59"/>
  <c r="EF58"/>
  <c r="EF54"/>
  <c r="EF64"/>
  <c r="EF55"/>
  <c r="HC74"/>
  <c r="HC62"/>
  <c r="HC53"/>
  <c r="HC64"/>
  <c r="HC58"/>
  <c r="HC50"/>
  <c r="HC57"/>
  <c r="HC56"/>
  <c r="HC55"/>
  <c r="HC54"/>
  <c r="HC59"/>
  <c r="BK59"/>
  <c r="BK57"/>
  <c r="BK64"/>
  <c r="BK56"/>
  <c r="BK54"/>
  <c r="EF57"/>
  <c r="EF56"/>
  <c r="EF53"/>
  <c r="EF62"/>
  <c r="FQ74"/>
  <c r="FQ59"/>
  <c r="FQ55"/>
  <c r="FQ56"/>
  <c r="FQ62"/>
  <c r="FQ54"/>
  <c r="FQ57"/>
  <c r="FQ53"/>
  <c r="FQ58"/>
  <c r="FQ64"/>
  <c r="FQ50"/>
  <c r="CU50"/>
  <c r="CU64"/>
  <c r="CU55"/>
  <c r="CU62"/>
  <c r="CU58"/>
  <c r="AA64"/>
  <c r="AA56"/>
  <c r="AA62"/>
  <c r="AA55"/>
  <c r="AA59"/>
  <c r="AA50"/>
  <c r="CU56"/>
  <c r="CU53"/>
  <c r="CU57"/>
  <c r="CU54"/>
  <c r="CU59"/>
  <c r="AA53"/>
  <c r="AA58"/>
  <c r="AA54"/>
  <c r="AA57"/>
  <c r="BK97"/>
  <c r="HC97"/>
  <c r="HC98"/>
  <c r="BK98"/>
  <c r="EF97"/>
  <c r="CU98"/>
  <c r="AA30"/>
  <c r="FQ97"/>
  <c r="FQ98"/>
  <c r="CU97"/>
  <c r="AA98"/>
  <c r="BJ98" i="14"/>
  <c r="EE30"/>
  <c r="HB98"/>
  <c r="HB97"/>
  <c r="BJ97"/>
  <c r="EE97"/>
  <c r="CT97"/>
  <c r="Z30"/>
  <c r="FP98"/>
  <c r="FP97"/>
  <c r="CT98"/>
  <c r="Z97"/>
  <c r="HB74"/>
  <c r="HB125"/>
  <c r="HB59"/>
  <c r="HB55"/>
  <c r="HB62"/>
  <c r="HB57"/>
  <c r="HB54"/>
  <c r="HB64"/>
  <c r="HB58"/>
  <c r="HB53"/>
  <c r="HB56"/>
  <c r="BJ53"/>
  <c r="BJ56"/>
  <c r="BJ59"/>
  <c r="BJ64"/>
  <c r="EE54"/>
  <c r="EE57"/>
  <c r="EE58"/>
  <c r="EE59"/>
  <c r="EE64"/>
  <c r="BJ125"/>
  <c r="BJ54"/>
  <c r="BJ55"/>
  <c r="BJ57"/>
  <c r="BJ58"/>
  <c r="BJ62"/>
  <c r="EE53"/>
  <c r="EE55"/>
  <c r="EE56"/>
  <c r="EE62"/>
  <c r="EE125"/>
  <c r="FP74"/>
  <c r="FP64"/>
  <c r="FP59"/>
  <c r="FP58"/>
  <c r="FP57"/>
  <c r="FP54"/>
  <c r="FP125"/>
  <c r="FP62"/>
  <c r="FP56"/>
  <c r="FP55"/>
  <c r="FP53"/>
  <c r="CT54"/>
  <c r="CT56"/>
  <c r="CT57"/>
  <c r="CT58"/>
  <c r="CT62"/>
  <c r="Z53"/>
  <c r="Z55"/>
  <c r="Z56"/>
  <c r="Z59"/>
  <c r="CT53"/>
  <c r="CT55"/>
  <c r="CT59"/>
  <c r="CT64"/>
  <c r="Z54"/>
  <c r="Z57"/>
  <c r="Z58"/>
  <c r="Z62"/>
  <c r="Z64"/>
  <c r="CT125"/>
  <c r="Z125"/>
  <c r="HD73"/>
  <c r="HD72"/>
  <c r="HD28"/>
  <c r="HD40"/>
  <c r="HD123"/>
  <c r="HD110"/>
  <c r="HD39"/>
  <c r="HD101"/>
  <c r="HD100"/>
  <c r="HE1"/>
  <c r="CU72"/>
  <c r="CU28"/>
  <c r="CU40"/>
  <c r="CU100"/>
  <c r="CU73"/>
  <c r="CU39"/>
  <c r="CU110"/>
  <c r="CU101"/>
  <c r="CV1"/>
  <c r="CU123"/>
  <c r="Z95"/>
  <c r="Z96"/>
  <c r="Z124"/>
  <c r="CT96"/>
  <c r="FP96"/>
  <c r="CT95"/>
  <c r="FP95"/>
  <c r="CT124"/>
  <c r="FP124"/>
  <c r="FQ69" i="23"/>
  <c r="AA95"/>
  <c r="AA96"/>
  <c r="AA124"/>
  <c r="CU96"/>
  <c r="CU95"/>
  <c r="FQ96"/>
  <c r="FQ95"/>
  <c r="CU124"/>
  <c r="FQ124"/>
  <c r="HB69" i="14"/>
  <c r="BJ95"/>
  <c r="BJ96"/>
  <c r="HB95"/>
  <c r="BJ124"/>
  <c r="EE95"/>
  <c r="HB96"/>
  <c r="EE96"/>
  <c r="HB124"/>
  <c r="EE124"/>
  <c r="HC69" i="23"/>
  <c r="BK95"/>
  <c r="BK96"/>
  <c r="HC95"/>
  <c r="BK124"/>
  <c r="HC96"/>
  <c r="EF95"/>
  <c r="EF96"/>
  <c r="EF124"/>
  <c r="HC124"/>
  <c r="Z48" i="14"/>
  <c r="FP69"/>
  <c r="FQ48" i="23"/>
  <c r="FQ45"/>
  <c r="FQ5"/>
  <c r="FQ93"/>
  <c r="FQ94"/>
  <c r="FQ46"/>
  <c r="FQ44"/>
  <c r="FQ22"/>
  <c r="FQ7"/>
  <c r="FQ127"/>
  <c r="HB47" i="14"/>
  <c r="HB44"/>
  <c r="HB22"/>
  <c r="HB7"/>
  <c r="HB93"/>
  <c r="HB48"/>
  <c r="HB45"/>
  <c r="HB127"/>
  <c r="HB94"/>
  <c r="HC45" i="23"/>
  <c r="HC22"/>
  <c r="HC7"/>
  <c r="HC93"/>
  <c r="HC48"/>
  <c r="HC46"/>
  <c r="HC44"/>
  <c r="HC127"/>
  <c r="HC94"/>
  <c r="BJ127" i="14"/>
  <c r="BJ93"/>
  <c r="EE127"/>
  <c r="EE7"/>
  <c r="EE22"/>
  <c r="Z94"/>
  <c r="Z127"/>
  <c r="Z22"/>
  <c r="CU127" i="23"/>
  <c r="CU93"/>
  <c r="CU5"/>
  <c r="BK93"/>
  <c r="BK7"/>
  <c r="AA93"/>
  <c r="AA127"/>
  <c r="AA5"/>
  <c r="AA22"/>
  <c r="EF93"/>
  <c r="EF7"/>
  <c r="EF22"/>
  <c r="CU44"/>
  <c r="CU46"/>
  <c r="BK44"/>
  <c r="EF44"/>
  <c r="EF46"/>
  <c r="AA46"/>
  <c r="EF48"/>
  <c r="BJ45" i="14"/>
  <c r="BJ47"/>
  <c r="AA48" i="23"/>
  <c r="EE45" i="14"/>
  <c r="EE48"/>
  <c r="Z45"/>
  <c r="Z10"/>
  <c r="CT48"/>
  <c r="CT45"/>
  <c r="CT5"/>
  <c r="CT93"/>
  <c r="CT127"/>
  <c r="CT47"/>
  <c r="CT44"/>
  <c r="CT22"/>
  <c r="CT7"/>
  <c r="CT94"/>
  <c r="FP47"/>
  <c r="FP45"/>
  <c r="FP22"/>
  <c r="FP94"/>
  <c r="FP5"/>
  <c r="FP127"/>
  <c r="FP48"/>
  <c r="FP44"/>
  <c r="FP7"/>
  <c r="FP93"/>
  <c r="BJ94"/>
  <c r="BJ7"/>
  <c r="BJ22"/>
  <c r="EE93"/>
  <c r="EE94"/>
  <c r="Z93"/>
  <c r="Z7"/>
  <c r="Z5"/>
  <c r="CU94" i="23"/>
  <c r="CU7"/>
  <c r="CU22"/>
  <c r="BK94"/>
  <c r="BK127"/>
  <c r="BK22"/>
  <c r="AA94"/>
  <c r="AA7"/>
  <c r="EF127"/>
  <c r="EF94"/>
  <c r="CU45"/>
  <c r="BK45"/>
  <c r="BK46"/>
  <c r="EF45"/>
  <c r="AA44"/>
  <c r="AA45"/>
  <c r="CU48"/>
  <c r="BK48"/>
  <c r="BJ44" i="14"/>
  <c r="BJ48"/>
  <c r="EE44"/>
  <c r="EE47"/>
  <c r="Z44"/>
  <c r="Z47"/>
  <c r="FR39"/>
  <c r="FR72"/>
  <c r="FS1"/>
  <c r="FR40"/>
  <c r="FR123"/>
  <c r="FR101"/>
  <c r="FR28"/>
  <c r="FR110"/>
  <c r="FR100"/>
  <c r="FR73"/>
  <c r="CV100" i="23"/>
  <c r="CV40"/>
  <c r="CW1"/>
  <c r="CV72"/>
  <c r="CV123"/>
  <c r="CV73"/>
  <c r="CV39"/>
  <c r="CV110"/>
  <c r="CV28"/>
  <c r="CV101"/>
  <c r="HC30"/>
  <c r="HC88"/>
  <c r="HC33"/>
  <c r="HC32"/>
  <c r="HC31"/>
  <c r="CU10"/>
  <c r="CU90"/>
  <c r="CU92"/>
  <c r="CU118"/>
  <c r="FQ10"/>
  <c r="FQ92"/>
  <c r="FQ118"/>
  <c r="FQ68"/>
  <c r="FQ90"/>
  <c r="EE51" i="14"/>
  <c r="HB10"/>
  <c r="HB68"/>
  <c r="HB92"/>
  <c r="HB118"/>
  <c r="HB90"/>
  <c r="HC92" i="23"/>
  <c r="HC10"/>
  <c r="HC90"/>
  <c r="HC68"/>
  <c r="HC118"/>
  <c r="AA118"/>
  <c r="AA92"/>
  <c r="EE92" i="14"/>
  <c r="EE118"/>
  <c r="Z92"/>
  <c r="Z118"/>
  <c r="BJ90"/>
  <c r="BJ118"/>
  <c r="EG110" i="23"/>
  <c r="EH1"/>
  <c r="EG123"/>
  <c r="EG72"/>
  <c r="EG28"/>
  <c r="EG73"/>
  <c r="EG39"/>
  <c r="EG100"/>
  <c r="EG40"/>
  <c r="EG101"/>
  <c r="EF92"/>
  <c r="EF90"/>
  <c r="EF33"/>
  <c r="EF88"/>
  <c r="EF32"/>
  <c r="BK118"/>
  <c r="BK10"/>
  <c r="BK32"/>
  <c r="BK30"/>
  <c r="BJ10" i="14"/>
  <c r="BJ32"/>
  <c r="BJ30"/>
  <c r="AA10" i="23"/>
  <c r="AA32"/>
  <c r="EE31" i="14"/>
  <c r="EE10"/>
  <c r="Z32"/>
  <c r="AA36" i="23"/>
  <c r="CU30"/>
  <c r="CU33"/>
  <c r="CU32"/>
  <c r="CU88"/>
  <c r="CU31"/>
  <c r="FQ32"/>
  <c r="FQ31"/>
  <c r="FQ30"/>
  <c r="FQ88"/>
  <c r="FQ33"/>
  <c r="FP30" i="14"/>
  <c r="FP31"/>
  <c r="FP32"/>
  <c r="FP88"/>
  <c r="FP33"/>
  <c r="CT32"/>
  <c r="CT88"/>
  <c r="CT31"/>
  <c r="CT30"/>
  <c r="CT33"/>
  <c r="EE36"/>
  <c r="HB30"/>
  <c r="HB33"/>
  <c r="HB32"/>
  <c r="HB88"/>
  <c r="HB31"/>
  <c r="Z41"/>
  <c r="FP10"/>
  <c r="FP68"/>
  <c r="FP118"/>
  <c r="FP92"/>
  <c r="FP90"/>
  <c r="CT92"/>
  <c r="CT118"/>
  <c r="CT10"/>
  <c r="CT90"/>
  <c r="AA90" i="23"/>
  <c r="EE90" i="14"/>
  <c r="Z90"/>
  <c r="BJ92"/>
  <c r="EF118" i="23"/>
  <c r="EF31"/>
  <c r="EF10"/>
  <c r="EF30"/>
  <c r="BK90"/>
  <c r="BL73"/>
  <c r="BL123"/>
  <c r="BL100"/>
  <c r="BL28"/>
  <c r="BL39"/>
  <c r="BL79"/>
  <c r="BL101"/>
  <c r="BL66"/>
  <c r="BM1"/>
  <c r="BL110"/>
  <c r="BL72"/>
  <c r="BL38"/>
  <c r="BL40"/>
  <c r="BK92"/>
  <c r="BK88"/>
  <c r="BK33"/>
  <c r="BK31"/>
  <c r="FS101"/>
  <c r="FS72"/>
  <c r="FS28"/>
  <c r="FS73"/>
  <c r="FS123"/>
  <c r="FS110"/>
  <c r="FS100"/>
  <c r="FT1"/>
  <c r="FS40"/>
  <c r="FS39"/>
  <c r="BJ88" i="14"/>
  <c r="BJ33"/>
  <c r="BJ31"/>
  <c r="AA88" i="23"/>
  <c r="AA33"/>
  <c r="AA31"/>
  <c r="EE33" i="14"/>
  <c r="EE88"/>
  <c r="EE32"/>
  <c r="Z88"/>
  <c r="Z33"/>
  <c r="Z31"/>
  <c r="HE101" i="23"/>
  <c r="HE39"/>
  <c r="HE100"/>
  <c r="HE28"/>
  <c r="HE40"/>
  <c r="HE110"/>
  <c r="HF1"/>
  <c r="HE72"/>
  <c r="HE123"/>
  <c r="HE73"/>
  <c r="BK40" i="14"/>
  <c r="BK39"/>
  <c r="BK38"/>
  <c r="BL1"/>
  <c r="BK73"/>
  <c r="BK100"/>
  <c r="BK101"/>
  <c r="BK110"/>
  <c r="BK72"/>
  <c r="BK79"/>
  <c r="BK28"/>
  <c r="BK66"/>
  <c r="BK123"/>
  <c r="BN1" i="13"/>
  <c r="B19" i="6"/>
  <c r="FP27" i="14"/>
  <c r="FP29"/>
  <c r="FP35"/>
  <c r="FP38"/>
  <c r="FP67"/>
  <c r="FP72"/>
  <c r="FP77"/>
  <c r="FP79"/>
  <c r="FP81"/>
  <c r="FP83"/>
  <c r="FP86"/>
  <c r="CT99"/>
  <c r="CT78"/>
  <c r="CT80"/>
  <c r="CT82"/>
  <c r="CT84"/>
  <c r="CT87"/>
  <c r="CT34"/>
  <c r="CT37"/>
  <c r="CT66"/>
  <c r="FP99"/>
  <c r="FP3"/>
  <c r="FP34"/>
  <c r="FP37"/>
  <c r="FP66"/>
  <c r="FP78"/>
  <c r="FP80"/>
  <c r="FP82"/>
  <c r="FP84"/>
  <c r="FP87"/>
  <c r="FP123"/>
  <c r="CT77"/>
  <c r="CT79"/>
  <c r="CT81"/>
  <c r="CT83"/>
  <c r="CT86"/>
  <c r="CT27"/>
  <c r="CT29"/>
  <c r="CT35"/>
  <c r="CT38"/>
  <c r="CT67"/>
  <c r="CT3"/>
  <c r="CT85"/>
  <c r="FP36"/>
  <c r="CT36"/>
  <c r="FP85"/>
  <c r="H19" i="6"/>
  <c r="FQ115" i="23"/>
  <c r="FQ75"/>
  <c r="FQ76"/>
  <c r="FQ89"/>
  <c r="FQ101"/>
  <c r="FQ114"/>
  <c r="FQ21"/>
  <c r="FQ130"/>
  <c r="FQ91"/>
  <c r="FQ110"/>
  <c r="FQ112"/>
  <c r="FQ128"/>
  <c r="FQ71"/>
  <c r="CU41"/>
  <c r="CU115"/>
  <c r="CU89"/>
  <c r="CU114"/>
  <c r="CU21"/>
  <c r="CU130"/>
  <c r="CU9"/>
  <c r="CU102"/>
  <c r="CU111"/>
  <c r="CU117"/>
  <c r="CU126"/>
  <c r="CU42"/>
  <c r="FQ41"/>
  <c r="FQ121"/>
  <c r="FQ73"/>
  <c r="FQ119"/>
  <c r="FQ129"/>
  <c r="FQ42"/>
  <c r="FQ102"/>
  <c r="FQ111"/>
  <c r="FQ117"/>
  <c r="FQ126"/>
  <c r="FQ9"/>
  <c r="CU51"/>
  <c r="CU121"/>
  <c r="CU76"/>
  <c r="CU119"/>
  <c r="CU129"/>
  <c r="CU71"/>
  <c r="CU75"/>
  <c r="CU91"/>
  <c r="CU112"/>
  <c r="CU128"/>
  <c r="FQ47"/>
  <c r="CU47"/>
  <c r="FQ51"/>
  <c r="AB47"/>
  <c r="AB73"/>
  <c r="AB110"/>
  <c r="AB39"/>
  <c r="AB40"/>
  <c r="AB79"/>
  <c r="AB72"/>
  <c r="AB123"/>
  <c r="AC1"/>
  <c r="AB101"/>
  <c r="AB117"/>
  <c r="AB100"/>
  <c r="AB66"/>
  <c r="AB28"/>
  <c r="AB38"/>
  <c r="AA36" i="14"/>
  <c r="AA73"/>
  <c r="AA110"/>
  <c r="AA100"/>
  <c r="AA82"/>
  <c r="AA123"/>
  <c r="AA84"/>
  <c r="AA99"/>
  <c r="AA40"/>
  <c r="AA79"/>
  <c r="AB1"/>
  <c r="AA101"/>
  <c r="AA39"/>
  <c r="AA81"/>
  <c r="AA77"/>
  <c r="AA28"/>
  <c r="AA38"/>
  <c r="AA29"/>
  <c r="AA87"/>
  <c r="AA72"/>
  <c r="AA78"/>
  <c r="AA27"/>
  <c r="AA66"/>
  <c r="AA34"/>
  <c r="AA114" i="23"/>
  <c r="AA34"/>
  <c r="AA67"/>
  <c r="AA86"/>
  <c r="AA38"/>
  <c r="AA77"/>
  <c r="AA89"/>
  <c r="AA75"/>
  <c r="AA117"/>
  <c r="AA112"/>
  <c r="AA129"/>
  <c r="AA41"/>
  <c r="AA119"/>
  <c r="AA91"/>
  <c r="AA29"/>
  <c r="AA66"/>
  <c r="AA78"/>
  <c r="AA81"/>
  <c r="AA87"/>
  <c r="AA102"/>
  <c r="AA9"/>
  <c r="AA37"/>
  <c r="EE9" i="14"/>
  <c r="EE66"/>
  <c r="EE34"/>
  <c r="EE87"/>
  <c r="EE80"/>
  <c r="EE21"/>
  <c r="EE114"/>
  <c r="EE41"/>
  <c r="EE99"/>
  <c r="EE3"/>
  <c r="EE42"/>
  <c r="EE38"/>
  <c r="EE29"/>
  <c r="EE102"/>
  <c r="EE86"/>
  <c r="EE83"/>
  <c r="EE79"/>
  <c r="EE76"/>
  <c r="EE129"/>
  <c r="EE112"/>
  <c r="Z29"/>
  <c r="Z83"/>
  <c r="Z86"/>
  <c r="Z3"/>
  <c r="Z84"/>
  <c r="Z50"/>
  <c r="Z126"/>
  <c r="Z35"/>
  <c r="Z82"/>
  <c r="Z34"/>
  <c r="Z27"/>
  <c r="Z87"/>
  <c r="Z121"/>
  <c r="Z75"/>
  <c r="Z9"/>
  <c r="Z42"/>
  <c r="Z36"/>
  <c r="F19" i="6"/>
  <c r="FQ78" i="23"/>
  <c r="FQ82"/>
  <c r="FQ79"/>
  <c r="FQ83"/>
  <c r="FQ27"/>
  <c r="FQ35"/>
  <c r="FQ67"/>
  <c r="FQ84"/>
  <c r="FQ123"/>
  <c r="FQ37"/>
  <c r="CU77"/>
  <c r="CU81"/>
  <c r="CU34"/>
  <c r="CU66"/>
  <c r="CU80"/>
  <c r="CU87"/>
  <c r="CU29"/>
  <c r="CU38"/>
  <c r="CU3"/>
  <c r="FQ80"/>
  <c r="FQ77"/>
  <c r="FQ81"/>
  <c r="FQ86"/>
  <c r="FQ99"/>
  <c r="FQ72"/>
  <c r="FQ29"/>
  <c r="FQ38"/>
  <c r="FQ3"/>
  <c r="FQ87"/>
  <c r="FQ34"/>
  <c r="FQ66"/>
  <c r="CU79"/>
  <c r="CU83"/>
  <c r="CU86"/>
  <c r="CU99"/>
  <c r="CU37"/>
  <c r="CU78"/>
  <c r="CU82"/>
  <c r="CU84"/>
  <c r="CU27"/>
  <c r="CU35"/>
  <c r="CU67"/>
  <c r="FQ85"/>
  <c r="CU85"/>
  <c r="FQ36"/>
  <c r="CU36"/>
  <c r="AD1" i="13"/>
  <c r="G19" i="6"/>
  <c r="EF77" i="23"/>
  <c r="EF81"/>
  <c r="EF34"/>
  <c r="EF66"/>
  <c r="EF80"/>
  <c r="EF87"/>
  <c r="EF29"/>
  <c r="EF38"/>
  <c r="EF3"/>
  <c r="BK37"/>
  <c r="BK86"/>
  <c r="BK82"/>
  <c r="BK67"/>
  <c r="BK99"/>
  <c r="BK79"/>
  <c r="BK87"/>
  <c r="BK80"/>
  <c r="BK34"/>
  <c r="HC77"/>
  <c r="HC81"/>
  <c r="HC3"/>
  <c r="HC37"/>
  <c r="HC80"/>
  <c r="HC87"/>
  <c r="HC27"/>
  <c r="HC35"/>
  <c r="HC67"/>
  <c r="EF79"/>
  <c r="EF83"/>
  <c r="EF86"/>
  <c r="EF99"/>
  <c r="EF37"/>
  <c r="EF78"/>
  <c r="EF82"/>
  <c r="EF84"/>
  <c r="EF27"/>
  <c r="EF35"/>
  <c r="EF67"/>
  <c r="BK81"/>
  <c r="BK83"/>
  <c r="BK78"/>
  <c r="BK27"/>
  <c r="BK66"/>
  <c r="BK35"/>
  <c r="BK84"/>
  <c r="BK3"/>
  <c r="BK77"/>
  <c r="BK38"/>
  <c r="BK29"/>
  <c r="HC72"/>
  <c r="HC79"/>
  <c r="HC83"/>
  <c r="HC86"/>
  <c r="HC99"/>
  <c r="HC34"/>
  <c r="HC66"/>
  <c r="HC78"/>
  <c r="HC82"/>
  <c r="HC84"/>
  <c r="HC123"/>
  <c r="HC29"/>
  <c r="HC38"/>
  <c r="BK85"/>
  <c r="EF85"/>
  <c r="HC36"/>
  <c r="BK36"/>
  <c r="EF36"/>
  <c r="HC85"/>
  <c r="C19" i="6"/>
  <c r="BJ37" i="14"/>
  <c r="BJ80"/>
  <c r="BJ82"/>
  <c r="BJ67"/>
  <c r="BJ35"/>
  <c r="BJ87"/>
  <c r="BJ78"/>
  <c r="BJ27"/>
  <c r="BJ66"/>
  <c r="BJ34"/>
  <c r="HB123"/>
  <c r="HB34"/>
  <c r="HB37"/>
  <c r="HB66"/>
  <c r="HB78"/>
  <c r="HB80"/>
  <c r="HB82"/>
  <c r="HB84"/>
  <c r="HB87"/>
  <c r="HB99"/>
  <c r="HB3"/>
  <c r="BJ86"/>
  <c r="BJ81"/>
  <c r="BJ83"/>
  <c r="BJ77"/>
  <c r="BJ38"/>
  <c r="BJ29"/>
  <c r="BJ84"/>
  <c r="BJ3"/>
  <c r="BJ99"/>
  <c r="BJ79"/>
  <c r="HB27"/>
  <c r="HB29"/>
  <c r="HB35"/>
  <c r="HB38"/>
  <c r="HB67"/>
  <c r="HB72"/>
  <c r="HB77"/>
  <c r="HB79"/>
  <c r="HB81"/>
  <c r="HB83"/>
  <c r="HB86"/>
  <c r="BJ36"/>
  <c r="HB85"/>
  <c r="BJ85"/>
  <c r="HB36"/>
  <c r="E19" i="6"/>
  <c r="BK122" i="14" s="1"/>
  <c r="BJ50"/>
  <c r="BJ112"/>
  <c r="BJ129"/>
  <c r="BJ130"/>
  <c r="BJ75"/>
  <c r="BJ115"/>
  <c r="BJ89"/>
  <c r="BJ121"/>
  <c r="BJ91"/>
  <c r="BJ119"/>
  <c r="HB41"/>
  <c r="HB126"/>
  <c r="HB129"/>
  <c r="HB130"/>
  <c r="HB114"/>
  <c r="HB119"/>
  <c r="HB50"/>
  <c r="HB71"/>
  <c r="HB75"/>
  <c r="HB91"/>
  <c r="HB101"/>
  <c r="HB51"/>
  <c r="BJ41"/>
  <c r="BJ42"/>
  <c r="BJ76"/>
  <c r="BJ111"/>
  <c r="BJ9"/>
  <c r="BJ102"/>
  <c r="BJ117"/>
  <c r="BJ128"/>
  <c r="BJ21"/>
  <c r="BJ71"/>
  <c r="BJ126"/>
  <c r="BJ114"/>
  <c r="HB115"/>
  <c r="HB21"/>
  <c r="HB128"/>
  <c r="HB110"/>
  <c r="HB111"/>
  <c r="HB112"/>
  <c r="HB117"/>
  <c r="HB42"/>
  <c r="HB73"/>
  <c r="HB76"/>
  <c r="HB89"/>
  <c r="HB121"/>
  <c r="HB102"/>
  <c r="HB9"/>
  <c r="HB46"/>
  <c r="BJ46"/>
  <c r="BJ51"/>
  <c r="D19" i="6"/>
  <c r="AA122" i="14" s="1"/>
  <c r="FP115"/>
  <c r="FP102"/>
  <c r="FP9"/>
  <c r="FP42"/>
  <c r="FP73"/>
  <c r="FP76"/>
  <c r="FP89"/>
  <c r="FP114"/>
  <c r="FP119"/>
  <c r="FP21"/>
  <c r="FP128"/>
  <c r="CT121"/>
  <c r="CT114"/>
  <c r="CT75"/>
  <c r="CT91"/>
  <c r="CT117"/>
  <c r="CT126"/>
  <c r="CT129"/>
  <c r="CT130"/>
  <c r="CT50"/>
  <c r="CT71"/>
  <c r="CT9"/>
  <c r="FP41"/>
  <c r="FP101"/>
  <c r="FP121"/>
  <c r="FP50"/>
  <c r="FP71"/>
  <c r="FP75"/>
  <c r="FP91"/>
  <c r="FP110"/>
  <c r="FP111"/>
  <c r="FP112"/>
  <c r="FP117"/>
  <c r="FP126"/>
  <c r="FP129"/>
  <c r="FP130"/>
  <c r="CT41"/>
  <c r="CT115"/>
  <c r="CT102"/>
  <c r="CT111"/>
  <c r="CT112"/>
  <c r="CT76"/>
  <c r="CT89"/>
  <c r="CT119"/>
  <c r="CT21"/>
  <c r="CT128"/>
  <c r="CT42"/>
  <c r="CT46"/>
  <c r="CT51"/>
  <c r="FP46"/>
  <c r="FP51"/>
  <c r="EF85"/>
  <c r="EF36"/>
  <c r="EF46"/>
  <c r="EF128"/>
  <c r="EF78"/>
  <c r="EF80"/>
  <c r="EF82"/>
  <c r="EF84"/>
  <c r="EF87"/>
  <c r="EF100"/>
  <c r="EF27"/>
  <c r="EF29"/>
  <c r="EF35"/>
  <c r="EF38"/>
  <c r="EF40"/>
  <c r="EF42"/>
  <c r="EF67"/>
  <c r="EF3"/>
  <c r="EF51"/>
  <c r="EF115"/>
  <c r="EF99"/>
  <c r="EF110"/>
  <c r="EF111"/>
  <c r="EF112"/>
  <c r="EF117"/>
  <c r="EF123"/>
  <c r="EF126"/>
  <c r="EF129"/>
  <c r="EF130"/>
  <c r="EF72"/>
  <c r="EF73"/>
  <c r="EF76"/>
  <c r="EF77"/>
  <c r="EF79"/>
  <c r="EF81"/>
  <c r="EF83"/>
  <c r="EF86"/>
  <c r="EF89"/>
  <c r="EF101"/>
  <c r="EF28"/>
  <c r="EF34"/>
  <c r="EF37"/>
  <c r="EF39"/>
  <c r="EF50"/>
  <c r="EF66"/>
  <c r="EF71"/>
  <c r="EF9"/>
  <c r="EG1"/>
  <c r="I19" i="6"/>
  <c r="BL65" i="23" s="1"/>
  <c r="EF41"/>
  <c r="EF121"/>
  <c r="EF89"/>
  <c r="EF114"/>
  <c r="EF21"/>
  <c r="EF130"/>
  <c r="EF9"/>
  <c r="EF102"/>
  <c r="EF111"/>
  <c r="EF117"/>
  <c r="EF126"/>
  <c r="EF42"/>
  <c r="BK41"/>
  <c r="BK129"/>
  <c r="BK112"/>
  <c r="BK130"/>
  <c r="BK128"/>
  <c r="BK117"/>
  <c r="BK21"/>
  <c r="BK126"/>
  <c r="BK114"/>
  <c r="HC41"/>
  <c r="HC115"/>
  <c r="HC73"/>
  <c r="HC89"/>
  <c r="HC101"/>
  <c r="HC114"/>
  <c r="HC21"/>
  <c r="HC130"/>
  <c r="HC71"/>
  <c r="HC102"/>
  <c r="HC111"/>
  <c r="HC117"/>
  <c r="HC126"/>
  <c r="HC51"/>
  <c r="EF51"/>
  <c r="EF115"/>
  <c r="EF76"/>
  <c r="EF119"/>
  <c r="EF129"/>
  <c r="EF71"/>
  <c r="EF75"/>
  <c r="EF91"/>
  <c r="EF112"/>
  <c r="EF128"/>
  <c r="BK42"/>
  <c r="BK76"/>
  <c r="BK9"/>
  <c r="BK111"/>
  <c r="BK102"/>
  <c r="BK75"/>
  <c r="BK89"/>
  <c r="BK115"/>
  <c r="BK121"/>
  <c r="BK71"/>
  <c r="BK91"/>
  <c r="BK119"/>
  <c r="HC121"/>
  <c r="HC76"/>
  <c r="HC119"/>
  <c r="HC129"/>
  <c r="HC75"/>
  <c r="HC91"/>
  <c r="HC110"/>
  <c r="HC112"/>
  <c r="HC128"/>
  <c r="HC9"/>
  <c r="HC42"/>
  <c r="BK47"/>
  <c r="EF47"/>
  <c r="BK51"/>
  <c r="HC47"/>
  <c r="AA126"/>
  <c r="AA79"/>
  <c r="AA99"/>
  <c r="AA82"/>
  <c r="AA115"/>
  <c r="AA3"/>
  <c r="AA84"/>
  <c r="AA21"/>
  <c r="AA111"/>
  <c r="AA51"/>
  <c r="AA71"/>
  <c r="AA35"/>
  <c r="AA27"/>
  <c r="AA83"/>
  <c r="AA121"/>
  <c r="AA80"/>
  <c r="AA128"/>
  <c r="AA130"/>
  <c r="AA76"/>
  <c r="AA42"/>
  <c r="AA47"/>
  <c r="AA85"/>
  <c r="EE71" i="14"/>
  <c r="EE50"/>
  <c r="EE37"/>
  <c r="EE91"/>
  <c r="EE84"/>
  <c r="EE82"/>
  <c r="EE78"/>
  <c r="EE75"/>
  <c r="EE128"/>
  <c r="EE119"/>
  <c r="EE115"/>
  <c r="EE67"/>
  <c r="EE35"/>
  <c r="EE27"/>
  <c r="EE89"/>
  <c r="EE81"/>
  <c r="EE77"/>
  <c r="EE130"/>
  <c r="EE126"/>
  <c r="EE117"/>
  <c r="EE111"/>
  <c r="EE121"/>
  <c r="EE46"/>
  <c r="EE85"/>
  <c r="Z119"/>
  <c r="Z91"/>
  <c r="Z38"/>
  <c r="Z77"/>
  <c r="Z81"/>
  <c r="Z79"/>
  <c r="Z99"/>
  <c r="Z115"/>
  <c r="Z117"/>
  <c r="Z128"/>
  <c r="Z112"/>
  <c r="Z129"/>
  <c r="Z51"/>
  <c r="Z114"/>
  <c r="Z71"/>
  <c r="Z67"/>
  <c r="Z80"/>
  <c r="Z66"/>
  <c r="Z78"/>
  <c r="Z21"/>
  <c r="Z89"/>
  <c r="Z130"/>
  <c r="Z111"/>
  <c r="Z76"/>
  <c r="Z102"/>
  <c r="Z37"/>
  <c r="Z46"/>
  <c r="Z85"/>
  <c r="FR65" i="23" l="1"/>
  <c r="FR122"/>
  <c r="FR52"/>
  <c r="FR120"/>
  <c r="BN3" i="13"/>
  <c r="BN9"/>
  <c r="BN24"/>
  <c r="BN26"/>
  <c r="BN28"/>
  <c r="BN10"/>
  <c r="BN30"/>
  <c r="BN32"/>
  <c r="BN34"/>
  <c r="BN36"/>
  <c r="BN39"/>
  <c r="BN41"/>
  <c r="BN42"/>
  <c r="BN43"/>
  <c r="BN44"/>
  <c r="BN57"/>
  <c r="BN67"/>
  <c r="BN69"/>
  <c r="BN71"/>
  <c r="BN73"/>
  <c r="BN75"/>
  <c r="BN77"/>
  <c r="BN79"/>
  <c r="BN81"/>
  <c r="BN83"/>
  <c r="BN85"/>
  <c r="BN87"/>
  <c r="BN27"/>
  <c r="BN29"/>
  <c r="BN31"/>
  <c r="BN33"/>
  <c r="BN35"/>
  <c r="BN68"/>
  <c r="BN70"/>
  <c r="BN78"/>
  <c r="BN80"/>
  <c r="BN84"/>
  <c r="BN99"/>
  <c r="BN101"/>
  <c r="BN103"/>
  <c r="BN105"/>
  <c r="BN107"/>
  <c r="BN109"/>
  <c r="BN111"/>
  <c r="BN117"/>
  <c r="BN123"/>
  <c r="BN129"/>
  <c r="BN66"/>
  <c r="BN82"/>
  <c r="BN86"/>
  <c r="BN88"/>
  <c r="BN92"/>
  <c r="BN95"/>
  <c r="BN38"/>
  <c r="BN40"/>
  <c r="BN72"/>
  <c r="BN76"/>
  <c r="BN91"/>
  <c r="BN93"/>
  <c r="BN102"/>
  <c r="BN104"/>
  <c r="BN106"/>
  <c r="BN108"/>
  <c r="BN74"/>
  <c r="BN100"/>
  <c r="BN118"/>
  <c r="BN128"/>
  <c r="BN130"/>
  <c r="BN110"/>
  <c r="BN112"/>
  <c r="BN6"/>
  <c r="BN122"/>
  <c r="BN61"/>
  <c r="BN23"/>
  <c r="BN49"/>
  <c r="BN25"/>
  <c r="BN64"/>
  <c r="BN5"/>
  <c r="BN15"/>
  <c r="BN20"/>
  <c r="BN54"/>
  <c r="BN8"/>
  <c r="BN53"/>
  <c r="BN125"/>
  <c r="BN120"/>
  <c r="BN124"/>
  <c r="BN7"/>
  <c r="BN50"/>
  <c r="BN48"/>
  <c r="BN16"/>
  <c r="BN17"/>
  <c r="BN19"/>
  <c r="BN18"/>
  <c r="BN62"/>
  <c r="BN116"/>
  <c r="BN13"/>
  <c r="BN14"/>
  <c r="BN37"/>
  <c r="BN98"/>
  <c r="BN51"/>
  <c r="BN113"/>
  <c r="BN121"/>
  <c r="BN52"/>
  <c r="BN65"/>
  <c r="BN97"/>
  <c r="BN126"/>
  <c r="BN96"/>
  <c r="BN55"/>
  <c r="BN56"/>
  <c r="BN58"/>
  <c r="BN59"/>
  <c r="BN60"/>
  <c r="BN63"/>
  <c r="BN45"/>
  <c r="BN127"/>
  <c r="BN46"/>
  <c r="BN47"/>
  <c r="BN94"/>
  <c r="BN89"/>
  <c r="BN90"/>
  <c r="BN115"/>
  <c r="BN21"/>
  <c r="BN22"/>
  <c r="BN119"/>
  <c r="BN114"/>
  <c r="BL120" i="23"/>
  <c r="AB120"/>
  <c r="BL52"/>
  <c r="EG52"/>
  <c r="AB52"/>
  <c r="CV52"/>
  <c r="EF120" i="14"/>
  <c r="CU120"/>
  <c r="BK120"/>
  <c r="AA120"/>
  <c r="EF122"/>
  <c r="CU122"/>
  <c r="HD122" i="23"/>
  <c r="HD120"/>
  <c r="HD65"/>
  <c r="HD52"/>
  <c r="AA61" i="14"/>
  <c r="FQ65"/>
  <c r="FQ52"/>
  <c r="FQ122"/>
  <c r="FQ120"/>
  <c r="EF26"/>
  <c r="HC65"/>
  <c r="HC52"/>
  <c r="HC122"/>
  <c r="HC120"/>
  <c r="AD5" i="13"/>
  <c r="AD7"/>
  <c r="AD9"/>
  <c r="AD15"/>
  <c r="AD20"/>
  <c r="AD24"/>
  <c r="AD26"/>
  <c r="AD28"/>
  <c r="AD30"/>
  <c r="AD32"/>
  <c r="AD34"/>
  <c r="AD36"/>
  <c r="AD39"/>
  <c r="AD41"/>
  <c r="AD42"/>
  <c r="AD43"/>
  <c r="AD44"/>
  <c r="AD49"/>
  <c r="AD66"/>
  <c r="AD68"/>
  <c r="AD70"/>
  <c r="AD72"/>
  <c r="AD74"/>
  <c r="AD76"/>
  <c r="AD78"/>
  <c r="AD80"/>
  <c r="AD82"/>
  <c r="AD84"/>
  <c r="AD86"/>
  <c r="AD88"/>
  <c r="AD91"/>
  <c r="AD92"/>
  <c r="AD93"/>
  <c r="AD95"/>
  <c r="AD100"/>
  <c r="AD102"/>
  <c r="AD104"/>
  <c r="AD106"/>
  <c r="AD108"/>
  <c r="AD110"/>
  <c r="AD112"/>
  <c r="AD118"/>
  <c r="AD124"/>
  <c r="AD128"/>
  <c r="AD130"/>
  <c r="AD3"/>
  <c r="AD6"/>
  <c r="AD8"/>
  <c r="AD10"/>
  <c r="AD23"/>
  <c r="AD25"/>
  <c r="AD27"/>
  <c r="AD29"/>
  <c r="AD31"/>
  <c r="AD33"/>
  <c r="AD35"/>
  <c r="AD48"/>
  <c r="AD50"/>
  <c r="AD71"/>
  <c r="AD73"/>
  <c r="AD75"/>
  <c r="AD77"/>
  <c r="AD83"/>
  <c r="AD38"/>
  <c r="AD40"/>
  <c r="AD57"/>
  <c r="AD61"/>
  <c r="AD67"/>
  <c r="AD69"/>
  <c r="AD79"/>
  <c r="AD81"/>
  <c r="AD85"/>
  <c r="AD87"/>
  <c r="AD99"/>
  <c r="AD101"/>
  <c r="AD103"/>
  <c r="AD105"/>
  <c r="AD107"/>
  <c r="AD109"/>
  <c r="AD111"/>
  <c r="AD117"/>
  <c r="AD123"/>
  <c r="AD125"/>
  <c r="AD129"/>
  <c r="AD131"/>
  <c r="AD64"/>
  <c r="AD122"/>
  <c r="AD53"/>
  <c r="AD120"/>
  <c r="AD54"/>
  <c r="AD16"/>
  <c r="AD18"/>
  <c r="AD62"/>
  <c r="AD17"/>
  <c r="AD19"/>
  <c r="AD14"/>
  <c r="AD116"/>
  <c r="AD13"/>
  <c r="AD37"/>
  <c r="AD98"/>
  <c r="AD51"/>
  <c r="AD113"/>
  <c r="AD121"/>
  <c r="AD65"/>
  <c r="AD97"/>
  <c r="AD126"/>
  <c r="AD127"/>
  <c r="AD46"/>
  <c r="AD47"/>
  <c r="AD45"/>
  <c r="AD55"/>
  <c r="AD56"/>
  <c r="AD58"/>
  <c r="AD59"/>
  <c r="AD60"/>
  <c r="AD63"/>
  <c r="AD96"/>
  <c r="AD94"/>
  <c r="AD89"/>
  <c r="AD90"/>
  <c r="AD115"/>
  <c r="AD21"/>
  <c r="AD22"/>
  <c r="AD52"/>
  <c r="AD114"/>
  <c r="AD119"/>
  <c r="EG120" i="23"/>
  <c r="CV120"/>
  <c r="BL122"/>
  <c r="EG122"/>
  <c r="AB122"/>
  <c r="CV122"/>
  <c r="EF52" i="14"/>
  <c r="CU52"/>
  <c r="BK52"/>
  <c r="AA52"/>
  <c r="EF65"/>
  <c r="CU65"/>
  <c r="BK65"/>
  <c r="AA65"/>
  <c r="EG65" i="23"/>
  <c r="CV65"/>
  <c r="AB65"/>
  <c r="EG8"/>
  <c r="HD26"/>
  <c r="HD107"/>
  <c r="HD105"/>
  <c r="HD106"/>
  <c r="HD61"/>
  <c r="HD70"/>
  <c r="HD69"/>
  <c r="HD68"/>
  <c r="HD103"/>
  <c r="HD104"/>
  <c r="HD108"/>
  <c r="AC109"/>
  <c r="AB63"/>
  <c r="FR26"/>
  <c r="FR108"/>
  <c r="FR104"/>
  <c r="FR105"/>
  <c r="FR61"/>
  <c r="FR69"/>
  <c r="FR68"/>
  <c r="FR106"/>
  <c r="FR103"/>
  <c r="FR107"/>
  <c r="FR70"/>
  <c r="HF109"/>
  <c r="AB68"/>
  <c r="BM109"/>
  <c r="EH109"/>
  <c r="EG68"/>
  <c r="CV68"/>
  <c r="EG69"/>
  <c r="AB69"/>
  <c r="BL69"/>
  <c r="CV109" i="14"/>
  <c r="CU68"/>
  <c r="CU69"/>
  <c r="EF69"/>
  <c r="CV70" i="23"/>
  <c r="BL70"/>
  <c r="BK70" i="14"/>
  <c r="CU61"/>
  <c r="CU105"/>
  <c r="CU104"/>
  <c r="CU103"/>
  <c r="CU26"/>
  <c r="BL104" i="23"/>
  <c r="BL106"/>
  <c r="BL108"/>
  <c r="BL26"/>
  <c r="EG61"/>
  <c r="EG104"/>
  <c r="EG105"/>
  <c r="EG107"/>
  <c r="EG26"/>
  <c r="AA103" i="14"/>
  <c r="AA106"/>
  <c r="AA105"/>
  <c r="CV108" i="23"/>
  <c r="CV105"/>
  <c r="CV103"/>
  <c r="BK104" i="14"/>
  <c r="BK107"/>
  <c r="BK108"/>
  <c r="BK26"/>
  <c r="EF61"/>
  <c r="EF106"/>
  <c r="EF105"/>
  <c r="EF108"/>
  <c r="AB104" i="23"/>
  <c r="AB106"/>
  <c r="AB108"/>
  <c r="AB26"/>
  <c r="EG109" i="14"/>
  <c r="FQ108"/>
  <c r="FQ103"/>
  <c r="FQ107"/>
  <c r="FQ70"/>
  <c r="FQ26"/>
  <c r="FQ106"/>
  <c r="FQ104"/>
  <c r="FQ105"/>
  <c r="FQ61"/>
  <c r="FQ69"/>
  <c r="FQ68"/>
  <c r="HC26"/>
  <c r="HC107"/>
  <c r="HC105"/>
  <c r="HC106"/>
  <c r="HC61"/>
  <c r="HC68"/>
  <c r="HC69"/>
  <c r="HC103"/>
  <c r="HC104"/>
  <c r="HC108"/>
  <c r="HC70"/>
  <c r="AB109"/>
  <c r="BL109"/>
  <c r="FT109" i="23"/>
  <c r="BL68"/>
  <c r="EF68" i="14"/>
  <c r="BK68"/>
  <c r="AA68"/>
  <c r="CW109" i="23"/>
  <c r="FS109" i="14"/>
  <c r="CV69" i="23"/>
  <c r="AA69" i="14"/>
  <c r="BK69"/>
  <c r="HE109"/>
  <c r="EG70" i="23"/>
  <c r="AB70"/>
  <c r="AA70" i="14"/>
  <c r="CU70"/>
  <c r="EF70"/>
  <c r="CU108"/>
  <c r="CU107"/>
  <c r="CU106"/>
  <c r="BL103" i="23"/>
  <c r="BL105"/>
  <c r="BL107"/>
  <c r="BL61"/>
  <c r="EG106"/>
  <c r="EG103"/>
  <c r="EG108"/>
  <c r="AA104" i="14"/>
  <c r="AA107"/>
  <c r="AA108"/>
  <c r="AA26"/>
  <c r="CV61" i="23"/>
  <c r="CV107"/>
  <c r="CV104"/>
  <c r="CV106"/>
  <c r="CV26"/>
  <c r="BK103" i="14"/>
  <c r="BK106"/>
  <c r="BK105"/>
  <c r="BK61"/>
  <c r="EF103"/>
  <c r="EF104"/>
  <c r="EF107"/>
  <c r="AB103" i="23"/>
  <c r="AB105"/>
  <c r="AB107"/>
  <c r="AB61"/>
  <c r="FQ63" i="14"/>
  <c r="FQ60"/>
  <c r="FQ20"/>
  <c r="FQ19"/>
  <c r="FQ25"/>
  <c r="FQ8"/>
  <c r="FQ17"/>
  <c r="FQ18"/>
  <c r="EF41"/>
  <c r="HC8"/>
  <c r="HC17"/>
  <c r="HC19"/>
  <c r="HC18"/>
  <c r="HC63"/>
  <c r="HC60"/>
  <c r="HC20"/>
  <c r="HC25"/>
  <c r="CV18" i="23"/>
  <c r="CV17"/>
  <c r="CV20"/>
  <c r="AB19"/>
  <c r="AB17"/>
  <c r="BL25"/>
  <c r="BL18"/>
  <c r="BL17"/>
  <c r="BL20"/>
  <c r="EG18"/>
  <c r="EG17"/>
  <c r="BK25" i="14"/>
  <c r="BK17"/>
  <c r="EF25"/>
  <c r="EF19"/>
  <c r="EF17"/>
  <c r="EF20"/>
  <c r="CU18"/>
  <c r="CU19"/>
  <c r="CU17"/>
  <c r="AA18"/>
  <c r="AA16"/>
  <c r="CV8" i="23"/>
  <c r="BK60" i="14"/>
  <c r="BK63"/>
  <c r="EF8"/>
  <c r="AB60" i="23"/>
  <c r="CU60" i="14"/>
  <c r="CU63"/>
  <c r="BL60" i="23"/>
  <c r="BL63"/>
  <c r="AA8" i="14"/>
  <c r="HD63" i="23"/>
  <c r="HD60"/>
  <c r="HD20"/>
  <c r="HD16"/>
  <c r="HD19"/>
  <c r="HD25"/>
  <c r="HD8"/>
  <c r="HD17"/>
  <c r="HD18"/>
  <c r="AB116"/>
  <c r="FR8"/>
  <c r="FR17"/>
  <c r="FR18"/>
  <c r="FR63"/>
  <c r="FR60"/>
  <c r="FR20"/>
  <c r="FR16"/>
  <c r="FR25"/>
  <c r="FR19"/>
  <c r="CV25"/>
  <c r="CV19"/>
  <c r="CV16"/>
  <c r="AB25"/>
  <c r="AB18"/>
  <c r="AB16"/>
  <c r="AB20"/>
  <c r="BL19"/>
  <c r="BL16"/>
  <c r="EG25"/>
  <c r="EG19"/>
  <c r="EG16"/>
  <c r="EG20"/>
  <c r="BK19" i="14"/>
  <c r="BK18"/>
  <c r="BK16"/>
  <c r="BK20"/>
  <c r="EF18"/>
  <c r="CU25"/>
  <c r="CU20"/>
  <c r="AA25"/>
  <c r="AA19"/>
  <c r="AA17"/>
  <c r="AA20"/>
  <c r="CV60" i="23"/>
  <c r="CV63"/>
  <c r="BK8" i="14"/>
  <c r="EF60"/>
  <c r="EF63"/>
  <c r="AB8" i="23"/>
  <c r="CU8" i="14"/>
  <c r="BL8" i="23"/>
  <c r="EG60"/>
  <c r="EG63"/>
  <c r="AA60" i="14"/>
  <c r="AA63"/>
  <c r="EF119"/>
  <c r="EF121"/>
  <c r="EF102"/>
  <c r="EF91"/>
  <c r="EF75"/>
  <c r="EF21"/>
  <c r="EF114"/>
  <c r="AA83"/>
  <c r="AA86"/>
  <c r="AA3"/>
  <c r="AA35"/>
  <c r="AA67"/>
  <c r="AA80"/>
  <c r="AA37"/>
  <c r="AA85"/>
  <c r="AB76" i="23"/>
  <c r="AB71"/>
  <c r="AB89"/>
  <c r="AB111"/>
  <c r="AB42"/>
  <c r="AB126"/>
  <c r="AB119"/>
  <c r="AB91"/>
  <c r="AB21"/>
  <c r="AB115"/>
  <c r="AB75"/>
  <c r="AB102"/>
  <c r="AB9"/>
  <c r="AB51"/>
  <c r="AB114"/>
  <c r="AB128"/>
  <c r="AB130"/>
  <c r="AB129"/>
  <c r="HD116"/>
  <c r="HD23"/>
  <c r="HD49"/>
  <c r="HD125"/>
  <c r="HD6"/>
  <c r="HD24"/>
  <c r="HD113"/>
  <c r="FQ116" i="14"/>
  <c r="FQ23"/>
  <c r="FQ49"/>
  <c r="FQ6"/>
  <c r="FQ24"/>
  <c r="FQ113"/>
  <c r="HC23"/>
  <c r="HC49"/>
  <c r="HC116"/>
  <c r="HC6"/>
  <c r="HC24"/>
  <c r="HC113"/>
  <c r="CV125" i="23"/>
  <c r="CV49"/>
  <c r="BL49"/>
  <c r="BL125"/>
  <c r="EG125"/>
  <c r="EG49"/>
  <c r="AB49"/>
  <c r="AB125"/>
  <c r="AA49" i="14"/>
  <c r="CU49"/>
  <c r="BK49"/>
  <c r="EF49"/>
  <c r="CV23" i="23"/>
  <c r="BL23"/>
  <c r="EG23"/>
  <c r="AB23"/>
  <c r="AA23" i="14"/>
  <c r="CU23"/>
  <c r="BK23"/>
  <c r="EF23"/>
  <c r="CU116"/>
  <c r="BL116" i="23"/>
  <c r="AA116" i="14"/>
  <c r="BK116"/>
  <c r="EF116"/>
  <c r="FR23" i="23"/>
  <c r="FR49"/>
  <c r="FR125"/>
  <c r="FR116"/>
  <c r="FR6"/>
  <c r="FR24"/>
  <c r="FR113"/>
  <c r="CV113"/>
  <c r="BL113"/>
  <c r="EG113"/>
  <c r="AB113"/>
  <c r="AA113" i="14"/>
  <c r="CU113"/>
  <c r="BK113"/>
  <c r="EF113"/>
  <c r="CV24" i="23"/>
  <c r="BL24"/>
  <c r="EG24"/>
  <c r="AB24"/>
  <c r="AA24" i="14"/>
  <c r="CU24"/>
  <c r="BK24"/>
  <c r="EF24"/>
  <c r="CV6" i="23"/>
  <c r="AB6"/>
  <c r="BL6"/>
  <c r="EG6"/>
  <c r="BK6" i="14"/>
  <c r="EF6"/>
  <c r="CU6"/>
  <c r="AA6"/>
  <c r="EG116" i="23"/>
  <c r="CV116"/>
  <c r="HD15"/>
  <c r="FR15"/>
  <c r="AB15"/>
  <c r="FQ15" i="14"/>
  <c r="BK13"/>
  <c r="HC15"/>
  <c r="CV15" i="23"/>
  <c r="BL15"/>
  <c r="EG15"/>
  <c r="AA15" i="14"/>
  <c r="CU15"/>
  <c r="BK15"/>
  <c r="EF15"/>
  <c r="HD14" i="23"/>
  <c r="FR14"/>
  <c r="BK14" i="14"/>
  <c r="BL13" i="23"/>
  <c r="FQ14" i="14"/>
  <c r="HC14"/>
  <c r="BK98"/>
  <c r="CV14" i="23"/>
  <c r="BL14"/>
  <c r="EG14"/>
  <c r="AB14"/>
  <c r="CU14" i="14"/>
  <c r="EF14"/>
  <c r="AA14"/>
  <c r="AA13"/>
  <c r="AB13" i="23"/>
  <c r="AB74" i="14"/>
  <c r="CV74"/>
  <c r="HE74"/>
  <c r="EG74"/>
  <c r="BL74"/>
  <c r="FS74"/>
  <c r="FT74" i="23"/>
  <c r="EH74"/>
  <c r="CW74"/>
  <c r="AC74"/>
  <c r="HF74"/>
  <c r="BM74"/>
  <c r="BL59"/>
  <c r="BL56"/>
  <c r="BL62"/>
  <c r="BL55"/>
  <c r="BL64"/>
  <c r="EG59"/>
  <c r="EG58"/>
  <c r="EG54"/>
  <c r="EG53"/>
  <c r="EG62"/>
  <c r="HD64"/>
  <c r="HD53"/>
  <c r="HD56"/>
  <c r="HD62"/>
  <c r="HD50"/>
  <c r="HD55"/>
  <c r="HD58"/>
  <c r="HD54"/>
  <c r="HD57"/>
  <c r="HD59"/>
  <c r="EG50"/>
  <c r="BL50"/>
  <c r="BL54"/>
  <c r="BL57"/>
  <c r="BL53"/>
  <c r="BL58"/>
  <c r="EG55"/>
  <c r="EG64"/>
  <c r="EG57"/>
  <c r="EG56"/>
  <c r="AB121"/>
  <c r="AB112"/>
  <c r="AB41"/>
  <c r="CV50"/>
  <c r="CV54"/>
  <c r="CV55"/>
  <c r="CV62"/>
  <c r="CV64"/>
  <c r="CV59"/>
  <c r="AB58"/>
  <c r="AB62"/>
  <c r="AB55"/>
  <c r="AB64"/>
  <c r="AB59"/>
  <c r="FR59"/>
  <c r="FR62"/>
  <c r="FR57"/>
  <c r="FR64"/>
  <c r="FR54"/>
  <c r="FR58"/>
  <c r="FR53"/>
  <c r="FR55"/>
  <c r="FR56"/>
  <c r="FR50"/>
  <c r="AB50"/>
  <c r="CV56"/>
  <c r="CV57"/>
  <c r="CV58"/>
  <c r="CV53"/>
  <c r="AB56"/>
  <c r="AB57"/>
  <c r="AB53"/>
  <c r="AB54"/>
  <c r="EG88"/>
  <c r="HD98"/>
  <c r="HD97"/>
  <c r="BL98"/>
  <c r="EG97"/>
  <c r="BL97"/>
  <c r="EG98"/>
  <c r="AB30"/>
  <c r="FR98"/>
  <c r="FR97"/>
  <c r="CV98"/>
  <c r="AB97"/>
  <c r="CV97"/>
  <c r="AB98"/>
  <c r="EF97" i="14"/>
  <c r="BK31"/>
  <c r="HC97"/>
  <c r="HC98"/>
  <c r="EF98"/>
  <c r="BK97"/>
  <c r="AA30"/>
  <c r="FQ98"/>
  <c r="FQ97"/>
  <c r="CU98"/>
  <c r="AA98"/>
  <c r="CU97"/>
  <c r="AA97"/>
  <c r="BK54"/>
  <c r="BK57"/>
  <c r="BK58"/>
  <c r="BK59"/>
  <c r="BK64"/>
  <c r="EF53"/>
  <c r="EF55"/>
  <c r="EF59"/>
  <c r="EF64"/>
  <c r="EF125"/>
  <c r="HC62"/>
  <c r="HC56"/>
  <c r="HC53"/>
  <c r="HC64"/>
  <c r="HC58"/>
  <c r="HC54"/>
  <c r="HC55"/>
  <c r="HC125"/>
  <c r="HC59"/>
  <c r="HC57"/>
  <c r="BK53"/>
  <c r="BK55"/>
  <c r="BK56"/>
  <c r="BK62"/>
  <c r="EF54"/>
  <c r="EF56"/>
  <c r="EF57"/>
  <c r="EF58"/>
  <c r="EF62"/>
  <c r="BK125"/>
  <c r="FQ125"/>
  <c r="FQ64"/>
  <c r="FQ59"/>
  <c r="FQ55"/>
  <c r="FQ53"/>
  <c r="FQ62"/>
  <c r="FQ58"/>
  <c r="FQ57"/>
  <c r="FQ56"/>
  <c r="FQ54"/>
  <c r="CU54"/>
  <c r="CU57"/>
  <c r="CU56"/>
  <c r="CU59"/>
  <c r="CU64"/>
  <c r="AA53"/>
  <c r="AA56"/>
  <c r="AA57"/>
  <c r="AA59"/>
  <c r="AA64"/>
  <c r="CU125"/>
  <c r="AA125"/>
  <c r="CU53"/>
  <c r="CU55"/>
  <c r="CU58"/>
  <c r="CU62"/>
  <c r="AA54"/>
  <c r="AA55"/>
  <c r="AA58"/>
  <c r="AA62"/>
  <c r="HE39"/>
  <c r="HE110"/>
  <c r="HF1"/>
  <c r="HE38"/>
  <c r="HE101"/>
  <c r="HE66"/>
  <c r="HE100"/>
  <c r="HE72"/>
  <c r="HE123"/>
  <c r="HE73"/>
  <c r="HE28"/>
  <c r="HE79"/>
  <c r="HE40"/>
  <c r="CV38"/>
  <c r="CV101"/>
  <c r="CW1"/>
  <c r="CV72"/>
  <c r="CV40"/>
  <c r="CV79"/>
  <c r="CV73"/>
  <c r="CV100"/>
  <c r="CV123"/>
  <c r="CV28"/>
  <c r="CV110"/>
  <c r="CV39"/>
  <c r="CV66"/>
  <c r="EG48" i="23"/>
  <c r="BL95"/>
  <c r="BL96"/>
  <c r="HD95"/>
  <c r="BL124"/>
  <c r="EG95"/>
  <c r="HD96"/>
  <c r="EG96"/>
  <c r="EG124"/>
  <c r="HD124"/>
  <c r="BK47" i="14"/>
  <c r="BK96"/>
  <c r="BK124"/>
  <c r="BK95"/>
  <c r="HC95"/>
  <c r="HC96"/>
  <c r="EF95"/>
  <c r="EF96"/>
  <c r="HC124"/>
  <c r="EF124"/>
  <c r="AA95"/>
  <c r="AA96"/>
  <c r="AA124"/>
  <c r="CU96"/>
  <c r="FQ96"/>
  <c r="CU95"/>
  <c r="FQ95"/>
  <c r="CU124"/>
  <c r="FQ124"/>
  <c r="AB44" i="23"/>
  <c r="AB95"/>
  <c r="AB96"/>
  <c r="AB124"/>
  <c r="FR96"/>
  <c r="CV95"/>
  <c r="CV96"/>
  <c r="FR95"/>
  <c r="CV124"/>
  <c r="FR124"/>
  <c r="CU47" i="14"/>
  <c r="CU44"/>
  <c r="CU5"/>
  <c r="CU94"/>
  <c r="CU127"/>
  <c r="CU48"/>
  <c r="CU45"/>
  <c r="CU22"/>
  <c r="CU7"/>
  <c r="CU93"/>
  <c r="FQ48"/>
  <c r="FQ45"/>
  <c r="FQ22"/>
  <c r="FQ94"/>
  <c r="FQ127"/>
  <c r="FQ47"/>
  <c r="FQ44"/>
  <c r="FQ7"/>
  <c r="FQ5"/>
  <c r="FQ93"/>
  <c r="EF94"/>
  <c r="EF7"/>
  <c r="EF22"/>
  <c r="BK94"/>
  <c r="BK93"/>
  <c r="BK22"/>
  <c r="AA93"/>
  <c r="AA127"/>
  <c r="AA5"/>
  <c r="CV93" i="23"/>
  <c r="CV94"/>
  <c r="CV5"/>
  <c r="BL93"/>
  <c r="BL127"/>
  <c r="EG94"/>
  <c r="EG7"/>
  <c r="EG22"/>
  <c r="AB93"/>
  <c r="AB7"/>
  <c r="AB5"/>
  <c r="BL45"/>
  <c r="EG44"/>
  <c r="EG46"/>
  <c r="CV45"/>
  <c r="EF44" i="14"/>
  <c r="EF48"/>
  <c r="BK44"/>
  <c r="AA45"/>
  <c r="AA48"/>
  <c r="EG10" i="23"/>
  <c r="HD48"/>
  <c r="HD45"/>
  <c r="HD93"/>
  <c r="HD127"/>
  <c r="HD46"/>
  <c r="HD44"/>
  <c r="HD22"/>
  <c r="HD7"/>
  <c r="HD94"/>
  <c r="BK90" i="14"/>
  <c r="HC47"/>
  <c r="HC45"/>
  <c r="HC22"/>
  <c r="HC7"/>
  <c r="HC93"/>
  <c r="HC48"/>
  <c r="HC44"/>
  <c r="HC127"/>
  <c r="HC94"/>
  <c r="AB10" i="23"/>
  <c r="FR48"/>
  <c r="FR46"/>
  <c r="FR45"/>
  <c r="FR22"/>
  <c r="FR7"/>
  <c r="FR127"/>
  <c r="FR44"/>
  <c r="FR5"/>
  <c r="FR93"/>
  <c r="FR94"/>
  <c r="EF93" i="14"/>
  <c r="EF127"/>
  <c r="BK127"/>
  <c r="BK7"/>
  <c r="AA94"/>
  <c r="AA7"/>
  <c r="AA22"/>
  <c r="CV127" i="23"/>
  <c r="CV7"/>
  <c r="CV22"/>
  <c r="BL94"/>
  <c r="BL7"/>
  <c r="BL22"/>
  <c r="EG93"/>
  <c r="EG127"/>
  <c r="AB127"/>
  <c r="AB94"/>
  <c r="AB22"/>
  <c r="BL44"/>
  <c r="BL46"/>
  <c r="EG45"/>
  <c r="CV44"/>
  <c r="CV46"/>
  <c r="AB45"/>
  <c r="AB46"/>
  <c r="BL48"/>
  <c r="EF45" i="14"/>
  <c r="EF47"/>
  <c r="CV48" i="23"/>
  <c r="BK45" i="14"/>
  <c r="BK48"/>
  <c r="AA44"/>
  <c r="AA47"/>
  <c r="AB48" i="23"/>
  <c r="FS28" i="14"/>
  <c r="FS66"/>
  <c r="FS73"/>
  <c r="FS110"/>
  <c r="FT1"/>
  <c r="FS72"/>
  <c r="FS39"/>
  <c r="FS79"/>
  <c r="FS100"/>
  <c r="FS123"/>
  <c r="FS40"/>
  <c r="FS101"/>
  <c r="FS38"/>
  <c r="CW28" i="23"/>
  <c r="CX1"/>
  <c r="CW100"/>
  <c r="CW38"/>
  <c r="CW40"/>
  <c r="CW73"/>
  <c r="CW101"/>
  <c r="CW66"/>
  <c r="CW123"/>
  <c r="CW72"/>
  <c r="CW39"/>
  <c r="CW110"/>
  <c r="CW79"/>
  <c r="AA51" i="14"/>
  <c r="FQ10"/>
  <c r="FQ90"/>
  <c r="FQ118"/>
  <c r="FQ92"/>
  <c r="CU10"/>
  <c r="CU90"/>
  <c r="CU92"/>
  <c r="CU118"/>
  <c r="AB90" i="23"/>
  <c r="EF90" i="14"/>
  <c r="AA92"/>
  <c r="FT79" i="23"/>
  <c r="FT28"/>
  <c r="FT72"/>
  <c r="FT66"/>
  <c r="FT38"/>
  <c r="FT123"/>
  <c r="FT110"/>
  <c r="FU1"/>
  <c r="FT73"/>
  <c r="FT101"/>
  <c r="FT39"/>
  <c r="FT100"/>
  <c r="FT40"/>
  <c r="BL118"/>
  <c r="BL92"/>
  <c r="BL88"/>
  <c r="BL33"/>
  <c r="BL31"/>
  <c r="EF33" i="14"/>
  <c r="EF88"/>
  <c r="EF32"/>
  <c r="EG90" i="23"/>
  <c r="EG92"/>
  <c r="EG31"/>
  <c r="BK88" i="14"/>
  <c r="BK33"/>
  <c r="AA10"/>
  <c r="AA32"/>
  <c r="AB32" i="23"/>
  <c r="HD92"/>
  <c r="HD10"/>
  <c r="HD90"/>
  <c r="HD118"/>
  <c r="HC10" i="14"/>
  <c r="HC118"/>
  <c r="HC92"/>
  <c r="HC90"/>
  <c r="HC30"/>
  <c r="HC31"/>
  <c r="HC32"/>
  <c r="HC88"/>
  <c r="HC33"/>
  <c r="HD32" i="23"/>
  <c r="HD88"/>
  <c r="HD33"/>
  <c r="HD30"/>
  <c r="HD31"/>
  <c r="AB36"/>
  <c r="CV30"/>
  <c r="CV33"/>
  <c r="CV32"/>
  <c r="CV88"/>
  <c r="CV31"/>
  <c r="FR32"/>
  <c r="FR88"/>
  <c r="FR33"/>
  <c r="FR30"/>
  <c r="FR31"/>
  <c r="CV10"/>
  <c r="CV92"/>
  <c r="CV118"/>
  <c r="CV90"/>
  <c r="FR90"/>
  <c r="FR92"/>
  <c r="FR10"/>
  <c r="FR118"/>
  <c r="FQ30" i="14"/>
  <c r="FQ31"/>
  <c r="FQ32"/>
  <c r="FQ88"/>
  <c r="FQ33"/>
  <c r="CU30"/>
  <c r="CU33"/>
  <c r="CU32"/>
  <c r="CU88"/>
  <c r="CU31"/>
  <c r="AB118" i="23"/>
  <c r="AB92"/>
  <c r="EF92" i="14"/>
  <c r="EF118"/>
  <c r="BK92"/>
  <c r="BK118"/>
  <c r="AA90"/>
  <c r="AA118"/>
  <c r="BM101" i="23"/>
  <c r="BM40"/>
  <c r="BM100"/>
  <c r="BM38"/>
  <c r="BM66"/>
  <c r="BM73"/>
  <c r="BM39"/>
  <c r="BM79"/>
  <c r="BM123"/>
  <c r="BM110"/>
  <c r="BM72"/>
  <c r="BN1"/>
  <c r="BM28"/>
  <c r="BL90"/>
  <c r="BL10"/>
  <c r="BL32"/>
  <c r="BL30"/>
  <c r="EF31" i="14"/>
  <c r="EF10"/>
  <c r="EF30"/>
  <c r="EH73" i="23"/>
  <c r="EH101"/>
  <c r="EH66"/>
  <c r="EH110"/>
  <c r="EH40"/>
  <c r="EI1"/>
  <c r="EH100"/>
  <c r="EH28"/>
  <c r="EH72"/>
  <c r="EH39"/>
  <c r="EH123"/>
  <c r="EH79"/>
  <c r="EH38"/>
  <c r="EG118"/>
  <c r="EG33"/>
  <c r="EG32"/>
  <c r="EG30"/>
  <c r="BK10" i="14"/>
  <c r="BK32"/>
  <c r="BK30"/>
  <c r="AA88"/>
  <c r="AA33"/>
  <c r="AA31"/>
  <c r="AB88" i="23"/>
  <c r="AB33"/>
  <c r="AB31"/>
  <c r="HF123"/>
  <c r="HG1"/>
  <c r="HF101"/>
  <c r="HF110"/>
  <c r="HF79"/>
  <c r="HF66"/>
  <c r="HF73"/>
  <c r="HF100"/>
  <c r="HF72"/>
  <c r="HF39"/>
  <c r="HF40"/>
  <c r="HF38"/>
  <c r="HF28"/>
  <c r="BL110" i="14"/>
  <c r="BL100"/>
  <c r="BL72"/>
  <c r="BL79"/>
  <c r="BM1"/>
  <c r="BL39"/>
  <c r="BL66"/>
  <c r="BL28"/>
  <c r="BL123"/>
  <c r="BL40"/>
  <c r="BL73"/>
  <c r="BL38"/>
  <c r="BL101"/>
  <c r="BO1" i="13"/>
  <c r="I20" i="6"/>
  <c r="BL42" i="23"/>
  <c r="BL9"/>
  <c r="BL76"/>
  <c r="BL102"/>
  <c r="BL130"/>
  <c r="BL128"/>
  <c r="BL121"/>
  <c r="BL71"/>
  <c r="BL91"/>
  <c r="BL119"/>
  <c r="EG121"/>
  <c r="EG75"/>
  <c r="EG91"/>
  <c r="EG112"/>
  <c r="EG128"/>
  <c r="EG76"/>
  <c r="EG119"/>
  <c r="EG129"/>
  <c r="EG71"/>
  <c r="HD41"/>
  <c r="HD121"/>
  <c r="HD102"/>
  <c r="HD111"/>
  <c r="HD117"/>
  <c r="HD126"/>
  <c r="HD89"/>
  <c r="HD114"/>
  <c r="HD21"/>
  <c r="HD130"/>
  <c r="HD71"/>
  <c r="BL41"/>
  <c r="BL129"/>
  <c r="BL112"/>
  <c r="BL111"/>
  <c r="BL117"/>
  <c r="BL21"/>
  <c r="BL75"/>
  <c r="BL89"/>
  <c r="BL115"/>
  <c r="BL126"/>
  <c r="BL114"/>
  <c r="EG41"/>
  <c r="EG115"/>
  <c r="EG102"/>
  <c r="EG111"/>
  <c r="EG117"/>
  <c r="EG126"/>
  <c r="EG42"/>
  <c r="EG89"/>
  <c r="EG114"/>
  <c r="EG21"/>
  <c r="EG130"/>
  <c r="EG9"/>
  <c r="HD47"/>
  <c r="EG47"/>
  <c r="HD119"/>
  <c r="HD76"/>
  <c r="HD42"/>
  <c r="HD91"/>
  <c r="HD75"/>
  <c r="HD115"/>
  <c r="HD51"/>
  <c r="EG51"/>
  <c r="BL47"/>
  <c r="HD129"/>
  <c r="HD9"/>
  <c r="HD128"/>
  <c r="HD112"/>
  <c r="BL51"/>
  <c r="E20" i="6"/>
  <c r="HC121" i="14"/>
  <c r="HC102"/>
  <c r="HC9"/>
  <c r="HC115"/>
  <c r="HC21"/>
  <c r="HC128"/>
  <c r="HC111"/>
  <c r="HC112"/>
  <c r="HC117"/>
  <c r="HC42"/>
  <c r="HC76"/>
  <c r="HC89"/>
  <c r="BK41"/>
  <c r="BK42"/>
  <c r="BK9"/>
  <c r="BK102"/>
  <c r="BK76"/>
  <c r="BK111"/>
  <c r="BK75"/>
  <c r="BK130"/>
  <c r="BK89"/>
  <c r="BK121"/>
  <c r="BK21"/>
  <c r="BK91"/>
  <c r="BK119"/>
  <c r="BK51"/>
  <c r="HC41"/>
  <c r="HC126"/>
  <c r="HC129"/>
  <c r="HC130"/>
  <c r="HC114"/>
  <c r="HC119"/>
  <c r="HC50"/>
  <c r="HC71"/>
  <c r="HC75"/>
  <c r="HC91"/>
  <c r="BK129"/>
  <c r="BK50"/>
  <c r="BK112"/>
  <c r="BK128"/>
  <c r="BK117"/>
  <c r="BK115"/>
  <c r="BK126"/>
  <c r="BK114"/>
  <c r="BK71"/>
  <c r="BK46"/>
  <c r="HC46"/>
  <c r="HC51"/>
  <c r="C20" i="6"/>
  <c r="HC27" i="14"/>
  <c r="HC29"/>
  <c r="HC35"/>
  <c r="HC38"/>
  <c r="HC67"/>
  <c r="HC77"/>
  <c r="HC79"/>
  <c r="HC81"/>
  <c r="HC83"/>
  <c r="HC86"/>
  <c r="BK37"/>
  <c r="BK87"/>
  <c r="BK78"/>
  <c r="BK27"/>
  <c r="BK34"/>
  <c r="BK80"/>
  <c r="BK82"/>
  <c r="BK67"/>
  <c r="BK35"/>
  <c r="HC99"/>
  <c r="HC3"/>
  <c r="HC34"/>
  <c r="HC37"/>
  <c r="HC66"/>
  <c r="HC78"/>
  <c r="HC80"/>
  <c r="HC82"/>
  <c r="HC84"/>
  <c r="HC87"/>
  <c r="BK84"/>
  <c r="BK3"/>
  <c r="BK99"/>
  <c r="BK86"/>
  <c r="BK81"/>
  <c r="BK83"/>
  <c r="BK77"/>
  <c r="BK29"/>
  <c r="HC36"/>
  <c r="BK85"/>
  <c r="HC85"/>
  <c r="BK36"/>
  <c r="AE1" i="13"/>
  <c r="AC101" i="23"/>
  <c r="AC73"/>
  <c r="AC28"/>
  <c r="AC38"/>
  <c r="AC100"/>
  <c r="AC66"/>
  <c r="AD1"/>
  <c r="AC40"/>
  <c r="AC110"/>
  <c r="AC72"/>
  <c r="AC123"/>
  <c r="AC39"/>
  <c r="AC79"/>
  <c r="H20" i="6"/>
  <c r="FR41" i="23"/>
  <c r="FR115"/>
  <c r="FR76"/>
  <c r="FR75"/>
  <c r="FR91"/>
  <c r="FR112"/>
  <c r="FR128"/>
  <c r="FR71"/>
  <c r="FR119"/>
  <c r="FR129"/>
  <c r="FR42"/>
  <c r="CV115"/>
  <c r="CV75"/>
  <c r="CV91"/>
  <c r="CV112"/>
  <c r="CV128"/>
  <c r="CV76"/>
  <c r="CV119"/>
  <c r="CV129"/>
  <c r="CV71"/>
  <c r="FR51"/>
  <c r="FR121"/>
  <c r="FR102"/>
  <c r="FR111"/>
  <c r="FR117"/>
  <c r="FR126"/>
  <c r="FR9"/>
  <c r="FR89"/>
  <c r="FR114"/>
  <c r="FR21"/>
  <c r="FR130"/>
  <c r="CV121"/>
  <c r="CV117"/>
  <c r="CV126"/>
  <c r="CV114"/>
  <c r="CV130"/>
  <c r="CV9"/>
  <c r="CV41"/>
  <c r="CV102"/>
  <c r="CV111"/>
  <c r="CV42"/>
  <c r="CV89"/>
  <c r="CV21"/>
  <c r="CV47"/>
  <c r="FR47"/>
  <c r="CV51"/>
  <c r="B20" i="6"/>
  <c r="FQ27" i="14"/>
  <c r="FQ29"/>
  <c r="FQ35"/>
  <c r="FQ38"/>
  <c r="FQ67"/>
  <c r="FQ77"/>
  <c r="FQ79"/>
  <c r="FQ81"/>
  <c r="FQ83"/>
  <c r="FQ86"/>
  <c r="FQ99"/>
  <c r="CU77"/>
  <c r="CU79"/>
  <c r="CU81"/>
  <c r="CU83"/>
  <c r="CU86"/>
  <c r="CU27"/>
  <c r="CU29"/>
  <c r="CU35"/>
  <c r="CU38"/>
  <c r="CU67"/>
  <c r="CU3"/>
  <c r="FQ3"/>
  <c r="FQ34"/>
  <c r="FQ37"/>
  <c r="FQ66"/>
  <c r="FQ78"/>
  <c r="FQ80"/>
  <c r="FQ82"/>
  <c r="FQ84"/>
  <c r="FQ87"/>
  <c r="CU78"/>
  <c r="CU80"/>
  <c r="CU82"/>
  <c r="CU84"/>
  <c r="CU87"/>
  <c r="CU34"/>
  <c r="CU37"/>
  <c r="CU66"/>
  <c r="CU99"/>
  <c r="CU85"/>
  <c r="FQ36"/>
  <c r="CU36"/>
  <c r="FQ85"/>
  <c r="AA114"/>
  <c r="AA117"/>
  <c r="AA102"/>
  <c r="AA111"/>
  <c r="AA76"/>
  <c r="AA41"/>
  <c r="AA121"/>
  <c r="AA115"/>
  <c r="AA75"/>
  <c r="AA130"/>
  <c r="AA50"/>
  <c r="AB77" i="23"/>
  <c r="AB35"/>
  <c r="AB27"/>
  <c r="AB83"/>
  <c r="AB34"/>
  <c r="AB87"/>
  <c r="AB67"/>
  <c r="AB86"/>
  <c r="AB37"/>
  <c r="EG85" i="14"/>
  <c r="EG36"/>
  <c r="EG46"/>
  <c r="EG51"/>
  <c r="EG121"/>
  <c r="EG110"/>
  <c r="EG111"/>
  <c r="EG112"/>
  <c r="EG117"/>
  <c r="EG123"/>
  <c r="EG126"/>
  <c r="EG129"/>
  <c r="EG130"/>
  <c r="EG72"/>
  <c r="EG73"/>
  <c r="EG76"/>
  <c r="EG77"/>
  <c r="EG79"/>
  <c r="EG81"/>
  <c r="EG83"/>
  <c r="EG86"/>
  <c r="EG89"/>
  <c r="EG99"/>
  <c r="EG101"/>
  <c r="EG28"/>
  <c r="EG34"/>
  <c r="EG37"/>
  <c r="EG39"/>
  <c r="EG50"/>
  <c r="EG66"/>
  <c r="EG71"/>
  <c r="EG9"/>
  <c r="EH1"/>
  <c r="EG115"/>
  <c r="EG119"/>
  <c r="EG128"/>
  <c r="EG75"/>
  <c r="EG78"/>
  <c r="EG82"/>
  <c r="EG84"/>
  <c r="EG91"/>
  <c r="EG100"/>
  <c r="EG27"/>
  <c r="EG35"/>
  <c r="EG40"/>
  <c r="EG67"/>
  <c r="EG41"/>
  <c r="EG114"/>
  <c r="EG21"/>
  <c r="EG80"/>
  <c r="EG87"/>
  <c r="EG102"/>
  <c r="EG29"/>
  <c r="EG38"/>
  <c r="EG42"/>
  <c r="EG3"/>
  <c r="D20" i="6"/>
  <c r="FQ41" i="14"/>
  <c r="FQ9"/>
  <c r="FQ42"/>
  <c r="FQ76"/>
  <c r="FQ89"/>
  <c r="FQ114"/>
  <c r="FQ119"/>
  <c r="FQ21"/>
  <c r="FQ128"/>
  <c r="CU41"/>
  <c r="CU121"/>
  <c r="CU76"/>
  <c r="CU89"/>
  <c r="CU119"/>
  <c r="CU21"/>
  <c r="CU128"/>
  <c r="CU42"/>
  <c r="CU102"/>
  <c r="CU111"/>
  <c r="CU112"/>
  <c r="FQ51"/>
  <c r="CU51"/>
  <c r="FQ121"/>
  <c r="FQ50"/>
  <c r="FQ71"/>
  <c r="FQ75"/>
  <c r="FQ91"/>
  <c r="FQ115"/>
  <c r="FQ102"/>
  <c r="FQ111"/>
  <c r="FQ112"/>
  <c r="FQ117"/>
  <c r="FQ126"/>
  <c r="FQ129"/>
  <c r="FQ130"/>
  <c r="CU115"/>
  <c r="CU75"/>
  <c r="CU91"/>
  <c r="CU117"/>
  <c r="CU126"/>
  <c r="CU129"/>
  <c r="CU130"/>
  <c r="CU50"/>
  <c r="CU71"/>
  <c r="CU9"/>
  <c r="CU114"/>
  <c r="CU46"/>
  <c r="FQ46"/>
  <c r="G20" i="6"/>
  <c r="BL37" i="23"/>
  <c r="BL84"/>
  <c r="BL3"/>
  <c r="BL77"/>
  <c r="BL81"/>
  <c r="BL83"/>
  <c r="BL78"/>
  <c r="BL27"/>
  <c r="BL35"/>
  <c r="BL29"/>
  <c r="EG78"/>
  <c r="EG82"/>
  <c r="EG84"/>
  <c r="EG27"/>
  <c r="EG35"/>
  <c r="EG67"/>
  <c r="EG79"/>
  <c r="EG83"/>
  <c r="EG86"/>
  <c r="EG99"/>
  <c r="EG37"/>
  <c r="HD80"/>
  <c r="HD87"/>
  <c r="HD27"/>
  <c r="HD35"/>
  <c r="HD67"/>
  <c r="HD77"/>
  <c r="HD81"/>
  <c r="HD3"/>
  <c r="HD37"/>
  <c r="BL87"/>
  <c r="BL80"/>
  <c r="BL86"/>
  <c r="BL82"/>
  <c r="BL67"/>
  <c r="BL99"/>
  <c r="BL34"/>
  <c r="EG80"/>
  <c r="EG87"/>
  <c r="EG29"/>
  <c r="EG38"/>
  <c r="EG3"/>
  <c r="EG77"/>
  <c r="EG81"/>
  <c r="EG34"/>
  <c r="EG66"/>
  <c r="HD85"/>
  <c r="BL36"/>
  <c r="EG85"/>
  <c r="HD66"/>
  <c r="HD34"/>
  <c r="HD83"/>
  <c r="HD29"/>
  <c r="HD82"/>
  <c r="HD36"/>
  <c r="BL85"/>
  <c r="EG36"/>
  <c r="HD99"/>
  <c r="HD86"/>
  <c r="HD79"/>
  <c r="HD38"/>
  <c r="HD84"/>
  <c r="HD78"/>
  <c r="F20" i="6"/>
  <c r="FR79" i="23"/>
  <c r="FR78"/>
  <c r="FR82"/>
  <c r="FR84"/>
  <c r="FR37"/>
  <c r="FR83"/>
  <c r="FR86"/>
  <c r="FR99"/>
  <c r="FR29"/>
  <c r="FR38"/>
  <c r="FR3"/>
  <c r="CV78"/>
  <c r="CV82"/>
  <c r="CV84"/>
  <c r="CV27"/>
  <c r="CV35"/>
  <c r="CV67"/>
  <c r="CV79"/>
  <c r="CV83"/>
  <c r="CV86"/>
  <c r="CV99"/>
  <c r="CV37"/>
  <c r="FR77"/>
  <c r="FR81"/>
  <c r="FR80"/>
  <c r="FR87"/>
  <c r="FR34"/>
  <c r="FR66"/>
  <c r="FR27"/>
  <c r="FR35"/>
  <c r="FR67"/>
  <c r="CV80"/>
  <c r="CV87"/>
  <c r="CV29"/>
  <c r="CV3"/>
  <c r="CV77"/>
  <c r="CV34"/>
  <c r="CV66"/>
  <c r="CV38"/>
  <c r="CV81"/>
  <c r="CV85"/>
  <c r="FR36"/>
  <c r="CV36"/>
  <c r="FR85"/>
  <c r="AB85" i="14"/>
  <c r="AB46"/>
  <c r="AB36"/>
  <c r="AB41"/>
  <c r="AB37"/>
  <c r="AB42"/>
  <c r="AB9"/>
  <c r="AB102"/>
  <c r="AB101"/>
  <c r="AB76"/>
  <c r="AB111"/>
  <c r="AB75"/>
  <c r="AB130"/>
  <c r="AB89"/>
  <c r="AB121"/>
  <c r="AB21"/>
  <c r="AB87"/>
  <c r="AB72"/>
  <c r="AB78"/>
  <c r="AB27"/>
  <c r="AB66"/>
  <c r="AB34"/>
  <c r="AB100"/>
  <c r="AB80"/>
  <c r="AB82"/>
  <c r="AB67"/>
  <c r="AB123"/>
  <c r="AB35"/>
  <c r="AB91"/>
  <c r="AB119"/>
  <c r="AB51"/>
  <c r="AB129"/>
  <c r="AB110"/>
  <c r="AB112"/>
  <c r="AB128"/>
  <c r="AB117"/>
  <c r="AB115"/>
  <c r="AB99"/>
  <c r="AB79"/>
  <c r="AB39"/>
  <c r="AB81"/>
  <c r="AB77"/>
  <c r="AB38"/>
  <c r="AB114"/>
  <c r="AB50"/>
  <c r="AB73"/>
  <c r="AB84"/>
  <c r="AB3"/>
  <c r="AB40"/>
  <c r="AB86"/>
  <c r="AB83"/>
  <c r="AB28"/>
  <c r="AB29"/>
  <c r="AB126"/>
  <c r="AB71"/>
  <c r="AC1"/>
  <c r="AA126"/>
  <c r="AA71"/>
  <c r="AA21"/>
  <c r="AA128"/>
  <c r="AA9"/>
  <c r="AA42"/>
  <c r="AA119"/>
  <c r="AA91"/>
  <c r="AA89"/>
  <c r="AA129"/>
  <c r="AA112"/>
  <c r="AA46"/>
  <c r="AB29" i="23"/>
  <c r="AB3"/>
  <c r="AB84"/>
  <c r="AB78"/>
  <c r="AB81"/>
  <c r="AB80"/>
  <c r="AB99"/>
  <c r="AB82"/>
  <c r="AB85"/>
  <c r="FR65" i="14" l="1"/>
  <c r="FR52"/>
  <c r="FR122"/>
  <c r="FR120"/>
  <c r="FS65" i="23"/>
  <c r="FS122"/>
  <c r="FS120"/>
  <c r="FS52"/>
  <c r="EG108" i="14"/>
  <c r="HD65"/>
  <c r="HD52"/>
  <c r="HD122"/>
  <c r="HD120"/>
  <c r="BM26" i="23"/>
  <c r="HE122"/>
  <c r="HE65"/>
  <c r="HE52"/>
  <c r="HE120"/>
  <c r="BO9" i="13"/>
  <c r="BO10"/>
  <c r="BO27"/>
  <c r="BO29"/>
  <c r="BO3"/>
  <c r="BO26"/>
  <c r="BO28"/>
  <c r="BO31"/>
  <c r="BO33"/>
  <c r="BO35"/>
  <c r="BO38"/>
  <c r="BO40"/>
  <c r="BO24"/>
  <c r="BO30"/>
  <c r="BO32"/>
  <c r="BO34"/>
  <c r="BO36"/>
  <c r="BO37"/>
  <c r="BO39"/>
  <c r="BO41"/>
  <c r="BO43"/>
  <c r="BO66"/>
  <c r="BO68"/>
  <c r="BO70"/>
  <c r="BO72"/>
  <c r="BO74"/>
  <c r="BO76"/>
  <c r="BO78"/>
  <c r="BO80"/>
  <c r="BO82"/>
  <c r="BO84"/>
  <c r="BO86"/>
  <c r="BO88"/>
  <c r="BO42"/>
  <c r="BO45"/>
  <c r="BO57"/>
  <c r="BO73"/>
  <c r="BO75"/>
  <c r="BO81"/>
  <c r="BO85"/>
  <c r="BO87"/>
  <c r="BO89"/>
  <c r="BO90"/>
  <c r="BO91"/>
  <c r="BO92"/>
  <c r="BO93"/>
  <c r="BO94"/>
  <c r="BO95"/>
  <c r="BO96"/>
  <c r="BO97"/>
  <c r="BO98"/>
  <c r="BO100"/>
  <c r="BO102"/>
  <c r="BO104"/>
  <c r="BO106"/>
  <c r="BO108"/>
  <c r="BO110"/>
  <c r="BO112"/>
  <c r="BO118"/>
  <c r="BO128"/>
  <c r="BO130"/>
  <c r="BO44"/>
  <c r="BO55"/>
  <c r="BO77"/>
  <c r="BO79"/>
  <c r="BO99"/>
  <c r="BO101"/>
  <c r="BO103"/>
  <c r="BO105"/>
  <c r="BO107"/>
  <c r="BO109"/>
  <c r="BO111"/>
  <c r="BO117"/>
  <c r="BO123"/>
  <c r="BO129"/>
  <c r="BO56"/>
  <c r="BO67"/>
  <c r="BO69"/>
  <c r="BO71"/>
  <c r="BO83"/>
  <c r="BO122"/>
  <c r="BO23"/>
  <c r="BO49"/>
  <c r="BO25"/>
  <c r="BO5"/>
  <c r="BO20"/>
  <c r="BO64"/>
  <c r="BO6"/>
  <c r="BO15"/>
  <c r="BO61"/>
  <c r="BO7"/>
  <c r="BO54"/>
  <c r="BO50"/>
  <c r="BO53"/>
  <c r="BO48"/>
  <c r="BO125"/>
  <c r="BO120"/>
  <c r="BO124"/>
  <c r="BO8"/>
  <c r="BO18"/>
  <c r="BO17"/>
  <c r="BO19"/>
  <c r="BO16"/>
  <c r="BO62"/>
  <c r="BO116"/>
  <c r="BO14"/>
  <c r="BO13"/>
  <c r="BO51"/>
  <c r="BO113"/>
  <c r="BO121"/>
  <c r="BO52"/>
  <c r="BO65"/>
  <c r="BO58"/>
  <c r="BO126"/>
  <c r="BO59"/>
  <c r="BO60"/>
  <c r="BO63"/>
  <c r="BO127"/>
  <c r="BO46"/>
  <c r="BO47"/>
  <c r="BO115"/>
  <c r="BO21"/>
  <c r="BO22"/>
  <c r="BO119"/>
  <c r="BO114"/>
  <c r="CW120" i="23"/>
  <c r="BM120"/>
  <c r="AC120"/>
  <c r="CW122"/>
  <c r="EH122"/>
  <c r="BM122"/>
  <c r="AC122"/>
  <c r="BL52" i="14"/>
  <c r="AB52"/>
  <c r="EG52"/>
  <c r="CV52"/>
  <c r="BL65"/>
  <c r="EG65"/>
  <c r="CV65"/>
  <c r="AB65"/>
  <c r="EH65" i="23"/>
  <c r="AE3" i="13"/>
  <c r="AE6"/>
  <c r="AE8"/>
  <c r="AE10"/>
  <c r="AE23"/>
  <c r="AE25"/>
  <c r="AE27"/>
  <c r="AE29"/>
  <c r="AE31"/>
  <c r="AE33"/>
  <c r="AE35"/>
  <c r="AE38"/>
  <c r="AE40"/>
  <c r="AE5"/>
  <c r="AE7"/>
  <c r="AE9"/>
  <c r="AE15"/>
  <c r="AE24"/>
  <c r="AE26"/>
  <c r="AE28"/>
  <c r="AE30"/>
  <c r="AE32"/>
  <c r="AE34"/>
  <c r="AE36"/>
  <c r="AE37"/>
  <c r="AE39"/>
  <c r="AE41"/>
  <c r="AE48"/>
  <c r="AE50"/>
  <c r="AE55"/>
  <c r="AE56"/>
  <c r="AE57"/>
  <c r="AE61"/>
  <c r="AE67"/>
  <c r="AE69"/>
  <c r="AE71"/>
  <c r="AE73"/>
  <c r="AE75"/>
  <c r="AE77"/>
  <c r="AE79"/>
  <c r="AE81"/>
  <c r="AE83"/>
  <c r="AE85"/>
  <c r="AE87"/>
  <c r="AE99"/>
  <c r="AE101"/>
  <c r="AE103"/>
  <c r="AE105"/>
  <c r="AE107"/>
  <c r="AE109"/>
  <c r="AE111"/>
  <c r="AE117"/>
  <c r="AE123"/>
  <c r="AE125"/>
  <c r="AE129"/>
  <c r="AE131"/>
  <c r="AE43"/>
  <c r="AE20"/>
  <c r="AE42"/>
  <c r="AE45"/>
  <c r="AE66"/>
  <c r="AE68"/>
  <c r="AE70"/>
  <c r="AE78"/>
  <c r="AE80"/>
  <c r="AE84"/>
  <c r="AE86"/>
  <c r="AE88"/>
  <c r="AE89"/>
  <c r="AE90"/>
  <c r="AE92"/>
  <c r="AE44"/>
  <c r="AE49"/>
  <c r="AE72"/>
  <c r="AE74"/>
  <c r="AE76"/>
  <c r="AE82"/>
  <c r="AE91"/>
  <c r="AE93"/>
  <c r="AE128"/>
  <c r="AE130"/>
  <c r="AE94"/>
  <c r="AE95"/>
  <c r="AE96"/>
  <c r="AE97"/>
  <c r="AE98"/>
  <c r="AE100"/>
  <c r="AE102"/>
  <c r="AE104"/>
  <c r="AE106"/>
  <c r="AE108"/>
  <c r="AE110"/>
  <c r="AE112"/>
  <c r="AE118"/>
  <c r="AE124"/>
  <c r="AE122"/>
  <c r="AE64"/>
  <c r="AE53"/>
  <c r="AE54"/>
  <c r="AE120"/>
  <c r="AE18"/>
  <c r="AE16"/>
  <c r="AE62"/>
  <c r="AE17"/>
  <c r="AE19"/>
  <c r="AE14"/>
  <c r="AE13"/>
  <c r="AE116"/>
  <c r="AE51"/>
  <c r="AE113"/>
  <c r="AE121"/>
  <c r="AE65"/>
  <c r="AE46"/>
  <c r="AE47"/>
  <c r="AE58"/>
  <c r="AE59"/>
  <c r="AE60"/>
  <c r="AE63"/>
  <c r="AE126"/>
  <c r="AE127"/>
  <c r="AE115"/>
  <c r="AE21"/>
  <c r="AE22"/>
  <c r="AE52"/>
  <c r="AE119"/>
  <c r="AE114"/>
  <c r="EH120" i="23"/>
  <c r="CW52"/>
  <c r="EH52"/>
  <c r="BM52"/>
  <c r="AC52"/>
  <c r="BL120" i="14"/>
  <c r="AB120"/>
  <c r="EG120"/>
  <c r="CV120"/>
  <c r="BL122"/>
  <c r="EG122"/>
  <c r="CV122"/>
  <c r="AB122"/>
  <c r="CW65" i="23"/>
  <c r="BM65"/>
  <c r="AC65"/>
  <c r="AC109" i="14"/>
  <c r="AB63"/>
  <c r="FR26"/>
  <c r="FR108"/>
  <c r="FR104"/>
  <c r="FR105"/>
  <c r="FR61"/>
  <c r="FR106"/>
  <c r="FR103"/>
  <c r="FR107"/>
  <c r="FR70"/>
  <c r="FR69"/>
  <c r="FR68"/>
  <c r="EH109"/>
  <c r="CW8" i="23"/>
  <c r="FS108"/>
  <c r="FS104"/>
  <c r="FS107"/>
  <c r="FS70"/>
  <c r="FS69"/>
  <c r="FS68"/>
  <c r="FS26"/>
  <c r="FS106"/>
  <c r="FS105"/>
  <c r="FS103"/>
  <c r="FS61"/>
  <c r="BM109" i="14"/>
  <c r="HG109" i="23"/>
  <c r="BM68"/>
  <c r="AB68" i="14"/>
  <c r="CW68" i="23"/>
  <c r="CX109"/>
  <c r="FT109" i="14"/>
  <c r="EH69" i="23"/>
  <c r="CV68" i="14"/>
  <c r="AB69"/>
  <c r="HF109"/>
  <c r="CW70" i="23"/>
  <c r="BM70"/>
  <c r="AB70" i="14"/>
  <c r="CV70"/>
  <c r="CW61" i="23"/>
  <c r="CW107"/>
  <c r="CW104"/>
  <c r="CW106"/>
  <c r="CW26"/>
  <c r="BL103" i="14"/>
  <c r="BL104"/>
  <c r="BL107"/>
  <c r="BL61"/>
  <c r="AB104"/>
  <c r="AB107"/>
  <c r="AB108"/>
  <c r="AB26"/>
  <c r="EG104"/>
  <c r="EG105"/>
  <c r="CV61"/>
  <c r="CV107"/>
  <c r="CV104"/>
  <c r="CV106"/>
  <c r="CV26"/>
  <c r="EH61" i="23"/>
  <c r="EH104"/>
  <c r="EH105"/>
  <c r="EH107"/>
  <c r="EH26"/>
  <c r="BM104"/>
  <c r="BM106"/>
  <c r="BM108"/>
  <c r="AC104"/>
  <c r="AC106"/>
  <c r="AC108"/>
  <c r="AC26"/>
  <c r="AD109"/>
  <c r="HD103" i="14"/>
  <c r="HD104"/>
  <c r="HD108"/>
  <c r="HD68"/>
  <c r="HD26"/>
  <c r="HD107"/>
  <c r="HD105"/>
  <c r="HD106"/>
  <c r="HD61"/>
  <c r="HD70"/>
  <c r="HD69"/>
  <c r="HE103" i="23"/>
  <c r="HE104"/>
  <c r="HE108"/>
  <c r="HE69"/>
  <c r="HE68"/>
  <c r="HE26"/>
  <c r="HE107"/>
  <c r="HE105"/>
  <c r="HE106"/>
  <c r="HE61"/>
  <c r="HE70"/>
  <c r="AC68"/>
  <c r="EH68"/>
  <c r="EI109"/>
  <c r="BN109"/>
  <c r="FU109"/>
  <c r="BL68" i="14"/>
  <c r="EG68"/>
  <c r="CW69" i="23"/>
  <c r="AC69"/>
  <c r="BM69"/>
  <c r="CW109" i="14"/>
  <c r="CV69"/>
  <c r="BL69"/>
  <c r="EG69"/>
  <c r="EH70" i="23"/>
  <c r="AC70"/>
  <c r="BL70" i="14"/>
  <c r="EG70"/>
  <c r="CW108" i="23"/>
  <c r="CW105"/>
  <c r="CW103"/>
  <c r="BL105" i="14"/>
  <c r="BL106"/>
  <c r="BL108"/>
  <c r="BL26"/>
  <c r="AB103"/>
  <c r="AB106"/>
  <c r="AB105"/>
  <c r="AB61"/>
  <c r="EG61"/>
  <c r="EG103"/>
  <c r="EG106"/>
  <c r="EG107"/>
  <c r="EG26"/>
  <c r="CV108"/>
  <c r="CV105"/>
  <c r="CV103"/>
  <c r="EH106" i="23"/>
  <c r="EH103"/>
  <c r="EH108"/>
  <c r="BM103"/>
  <c r="BM105"/>
  <c r="BM107"/>
  <c r="BM61"/>
  <c r="AC103"/>
  <c r="AC105"/>
  <c r="AC107"/>
  <c r="AC61"/>
  <c r="HD8" i="14"/>
  <c r="HD17"/>
  <c r="HD18"/>
  <c r="HD63"/>
  <c r="HD60"/>
  <c r="HD20"/>
  <c r="HD19"/>
  <c r="HD25"/>
  <c r="HE63" i="23"/>
  <c r="HE60"/>
  <c r="HE17"/>
  <c r="HE25"/>
  <c r="HE8"/>
  <c r="HE20"/>
  <c r="HE16"/>
  <c r="HE18"/>
  <c r="HE19"/>
  <c r="EH18"/>
  <c r="EH16"/>
  <c r="EH20"/>
  <c r="BM18"/>
  <c r="BM17"/>
  <c r="AC25"/>
  <c r="AC19"/>
  <c r="AC16"/>
  <c r="CW25"/>
  <c r="CW18"/>
  <c r="CW16"/>
  <c r="CW20"/>
  <c r="CV25" i="14"/>
  <c r="CV19"/>
  <c r="CV17"/>
  <c r="CV20"/>
  <c r="BL18"/>
  <c r="BL16"/>
  <c r="AB19"/>
  <c r="AB18"/>
  <c r="AB16"/>
  <c r="AB20"/>
  <c r="EG18"/>
  <c r="EG19"/>
  <c r="EG17"/>
  <c r="CV8"/>
  <c r="EH60" i="23"/>
  <c r="EH63"/>
  <c r="BM8"/>
  <c r="AC8"/>
  <c r="BL8" i="14"/>
  <c r="AB60"/>
  <c r="EG8"/>
  <c r="AB116"/>
  <c r="FR63"/>
  <c r="FR60"/>
  <c r="FR17"/>
  <c r="FR19"/>
  <c r="FR18"/>
  <c r="FR8"/>
  <c r="FR20"/>
  <c r="FR25"/>
  <c r="AC23" i="23"/>
  <c r="FS8"/>
  <c r="FS20"/>
  <c r="FS16"/>
  <c r="FS18"/>
  <c r="FS25"/>
  <c r="FS63"/>
  <c r="FS60"/>
  <c r="FS17"/>
  <c r="FS19"/>
  <c r="EH25"/>
  <c r="EH19"/>
  <c r="EH17"/>
  <c r="BM25"/>
  <c r="BM19"/>
  <c r="BM16"/>
  <c r="BM20"/>
  <c r="AC18"/>
  <c r="AC17"/>
  <c r="AC20"/>
  <c r="CW19"/>
  <c r="CW17"/>
  <c r="CV18" i="14"/>
  <c r="BL25"/>
  <c r="BL19"/>
  <c r="BL17"/>
  <c r="BL20"/>
  <c r="AB25"/>
  <c r="AB17"/>
  <c r="EG25"/>
  <c r="EG20"/>
  <c r="CV60"/>
  <c r="CV63"/>
  <c r="EH8" i="23"/>
  <c r="BM60"/>
  <c r="BM63"/>
  <c r="AC60"/>
  <c r="AC63"/>
  <c r="CW60"/>
  <c r="CW63"/>
  <c r="BL60" i="14"/>
  <c r="BL63"/>
  <c r="AB8"/>
  <c r="EG60"/>
  <c r="EG63"/>
  <c r="HD6"/>
  <c r="HD24"/>
  <c r="HD113"/>
  <c r="HD116"/>
  <c r="HD23"/>
  <c r="HD49"/>
  <c r="HE116" i="23"/>
  <c r="HE6"/>
  <c r="HE24"/>
  <c r="HE113"/>
  <c r="HE23"/>
  <c r="HE49"/>
  <c r="HE125"/>
  <c r="CW125"/>
  <c r="CW49"/>
  <c r="EH125"/>
  <c r="EH49"/>
  <c r="AC49"/>
  <c r="AC125"/>
  <c r="BM49"/>
  <c r="BM125"/>
  <c r="CV49" i="14"/>
  <c r="EG49"/>
  <c r="BL49"/>
  <c r="AB49"/>
  <c r="CW23" i="23"/>
  <c r="EH23"/>
  <c r="BM23"/>
  <c r="CV23" i="14"/>
  <c r="EG23"/>
  <c r="BL23"/>
  <c r="AB23"/>
  <c r="EH116" i="23"/>
  <c r="FR116" i="14"/>
  <c r="FR6"/>
  <c r="FR24"/>
  <c r="FR113"/>
  <c r="FR23"/>
  <c r="FR49"/>
  <c r="FS6" i="23"/>
  <c r="FS24"/>
  <c r="FS113"/>
  <c r="FS116"/>
  <c r="FS23"/>
  <c r="FS49"/>
  <c r="FS125"/>
  <c r="CW113"/>
  <c r="EH113"/>
  <c r="AC113"/>
  <c r="BM113"/>
  <c r="CV113" i="14"/>
  <c r="EG113"/>
  <c r="BL113"/>
  <c r="AB113"/>
  <c r="CW24" i="23"/>
  <c r="EH24"/>
  <c r="AC24"/>
  <c r="BM24"/>
  <c r="CV24" i="14"/>
  <c r="EG24"/>
  <c r="BL24"/>
  <c r="AB24"/>
  <c r="CW6" i="23"/>
  <c r="EH6"/>
  <c r="BM6"/>
  <c r="AC6"/>
  <c r="BL6" i="14"/>
  <c r="CV6"/>
  <c r="AB6"/>
  <c r="EG6"/>
  <c r="CV116"/>
  <c r="BM116" i="23"/>
  <c r="AC116"/>
  <c r="EG116" i="14"/>
  <c r="CW116" i="23"/>
  <c r="BL116" i="14"/>
  <c r="FS15" i="23"/>
  <c r="HD15" i="14"/>
  <c r="HE15" i="23"/>
  <c r="AB14" i="14"/>
  <c r="FR15"/>
  <c r="CW15" i="23"/>
  <c r="EH15"/>
  <c r="BM15"/>
  <c r="AC15"/>
  <c r="CV15" i="14"/>
  <c r="AB15"/>
  <c r="EG15"/>
  <c r="BL15"/>
  <c r="AC97" i="23"/>
  <c r="FS14"/>
  <c r="HD14" i="14"/>
  <c r="HE14" i="23"/>
  <c r="EG14" i="14"/>
  <c r="BL13"/>
  <c r="AC13" i="23"/>
  <c r="FR14" i="14"/>
  <c r="AB98"/>
  <c r="BL98"/>
  <c r="CW14" i="23"/>
  <c r="EH14"/>
  <c r="BM14"/>
  <c r="AC14"/>
  <c r="CV14" i="14"/>
  <c r="BL14"/>
  <c r="AB13"/>
  <c r="BM13" i="23"/>
  <c r="AC74" i="14"/>
  <c r="EH74"/>
  <c r="BM74"/>
  <c r="FT74"/>
  <c r="CW74"/>
  <c r="HF74"/>
  <c r="AD74" i="23"/>
  <c r="HG74"/>
  <c r="EI74"/>
  <c r="BN74"/>
  <c r="CX74"/>
  <c r="FU74"/>
  <c r="BM50"/>
  <c r="BM53"/>
  <c r="BM57"/>
  <c r="BM58"/>
  <c r="BM54"/>
  <c r="EH55"/>
  <c r="EH58"/>
  <c r="EH54"/>
  <c r="EH64"/>
  <c r="HE64"/>
  <c r="HE53"/>
  <c r="HE54"/>
  <c r="HE57"/>
  <c r="HE55"/>
  <c r="HE58"/>
  <c r="HE62"/>
  <c r="HE56"/>
  <c r="HE59"/>
  <c r="HE50"/>
  <c r="EH50"/>
  <c r="BM59"/>
  <c r="BM55"/>
  <c r="BM62"/>
  <c r="BM64"/>
  <c r="BM56"/>
  <c r="EH59"/>
  <c r="EH53"/>
  <c r="EH62"/>
  <c r="EH57"/>
  <c r="EH56"/>
  <c r="FS59"/>
  <c r="FS58"/>
  <c r="FS64"/>
  <c r="FS57"/>
  <c r="FS53"/>
  <c r="FS62"/>
  <c r="FS54"/>
  <c r="FS55"/>
  <c r="FS56"/>
  <c r="FS50"/>
  <c r="CW54"/>
  <c r="CW56"/>
  <c r="CW53"/>
  <c r="CW57"/>
  <c r="CW59"/>
  <c r="AC64"/>
  <c r="AC56"/>
  <c r="AC62"/>
  <c r="AC55"/>
  <c r="AC59"/>
  <c r="CW50"/>
  <c r="AC50"/>
  <c r="CW58"/>
  <c r="CW64"/>
  <c r="CW55"/>
  <c r="CW62"/>
  <c r="AC58"/>
  <c r="AC54"/>
  <c r="AC57"/>
  <c r="AC53"/>
  <c r="HE98"/>
  <c r="HE97"/>
  <c r="BM98"/>
  <c r="EH97"/>
  <c r="BM97"/>
  <c r="EH98"/>
  <c r="CW97"/>
  <c r="AC31"/>
  <c r="FS97"/>
  <c r="FS98"/>
  <c r="CW98"/>
  <c r="AC98"/>
  <c r="EG98" i="14"/>
  <c r="HD98"/>
  <c r="HD97"/>
  <c r="EG97"/>
  <c r="BL97"/>
  <c r="CV97"/>
  <c r="FR97"/>
  <c r="FR98"/>
  <c r="CV98"/>
  <c r="AB97"/>
  <c r="BL55"/>
  <c r="BL56"/>
  <c r="BL59"/>
  <c r="BL64"/>
  <c r="EG54"/>
  <c r="EG57"/>
  <c r="EG58"/>
  <c r="EG59"/>
  <c r="EG64"/>
  <c r="HD125"/>
  <c r="HD58"/>
  <c r="HD56"/>
  <c r="HD64"/>
  <c r="HD53"/>
  <c r="HD62"/>
  <c r="HD57"/>
  <c r="HD54"/>
  <c r="HD59"/>
  <c r="HD55"/>
  <c r="BL54"/>
  <c r="BL53"/>
  <c r="BL57"/>
  <c r="BL58"/>
  <c r="BL62"/>
  <c r="EG53"/>
  <c r="EG55"/>
  <c r="EG56"/>
  <c r="EG62"/>
  <c r="EG125"/>
  <c r="BL125"/>
  <c r="CV53"/>
  <c r="CV55"/>
  <c r="CV59"/>
  <c r="CV64"/>
  <c r="AB54"/>
  <c r="AB57"/>
  <c r="AB58"/>
  <c r="AB62"/>
  <c r="AB64"/>
  <c r="CV125"/>
  <c r="FR62"/>
  <c r="FR56"/>
  <c r="FR55"/>
  <c r="FR53"/>
  <c r="FR125"/>
  <c r="FR64"/>
  <c r="FR59"/>
  <c r="FR58"/>
  <c r="FR57"/>
  <c r="FR54"/>
  <c r="CV54"/>
  <c r="CV56"/>
  <c r="CV57"/>
  <c r="CV58"/>
  <c r="CV62"/>
  <c r="AB53"/>
  <c r="AB55"/>
  <c r="AB56"/>
  <c r="AB59"/>
  <c r="AB125"/>
  <c r="HF39"/>
  <c r="HF73"/>
  <c r="HF28"/>
  <c r="HF72"/>
  <c r="HF101"/>
  <c r="HF123"/>
  <c r="HF38"/>
  <c r="HG1"/>
  <c r="HF110"/>
  <c r="HF100"/>
  <c r="HF40"/>
  <c r="HF66"/>
  <c r="HF79"/>
  <c r="CW79"/>
  <c r="CW39"/>
  <c r="CW101"/>
  <c r="CW110"/>
  <c r="CX1"/>
  <c r="CW66"/>
  <c r="CW72"/>
  <c r="CW100"/>
  <c r="CW123"/>
  <c r="CW40"/>
  <c r="CW28"/>
  <c r="CW73"/>
  <c r="CW38"/>
  <c r="AB47"/>
  <c r="AB95"/>
  <c r="AB96"/>
  <c r="AB124"/>
  <c r="FR96"/>
  <c r="CV96"/>
  <c r="CV95"/>
  <c r="FR95"/>
  <c r="CV124"/>
  <c r="FR124"/>
  <c r="CW48" i="23"/>
  <c r="AC95"/>
  <c r="AC96"/>
  <c r="AC124"/>
  <c r="CW96"/>
  <c r="FS96"/>
  <c r="CW95"/>
  <c r="FS95"/>
  <c r="CW124"/>
  <c r="FS124"/>
  <c r="HE95"/>
  <c r="BM95"/>
  <c r="BM96"/>
  <c r="BM124"/>
  <c r="EH95"/>
  <c r="HE96"/>
  <c r="EH96"/>
  <c r="HE124"/>
  <c r="EH124"/>
  <c r="EG47" i="14"/>
  <c r="HD95"/>
  <c r="BL95"/>
  <c r="BL96"/>
  <c r="BL124"/>
  <c r="HD96"/>
  <c r="EG96"/>
  <c r="EG95"/>
  <c r="HD124"/>
  <c r="EG124"/>
  <c r="HE48" i="23"/>
  <c r="HE46"/>
  <c r="HE22"/>
  <c r="HE7"/>
  <c r="HE127"/>
  <c r="HE44"/>
  <c r="HE45"/>
  <c r="HE94"/>
  <c r="HE93"/>
  <c r="AB94" i="14"/>
  <c r="AB7"/>
  <c r="AB5"/>
  <c r="BL127"/>
  <c r="BL7"/>
  <c r="BL22"/>
  <c r="EG93"/>
  <c r="EG94"/>
  <c r="CW93" i="23"/>
  <c r="CW94"/>
  <c r="CW5"/>
  <c r="AC94"/>
  <c r="AC93"/>
  <c r="AC5"/>
  <c r="AC22"/>
  <c r="EH93"/>
  <c r="EH7"/>
  <c r="EH22"/>
  <c r="BM94"/>
  <c r="BM127"/>
  <c r="CW45"/>
  <c r="CW44"/>
  <c r="BM45"/>
  <c r="AC46"/>
  <c r="EH44"/>
  <c r="EH46"/>
  <c r="AB45" i="14"/>
  <c r="EH48" i="23"/>
  <c r="BL45" i="14"/>
  <c r="BL47"/>
  <c r="EG44"/>
  <c r="AB118"/>
  <c r="CV48"/>
  <c r="CV44"/>
  <c r="CV22"/>
  <c r="CV7"/>
  <c r="CV127"/>
  <c r="CV47"/>
  <c r="CV45"/>
  <c r="CV5"/>
  <c r="CV94"/>
  <c r="CV93"/>
  <c r="FR47"/>
  <c r="FR44"/>
  <c r="FR22"/>
  <c r="FR93"/>
  <c r="FR127"/>
  <c r="FR48"/>
  <c r="FR45"/>
  <c r="FR7"/>
  <c r="FR5"/>
  <c r="FR94"/>
  <c r="AC92" i="23"/>
  <c r="FS45"/>
  <c r="FS5"/>
  <c r="FS94"/>
  <c r="FS127"/>
  <c r="FS48"/>
  <c r="FS46"/>
  <c r="FS44"/>
  <c r="FS22"/>
  <c r="FS7"/>
  <c r="FS93"/>
  <c r="BL10" i="14"/>
  <c r="HD47"/>
  <c r="HD45"/>
  <c r="HD22"/>
  <c r="HD7"/>
  <c r="HD93"/>
  <c r="HD48"/>
  <c r="HD44"/>
  <c r="HD127"/>
  <c r="HD94"/>
  <c r="AB127"/>
  <c r="AB93"/>
  <c r="AB22"/>
  <c r="BL93"/>
  <c r="BL94"/>
  <c r="EG127"/>
  <c r="EG7"/>
  <c r="EG22"/>
  <c r="CW127" i="23"/>
  <c r="CW7"/>
  <c r="CW22"/>
  <c r="AC127"/>
  <c r="AC7"/>
  <c r="EH94"/>
  <c r="EH127"/>
  <c r="BM93"/>
  <c r="BM7"/>
  <c r="BM22"/>
  <c r="CW46"/>
  <c r="BM44"/>
  <c r="BM46"/>
  <c r="AC44"/>
  <c r="AC45"/>
  <c r="EH45"/>
  <c r="BM48"/>
  <c r="AC48"/>
  <c r="AB44" i="14"/>
  <c r="AB48"/>
  <c r="BL44"/>
  <c r="BL48"/>
  <c r="EG45"/>
  <c r="EG48"/>
  <c r="FT28"/>
  <c r="FT66"/>
  <c r="FT73"/>
  <c r="FT123"/>
  <c r="FT38"/>
  <c r="FT40"/>
  <c r="FT100"/>
  <c r="FT39"/>
  <c r="FT79"/>
  <c r="FT110"/>
  <c r="FU1"/>
  <c r="FT101"/>
  <c r="FT72"/>
  <c r="CX110" i="23"/>
  <c r="CX40"/>
  <c r="CX28"/>
  <c r="CY1"/>
  <c r="CX38"/>
  <c r="CX72"/>
  <c r="CX39"/>
  <c r="CX73"/>
  <c r="CX101"/>
  <c r="CX66"/>
  <c r="CX100"/>
  <c r="CX79"/>
  <c r="CX123"/>
  <c r="HE30"/>
  <c r="HE33"/>
  <c r="HE32"/>
  <c r="HE88"/>
  <c r="HE31"/>
  <c r="FR30" i="14"/>
  <c r="FR31"/>
  <c r="FR32"/>
  <c r="FR88"/>
  <c r="FR33"/>
  <c r="CV32"/>
  <c r="CV88"/>
  <c r="CV31"/>
  <c r="CV30"/>
  <c r="CV33"/>
  <c r="HD30"/>
  <c r="HD31"/>
  <c r="HD32"/>
  <c r="HD88"/>
  <c r="HD33"/>
  <c r="HE10" i="23"/>
  <c r="HE92"/>
  <c r="HE118"/>
  <c r="HE90"/>
  <c r="AC118"/>
  <c r="BL90" i="14"/>
  <c r="BL118"/>
  <c r="AB92"/>
  <c r="EG92"/>
  <c r="EG118"/>
  <c r="EH90" i="23"/>
  <c r="EH31"/>
  <c r="EH88"/>
  <c r="EH32"/>
  <c r="BN41"/>
  <c r="BN110"/>
  <c r="BN72"/>
  <c r="BN38"/>
  <c r="BN40"/>
  <c r="BN71"/>
  <c r="BN123"/>
  <c r="BN66"/>
  <c r="BN28"/>
  <c r="BN39"/>
  <c r="BN79"/>
  <c r="BN73"/>
  <c r="BN100"/>
  <c r="BO1"/>
  <c r="BN101"/>
  <c r="BM92"/>
  <c r="BM88"/>
  <c r="BM33"/>
  <c r="BM31"/>
  <c r="AC88"/>
  <c r="AC33"/>
  <c r="AB88" i="14"/>
  <c r="AB33"/>
  <c r="AB31"/>
  <c r="FU110" i="23"/>
  <c r="FV1"/>
  <c r="FU38"/>
  <c r="FU79"/>
  <c r="FU40"/>
  <c r="FU66"/>
  <c r="FU123"/>
  <c r="FU72"/>
  <c r="FU28"/>
  <c r="FU73"/>
  <c r="FU39"/>
  <c r="FU101"/>
  <c r="FU100"/>
  <c r="BL32" i="14"/>
  <c r="BL30"/>
  <c r="EG31"/>
  <c r="EG88"/>
  <c r="EG30"/>
  <c r="CW30" i="23"/>
  <c r="CW33"/>
  <c r="CW32"/>
  <c r="CW88"/>
  <c r="CW31"/>
  <c r="FS30"/>
  <c r="FS31"/>
  <c r="FS32"/>
  <c r="FS88"/>
  <c r="FS33"/>
  <c r="FR10" i="14"/>
  <c r="FR118"/>
  <c r="FR92"/>
  <c r="FR90"/>
  <c r="CV90"/>
  <c r="CV118"/>
  <c r="CV10"/>
  <c r="CV92"/>
  <c r="CW10" i="23"/>
  <c r="CW90"/>
  <c r="CW118"/>
  <c r="CW92"/>
  <c r="FS10"/>
  <c r="FS118"/>
  <c r="FS90"/>
  <c r="FS92"/>
  <c r="HD10" i="14"/>
  <c r="HD90"/>
  <c r="HD118"/>
  <c r="HD92"/>
  <c r="AC90" i="23"/>
  <c r="BL92" i="14"/>
  <c r="AB90"/>
  <c r="EG90"/>
  <c r="EH92" i="23"/>
  <c r="EI72"/>
  <c r="EI39"/>
  <c r="EJ1"/>
  <c r="EI28"/>
  <c r="EI38"/>
  <c r="EI101"/>
  <c r="EI110"/>
  <c r="EI40"/>
  <c r="EI79"/>
  <c r="EI123"/>
  <c r="EI100"/>
  <c r="EI73"/>
  <c r="EI66"/>
  <c r="EH118"/>
  <c r="EH33"/>
  <c r="EH10"/>
  <c r="EH30"/>
  <c r="BM90"/>
  <c r="BM118"/>
  <c r="BM10"/>
  <c r="BM32"/>
  <c r="BM30"/>
  <c r="AC10"/>
  <c r="AC32"/>
  <c r="AC30"/>
  <c r="AB10" i="14"/>
  <c r="AB32"/>
  <c r="AB30"/>
  <c r="BL88"/>
  <c r="BL33"/>
  <c r="BL31"/>
  <c r="EG33"/>
  <c r="EG10"/>
  <c r="EG32"/>
  <c r="HG73" i="23"/>
  <c r="HG40"/>
  <c r="HG100"/>
  <c r="HH1"/>
  <c r="HG28"/>
  <c r="HG38"/>
  <c r="HG101"/>
  <c r="HG79"/>
  <c r="HG66"/>
  <c r="HG123"/>
  <c r="HG72"/>
  <c r="HG39"/>
  <c r="HG110"/>
  <c r="BM101" i="14"/>
  <c r="BM123"/>
  <c r="BM40"/>
  <c r="BM38"/>
  <c r="BM41"/>
  <c r="BM72"/>
  <c r="BM28"/>
  <c r="BN1"/>
  <c r="BM73"/>
  <c r="BM66"/>
  <c r="BM100"/>
  <c r="BM71"/>
  <c r="BM39"/>
  <c r="BM110"/>
  <c r="BM79"/>
  <c r="BP1" i="13"/>
  <c r="AC73" i="14"/>
  <c r="AC110"/>
  <c r="AC41"/>
  <c r="AC100"/>
  <c r="AC123"/>
  <c r="AC40"/>
  <c r="AC79"/>
  <c r="AD1"/>
  <c r="AC101"/>
  <c r="AC39"/>
  <c r="AC28"/>
  <c r="AC38"/>
  <c r="AC71"/>
  <c r="AC72"/>
  <c r="AC66"/>
  <c r="F21" i="6"/>
  <c r="FS78" i="23"/>
  <c r="FS82"/>
  <c r="FS79"/>
  <c r="FS83"/>
  <c r="FS86"/>
  <c r="FS99"/>
  <c r="FS29"/>
  <c r="FS38"/>
  <c r="FS3"/>
  <c r="FS84"/>
  <c r="FS37"/>
  <c r="FS80"/>
  <c r="FS77"/>
  <c r="FS81"/>
  <c r="FS27"/>
  <c r="FS35"/>
  <c r="FS67"/>
  <c r="FS87"/>
  <c r="FS34"/>
  <c r="FS66"/>
  <c r="CW77"/>
  <c r="CW81"/>
  <c r="CW34"/>
  <c r="CW80"/>
  <c r="CW87"/>
  <c r="CW29"/>
  <c r="CW3"/>
  <c r="CW83"/>
  <c r="CW86"/>
  <c r="CW99"/>
  <c r="CW37"/>
  <c r="CW78"/>
  <c r="CW82"/>
  <c r="CW84"/>
  <c r="CW27"/>
  <c r="CW35"/>
  <c r="CW67"/>
  <c r="CW85"/>
  <c r="FS85"/>
  <c r="CW36"/>
  <c r="FS36"/>
  <c r="G21" i="6"/>
  <c r="EH77" i="23"/>
  <c r="EH81"/>
  <c r="EH34"/>
  <c r="EH80"/>
  <c r="EH87"/>
  <c r="EH29"/>
  <c r="EH3"/>
  <c r="BM37"/>
  <c r="BM81"/>
  <c r="BM83"/>
  <c r="BM78"/>
  <c r="BM27"/>
  <c r="BM35"/>
  <c r="BM87"/>
  <c r="BM80"/>
  <c r="BM34"/>
  <c r="EH83"/>
  <c r="EH86"/>
  <c r="EH99"/>
  <c r="EH37"/>
  <c r="EH78"/>
  <c r="EH82"/>
  <c r="EH84"/>
  <c r="EH27"/>
  <c r="EH35"/>
  <c r="EH67"/>
  <c r="BM86"/>
  <c r="BM82"/>
  <c r="BM67"/>
  <c r="BM99"/>
  <c r="BM84"/>
  <c r="BM3"/>
  <c r="BM77"/>
  <c r="BM29"/>
  <c r="BM85"/>
  <c r="EH36"/>
  <c r="BM36"/>
  <c r="EH85"/>
  <c r="HE36"/>
  <c r="HE81"/>
  <c r="HE35"/>
  <c r="HE67"/>
  <c r="HE86"/>
  <c r="HE82"/>
  <c r="HE83"/>
  <c r="HE66"/>
  <c r="HE78"/>
  <c r="HE38"/>
  <c r="HE85"/>
  <c r="HE77"/>
  <c r="HE3"/>
  <c r="HE37"/>
  <c r="HE80"/>
  <c r="HE87"/>
  <c r="HE27"/>
  <c r="HE79"/>
  <c r="HE99"/>
  <c r="HE29"/>
  <c r="HE34"/>
  <c r="HE84"/>
  <c r="B21" i="6"/>
  <c r="FR27" i="14"/>
  <c r="FR29"/>
  <c r="FR35"/>
  <c r="FR38"/>
  <c r="FR67"/>
  <c r="FR77"/>
  <c r="FR79"/>
  <c r="FR81"/>
  <c r="FR83"/>
  <c r="FR86"/>
  <c r="FR99"/>
  <c r="FR3"/>
  <c r="FR34"/>
  <c r="FR37"/>
  <c r="FR66"/>
  <c r="FR78"/>
  <c r="FR80"/>
  <c r="FR82"/>
  <c r="FR84"/>
  <c r="FR87"/>
  <c r="CV99"/>
  <c r="CV78"/>
  <c r="CV80"/>
  <c r="CV82"/>
  <c r="CV84"/>
  <c r="CV87"/>
  <c r="CV34"/>
  <c r="CV37"/>
  <c r="CV77"/>
  <c r="CV81"/>
  <c r="CV83"/>
  <c r="CV86"/>
  <c r="CV27"/>
  <c r="CV29"/>
  <c r="CV35"/>
  <c r="CV67"/>
  <c r="CV3"/>
  <c r="CV85"/>
  <c r="FR36"/>
  <c r="CV36"/>
  <c r="FR85"/>
  <c r="AD85" i="23"/>
  <c r="AD36"/>
  <c r="AD41"/>
  <c r="AD37"/>
  <c r="AD73"/>
  <c r="AD110"/>
  <c r="AD100"/>
  <c r="AD81"/>
  <c r="AD83"/>
  <c r="AD78"/>
  <c r="AD27"/>
  <c r="AD66"/>
  <c r="AD35"/>
  <c r="AD87"/>
  <c r="AD72"/>
  <c r="AD80"/>
  <c r="AD123"/>
  <c r="AD34"/>
  <c r="AE1"/>
  <c r="AD101"/>
  <c r="AD86"/>
  <c r="AD67"/>
  <c r="AD40"/>
  <c r="AD77"/>
  <c r="AD38"/>
  <c r="AD71"/>
  <c r="AD39"/>
  <c r="AD82"/>
  <c r="AD99"/>
  <c r="AD79"/>
  <c r="AD84"/>
  <c r="AD3"/>
  <c r="AD28"/>
  <c r="AD29"/>
  <c r="C21" i="6"/>
  <c r="BL37" i="14"/>
  <c r="BL80"/>
  <c r="BL82"/>
  <c r="BL67"/>
  <c r="BL35"/>
  <c r="BL87"/>
  <c r="BL78"/>
  <c r="BL27"/>
  <c r="BL34"/>
  <c r="HD34"/>
  <c r="HD37"/>
  <c r="HD66"/>
  <c r="HD78"/>
  <c r="HD80"/>
  <c r="HD82"/>
  <c r="HD84"/>
  <c r="HD87"/>
  <c r="HD99"/>
  <c r="HD3"/>
  <c r="BL86"/>
  <c r="BL81"/>
  <c r="BL83"/>
  <c r="BL77"/>
  <c r="BL29"/>
  <c r="BL84"/>
  <c r="BL3"/>
  <c r="BL99"/>
  <c r="HD27"/>
  <c r="HD29"/>
  <c r="HD38"/>
  <c r="HD67"/>
  <c r="HD79"/>
  <c r="HD83"/>
  <c r="HD35"/>
  <c r="HD77"/>
  <c r="HD81"/>
  <c r="HD86"/>
  <c r="BL36"/>
  <c r="HD36"/>
  <c r="BL85"/>
  <c r="HD85"/>
  <c r="I21" i="6"/>
  <c r="BN65" i="23" s="1"/>
  <c r="EH41"/>
  <c r="EH121"/>
  <c r="EH89"/>
  <c r="EH114"/>
  <c r="EH21"/>
  <c r="EH130"/>
  <c r="EH9"/>
  <c r="EH102"/>
  <c r="EH111"/>
  <c r="EH117"/>
  <c r="EH126"/>
  <c r="EH42"/>
  <c r="BM41"/>
  <c r="BM129"/>
  <c r="BM112"/>
  <c r="BM130"/>
  <c r="BM128"/>
  <c r="BM117"/>
  <c r="BM21"/>
  <c r="BM126"/>
  <c r="BM114"/>
  <c r="EH51"/>
  <c r="EH115"/>
  <c r="EH76"/>
  <c r="EH119"/>
  <c r="EH129"/>
  <c r="EH71"/>
  <c r="EH75"/>
  <c r="EH91"/>
  <c r="EH112"/>
  <c r="EH128"/>
  <c r="BM42"/>
  <c r="BM76"/>
  <c r="BM9"/>
  <c r="BM111"/>
  <c r="BM102"/>
  <c r="BM75"/>
  <c r="BM89"/>
  <c r="BM115"/>
  <c r="BM121"/>
  <c r="BM71"/>
  <c r="BM91"/>
  <c r="BM119"/>
  <c r="BM47"/>
  <c r="EH47"/>
  <c r="BM51"/>
  <c r="HE41"/>
  <c r="HE89"/>
  <c r="HE114"/>
  <c r="HE130"/>
  <c r="HE71"/>
  <c r="HE111"/>
  <c r="HE126"/>
  <c r="HE42"/>
  <c r="HE121"/>
  <c r="HE128"/>
  <c r="HE47"/>
  <c r="HE115"/>
  <c r="HE21"/>
  <c r="HE102"/>
  <c r="HE117"/>
  <c r="HE51"/>
  <c r="HE129"/>
  <c r="HE75"/>
  <c r="HE91"/>
  <c r="HE76"/>
  <c r="HE119"/>
  <c r="HE112"/>
  <c r="HE9"/>
  <c r="AC99"/>
  <c r="AC80"/>
  <c r="AC115"/>
  <c r="AC87"/>
  <c r="AC75"/>
  <c r="AC129"/>
  <c r="AC41"/>
  <c r="AC119"/>
  <c r="AC91"/>
  <c r="AC29"/>
  <c r="AC78"/>
  <c r="AC81"/>
  <c r="AC3"/>
  <c r="AC84"/>
  <c r="AC117"/>
  <c r="AC102"/>
  <c r="AC9"/>
  <c r="AC37"/>
  <c r="AC36"/>
  <c r="D21" i="6"/>
  <c r="AC122" i="14" s="1"/>
  <c r="FR115"/>
  <c r="FR102"/>
  <c r="FR9"/>
  <c r="FR42"/>
  <c r="FR76"/>
  <c r="FR89"/>
  <c r="FR114"/>
  <c r="FR119"/>
  <c r="FR21"/>
  <c r="FR128"/>
  <c r="FR41"/>
  <c r="FR121"/>
  <c r="FR50"/>
  <c r="FR71"/>
  <c r="FR75"/>
  <c r="FR91"/>
  <c r="FR111"/>
  <c r="FR112"/>
  <c r="FR117"/>
  <c r="FR126"/>
  <c r="FR129"/>
  <c r="FR130"/>
  <c r="CV121"/>
  <c r="CV114"/>
  <c r="CV75"/>
  <c r="CV91"/>
  <c r="CV117"/>
  <c r="CV126"/>
  <c r="CV129"/>
  <c r="CV130"/>
  <c r="CV50"/>
  <c r="CV71"/>
  <c r="CV9"/>
  <c r="CV41"/>
  <c r="CV115"/>
  <c r="CV102"/>
  <c r="CV111"/>
  <c r="CV112"/>
  <c r="CV76"/>
  <c r="CV89"/>
  <c r="CV119"/>
  <c r="CV21"/>
  <c r="CV128"/>
  <c r="CV42"/>
  <c r="CV46"/>
  <c r="FR51"/>
  <c r="CV51"/>
  <c r="FR46"/>
  <c r="EH85"/>
  <c r="EH36"/>
  <c r="EH78"/>
  <c r="EH80"/>
  <c r="EH82"/>
  <c r="EH84"/>
  <c r="EH87"/>
  <c r="EH100"/>
  <c r="EH27"/>
  <c r="EH29"/>
  <c r="EH35"/>
  <c r="EH38"/>
  <c r="EH40"/>
  <c r="EH67"/>
  <c r="EH3"/>
  <c r="EH110"/>
  <c r="EH123"/>
  <c r="EH72"/>
  <c r="EH79"/>
  <c r="EH83"/>
  <c r="EH86"/>
  <c r="EH101"/>
  <c r="EH28"/>
  <c r="EH37"/>
  <c r="EI1"/>
  <c r="EH73"/>
  <c r="EH77"/>
  <c r="EH81"/>
  <c r="EH99"/>
  <c r="EH34"/>
  <c r="EH39"/>
  <c r="EH66"/>
  <c r="H21" i="6"/>
  <c r="FS115" i="23"/>
  <c r="FS75"/>
  <c r="FS76"/>
  <c r="FS119"/>
  <c r="FS129"/>
  <c r="FS42"/>
  <c r="FS91"/>
  <c r="FS112"/>
  <c r="FS128"/>
  <c r="FS71"/>
  <c r="FS51"/>
  <c r="FS41"/>
  <c r="FS121"/>
  <c r="FS89"/>
  <c r="FS114"/>
  <c r="FS21"/>
  <c r="FS130"/>
  <c r="FS102"/>
  <c r="FS111"/>
  <c r="FS117"/>
  <c r="FS126"/>
  <c r="FS9"/>
  <c r="CW51"/>
  <c r="CW41"/>
  <c r="CW115"/>
  <c r="CW89"/>
  <c r="CW114"/>
  <c r="CW21"/>
  <c r="CW130"/>
  <c r="CW9"/>
  <c r="CW102"/>
  <c r="CW111"/>
  <c r="CW117"/>
  <c r="CW126"/>
  <c r="CW42"/>
  <c r="CW121"/>
  <c r="CW76"/>
  <c r="CW119"/>
  <c r="CW129"/>
  <c r="CW71"/>
  <c r="CW75"/>
  <c r="CW91"/>
  <c r="CW112"/>
  <c r="CW128"/>
  <c r="CW47"/>
  <c r="FS47"/>
  <c r="AF1" i="13"/>
  <c r="E21" i="6"/>
  <c r="EH122" i="14" s="1"/>
  <c r="BL50"/>
  <c r="BL112"/>
  <c r="BL129"/>
  <c r="BL130"/>
  <c r="BL75"/>
  <c r="BL115"/>
  <c r="BL89"/>
  <c r="BL121"/>
  <c r="BL91"/>
  <c r="BL119"/>
  <c r="HD41"/>
  <c r="HD126"/>
  <c r="HD129"/>
  <c r="HD130"/>
  <c r="HD114"/>
  <c r="HD119"/>
  <c r="HD50"/>
  <c r="HD71"/>
  <c r="HD75"/>
  <c r="HD91"/>
  <c r="HD51"/>
  <c r="BL41"/>
  <c r="BL42"/>
  <c r="BL76"/>
  <c r="BL111"/>
  <c r="BL9"/>
  <c r="BL102"/>
  <c r="BL117"/>
  <c r="BL128"/>
  <c r="BL21"/>
  <c r="BL71"/>
  <c r="BL126"/>
  <c r="BL114"/>
  <c r="HD115"/>
  <c r="HD21"/>
  <c r="HD111"/>
  <c r="HD112"/>
  <c r="HD76"/>
  <c r="HD89"/>
  <c r="HD121"/>
  <c r="HD102"/>
  <c r="HD128"/>
  <c r="HD117"/>
  <c r="HD42"/>
  <c r="HD9"/>
  <c r="BL51"/>
  <c r="BL46"/>
  <c r="HD46"/>
  <c r="AC126" i="23"/>
  <c r="AC82"/>
  <c r="AC111"/>
  <c r="AC114"/>
  <c r="AC34"/>
  <c r="AC67"/>
  <c r="AC86"/>
  <c r="AC89"/>
  <c r="AC128"/>
  <c r="AC112"/>
  <c r="AC51"/>
  <c r="AC71"/>
  <c r="AC35"/>
  <c r="AC27"/>
  <c r="AC83"/>
  <c r="AC77"/>
  <c r="AC121"/>
  <c r="AC21"/>
  <c r="AC130"/>
  <c r="AC76"/>
  <c r="AC42"/>
  <c r="AC47"/>
  <c r="AC85"/>
  <c r="CX26" l="1"/>
  <c r="FT52"/>
  <c r="FT120"/>
  <c r="FT65"/>
  <c r="FT122"/>
  <c r="BN120"/>
  <c r="AD120"/>
  <c r="CX52"/>
  <c r="BN52"/>
  <c r="EI52"/>
  <c r="AD52"/>
  <c r="CW120" i="14"/>
  <c r="EH120"/>
  <c r="AC120"/>
  <c r="BM120"/>
  <c r="CW122"/>
  <c r="BM122"/>
  <c r="AD65" i="23"/>
  <c r="EH26" i="14"/>
  <c r="HE122"/>
  <c r="HE120"/>
  <c r="HE65"/>
  <c r="HE52"/>
  <c r="AF5" i="13"/>
  <c r="AF7"/>
  <c r="AF9"/>
  <c r="AF15"/>
  <c r="AF20"/>
  <c r="AF24"/>
  <c r="AF26"/>
  <c r="AF28"/>
  <c r="AF30"/>
  <c r="AF32"/>
  <c r="AF34"/>
  <c r="AF36"/>
  <c r="AF37"/>
  <c r="AF39"/>
  <c r="AF41"/>
  <c r="AF3"/>
  <c r="AF6"/>
  <c r="AF8"/>
  <c r="AF10"/>
  <c r="AF23"/>
  <c r="AF25"/>
  <c r="AF27"/>
  <c r="AF29"/>
  <c r="AF31"/>
  <c r="AF33"/>
  <c r="AF35"/>
  <c r="AF38"/>
  <c r="AF40"/>
  <c r="AF42"/>
  <c r="AF43"/>
  <c r="AF44"/>
  <c r="AF45"/>
  <c r="AF49"/>
  <c r="AF66"/>
  <c r="AF68"/>
  <c r="AF70"/>
  <c r="AF72"/>
  <c r="AF74"/>
  <c r="AF76"/>
  <c r="AF78"/>
  <c r="AF80"/>
  <c r="AF82"/>
  <c r="AF84"/>
  <c r="AF86"/>
  <c r="AF88"/>
  <c r="AF89"/>
  <c r="AF90"/>
  <c r="AF91"/>
  <c r="AF92"/>
  <c r="AF93"/>
  <c r="AF94"/>
  <c r="AF95"/>
  <c r="AF96"/>
  <c r="AF97"/>
  <c r="AF98"/>
  <c r="AF100"/>
  <c r="AF102"/>
  <c r="AF104"/>
  <c r="AF106"/>
  <c r="AF108"/>
  <c r="AF110"/>
  <c r="AF112"/>
  <c r="AF118"/>
  <c r="AF124"/>
  <c r="AF128"/>
  <c r="AF130"/>
  <c r="AF57"/>
  <c r="AF61"/>
  <c r="AF67"/>
  <c r="AF69"/>
  <c r="AF79"/>
  <c r="AF81"/>
  <c r="AF85"/>
  <c r="AF87"/>
  <c r="AF48"/>
  <c r="AF50"/>
  <c r="AF55"/>
  <c r="AF56"/>
  <c r="AF71"/>
  <c r="AF73"/>
  <c r="AF75"/>
  <c r="AF77"/>
  <c r="AF83"/>
  <c r="AF129"/>
  <c r="AF131"/>
  <c r="AF99"/>
  <c r="AF101"/>
  <c r="AF103"/>
  <c r="AF105"/>
  <c r="AF107"/>
  <c r="AF109"/>
  <c r="AF111"/>
  <c r="AF117"/>
  <c r="AF123"/>
  <c r="AF125"/>
  <c r="AF64"/>
  <c r="AF122"/>
  <c r="AF53"/>
  <c r="AF120"/>
  <c r="AF54"/>
  <c r="AF18"/>
  <c r="AF62"/>
  <c r="AF17"/>
  <c r="AF19"/>
  <c r="AF16"/>
  <c r="AF13"/>
  <c r="AF116"/>
  <c r="AF14"/>
  <c r="AF51"/>
  <c r="AF113"/>
  <c r="AF121"/>
  <c r="AF65"/>
  <c r="AF59"/>
  <c r="AF60"/>
  <c r="AF63"/>
  <c r="AF126"/>
  <c r="AF58"/>
  <c r="AF127"/>
  <c r="AF46"/>
  <c r="AF47"/>
  <c r="AF115"/>
  <c r="AF21"/>
  <c r="AF22"/>
  <c r="AF52"/>
  <c r="AF119"/>
  <c r="AF114"/>
  <c r="FS122" i="14"/>
  <c r="FS120"/>
  <c r="FS65"/>
  <c r="FS52"/>
  <c r="EI108" i="23"/>
  <c r="HF52"/>
  <c r="HF120"/>
  <c r="HF65"/>
  <c r="HF122"/>
  <c r="BP3" i="13"/>
  <c r="BP24"/>
  <c r="BP26"/>
  <c r="BP28"/>
  <c r="BP9"/>
  <c r="BP27"/>
  <c r="BP29"/>
  <c r="BP30"/>
  <c r="BP32"/>
  <c r="BP34"/>
  <c r="BP36"/>
  <c r="BP37"/>
  <c r="BP39"/>
  <c r="BP41"/>
  <c r="BP42"/>
  <c r="BP43"/>
  <c r="BP44"/>
  <c r="BP45"/>
  <c r="BP31"/>
  <c r="BP33"/>
  <c r="BP35"/>
  <c r="BP38"/>
  <c r="BP40"/>
  <c r="BP55"/>
  <c r="BP56"/>
  <c r="BP57"/>
  <c r="BP67"/>
  <c r="BP69"/>
  <c r="BP71"/>
  <c r="BP73"/>
  <c r="BP75"/>
  <c r="BP77"/>
  <c r="BP79"/>
  <c r="BP81"/>
  <c r="BP83"/>
  <c r="BP85"/>
  <c r="BP87"/>
  <c r="BP66"/>
  <c r="BP72"/>
  <c r="BP74"/>
  <c r="BP76"/>
  <c r="BP82"/>
  <c r="BP86"/>
  <c r="BP88"/>
  <c r="BP99"/>
  <c r="BP101"/>
  <c r="BP103"/>
  <c r="BP105"/>
  <c r="BP107"/>
  <c r="BP109"/>
  <c r="BP111"/>
  <c r="BP117"/>
  <c r="BP123"/>
  <c r="BP129"/>
  <c r="BP68"/>
  <c r="BP70"/>
  <c r="BP84"/>
  <c r="BP91"/>
  <c r="BP93"/>
  <c r="BP94"/>
  <c r="BP100"/>
  <c r="BP102"/>
  <c r="BP104"/>
  <c r="BP106"/>
  <c r="BP108"/>
  <c r="BP110"/>
  <c r="BP112"/>
  <c r="BP118"/>
  <c r="BP128"/>
  <c r="BP130"/>
  <c r="BP10"/>
  <c r="BP78"/>
  <c r="BP80"/>
  <c r="BP90"/>
  <c r="BP92"/>
  <c r="BP95"/>
  <c r="BP96"/>
  <c r="BP97"/>
  <c r="BP98"/>
  <c r="BP89"/>
  <c r="BP122"/>
  <c r="BP64"/>
  <c r="BP23"/>
  <c r="BP49"/>
  <c r="BP25"/>
  <c r="BP5"/>
  <c r="BP15"/>
  <c r="BP20"/>
  <c r="BP6"/>
  <c r="BP61"/>
  <c r="BP120"/>
  <c r="BP124"/>
  <c r="BP7"/>
  <c r="BP50"/>
  <c r="BP48"/>
  <c r="BP54"/>
  <c r="BP8"/>
  <c r="BP53"/>
  <c r="BP125"/>
  <c r="BP17"/>
  <c r="BP19"/>
  <c r="BP18"/>
  <c r="BP62"/>
  <c r="BP16"/>
  <c r="BP14"/>
  <c r="BP116"/>
  <c r="BP13"/>
  <c r="BP51"/>
  <c r="BP113"/>
  <c r="BP121"/>
  <c r="BP52"/>
  <c r="BP65"/>
  <c r="BP58"/>
  <c r="BP59"/>
  <c r="BP60"/>
  <c r="BP63"/>
  <c r="BP127"/>
  <c r="BP46"/>
  <c r="BP47"/>
  <c r="BP126"/>
  <c r="BP115"/>
  <c r="BP22"/>
  <c r="BP21"/>
  <c r="BP119"/>
  <c r="BP114"/>
  <c r="EI120" i="23"/>
  <c r="CX120"/>
  <c r="CX122"/>
  <c r="BN122"/>
  <c r="EI122"/>
  <c r="AD122"/>
  <c r="CW52" i="14"/>
  <c r="EH52"/>
  <c r="AC52"/>
  <c r="BM52"/>
  <c r="CW65"/>
  <c r="BM65"/>
  <c r="EH65"/>
  <c r="AC65"/>
  <c r="EI65" i="23"/>
  <c r="CX65"/>
  <c r="CW8" i="14"/>
  <c r="FS26"/>
  <c r="FS106"/>
  <c r="FS104"/>
  <c r="FS105"/>
  <c r="FS61"/>
  <c r="FS68"/>
  <c r="FS108"/>
  <c r="FS103"/>
  <c r="FS107"/>
  <c r="FS70"/>
  <c r="FS69"/>
  <c r="AE109" i="23"/>
  <c r="AE108"/>
  <c r="AD109" i="14"/>
  <c r="AD108"/>
  <c r="HH109" i="23"/>
  <c r="AD68"/>
  <c r="EI68"/>
  <c r="BM68" i="14"/>
  <c r="CY109" i="23"/>
  <c r="CX68"/>
  <c r="CX69"/>
  <c r="AD69"/>
  <c r="EI69"/>
  <c r="CX109" i="14"/>
  <c r="CW69"/>
  <c r="EH69"/>
  <c r="AC69"/>
  <c r="HG109"/>
  <c r="CX70" i="23"/>
  <c r="EI70"/>
  <c r="AD70"/>
  <c r="CW70" i="14"/>
  <c r="BM70"/>
  <c r="AC70"/>
  <c r="CW108"/>
  <c r="CW104"/>
  <c r="CW103"/>
  <c r="BN103" i="23"/>
  <c r="BN105"/>
  <c r="BN107"/>
  <c r="BN61"/>
  <c r="EI103"/>
  <c r="EI106"/>
  <c r="AD103"/>
  <c r="AD105"/>
  <c r="AD107"/>
  <c r="AD61"/>
  <c r="CX61"/>
  <c r="CX107"/>
  <c r="CX104"/>
  <c r="CX103"/>
  <c r="BM104" i="14"/>
  <c r="BM107"/>
  <c r="BM108"/>
  <c r="BM26"/>
  <c r="EH61"/>
  <c r="EH104"/>
  <c r="EH105"/>
  <c r="EH107"/>
  <c r="AC104"/>
  <c r="AC107"/>
  <c r="AC108"/>
  <c r="AC26"/>
  <c r="HE26"/>
  <c r="HE107"/>
  <c r="HE105"/>
  <c r="HE104"/>
  <c r="HE61"/>
  <c r="HE70"/>
  <c r="HE68"/>
  <c r="HE103"/>
  <c r="HE106"/>
  <c r="HE108"/>
  <c r="HE69"/>
  <c r="FT26" i="23"/>
  <c r="FT106"/>
  <c r="FT104"/>
  <c r="FT103"/>
  <c r="FT61"/>
  <c r="FT68"/>
  <c r="FT108"/>
  <c r="FT105"/>
  <c r="FT107"/>
  <c r="FT70"/>
  <c r="FT69"/>
  <c r="EI109" i="14"/>
  <c r="HF26" i="23"/>
  <c r="HF107"/>
  <c r="HF106"/>
  <c r="HF104"/>
  <c r="HF61"/>
  <c r="HF70"/>
  <c r="HF105"/>
  <c r="HF103"/>
  <c r="HF108"/>
  <c r="HF69"/>
  <c r="HF68"/>
  <c r="BN109" i="14"/>
  <c r="BN108"/>
  <c r="EJ109" i="23"/>
  <c r="AC68" i="14"/>
  <c r="FV109" i="23"/>
  <c r="BO109"/>
  <c r="BO108"/>
  <c r="BN68"/>
  <c r="EH68" i="14"/>
  <c r="FU109"/>
  <c r="BN69" i="23"/>
  <c r="CW68" i="14"/>
  <c r="BM69"/>
  <c r="BN70" i="23"/>
  <c r="EH70" i="14"/>
  <c r="CW61"/>
  <c r="CW107"/>
  <c r="CW105"/>
  <c r="CW106"/>
  <c r="CW26"/>
  <c r="BN104" i="23"/>
  <c r="BN106"/>
  <c r="BN108"/>
  <c r="BN26"/>
  <c r="EI61"/>
  <c r="EI105"/>
  <c r="EI104"/>
  <c r="EI107"/>
  <c r="EI26"/>
  <c r="AD104"/>
  <c r="AD106"/>
  <c r="AD108"/>
  <c r="AD26"/>
  <c r="CX108"/>
  <c r="CX105"/>
  <c r="CX106"/>
  <c r="BM103" i="14"/>
  <c r="BM106"/>
  <c r="BM105"/>
  <c r="BM61"/>
  <c r="EH106"/>
  <c r="EH103"/>
  <c r="EH108"/>
  <c r="AC103"/>
  <c r="AC106"/>
  <c r="AC105"/>
  <c r="AC61"/>
  <c r="HE63"/>
  <c r="HE60"/>
  <c r="HE20"/>
  <c r="HE25"/>
  <c r="HE8"/>
  <c r="HE17"/>
  <c r="HE19"/>
  <c r="HE18"/>
  <c r="FT8" i="23"/>
  <c r="FT20"/>
  <c r="FT16"/>
  <c r="FT25"/>
  <c r="FT18"/>
  <c r="FT63"/>
  <c r="FT60"/>
  <c r="FT17"/>
  <c r="FT19"/>
  <c r="HF8"/>
  <c r="HF17"/>
  <c r="HF18"/>
  <c r="HF63"/>
  <c r="HF60"/>
  <c r="HF20"/>
  <c r="HF16"/>
  <c r="HF19"/>
  <c r="HF25"/>
  <c r="CX25"/>
  <c r="CX18"/>
  <c r="CX16"/>
  <c r="CX20"/>
  <c r="BN25"/>
  <c r="BN19"/>
  <c r="BN16"/>
  <c r="EI25"/>
  <c r="EI18"/>
  <c r="EI16"/>
  <c r="EI20"/>
  <c r="AD18"/>
  <c r="AD17"/>
  <c r="BM19" i="14"/>
  <c r="BM18"/>
  <c r="BM16"/>
  <c r="BM20"/>
  <c r="EH18"/>
  <c r="EH17"/>
  <c r="AC25"/>
  <c r="AC19"/>
  <c r="AC17"/>
  <c r="AC20"/>
  <c r="CW18"/>
  <c r="CW19"/>
  <c r="CW17"/>
  <c r="CX60" i="23"/>
  <c r="CX63"/>
  <c r="BM60" i="14"/>
  <c r="BM63"/>
  <c r="EH60"/>
  <c r="EH63"/>
  <c r="AC60"/>
  <c r="AC63"/>
  <c r="BN8" i="23"/>
  <c r="EI60"/>
  <c r="EI63"/>
  <c r="AD8"/>
  <c r="AC116" i="14"/>
  <c r="FS8"/>
  <c r="FS17"/>
  <c r="FS18"/>
  <c r="FS63"/>
  <c r="FS60"/>
  <c r="FS20"/>
  <c r="FS19"/>
  <c r="FS25"/>
  <c r="CX19" i="23"/>
  <c r="CX17"/>
  <c r="BN18"/>
  <c r="BN17"/>
  <c r="BN20"/>
  <c r="EI19"/>
  <c r="EI17"/>
  <c r="AD25"/>
  <c r="AD19"/>
  <c r="AD16"/>
  <c r="AD20"/>
  <c r="BM25" i="14"/>
  <c r="BM17"/>
  <c r="EH25"/>
  <c r="EH19"/>
  <c r="EH20"/>
  <c r="AC18"/>
  <c r="AC16"/>
  <c r="CW25"/>
  <c r="CW20"/>
  <c r="CX8" i="23"/>
  <c r="BM8" i="14"/>
  <c r="EH8"/>
  <c r="AC8"/>
  <c r="CW60"/>
  <c r="CW63"/>
  <c r="BN60" i="23"/>
  <c r="BN63"/>
  <c r="EI8"/>
  <c r="AD60"/>
  <c r="AD63"/>
  <c r="HE116" i="14"/>
  <c r="HE6"/>
  <c r="HE24"/>
  <c r="HE113"/>
  <c r="HE23"/>
  <c r="HE49"/>
  <c r="FT6" i="23"/>
  <c r="FT24"/>
  <c r="FT113"/>
  <c r="FT116"/>
  <c r="FT23"/>
  <c r="FT49"/>
  <c r="FT125"/>
  <c r="HF6"/>
  <c r="HF24"/>
  <c r="HF113"/>
  <c r="HF116"/>
  <c r="HF23"/>
  <c r="HF49"/>
  <c r="HF125"/>
  <c r="CX113"/>
  <c r="BN113"/>
  <c r="EI113"/>
  <c r="AD113"/>
  <c r="EH113" i="14"/>
  <c r="AC113"/>
  <c r="CW113"/>
  <c r="BM113"/>
  <c r="CX24" i="23"/>
  <c r="BN24"/>
  <c r="EI24"/>
  <c r="AD24"/>
  <c r="CW24" i="14"/>
  <c r="BM24"/>
  <c r="EH24"/>
  <c r="AC24"/>
  <c r="BN6" i="23"/>
  <c r="EI6"/>
  <c r="AD6"/>
  <c r="CX6"/>
  <c r="CW6" i="14"/>
  <c r="BM6"/>
  <c r="EH6"/>
  <c r="AC6"/>
  <c r="CX116" i="23"/>
  <c r="BM116" i="14"/>
  <c r="EI116" i="23"/>
  <c r="FS6" i="14"/>
  <c r="FS24"/>
  <c r="FS113"/>
  <c r="FS116"/>
  <c r="FS23"/>
  <c r="FS49"/>
  <c r="CX125" i="23"/>
  <c r="CX49"/>
  <c r="BN49"/>
  <c r="BN125"/>
  <c r="EI125"/>
  <c r="EI49"/>
  <c r="AD49"/>
  <c r="AD125"/>
  <c r="EH49" i="14"/>
  <c r="AC49"/>
  <c r="CW49"/>
  <c r="BM49"/>
  <c r="CX23" i="23"/>
  <c r="BN23"/>
  <c r="EI23"/>
  <c r="AD23"/>
  <c r="CW23" i="14"/>
  <c r="BM23"/>
  <c r="EH23"/>
  <c r="AC23"/>
  <c r="EH116"/>
  <c r="CW116"/>
  <c r="BN116" i="23"/>
  <c r="AD116"/>
  <c r="HE15" i="14"/>
  <c r="FT15" i="23"/>
  <c r="FS15" i="14"/>
  <c r="HF15" i="23"/>
  <c r="CX15"/>
  <c r="BN15"/>
  <c r="EI15"/>
  <c r="AD15"/>
  <c r="CW15" i="14"/>
  <c r="BM15"/>
  <c r="EH15"/>
  <c r="AC15"/>
  <c r="HE14"/>
  <c r="FT14" i="23"/>
  <c r="FS14" i="14"/>
  <c r="HF14" i="23"/>
  <c r="EH98" i="14"/>
  <c r="EI98" i="23"/>
  <c r="AD98"/>
  <c r="CX14"/>
  <c r="EI14"/>
  <c r="BM14" i="14"/>
  <c r="EH14"/>
  <c r="BM13"/>
  <c r="AC13"/>
  <c r="AD13" i="23"/>
  <c r="CW97" i="14"/>
  <c r="BN14" i="23"/>
  <c r="AD14"/>
  <c r="CW14" i="14"/>
  <c r="AC14"/>
  <c r="BN13" i="23"/>
  <c r="EI74" i="14"/>
  <c r="BN74"/>
  <c r="FU74"/>
  <c r="CX74"/>
  <c r="AD74"/>
  <c r="HG74"/>
  <c r="AE74" i="23"/>
  <c r="EJ74"/>
  <c r="CY74"/>
  <c r="HH74"/>
  <c r="FV74"/>
  <c r="BO74"/>
  <c r="BN50"/>
  <c r="BN62"/>
  <c r="BN53"/>
  <c r="BN58"/>
  <c r="BN56"/>
  <c r="EI59"/>
  <c r="EI53"/>
  <c r="EI62"/>
  <c r="EI58"/>
  <c r="EI54"/>
  <c r="HF57"/>
  <c r="HF55"/>
  <c r="HF58"/>
  <c r="HF54"/>
  <c r="HF59"/>
  <c r="HF50"/>
  <c r="HF62"/>
  <c r="HF64"/>
  <c r="HF53"/>
  <c r="HF56"/>
  <c r="EI50"/>
  <c r="BN59"/>
  <c r="BN57"/>
  <c r="BN64"/>
  <c r="BN55"/>
  <c r="BN54"/>
  <c r="EI57"/>
  <c r="EI56"/>
  <c r="EI55"/>
  <c r="EI64"/>
  <c r="FT57"/>
  <c r="FT64"/>
  <c r="FT54"/>
  <c r="FT62"/>
  <c r="FT59"/>
  <c r="FT55"/>
  <c r="FT56"/>
  <c r="FT58"/>
  <c r="FT53"/>
  <c r="FT50"/>
  <c r="CX50"/>
  <c r="AD50"/>
  <c r="CX64"/>
  <c r="CX54"/>
  <c r="CX55"/>
  <c r="CX62"/>
  <c r="AD58"/>
  <c r="AD54"/>
  <c r="AD57"/>
  <c r="AD53"/>
  <c r="CX58"/>
  <c r="CX53"/>
  <c r="CX56"/>
  <c r="CX57"/>
  <c r="CX59"/>
  <c r="AD64"/>
  <c r="AD56"/>
  <c r="AD62"/>
  <c r="AD55"/>
  <c r="AD59"/>
  <c r="BN98"/>
  <c r="HF97"/>
  <c r="HF98"/>
  <c r="BN97"/>
  <c r="EI97"/>
  <c r="CX98"/>
  <c r="AD30"/>
  <c r="FT97"/>
  <c r="FT98"/>
  <c r="CX97"/>
  <c r="AD97"/>
  <c r="BM98" i="14"/>
  <c r="HE98"/>
  <c r="HE97"/>
  <c r="BM97"/>
  <c r="EH97"/>
  <c r="AC97"/>
  <c r="AC30"/>
  <c r="FS98"/>
  <c r="FS97"/>
  <c r="AC98"/>
  <c r="CW98"/>
  <c r="BM53"/>
  <c r="BM55"/>
  <c r="BM58"/>
  <c r="BM62"/>
  <c r="EH54"/>
  <c r="EH56"/>
  <c r="EH57"/>
  <c r="EH58"/>
  <c r="EH62"/>
  <c r="EH125"/>
  <c r="HE64"/>
  <c r="HE58"/>
  <c r="HE54"/>
  <c r="HE62"/>
  <c r="HE56"/>
  <c r="HE53"/>
  <c r="HE59"/>
  <c r="HE57"/>
  <c r="HE125"/>
  <c r="HE55"/>
  <c r="BM54"/>
  <c r="BM57"/>
  <c r="BM56"/>
  <c r="BM59"/>
  <c r="BM64"/>
  <c r="EH53"/>
  <c r="EH55"/>
  <c r="EH59"/>
  <c r="EH64"/>
  <c r="BM125"/>
  <c r="FS62"/>
  <c r="FS57"/>
  <c r="FS56"/>
  <c r="FS54"/>
  <c r="FS125"/>
  <c r="FS64"/>
  <c r="FS59"/>
  <c r="FS58"/>
  <c r="FS55"/>
  <c r="FS53"/>
  <c r="CW53"/>
  <c r="CW55"/>
  <c r="CW56"/>
  <c r="CW62"/>
  <c r="AC54"/>
  <c r="AC53"/>
  <c r="AC58"/>
  <c r="AC62"/>
  <c r="CW54"/>
  <c r="CW57"/>
  <c r="CW58"/>
  <c r="CW59"/>
  <c r="CW64"/>
  <c r="AC55"/>
  <c r="AC56"/>
  <c r="AC57"/>
  <c r="AC59"/>
  <c r="AC64"/>
  <c r="CW125"/>
  <c r="AC125"/>
  <c r="AD97"/>
  <c r="AD98"/>
  <c r="BN97"/>
  <c r="BN98"/>
  <c r="HG73"/>
  <c r="HG123"/>
  <c r="HG110"/>
  <c r="HG101"/>
  <c r="HG71"/>
  <c r="HG40"/>
  <c r="HG41"/>
  <c r="HG38"/>
  <c r="HH1"/>
  <c r="HG66"/>
  <c r="HG72"/>
  <c r="HG39"/>
  <c r="HG28"/>
  <c r="HG100"/>
  <c r="HG79"/>
  <c r="BO98" i="23"/>
  <c r="BO97"/>
  <c r="AE98"/>
  <c r="AE97"/>
  <c r="BO55"/>
  <c r="BO54"/>
  <c r="BO53"/>
  <c r="AE55"/>
  <c r="AE54"/>
  <c r="AE53"/>
  <c r="AD55" i="14"/>
  <c r="AD54"/>
  <c r="AD53"/>
  <c r="BN55"/>
  <c r="BN53"/>
  <c r="BN54"/>
  <c r="CX101"/>
  <c r="CX123"/>
  <c r="CX73"/>
  <c r="CX41"/>
  <c r="CX66"/>
  <c r="CX100"/>
  <c r="CX110"/>
  <c r="CX72"/>
  <c r="CX79"/>
  <c r="CX39"/>
  <c r="CX38"/>
  <c r="CX40"/>
  <c r="CX28"/>
  <c r="CY1"/>
  <c r="CX71"/>
  <c r="BN96"/>
  <c r="BN95"/>
  <c r="AD96"/>
  <c r="AD95"/>
  <c r="BO96" i="23"/>
  <c r="BO95"/>
  <c r="AE96"/>
  <c r="AE95"/>
  <c r="AC96" i="14"/>
  <c r="AC95"/>
  <c r="AC124"/>
  <c r="FS96"/>
  <c r="CW96"/>
  <c r="CW95"/>
  <c r="FS95"/>
  <c r="CW124"/>
  <c r="FS124"/>
  <c r="BM95"/>
  <c r="HE95"/>
  <c r="BM124"/>
  <c r="BM96"/>
  <c r="EH95"/>
  <c r="HE96"/>
  <c r="EH96"/>
  <c r="HE124"/>
  <c r="EH124"/>
  <c r="AD45" i="23"/>
  <c r="AD95"/>
  <c r="AD96"/>
  <c r="AD124"/>
  <c r="CX96"/>
  <c r="FT96"/>
  <c r="CX95"/>
  <c r="FT95"/>
  <c r="CX124"/>
  <c r="FT124"/>
  <c r="BN48"/>
  <c r="BN95"/>
  <c r="BN96"/>
  <c r="HF95"/>
  <c r="BN124"/>
  <c r="HF96"/>
  <c r="EI95"/>
  <c r="EI96"/>
  <c r="HF124"/>
  <c r="EI124"/>
  <c r="HE48" i="14"/>
  <c r="HE44"/>
  <c r="HE22"/>
  <c r="HE7"/>
  <c r="HE127"/>
  <c r="HE47"/>
  <c r="HE45"/>
  <c r="HE94"/>
  <c r="HE93"/>
  <c r="CW48"/>
  <c r="CW45"/>
  <c r="CW22"/>
  <c r="CW7"/>
  <c r="CW94"/>
  <c r="CW47"/>
  <c r="CW44"/>
  <c r="CW5"/>
  <c r="CW127"/>
  <c r="CW93"/>
  <c r="FS47"/>
  <c r="FS45"/>
  <c r="FS93"/>
  <c r="FS7"/>
  <c r="FS48"/>
  <c r="FS44"/>
  <c r="FS5"/>
  <c r="FS94"/>
  <c r="FS22"/>
  <c r="FS127"/>
  <c r="AD45"/>
  <c r="AD44"/>
  <c r="BN45"/>
  <c r="BN44"/>
  <c r="BM127"/>
  <c r="BM94"/>
  <c r="BM22"/>
  <c r="AC93"/>
  <c r="AC127"/>
  <c r="AC5"/>
  <c r="EH127"/>
  <c r="EH94"/>
  <c r="EI127" i="23"/>
  <c r="EI94"/>
  <c r="CX94"/>
  <c r="CX127"/>
  <c r="CX5"/>
  <c r="BN93"/>
  <c r="BN7"/>
  <c r="BN22"/>
  <c r="AD94"/>
  <c r="AD7"/>
  <c r="AD22"/>
  <c r="CX44"/>
  <c r="CX46"/>
  <c r="EI45"/>
  <c r="EI46"/>
  <c r="BN45"/>
  <c r="EI48"/>
  <c r="BM44" i="14"/>
  <c r="BM48"/>
  <c r="EH44"/>
  <c r="EH47"/>
  <c r="AC44"/>
  <c r="AC47"/>
  <c r="AD10" i="23"/>
  <c r="FT45"/>
  <c r="FT5"/>
  <c r="FT93"/>
  <c r="FT94"/>
  <c r="FT48"/>
  <c r="FT46"/>
  <c r="FT44"/>
  <c r="FT22"/>
  <c r="FT7"/>
  <c r="FT127"/>
  <c r="HF48"/>
  <c r="HF46"/>
  <c r="HF44"/>
  <c r="HF127"/>
  <c r="HF94"/>
  <c r="HF45"/>
  <c r="HF22"/>
  <c r="HF7"/>
  <c r="HF93"/>
  <c r="BM93" i="14"/>
  <c r="BM7"/>
  <c r="AC94"/>
  <c r="AC7"/>
  <c r="AC22"/>
  <c r="EH93"/>
  <c r="EH7"/>
  <c r="EH22"/>
  <c r="EI93" i="23"/>
  <c r="EI7"/>
  <c r="EI22"/>
  <c r="CX93"/>
  <c r="CX7"/>
  <c r="CX22"/>
  <c r="BN127"/>
  <c r="BN94"/>
  <c r="AD93"/>
  <c r="AD127"/>
  <c r="AD5"/>
  <c r="CX45"/>
  <c r="EI44"/>
  <c r="BN44"/>
  <c r="BN46"/>
  <c r="AD44"/>
  <c r="AD46"/>
  <c r="CX48"/>
  <c r="BM45" i="14"/>
  <c r="BM47"/>
  <c r="AD48" i="23"/>
  <c r="EH45" i="14"/>
  <c r="EH48"/>
  <c r="AC45"/>
  <c r="AC48"/>
  <c r="AE45" i="23"/>
  <c r="AE44"/>
  <c r="BO44"/>
  <c r="BO45"/>
  <c r="FU28" i="14"/>
  <c r="FU66"/>
  <c r="FU79"/>
  <c r="FU41"/>
  <c r="FU71"/>
  <c r="FV1"/>
  <c r="FU100"/>
  <c r="FU39"/>
  <c r="FU73"/>
  <c r="FU101"/>
  <c r="FU40"/>
  <c r="FU110"/>
  <c r="FU38"/>
  <c r="FU72"/>
  <c r="FU123"/>
  <c r="AE94" i="23"/>
  <c r="AE93"/>
  <c r="CY73"/>
  <c r="CY66"/>
  <c r="CY38"/>
  <c r="CY39"/>
  <c r="CY40"/>
  <c r="CY28"/>
  <c r="CY72"/>
  <c r="CY123"/>
  <c r="CZ1"/>
  <c r="CY101"/>
  <c r="CY41"/>
  <c r="CY110"/>
  <c r="CY71"/>
  <c r="CY100"/>
  <c r="CY79"/>
  <c r="BO94"/>
  <c r="BO93"/>
  <c r="AD94" i="14"/>
  <c r="AD93"/>
  <c r="BN94"/>
  <c r="BN93"/>
  <c r="HE10"/>
  <c r="HE118"/>
  <c r="HE92"/>
  <c r="HE90"/>
  <c r="AC46"/>
  <c r="FS10"/>
  <c r="FS118"/>
  <c r="FS90"/>
  <c r="FS92"/>
  <c r="CW92"/>
  <c r="CW118"/>
  <c r="CW10"/>
  <c r="CW90"/>
  <c r="HE30"/>
  <c r="HE31"/>
  <c r="HE32"/>
  <c r="HE88"/>
  <c r="HE33"/>
  <c r="AE88" i="23"/>
  <c r="HF32"/>
  <c r="HF88"/>
  <c r="HF31"/>
  <c r="HF30"/>
  <c r="HF33"/>
  <c r="AD88" i="14"/>
  <c r="BN88"/>
  <c r="AD118" i="23"/>
  <c r="AD92"/>
  <c r="BM90" i="14"/>
  <c r="EH92"/>
  <c r="AC92"/>
  <c r="EI118" i="23"/>
  <c r="EJ72"/>
  <c r="EJ39"/>
  <c r="EJ123"/>
  <c r="EJ101"/>
  <c r="EJ40"/>
  <c r="EJ71"/>
  <c r="EJ79"/>
  <c r="EJ100"/>
  <c r="EJ38"/>
  <c r="EJ73"/>
  <c r="EJ66"/>
  <c r="EJ110"/>
  <c r="EJ41"/>
  <c r="EJ28"/>
  <c r="EK1"/>
  <c r="EI92"/>
  <c r="EI31"/>
  <c r="EI88"/>
  <c r="EI32"/>
  <c r="BM10" i="14"/>
  <c r="BM32"/>
  <c r="BM30"/>
  <c r="AC10"/>
  <c r="AC32"/>
  <c r="FV79" i="23"/>
  <c r="FV73"/>
  <c r="FV41"/>
  <c r="FV39"/>
  <c r="FV28"/>
  <c r="FV101"/>
  <c r="FV100"/>
  <c r="FV38"/>
  <c r="FV66"/>
  <c r="FV72"/>
  <c r="FV123"/>
  <c r="FW1"/>
  <c r="FV110"/>
  <c r="FV71"/>
  <c r="FV40"/>
  <c r="BN118"/>
  <c r="BN92"/>
  <c r="BN88"/>
  <c r="BN33"/>
  <c r="BN31"/>
  <c r="AD32"/>
  <c r="EH33" i="14"/>
  <c r="EH10"/>
  <c r="EH30"/>
  <c r="CX90" i="23"/>
  <c r="CX10"/>
  <c r="CX92"/>
  <c r="CX118"/>
  <c r="FT10"/>
  <c r="FT90"/>
  <c r="FT92"/>
  <c r="FT118"/>
  <c r="HF90"/>
  <c r="HF10"/>
  <c r="HF92"/>
  <c r="HF118"/>
  <c r="AC85" i="14"/>
  <c r="FS32"/>
  <c r="FS33"/>
  <c r="FS30"/>
  <c r="FS88"/>
  <c r="FS31"/>
  <c r="CW30"/>
  <c r="CW88"/>
  <c r="CW33"/>
  <c r="CW32"/>
  <c r="CW31"/>
  <c r="CX32" i="23"/>
  <c r="CX88"/>
  <c r="CX31"/>
  <c r="CX30"/>
  <c r="CX33"/>
  <c r="FT32"/>
  <c r="FT33"/>
  <c r="FT30"/>
  <c r="FT88"/>
  <c r="FT31"/>
  <c r="AD90"/>
  <c r="BM92" i="14"/>
  <c r="BM118"/>
  <c r="EH90"/>
  <c r="EH118"/>
  <c r="AC90"/>
  <c r="AC118"/>
  <c r="EI90" i="23"/>
  <c r="EI33"/>
  <c r="EI10"/>
  <c r="EI30"/>
  <c r="BM88" i="14"/>
  <c r="BM33"/>
  <c r="BM31"/>
  <c r="AC88"/>
  <c r="AC33"/>
  <c r="AC31"/>
  <c r="BO88" i="23"/>
  <c r="BO43"/>
  <c r="BO90"/>
  <c r="BO101"/>
  <c r="BO39"/>
  <c r="BO79"/>
  <c r="BO38"/>
  <c r="BO91"/>
  <c r="BO110"/>
  <c r="BO66"/>
  <c r="BO123"/>
  <c r="BP1"/>
  <c r="BO73"/>
  <c r="BO100"/>
  <c r="BO85"/>
  <c r="BO92"/>
  <c r="BO41"/>
  <c r="BO37"/>
  <c r="BO111"/>
  <c r="BO86"/>
  <c r="BO40"/>
  <c r="BO84"/>
  <c r="BO28"/>
  <c r="BO71"/>
  <c r="BO42"/>
  <c r="BO72"/>
  <c r="BO89"/>
  <c r="BO87"/>
  <c r="BN90"/>
  <c r="BN10"/>
  <c r="BN32"/>
  <c r="BN30"/>
  <c r="AD88"/>
  <c r="AD33"/>
  <c r="AD31"/>
  <c r="EH31" i="14"/>
  <c r="EH88"/>
  <c r="EH32"/>
  <c r="AD90"/>
  <c r="AD92"/>
  <c r="AD43"/>
  <c r="BN43"/>
  <c r="BN90"/>
  <c r="BN92"/>
  <c r="AE90" i="23"/>
  <c r="AE92"/>
  <c r="AE43"/>
  <c r="HH38"/>
  <c r="HH41"/>
  <c r="HH71"/>
  <c r="HH123"/>
  <c r="HI1"/>
  <c r="HH73"/>
  <c r="HH110"/>
  <c r="HH79"/>
  <c r="HH66"/>
  <c r="HH28"/>
  <c r="HH100"/>
  <c r="HH72"/>
  <c r="HH39"/>
  <c r="HH40"/>
  <c r="HH101"/>
  <c r="BN101" i="14"/>
  <c r="BN39"/>
  <c r="BN123"/>
  <c r="BN87"/>
  <c r="BN40"/>
  <c r="BN91"/>
  <c r="BN37"/>
  <c r="BN110"/>
  <c r="BN28"/>
  <c r="BO1"/>
  <c r="BN73"/>
  <c r="BN100"/>
  <c r="BN84"/>
  <c r="BN41"/>
  <c r="BN111"/>
  <c r="BN86"/>
  <c r="BN72"/>
  <c r="BN79"/>
  <c r="BN42"/>
  <c r="BN71"/>
  <c r="BN89"/>
  <c r="BN38"/>
  <c r="BN66"/>
  <c r="BN85"/>
  <c r="BQ1" i="13"/>
  <c r="E22" i="6"/>
  <c r="BM51" i="14"/>
  <c r="HE126"/>
  <c r="HE130"/>
  <c r="HE119"/>
  <c r="HE75"/>
  <c r="HE91"/>
  <c r="BM42"/>
  <c r="BM9"/>
  <c r="BM102"/>
  <c r="BM76"/>
  <c r="BM111"/>
  <c r="BM75"/>
  <c r="BM130"/>
  <c r="BM89"/>
  <c r="BM121"/>
  <c r="BM21"/>
  <c r="BM91"/>
  <c r="BM119"/>
  <c r="BM129"/>
  <c r="BM50"/>
  <c r="BM112"/>
  <c r="BM128"/>
  <c r="BM117"/>
  <c r="BM115"/>
  <c r="BM126"/>
  <c r="BM114"/>
  <c r="HE114"/>
  <c r="HE129"/>
  <c r="HE51"/>
  <c r="HE102"/>
  <c r="HE115"/>
  <c r="HE128"/>
  <c r="HE112"/>
  <c r="HE76"/>
  <c r="HE41"/>
  <c r="HE71"/>
  <c r="HE50"/>
  <c r="HE46"/>
  <c r="HE121"/>
  <c r="HE9"/>
  <c r="HE21"/>
  <c r="HE111"/>
  <c r="HE117"/>
  <c r="HE42"/>
  <c r="HE89"/>
  <c r="BM46"/>
  <c r="H22" i="6"/>
  <c r="AE65" i="23" s="1"/>
  <c r="FT51"/>
  <c r="CX51"/>
  <c r="FT41"/>
  <c r="FT115"/>
  <c r="FT76"/>
  <c r="FT75"/>
  <c r="FT102"/>
  <c r="FT111"/>
  <c r="FT117"/>
  <c r="FT126"/>
  <c r="FT9"/>
  <c r="FT119"/>
  <c r="FT129"/>
  <c r="FT42"/>
  <c r="CX115"/>
  <c r="CX75"/>
  <c r="CX91"/>
  <c r="CX112"/>
  <c r="CX128"/>
  <c r="CX76"/>
  <c r="CX119"/>
  <c r="CX129"/>
  <c r="CX71"/>
  <c r="FT121"/>
  <c r="FT91"/>
  <c r="FT112"/>
  <c r="FT128"/>
  <c r="FT71"/>
  <c r="FT89"/>
  <c r="FT114"/>
  <c r="FT21"/>
  <c r="FT130"/>
  <c r="CX41"/>
  <c r="CX121"/>
  <c r="CX102"/>
  <c r="CX111"/>
  <c r="CX117"/>
  <c r="CX126"/>
  <c r="CX42"/>
  <c r="CX89"/>
  <c r="CX114"/>
  <c r="CX21"/>
  <c r="CX130"/>
  <c r="CX9"/>
  <c r="CX47"/>
  <c r="FT47"/>
  <c r="C22" i="6"/>
  <c r="HE34" i="14"/>
  <c r="HE78"/>
  <c r="HE82"/>
  <c r="HE84"/>
  <c r="BM37"/>
  <c r="BM87"/>
  <c r="BM78"/>
  <c r="BM27"/>
  <c r="BM34"/>
  <c r="BM80"/>
  <c r="BM82"/>
  <c r="BM67"/>
  <c r="BM35"/>
  <c r="BM84"/>
  <c r="BM3"/>
  <c r="BM99"/>
  <c r="BM86"/>
  <c r="BM81"/>
  <c r="BM83"/>
  <c r="BM77"/>
  <c r="BM29"/>
  <c r="HE87"/>
  <c r="HE80"/>
  <c r="HE37"/>
  <c r="HE3"/>
  <c r="HE99"/>
  <c r="HE36"/>
  <c r="HE27"/>
  <c r="HE35"/>
  <c r="HE67"/>
  <c r="HE83"/>
  <c r="HE86"/>
  <c r="BM85"/>
  <c r="BM36"/>
  <c r="HE85"/>
  <c r="HE29"/>
  <c r="HE77"/>
  <c r="HE81"/>
  <c r="F22" i="6"/>
  <c r="FT78" i="23"/>
  <c r="FT82"/>
  <c r="FT83"/>
  <c r="FT87"/>
  <c r="FT34"/>
  <c r="FT86"/>
  <c r="FT99"/>
  <c r="FT29"/>
  <c r="FT3"/>
  <c r="CX78"/>
  <c r="CX82"/>
  <c r="CX84"/>
  <c r="CX27"/>
  <c r="CX35"/>
  <c r="CX67"/>
  <c r="CX83"/>
  <c r="CX86"/>
  <c r="CX99"/>
  <c r="CX37"/>
  <c r="FT77"/>
  <c r="FT81"/>
  <c r="FT80"/>
  <c r="FT84"/>
  <c r="FT37"/>
  <c r="FT27"/>
  <c r="FT35"/>
  <c r="FT67"/>
  <c r="CX80"/>
  <c r="CX87"/>
  <c r="CX29"/>
  <c r="CX3"/>
  <c r="CX77"/>
  <c r="CX81"/>
  <c r="CX34"/>
  <c r="CX36"/>
  <c r="FT36"/>
  <c r="CX85"/>
  <c r="FT85"/>
  <c r="AD85" i="14"/>
  <c r="AD41"/>
  <c r="AD37"/>
  <c r="AD42"/>
  <c r="AD101"/>
  <c r="AD111"/>
  <c r="AD89"/>
  <c r="AD87"/>
  <c r="AD72"/>
  <c r="AD66"/>
  <c r="AD100"/>
  <c r="AD123"/>
  <c r="AD71"/>
  <c r="AD110"/>
  <c r="AD73"/>
  <c r="AD84"/>
  <c r="AD40"/>
  <c r="AD79"/>
  <c r="AD86"/>
  <c r="AD39"/>
  <c r="AD28"/>
  <c r="AD38"/>
  <c r="AD91"/>
  <c r="AE1"/>
  <c r="EH130"/>
  <c r="EH117"/>
  <c r="EH51"/>
  <c r="EH42"/>
  <c r="EH102"/>
  <c r="EH21"/>
  <c r="EH114"/>
  <c r="EH121"/>
  <c r="EH46"/>
  <c r="AD91" i="23"/>
  <c r="AD89"/>
  <c r="AD102"/>
  <c r="AD76"/>
  <c r="AD21"/>
  <c r="AD111"/>
  <c r="AD126"/>
  <c r="AD112"/>
  <c r="AD129"/>
  <c r="AD47"/>
  <c r="AC126" i="14"/>
  <c r="AC78"/>
  <c r="AC77"/>
  <c r="AC81"/>
  <c r="AC21"/>
  <c r="AC128"/>
  <c r="AC9"/>
  <c r="AC42"/>
  <c r="AC119"/>
  <c r="AC91"/>
  <c r="AC3"/>
  <c r="AC84"/>
  <c r="AC67"/>
  <c r="AC80"/>
  <c r="AC89"/>
  <c r="AC117"/>
  <c r="AC111"/>
  <c r="AC129"/>
  <c r="AC112"/>
  <c r="AC37"/>
  <c r="AG1" i="13"/>
  <c r="EI85" i="14"/>
  <c r="EI46"/>
  <c r="EI121"/>
  <c r="EI110"/>
  <c r="EI111"/>
  <c r="EI117"/>
  <c r="EI123"/>
  <c r="EI126"/>
  <c r="EI130"/>
  <c r="EI72"/>
  <c r="EI73"/>
  <c r="EI77"/>
  <c r="EI79"/>
  <c r="EI81"/>
  <c r="EI86"/>
  <c r="EI99"/>
  <c r="EI101"/>
  <c r="EI28"/>
  <c r="EI37"/>
  <c r="EI39"/>
  <c r="EI50"/>
  <c r="EI66"/>
  <c r="EI71"/>
  <c r="EI9"/>
  <c r="EJ1"/>
  <c r="EI41"/>
  <c r="EI115"/>
  <c r="EI119"/>
  <c r="EI128"/>
  <c r="EI75"/>
  <c r="EI80"/>
  <c r="EI84"/>
  <c r="EI91"/>
  <c r="EI100"/>
  <c r="EI102"/>
  <c r="EI29"/>
  <c r="EI38"/>
  <c r="EI40"/>
  <c r="EI42"/>
  <c r="EI3"/>
  <c r="D22" i="6"/>
  <c r="FS51" i="14"/>
  <c r="FS41"/>
  <c r="FS9"/>
  <c r="FS42"/>
  <c r="FS76"/>
  <c r="FS89"/>
  <c r="FS114"/>
  <c r="FS119"/>
  <c r="FS21"/>
  <c r="FS128"/>
  <c r="CW41"/>
  <c r="CW121"/>
  <c r="CW76"/>
  <c r="CW89"/>
  <c r="CW119"/>
  <c r="CW21"/>
  <c r="CW128"/>
  <c r="CW42"/>
  <c r="CW102"/>
  <c r="CW111"/>
  <c r="CW112"/>
  <c r="FS121"/>
  <c r="FS50"/>
  <c r="FS71"/>
  <c r="FS75"/>
  <c r="FS91"/>
  <c r="FS115"/>
  <c r="FS102"/>
  <c r="FS111"/>
  <c r="FS112"/>
  <c r="FS117"/>
  <c r="FS126"/>
  <c r="FS129"/>
  <c r="FS130"/>
  <c r="CW115"/>
  <c r="CW75"/>
  <c r="CW91"/>
  <c r="CW117"/>
  <c r="CW126"/>
  <c r="CW129"/>
  <c r="CW130"/>
  <c r="CW50"/>
  <c r="CW71"/>
  <c r="CW9"/>
  <c r="CW114"/>
  <c r="CW51"/>
  <c r="CW46"/>
  <c r="FS46"/>
  <c r="I22" i="6"/>
  <c r="EJ52" i="23" s="1"/>
  <c r="BN42"/>
  <c r="BN9"/>
  <c r="BN76"/>
  <c r="BN102"/>
  <c r="BN130"/>
  <c r="BN128"/>
  <c r="BN121"/>
  <c r="BN115"/>
  <c r="BN91"/>
  <c r="BN119"/>
  <c r="EI121"/>
  <c r="EI75"/>
  <c r="EI91"/>
  <c r="EI112"/>
  <c r="EI128"/>
  <c r="EI76"/>
  <c r="EI119"/>
  <c r="EI129"/>
  <c r="EI71"/>
  <c r="BN129"/>
  <c r="BN112"/>
  <c r="BN111"/>
  <c r="BN117"/>
  <c r="BN21"/>
  <c r="BN75"/>
  <c r="BN89"/>
  <c r="BN126"/>
  <c r="BN114"/>
  <c r="EI41"/>
  <c r="EI115"/>
  <c r="EI102"/>
  <c r="EI111"/>
  <c r="EI117"/>
  <c r="EI126"/>
  <c r="EI42"/>
  <c r="EI89"/>
  <c r="EI114"/>
  <c r="EI21"/>
  <c r="EI130"/>
  <c r="EI9"/>
  <c r="BN47"/>
  <c r="EI51"/>
  <c r="EI47"/>
  <c r="BN51"/>
  <c r="HF47"/>
  <c r="HF115"/>
  <c r="HF75"/>
  <c r="HF91"/>
  <c r="HF42"/>
  <c r="HF76"/>
  <c r="HF119"/>
  <c r="HF117"/>
  <c r="HF130"/>
  <c r="HF121"/>
  <c r="HF111"/>
  <c r="HF21"/>
  <c r="HF51"/>
  <c r="HF112"/>
  <c r="HF128"/>
  <c r="HF9"/>
  <c r="HF129"/>
  <c r="HF41"/>
  <c r="HF102"/>
  <c r="HF89"/>
  <c r="HF114"/>
  <c r="HF71"/>
  <c r="HF126"/>
  <c r="AE85"/>
  <c r="AE36"/>
  <c r="AE47"/>
  <c r="AE37"/>
  <c r="AE42"/>
  <c r="AE9"/>
  <c r="AE76"/>
  <c r="AE102"/>
  <c r="AE101"/>
  <c r="AE73"/>
  <c r="AE130"/>
  <c r="AE128"/>
  <c r="AE87"/>
  <c r="AE72"/>
  <c r="AE80"/>
  <c r="AE123"/>
  <c r="AE121"/>
  <c r="AE100"/>
  <c r="AE81"/>
  <c r="AE83"/>
  <c r="AE78"/>
  <c r="AE27"/>
  <c r="AE66"/>
  <c r="AE35"/>
  <c r="AE29"/>
  <c r="AE71"/>
  <c r="AE91"/>
  <c r="AE119"/>
  <c r="AF1"/>
  <c r="AE51"/>
  <c r="AE41"/>
  <c r="AE129"/>
  <c r="AE112"/>
  <c r="AE110"/>
  <c r="AE111"/>
  <c r="AE117"/>
  <c r="AE21"/>
  <c r="AE75"/>
  <c r="AE89"/>
  <c r="AE84"/>
  <c r="AE3"/>
  <c r="AE77"/>
  <c r="AE28"/>
  <c r="AE38"/>
  <c r="AE115"/>
  <c r="AE86"/>
  <c r="AE39"/>
  <c r="AE82"/>
  <c r="AE67"/>
  <c r="AE99"/>
  <c r="AE40"/>
  <c r="AE79"/>
  <c r="AE34"/>
  <c r="AE126"/>
  <c r="AE114"/>
  <c r="B22" i="6"/>
  <c r="FS27" i="14"/>
  <c r="FS29"/>
  <c r="FS35"/>
  <c r="FS67"/>
  <c r="FS77"/>
  <c r="FS81"/>
  <c r="FS83"/>
  <c r="FS86"/>
  <c r="FS99"/>
  <c r="CW77"/>
  <c r="CW81"/>
  <c r="CW83"/>
  <c r="CW86"/>
  <c r="CW27"/>
  <c r="CW29"/>
  <c r="CW35"/>
  <c r="CW67"/>
  <c r="CW3"/>
  <c r="FS3"/>
  <c r="FS34"/>
  <c r="FS37"/>
  <c r="FS78"/>
  <c r="FS80"/>
  <c r="FS82"/>
  <c r="FS84"/>
  <c r="FS87"/>
  <c r="CW78"/>
  <c r="CW80"/>
  <c r="CW82"/>
  <c r="CW84"/>
  <c r="CW87"/>
  <c r="CW34"/>
  <c r="CW37"/>
  <c r="CW99"/>
  <c r="CW85"/>
  <c r="FS36"/>
  <c r="CW36"/>
  <c r="FS85"/>
  <c r="G22" i="6"/>
  <c r="BN37" i="23"/>
  <c r="BN84"/>
  <c r="BN3"/>
  <c r="BN77"/>
  <c r="BN81"/>
  <c r="BN83"/>
  <c r="BN78"/>
  <c r="BN27"/>
  <c r="BN35"/>
  <c r="BN29"/>
  <c r="EI78"/>
  <c r="EI82"/>
  <c r="EI84"/>
  <c r="EI27"/>
  <c r="EI35"/>
  <c r="EI67"/>
  <c r="EI83"/>
  <c r="EI86"/>
  <c r="EI99"/>
  <c r="EI37"/>
  <c r="BN87"/>
  <c r="BN80"/>
  <c r="BN86"/>
  <c r="BN82"/>
  <c r="BN67"/>
  <c r="BN99"/>
  <c r="BN34"/>
  <c r="EI80"/>
  <c r="EI87"/>
  <c r="EI29"/>
  <c r="EI3"/>
  <c r="EI77"/>
  <c r="EI81"/>
  <c r="EI34"/>
  <c r="BN85"/>
  <c r="EI36"/>
  <c r="BN36"/>
  <c r="EI85"/>
  <c r="HF85"/>
  <c r="HF82"/>
  <c r="HF29"/>
  <c r="HF83"/>
  <c r="HF34"/>
  <c r="HF87"/>
  <c r="HF27"/>
  <c r="HF81"/>
  <c r="HF67"/>
  <c r="HF77"/>
  <c r="HF37"/>
  <c r="HF36"/>
  <c r="HF78"/>
  <c r="HF84"/>
  <c r="HF86"/>
  <c r="HF99"/>
  <c r="HF80"/>
  <c r="HF35"/>
  <c r="HF3"/>
  <c r="EH9" i="14"/>
  <c r="EH89"/>
  <c r="EH126"/>
  <c r="EH111"/>
  <c r="EH71"/>
  <c r="EH50"/>
  <c r="EH76"/>
  <c r="EH129"/>
  <c r="EH112"/>
  <c r="EH115"/>
  <c r="EH91"/>
  <c r="EH75"/>
  <c r="EH128"/>
  <c r="EH119"/>
  <c r="EH41"/>
  <c r="AD119" i="23"/>
  <c r="AD117"/>
  <c r="AD75"/>
  <c r="AD42"/>
  <c r="AD51"/>
  <c r="AD115"/>
  <c r="AD9"/>
  <c r="AD114"/>
  <c r="AD121"/>
  <c r="AD128"/>
  <c r="AD130"/>
  <c r="AC114" i="14"/>
  <c r="AC34"/>
  <c r="AC27"/>
  <c r="AC87"/>
  <c r="AC29"/>
  <c r="AC83"/>
  <c r="AC86"/>
  <c r="AC99"/>
  <c r="AC35"/>
  <c r="AC82"/>
  <c r="AC121"/>
  <c r="AC115"/>
  <c r="AC75"/>
  <c r="AC102"/>
  <c r="AC76"/>
  <c r="AC130"/>
  <c r="AC50"/>
  <c r="AC51"/>
  <c r="AC36"/>
  <c r="AD26" l="1"/>
  <c r="FT65"/>
  <c r="FT52"/>
  <c r="FT122"/>
  <c r="FT120"/>
  <c r="AG3" i="13"/>
  <c r="AG6"/>
  <c r="AG8"/>
  <c r="AG10"/>
  <c r="AG23"/>
  <c r="AG25"/>
  <c r="AG27"/>
  <c r="AG29"/>
  <c r="AG31"/>
  <c r="AG33"/>
  <c r="AG35"/>
  <c r="AG38"/>
  <c r="AG40"/>
  <c r="AG20"/>
  <c r="AG48"/>
  <c r="AG50"/>
  <c r="AG55"/>
  <c r="AG56"/>
  <c r="AG57"/>
  <c r="AG61"/>
  <c r="AG67"/>
  <c r="AG69"/>
  <c r="AG71"/>
  <c r="AG73"/>
  <c r="AG75"/>
  <c r="AG77"/>
  <c r="AG79"/>
  <c r="AG81"/>
  <c r="AG83"/>
  <c r="AG85"/>
  <c r="AG87"/>
  <c r="AG99"/>
  <c r="AG101"/>
  <c r="AG103"/>
  <c r="AG105"/>
  <c r="AG107"/>
  <c r="AG109"/>
  <c r="AG111"/>
  <c r="AG117"/>
  <c r="AG123"/>
  <c r="AG125"/>
  <c r="AG129"/>
  <c r="AG131"/>
  <c r="AG37"/>
  <c r="AG39"/>
  <c r="AG42"/>
  <c r="AG44"/>
  <c r="AG45"/>
  <c r="AG5"/>
  <c r="AG7"/>
  <c r="AG9"/>
  <c r="AG15"/>
  <c r="AG24"/>
  <c r="AG26"/>
  <c r="AG28"/>
  <c r="AG30"/>
  <c r="AG32"/>
  <c r="AG34"/>
  <c r="AG36"/>
  <c r="AG41"/>
  <c r="AG43"/>
  <c r="AG49"/>
  <c r="AG72"/>
  <c r="AG74"/>
  <c r="AG76"/>
  <c r="AG82"/>
  <c r="AG91"/>
  <c r="AG93"/>
  <c r="AG94"/>
  <c r="AG66"/>
  <c r="AG68"/>
  <c r="AG70"/>
  <c r="AG78"/>
  <c r="AG80"/>
  <c r="AG84"/>
  <c r="AG86"/>
  <c r="AG88"/>
  <c r="AG89"/>
  <c r="AG90"/>
  <c r="AG92"/>
  <c r="AG95"/>
  <c r="AG96"/>
  <c r="AG97"/>
  <c r="AG98"/>
  <c r="AG100"/>
  <c r="AG102"/>
  <c r="AG104"/>
  <c r="AG106"/>
  <c r="AG108"/>
  <c r="AG110"/>
  <c r="AG112"/>
  <c r="AG118"/>
  <c r="AG124"/>
  <c r="AG128"/>
  <c r="AG130"/>
  <c r="AG64"/>
  <c r="AG122"/>
  <c r="AG120"/>
  <c r="AG53"/>
  <c r="AG54"/>
  <c r="AG16"/>
  <c r="AG62"/>
  <c r="AG17"/>
  <c r="AG19"/>
  <c r="AG18"/>
  <c r="AG14"/>
  <c r="AG13"/>
  <c r="AG116"/>
  <c r="AG51"/>
  <c r="AG113"/>
  <c r="AG121"/>
  <c r="AG65"/>
  <c r="AG58"/>
  <c r="AG59"/>
  <c r="AG60"/>
  <c r="AG63"/>
  <c r="AG126"/>
  <c r="AG127"/>
  <c r="AG46"/>
  <c r="AG47"/>
  <c r="AG115"/>
  <c r="AG21"/>
  <c r="AG22"/>
  <c r="AG52"/>
  <c r="AG119"/>
  <c r="AG114"/>
  <c r="HF65" i="14"/>
  <c r="HF52"/>
  <c r="HF122"/>
  <c r="HF120"/>
  <c r="BQ9" i="13"/>
  <c r="BQ3"/>
  <c r="BQ10"/>
  <c r="BQ27"/>
  <c r="BQ29"/>
  <c r="BQ24"/>
  <c r="BQ31"/>
  <c r="BQ33"/>
  <c r="BQ35"/>
  <c r="BQ38"/>
  <c r="BQ40"/>
  <c r="BQ26"/>
  <c r="BQ28"/>
  <c r="BQ42"/>
  <c r="BQ44"/>
  <c r="BQ45"/>
  <c r="BQ66"/>
  <c r="BQ68"/>
  <c r="BQ70"/>
  <c r="BQ72"/>
  <c r="BQ74"/>
  <c r="BQ76"/>
  <c r="BQ78"/>
  <c r="BQ80"/>
  <c r="BQ82"/>
  <c r="BQ84"/>
  <c r="BQ86"/>
  <c r="BQ88"/>
  <c r="BQ37"/>
  <c r="BQ39"/>
  <c r="BQ43"/>
  <c r="BQ55"/>
  <c r="BQ56"/>
  <c r="BQ67"/>
  <c r="BQ69"/>
  <c r="BQ71"/>
  <c r="BQ77"/>
  <c r="BQ79"/>
  <c r="BQ83"/>
  <c r="BQ89"/>
  <c r="BQ90"/>
  <c r="BQ91"/>
  <c r="BQ92"/>
  <c r="BQ93"/>
  <c r="BQ94"/>
  <c r="BQ95"/>
  <c r="BQ96"/>
  <c r="BQ97"/>
  <c r="BQ98"/>
  <c r="BQ100"/>
  <c r="BQ102"/>
  <c r="BQ104"/>
  <c r="BQ106"/>
  <c r="BQ108"/>
  <c r="BQ110"/>
  <c r="BQ112"/>
  <c r="BQ118"/>
  <c r="BQ128"/>
  <c r="BQ130"/>
  <c r="BQ30"/>
  <c r="BQ32"/>
  <c r="BQ34"/>
  <c r="BQ36"/>
  <c r="BQ41"/>
  <c r="BQ73"/>
  <c r="BQ75"/>
  <c r="BQ81"/>
  <c r="BQ107"/>
  <c r="BQ57"/>
  <c r="BQ85"/>
  <c r="BQ87"/>
  <c r="BQ99"/>
  <c r="BQ101"/>
  <c r="BQ103"/>
  <c r="BQ105"/>
  <c r="BQ109"/>
  <c r="BQ111"/>
  <c r="BQ123"/>
  <c r="BQ117"/>
  <c r="BQ129"/>
  <c r="BQ64"/>
  <c r="BQ6"/>
  <c r="BQ15"/>
  <c r="BQ61"/>
  <c r="BQ122"/>
  <c r="BQ23"/>
  <c r="BQ49"/>
  <c r="BQ25"/>
  <c r="BQ5"/>
  <c r="BQ20"/>
  <c r="BQ120"/>
  <c r="BQ124"/>
  <c r="BQ8"/>
  <c r="BQ7"/>
  <c r="BQ54"/>
  <c r="BQ50"/>
  <c r="BQ53"/>
  <c r="BQ48"/>
  <c r="BQ125"/>
  <c r="BQ17"/>
  <c r="BQ19"/>
  <c r="BQ16"/>
  <c r="BQ62"/>
  <c r="BQ18"/>
  <c r="BQ116"/>
  <c r="BQ14"/>
  <c r="BQ13"/>
  <c r="BQ51"/>
  <c r="BQ113"/>
  <c r="BQ121"/>
  <c r="BQ52"/>
  <c r="BQ65"/>
  <c r="BQ59"/>
  <c r="BQ60"/>
  <c r="BQ63"/>
  <c r="BQ127"/>
  <c r="BQ46"/>
  <c r="BQ47"/>
  <c r="BQ58"/>
  <c r="BQ126"/>
  <c r="BQ115"/>
  <c r="BQ22"/>
  <c r="BQ21"/>
  <c r="BQ119"/>
  <c r="BQ114"/>
  <c r="AD64" i="14"/>
  <c r="BO64" i="23"/>
  <c r="BO56"/>
  <c r="AE120"/>
  <c r="BO52"/>
  <c r="CY52"/>
  <c r="AE52"/>
  <c r="BN120" i="14"/>
  <c r="CX120"/>
  <c r="AD120"/>
  <c r="EI120"/>
  <c r="BN65"/>
  <c r="AD65"/>
  <c r="CX122"/>
  <c r="EI122"/>
  <c r="CY65" i="23"/>
  <c r="HG122"/>
  <c r="HG65"/>
  <c r="HG52"/>
  <c r="HG120"/>
  <c r="AE61"/>
  <c r="FU65"/>
  <c r="FU122"/>
  <c r="FU120"/>
  <c r="FU52"/>
  <c r="BN56" i="14"/>
  <c r="BN64"/>
  <c r="AD56"/>
  <c r="AE64" i="23"/>
  <c r="AE56"/>
  <c r="BO120"/>
  <c r="EJ120"/>
  <c r="CY120"/>
  <c r="BO122"/>
  <c r="EJ122"/>
  <c r="CY122"/>
  <c r="AE122"/>
  <c r="BN52" i="14"/>
  <c r="CX52"/>
  <c r="AD52"/>
  <c r="EI52"/>
  <c r="BN122"/>
  <c r="AD122"/>
  <c r="CX65"/>
  <c r="EI65"/>
  <c r="BO65" i="23"/>
  <c r="EJ65"/>
  <c r="EJ63"/>
  <c r="HG103"/>
  <c r="HG104"/>
  <c r="HG108"/>
  <c r="HG70"/>
  <c r="HG69"/>
  <c r="HG68"/>
  <c r="HG26"/>
  <c r="HG107"/>
  <c r="HG105"/>
  <c r="HG106"/>
  <c r="HG61"/>
  <c r="EI8" i="14"/>
  <c r="HF26"/>
  <c r="HF107"/>
  <c r="HF105"/>
  <c r="HF106"/>
  <c r="HF61"/>
  <c r="HF70"/>
  <c r="HF69"/>
  <c r="HF103"/>
  <c r="HF104"/>
  <c r="HF108"/>
  <c r="HF68"/>
  <c r="BO68" i="23"/>
  <c r="FW108"/>
  <c r="FW109"/>
  <c r="EK109"/>
  <c r="EK108"/>
  <c r="EI68" i="14"/>
  <c r="CZ108" i="23"/>
  <c r="CZ109"/>
  <c r="AE69"/>
  <c r="AD69" i="14"/>
  <c r="CX68"/>
  <c r="CX69"/>
  <c r="EI69"/>
  <c r="BO70" i="23"/>
  <c r="EJ70"/>
  <c r="CX70" i="14"/>
  <c r="BN70"/>
  <c r="BO103" i="23"/>
  <c r="BO105"/>
  <c r="BO107"/>
  <c r="BO61"/>
  <c r="EJ103"/>
  <c r="EJ104"/>
  <c r="EJ107"/>
  <c r="BN103" i="14"/>
  <c r="BN106"/>
  <c r="BN105"/>
  <c r="BN61"/>
  <c r="EI106"/>
  <c r="EI103"/>
  <c r="EI108"/>
  <c r="CX108"/>
  <c r="CX107"/>
  <c r="CX103"/>
  <c r="CY61" i="23"/>
  <c r="CY107"/>
  <c r="CY104"/>
  <c r="CY106"/>
  <c r="CY26"/>
  <c r="AD104" i="14"/>
  <c r="AD107"/>
  <c r="AE103" i="23"/>
  <c r="AE105"/>
  <c r="AE107"/>
  <c r="AF109"/>
  <c r="AF108"/>
  <c r="FT26" i="14"/>
  <c r="FT106"/>
  <c r="FT104"/>
  <c r="FT103"/>
  <c r="FT61"/>
  <c r="FT70"/>
  <c r="FT69"/>
  <c r="FT108"/>
  <c r="FT105"/>
  <c r="FT107"/>
  <c r="FT68"/>
  <c r="EJ109"/>
  <c r="EJ108"/>
  <c r="AE109"/>
  <c r="AE108"/>
  <c r="FU26" i="23"/>
  <c r="FU106"/>
  <c r="FU104"/>
  <c r="FU105"/>
  <c r="FU61"/>
  <c r="FU70"/>
  <c r="FU69"/>
  <c r="FU68"/>
  <c r="FU108"/>
  <c r="FU103"/>
  <c r="FU107"/>
  <c r="BO109" i="14"/>
  <c r="BO108"/>
  <c r="HI109" i="23"/>
  <c r="HI108"/>
  <c r="AE68"/>
  <c r="BP109"/>
  <c r="BP108"/>
  <c r="EJ68"/>
  <c r="BN68" i="14"/>
  <c r="AD68"/>
  <c r="CY68" i="23"/>
  <c r="FV108" i="14"/>
  <c r="FV109"/>
  <c r="BO69" i="23"/>
  <c r="BN69" i="14"/>
  <c r="EJ69" i="23"/>
  <c r="CY69"/>
  <c r="CY108" i="14"/>
  <c r="CY109"/>
  <c r="HH109"/>
  <c r="HH108"/>
  <c r="CY70" i="23"/>
  <c r="AE70"/>
  <c r="EI70" i="14"/>
  <c r="AD70"/>
  <c r="BO104" i="23"/>
  <c r="BO106"/>
  <c r="BO26"/>
  <c r="EJ61"/>
  <c r="EJ106"/>
  <c r="EJ105"/>
  <c r="EJ108"/>
  <c r="EJ26"/>
  <c r="BN104" i="14"/>
  <c r="BN107"/>
  <c r="BN26"/>
  <c r="EI61"/>
  <c r="EI104"/>
  <c r="EI105"/>
  <c r="EI107"/>
  <c r="EI26"/>
  <c r="CX61"/>
  <c r="CX105"/>
  <c r="CX104"/>
  <c r="CX106"/>
  <c r="CX26"/>
  <c r="CY108" i="23"/>
  <c r="CY105"/>
  <c r="CY103"/>
  <c r="AD103" i="14"/>
  <c r="AD106"/>
  <c r="AD105"/>
  <c r="AD61"/>
  <c r="AE104" i="23"/>
  <c r="AE106"/>
  <c r="AE26"/>
  <c r="FT63" i="14"/>
  <c r="FT60"/>
  <c r="FT20"/>
  <c r="FT25"/>
  <c r="FT8"/>
  <c r="FT17"/>
  <c r="FT19"/>
  <c r="FT18"/>
  <c r="FU8" i="23"/>
  <c r="FU17"/>
  <c r="FU19"/>
  <c r="FU63"/>
  <c r="FU60"/>
  <c r="FU20"/>
  <c r="FU16"/>
  <c r="FU18"/>
  <c r="FU25"/>
  <c r="CY25"/>
  <c r="CY19"/>
  <c r="CY16"/>
  <c r="CY20"/>
  <c r="AE25"/>
  <c r="AE18"/>
  <c r="AE17"/>
  <c r="AE20"/>
  <c r="BO19"/>
  <c r="BO17"/>
  <c r="EJ19"/>
  <c r="EJ17"/>
  <c r="CX18" i="14"/>
  <c r="AD19"/>
  <c r="AD18"/>
  <c r="AD16"/>
  <c r="AD20"/>
  <c r="BN25"/>
  <c r="BN19"/>
  <c r="BN17"/>
  <c r="BN20"/>
  <c r="EI18"/>
  <c r="EI19"/>
  <c r="EI17"/>
  <c r="CX60"/>
  <c r="CX63"/>
  <c r="CY8" i="23"/>
  <c r="AD8" i="14"/>
  <c r="AE60" i="23"/>
  <c r="AE63"/>
  <c r="BO60"/>
  <c r="BO63"/>
  <c r="EJ60"/>
  <c r="BN8" i="14"/>
  <c r="EJ23" i="23"/>
  <c r="HG63"/>
  <c r="HG60"/>
  <c r="HG20"/>
  <c r="HG16"/>
  <c r="HG25"/>
  <c r="HG18"/>
  <c r="HG8"/>
  <c r="HG17"/>
  <c r="HG19"/>
  <c r="BN116" i="14"/>
  <c r="HF8"/>
  <c r="HF17"/>
  <c r="HF18"/>
  <c r="HF63"/>
  <c r="HF60"/>
  <c r="HF20"/>
  <c r="HF19"/>
  <c r="HF25"/>
  <c r="CY18" i="23"/>
  <c r="CY17"/>
  <c r="AE19"/>
  <c r="AE16"/>
  <c r="BO25"/>
  <c r="BO18"/>
  <c r="BO16"/>
  <c r="BO20"/>
  <c r="EJ25"/>
  <c r="EJ18"/>
  <c r="EJ16"/>
  <c r="EJ20"/>
  <c r="CX25" i="14"/>
  <c r="CX19"/>
  <c r="CX17"/>
  <c r="CX20"/>
  <c r="AD25"/>
  <c r="AD17"/>
  <c r="BN18"/>
  <c r="BN16"/>
  <c r="EI25"/>
  <c r="EI20"/>
  <c r="CX8"/>
  <c r="CY60" i="23"/>
  <c r="CY63"/>
  <c r="AD60" i="14"/>
  <c r="AD63"/>
  <c r="AE8" i="23"/>
  <c r="BO8"/>
  <c r="EJ8"/>
  <c r="BN60" i="14"/>
  <c r="BN63"/>
  <c r="EI60"/>
  <c r="EI63"/>
  <c r="FT116"/>
  <c r="FT23"/>
  <c r="FT49"/>
  <c r="FT6"/>
  <c r="FT24"/>
  <c r="FT113"/>
  <c r="FU23" i="23"/>
  <c r="FU49"/>
  <c r="FU125"/>
  <c r="FU116"/>
  <c r="FU6"/>
  <c r="FU24"/>
  <c r="FU113"/>
  <c r="BO49"/>
  <c r="BO125"/>
  <c r="AE49"/>
  <c r="AE125"/>
  <c r="CY125"/>
  <c r="CY49"/>
  <c r="EJ125"/>
  <c r="EJ49"/>
  <c r="CX49" i="14"/>
  <c r="BN49"/>
  <c r="AD49"/>
  <c r="EI49"/>
  <c r="BO23" i="23"/>
  <c r="CY23"/>
  <c r="AE23"/>
  <c r="AD23" i="14"/>
  <c r="CX23"/>
  <c r="BN23"/>
  <c r="EI23"/>
  <c r="CX116"/>
  <c r="AE116" i="23"/>
  <c r="HG116"/>
  <c r="HG23"/>
  <c r="HG49"/>
  <c r="HG125"/>
  <c r="HG6"/>
  <c r="HG24"/>
  <c r="HG113"/>
  <c r="HF23" i="14"/>
  <c r="HF49"/>
  <c r="HF116"/>
  <c r="HF6"/>
  <c r="HF24"/>
  <c r="HF113"/>
  <c r="BO113" i="23"/>
  <c r="AE113"/>
  <c r="CY113"/>
  <c r="EJ113"/>
  <c r="CX113" i="14"/>
  <c r="BN113"/>
  <c r="AD113"/>
  <c r="EI113"/>
  <c r="BO24" i="23"/>
  <c r="CY24"/>
  <c r="EJ24"/>
  <c r="AE24"/>
  <c r="AD24" i="14"/>
  <c r="CX24"/>
  <c r="BN24"/>
  <c r="EI24"/>
  <c r="BO6" i="23"/>
  <c r="EJ6"/>
  <c r="CY6"/>
  <c r="AE6"/>
  <c r="BN6" i="14"/>
  <c r="EI6"/>
  <c r="CX6"/>
  <c r="AD6"/>
  <c r="CY116" i="23"/>
  <c r="AD116" i="14"/>
  <c r="BO116" i="23"/>
  <c r="EJ116"/>
  <c r="EI116" i="14"/>
  <c r="HG15" i="23"/>
  <c r="FU15"/>
  <c r="CY14"/>
  <c r="AD14" i="14"/>
  <c r="FT15"/>
  <c r="BN13"/>
  <c r="HF15"/>
  <c r="AE14" i="23"/>
  <c r="BO15"/>
  <c r="CY15"/>
  <c r="EJ15"/>
  <c r="AE15"/>
  <c r="AD15" i="14"/>
  <c r="CX15"/>
  <c r="BN15"/>
  <c r="EI15"/>
  <c r="CX97"/>
  <c r="HG14" i="23"/>
  <c r="EJ14"/>
  <c r="EI14" i="14"/>
  <c r="BO13" i="23"/>
  <c r="HF14" i="14"/>
  <c r="AD125"/>
  <c r="FT14"/>
  <c r="EI67"/>
  <c r="EI35"/>
  <c r="EI27"/>
  <c r="EI87"/>
  <c r="EI82"/>
  <c r="EI78"/>
  <c r="EI21"/>
  <c r="EI114"/>
  <c r="EI34"/>
  <c r="EI89"/>
  <c r="EI83"/>
  <c r="EI76"/>
  <c r="EI129"/>
  <c r="EI112"/>
  <c r="EI51"/>
  <c r="EI36"/>
  <c r="CY98" i="23"/>
  <c r="FU14"/>
  <c r="BO14"/>
  <c r="CX14" i="14"/>
  <c r="BN14"/>
  <c r="AD13"/>
  <c r="AE13" i="23"/>
  <c r="BO74" i="14"/>
  <c r="FV74"/>
  <c r="HH74"/>
  <c r="EJ74"/>
  <c r="AE74"/>
  <c r="CY74"/>
  <c r="AF74" i="23"/>
  <c r="BP74"/>
  <c r="EK74"/>
  <c r="CZ74"/>
  <c r="HI74"/>
  <c r="FW74"/>
  <c r="HG62"/>
  <c r="HG56"/>
  <c r="HG64"/>
  <c r="HG53"/>
  <c r="HG57"/>
  <c r="HG54"/>
  <c r="HG55"/>
  <c r="HG58"/>
  <c r="HG59"/>
  <c r="HG50"/>
  <c r="EJ50"/>
  <c r="BO59"/>
  <c r="BO57"/>
  <c r="BO58"/>
  <c r="EJ55"/>
  <c r="EJ54"/>
  <c r="EJ64"/>
  <c r="EJ62"/>
  <c r="BO50"/>
  <c r="BO62"/>
  <c r="EJ59"/>
  <c r="EJ58"/>
  <c r="EJ57"/>
  <c r="EJ56"/>
  <c r="EJ53"/>
  <c r="CY50"/>
  <c r="AE62"/>
  <c r="CY54"/>
  <c r="CY64"/>
  <c r="CY55"/>
  <c r="CY62"/>
  <c r="CY59"/>
  <c r="FU59"/>
  <c r="FU53"/>
  <c r="FU58"/>
  <c r="FU55"/>
  <c r="FU54"/>
  <c r="FU50"/>
  <c r="FU57"/>
  <c r="FU56"/>
  <c r="FU62"/>
  <c r="FU64"/>
  <c r="AE50"/>
  <c r="AE58"/>
  <c r="AE57"/>
  <c r="AE59"/>
  <c r="CY56"/>
  <c r="CY53"/>
  <c r="CY57"/>
  <c r="CY58"/>
  <c r="HG97"/>
  <c r="HG98"/>
  <c r="EJ97"/>
  <c r="EJ98"/>
  <c r="AE30"/>
  <c r="FU97"/>
  <c r="FU98"/>
  <c r="CY97"/>
  <c r="HF97" i="14"/>
  <c r="HF98"/>
  <c r="EI98"/>
  <c r="EI97"/>
  <c r="AD31"/>
  <c r="FT98"/>
  <c r="FT97"/>
  <c r="CX98"/>
  <c r="HF125"/>
  <c r="HF59"/>
  <c r="HF55"/>
  <c r="HF56"/>
  <c r="HF64"/>
  <c r="HF58"/>
  <c r="HF53"/>
  <c r="HF62"/>
  <c r="HF57"/>
  <c r="HF54"/>
  <c r="BN57"/>
  <c r="BN58"/>
  <c r="BN62"/>
  <c r="EI54"/>
  <c r="EI57"/>
  <c r="EI58"/>
  <c r="EI59"/>
  <c r="EI64"/>
  <c r="BN125"/>
  <c r="BN59"/>
  <c r="EI53"/>
  <c r="EI55"/>
  <c r="EI56"/>
  <c r="EI62"/>
  <c r="EI125"/>
  <c r="CX53"/>
  <c r="CX55"/>
  <c r="CX59"/>
  <c r="CX64"/>
  <c r="AD57"/>
  <c r="AD58"/>
  <c r="AD62"/>
  <c r="CX125"/>
  <c r="FT64"/>
  <c r="FT59"/>
  <c r="FT58"/>
  <c r="FT57"/>
  <c r="FT54"/>
  <c r="FT125"/>
  <c r="FT62"/>
  <c r="FT56"/>
  <c r="FT55"/>
  <c r="FT53"/>
  <c r="CX54"/>
  <c r="CX56"/>
  <c r="CX57"/>
  <c r="CX58"/>
  <c r="CX62"/>
  <c r="AD59"/>
  <c r="AE97"/>
  <c r="AE98"/>
  <c r="BO97"/>
  <c r="BO98"/>
  <c r="CY97"/>
  <c r="CY98"/>
  <c r="HH97"/>
  <c r="HH98"/>
  <c r="HH55"/>
  <c r="HH53"/>
  <c r="HH95"/>
  <c r="HH44"/>
  <c r="HH94"/>
  <c r="HH92"/>
  <c r="HH37"/>
  <c r="HH84"/>
  <c r="HH38"/>
  <c r="HH86"/>
  <c r="HH39"/>
  <c r="HH87"/>
  <c r="HH73"/>
  <c r="HH85"/>
  <c r="HH91"/>
  <c r="HH42"/>
  <c r="HH41"/>
  <c r="HH100"/>
  <c r="HH54"/>
  <c r="HH96"/>
  <c r="HH45"/>
  <c r="HH93"/>
  <c r="HH88"/>
  <c r="HH43"/>
  <c r="HH90"/>
  <c r="HH123"/>
  <c r="HH71"/>
  <c r="HH101"/>
  <c r="HH72"/>
  <c r="HI1"/>
  <c r="HH40"/>
  <c r="HH89"/>
  <c r="HH66"/>
  <c r="HH110"/>
  <c r="HH79"/>
  <c r="HH28"/>
  <c r="HH111"/>
  <c r="EJ97"/>
  <c r="EJ98"/>
  <c r="FV97"/>
  <c r="FV98"/>
  <c r="FW98" i="23"/>
  <c r="FW97"/>
  <c r="EK98"/>
  <c r="EK97"/>
  <c r="AF98"/>
  <c r="AF97"/>
  <c r="HI98"/>
  <c r="HI97"/>
  <c r="BP98"/>
  <c r="BP97"/>
  <c r="CZ98"/>
  <c r="CZ97"/>
  <c r="HI55"/>
  <c r="HI54"/>
  <c r="HI53"/>
  <c r="FW55"/>
  <c r="FW54"/>
  <c r="FW53"/>
  <c r="EK55"/>
  <c r="EK54"/>
  <c r="EK53"/>
  <c r="AF55"/>
  <c r="AF54"/>
  <c r="AF53"/>
  <c r="BP55"/>
  <c r="BP54"/>
  <c r="BP53"/>
  <c r="CZ55"/>
  <c r="CZ54"/>
  <c r="CZ53"/>
  <c r="EJ55" i="14"/>
  <c r="EJ53"/>
  <c r="EJ54"/>
  <c r="AE55"/>
  <c r="AE53"/>
  <c r="AE54"/>
  <c r="FV55"/>
  <c r="FV54"/>
  <c r="FV53"/>
  <c r="BO55"/>
  <c r="BO54"/>
  <c r="BO53"/>
  <c r="CY55"/>
  <c r="CY54"/>
  <c r="CY53"/>
  <c r="CY96"/>
  <c r="CY45"/>
  <c r="CY94"/>
  <c r="CY88"/>
  <c r="CY92"/>
  <c r="CY87"/>
  <c r="CY38"/>
  <c r="CY111"/>
  <c r="CY89"/>
  <c r="CY101"/>
  <c r="CY91"/>
  <c r="CY40"/>
  <c r="CY110"/>
  <c r="CY79"/>
  <c r="CY37"/>
  <c r="CY71"/>
  <c r="CY85"/>
  <c r="CY95"/>
  <c r="CY44"/>
  <c r="CY93"/>
  <c r="CY43"/>
  <c r="CY90"/>
  <c r="CY123"/>
  <c r="CY66"/>
  <c r="CY100"/>
  <c r="CY41"/>
  <c r="CY39"/>
  <c r="CY72"/>
  <c r="CY84"/>
  <c r="CY28"/>
  <c r="CY73"/>
  <c r="CZ1"/>
  <c r="CY86"/>
  <c r="CY42"/>
  <c r="BO96"/>
  <c r="BO95"/>
  <c r="EJ96"/>
  <c r="EJ95"/>
  <c r="AE96"/>
  <c r="AE95"/>
  <c r="FV96"/>
  <c r="FV95"/>
  <c r="HI96" i="23"/>
  <c r="HI95"/>
  <c r="FW96"/>
  <c r="FW95"/>
  <c r="AF96"/>
  <c r="AF95"/>
  <c r="BP96"/>
  <c r="BP95"/>
  <c r="EK96"/>
  <c r="EK95"/>
  <c r="CZ96"/>
  <c r="CZ95"/>
  <c r="AD124" i="14"/>
  <c r="CX96"/>
  <c r="CX95"/>
  <c r="FT96"/>
  <c r="FT95"/>
  <c r="CX124"/>
  <c r="FT124"/>
  <c r="EI48"/>
  <c r="HF95"/>
  <c r="BN124"/>
  <c r="HF96"/>
  <c r="EI95"/>
  <c r="EI96"/>
  <c r="HF124"/>
  <c r="EI124"/>
  <c r="BO48" i="23"/>
  <c r="HG95"/>
  <c r="BO124"/>
  <c r="HG96"/>
  <c r="EJ95"/>
  <c r="EJ96"/>
  <c r="EJ124"/>
  <c r="HG124"/>
  <c r="AE124"/>
  <c r="CY96"/>
  <c r="FU96"/>
  <c r="CY95"/>
  <c r="FU95"/>
  <c r="FU124"/>
  <c r="CY124"/>
  <c r="CX47" i="14"/>
  <c r="CX44"/>
  <c r="CX22"/>
  <c r="CX7"/>
  <c r="CX94"/>
  <c r="CX48"/>
  <c r="CX45"/>
  <c r="CX5"/>
  <c r="CX93"/>
  <c r="CX127"/>
  <c r="FT47"/>
  <c r="FT44"/>
  <c r="FT22"/>
  <c r="FT94"/>
  <c r="FT93"/>
  <c r="FT48"/>
  <c r="FT45"/>
  <c r="FT7"/>
  <c r="FT5"/>
  <c r="FT127"/>
  <c r="AE45"/>
  <c r="AE44"/>
  <c r="AE10" i="23"/>
  <c r="FU48"/>
  <c r="FU46"/>
  <c r="FU44"/>
  <c r="FU5"/>
  <c r="FU127"/>
  <c r="FU94"/>
  <c r="FU45"/>
  <c r="FU22"/>
  <c r="FU7"/>
  <c r="FU93"/>
  <c r="BN127" i="14"/>
  <c r="AD127"/>
  <c r="AD22"/>
  <c r="EI127"/>
  <c r="EI7"/>
  <c r="EI22"/>
  <c r="BO127" i="23"/>
  <c r="BO22"/>
  <c r="CY93"/>
  <c r="CY7"/>
  <c r="CY22"/>
  <c r="EJ127"/>
  <c r="EJ7"/>
  <c r="EJ22"/>
  <c r="AE127"/>
  <c r="AE5"/>
  <c r="AE22"/>
  <c r="BO46"/>
  <c r="EJ44"/>
  <c r="EJ46"/>
  <c r="CY44"/>
  <c r="CY46"/>
  <c r="CY48"/>
  <c r="BN47" i="14"/>
  <c r="AD47"/>
  <c r="AE48" i="23"/>
  <c r="EI44" i="14"/>
  <c r="HG48" i="23"/>
  <c r="HG45"/>
  <c r="HG22"/>
  <c r="HG7"/>
  <c r="HG93"/>
  <c r="HG46"/>
  <c r="HG44"/>
  <c r="HG127"/>
  <c r="HG94"/>
  <c r="EJ45" i="14"/>
  <c r="EJ44"/>
  <c r="HF47"/>
  <c r="HF45"/>
  <c r="HF127"/>
  <c r="HF94"/>
  <c r="HF48"/>
  <c r="HF44"/>
  <c r="HF22"/>
  <c r="HF7"/>
  <c r="HF93"/>
  <c r="BO45"/>
  <c r="BO44"/>
  <c r="BN7"/>
  <c r="BN22"/>
  <c r="AD7"/>
  <c r="AD5"/>
  <c r="EI93"/>
  <c r="EI94"/>
  <c r="BO7" i="23"/>
  <c r="CY127"/>
  <c r="CY94"/>
  <c r="CY5"/>
  <c r="EJ93"/>
  <c r="EJ94"/>
  <c r="AE7"/>
  <c r="FV45" i="14"/>
  <c r="FV44"/>
  <c r="EJ45" i="23"/>
  <c r="CY45"/>
  <c r="AE46"/>
  <c r="EJ48"/>
  <c r="BN48" i="14"/>
  <c r="AD48"/>
  <c r="EI45"/>
  <c r="EI47"/>
  <c r="HI44" i="23"/>
  <c r="HI45"/>
  <c r="BP45"/>
  <c r="BP44"/>
  <c r="FW45"/>
  <c r="FW44"/>
  <c r="EK45"/>
  <c r="EK44"/>
  <c r="AF44"/>
  <c r="AF45"/>
  <c r="CZ45"/>
  <c r="CZ44"/>
  <c r="FV94" i="14"/>
  <c r="FV43"/>
  <c r="FV90"/>
  <c r="FV101"/>
  <c r="FV39"/>
  <c r="FV72"/>
  <c r="FV84"/>
  <c r="FV91"/>
  <c r="FV111"/>
  <c r="FW1"/>
  <c r="FV100"/>
  <c r="FV38"/>
  <c r="FV66"/>
  <c r="FV79"/>
  <c r="FV86"/>
  <c r="FV85"/>
  <c r="FV93"/>
  <c r="FV88"/>
  <c r="FV92"/>
  <c r="FV37"/>
  <c r="FV42"/>
  <c r="FV71"/>
  <c r="FV87"/>
  <c r="FV110"/>
  <c r="FV123"/>
  <c r="FV41"/>
  <c r="FV28"/>
  <c r="FV40"/>
  <c r="FV73"/>
  <c r="FV89"/>
  <c r="AF94" i="23"/>
  <c r="AF93"/>
  <c r="BP94"/>
  <c r="BP93"/>
  <c r="FW94"/>
  <c r="FW93"/>
  <c r="CZ94"/>
  <c r="CZ93"/>
  <c r="CZ43"/>
  <c r="CZ90"/>
  <c r="CZ84"/>
  <c r="CZ123"/>
  <c r="CZ79"/>
  <c r="CZ28"/>
  <c r="DA1"/>
  <c r="CZ87"/>
  <c r="CZ38"/>
  <c r="CZ89"/>
  <c r="CZ66"/>
  <c r="CZ91"/>
  <c r="CZ40"/>
  <c r="CZ86"/>
  <c r="CZ37"/>
  <c r="CZ41"/>
  <c r="CZ39"/>
  <c r="CZ88"/>
  <c r="CZ92"/>
  <c r="CZ85"/>
  <c r="CZ100"/>
  <c r="CZ111"/>
  <c r="CZ73"/>
  <c r="CZ110"/>
  <c r="CZ72"/>
  <c r="CZ71"/>
  <c r="CZ42"/>
  <c r="CZ101"/>
  <c r="HI94"/>
  <c r="HI93"/>
  <c r="EK94"/>
  <c r="EK93"/>
  <c r="AE94" i="14"/>
  <c r="AE93"/>
  <c r="EJ94"/>
  <c r="EJ93"/>
  <c r="BO94"/>
  <c r="BO93"/>
  <c r="HG30" i="23"/>
  <c r="HG88"/>
  <c r="HG33"/>
  <c r="HG32"/>
  <c r="HG31"/>
  <c r="HG92"/>
  <c r="HG10"/>
  <c r="HG90"/>
  <c r="HG118"/>
  <c r="EJ88" i="14"/>
  <c r="HF30"/>
  <c r="HF33"/>
  <c r="HF32"/>
  <c r="HF88"/>
  <c r="HF31"/>
  <c r="HF10"/>
  <c r="HF118"/>
  <c r="HF90"/>
  <c r="HF92"/>
  <c r="BO88"/>
  <c r="EI90"/>
  <c r="BP88" i="23"/>
  <c r="BP92"/>
  <c r="BP41"/>
  <c r="BP101"/>
  <c r="BP87"/>
  <c r="BP86"/>
  <c r="BP40"/>
  <c r="BP71"/>
  <c r="BQ1"/>
  <c r="BP42"/>
  <c r="BP89"/>
  <c r="BP38"/>
  <c r="BP100"/>
  <c r="BP90"/>
  <c r="BP43"/>
  <c r="BP110"/>
  <c r="BP111"/>
  <c r="BP72"/>
  <c r="BP123"/>
  <c r="BP39"/>
  <c r="BP79"/>
  <c r="BP91"/>
  <c r="BP37"/>
  <c r="BP73"/>
  <c r="BP84"/>
  <c r="BP28"/>
  <c r="BP66"/>
  <c r="BP85"/>
  <c r="BO33"/>
  <c r="BO31"/>
  <c r="FW88"/>
  <c r="FW43"/>
  <c r="FW90"/>
  <c r="FW38"/>
  <c r="FW28"/>
  <c r="FW110"/>
  <c r="FW39"/>
  <c r="FW66"/>
  <c r="FW40"/>
  <c r="FW85"/>
  <c r="FW84"/>
  <c r="FW72"/>
  <c r="FW111"/>
  <c r="FW89"/>
  <c r="FW92"/>
  <c r="FW86"/>
  <c r="FW100"/>
  <c r="FX1"/>
  <c r="FW42"/>
  <c r="FW37"/>
  <c r="FW87"/>
  <c r="FW73"/>
  <c r="FW123"/>
  <c r="FW79"/>
  <c r="FW91"/>
  <c r="FW71"/>
  <c r="FW41"/>
  <c r="FW101"/>
  <c r="EJ92"/>
  <c r="EJ31"/>
  <c r="EJ10"/>
  <c r="EJ30"/>
  <c r="BN33" i="14"/>
  <c r="BN31"/>
  <c r="AD33"/>
  <c r="AE32" i="23"/>
  <c r="EI33" i="14"/>
  <c r="EI32"/>
  <c r="EI30"/>
  <c r="AD78"/>
  <c r="FT32"/>
  <c r="FT88"/>
  <c r="FT33"/>
  <c r="FT30"/>
  <c r="FT31"/>
  <c r="CX30"/>
  <c r="CX33"/>
  <c r="CX32"/>
  <c r="CX88"/>
  <c r="CX31"/>
  <c r="AF88" i="23"/>
  <c r="FT90" i="14"/>
  <c r="FT10"/>
  <c r="FT118"/>
  <c r="FT92"/>
  <c r="CX10"/>
  <c r="CX90"/>
  <c r="CX92"/>
  <c r="CX118"/>
  <c r="AE88"/>
  <c r="CY30" i="23"/>
  <c r="CY33"/>
  <c r="CY32"/>
  <c r="CY88"/>
  <c r="CY31"/>
  <c r="FU32"/>
  <c r="FU31"/>
  <c r="FU30"/>
  <c r="FU88"/>
  <c r="FU33"/>
  <c r="CY10"/>
  <c r="CY92"/>
  <c r="CY118"/>
  <c r="CY90"/>
  <c r="FU10"/>
  <c r="FU118"/>
  <c r="FU92"/>
  <c r="FU90"/>
  <c r="HI88"/>
  <c r="AE118"/>
  <c r="BN118" i="14"/>
  <c r="AD118"/>
  <c r="EI92"/>
  <c r="EI118"/>
  <c r="BO118" i="23"/>
  <c r="BO10"/>
  <c r="BO32"/>
  <c r="BO30"/>
  <c r="EK88"/>
  <c r="EK43"/>
  <c r="EK90"/>
  <c r="EK91"/>
  <c r="EK111"/>
  <c r="EK40"/>
  <c r="EK72"/>
  <c r="EK86"/>
  <c r="EK39"/>
  <c r="EK123"/>
  <c r="EK42"/>
  <c r="EK73"/>
  <c r="EK89"/>
  <c r="EK66"/>
  <c r="EK85"/>
  <c r="EK92"/>
  <c r="EK41"/>
  <c r="EK84"/>
  <c r="EK100"/>
  <c r="EK79"/>
  <c r="EK28"/>
  <c r="EK87"/>
  <c r="EK110"/>
  <c r="EK38"/>
  <c r="EL1"/>
  <c r="EK101"/>
  <c r="EK37"/>
  <c r="EK71"/>
  <c r="EJ118"/>
  <c r="EJ90"/>
  <c r="EJ33"/>
  <c r="EJ88"/>
  <c r="EJ32"/>
  <c r="BN10" i="14"/>
  <c r="BN32"/>
  <c r="BN30"/>
  <c r="AD10"/>
  <c r="AD32"/>
  <c r="AD30"/>
  <c r="AE33" i="23"/>
  <c r="AE31"/>
  <c r="EI31" i="14"/>
  <c r="EI88"/>
  <c r="EI10"/>
  <c r="EJ43"/>
  <c r="EJ92"/>
  <c r="EJ90"/>
  <c r="AE43"/>
  <c r="AE90"/>
  <c r="AE92"/>
  <c r="BO90"/>
  <c r="BO92"/>
  <c r="BO43"/>
  <c r="HI43" i="23"/>
  <c r="HI92"/>
  <c r="HI90"/>
  <c r="AF43"/>
  <c r="AF90"/>
  <c r="AF92"/>
  <c r="HI41"/>
  <c r="HI101"/>
  <c r="HI87"/>
  <c r="HI40"/>
  <c r="HI86"/>
  <c r="HI66"/>
  <c r="HI100"/>
  <c r="HI42"/>
  <c r="HI73"/>
  <c r="HI71"/>
  <c r="HI110"/>
  <c r="HJ1"/>
  <c r="HI28"/>
  <c r="HI111"/>
  <c r="HI72"/>
  <c r="HI84"/>
  <c r="HI123"/>
  <c r="HI85"/>
  <c r="HI89"/>
  <c r="HI37"/>
  <c r="HI79"/>
  <c r="HI39"/>
  <c r="HI91"/>
  <c r="HI38"/>
  <c r="BO41" i="14"/>
  <c r="BO42"/>
  <c r="BO87"/>
  <c r="BO40"/>
  <c r="BO28"/>
  <c r="BO101"/>
  <c r="BO84"/>
  <c r="BO39"/>
  <c r="BO91"/>
  <c r="BO85"/>
  <c r="BO37"/>
  <c r="BO110"/>
  <c r="BO111"/>
  <c r="BO72"/>
  <c r="BO79"/>
  <c r="BO100"/>
  <c r="BO38"/>
  <c r="BO71"/>
  <c r="BO89"/>
  <c r="BO86"/>
  <c r="BO73"/>
  <c r="BO66"/>
  <c r="BO123"/>
  <c r="BP1"/>
  <c r="BR1" i="13"/>
  <c r="G23" i="6"/>
  <c r="EJ77" i="23"/>
  <c r="EJ81"/>
  <c r="EJ34"/>
  <c r="EJ80"/>
  <c r="EJ87"/>
  <c r="EJ29"/>
  <c r="EJ3"/>
  <c r="BO82"/>
  <c r="BO67"/>
  <c r="BO99"/>
  <c r="BO80"/>
  <c r="BO34"/>
  <c r="EJ83"/>
  <c r="EJ86"/>
  <c r="EJ99"/>
  <c r="EJ37"/>
  <c r="EJ78"/>
  <c r="EJ82"/>
  <c r="EJ84"/>
  <c r="EJ27"/>
  <c r="EJ35"/>
  <c r="EJ67"/>
  <c r="BO81"/>
  <c r="BO83"/>
  <c r="BO78"/>
  <c r="BO27"/>
  <c r="BO35"/>
  <c r="BO3"/>
  <c r="BO77"/>
  <c r="BO29"/>
  <c r="BO36"/>
  <c r="EJ36"/>
  <c r="EJ85"/>
  <c r="HG85"/>
  <c r="HG77"/>
  <c r="HG3"/>
  <c r="HG37"/>
  <c r="HG80"/>
  <c r="HG87"/>
  <c r="HG27"/>
  <c r="HG86"/>
  <c r="HG99"/>
  <c r="HG82"/>
  <c r="HG29"/>
  <c r="HG36"/>
  <c r="HG81"/>
  <c r="HG35"/>
  <c r="HG67"/>
  <c r="HG83"/>
  <c r="HG34"/>
  <c r="HG78"/>
  <c r="HG84"/>
  <c r="D23" i="6"/>
  <c r="AE65" i="14" s="1"/>
  <c r="FT51"/>
  <c r="FT115"/>
  <c r="FT102"/>
  <c r="FT9"/>
  <c r="FT42"/>
  <c r="FT76"/>
  <c r="FT89"/>
  <c r="FT114"/>
  <c r="FT119"/>
  <c r="FT21"/>
  <c r="FT128"/>
  <c r="CX51"/>
  <c r="CX121"/>
  <c r="CX114"/>
  <c r="CX75"/>
  <c r="CX91"/>
  <c r="CX117"/>
  <c r="CX126"/>
  <c r="CX129"/>
  <c r="CX130"/>
  <c r="CX50"/>
  <c r="CX9"/>
  <c r="FT41"/>
  <c r="FT121"/>
  <c r="FT50"/>
  <c r="FT71"/>
  <c r="FT75"/>
  <c r="FT91"/>
  <c r="FT111"/>
  <c r="FT112"/>
  <c r="FT117"/>
  <c r="FT126"/>
  <c r="FT129"/>
  <c r="FT130"/>
  <c r="CX115"/>
  <c r="CX102"/>
  <c r="CX111"/>
  <c r="CX112"/>
  <c r="CX76"/>
  <c r="CX89"/>
  <c r="CX119"/>
  <c r="CX21"/>
  <c r="CX128"/>
  <c r="CX42"/>
  <c r="FT46"/>
  <c r="CX46"/>
  <c r="EJ85"/>
  <c r="EJ41"/>
  <c r="EJ110"/>
  <c r="EJ111"/>
  <c r="EJ123"/>
  <c r="EJ72"/>
  <c r="EJ73"/>
  <c r="EJ79"/>
  <c r="EJ86"/>
  <c r="EJ89"/>
  <c r="EJ100"/>
  <c r="EJ38"/>
  <c r="EJ40"/>
  <c r="EJ42"/>
  <c r="EJ84"/>
  <c r="EJ87"/>
  <c r="EJ91"/>
  <c r="EJ101"/>
  <c r="EJ28"/>
  <c r="EJ37"/>
  <c r="EJ39"/>
  <c r="EJ66"/>
  <c r="EJ71"/>
  <c r="EK1"/>
  <c r="AH1" i="13"/>
  <c r="C23" i="6"/>
  <c r="BN80" i="14"/>
  <c r="BN82"/>
  <c r="BN67"/>
  <c r="BN35"/>
  <c r="BN78"/>
  <c r="BN27"/>
  <c r="BN34"/>
  <c r="BN81"/>
  <c r="BN83"/>
  <c r="BN77"/>
  <c r="BN29"/>
  <c r="BN3"/>
  <c r="BN99"/>
  <c r="BN36"/>
  <c r="HF36"/>
  <c r="HF37"/>
  <c r="HF80"/>
  <c r="HF87"/>
  <c r="HF99"/>
  <c r="HF3"/>
  <c r="HF27"/>
  <c r="HF35"/>
  <c r="HF67"/>
  <c r="HF83"/>
  <c r="HF86"/>
  <c r="HF85"/>
  <c r="HF34"/>
  <c r="HF78"/>
  <c r="HF82"/>
  <c r="HF84"/>
  <c r="HF29"/>
  <c r="HF77"/>
  <c r="HF81"/>
  <c r="H23" i="6"/>
  <c r="FU51" i="23"/>
  <c r="FU115"/>
  <c r="FU75"/>
  <c r="FU76"/>
  <c r="FU89"/>
  <c r="FU114"/>
  <c r="FU21"/>
  <c r="FU130"/>
  <c r="FU91"/>
  <c r="FU112"/>
  <c r="FU128"/>
  <c r="FU71"/>
  <c r="CY115"/>
  <c r="CY89"/>
  <c r="CY114"/>
  <c r="CY21"/>
  <c r="CY130"/>
  <c r="CY9"/>
  <c r="CY102"/>
  <c r="CY111"/>
  <c r="CY117"/>
  <c r="CY126"/>
  <c r="CY42"/>
  <c r="FU41"/>
  <c r="FU121"/>
  <c r="FU119"/>
  <c r="FU129"/>
  <c r="FU42"/>
  <c r="FU102"/>
  <c r="FU111"/>
  <c r="FU117"/>
  <c r="FU126"/>
  <c r="FU9"/>
  <c r="CY51"/>
  <c r="CY91"/>
  <c r="CY75"/>
  <c r="CY119"/>
  <c r="CY76"/>
  <c r="CY121"/>
  <c r="FU47"/>
  <c r="CY128"/>
  <c r="CY112"/>
  <c r="CY129"/>
  <c r="CY47"/>
  <c r="E23" i="6"/>
  <c r="EJ65" i="14" s="1"/>
  <c r="BN51"/>
  <c r="BN50"/>
  <c r="BN112"/>
  <c r="BN129"/>
  <c r="BN130"/>
  <c r="BN75"/>
  <c r="BN115"/>
  <c r="BN121"/>
  <c r="BN119"/>
  <c r="BN76"/>
  <c r="BN9"/>
  <c r="BN102"/>
  <c r="BN117"/>
  <c r="BN128"/>
  <c r="BN21"/>
  <c r="BN126"/>
  <c r="BN114"/>
  <c r="BN46"/>
  <c r="HF51"/>
  <c r="HF129"/>
  <c r="HF114"/>
  <c r="HF50"/>
  <c r="HF71"/>
  <c r="HF115"/>
  <c r="HF128"/>
  <c r="HF112"/>
  <c r="HF76"/>
  <c r="HF102"/>
  <c r="HF46"/>
  <c r="HF41"/>
  <c r="HF126"/>
  <c r="HF130"/>
  <c r="HF119"/>
  <c r="HF75"/>
  <c r="HF91"/>
  <c r="HF21"/>
  <c r="HF111"/>
  <c r="HF117"/>
  <c r="HF42"/>
  <c r="HF89"/>
  <c r="HF121"/>
  <c r="HF9"/>
  <c r="AD119"/>
  <c r="AD77"/>
  <c r="AD81"/>
  <c r="AD99"/>
  <c r="AD115"/>
  <c r="AD117"/>
  <c r="AD128"/>
  <c r="AD112"/>
  <c r="AD129"/>
  <c r="AD51"/>
  <c r="AD114"/>
  <c r="AD67"/>
  <c r="AD80"/>
  <c r="AD21"/>
  <c r="AD130"/>
  <c r="AD76"/>
  <c r="AD102"/>
  <c r="AD46"/>
  <c r="B23" i="6"/>
  <c r="FT27" i="14"/>
  <c r="FT29"/>
  <c r="FT35"/>
  <c r="FT67"/>
  <c r="FT77"/>
  <c r="FT81"/>
  <c r="FT83"/>
  <c r="FT86"/>
  <c r="CX99"/>
  <c r="CX78"/>
  <c r="CX80"/>
  <c r="CX82"/>
  <c r="CX84"/>
  <c r="CX87"/>
  <c r="CX34"/>
  <c r="CX37"/>
  <c r="FT99"/>
  <c r="FT3"/>
  <c r="FT34"/>
  <c r="FT37"/>
  <c r="FT78"/>
  <c r="FT80"/>
  <c r="FT82"/>
  <c r="FT84"/>
  <c r="FT87"/>
  <c r="CX77"/>
  <c r="CX81"/>
  <c r="CX83"/>
  <c r="CX86"/>
  <c r="CX27"/>
  <c r="CX29"/>
  <c r="CX35"/>
  <c r="CX67"/>
  <c r="CX3"/>
  <c r="CX36"/>
  <c r="FT85"/>
  <c r="CX85"/>
  <c r="FT36"/>
  <c r="AF85" i="23"/>
  <c r="AF47"/>
  <c r="AF41"/>
  <c r="AF37"/>
  <c r="AF112"/>
  <c r="AF73"/>
  <c r="AF130"/>
  <c r="AF110"/>
  <c r="AF128"/>
  <c r="AF121"/>
  <c r="AF86"/>
  <c r="AF39"/>
  <c r="AF40"/>
  <c r="AF79"/>
  <c r="AF87"/>
  <c r="AF72"/>
  <c r="AF123"/>
  <c r="AF126"/>
  <c r="AG1"/>
  <c r="AF42"/>
  <c r="AF76"/>
  <c r="AF111"/>
  <c r="AF101"/>
  <c r="AF89"/>
  <c r="AF117"/>
  <c r="AF100"/>
  <c r="AF66"/>
  <c r="AF84"/>
  <c r="AF28"/>
  <c r="AF38"/>
  <c r="AF71"/>
  <c r="AF91"/>
  <c r="AF119"/>
  <c r="I23" i="6"/>
  <c r="BO51" i="23"/>
  <c r="EJ121"/>
  <c r="EJ89"/>
  <c r="EJ114"/>
  <c r="EJ21"/>
  <c r="EJ130"/>
  <c r="EJ9"/>
  <c r="EJ102"/>
  <c r="EJ111"/>
  <c r="EJ117"/>
  <c r="EJ126"/>
  <c r="EJ42"/>
  <c r="BO129"/>
  <c r="BO112"/>
  <c r="BO130"/>
  <c r="BO128"/>
  <c r="BO117"/>
  <c r="BO21"/>
  <c r="BO126"/>
  <c r="BO114"/>
  <c r="EJ115"/>
  <c r="EJ76"/>
  <c r="EJ119"/>
  <c r="EJ129"/>
  <c r="EJ75"/>
  <c r="EJ91"/>
  <c r="EJ112"/>
  <c r="EJ128"/>
  <c r="BO76"/>
  <c r="BO9"/>
  <c r="BO102"/>
  <c r="BO75"/>
  <c r="BO115"/>
  <c r="BO121"/>
  <c r="BO119"/>
  <c r="EJ51"/>
  <c r="BO47"/>
  <c r="EJ47"/>
  <c r="HG47"/>
  <c r="HG115"/>
  <c r="HG21"/>
  <c r="HG102"/>
  <c r="HG117"/>
  <c r="HG51"/>
  <c r="HG129"/>
  <c r="HG75"/>
  <c r="HG91"/>
  <c r="HG42"/>
  <c r="HG41"/>
  <c r="HG89"/>
  <c r="HG114"/>
  <c r="HG130"/>
  <c r="HG71"/>
  <c r="HG111"/>
  <c r="HG126"/>
  <c r="HG121"/>
  <c r="HG76"/>
  <c r="HG119"/>
  <c r="HG112"/>
  <c r="HG128"/>
  <c r="HG9"/>
  <c r="AE85" i="14"/>
  <c r="AE36"/>
  <c r="AE46"/>
  <c r="AE51"/>
  <c r="AE37"/>
  <c r="AE50"/>
  <c r="AE112"/>
  <c r="AE73"/>
  <c r="AE129"/>
  <c r="AE110"/>
  <c r="AE130"/>
  <c r="AE75"/>
  <c r="AE115"/>
  <c r="AE89"/>
  <c r="AE121"/>
  <c r="AE100"/>
  <c r="AE82"/>
  <c r="AE123"/>
  <c r="AE84"/>
  <c r="AE99"/>
  <c r="AE40"/>
  <c r="AE79"/>
  <c r="AE91"/>
  <c r="AE119"/>
  <c r="AF1"/>
  <c r="AE41"/>
  <c r="AE42"/>
  <c r="AE76"/>
  <c r="AE111"/>
  <c r="AE9"/>
  <c r="AE102"/>
  <c r="AE101"/>
  <c r="AE117"/>
  <c r="AE128"/>
  <c r="AE21"/>
  <c r="AE86"/>
  <c r="AE39"/>
  <c r="AE81"/>
  <c r="AE77"/>
  <c r="AE28"/>
  <c r="AE38"/>
  <c r="AE71"/>
  <c r="AE87"/>
  <c r="AE72"/>
  <c r="AE78"/>
  <c r="AE66"/>
  <c r="AE126"/>
  <c r="AE114"/>
  <c r="F23" i="6"/>
  <c r="FU78" i="23"/>
  <c r="FU82"/>
  <c r="FU83"/>
  <c r="FU27"/>
  <c r="FU35"/>
  <c r="FU67"/>
  <c r="FU84"/>
  <c r="FU37"/>
  <c r="CY77"/>
  <c r="CY81"/>
  <c r="CY34"/>
  <c r="CY80"/>
  <c r="CY87"/>
  <c r="CY29"/>
  <c r="CY3"/>
  <c r="FU80"/>
  <c r="FU77"/>
  <c r="FU81"/>
  <c r="FU86"/>
  <c r="FU99"/>
  <c r="FU29"/>
  <c r="FU3"/>
  <c r="FU87"/>
  <c r="FU34"/>
  <c r="FU36"/>
  <c r="CY27"/>
  <c r="CY82"/>
  <c r="CY83"/>
  <c r="CY36"/>
  <c r="FU85"/>
  <c r="CY67"/>
  <c r="CY35"/>
  <c r="CY84"/>
  <c r="CY78"/>
  <c r="CY37"/>
  <c r="CY99"/>
  <c r="CY86"/>
  <c r="CY85"/>
  <c r="AD29" i="14"/>
  <c r="AD83"/>
  <c r="AD3"/>
  <c r="AD50"/>
  <c r="AD126"/>
  <c r="AD35"/>
  <c r="AD82"/>
  <c r="AD34"/>
  <c r="AD27"/>
  <c r="AD121"/>
  <c r="AD75"/>
  <c r="AD9"/>
  <c r="AD36"/>
  <c r="EK107" i="23" l="1"/>
  <c r="HH65"/>
  <c r="HH122"/>
  <c r="HH52"/>
  <c r="HH120"/>
  <c r="CZ106"/>
  <c r="FV122"/>
  <c r="FV65"/>
  <c r="FV52"/>
  <c r="FV120"/>
  <c r="BR3" i="13"/>
  <c r="BR6"/>
  <c r="BR8"/>
  <c r="BR7"/>
  <c r="BR9"/>
  <c r="BR24"/>
  <c r="BR26"/>
  <c r="BR28"/>
  <c r="BR10"/>
  <c r="BR30"/>
  <c r="BR32"/>
  <c r="BR34"/>
  <c r="BR36"/>
  <c r="BR37"/>
  <c r="BR39"/>
  <c r="BR41"/>
  <c r="BR42"/>
  <c r="BR43"/>
  <c r="BR44"/>
  <c r="BR45"/>
  <c r="BR27"/>
  <c r="BR29"/>
  <c r="BR48"/>
  <c r="BR50"/>
  <c r="BR55"/>
  <c r="BR56"/>
  <c r="BR57"/>
  <c r="BR67"/>
  <c r="BR69"/>
  <c r="BR71"/>
  <c r="BR73"/>
  <c r="BR75"/>
  <c r="BR77"/>
  <c r="BR79"/>
  <c r="BR81"/>
  <c r="BR83"/>
  <c r="BR85"/>
  <c r="BR87"/>
  <c r="BR38"/>
  <c r="BR40"/>
  <c r="BR68"/>
  <c r="BR70"/>
  <c r="BR78"/>
  <c r="BR80"/>
  <c r="BR84"/>
  <c r="BR99"/>
  <c r="BR101"/>
  <c r="BR103"/>
  <c r="BR105"/>
  <c r="BR107"/>
  <c r="BR109"/>
  <c r="BR111"/>
  <c r="BR117"/>
  <c r="BR123"/>
  <c r="BR129"/>
  <c r="BR31"/>
  <c r="BR33"/>
  <c r="BR35"/>
  <c r="BR72"/>
  <c r="BR74"/>
  <c r="BR76"/>
  <c r="BR89"/>
  <c r="BR90"/>
  <c r="BR92"/>
  <c r="BR95"/>
  <c r="BR96"/>
  <c r="BR97"/>
  <c r="BR98"/>
  <c r="BR5"/>
  <c r="BR66"/>
  <c r="BR82"/>
  <c r="BR86"/>
  <c r="BR88"/>
  <c r="BR93"/>
  <c r="BR94"/>
  <c r="BR100"/>
  <c r="BR102"/>
  <c r="BR91"/>
  <c r="BR104"/>
  <c r="BR106"/>
  <c r="BR108"/>
  <c r="BR110"/>
  <c r="BR112"/>
  <c r="BR118"/>
  <c r="BR128"/>
  <c r="BR130"/>
  <c r="BR122"/>
  <c r="BR49"/>
  <c r="BR64"/>
  <c r="BR61"/>
  <c r="BR23"/>
  <c r="BR25"/>
  <c r="BR15"/>
  <c r="BR20"/>
  <c r="BR54"/>
  <c r="BR53"/>
  <c r="BR125"/>
  <c r="BR120"/>
  <c r="BR124"/>
  <c r="BR16"/>
  <c r="BR17"/>
  <c r="BR19"/>
  <c r="BR18"/>
  <c r="BR62"/>
  <c r="BR116"/>
  <c r="BR13"/>
  <c r="BR14"/>
  <c r="BR51"/>
  <c r="BR113"/>
  <c r="BR121"/>
  <c r="BR52"/>
  <c r="BR65"/>
  <c r="BR126"/>
  <c r="BR58"/>
  <c r="BR59"/>
  <c r="BR60"/>
  <c r="BR63"/>
  <c r="BR127"/>
  <c r="BR46"/>
  <c r="BR47"/>
  <c r="BR115"/>
  <c r="BR21"/>
  <c r="BR22"/>
  <c r="BR119"/>
  <c r="BR114"/>
  <c r="CY64" i="14"/>
  <c r="BO56"/>
  <c r="AE56"/>
  <c r="EJ56"/>
  <c r="EJ64"/>
  <c r="BP64" i="23"/>
  <c r="BP56"/>
  <c r="EK64"/>
  <c r="EK56"/>
  <c r="AF120"/>
  <c r="CZ52"/>
  <c r="BP52"/>
  <c r="AF52"/>
  <c r="EK52"/>
  <c r="CY120" i="14"/>
  <c r="BO120"/>
  <c r="AE120"/>
  <c r="EJ120"/>
  <c r="CY65"/>
  <c r="BO65"/>
  <c r="EK65" i="23"/>
  <c r="HG65" i="14"/>
  <c r="HG52"/>
  <c r="HG122"/>
  <c r="HG120"/>
  <c r="AH5" i="13"/>
  <c r="AH7"/>
  <c r="AH9"/>
  <c r="AH15"/>
  <c r="AH20"/>
  <c r="AH24"/>
  <c r="AH26"/>
  <c r="AH28"/>
  <c r="AH30"/>
  <c r="AH32"/>
  <c r="AH34"/>
  <c r="AH36"/>
  <c r="AH37"/>
  <c r="AH39"/>
  <c r="AH41"/>
  <c r="AH42"/>
  <c r="AH43"/>
  <c r="AH44"/>
  <c r="AH45"/>
  <c r="AH49"/>
  <c r="AH66"/>
  <c r="AH68"/>
  <c r="AH70"/>
  <c r="AH72"/>
  <c r="AH74"/>
  <c r="AH76"/>
  <c r="AH78"/>
  <c r="AH80"/>
  <c r="AH82"/>
  <c r="AH84"/>
  <c r="AH86"/>
  <c r="AH88"/>
  <c r="AH89"/>
  <c r="AH90"/>
  <c r="AH91"/>
  <c r="AH92"/>
  <c r="AH93"/>
  <c r="AH94"/>
  <c r="AH95"/>
  <c r="AH96"/>
  <c r="AH97"/>
  <c r="AH98"/>
  <c r="AH100"/>
  <c r="AH102"/>
  <c r="AH104"/>
  <c r="AH106"/>
  <c r="AH108"/>
  <c r="AH110"/>
  <c r="AH112"/>
  <c r="AH118"/>
  <c r="AH124"/>
  <c r="AH128"/>
  <c r="AH130"/>
  <c r="AH38"/>
  <c r="AH40"/>
  <c r="AH3"/>
  <c r="AH6"/>
  <c r="AH8"/>
  <c r="AH10"/>
  <c r="AH23"/>
  <c r="AH25"/>
  <c r="AH27"/>
  <c r="AH29"/>
  <c r="AH31"/>
  <c r="AH33"/>
  <c r="AH35"/>
  <c r="AH48"/>
  <c r="AH50"/>
  <c r="AH55"/>
  <c r="AH56"/>
  <c r="AH71"/>
  <c r="AH73"/>
  <c r="AH75"/>
  <c r="AH77"/>
  <c r="AH83"/>
  <c r="AH57"/>
  <c r="AH61"/>
  <c r="AH67"/>
  <c r="AH69"/>
  <c r="AH79"/>
  <c r="AH81"/>
  <c r="AH85"/>
  <c r="AH87"/>
  <c r="AH99"/>
  <c r="AH101"/>
  <c r="AH103"/>
  <c r="AH105"/>
  <c r="AH107"/>
  <c r="AH109"/>
  <c r="AH111"/>
  <c r="AH117"/>
  <c r="AH123"/>
  <c r="AH125"/>
  <c r="AH129"/>
  <c r="AH131"/>
  <c r="AH64"/>
  <c r="AH122"/>
  <c r="AH53"/>
  <c r="AH120"/>
  <c r="AH54"/>
  <c r="AH16"/>
  <c r="AH18"/>
  <c r="AH62"/>
  <c r="AH17"/>
  <c r="AH19"/>
  <c r="AH14"/>
  <c r="AH13"/>
  <c r="AH116"/>
  <c r="AH51"/>
  <c r="AH113"/>
  <c r="AH121"/>
  <c r="AH65"/>
  <c r="AH58"/>
  <c r="AH127"/>
  <c r="AH46"/>
  <c r="AH47"/>
  <c r="AH59"/>
  <c r="AH60"/>
  <c r="AH63"/>
  <c r="AH126"/>
  <c r="AH115"/>
  <c r="AH21"/>
  <c r="AH22"/>
  <c r="AH52"/>
  <c r="AH114"/>
  <c r="AH119"/>
  <c r="AE61" i="14"/>
  <c r="FU65"/>
  <c r="FU52"/>
  <c r="FU122"/>
  <c r="FU120"/>
  <c r="CY56"/>
  <c r="BO64"/>
  <c r="AE64"/>
  <c r="CZ64" i="23"/>
  <c r="CZ56"/>
  <c r="AF64"/>
  <c r="AF56"/>
  <c r="CZ120"/>
  <c r="BP120"/>
  <c r="EK120"/>
  <c r="CZ122"/>
  <c r="BP122"/>
  <c r="AF122"/>
  <c r="EK122"/>
  <c r="CY52" i="14"/>
  <c r="BO52"/>
  <c r="AE52"/>
  <c r="EJ52"/>
  <c r="CY122"/>
  <c r="BO122"/>
  <c r="EJ122"/>
  <c r="AE122"/>
  <c r="CZ65" i="23"/>
  <c r="BP65"/>
  <c r="AF65"/>
  <c r="AF109" i="14"/>
  <c r="AF108"/>
  <c r="AG109" i="23"/>
  <c r="AG108"/>
  <c r="EJ63" i="14"/>
  <c r="HG26"/>
  <c r="HG107"/>
  <c r="HG105"/>
  <c r="HG106"/>
  <c r="HG61"/>
  <c r="HG68"/>
  <c r="HG103"/>
  <c r="HG104"/>
  <c r="HG108"/>
  <c r="HG70"/>
  <c r="HG69"/>
  <c r="EK68" i="23"/>
  <c r="AE68" i="14"/>
  <c r="FX109" i="23"/>
  <c r="FX108"/>
  <c r="BP68"/>
  <c r="BO68" i="14"/>
  <c r="CZ68" i="23"/>
  <c r="FW109" i="14"/>
  <c r="FW108"/>
  <c r="CZ69" i="23"/>
  <c r="BP69"/>
  <c r="EJ69" i="14"/>
  <c r="CZ109"/>
  <c r="CZ108"/>
  <c r="CY68"/>
  <c r="CY69"/>
  <c r="HI109"/>
  <c r="HI108"/>
  <c r="EK70" i="23"/>
  <c r="AF70"/>
  <c r="EJ70" i="14"/>
  <c r="AE70"/>
  <c r="CY61"/>
  <c r="CY107"/>
  <c r="CY106"/>
  <c r="CY26"/>
  <c r="BP103" i="23"/>
  <c r="BP105"/>
  <c r="BP107"/>
  <c r="BP61"/>
  <c r="BO104" i="14"/>
  <c r="BO107"/>
  <c r="BO26"/>
  <c r="AE103"/>
  <c r="AE106"/>
  <c r="AE105"/>
  <c r="EJ61"/>
  <c r="EJ105"/>
  <c r="EJ104"/>
  <c r="EJ26"/>
  <c r="AF103" i="23"/>
  <c r="AF105"/>
  <c r="AF107"/>
  <c r="AF61"/>
  <c r="CZ104"/>
  <c r="CZ105"/>
  <c r="EK106"/>
  <c r="EK103"/>
  <c r="HH103"/>
  <c r="HH105"/>
  <c r="HH108"/>
  <c r="HH26"/>
  <c r="HH107"/>
  <c r="HH104"/>
  <c r="HH106"/>
  <c r="HH61"/>
  <c r="HH70"/>
  <c r="HH69"/>
  <c r="HH68"/>
  <c r="FV26"/>
  <c r="FV108"/>
  <c r="FV103"/>
  <c r="FV105"/>
  <c r="FV61"/>
  <c r="FV70"/>
  <c r="FV106"/>
  <c r="FV104"/>
  <c r="FV107"/>
  <c r="FV69"/>
  <c r="FV68"/>
  <c r="EK109" i="14"/>
  <c r="EK108"/>
  <c r="FU26"/>
  <c r="FU108"/>
  <c r="FU104"/>
  <c r="FU105"/>
  <c r="FU61"/>
  <c r="FU70"/>
  <c r="FU69"/>
  <c r="FU68"/>
  <c r="FU106"/>
  <c r="FU103"/>
  <c r="FU107"/>
  <c r="BP109"/>
  <c r="BP108"/>
  <c r="HJ109" i="23"/>
  <c r="HJ108"/>
  <c r="AF68"/>
  <c r="EL109"/>
  <c r="EL108"/>
  <c r="BQ109"/>
  <c r="BQ108"/>
  <c r="EJ68" i="14"/>
  <c r="DA109" i="23"/>
  <c r="DA108"/>
  <c r="EK69"/>
  <c r="AF69"/>
  <c r="AE69" i="14"/>
  <c r="BO69"/>
  <c r="CZ70" i="23"/>
  <c r="BP70"/>
  <c r="BO70" i="14"/>
  <c r="CY70"/>
  <c r="CY105"/>
  <c r="CY104"/>
  <c r="CY103"/>
  <c r="BP104" i="23"/>
  <c r="BP106"/>
  <c r="BP26"/>
  <c r="BO103" i="14"/>
  <c r="BO106"/>
  <c r="BO105"/>
  <c r="BO61"/>
  <c r="AE104"/>
  <c r="AE107"/>
  <c r="AE26"/>
  <c r="EJ103"/>
  <c r="EJ106"/>
  <c r="EJ107"/>
  <c r="AF104" i="23"/>
  <c r="AF106"/>
  <c r="AF26"/>
  <c r="CZ61"/>
  <c r="CZ107"/>
  <c r="CZ103"/>
  <c r="CZ26"/>
  <c r="EK61"/>
  <c r="EK104"/>
  <c r="EK105"/>
  <c r="EK26"/>
  <c r="BP116"/>
  <c r="HH8"/>
  <c r="HH20"/>
  <c r="HH16"/>
  <c r="HH19"/>
  <c r="HH25"/>
  <c r="HH63"/>
  <c r="HH60"/>
  <c r="HH17"/>
  <c r="HH18"/>
  <c r="AF129"/>
  <c r="FV63"/>
  <c r="FV60"/>
  <c r="FV17"/>
  <c r="FV18"/>
  <c r="FV8"/>
  <c r="FV20"/>
  <c r="FV16"/>
  <c r="FV25"/>
  <c r="FV19"/>
  <c r="FU63" i="14"/>
  <c r="FU60"/>
  <c r="FU20"/>
  <c r="FU19"/>
  <c r="FU25"/>
  <c r="FU8"/>
  <c r="FU17"/>
  <c r="FU18"/>
  <c r="CZ18" i="23"/>
  <c r="CZ16"/>
  <c r="CZ20"/>
  <c r="EK18"/>
  <c r="EK17"/>
  <c r="BP19"/>
  <c r="BP16"/>
  <c r="AF19"/>
  <c r="AF17"/>
  <c r="CY18" i="14"/>
  <c r="CY19"/>
  <c r="CY17"/>
  <c r="BO25"/>
  <c r="BO17"/>
  <c r="AE25"/>
  <c r="AE19"/>
  <c r="AE17"/>
  <c r="AE20"/>
  <c r="EJ18"/>
  <c r="CZ60" i="23"/>
  <c r="CZ63"/>
  <c r="EK8"/>
  <c r="CY60" i="14"/>
  <c r="CY63"/>
  <c r="BP60" i="23"/>
  <c r="BP63"/>
  <c r="BO60" i="14"/>
  <c r="BO63"/>
  <c r="AE60"/>
  <c r="AE63"/>
  <c r="EJ60"/>
  <c r="AF8" i="23"/>
  <c r="EJ116" i="14"/>
  <c r="HG63"/>
  <c r="HG60"/>
  <c r="HG17"/>
  <c r="HG19"/>
  <c r="HG18"/>
  <c r="HG8"/>
  <c r="HG20"/>
  <c r="HG25"/>
  <c r="CZ25" i="23"/>
  <c r="CZ19"/>
  <c r="CZ17"/>
  <c r="EK25"/>
  <c r="EK19"/>
  <c r="EK16"/>
  <c r="EK20"/>
  <c r="BP25"/>
  <c r="BP18"/>
  <c r="BP17"/>
  <c r="BP20"/>
  <c r="AF25"/>
  <c r="AF18"/>
  <c r="AF16"/>
  <c r="AF20"/>
  <c r="CY25" i="14"/>
  <c r="CY20"/>
  <c r="BO19"/>
  <c r="BO18"/>
  <c r="BO16"/>
  <c r="BO20"/>
  <c r="AE18"/>
  <c r="AE16"/>
  <c r="EJ25"/>
  <c r="EJ19"/>
  <c r="EJ17"/>
  <c r="EJ20"/>
  <c r="CZ8" i="23"/>
  <c r="EK60"/>
  <c r="EK63"/>
  <c r="CY8" i="14"/>
  <c r="BP8" i="23"/>
  <c r="BO8" i="14"/>
  <c r="AE8"/>
  <c r="EJ8"/>
  <c r="AF60" i="23"/>
  <c r="AF63"/>
  <c r="AE34" i="14"/>
  <c r="AE27"/>
  <c r="AE29"/>
  <c r="AE83"/>
  <c r="AE3"/>
  <c r="AE35"/>
  <c r="AE67"/>
  <c r="AE80"/>
  <c r="AF21" i="23"/>
  <c r="AF115"/>
  <c r="AF75"/>
  <c r="AF102"/>
  <c r="AF9"/>
  <c r="AF51"/>
  <c r="AF114"/>
  <c r="FV6"/>
  <c r="FV24"/>
  <c r="FV113"/>
  <c r="FV116"/>
  <c r="FV23"/>
  <c r="FV49"/>
  <c r="FV125"/>
  <c r="AE15" i="14"/>
  <c r="FU6"/>
  <c r="FU24"/>
  <c r="FU113"/>
  <c r="FU116"/>
  <c r="FU23"/>
  <c r="FU49"/>
  <c r="CZ113" i="23"/>
  <c r="EK113"/>
  <c r="BP113"/>
  <c r="AF113"/>
  <c r="BO113" i="14"/>
  <c r="AE113"/>
  <c r="CY113"/>
  <c r="EJ113"/>
  <c r="CZ24" i="23"/>
  <c r="EK24"/>
  <c r="BP24"/>
  <c r="AF24"/>
  <c r="BO24" i="14"/>
  <c r="EJ24"/>
  <c r="CY24"/>
  <c r="AE24"/>
  <c r="BP6" i="23"/>
  <c r="AF6"/>
  <c r="CZ6"/>
  <c r="EK6"/>
  <c r="CY6" i="14"/>
  <c r="BO6"/>
  <c r="AE6"/>
  <c r="EJ6"/>
  <c r="EK116" i="23"/>
  <c r="CY116" i="14"/>
  <c r="BO116"/>
  <c r="BP15" i="23"/>
  <c r="HH6"/>
  <c r="HH24"/>
  <c r="HH113"/>
  <c r="HH116"/>
  <c r="HH23"/>
  <c r="HH49"/>
  <c r="HH125"/>
  <c r="BO15" i="14"/>
  <c r="HG116"/>
  <c r="HG6"/>
  <c r="HG24"/>
  <c r="HG113"/>
  <c r="HG23"/>
  <c r="HG49"/>
  <c r="CZ125" i="23"/>
  <c r="CZ49"/>
  <c r="EK125"/>
  <c r="EK49"/>
  <c r="BP49"/>
  <c r="BP125"/>
  <c r="AF49"/>
  <c r="AF125"/>
  <c r="BO49" i="14"/>
  <c r="AE49"/>
  <c r="CY49"/>
  <c r="EJ49"/>
  <c r="CZ23" i="23"/>
  <c r="EK23"/>
  <c r="BP23"/>
  <c r="AF23"/>
  <c r="BO23" i="14"/>
  <c r="EJ23"/>
  <c r="CY23"/>
  <c r="AE23"/>
  <c r="CZ116" i="23"/>
  <c r="AE116" i="14"/>
  <c r="AF116" i="23"/>
  <c r="AF13"/>
  <c r="FV15"/>
  <c r="CZ15"/>
  <c r="EK15"/>
  <c r="CY15" i="14"/>
  <c r="EJ15"/>
  <c r="BP14" i="23"/>
  <c r="HH15"/>
  <c r="HG15" i="14"/>
  <c r="FU15"/>
  <c r="AF15" i="23"/>
  <c r="EJ125" i="14"/>
  <c r="HG14"/>
  <c r="FU14"/>
  <c r="EK14" i="23"/>
  <c r="AF14"/>
  <c r="AE14" i="14"/>
  <c r="EJ14"/>
  <c r="BO13"/>
  <c r="AE13"/>
  <c r="HH14" i="23"/>
  <c r="FV14"/>
  <c r="CZ14"/>
  <c r="BO14" i="14"/>
  <c r="CY14"/>
  <c r="BP13" i="23"/>
  <c r="AF74" i="14"/>
  <c r="EK74"/>
  <c r="BP74"/>
  <c r="CZ74"/>
  <c r="FW74"/>
  <c r="HI74"/>
  <c r="EL74" i="23"/>
  <c r="FX74"/>
  <c r="DA74"/>
  <c r="AG74"/>
  <c r="HJ74"/>
  <c r="BQ74"/>
  <c r="BP57"/>
  <c r="BP58"/>
  <c r="EK59"/>
  <c r="EK58"/>
  <c r="EK57"/>
  <c r="HH55"/>
  <c r="HH56"/>
  <c r="HH62"/>
  <c r="HH53"/>
  <c r="HH59"/>
  <c r="HH50"/>
  <c r="HH64"/>
  <c r="HH58"/>
  <c r="HH54"/>
  <c r="HH57"/>
  <c r="BP50"/>
  <c r="EK50"/>
  <c r="BP59"/>
  <c r="BP62"/>
  <c r="EK62"/>
  <c r="FV58"/>
  <c r="FV53"/>
  <c r="FV57"/>
  <c r="FV64"/>
  <c r="FV50"/>
  <c r="FV59"/>
  <c r="FV62"/>
  <c r="FV54"/>
  <c r="FV55"/>
  <c r="FV56"/>
  <c r="CZ57"/>
  <c r="CZ58"/>
  <c r="AF58"/>
  <c r="AF57"/>
  <c r="AF59"/>
  <c r="CZ50"/>
  <c r="AF50"/>
  <c r="CZ62"/>
  <c r="CZ59"/>
  <c r="AF62"/>
  <c r="HH98"/>
  <c r="HH97"/>
  <c r="AF30"/>
  <c r="FV97"/>
  <c r="FV98"/>
  <c r="HG97" i="14"/>
  <c r="HG98"/>
  <c r="AE30"/>
  <c r="FU98"/>
  <c r="FU97"/>
  <c r="BO62"/>
  <c r="EJ57"/>
  <c r="EJ58"/>
  <c r="EJ62"/>
  <c r="HG59"/>
  <c r="HG57"/>
  <c r="HG125"/>
  <c r="HG55"/>
  <c r="HG64"/>
  <c r="HG58"/>
  <c r="HG54"/>
  <c r="HG62"/>
  <c r="HG56"/>
  <c r="HG53"/>
  <c r="BO57"/>
  <c r="BO58"/>
  <c r="BO59"/>
  <c r="EJ59"/>
  <c r="BO125"/>
  <c r="CY58"/>
  <c r="CY62"/>
  <c r="AE58"/>
  <c r="AE62"/>
  <c r="FU62"/>
  <c r="FU58"/>
  <c r="FU57"/>
  <c r="FU56"/>
  <c r="FU54"/>
  <c r="FU125"/>
  <c r="FU64"/>
  <c r="FU59"/>
  <c r="FU55"/>
  <c r="FU53"/>
  <c r="CY57"/>
  <c r="CY59"/>
  <c r="AE57"/>
  <c r="AE59"/>
  <c r="CY125"/>
  <c r="AE125"/>
  <c r="FW97"/>
  <c r="FW98"/>
  <c r="CZ97"/>
  <c r="CZ98"/>
  <c r="HI97"/>
  <c r="HI98"/>
  <c r="HI55"/>
  <c r="HI53"/>
  <c r="HI95"/>
  <c r="HI45"/>
  <c r="HI94"/>
  <c r="HI90"/>
  <c r="HI43"/>
  <c r="HI42"/>
  <c r="HI101"/>
  <c r="HI111"/>
  <c r="HI123"/>
  <c r="HI71"/>
  <c r="HI100"/>
  <c r="HI72"/>
  <c r="HI41"/>
  <c r="HI40"/>
  <c r="HI89"/>
  <c r="HI91"/>
  <c r="HI54"/>
  <c r="HI96"/>
  <c r="HI44"/>
  <c r="HI93"/>
  <c r="HI88"/>
  <c r="HI92"/>
  <c r="HI110"/>
  <c r="HI79"/>
  <c r="HI28"/>
  <c r="HI85"/>
  <c r="HJ1"/>
  <c r="HI37"/>
  <c r="HI84"/>
  <c r="HI38"/>
  <c r="HI86"/>
  <c r="HI39"/>
  <c r="HI87"/>
  <c r="HI73"/>
  <c r="HI66"/>
  <c r="EK97"/>
  <c r="EK98"/>
  <c r="AF97"/>
  <c r="AF98"/>
  <c r="BP97"/>
  <c r="BP98"/>
  <c r="AG98" i="23"/>
  <c r="AG97"/>
  <c r="EL98"/>
  <c r="EL97"/>
  <c r="BQ98"/>
  <c r="BQ97"/>
  <c r="DA98"/>
  <c r="DA97"/>
  <c r="HJ98"/>
  <c r="HJ97"/>
  <c r="FX98"/>
  <c r="FX97"/>
  <c r="AG55"/>
  <c r="AG54"/>
  <c r="AG53"/>
  <c r="HJ55"/>
  <c r="HJ54"/>
  <c r="HJ53"/>
  <c r="EL55"/>
  <c r="EL54"/>
  <c r="EL53"/>
  <c r="FX55"/>
  <c r="FX54"/>
  <c r="FX53"/>
  <c r="BQ55"/>
  <c r="BQ54"/>
  <c r="BQ53"/>
  <c r="DA55"/>
  <c r="DA54"/>
  <c r="DA53"/>
  <c r="AF55" i="14"/>
  <c r="AF54"/>
  <c r="AF53"/>
  <c r="CZ55"/>
  <c r="CZ53"/>
  <c r="CZ54"/>
  <c r="EK55"/>
  <c r="EK54"/>
  <c r="EK53"/>
  <c r="BP55"/>
  <c r="BP53"/>
  <c r="BP54"/>
  <c r="FW55"/>
  <c r="FW53"/>
  <c r="FW54"/>
  <c r="CZ95"/>
  <c r="CZ44"/>
  <c r="CZ94"/>
  <c r="CZ88"/>
  <c r="CZ90"/>
  <c r="CZ110"/>
  <c r="CZ91"/>
  <c r="CZ40"/>
  <c r="CZ86"/>
  <c r="CZ42"/>
  <c r="CZ111"/>
  <c r="CZ123"/>
  <c r="CZ66"/>
  <c r="CZ72"/>
  <c r="CZ89"/>
  <c r="CZ96"/>
  <c r="CZ45"/>
  <c r="CZ93"/>
  <c r="CZ92"/>
  <c r="CZ43"/>
  <c r="CZ73"/>
  <c r="CZ84"/>
  <c r="CZ28"/>
  <c r="CZ41"/>
  <c r="CZ79"/>
  <c r="CZ37"/>
  <c r="CZ71"/>
  <c r="CZ100"/>
  <c r="CZ87"/>
  <c r="CZ38"/>
  <c r="DA1"/>
  <c r="CZ101"/>
  <c r="CZ39"/>
  <c r="CZ85"/>
  <c r="EK96"/>
  <c r="EK95"/>
  <c r="BP96"/>
  <c r="BP95"/>
  <c r="AF96"/>
  <c r="AF95"/>
  <c r="FW96"/>
  <c r="FW95"/>
  <c r="HJ96" i="23"/>
  <c r="HJ95"/>
  <c r="EL96"/>
  <c r="EL95"/>
  <c r="BQ96"/>
  <c r="BQ95"/>
  <c r="AG96"/>
  <c r="AG95"/>
  <c r="FX96"/>
  <c r="FX95"/>
  <c r="DA96"/>
  <c r="DA95"/>
  <c r="HH95"/>
  <c r="BP124"/>
  <c r="HH96"/>
  <c r="EK124"/>
  <c r="HH124"/>
  <c r="BO124" i="14"/>
  <c r="HG95"/>
  <c r="HG96"/>
  <c r="HG124"/>
  <c r="EJ124"/>
  <c r="AE48"/>
  <c r="AE124"/>
  <c r="FU96"/>
  <c r="CY124"/>
  <c r="FU95"/>
  <c r="FU124"/>
  <c r="CZ48" i="23"/>
  <c r="AF124"/>
  <c r="FV96"/>
  <c r="FV95"/>
  <c r="CZ124"/>
  <c r="FV124"/>
  <c r="AF45" i="14"/>
  <c r="AF44"/>
  <c r="HH46" i="23"/>
  <c r="HH44"/>
  <c r="HH94"/>
  <c r="HH93"/>
  <c r="HH48"/>
  <c r="HH45"/>
  <c r="HH22"/>
  <c r="HH7"/>
  <c r="HH127"/>
  <c r="HG48" i="14"/>
  <c r="HG44"/>
  <c r="HG127"/>
  <c r="HG94"/>
  <c r="HG47"/>
  <c r="HG45"/>
  <c r="HG22"/>
  <c r="HG7"/>
  <c r="HG93"/>
  <c r="BP45"/>
  <c r="BP44"/>
  <c r="BO7"/>
  <c r="EJ127"/>
  <c r="AE7"/>
  <c r="AE22"/>
  <c r="EK127" i="23"/>
  <c r="CZ7"/>
  <c r="CZ22"/>
  <c r="BP7"/>
  <c r="BP22"/>
  <c r="AF127"/>
  <c r="AF22"/>
  <c r="AF46"/>
  <c r="BO48" i="14"/>
  <c r="EJ47"/>
  <c r="AF10" i="23"/>
  <c r="FV48"/>
  <c r="FV44"/>
  <c r="FV45"/>
  <c r="FV22"/>
  <c r="FV7"/>
  <c r="FV93"/>
  <c r="FV46"/>
  <c r="FV5"/>
  <c r="FV94"/>
  <c r="FV127"/>
  <c r="EK45" i="14"/>
  <c r="EK44"/>
  <c r="AE10"/>
  <c r="CY47"/>
  <c r="CY22"/>
  <c r="CY7"/>
  <c r="CY48"/>
  <c r="CY5"/>
  <c r="CY127"/>
  <c r="FU48"/>
  <c r="FU44"/>
  <c r="FU5"/>
  <c r="FU93"/>
  <c r="FU7"/>
  <c r="FU47"/>
  <c r="FU45"/>
  <c r="FU127"/>
  <c r="FU22"/>
  <c r="FU94"/>
  <c r="BO127"/>
  <c r="BO22"/>
  <c r="EJ7"/>
  <c r="EJ22"/>
  <c r="AE127"/>
  <c r="AE5"/>
  <c r="EK7" i="23"/>
  <c r="EK22"/>
  <c r="CZ127"/>
  <c r="CZ5"/>
  <c r="BP127"/>
  <c r="AF7"/>
  <c r="AF5"/>
  <c r="FW45" i="14"/>
  <c r="FW44"/>
  <c r="CZ46" i="23"/>
  <c r="EK46"/>
  <c r="BP46"/>
  <c r="EK48"/>
  <c r="BP48"/>
  <c r="BO47" i="14"/>
  <c r="EJ48"/>
  <c r="AE47"/>
  <c r="AF48" i="23"/>
  <c r="AG45"/>
  <c r="AG44"/>
  <c r="HJ45"/>
  <c r="HJ44"/>
  <c r="EL45"/>
  <c r="EL44"/>
  <c r="FX45"/>
  <c r="FX44"/>
  <c r="BQ45"/>
  <c r="BQ44"/>
  <c r="DA44"/>
  <c r="DA45"/>
  <c r="FW93" i="14"/>
  <c r="FW90"/>
  <c r="FW38"/>
  <c r="FW72"/>
  <c r="FW86"/>
  <c r="FW101"/>
  <c r="FW41"/>
  <c r="FW110"/>
  <c r="FW84"/>
  <c r="FW71"/>
  <c r="FW37"/>
  <c r="FX1"/>
  <c r="FW100"/>
  <c r="FW39"/>
  <c r="FW94"/>
  <c r="FW88"/>
  <c r="FW92"/>
  <c r="FW43"/>
  <c r="FW42"/>
  <c r="FW79"/>
  <c r="FW40"/>
  <c r="FW73"/>
  <c r="FW89"/>
  <c r="FW123"/>
  <c r="FW91"/>
  <c r="FW66"/>
  <c r="FW85"/>
  <c r="FW111"/>
  <c r="FW87"/>
  <c r="FW28"/>
  <c r="FX94" i="23"/>
  <c r="FX93"/>
  <c r="DA94"/>
  <c r="DA93"/>
  <c r="DA92"/>
  <c r="DA43"/>
  <c r="DA41"/>
  <c r="DA101"/>
  <c r="DA111"/>
  <c r="DA72"/>
  <c r="DA71"/>
  <c r="DA91"/>
  <c r="DA40"/>
  <c r="DA73"/>
  <c r="DA42"/>
  <c r="DA84"/>
  <c r="DA123"/>
  <c r="DA88"/>
  <c r="DA90"/>
  <c r="DA39"/>
  <c r="DA87"/>
  <c r="DA38"/>
  <c r="DA86"/>
  <c r="DA37"/>
  <c r="DA110"/>
  <c r="DA85"/>
  <c r="DA89"/>
  <c r="DA66"/>
  <c r="DA79"/>
  <c r="DA28"/>
  <c r="DB1"/>
  <c r="DA100"/>
  <c r="AG94"/>
  <c r="AG93"/>
  <c r="HJ94"/>
  <c r="HJ93"/>
  <c r="EL94"/>
  <c r="EL93"/>
  <c r="BQ94"/>
  <c r="BQ93"/>
  <c r="EK94" i="14"/>
  <c r="EK93"/>
  <c r="AF94"/>
  <c r="AF93"/>
  <c r="BP94"/>
  <c r="BP93"/>
  <c r="AF88"/>
  <c r="HH90" i="23"/>
  <c r="HH118"/>
  <c r="HH10"/>
  <c r="HH92"/>
  <c r="AG88"/>
  <c r="HG90" i="14"/>
  <c r="HG10"/>
  <c r="HG118"/>
  <c r="HG92"/>
  <c r="EJ36"/>
  <c r="HG32"/>
  <c r="HG88"/>
  <c r="HG33"/>
  <c r="HG30"/>
  <c r="HG31"/>
  <c r="HH32" i="23"/>
  <c r="HH88"/>
  <c r="HH33"/>
  <c r="HH30"/>
  <c r="HH31"/>
  <c r="BP88" i="14"/>
  <c r="HJ88" i="23"/>
  <c r="BO118" i="14"/>
  <c r="EL88" i="23"/>
  <c r="EL92"/>
  <c r="EL73"/>
  <c r="EL42"/>
  <c r="EL39"/>
  <c r="EL87"/>
  <c r="EL38"/>
  <c r="EL123"/>
  <c r="EL84"/>
  <c r="EL37"/>
  <c r="EL86"/>
  <c r="EL85"/>
  <c r="EL40"/>
  <c r="EL91"/>
  <c r="EL90"/>
  <c r="EL43"/>
  <c r="EL89"/>
  <c r="EL66"/>
  <c r="EL41"/>
  <c r="EL101"/>
  <c r="EL111"/>
  <c r="EL100"/>
  <c r="EL71"/>
  <c r="EL72"/>
  <c r="EM1"/>
  <c r="EL110"/>
  <c r="EL28"/>
  <c r="EL79"/>
  <c r="EK31"/>
  <c r="EK32"/>
  <c r="EK30"/>
  <c r="AE32" i="14"/>
  <c r="AF32" i="23"/>
  <c r="FX88"/>
  <c r="FX92"/>
  <c r="FX43"/>
  <c r="FX37"/>
  <c r="FX89"/>
  <c r="FX42"/>
  <c r="FX91"/>
  <c r="FX28"/>
  <c r="FX86"/>
  <c r="FX40"/>
  <c r="FX79"/>
  <c r="FX110"/>
  <c r="FX66"/>
  <c r="FX101"/>
  <c r="FX73"/>
  <c r="FX100"/>
  <c r="FX39"/>
  <c r="FX90"/>
  <c r="FX41"/>
  <c r="FX123"/>
  <c r="FX71"/>
  <c r="FX111"/>
  <c r="FX85"/>
  <c r="FX87"/>
  <c r="FX38"/>
  <c r="FX84"/>
  <c r="FY1"/>
  <c r="FX72"/>
  <c r="BP33"/>
  <c r="BP31"/>
  <c r="BO33" i="14"/>
  <c r="BO31"/>
  <c r="EJ33"/>
  <c r="EJ10"/>
  <c r="EJ30"/>
  <c r="AF82" i="23"/>
  <c r="CZ32"/>
  <c r="CZ33"/>
  <c r="CZ30"/>
  <c r="CZ31"/>
  <c r="FV30"/>
  <c r="FV31"/>
  <c r="FV32"/>
  <c r="FV88"/>
  <c r="FV33"/>
  <c r="FU30" i="14"/>
  <c r="FU31"/>
  <c r="FU32"/>
  <c r="FU88"/>
  <c r="FU33"/>
  <c r="CY30"/>
  <c r="CY31"/>
  <c r="CY32"/>
  <c r="CY33"/>
  <c r="CZ10" i="23"/>
  <c r="CZ118"/>
  <c r="FV10"/>
  <c r="FV118"/>
  <c r="FV90"/>
  <c r="FV92"/>
  <c r="EK88" i="14"/>
  <c r="FU10"/>
  <c r="FU118"/>
  <c r="FU92"/>
  <c r="FU90"/>
  <c r="CY10"/>
  <c r="CY118"/>
  <c r="AF118" i="23"/>
  <c r="AE118" i="14"/>
  <c r="EJ118"/>
  <c r="EK118" i="23"/>
  <c r="EK33"/>
  <c r="EK10"/>
  <c r="AE33" i="14"/>
  <c r="AE31"/>
  <c r="AF33" i="23"/>
  <c r="AF31"/>
  <c r="BQ88"/>
  <c r="BQ43"/>
  <c r="BQ90"/>
  <c r="BQ41"/>
  <c r="BQ37"/>
  <c r="BQ111"/>
  <c r="BQ86"/>
  <c r="BQ99"/>
  <c r="BQ87"/>
  <c r="BR1"/>
  <c r="BQ73"/>
  <c r="BQ89"/>
  <c r="BQ100"/>
  <c r="BQ79"/>
  <c r="BQ38"/>
  <c r="BQ91"/>
  <c r="BQ85"/>
  <c r="BQ92"/>
  <c r="BQ101"/>
  <c r="BQ39"/>
  <c r="BQ66"/>
  <c r="BQ72"/>
  <c r="BQ123"/>
  <c r="BQ42"/>
  <c r="BQ110"/>
  <c r="BQ40"/>
  <c r="BQ84"/>
  <c r="BQ28"/>
  <c r="BQ71"/>
  <c r="BP118"/>
  <c r="BP10"/>
  <c r="BP32"/>
  <c r="BP30"/>
  <c r="BO10" i="14"/>
  <c r="BO32"/>
  <c r="BO30"/>
  <c r="EJ31"/>
  <c r="EJ32"/>
  <c r="EK90"/>
  <c r="EK92"/>
  <c r="EK43"/>
  <c r="AF90"/>
  <c r="AF92"/>
  <c r="AF43"/>
  <c r="BP43"/>
  <c r="BP90"/>
  <c r="BP92"/>
  <c r="AG90" i="23"/>
  <c r="AG92"/>
  <c r="AG43"/>
  <c r="HJ90"/>
  <c r="HJ92"/>
  <c r="HJ43"/>
  <c r="HJ91"/>
  <c r="HJ38"/>
  <c r="HJ86"/>
  <c r="HJ66"/>
  <c r="HJ28"/>
  <c r="HJ85"/>
  <c r="HJ100"/>
  <c r="HJ42"/>
  <c r="HK1"/>
  <c r="HJ87"/>
  <c r="HJ40"/>
  <c r="HJ89"/>
  <c r="HJ37"/>
  <c r="HJ110"/>
  <c r="HJ72"/>
  <c r="HJ41"/>
  <c r="HJ101"/>
  <c r="HJ84"/>
  <c r="HJ123"/>
  <c r="HJ79"/>
  <c r="HJ39"/>
  <c r="HJ111"/>
  <c r="HJ73"/>
  <c r="HJ71"/>
  <c r="BP41" i="14"/>
  <c r="BP111"/>
  <c r="BP86"/>
  <c r="BP37"/>
  <c r="BP110"/>
  <c r="BP28"/>
  <c r="BP72"/>
  <c r="BP66"/>
  <c r="BP89"/>
  <c r="BP38"/>
  <c r="BP79"/>
  <c r="BP101"/>
  <c r="BP39"/>
  <c r="BP123"/>
  <c r="BP87"/>
  <c r="BP42"/>
  <c r="BP71"/>
  <c r="BP99"/>
  <c r="BQ1"/>
  <c r="BP73"/>
  <c r="BP100"/>
  <c r="BP84"/>
  <c r="BP40"/>
  <c r="BP91"/>
  <c r="BP85"/>
  <c r="BS1" i="13"/>
  <c r="I24" i="6"/>
  <c r="EK51" i="23"/>
  <c r="BP51"/>
  <c r="BP9"/>
  <c r="BP76"/>
  <c r="BP102"/>
  <c r="BP130"/>
  <c r="BP128"/>
  <c r="BP121"/>
  <c r="BP119"/>
  <c r="EK121"/>
  <c r="EK75"/>
  <c r="EK112"/>
  <c r="EK128"/>
  <c r="EK76"/>
  <c r="EK119"/>
  <c r="EK129"/>
  <c r="BP129"/>
  <c r="BP112"/>
  <c r="BP117"/>
  <c r="BP21"/>
  <c r="BP75"/>
  <c r="BP115"/>
  <c r="BP126"/>
  <c r="BP114"/>
  <c r="EK115"/>
  <c r="EK102"/>
  <c r="EK117"/>
  <c r="EK126"/>
  <c r="EK114"/>
  <c r="EK21"/>
  <c r="EK130"/>
  <c r="EK9"/>
  <c r="BP47"/>
  <c r="EK47"/>
  <c r="HH47"/>
  <c r="HH115"/>
  <c r="HH75"/>
  <c r="HH91"/>
  <c r="HH42"/>
  <c r="HH76"/>
  <c r="HH119"/>
  <c r="HH121"/>
  <c r="HH111"/>
  <c r="HH126"/>
  <c r="HH21"/>
  <c r="HH51"/>
  <c r="HH112"/>
  <c r="HH128"/>
  <c r="HH9"/>
  <c r="HH129"/>
  <c r="HH102"/>
  <c r="HH117"/>
  <c r="HH89"/>
  <c r="HH114"/>
  <c r="HH130"/>
  <c r="B24" i="6"/>
  <c r="FU27" i="14"/>
  <c r="FU29"/>
  <c r="FU35"/>
  <c r="FU67"/>
  <c r="FU77"/>
  <c r="FU81"/>
  <c r="FU83"/>
  <c r="FU86"/>
  <c r="FU99"/>
  <c r="CY77"/>
  <c r="CY81"/>
  <c r="CY83"/>
  <c r="CY27"/>
  <c r="CY29"/>
  <c r="CY35"/>
  <c r="CY67"/>
  <c r="CY3"/>
  <c r="FU3"/>
  <c r="FU34"/>
  <c r="FU37"/>
  <c r="FU78"/>
  <c r="FU80"/>
  <c r="FU82"/>
  <c r="FU84"/>
  <c r="FU87"/>
  <c r="CY78"/>
  <c r="CY80"/>
  <c r="CY82"/>
  <c r="CY34"/>
  <c r="CY99"/>
  <c r="CY36"/>
  <c r="FU85"/>
  <c r="FU36"/>
  <c r="H24" i="6"/>
  <c r="FV115" i="23"/>
  <c r="FV76"/>
  <c r="FV75"/>
  <c r="FV91"/>
  <c r="FV112"/>
  <c r="FV128"/>
  <c r="FV119"/>
  <c r="FV129"/>
  <c r="FV42"/>
  <c r="FV121"/>
  <c r="FV102"/>
  <c r="FV111"/>
  <c r="FV117"/>
  <c r="FV126"/>
  <c r="FV9"/>
  <c r="FV89"/>
  <c r="FV114"/>
  <c r="FV21"/>
  <c r="FV130"/>
  <c r="FV51"/>
  <c r="FV47"/>
  <c r="CZ51"/>
  <c r="CZ112"/>
  <c r="CZ128"/>
  <c r="CZ129"/>
  <c r="CZ102"/>
  <c r="CZ117"/>
  <c r="CZ114"/>
  <c r="CZ130"/>
  <c r="CZ9"/>
  <c r="CZ47"/>
  <c r="CZ115"/>
  <c r="CZ75"/>
  <c r="CZ76"/>
  <c r="CZ119"/>
  <c r="CZ121"/>
  <c r="CZ126"/>
  <c r="CZ21"/>
  <c r="AI1" i="13"/>
  <c r="EK85" i="14"/>
  <c r="EK110"/>
  <c r="EK111"/>
  <c r="EK123"/>
  <c r="EK72"/>
  <c r="EK73"/>
  <c r="EK79"/>
  <c r="EK86"/>
  <c r="EK89"/>
  <c r="EK101"/>
  <c r="EK28"/>
  <c r="EK37"/>
  <c r="EK39"/>
  <c r="EK66"/>
  <c r="EK71"/>
  <c r="EL1"/>
  <c r="EK41"/>
  <c r="EK84"/>
  <c r="EK87"/>
  <c r="EK91"/>
  <c r="EK100"/>
  <c r="EK38"/>
  <c r="EK40"/>
  <c r="EK42"/>
  <c r="D24" i="6"/>
  <c r="CZ122" i="14" s="1"/>
  <c r="FU9"/>
  <c r="FU42"/>
  <c r="FU76"/>
  <c r="FU89"/>
  <c r="FU114"/>
  <c r="FU119"/>
  <c r="FU21"/>
  <c r="FU128"/>
  <c r="CY121"/>
  <c r="CY76"/>
  <c r="CY119"/>
  <c r="CY21"/>
  <c r="CY128"/>
  <c r="CY102"/>
  <c r="CY112"/>
  <c r="FU121"/>
  <c r="FU50"/>
  <c r="FU75"/>
  <c r="FU91"/>
  <c r="FU115"/>
  <c r="FU102"/>
  <c r="FU111"/>
  <c r="FU112"/>
  <c r="FU117"/>
  <c r="FU126"/>
  <c r="FU129"/>
  <c r="FU130"/>
  <c r="CY115"/>
  <c r="CY75"/>
  <c r="CY117"/>
  <c r="CY126"/>
  <c r="CY129"/>
  <c r="CY130"/>
  <c r="CY50"/>
  <c r="CY9"/>
  <c r="CY114"/>
  <c r="FU46"/>
  <c r="CY51"/>
  <c r="FU51"/>
  <c r="CY46"/>
  <c r="G24" i="6"/>
  <c r="BP3" i="23"/>
  <c r="BP77"/>
  <c r="BP81"/>
  <c r="BP83"/>
  <c r="BP78"/>
  <c r="BP27"/>
  <c r="BP35"/>
  <c r="BP29"/>
  <c r="EK78"/>
  <c r="EK82"/>
  <c r="EK27"/>
  <c r="EK35"/>
  <c r="EK67"/>
  <c r="EK83"/>
  <c r="EK99"/>
  <c r="BP80"/>
  <c r="BP82"/>
  <c r="BP67"/>
  <c r="BP99"/>
  <c r="BP34"/>
  <c r="EK80"/>
  <c r="EK29"/>
  <c r="EK3"/>
  <c r="EK77"/>
  <c r="EK81"/>
  <c r="EK34"/>
  <c r="EK36"/>
  <c r="BP36"/>
  <c r="HH85"/>
  <c r="HH82"/>
  <c r="HH29"/>
  <c r="HH83"/>
  <c r="HH34"/>
  <c r="HH35"/>
  <c r="HH67"/>
  <c r="HH77"/>
  <c r="HH3"/>
  <c r="HH37"/>
  <c r="HH36"/>
  <c r="HH78"/>
  <c r="HH84"/>
  <c r="HH86"/>
  <c r="HH99"/>
  <c r="HH80"/>
  <c r="HH87"/>
  <c r="HH27"/>
  <c r="HH81"/>
  <c r="AF29"/>
  <c r="AF3"/>
  <c r="AF78"/>
  <c r="AF81"/>
  <c r="AF80"/>
  <c r="AF99"/>
  <c r="EJ50" i="14"/>
  <c r="EJ82"/>
  <c r="EJ78"/>
  <c r="EJ75"/>
  <c r="EJ128"/>
  <c r="EJ119"/>
  <c r="EJ115"/>
  <c r="EJ67"/>
  <c r="EJ35"/>
  <c r="EJ27"/>
  <c r="EJ81"/>
  <c r="EJ77"/>
  <c r="EJ130"/>
  <c r="EJ126"/>
  <c r="EJ117"/>
  <c r="F24" i="6"/>
  <c r="FV78" i="23"/>
  <c r="FV82"/>
  <c r="FV84"/>
  <c r="FV37"/>
  <c r="FV83"/>
  <c r="FV86"/>
  <c r="FV99"/>
  <c r="FV29"/>
  <c r="FV3"/>
  <c r="FV77"/>
  <c r="FV81"/>
  <c r="FV80"/>
  <c r="FV87"/>
  <c r="FV34"/>
  <c r="FV27"/>
  <c r="FV35"/>
  <c r="FV67"/>
  <c r="FV85"/>
  <c r="FV36"/>
  <c r="CZ36"/>
  <c r="CZ78"/>
  <c r="CZ35"/>
  <c r="CZ67"/>
  <c r="CZ99"/>
  <c r="CZ80"/>
  <c r="CZ3"/>
  <c r="CZ81"/>
  <c r="CZ82"/>
  <c r="CZ27"/>
  <c r="CZ83"/>
  <c r="CZ29"/>
  <c r="CZ77"/>
  <c r="CZ34"/>
  <c r="AF85" i="14"/>
  <c r="AF46"/>
  <c r="AF41"/>
  <c r="AF37"/>
  <c r="AF42"/>
  <c r="AF9"/>
  <c r="AF102"/>
  <c r="AF101"/>
  <c r="AF76"/>
  <c r="AF111"/>
  <c r="AF75"/>
  <c r="AF130"/>
  <c r="AF89"/>
  <c r="AF121"/>
  <c r="AF21"/>
  <c r="AF87"/>
  <c r="AF72"/>
  <c r="AF27"/>
  <c r="AF66"/>
  <c r="AF34"/>
  <c r="AF100"/>
  <c r="AF80"/>
  <c r="AF67"/>
  <c r="AF123"/>
  <c r="AF35"/>
  <c r="AF91"/>
  <c r="AF119"/>
  <c r="AF51"/>
  <c r="AF129"/>
  <c r="AF110"/>
  <c r="AF50"/>
  <c r="AF112"/>
  <c r="AF73"/>
  <c r="AF128"/>
  <c r="AF117"/>
  <c r="AF115"/>
  <c r="AF84"/>
  <c r="AF3"/>
  <c r="AF99"/>
  <c r="AF40"/>
  <c r="AF79"/>
  <c r="AF86"/>
  <c r="AF39"/>
  <c r="AF83"/>
  <c r="AF28"/>
  <c r="AF38"/>
  <c r="AF29"/>
  <c r="AF126"/>
  <c r="AF114"/>
  <c r="AF71"/>
  <c r="AG1"/>
  <c r="AG85" i="23"/>
  <c r="AG37"/>
  <c r="AG42"/>
  <c r="AG9"/>
  <c r="AG102"/>
  <c r="AG101"/>
  <c r="AG73"/>
  <c r="AG117"/>
  <c r="AG121"/>
  <c r="AG84"/>
  <c r="AG3"/>
  <c r="AG28"/>
  <c r="AG38"/>
  <c r="AG100"/>
  <c r="AG66"/>
  <c r="AG71"/>
  <c r="AG91"/>
  <c r="AG119"/>
  <c r="AH1"/>
  <c r="AG51"/>
  <c r="AG41"/>
  <c r="AG110"/>
  <c r="AG111"/>
  <c r="AG128"/>
  <c r="AG75"/>
  <c r="AG89"/>
  <c r="AG115"/>
  <c r="AG87"/>
  <c r="AG72"/>
  <c r="AG123"/>
  <c r="AG86"/>
  <c r="AG39"/>
  <c r="AG82"/>
  <c r="AG99"/>
  <c r="AG40"/>
  <c r="AG79"/>
  <c r="AG126"/>
  <c r="E24" i="6"/>
  <c r="EK122" i="14" s="1"/>
  <c r="BO9"/>
  <c r="BO102"/>
  <c r="BO76"/>
  <c r="BO75"/>
  <c r="BO130"/>
  <c r="BO121"/>
  <c r="BO21"/>
  <c r="BO119"/>
  <c r="BO129"/>
  <c r="BO50"/>
  <c r="BO112"/>
  <c r="BO128"/>
  <c r="BO117"/>
  <c r="BO115"/>
  <c r="BO126"/>
  <c r="BO114"/>
  <c r="BO51"/>
  <c r="BO46"/>
  <c r="HG51"/>
  <c r="HG102"/>
  <c r="HG115"/>
  <c r="HG128"/>
  <c r="HG112"/>
  <c r="HG76"/>
  <c r="HG129"/>
  <c r="HG114"/>
  <c r="HG50"/>
  <c r="HG46"/>
  <c r="HG121"/>
  <c r="HG9"/>
  <c r="HG21"/>
  <c r="HG111"/>
  <c r="HG117"/>
  <c r="HG42"/>
  <c r="HG89"/>
  <c r="HG126"/>
  <c r="HG130"/>
  <c r="HG119"/>
  <c r="HG75"/>
  <c r="HG91"/>
  <c r="C24" i="6"/>
  <c r="BO78" i="14"/>
  <c r="BO27"/>
  <c r="BO34"/>
  <c r="BO80"/>
  <c r="BO82"/>
  <c r="BO67"/>
  <c r="BO35"/>
  <c r="BO3"/>
  <c r="BO99"/>
  <c r="BO81"/>
  <c r="BO83"/>
  <c r="BO77"/>
  <c r="BO29"/>
  <c r="BO36"/>
  <c r="HG36"/>
  <c r="HG27"/>
  <c r="HG35"/>
  <c r="HG67"/>
  <c r="HG83"/>
  <c r="HG86"/>
  <c r="HG99"/>
  <c r="HG3"/>
  <c r="HG37"/>
  <c r="HG80"/>
  <c r="HG87"/>
  <c r="HG85"/>
  <c r="HG29"/>
  <c r="HG77"/>
  <c r="HG81"/>
  <c r="HG34"/>
  <c r="HG78"/>
  <c r="HG82"/>
  <c r="HG84"/>
  <c r="AF77" i="23"/>
  <c r="AF35"/>
  <c r="AF27"/>
  <c r="AF83"/>
  <c r="AF34"/>
  <c r="AF67"/>
  <c r="AF36"/>
  <c r="EJ9" i="14"/>
  <c r="EJ34"/>
  <c r="EJ99"/>
  <c r="EJ80"/>
  <c r="EJ21"/>
  <c r="EJ114"/>
  <c r="EJ51"/>
  <c r="EJ3"/>
  <c r="EJ29"/>
  <c r="EJ102"/>
  <c r="EJ83"/>
  <c r="EJ76"/>
  <c r="EJ129"/>
  <c r="EJ112"/>
  <c r="EJ121"/>
  <c r="EJ46"/>
  <c r="AG61" i="23" l="1"/>
  <c r="FW122"/>
  <c r="FW56"/>
  <c r="FW64"/>
  <c r="FW65"/>
  <c r="FW52"/>
  <c r="FW120"/>
  <c r="EL26"/>
  <c r="HI122"/>
  <c r="HI65"/>
  <c r="HI52"/>
  <c r="HI120"/>
  <c r="HI56"/>
  <c r="HI64"/>
  <c r="BS5" i="13"/>
  <c r="BS7"/>
  <c r="BS9"/>
  <c r="BS6"/>
  <c r="BS10"/>
  <c r="BS27"/>
  <c r="BS29"/>
  <c r="BS8"/>
  <c r="BS26"/>
  <c r="BS28"/>
  <c r="BS31"/>
  <c r="BS33"/>
  <c r="BS35"/>
  <c r="BS38"/>
  <c r="BS40"/>
  <c r="BS48"/>
  <c r="BS30"/>
  <c r="BS32"/>
  <c r="BS34"/>
  <c r="BS36"/>
  <c r="BS37"/>
  <c r="BS39"/>
  <c r="BS41"/>
  <c r="BS43"/>
  <c r="BS66"/>
  <c r="BS68"/>
  <c r="BS70"/>
  <c r="BS72"/>
  <c r="BS74"/>
  <c r="BS76"/>
  <c r="BS78"/>
  <c r="BS80"/>
  <c r="BS82"/>
  <c r="BS84"/>
  <c r="BS86"/>
  <c r="BS88"/>
  <c r="BS3"/>
  <c r="BS24"/>
  <c r="BS44"/>
  <c r="BS57"/>
  <c r="BS73"/>
  <c r="BS75"/>
  <c r="BS81"/>
  <c r="BS85"/>
  <c r="BS87"/>
  <c r="BS89"/>
  <c r="BS90"/>
  <c r="BS91"/>
  <c r="BS92"/>
  <c r="BS93"/>
  <c r="BS94"/>
  <c r="BS95"/>
  <c r="BS96"/>
  <c r="BS97"/>
  <c r="BS98"/>
  <c r="BS100"/>
  <c r="BS102"/>
  <c r="BS104"/>
  <c r="BS106"/>
  <c r="BS108"/>
  <c r="BS110"/>
  <c r="BS112"/>
  <c r="BS118"/>
  <c r="BS128"/>
  <c r="BS130"/>
  <c r="BS56"/>
  <c r="BS67"/>
  <c r="BS69"/>
  <c r="BS71"/>
  <c r="BS83"/>
  <c r="BS99"/>
  <c r="BS101"/>
  <c r="BS103"/>
  <c r="BS105"/>
  <c r="BS107"/>
  <c r="BS109"/>
  <c r="BS111"/>
  <c r="BS117"/>
  <c r="BS123"/>
  <c r="BS129"/>
  <c r="BS45"/>
  <c r="BS50"/>
  <c r="BS55"/>
  <c r="BS77"/>
  <c r="BS79"/>
  <c r="BS42"/>
  <c r="BS122"/>
  <c r="BS49"/>
  <c r="BS61"/>
  <c r="BS23"/>
  <c r="BS25"/>
  <c r="BS20"/>
  <c r="BS64"/>
  <c r="BS15"/>
  <c r="BS54"/>
  <c r="BS53"/>
  <c r="BS125"/>
  <c r="BS120"/>
  <c r="BS124"/>
  <c r="BS18"/>
  <c r="BS17"/>
  <c r="BS19"/>
  <c r="BS16"/>
  <c r="BS62"/>
  <c r="BS116"/>
  <c r="BS14"/>
  <c r="BS13"/>
  <c r="BS51"/>
  <c r="BS113"/>
  <c r="BS121"/>
  <c r="BS52"/>
  <c r="BS65"/>
  <c r="BS58"/>
  <c r="BS126"/>
  <c r="BS59"/>
  <c r="BS60"/>
  <c r="BS63"/>
  <c r="BS127"/>
  <c r="BS46"/>
  <c r="BS47"/>
  <c r="BS115"/>
  <c r="BS21"/>
  <c r="BS22"/>
  <c r="BS119"/>
  <c r="BS114"/>
  <c r="BP56" i="14"/>
  <c r="BP64"/>
  <c r="EK56"/>
  <c r="CZ56"/>
  <c r="CZ64"/>
  <c r="AF56"/>
  <c r="DA64" i="23"/>
  <c r="DA56"/>
  <c r="BQ56"/>
  <c r="AG56"/>
  <c r="BQ120"/>
  <c r="DA120"/>
  <c r="BQ122"/>
  <c r="EL122"/>
  <c r="AG122"/>
  <c r="DA122"/>
  <c r="BP52" i="14"/>
  <c r="EK52"/>
  <c r="AF52"/>
  <c r="CZ52"/>
  <c r="BP122"/>
  <c r="AF122"/>
  <c r="EL65" i="23"/>
  <c r="AG65"/>
  <c r="DA65"/>
  <c r="HH122" i="14"/>
  <c r="HH52"/>
  <c r="HH64"/>
  <c r="HH65"/>
  <c r="HH120"/>
  <c r="HH56"/>
  <c r="AF26"/>
  <c r="FV122"/>
  <c r="FV52"/>
  <c r="FV56"/>
  <c r="FV65"/>
  <c r="FV120"/>
  <c r="FV64"/>
  <c r="AI3" i="13"/>
  <c r="AI6"/>
  <c r="AI8"/>
  <c r="AI10"/>
  <c r="AI23"/>
  <c r="AI25"/>
  <c r="AI27"/>
  <c r="AI29"/>
  <c r="AI31"/>
  <c r="AI33"/>
  <c r="AI35"/>
  <c r="AI38"/>
  <c r="AI40"/>
  <c r="AI5"/>
  <c r="AI7"/>
  <c r="AI9"/>
  <c r="AI15"/>
  <c r="AI24"/>
  <c r="AI26"/>
  <c r="AI28"/>
  <c r="AI30"/>
  <c r="AI32"/>
  <c r="AI34"/>
  <c r="AI36"/>
  <c r="AI37"/>
  <c r="AI39"/>
  <c r="AI41"/>
  <c r="AI48"/>
  <c r="AI50"/>
  <c r="AI55"/>
  <c r="AI56"/>
  <c r="AI57"/>
  <c r="AI61"/>
  <c r="AI67"/>
  <c r="AI69"/>
  <c r="AI71"/>
  <c r="AI73"/>
  <c r="AI75"/>
  <c r="AI77"/>
  <c r="AI79"/>
  <c r="AI81"/>
  <c r="AI83"/>
  <c r="AI85"/>
  <c r="AI87"/>
  <c r="AI99"/>
  <c r="AI101"/>
  <c r="AI103"/>
  <c r="AI105"/>
  <c r="AI107"/>
  <c r="AI109"/>
  <c r="AI111"/>
  <c r="AI117"/>
  <c r="AI123"/>
  <c r="AI125"/>
  <c r="AI129"/>
  <c r="AI131"/>
  <c r="AI20"/>
  <c r="AI43"/>
  <c r="AI44"/>
  <c r="AI66"/>
  <c r="AI68"/>
  <c r="AI70"/>
  <c r="AI78"/>
  <c r="AI80"/>
  <c r="AI84"/>
  <c r="AI86"/>
  <c r="AI88"/>
  <c r="AI89"/>
  <c r="AI90"/>
  <c r="AI92"/>
  <c r="AI42"/>
  <c r="AI45"/>
  <c r="AI49"/>
  <c r="AI72"/>
  <c r="AI74"/>
  <c r="AI76"/>
  <c r="AI82"/>
  <c r="AI91"/>
  <c r="AI94"/>
  <c r="AI128"/>
  <c r="AI130"/>
  <c r="AI93"/>
  <c r="AI95"/>
  <c r="AI96"/>
  <c r="AI97"/>
  <c r="AI98"/>
  <c r="AI100"/>
  <c r="AI102"/>
  <c r="AI104"/>
  <c r="AI106"/>
  <c r="AI108"/>
  <c r="AI110"/>
  <c r="AI112"/>
  <c r="AI118"/>
  <c r="AI124"/>
  <c r="AI64"/>
  <c r="AI122"/>
  <c r="AI53"/>
  <c r="AI54"/>
  <c r="AI120"/>
  <c r="AI18"/>
  <c r="AI16"/>
  <c r="AI62"/>
  <c r="AI17"/>
  <c r="AI19"/>
  <c r="AI14"/>
  <c r="AI13"/>
  <c r="AI116"/>
  <c r="AI51"/>
  <c r="AI113"/>
  <c r="AI121"/>
  <c r="AI65"/>
  <c r="AI127"/>
  <c r="AI46"/>
  <c r="AI47"/>
  <c r="AI58"/>
  <c r="AI59"/>
  <c r="AI60"/>
  <c r="AI63"/>
  <c r="AI126"/>
  <c r="AI21"/>
  <c r="AI22"/>
  <c r="AI115"/>
  <c r="AI52"/>
  <c r="AI119"/>
  <c r="AI114"/>
  <c r="EK64" i="14"/>
  <c r="AF64"/>
  <c r="BQ64" i="23"/>
  <c r="EL64"/>
  <c r="EL56"/>
  <c r="AG64"/>
  <c r="EL120"/>
  <c r="AG120"/>
  <c r="BQ52"/>
  <c r="EL52"/>
  <c r="AG52"/>
  <c r="DA52"/>
  <c r="BP120" i="14"/>
  <c r="EK120"/>
  <c r="AF120"/>
  <c r="CZ120"/>
  <c r="BP65"/>
  <c r="AF65"/>
  <c r="CZ65"/>
  <c r="EK65"/>
  <c r="BQ65" i="23"/>
  <c r="EK63" i="14"/>
  <c r="HH26"/>
  <c r="HH103"/>
  <c r="HH104"/>
  <c r="HH61"/>
  <c r="HH70"/>
  <c r="HH107"/>
  <c r="HH105"/>
  <c r="HH106"/>
  <c r="HH69"/>
  <c r="HH68"/>
  <c r="AH61" i="23"/>
  <c r="AH109"/>
  <c r="AH108"/>
  <c r="AH103"/>
  <c r="EL109" i="14"/>
  <c r="EL108"/>
  <c r="BQ61"/>
  <c r="BQ109"/>
  <c r="BQ108"/>
  <c r="BQ103"/>
  <c r="HK109" i="23"/>
  <c r="HK108"/>
  <c r="BR61"/>
  <c r="BR109"/>
  <c r="BR108"/>
  <c r="BR103"/>
  <c r="EK68" i="14"/>
  <c r="FY108" i="23"/>
  <c r="FY109"/>
  <c r="EM109"/>
  <c r="EM108"/>
  <c r="AF68" i="14"/>
  <c r="DB108" i="23"/>
  <c r="DB109"/>
  <c r="FX108" i="14"/>
  <c r="FX109"/>
  <c r="BQ69" i="23"/>
  <c r="AF69" i="14"/>
  <c r="EK69"/>
  <c r="DA108"/>
  <c r="DA109"/>
  <c r="CZ69"/>
  <c r="HJ109"/>
  <c r="HJ108"/>
  <c r="BQ70" i="23"/>
  <c r="AG70"/>
  <c r="CZ70" i="14"/>
  <c r="EK70"/>
  <c r="DA107" i="23"/>
  <c r="DA104"/>
  <c r="DA106"/>
  <c r="BQ104"/>
  <c r="BQ106"/>
  <c r="BQ26"/>
  <c r="EL61"/>
  <c r="EL104"/>
  <c r="EL105"/>
  <c r="BP105" i="14"/>
  <c r="BP106"/>
  <c r="BP26"/>
  <c r="EK104"/>
  <c r="EK106"/>
  <c r="EK107"/>
  <c r="CZ61"/>
  <c r="CZ105"/>
  <c r="CZ103"/>
  <c r="CZ26"/>
  <c r="AG103" i="23"/>
  <c r="AG105"/>
  <c r="AG107"/>
  <c r="AF104" i="14"/>
  <c r="AF107"/>
  <c r="AG61"/>
  <c r="AG109"/>
  <c r="AG108"/>
  <c r="AG103"/>
  <c r="FV26"/>
  <c r="FV104"/>
  <c r="FV105"/>
  <c r="FV61"/>
  <c r="FV68"/>
  <c r="FV106"/>
  <c r="FV103"/>
  <c r="FV107"/>
  <c r="FV70"/>
  <c r="FV69"/>
  <c r="FW106" i="23"/>
  <c r="FW105"/>
  <c r="FW107"/>
  <c r="FW68"/>
  <c r="FW26"/>
  <c r="FW104"/>
  <c r="FW103"/>
  <c r="FW61"/>
  <c r="FW70"/>
  <c r="FW69"/>
  <c r="HI107"/>
  <c r="HI105"/>
  <c r="HI106"/>
  <c r="HI70"/>
  <c r="HI69"/>
  <c r="HI26"/>
  <c r="HI103"/>
  <c r="HI104"/>
  <c r="HI61"/>
  <c r="HI68"/>
  <c r="AG68"/>
  <c r="BQ68"/>
  <c r="EL68"/>
  <c r="BP68" i="14"/>
  <c r="DA68" i="23"/>
  <c r="DA69"/>
  <c r="AG69"/>
  <c r="EL69"/>
  <c r="BP69" i="14"/>
  <c r="CZ68"/>
  <c r="DA70" i="23"/>
  <c r="EL70"/>
  <c r="BP70" i="14"/>
  <c r="AF70"/>
  <c r="DA61" i="23"/>
  <c r="DA105"/>
  <c r="DA103"/>
  <c r="DA26"/>
  <c r="BQ103"/>
  <c r="BQ105"/>
  <c r="BQ107"/>
  <c r="BQ61"/>
  <c r="EL106"/>
  <c r="EL103"/>
  <c r="EL107"/>
  <c r="BP103" i="14"/>
  <c r="BP104"/>
  <c r="BP107"/>
  <c r="BP61"/>
  <c r="EK61"/>
  <c r="EK103"/>
  <c r="EK105"/>
  <c r="EK26"/>
  <c r="CZ107"/>
  <c r="CZ104"/>
  <c r="CZ106"/>
  <c r="AG104" i="23"/>
  <c r="AG106"/>
  <c r="AG26"/>
  <c r="AF103" i="14"/>
  <c r="AF106"/>
  <c r="AF105"/>
  <c r="AF61"/>
  <c r="AG8"/>
  <c r="FV63"/>
  <c r="FV60"/>
  <c r="FV17"/>
  <c r="FV19"/>
  <c r="FV18"/>
  <c r="FV8"/>
  <c r="FV20"/>
  <c r="FV25"/>
  <c r="FW8" i="23"/>
  <c r="FW17"/>
  <c r="FW19"/>
  <c r="FW63"/>
  <c r="FW60"/>
  <c r="FW20"/>
  <c r="FW16"/>
  <c r="FW18"/>
  <c r="FW25"/>
  <c r="HI63"/>
  <c r="HI60"/>
  <c r="HI17"/>
  <c r="HI25"/>
  <c r="HI18"/>
  <c r="HI8"/>
  <c r="HI20"/>
  <c r="HI16"/>
  <c r="HI19"/>
  <c r="AG25"/>
  <c r="AG19"/>
  <c r="AG16"/>
  <c r="DA25"/>
  <c r="DA18"/>
  <c r="DA16"/>
  <c r="DA20"/>
  <c r="BQ18"/>
  <c r="BQ17"/>
  <c r="EL18"/>
  <c r="EL16"/>
  <c r="EL20"/>
  <c r="CZ18" i="14"/>
  <c r="CZ17"/>
  <c r="AF25"/>
  <c r="AF17"/>
  <c r="BP25"/>
  <c r="BP19"/>
  <c r="BP17"/>
  <c r="BP20"/>
  <c r="EK18"/>
  <c r="EK19"/>
  <c r="EK17"/>
  <c r="CZ8"/>
  <c r="AG60" i="23"/>
  <c r="AG63"/>
  <c r="AF8" i="14"/>
  <c r="DA8" i="23"/>
  <c r="BQ60"/>
  <c r="BQ63"/>
  <c r="EL8"/>
  <c r="BP8" i="14"/>
  <c r="EK60"/>
  <c r="EK23"/>
  <c r="HH63"/>
  <c r="HH60"/>
  <c r="HH17"/>
  <c r="HH18"/>
  <c r="HH8"/>
  <c r="HH20"/>
  <c r="HH19"/>
  <c r="HH25"/>
  <c r="AH8" i="23"/>
  <c r="BQ8" i="14"/>
  <c r="BR8" i="23"/>
  <c r="AG18"/>
  <c r="AG17"/>
  <c r="AG20"/>
  <c r="DA19"/>
  <c r="DA17"/>
  <c r="BQ25"/>
  <c r="BQ19"/>
  <c r="BQ16"/>
  <c r="BQ20"/>
  <c r="EL25"/>
  <c r="EL19"/>
  <c r="EL17"/>
  <c r="CZ25" i="14"/>
  <c r="CZ19"/>
  <c r="CZ20"/>
  <c r="AF19"/>
  <c r="AF18"/>
  <c r="AF16"/>
  <c r="AF20"/>
  <c r="BP18"/>
  <c r="BP16"/>
  <c r="EK25"/>
  <c r="EK20"/>
  <c r="CZ60"/>
  <c r="CZ63"/>
  <c r="AG8" i="23"/>
  <c r="AF60" i="14"/>
  <c r="AF63"/>
  <c r="DA60" i="23"/>
  <c r="DA63"/>
  <c r="BQ8"/>
  <c r="EL60"/>
  <c r="EL63"/>
  <c r="BP60" i="14"/>
  <c r="BP63"/>
  <c r="EK8"/>
  <c r="BP31"/>
  <c r="AF15"/>
  <c r="FV116"/>
  <c r="FV23"/>
  <c r="FV49"/>
  <c r="FV6"/>
  <c r="FV24"/>
  <c r="FV113"/>
  <c r="FW116" i="23"/>
  <c r="FW23"/>
  <c r="FW49"/>
  <c r="FW125"/>
  <c r="FW6"/>
  <c r="FW24"/>
  <c r="FW113"/>
  <c r="AF36" i="14"/>
  <c r="HI116" i="23"/>
  <c r="HI23"/>
  <c r="HI49"/>
  <c r="HI125"/>
  <c r="HI6"/>
  <c r="HI24"/>
  <c r="HI113"/>
  <c r="BQ49"/>
  <c r="BQ125"/>
  <c r="AG49"/>
  <c r="AG125"/>
  <c r="DA125"/>
  <c r="DA49"/>
  <c r="EL125"/>
  <c r="EL49"/>
  <c r="EK49" i="14"/>
  <c r="CZ49"/>
  <c r="BP49"/>
  <c r="AF49"/>
  <c r="BQ23" i="23"/>
  <c r="AG23"/>
  <c r="DA23"/>
  <c r="EL23"/>
  <c r="AF23" i="14"/>
  <c r="CZ23"/>
  <c r="BP23"/>
  <c r="BQ116" i="23"/>
  <c r="AG116"/>
  <c r="HH116" i="14"/>
  <c r="HH23"/>
  <c r="HH49"/>
  <c r="HH6"/>
  <c r="HH24"/>
  <c r="HH113"/>
  <c r="AG30" i="23"/>
  <c r="EL32"/>
  <c r="BQ113"/>
  <c r="AG113"/>
  <c r="DA113"/>
  <c r="EL113"/>
  <c r="EK113" i="14"/>
  <c r="CZ113"/>
  <c r="BP113"/>
  <c r="AF113"/>
  <c r="BQ24" i="23"/>
  <c r="AG24"/>
  <c r="DA24"/>
  <c r="EL24"/>
  <c r="AF24" i="14"/>
  <c r="CZ24"/>
  <c r="BP24"/>
  <c r="EK24"/>
  <c r="DA6" i="23"/>
  <c r="BQ6"/>
  <c r="EL6"/>
  <c r="AG6"/>
  <c r="CZ6" i="14"/>
  <c r="BP6"/>
  <c r="EK6"/>
  <c r="AF6"/>
  <c r="CZ116"/>
  <c r="DA116" i="23"/>
  <c r="EL116"/>
  <c r="BP116" i="14"/>
  <c r="EK116"/>
  <c r="AF116"/>
  <c r="BQ6"/>
  <c r="AG6"/>
  <c r="AH6" i="23"/>
  <c r="BR6"/>
  <c r="HH15" i="14"/>
  <c r="FW15" i="23"/>
  <c r="HI15"/>
  <c r="CZ14" i="14"/>
  <c r="BP14"/>
  <c r="BP13"/>
  <c r="DA15" i="23"/>
  <c r="EL15"/>
  <c r="BQ15"/>
  <c r="AG15"/>
  <c r="CZ15" i="14"/>
  <c r="BP15"/>
  <c r="EK15"/>
  <c r="FV15"/>
  <c r="FW14" i="23"/>
  <c r="HI14"/>
  <c r="BQ14"/>
  <c r="AG14"/>
  <c r="DA14"/>
  <c r="AG13"/>
  <c r="HH14" i="14"/>
  <c r="AG114" i="23"/>
  <c r="AG112"/>
  <c r="AG129"/>
  <c r="AG21"/>
  <c r="AG130"/>
  <c r="AG76"/>
  <c r="AG47"/>
  <c r="AF77" i="14"/>
  <c r="AF81"/>
  <c r="AF82"/>
  <c r="AF78"/>
  <c r="FV14"/>
  <c r="EL14" i="23"/>
  <c r="EK14" i="14"/>
  <c r="AF14"/>
  <c r="AF13"/>
  <c r="BQ13" i="23"/>
  <c r="AG74" i="14"/>
  <c r="FX74"/>
  <c r="DA74"/>
  <c r="EL74"/>
  <c r="BQ74"/>
  <c r="HJ74"/>
  <c r="AH74" i="23"/>
  <c r="BR74"/>
  <c r="FY74"/>
  <c r="DB74"/>
  <c r="HK74"/>
  <c r="EM74"/>
  <c r="BQ50"/>
  <c r="EL50"/>
  <c r="BQ59"/>
  <c r="BQ62"/>
  <c r="EL59"/>
  <c r="EL58"/>
  <c r="HI58"/>
  <c r="HI57"/>
  <c r="HI59"/>
  <c r="HI50"/>
  <c r="HI62"/>
  <c r="BQ57"/>
  <c r="BQ58"/>
  <c r="EL62"/>
  <c r="EL57"/>
  <c r="DA50"/>
  <c r="AG50"/>
  <c r="DA62"/>
  <c r="AG58"/>
  <c r="AG57"/>
  <c r="FW58"/>
  <c r="FW50"/>
  <c r="FW59"/>
  <c r="FW62"/>
  <c r="FW57"/>
  <c r="DA58"/>
  <c r="DA57"/>
  <c r="DA59"/>
  <c r="AG62"/>
  <c r="AG59"/>
  <c r="HH59" i="14"/>
  <c r="HH62"/>
  <c r="HH57"/>
  <c r="HH125"/>
  <c r="HH58"/>
  <c r="BP59"/>
  <c r="EK57"/>
  <c r="EK58"/>
  <c r="EK59"/>
  <c r="BP125"/>
  <c r="EK125"/>
  <c r="BP57"/>
  <c r="BP58"/>
  <c r="BP62"/>
  <c r="EK62"/>
  <c r="FV59"/>
  <c r="FV58"/>
  <c r="FV57"/>
  <c r="FV125"/>
  <c r="FV62"/>
  <c r="CZ59"/>
  <c r="AF57"/>
  <c r="AF58"/>
  <c r="AF59"/>
  <c r="AF62"/>
  <c r="AF125"/>
  <c r="CZ57"/>
  <c r="CZ58"/>
  <c r="CZ62"/>
  <c r="CZ125"/>
  <c r="AG97"/>
  <c r="AG98"/>
  <c r="FX97"/>
  <c r="FX98"/>
  <c r="EL97"/>
  <c r="EL98"/>
  <c r="BQ97"/>
  <c r="BQ98"/>
  <c r="DA97"/>
  <c r="DA98"/>
  <c r="HJ97"/>
  <c r="HJ98"/>
  <c r="HJ54"/>
  <c r="HJ95"/>
  <c r="HJ45"/>
  <c r="HJ94"/>
  <c r="HJ90"/>
  <c r="HJ110"/>
  <c r="HJ79"/>
  <c r="HJ99"/>
  <c r="HJ111"/>
  <c r="HJ28"/>
  <c r="HJ85"/>
  <c r="HJ72"/>
  <c r="HK1"/>
  <c r="HJ84"/>
  <c r="HJ73"/>
  <c r="HJ123"/>
  <c r="HJ87"/>
  <c r="HJ91"/>
  <c r="HJ55"/>
  <c r="HJ53"/>
  <c r="HJ96"/>
  <c r="HJ44"/>
  <c r="HJ93"/>
  <c r="HJ88"/>
  <c r="HJ43"/>
  <c r="HJ92"/>
  <c r="HJ42"/>
  <c r="HJ71"/>
  <c r="HJ66"/>
  <c r="HJ100"/>
  <c r="HJ41"/>
  <c r="HJ101"/>
  <c r="HJ38"/>
  <c r="HJ86"/>
  <c r="HJ37"/>
  <c r="HJ40"/>
  <c r="HJ89"/>
  <c r="HJ39"/>
  <c r="HK98" i="23"/>
  <c r="HK97"/>
  <c r="EM98"/>
  <c r="EM97"/>
  <c r="DB98"/>
  <c r="DB97"/>
  <c r="AH98"/>
  <c r="AH97"/>
  <c r="BR98"/>
  <c r="BR97"/>
  <c r="FY98"/>
  <c r="FY97"/>
  <c r="HK54"/>
  <c r="HK53"/>
  <c r="HK55"/>
  <c r="FY54"/>
  <c r="FY53"/>
  <c r="FY55"/>
  <c r="EM54"/>
  <c r="EM53"/>
  <c r="EM55"/>
  <c r="AH55"/>
  <c r="AH54"/>
  <c r="AH53"/>
  <c r="BR55"/>
  <c r="BR54"/>
  <c r="BR53"/>
  <c r="DB54"/>
  <c r="DB53"/>
  <c r="DB55"/>
  <c r="AG53" i="14"/>
  <c r="AG55"/>
  <c r="AG54"/>
  <c r="BQ55"/>
  <c r="BQ54"/>
  <c r="BQ53"/>
  <c r="DA55"/>
  <c r="DA54"/>
  <c r="DA53"/>
  <c r="EL55"/>
  <c r="EL53"/>
  <c r="EL54"/>
  <c r="FX55"/>
  <c r="FX54"/>
  <c r="FX53"/>
  <c r="DA95"/>
  <c r="DA45"/>
  <c r="DA94"/>
  <c r="DA88"/>
  <c r="DA90"/>
  <c r="DA92"/>
  <c r="DA41"/>
  <c r="DA39"/>
  <c r="DA72"/>
  <c r="DA111"/>
  <c r="DA91"/>
  <c r="DA40"/>
  <c r="DA101"/>
  <c r="DA86"/>
  <c r="DA42"/>
  <c r="DA110"/>
  <c r="DA87"/>
  <c r="DA38"/>
  <c r="DA96"/>
  <c r="DA44"/>
  <c r="DA93"/>
  <c r="DA43"/>
  <c r="DA89"/>
  <c r="DA100"/>
  <c r="DA84"/>
  <c r="DA28"/>
  <c r="DA73"/>
  <c r="DA79"/>
  <c r="DA37"/>
  <c r="DA71"/>
  <c r="DB1"/>
  <c r="DA123"/>
  <c r="DA66"/>
  <c r="DA99"/>
  <c r="DA85"/>
  <c r="AG29" i="23"/>
  <c r="AG78"/>
  <c r="AG36"/>
  <c r="AG95" i="14"/>
  <c r="AG96"/>
  <c r="EL96"/>
  <c r="EL95"/>
  <c r="FX96"/>
  <c r="FX95"/>
  <c r="BQ95"/>
  <c r="BQ96"/>
  <c r="AH96" i="23"/>
  <c r="AH95"/>
  <c r="HK96"/>
  <c r="HK95"/>
  <c r="BR96"/>
  <c r="BR95"/>
  <c r="FY96"/>
  <c r="FY95"/>
  <c r="EM96"/>
  <c r="EM95"/>
  <c r="DB96"/>
  <c r="DB95"/>
  <c r="BP124" i="14"/>
  <c r="EK124"/>
  <c r="HH124"/>
  <c r="AF124"/>
  <c r="CZ124"/>
  <c r="FV124"/>
  <c r="AG48" i="23"/>
  <c r="AG124"/>
  <c r="DA124"/>
  <c r="FW124"/>
  <c r="BQ124"/>
  <c r="HI124"/>
  <c r="EL124"/>
  <c r="AG80"/>
  <c r="AG81"/>
  <c r="HH48" i="14"/>
  <c r="HH127"/>
  <c r="HH47"/>
  <c r="HH22"/>
  <c r="HH7"/>
  <c r="CZ47"/>
  <c r="CZ5"/>
  <c r="CZ127"/>
  <c r="CZ48"/>
  <c r="CZ22"/>
  <c r="CZ7"/>
  <c r="FV47"/>
  <c r="FV48"/>
  <c r="FV22"/>
  <c r="FV7"/>
  <c r="FV5"/>
  <c r="FV127"/>
  <c r="BQ45"/>
  <c r="BQ44"/>
  <c r="BP127"/>
  <c r="AF127"/>
  <c r="AF22"/>
  <c r="EK127"/>
  <c r="BQ7" i="23"/>
  <c r="BQ22"/>
  <c r="EL127"/>
  <c r="AG127"/>
  <c r="AG7"/>
  <c r="AG5"/>
  <c r="AG22"/>
  <c r="DA127"/>
  <c r="DA5"/>
  <c r="FX45" i="14"/>
  <c r="FX44"/>
  <c r="DA46" i="23"/>
  <c r="AG46"/>
  <c r="EK47" i="14"/>
  <c r="DA48" i="23"/>
  <c r="BP48" i="14"/>
  <c r="AF47"/>
  <c r="AG45"/>
  <c r="AG44"/>
  <c r="EL45"/>
  <c r="EL44"/>
  <c r="AG10" i="23"/>
  <c r="FW22"/>
  <c r="FW7"/>
  <c r="FW48"/>
  <c r="FW46"/>
  <c r="FW5"/>
  <c r="FW127"/>
  <c r="EL118"/>
  <c r="HI127"/>
  <c r="HI48"/>
  <c r="HI46"/>
  <c r="HI22"/>
  <c r="HI7"/>
  <c r="BP7" i="14"/>
  <c r="BP22"/>
  <c r="AF7"/>
  <c r="AF5"/>
  <c r="EK7"/>
  <c r="EK22"/>
  <c r="BQ127" i="23"/>
  <c r="EL7"/>
  <c r="EL22"/>
  <c r="DA7"/>
  <c r="DA22"/>
  <c r="BQ46"/>
  <c r="EL46"/>
  <c r="EK48" i="14"/>
  <c r="BQ48" i="23"/>
  <c r="EL48"/>
  <c r="BP47" i="14"/>
  <c r="AF48"/>
  <c r="AH45" i="23"/>
  <c r="AH44"/>
  <c r="HK45"/>
  <c r="HK44"/>
  <c r="BR45"/>
  <c r="BR44"/>
  <c r="FY45"/>
  <c r="FY44"/>
  <c r="EM44"/>
  <c r="EM45"/>
  <c r="DB45"/>
  <c r="DB44"/>
  <c r="FX93" i="14"/>
  <c r="FX88"/>
  <c r="FX43"/>
  <c r="FX37"/>
  <c r="FX71"/>
  <c r="FX84"/>
  <c r="FX111"/>
  <c r="FX72"/>
  <c r="FX42"/>
  <c r="FX99"/>
  <c r="FX39"/>
  <c r="FX110"/>
  <c r="FX38"/>
  <c r="FX89"/>
  <c r="FX94"/>
  <c r="FX90"/>
  <c r="FX92"/>
  <c r="FX85"/>
  <c r="FX101"/>
  <c r="FX66"/>
  <c r="FX91"/>
  <c r="FX40"/>
  <c r="FX86"/>
  <c r="FX100"/>
  <c r="FX41"/>
  <c r="FX28"/>
  <c r="FX87"/>
  <c r="FX123"/>
  <c r="FX79"/>
  <c r="FX73"/>
  <c r="FY1"/>
  <c r="AH94" i="23"/>
  <c r="AH93"/>
  <c r="HK94"/>
  <c r="HK93"/>
  <c r="DB94"/>
  <c r="DB93"/>
  <c r="DB88"/>
  <c r="DB43"/>
  <c r="DB42"/>
  <c r="DB101"/>
  <c r="DB79"/>
  <c r="DB37"/>
  <c r="DB123"/>
  <c r="DB28"/>
  <c r="DB85"/>
  <c r="DB87"/>
  <c r="DB38"/>
  <c r="DB89"/>
  <c r="DB66"/>
  <c r="DB72"/>
  <c r="DB110"/>
  <c r="DB90"/>
  <c r="DB92"/>
  <c r="DB41"/>
  <c r="DB39"/>
  <c r="DB100"/>
  <c r="DB99"/>
  <c r="DB91"/>
  <c r="DC1"/>
  <c r="DB111"/>
  <c r="DB73"/>
  <c r="DB84"/>
  <c r="DB86"/>
  <c r="DB40"/>
  <c r="DB71"/>
  <c r="BR94"/>
  <c r="BR93"/>
  <c r="FY94"/>
  <c r="FY93"/>
  <c r="EM94"/>
  <c r="EM93"/>
  <c r="BQ94" i="14"/>
  <c r="BQ93"/>
  <c r="AG94"/>
  <c r="AG93"/>
  <c r="EL94"/>
  <c r="EL93"/>
  <c r="EK51"/>
  <c r="HH118"/>
  <c r="HH10"/>
  <c r="AG34" i="23"/>
  <c r="AG67"/>
  <c r="AH88"/>
  <c r="AG35"/>
  <c r="AG27"/>
  <c r="AG83"/>
  <c r="AG77"/>
  <c r="FV10" i="14"/>
  <c r="FV118"/>
  <c r="CZ10"/>
  <c r="CZ118"/>
  <c r="FV32"/>
  <c r="FV31"/>
  <c r="FV30"/>
  <c r="FV33"/>
  <c r="CZ30"/>
  <c r="CZ31"/>
  <c r="CZ32"/>
  <c r="CZ33"/>
  <c r="BQ88"/>
  <c r="BQ118" i="23"/>
  <c r="BR88"/>
  <c r="BR90"/>
  <c r="BR43"/>
  <c r="BR41"/>
  <c r="BR87"/>
  <c r="BR77"/>
  <c r="BR38"/>
  <c r="BR100"/>
  <c r="BR66"/>
  <c r="BR37"/>
  <c r="BR42"/>
  <c r="BR73"/>
  <c r="BR84"/>
  <c r="BR86"/>
  <c r="BR78"/>
  <c r="BR79"/>
  <c r="BR91"/>
  <c r="BR85"/>
  <c r="BR92"/>
  <c r="BR110"/>
  <c r="BR111"/>
  <c r="BR72"/>
  <c r="BR28"/>
  <c r="BR99"/>
  <c r="BR101"/>
  <c r="BR89"/>
  <c r="BR123"/>
  <c r="BR39"/>
  <c r="BR40"/>
  <c r="BR71"/>
  <c r="BS1"/>
  <c r="BQ33"/>
  <c r="BQ31"/>
  <c r="EK33" i="14"/>
  <c r="EK30"/>
  <c r="EL33" i="23"/>
  <c r="BP33" i="14"/>
  <c r="AG32" i="23"/>
  <c r="AF33" i="14"/>
  <c r="AF31"/>
  <c r="HH32"/>
  <c r="HH31"/>
  <c r="HH30"/>
  <c r="HH33"/>
  <c r="AG88"/>
  <c r="DA30" i="23"/>
  <c r="DA31"/>
  <c r="DA32"/>
  <c r="DA33"/>
  <c r="FW32"/>
  <c r="FW31"/>
  <c r="FW30"/>
  <c r="FW33"/>
  <c r="HI30"/>
  <c r="HI31"/>
  <c r="HI32"/>
  <c r="HI33"/>
  <c r="EL88" i="14"/>
  <c r="DA10" i="23"/>
  <c r="DA118"/>
  <c r="FW118"/>
  <c r="FW10"/>
  <c r="HI10"/>
  <c r="HI118"/>
  <c r="HK88"/>
  <c r="AG118"/>
  <c r="BP118" i="14"/>
  <c r="AF118"/>
  <c r="EK118"/>
  <c r="BQ10" i="23"/>
  <c r="BQ32"/>
  <c r="BQ30"/>
  <c r="EK31" i="14"/>
  <c r="EK10"/>
  <c r="EK32"/>
  <c r="FY88" i="23"/>
  <c r="FY43"/>
  <c r="FY42"/>
  <c r="FY111"/>
  <c r="FY72"/>
  <c r="FY37"/>
  <c r="FY73"/>
  <c r="FY101"/>
  <c r="FY84"/>
  <c r="FZ1"/>
  <c r="FY89"/>
  <c r="FY40"/>
  <c r="FY110"/>
  <c r="FY66"/>
  <c r="FY90"/>
  <c r="FY92"/>
  <c r="FY41"/>
  <c r="FY91"/>
  <c r="FY28"/>
  <c r="FY99"/>
  <c r="FY123"/>
  <c r="FY71"/>
  <c r="FY86"/>
  <c r="FY38"/>
  <c r="FY100"/>
  <c r="FY39"/>
  <c r="FY79"/>
  <c r="FY87"/>
  <c r="FY85"/>
  <c r="EM88"/>
  <c r="EM43"/>
  <c r="EM92"/>
  <c r="EM91"/>
  <c r="EM40"/>
  <c r="EM79"/>
  <c r="EM71"/>
  <c r="EM87"/>
  <c r="EM38"/>
  <c r="EM89"/>
  <c r="EM66"/>
  <c r="EM84"/>
  <c r="EM123"/>
  <c r="EM72"/>
  <c r="EM99"/>
  <c r="EM42"/>
  <c r="EM101"/>
  <c r="EM90"/>
  <c r="EM110"/>
  <c r="EN1"/>
  <c r="EM37"/>
  <c r="EM111"/>
  <c r="EM73"/>
  <c r="EM85"/>
  <c r="EM100"/>
  <c r="EM86"/>
  <c r="EM28"/>
  <c r="EM41"/>
  <c r="EM39"/>
  <c r="EL31"/>
  <c r="EL10"/>
  <c r="EL30"/>
  <c r="BP10" i="14"/>
  <c r="BP32"/>
  <c r="BP30"/>
  <c r="AG33" i="23"/>
  <c r="AG31"/>
  <c r="AF10" i="14"/>
  <c r="AF32"/>
  <c r="AF30"/>
  <c r="EL43"/>
  <c r="EL90"/>
  <c r="EL92"/>
  <c r="AG43"/>
  <c r="AG90"/>
  <c r="AG92"/>
  <c r="BQ90"/>
  <c r="BQ92"/>
  <c r="BQ43"/>
  <c r="AH43" i="23"/>
  <c r="AH90"/>
  <c r="AH92"/>
  <c r="HK43"/>
  <c r="HK90"/>
  <c r="HK92"/>
  <c r="HK86"/>
  <c r="HK39"/>
  <c r="HK91"/>
  <c r="HK38"/>
  <c r="HK73"/>
  <c r="HK71"/>
  <c r="HK111"/>
  <c r="HK79"/>
  <c r="HK84"/>
  <c r="HK123"/>
  <c r="HK41"/>
  <c r="HK28"/>
  <c r="HK37"/>
  <c r="HK40"/>
  <c r="HK72"/>
  <c r="HK99"/>
  <c r="HK110"/>
  <c r="HL1"/>
  <c r="HK101"/>
  <c r="HK85"/>
  <c r="HK66"/>
  <c r="HK100"/>
  <c r="HK42"/>
  <c r="HK89"/>
  <c r="HK87"/>
  <c r="BQ41" i="14"/>
  <c r="BQ42"/>
  <c r="BQ87"/>
  <c r="BQ78"/>
  <c r="BQ79"/>
  <c r="BQ100"/>
  <c r="BQ123"/>
  <c r="BQ91"/>
  <c r="BR1"/>
  <c r="BQ101"/>
  <c r="BQ89"/>
  <c r="BQ66"/>
  <c r="BQ39"/>
  <c r="BQ28"/>
  <c r="BQ37"/>
  <c r="BQ110"/>
  <c r="BQ111"/>
  <c r="BQ72"/>
  <c r="BQ40"/>
  <c r="BQ71"/>
  <c r="BQ73"/>
  <c r="BQ84"/>
  <c r="BQ99"/>
  <c r="BQ86"/>
  <c r="BQ77"/>
  <c r="BQ38"/>
  <c r="BQ85"/>
  <c r="BT1" i="13"/>
  <c r="C25" i="6"/>
  <c r="BP80" i="14"/>
  <c r="BP82"/>
  <c r="BP67"/>
  <c r="BP35"/>
  <c r="BP78"/>
  <c r="BP27"/>
  <c r="BP34"/>
  <c r="BP81"/>
  <c r="BP83"/>
  <c r="BP77"/>
  <c r="BP29"/>
  <c r="BP3"/>
  <c r="BP36"/>
  <c r="HH80"/>
  <c r="HH99"/>
  <c r="HH3"/>
  <c r="HH29"/>
  <c r="HH77"/>
  <c r="HH81"/>
  <c r="HH36"/>
  <c r="HH34"/>
  <c r="HH78"/>
  <c r="HH82"/>
  <c r="HH27"/>
  <c r="HH35"/>
  <c r="HH67"/>
  <c r="HH83"/>
  <c r="AH85" i="23"/>
  <c r="AH41"/>
  <c r="AH37"/>
  <c r="AH73"/>
  <c r="AH110"/>
  <c r="AH100"/>
  <c r="AH78"/>
  <c r="AH66"/>
  <c r="AH87"/>
  <c r="AH72"/>
  <c r="AH123"/>
  <c r="AI1"/>
  <c r="AH42"/>
  <c r="AH111"/>
  <c r="AH101"/>
  <c r="AH89"/>
  <c r="AH86"/>
  <c r="AH39"/>
  <c r="AH99"/>
  <c r="AH40"/>
  <c r="AH79"/>
  <c r="AH84"/>
  <c r="AH77"/>
  <c r="AH28"/>
  <c r="AH38"/>
  <c r="AH71"/>
  <c r="AH91"/>
  <c r="AG85" i="14"/>
  <c r="AG37"/>
  <c r="AG73"/>
  <c r="AG110"/>
  <c r="AG89"/>
  <c r="AG100"/>
  <c r="AG123"/>
  <c r="AG84"/>
  <c r="AG99"/>
  <c r="AG40"/>
  <c r="AG79"/>
  <c r="AG91"/>
  <c r="AH1"/>
  <c r="AG41"/>
  <c r="AG42"/>
  <c r="AG111"/>
  <c r="AG101"/>
  <c r="AG86"/>
  <c r="AG39"/>
  <c r="AG77"/>
  <c r="AG28"/>
  <c r="AG38"/>
  <c r="AG71"/>
  <c r="AG87"/>
  <c r="AG72"/>
  <c r="AG78"/>
  <c r="AG66"/>
  <c r="F25" i="6"/>
  <c r="FW78" i="23"/>
  <c r="FW82"/>
  <c r="FW83"/>
  <c r="FW99"/>
  <c r="FW29"/>
  <c r="FW3"/>
  <c r="FW34"/>
  <c r="FW27"/>
  <c r="FW77"/>
  <c r="FW80"/>
  <c r="FW36"/>
  <c r="FW67"/>
  <c r="FW35"/>
  <c r="FW81"/>
  <c r="DA36"/>
  <c r="DA81"/>
  <c r="DA29"/>
  <c r="DA83"/>
  <c r="DA82"/>
  <c r="DA27"/>
  <c r="DA77"/>
  <c r="DA34"/>
  <c r="DA80"/>
  <c r="DA3"/>
  <c r="DA99"/>
  <c r="DA78"/>
  <c r="DA35"/>
  <c r="DA67"/>
  <c r="G25" i="6"/>
  <c r="EL77" i="23"/>
  <c r="EL81"/>
  <c r="EL34"/>
  <c r="EL80"/>
  <c r="EL29"/>
  <c r="EL3"/>
  <c r="BQ81"/>
  <c r="BQ83"/>
  <c r="BQ78"/>
  <c r="BQ27"/>
  <c r="BQ35"/>
  <c r="BQ80"/>
  <c r="BQ34"/>
  <c r="BQ82"/>
  <c r="BQ67"/>
  <c r="BQ3"/>
  <c r="BQ77"/>
  <c r="BQ29"/>
  <c r="BQ36"/>
  <c r="EL67"/>
  <c r="EL35"/>
  <c r="EL78"/>
  <c r="EL83"/>
  <c r="EL27"/>
  <c r="EL82"/>
  <c r="EL99"/>
  <c r="EL36"/>
  <c r="HI36"/>
  <c r="HI81"/>
  <c r="HI35"/>
  <c r="HI67"/>
  <c r="HI83"/>
  <c r="HI34"/>
  <c r="HI78"/>
  <c r="HI77"/>
  <c r="HI3"/>
  <c r="HI80"/>
  <c r="HI27"/>
  <c r="HI99"/>
  <c r="HI82"/>
  <c r="HI29"/>
  <c r="AJ1" i="13"/>
  <c r="H25" i="6"/>
  <c r="FW115" i="23"/>
  <c r="FW75"/>
  <c r="FW76"/>
  <c r="FW119"/>
  <c r="FW129"/>
  <c r="FW112"/>
  <c r="FW128"/>
  <c r="FW51"/>
  <c r="FW117"/>
  <c r="FW102"/>
  <c r="FW21"/>
  <c r="FW121"/>
  <c r="FW9"/>
  <c r="FW126"/>
  <c r="FW130"/>
  <c r="FW114"/>
  <c r="FW47"/>
  <c r="DA114"/>
  <c r="DA130"/>
  <c r="DA9"/>
  <c r="DA126"/>
  <c r="DA121"/>
  <c r="DA76"/>
  <c r="DA119"/>
  <c r="DA75"/>
  <c r="DA47"/>
  <c r="DA115"/>
  <c r="DA21"/>
  <c r="DA102"/>
  <c r="DA117"/>
  <c r="DA51"/>
  <c r="DA129"/>
  <c r="DA112"/>
  <c r="DA128"/>
  <c r="I25" i="6"/>
  <c r="EM65" i="23" s="1"/>
  <c r="BQ51"/>
  <c r="EL121"/>
  <c r="EL114"/>
  <c r="EL21"/>
  <c r="EL130"/>
  <c r="EL9"/>
  <c r="EL102"/>
  <c r="EL117"/>
  <c r="EL126"/>
  <c r="BQ129"/>
  <c r="BQ112"/>
  <c r="BQ130"/>
  <c r="BQ128"/>
  <c r="BQ117"/>
  <c r="BQ21"/>
  <c r="BQ126"/>
  <c r="BQ114"/>
  <c r="BQ76"/>
  <c r="BQ9"/>
  <c r="BQ102"/>
  <c r="BQ75"/>
  <c r="BQ115"/>
  <c r="BQ121"/>
  <c r="BQ119"/>
  <c r="EL51"/>
  <c r="EL128"/>
  <c r="EL112"/>
  <c r="EL119"/>
  <c r="EL76"/>
  <c r="EL115"/>
  <c r="EL47"/>
  <c r="BQ47"/>
  <c r="EL75"/>
  <c r="EL129"/>
  <c r="HI114"/>
  <c r="HI130"/>
  <c r="HI126"/>
  <c r="HI121"/>
  <c r="HI76"/>
  <c r="HI119"/>
  <c r="HI112"/>
  <c r="HI128"/>
  <c r="HI9"/>
  <c r="HI47"/>
  <c r="HI115"/>
  <c r="HI21"/>
  <c r="HI102"/>
  <c r="HI117"/>
  <c r="HI51"/>
  <c r="HI129"/>
  <c r="HI75"/>
  <c r="EK3" i="14"/>
  <c r="EK29"/>
  <c r="EK102"/>
  <c r="EK80"/>
  <c r="EK21"/>
  <c r="EK114"/>
  <c r="EK50"/>
  <c r="EK83"/>
  <c r="EK76"/>
  <c r="EK129"/>
  <c r="EK112"/>
  <c r="EK36"/>
  <c r="E25" i="6"/>
  <c r="BQ122" i="14" s="1"/>
  <c r="BP51"/>
  <c r="BP50"/>
  <c r="BP112"/>
  <c r="BP129"/>
  <c r="BP130"/>
  <c r="BP75"/>
  <c r="BP115"/>
  <c r="BP121"/>
  <c r="BP119"/>
  <c r="BP76"/>
  <c r="BP9"/>
  <c r="BP102"/>
  <c r="BP117"/>
  <c r="BP128"/>
  <c r="BP21"/>
  <c r="BP126"/>
  <c r="BP114"/>
  <c r="BP46"/>
  <c r="HH46"/>
  <c r="HH129"/>
  <c r="HH114"/>
  <c r="HH50"/>
  <c r="HH51"/>
  <c r="HH21"/>
  <c r="HH117"/>
  <c r="HH121"/>
  <c r="HH9"/>
  <c r="HH126"/>
  <c r="HH130"/>
  <c r="HH119"/>
  <c r="HH75"/>
  <c r="HH115"/>
  <c r="HH128"/>
  <c r="HH112"/>
  <c r="HH76"/>
  <c r="HH102"/>
  <c r="D25" i="6"/>
  <c r="FV51" i="14"/>
  <c r="FV115"/>
  <c r="FV102"/>
  <c r="FV9"/>
  <c r="FV76"/>
  <c r="FV114"/>
  <c r="FV119"/>
  <c r="FV21"/>
  <c r="FV128"/>
  <c r="CZ51"/>
  <c r="CZ121"/>
  <c r="CZ114"/>
  <c r="CZ75"/>
  <c r="CZ117"/>
  <c r="CZ126"/>
  <c r="CZ129"/>
  <c r="CZ130"/>
  <c r="CZ50"/>
  <c r="CZ9"/>
  <c r="FV121"/>
  <c r="FV50"/>
  <c r="FV75"/>
  <c r="FV112"/>
  <c r="FV117"/>
  <c r="FV126"/>
  <c r="FV129"/>
  <c r="FV130"/>
  <c r="CZ115"/>
  <c r="CZ102"/>
  <c r="CZ112"/>
  <c r="CZ76"/>
  <c r="CZ119"/>
  <c r="CZ21"/>
  <c r="CZ128"/>
  <c r="FV46"/>
  <c r="CZ46"/>
  <c r="EL85"/>
  <c r="EL46"/>
  <c r="EL41"/>
  <c r="EL121"/>
  <c r="EL80"/>
  <c r="EL84"/>
  <c r="EL87"/>
  <c r="EL91"/>
  <c r="EL100"/>
  <c r="EL29"/>
  <c r="EL38"/>
  <c r="EL40"/>
  <c r="EL42"/>
  <c r="EL51"/>
  <c r="EL110"/>
  <c r="EL111"/>
  <c r="EL123"/>
  <c r="EL129"/>
  <c r="EL72"/>
  <c r="EL73"/>
  <c r="EL77"/>
  <c r="EL79"/>
  <c r="EL81"/>
  <c r="EL86"/>
  <c r="EL89"/>
  <c r="EL99"/>
  <c r="EL101"/>
  <c r="EL28"/>
  <c r="EL37"/>
  <c r="EL39"/>
  <c r="EL66"/>
  <c r="EL71"/>
  <c r="EM1"/>
  <c r="B25" i="6"/>
  <c r="FV27" i="14"/>
  <c r="FV29"/>
  <c r="FV35"/>
  <c r="FV67"/>
  <c r="FV77"/>
  <c r="FV81"/>
  <c r="FV83"/>
  <c r="CZ99"/>
  <c r="CZ78"/>
  <c r="CZ80"/>
  <c r="CZ82"/>
  <c r="CZ34"/>
  <c r="FV99"/>
  <c r="FV3"/>
  <c r="FV34"/>
  <c r="FV78"/>
  <c r="FV80"/>
  <c r="FV82"/>
  <c r="CZ77"/>
  <c r="CZ81"/>
  <c r="CZ83"/>
  <c r="CZ27"/>
  <c r="CZ29"/>
  <c r="CZ35"/>
  <c r="CZ67"/>
  <c r="CZ3"/>
  <c r="CZ36"/>
  <c r="FV36"/>
  <c r="EK67"/>
  <c r="EK35"/>
  <c r="EK27"/>
  <c r="EK82"/>
  <c r="EK78"/>
  <c r="EK75"/>
  <c r="EK128"/>
  <c r="EK119"/>
  <c r="EK115"/>
  <c r="EK9"/>
  <c r="EK34"/>
  <c r="EK99"/>
  <c r="EK81"/>
  <c r="EK77"/>
  <c r="EK130"/>
  <c r="EK126"/>
  <c r="EK117"/>
  <c r="EK121"/>
  <c r="EK46"/>
  <c r="FW122" l="1"/>
  <c r="FW120"/>
  <c r="FW64"/>
  <c r="FW56"/>
  <c r="FW65"/>
  <c r="FW52"/>
  <c r="FX65" i="23"/>
  <c r="FX52"/>
  <c r="FX120"/>
  <c r="FX122"/>
  <c r="FX56"/>
  <c r="FX64"/>
  <c r="EL56" i="14"/>
  <c r="EL64"/>
  <c r="DA56"/>
  <c r="BQ59"/>
  <c r="AG59"/>
  <c r="DB64" i="23"/>
  <c r="DB56"/>
  <c r="BR64"/>
  <c r="BR56"/>
  <c r="AH59"/>
  <c r="BR60"/>
  <c r="BQ60" i="14"/>
  <c r="AH60" i="23"/>
  <c r="AG60" i="14"/>
  <c r="EM120" i="23"/>
  <c r="DB122"/>
  <c r="EM122"/>
  <c r="BR122"/>
  <c r="AH122"/>
  <c r="DA52" i="14"/>
  <c r="EL52"/>
  <c r="AG52"/>
  <c r="BQ52"/>
  <c r="DA122"/>
  <c r="EL122"/>
  <c r="AG122"/>
  <c r="BR65" i="23"/>
  <c r="EL107" i="14"/>
  <c r="HI122"/>
  <c r="HI120"/>
  <c r="HI64"/>
  <c r="HI65"/>
  <c r="HI52"/>
  <c r="HI56"/>
  <c r="BR26" i="23"/>
  <c r="HJ65"/>
  <c r="HJ52"/>
  <c r="HJ122"/>
  <c r="HJ120"/>
  <c r="HJ56"/>
  <c r="HJ64"/>
  <c r="AJ5" i="13"/>
  <c r="AJ7"/>
  <c r="AJ9"/>
  <c r="AJ15"/>
  <c r="AJ20"/>
  <c r="AJ22"/>
  <c r="AJ24"/>
  <c r="AJ26"/>
  <c r="AJ28"/>
  <c r="AJ30"/>
  <c r="AJ32"/>
  <c r="AJ34"/>
  <c r="AJ36"/>
  <c r="AJ37"/>
  <c r="AJ39"/>
  <c r="AJ41"/>
  <c r="AJ3"/>
  <c r="AJ6"/>
  <c r="AJ8"/>
  <c r="AJ10"/>
  <c r="AJ23"/>
  <c r="AJ25"/>
  <c r="AJ27"/>
  <c r="AJ29"/>
  <c r="AJ31"/>
  <c r="AJ33"/>
  <c r="AJ35"/>
  <c r="AJ38"/>
  <c r="AJ40"/>
  <c r="AJ42"/>
  <c r="AJ43"/>
  <c r="AJ44"/>
  <c r="AJ45"/>
  <c r="AJ47"/>
  <c r="AJ49"/>
  <c r="AJ51"/>
  <c r="AJ53"/>
  <c r="AJ58"/>
  <c r="AJ60"/>
  <c r="AJ62"/>
  <c r="AJ64"/>
  <c r="AJ66"/>
  <c r="AJ68"/>
  <c r="AJ70"/>
  <c r="AJ72"/>
  <c r="AJ74"/>
  <c r="AJ76"/>
  <c r="AJ78"/>
  <c r="AJ80"/>
  <c r="AJ82"/>
  <c r="AJ84"/>
  <c r="AJ86"/>
  <c r="AJ88"/>
  <c r="AJ89"/>
  <c r="AJ90"/>
  <c r="AJ91"/>
  <c r="AJ92"/>
  <c r="AJ93"/>
  <c r="AJ94"/>
  <c r="AJ95"/>
  <c r="AJ96"/>
  <c r="AJ97"/>
  <c r="AJ98"/>
  <c r="AJ100"/>
  <c r="AJ102"/>
  <c r="AJ104"/>
  <c r="AJ106"/>
  <c r="AJ108"/>
  <c r="AJ110"/>
  <c r="AJ112"/>
  <c r="AJ114"/>
  <c r="AJ116"/>
  <c r="AJ118"/>
  <c r="AJ120"/>
  <c r="AJ122"/>
  <c r="AJ124"/>
  <c r="AJ126"/>
  <c r="AJ128"/>
  <c r="AJ130"/>
  <c r="AJ21"/>
  <c r="AJ46"/>
  <c r="AJ52"/>
  <c r="AJ57"/>
  <c r="AJ61"/>
  <c r="AJ65"/>
  <c r="AJ67"/>
  <c r="AJ69"/>
  <c r="AJ79"/>
  <c r="AJ81"/>
  <c r="AJ85"/>
  <c r="AJ87"/>
  <c r="AJ48"/>
  <c r="AJ50"/>
  <c r="AJ54"/>
  <c r="AJ55"/>
  <c r="AJ56"/>
  <c r="AJ59"/>
  <c r="AJ63"/>
  <c r="AJ71"/>
  <c r="AJ73"/>
  <c r="AJ75"/>
  <c r="AJ77"/>
  <c r="AJ83"/>
  <c r="AJ115"/>
  <c r="AJ121"/>
  <c r="AJ127"/>
  <c r="AJ129"/>
  <c r="AJ131"/>
  <c r="AJ99"/>
  <c r="AJ101"/>
  <c r="AJ103"/>
  <c r="AJ105"/>
  <c r="AJ107"/>
  <c r="AJ109"/>
  <c r="AJ111"/>
  <c r="AJ113"/>
  <c r="AJ117"/>
  <c r="AJ119"/>
  <c r="AJ123"/>
  <c r="AJ125"/>
  <c r="AJ18"/>
  <c r="AJ17"/>
  <c r="AJ19"/>
  <c r="AJ16"/>
  <c r="AJ13"/>
  <c r="AJ14"/>
  <c r="BT3"/>
  <c r="BT6"/>
  <c r="BT8"/>
  <c r="BT5"/>
  <c r="BT22"/>
  <c r="BT24"/>
  <c r="BT26"/>
  <c r="BT28"/>
  <c r="BT7"/>
  <c r="BT27"/>
  <c r="BT29"/>
  <c r="BT30"/>
  <c r="BT32"/>
  <c r="BT34"/>
  <c r="BT36"/>
  <c r="BT37"/>
  <c r="BT39"/>
  <c r="BT41"/>
  <c r="BT42"/>
  <c r="BT43"/>
  <c r="BT44"/>
  <c r="BT45"/>
  <c r="BT47"/>
  <c r="BT49"/>
  <c r="BT10"/>
  <c r="BT31"/>
  <c r="BT33"/>
  <c r="BT35"/>
  <c r="BT38"/>
  <c r="BT40"/>
  <c r="BT50"/>
  <c r="BT52"/>
  <c r="BT54"/>
  <c r="BT55"/>
  <c r="BT56"/>
  <c r="BT57"/>
  <c r="BT59"/>
  <c r="BT61"/>
  <c r="BT63"/>
  <c r="BT65"/>
  <c r="BT67"/>
  <c r="BT69"/>
  <c r="BT71"/>
  <c r="BT73"/>
  <c r="BT75"/>
  <c r="BT77"/>
  <c r="BT79"/>
  <c r="BT81"/>
  <c r="BT83"/>
  <c r="BT85"/>
  <c r="BT87"/>
  <c r="BT9"/>
  <c r="BT21"/>
  <c r="BT53"/>
  <c r="BT58"/>
  <c r="BT62"/>
  <c r="BT66"/>
  <c r="BT72"/>
  <c r="BT74"/>
  <c r="BT76"/>
  <c r="BT82"/>
  <c r="BT86"/>
  <c r="BT88"/>
  <c r="BT99"/>
  <c r="BT101"/>
  <c r="BT103"/>
  <c r="BT105"/>
  <c r="BT107"/>
  <c r="BT109"/>
  <c r="BT111"/>
  <c r="BT113"/>
  <c r="BT115"/>
  <c r="BT117"/>
  <c r="BT119"/>
  <c r="BT121"/>
  <c r="BT123"/>
  <c r="BT125"/>
  <c r="BT127"/>
  <c r="BT129"/>
  <c r="BT64"/>
  <c r="BT78"/>
  <c r="BT80"/>
  <c r="BT91"/>
  <c r="BT93"/>
  <c r="BT94"/>
  <c r="BT100"/>
  <c r="BT102"/>
  <c r="BT104"/>
  <c r="BT106"/>
  <c r="BT108"/>
  <c r="BT110"/>
  <c r="BT112"/>
  <c r="BT116"/>
  <c r="BT118"/>
  <c r="BT122"/>
  <c r="BT124"/>
  <c r="BT128"/>
  <c r="BT130"/>
  <c r="BT46"/>
  <c r="BT48"/>
  <c r="BT51"/>
  <c r="BT60"/>
  <c r="BT68"/>
  <c r="BT70"/>
  <c r="BT84"/>
  <c r="BT89"/>
  <c r="BT97"/>
  <c r="BT90"/>
  <c r="BT92"/>
  <c r="BT95"/>
  <c r="BT96"/>
  <c r="BT98"/>
  <c r="BT114"/>
  <c r="BT126"/>
  <c r="BT120"/>
  <c r="BT23"/>
  <c r="BT25"/>
  <c r="BT15"/>
  <c r="BT20"/>
  <c r="BT17"/>
  <c r="BT19"/>
  <c r="BT18"/>
  <c r="BT16"/>
  <c r="BT14"/>
  <c r="BT13"/>
  <c r="DA64" i="14"/>
  <c r="BQ56"/>
  <c r="BQ64"/>
  <c r="AG56"/>
  <c r="AG64"/>
  <c r="BR59" i="23"/>
  <c r="AH64"/>
  <c r="AH56"/>
  <c r="EM64"/>
  <c r="EM56"/>
  <c r="BR120"/>
  <c r="DB120"/>
  <c r="AH120"/>
  <c r="DB52"/>
  <c r="EM52"/>
  <c r="BR52"/>
  <c r="AH52"/>
  <c r="DA120" i="14"/>
  <c r="EL120"/>
  <c r="AG120"/>
  <c r="BQ120"/>
  <c r="DA65"/>
  <c r="EL65"/>
  <c r="BQ65"/>
  <c r="AG65"/>
  <c r="DB65" i="23"/>
  <c r="AH65"/>
  <c r="EM61" i="14"/>
  <c r="EM109"/>
  <c r="EM108"/>
  <c r="EM103"/>
  <c r="DA8"/>
  <c r="FW106"/>
  <c r="FW103"/>
  <c r="FW107"/>
  <c r="FW69"/>
  <c r="FW68"/>
  <c r="FW26"/>
  <c r="FW104"/>
  <c r="FW105"/>
  <c r="FW61"/>
  <c r="FW70"/>
  <c r="DB8" i="23"/>
  <c r="FX106"/>
  <c r="FX105"/>
  <c r="FX107"/>
  <c r="FX26"/>
  <c r="FX104"/>
  <c r="FX103"/>
  <c r="FX61"/>
  <c r="FX70"/>
  <c r="FX69"/>
  <c r="FX68"/>
  <c r="EN61"/>
  <c r="EN109"/>
  <c r="EN108"/>
  <c r="EN103"/>
  <c r="DC61"/>
  <c r="DC109"/>
  <c r="DC108"/>
  <c r="DC103"/>
  <c r="DB68"/>
  <c r="FY61" i="14"/>
  <c r="FY109"/>
  <c r="FY108"/>
  <c r="FY103"/>
  <c r="DB69" i="23"/>
  <c r="BQ69" i="14"/>
  <c r="EL69"/>
  <c r="DB70" i="23"/>
  <c r="BR70"/>
  <c r="BQ70" i="14"/>
  <c r="DA70"/>
  <c r="AG70"/>
  <c r="AG106"/>
  <c r="AG105"/>
  <c r="DA107"/>
  <c r="DA104"/>
  <c r="DA106"/>
  <c r="DB61" i="23"/>
  <c r="DB105"/>
  <c r="DB106"/>
  <c r="DB26"/>
  <c r="EM61"/>
  <c r="EM106"/>
  <c r="EM105"/>
  <c r="EM26"/>
  <c r="BR104"/>
  <c r="BR106"/>
  <c r="BQ104" i="14"/>
  <c r="BQ107"/>
  <c r="BQ26"/>
  <c r="EL106"/>
  <c r="EL103"/>
  <c r="AH105" i="23"/>
  <c r="AH107"/>
  <c r="HI26" i="14"/>
  <c r="HI106"/>
  <c r="HI105"/>
  <c r="HI61"/>
  <c r="HI70"/>
  <c r="HI69"/>
  <c r="HI68"/>
  <c r="HI107"/>
  <c r="HI103"/>
  <c r="HI104"/>
  <c r="HJ107" i="23"/>
  <c r="HJ103"/>
  <c r="HJ106"/>
  <c r="HJ70"/>
  <c r="HJ68"/>
  <c r="HJ26"/>
  <c r="HJ105"/>
  <c r="HJ104"/>
  <c r="HJ61"/>
  <c r="HJ69"/>
  <c r="AH61" i="14"/>
  <c r="AH109"/>
  <c r="AH108"/>
  <c r="AH103"/>
  <c r="AI61" i="23"/>
  <c r="AI109"/>
  <c r="AI108"/>
  <c r="AI103"/>
  <c r="BR61" i="14"/>
  <c r="BR109"/>
  <c r="BR108"/>
  <c r="BR103"/>
  <c r="HL61" i="23"/>
  <c r="HL109"/>
  <c r="HL108"/>
  <c r="HL103"/>
  <c r="AH68"/>
  <c r="EM68"/>
  <c r="FZ61"/>
  <c r="FZ109"/>
  <c r="FZ108"/>
  <c r="FZ103"/>
  <c r="EL68" i="14"/>
  <c r="AG68"/>
  <c r="BS61" i="23"/>
  <c r="BS109"/>
  <c r="BS108"/>
  <c r="BS103"/>
  <c r="BR68"/>
  <c r="BQ68" i="14"/>
  <c r="EM69" i="23"/>
  <c r="BR69"/>
  <c r="AH69"/>
  <c r="AG69" i="14"/>
  <c r="DB61"/>
  <c r="DB109"/>
  <c r="DB108"/>
  <c r="DB103"/>
  <c r="DA68"/>
  <c r="DA69"/>
  <c r="HK61"/>
  <c r="HK109"/>
  <c r="HK108"/>
  <c r="HK103"/>
  <c r="EM70" i="23"/>
  <c r="AH70"/>
  <c r="EL70" i="14"/>
  <c r="AG104"/>
  <c r="AG107"/>
  <c r="AG26"/>
  <c r="DA61"/>
  <c r="DA105"/>
  <c r="DA103"/>
  <c r="DA26"/>
  <c r="DB107" i="23"/>
  <c r="DB104"/>
  <c r="DB103"/>
  <c r="EM103"/>
  <c r="EM104"/>
  <c r="EM107"/>
  <c r="BR105"/>
  <c r="BR107"/>
  <c r="BQ106" i="14"/>
  <c r="BQ105"/>
  <c r="EL61"/>
  <c r="EL104"/>
  <c r="EL105"/>
  <c r="EL26"/>
  <c r="AH104" i="23"/>
  <c r="AH106"/>
  <c r="AH26"/>
  <c r="HI8" i="14"/>
  <c r="HI17"/>
  <c r="HI19"/>
  <c r="HI18"/>
  <c r="HI63"/>
  <c r="HI60"/>
  <c r="HI20"/>
  <c r="HI25"/>
  <c r="HJ8" i="23"/>
  <c r="HJ20"/>
  <c r="HJ16"/>
  <c r="HJ19"/>
  <c r="HJ25"/>
  <c r="HJ63"/>
  <c r="HJ60"/>
  <c r="HJ17"/>
  <c r="HJ18"/>
  <c r="AH8" i="14"/>
  <c r="AI8" i="23"/>
  <c r="BR8" i="14"/>
  <c r="HL8" i="23"/>
  <c r="FZ8"/>
  <c r="BS8"/>
  <c r="DB8" i="14"/>
  <c r="HK8"/>
  <c r="DB25" i="23"/>
  <c r="DB18"/>
  <c r="DB16"/>
  <c r="DB20"/>
  <c r="EM19"/>
  <c r="EM17"/>
  <c r="BR25"/>
  <c r="BR19"/>
  <c r="BR16"/>
  <c r="AH18"/>
  <c r="AH17"/>
  <c r="DA18" i="14"/>
  <c r="DA19"/>
  <c r="DA17"/>
  <c r="BQ25"/>
  <c r="BQ17"/>
  <c r="EL25"/>
  <c r="EL19"/>
  <c r="EL20"/>
  <c r="AG18"/>
  <c r="AG16"/>
  <c r="EM60" i="23"/>
  <c r="EM63"/>
  <c r="BR63"/>
  <c r="BQ63" i="14"/>
  <c r="EL60"/>
  <c r="EL63"/>
  <c r="EM8"/>
  <c r="DA6"/>
  <c r="FW8"/>
  <c r="FW17"/>
  <c r="FW18"/>
  <c r="FW63"/>
  <c r="FW60"/>
  <c r="FW20"/>
  <c r="FW19"/>
  <c r="FW25"/>
  <c r="AH116" i="23"/>
  <c r="FX63"/>
  <c r="FX60"/>
  <c r="FX17"/>
  <c r="FX19"/>
  <c r="FX8"/>
  <c r="FX20"/>
  <c r="FX16"/>
  <c r="FX25"/>
  <c r="FX18"/>
  <c r="EN8"/>
  <c r="DC8"/>
  <c r="FY8" i="14"/>
  <c r="DB19" i="23"/>
  <c r="DB17"/>
  <c r="EM25"/>
  <c r="EM18"/>
  <c r="EM16"/>
  <c r="EM20"/>
  <c r="BR18"/>
  <c r="BR17"/>
  <c r="BR20"/>
  <c r="AH25"/>
  <c r="AH19"/>
  <c r="AH16"/>
  <c r="AH20"/>
  <c r="DA25" i="14"/>
  <c r="DA20"/>
  <c r="BQ19"/>
  <c r="BQ18"/>
  <c r="BQ16"/>
  <c r="BQ20"/>
  <c r="EL18"/>
  <c r="EL17"/>
  <c r="AG25"/>
  <c r="AG19"/>
  <c r="AG17"/>
  <c r="AG20"/>
  <c r="DA60"/>
  <c r="DA63"/>
  <c r="DB60" i="23"/>
  <c r="DB63"/>
  <c r="EM8"/>
  <c r="EL8" i="14"/>
  <c r="AH63" i="23"/>
  <c r="AG63" i="14"/>
  <c r="HI6"/>
  <c r="HI24"/>
  <c r="HI113"/>
  <c r="HI116"/>
  <c r="HI23"/>
  <c r="HI49"/>
  <c r="HJ6" i="23"/>
  <c r="HJ24"/>
  <c r="HJ113"/>
  <c r="HJ116"/>
  <c r="HJ23"/>
  <c r="HJ49"/>
  <c r="HJ125"/>
  <c r="EM113"/>
  <c r="AH113"/>
  <c r="DB113"/>
  <c r="BR113"/>
  <c r="BQ113" i="14"/>
  <c r="DA113"/>
  <c r="EL113"/>
  <c r="AG113"/>
  <c r="EM24" i="23"/>
  <c r="DB24"/>
  <c r="BR24"/>
  <c r="AH24"/>
  <c r="BQ24" i="14"/>
  <c r="EL24"/>
  <c r="DA24"/>
  <c r="AG24"/>
  <c r="DB6" i="23"/>
  <c r="EM6"/>
  <c r="EL6" i="14"/>
  <c r="EM116" i="23"/>
  <c r="BR116"/>
  <c r="BQ116" i="14"/>
  <c r="FW6"/>
  <c r="FW24"/>
  <c r="FW113"/>
  <c r="FW116"/>
  <c r="FW23"/>
  <c r="FW49"/>
  <c r="FX116" i="23"/>
  <c r="FX6"/>
  <c r="FX24"/>
  <c r="FX113"/>
  <c r="FX23"/>
  <c r="FX49"/>
  <c r="FX125"/>
  <c r="AH30"/>
  <c r="BQ30" i="14"/>
  <c r="EM125" i="23"/>
  <c r="EM49"/>
  <c r="AH49"/>
  <c r="AH125"/>
  <c r="DB125"/>
  <c r="DB49"/>
  <c r="BR49"/>
  <c r="BR125"/>
  <c r="BQ49" i="14"/>
  <c r="DA49"/>
  <c r="EL49"/>
  <c r="AG49"/>
  <c r="EM23" i="23"/>
  <c r="DB23"/>
  <c r="BR23"/>
  <c r="AH23"/>
  <c r="BQ23" i="14"/>
  <c r="EL23"/>
  <c r="DA23"/>
  <c r="AG23"/>
  <c r="DA116"/>
  <c r="DB116" i="23"/>
  <c r="EL116" i="14"/>
  <c r="AG116"/>
  <c r="AH6"/>
  <c r="BR6"/>
  <c r="DB6"/>
  <c r="HK6"/>
  <c r="EM6"/>
  <c r="FY6"/>
  <c r="AI6" i="23"/>
  <c r="HL6"/>
  <c r="FZ6"/>
  <c r="BS6"/>
  <c r="EN6"/>
  <c r="DC6"/>
  <c r="FW15" i="14"/>
  <c r="HJ15" i="23"/>
  <c r="AG13" i="14"/>
  <c r="HI15"/>
  <c r="FX15" i="23"/>
  <c r="BR14"/>
  <c r="DA14" i="14"/>
  <c r="AG14"/>
  <c r="EM15" i="23"/>
  <c r="DB15"/>
  <c r="BR15"/>
  <c r="AH15"/>
  <c r="BQ15" i="14"/>
  <c r="EL15"/>
  <c r="AG15"/>
  <c r="DA15"/>
  <c r="EL119"/>
  <c r="HI14"/>
  <c r="FX14" i="23"/>
  <c r="DB14"/>
  <c r="AH14"/>
  <c r="EL34" i="14"/>
  <c r="EL83"/>
  <c r="EL76"/>
  <c r="EL3"/>
  <c r="EL67"/>
  <c r="EL35"/>
  <c r="EL27"/>
  <c r="EL82"/>
  <c r="EL78"/>
  <c r="EL36"/>
  <c r="FW14"/>
  <c r="HJ14" i="23"/>
  <c r="EM14"/>
  <c r="BQ14" i="14"/>
  <c r="EL14"/>
  <c r="BR13" i="23"/>
  <c r="AH13"/>
  <c r="BQ13" i="14"/>
  <c r="BR74"/>
  <c r="FY74"/>
  <c r="DB74"/>
  <c r="HK74"/>
  <c r="EM74"/>
  <c r="AH74"/>
  <c r="AI74" i="23"/>
  <c r="HL74"/>
  <c r="EN74"/>
  <c r="FZ74"/>
  <c r="DC74"/>
  <c r="BS74"/>
  <c r="HJ57"/>
  <c r="HJ58"/>
  <c r="HJ59"/>
  <c r="HJ62"/>
  <c r="HJ50"/>
  <c r="BR62"/>
  <c r="EM59"/>
  <c r="EM62"/>
  <c r="BR50"/>
  <c r="EM50"/>
  <c r="BR57"/>
  <c r="BR58"/>
  <c r="EM57"/>
  <c r="EM58"/>
  <c r="DB62"/>
  <c r="AH58"/>
  <c r="AH57"/>
  <c r="FX59"/>
  <c r="FX62"/>
  <c r="FX57"/>
  <c r="FX58"/>
  <c r="FX50"/>
  <c r="DB50"/>
  <c r="AH50"/>
  <c r="DB58"/>
  <c r="DB57"/>
  <c r="DB59"/>
  <c r="AH62"/>
  <c r="EL102" i="14"/>
  <c r="EL112"/>
  <c r="EL128"/>
  <c r="HI125"/>
  <c r="HI59"/>
  <c r="HI57"/>
  <c r="HI62"/>
  <c r="HI58"/>
  <c r="EL57"/>
  <c r="EL58"/>
  <c r="EL62"/>
  <c r="BQ57"/>
  <c r="EL59"/>
  <c r="BQ58"/>
  <c r="BQ62"/>
  <c r="BQ125"/>
  <c r="EL125"/>
  <c r="FW125"/>
  <c r="FW62"/>
  <c r="FW57"/>
  <c r="FW59"/>
  <c r="FW58"/>
  <c r="DA57"/>
  <c r="DA58"/>
  <c r="DA59"/>
  <c r="AG57"/>
  <c r="DA125"/>
  <c r="AG125"/>
  <c r="DA62"/>
  <c r="AG58"/>
  <c r="AG62"/>
  <c r="EM97"/>
  <c r="EM98"/>
  <c r="FY97"/>
  <c r="FY98"/>
  <c r="DB97"/>
  <c r="DB98"/>
  <c r="HK97"/>
  <c r="HK98"/>
  <c r="HK55"/>
  <c r="HK53"/>
  <c r="HK95"/>
  <c r="HK45"/>
  <c r="HK94"/>
  <c r="HK88"/>
  <c r="HK92"/>
  <c r="HK40"/>
  <c r="HK111"/>
  <c r="HK41"/>
  <c r="HK37"/>
  <c r="HK110"/>
  <c r="HK73"/>
  <c r="HK85"/>
  <c r="HK28"/>
  <c r="HK78"/>
  <c r="HK72"/>
  <c r="HK42"/>
  <c r="HK99"/>
  <c r="HK87"/>
  <c r="HK54"/>
  <c r="HK96"/>
  <c r="HK44"/>
  <c r="HK93"/>
  <c r="HK90"/>
  <c r="HK43"/>
  <c r="HK39"/>
  <c r="HK84"/>
  <c r="HK86"/>
  <c r="HK77"/>
  <c r="HK123"/>
  <c r="HK71"/>
  <c r="HK79"/>
  <c r="HL1"/>
  <c r="HK101"/>
  <c r="HK91"/>
  <c r="HK100"/>
  <c r="HK89"/>
  <c r="HK66"/>
  <c r="HK38"/>
  <c r="AH97"/>
  <c r="AH98"/>
  <c r="BR97"/>
  <c r="BR98"/>
  <c r="AI98" i="23"/>
  <c r="AI97"/>
  <c r="HL98"/>
  <c r="HL97"/>
  <c r="EN98"/>
  <c r="EN97"/>
  <c r="FZ98"/>
  <c r="FZ97"/>
  <c r="DC98"/>
  <c r="DC97"/>
  <c r="BS98"/>
  <c r="BS97"/>
  <c r="HL55"/>
  <c r="HL54"/>
  <c r="HL53"/>
  <c r="FZ55"/>
  <c r="FZ54"/>
  <c r="FZ53"/>
  <c r="DC55"/>
  <c r="DC54"/>
  <c r="DC53"/>
  <c r="AI55"/>
  <c r="AI54"/>
  <c r="AI53"/>
  <c r="EN55"/>
  <c r="EN54"/>
  <c r="EN53"/>
  <c r="BS55"/>
  <c r="BS54"/>
  <c r="BS53"/>
  <c r="AH55" i="14"/>
  <c r="AH54"/>
  <c r="AH53"/>
  <c r="DB55"/>
  <c r="DB53"/>
  <c r="DB54"/>
  <c r="EM55"/>
  <c r="EM54"/>
  <c r="EM53"/>
  <c r="BR55"/>
  <c r="BR53"/>
  <c r="BR54"/>
  <c r="FY55"/>
  <c r="FY53"/>
  <c r="FY54"/>
  <c r="DB95"/>
  <c r="DB45"/>
  <c r="DB94"/>
  <c r="DB88"/>
  <c r="DB92"/>
  <c r="DB43"/>
  <c r="DB99"/>
  <c r="DB77"/>
  <c r="DB39"/>
  <c r="DB41"/>
  <c r="DB87"/>
  <c r="DB38"/>
  <c r="DC1"/>
  <c r="DB101"/>
  <c r="DB86"/>
  <c r="DB42"/>
  <c r="DB72"/>
  <c r="DB111"/>
  <c r="DB84"/>
  <c r="DB28"/>
  <c r="DB85"/>
  <c r="DB96"/>
  <c r="DB44"/>
  <c r="DB93"/>
  <c r="DB90"/>
  <c r="DB89"/>
  <c r="DB110"/>
  <c r="DB123"/>
  <c r="DB66"/>
  <c r="DB73"/>
  <c r="DB79"/>
  <c r="DB37"/>
  <c r="DB71"/>
  <c r="DB100"/>
  <c r="DB78"/>
  <c r="DB91"/>
  <c r="DB40"/>
  <c r="EL9"/>
  <c r="EL50"/>
  <c r="EL130"/>
  <c r="EL126"/>
  <c r="EL117"/>
  <c r="EL115"/>
  <c r="EL75"/>
  <c r="EL21"/>
  <c r="EL114"/>
  <c r="EM95"/>
  <c r="EM96"/>
  <c r="AH96"/>
  <c r="AH95"/>
  <c r="BR96"/>
  <c r="BR95"/>
  <c r="FY96"/>
  <c r="FY95"/>
  <c r="HL96" i="23"/>
  <c r="HL95"/>
  <c r="EN96"/>
  <c r="EN95"/>
  <c r="FZ96"/>
  <c r="FZ95"/>
  <c r="AI96"/>
  <c r="AI95"/>
  <c r="BS96"/>
  <c r="BS95"/>
  <c r="DC96"/>
  <c r="DC95"/>
  <c r="AG124" i="14"/>
  <c r="DA124"/>
  <c r="FW124"/>
  <c r="BR124" i="23"/>
  <c r="HJ124"/>
  <c r="EM124"/>
  <c r="BQ47" i="14"/>
  <c r="BQ124"/>
  <c r="HI124"/>
  <c r="EL124"/>
  <c r="AH48" i="23"/>
  <c r="AH124"/>
  <c r="FX124"/>
  <c r="DB124"/>
  <c r="EM45" i="14"/>
  <c r="EM44"/>
  <c r="DA48"/>
  <c r="DA5"/>
  <c r="DA127"/>
  <c r="DA47"/>
  <c r="DA22"/>
  <c r="DA7"/>
  <c r="FW47"/>
  <c r="FW48"/>
  <c r="FW5"/>
  <c r="FW127"/>
  <c r="FW22"/>
  <c r="FW7"/>
  <c r="EM118" i="23"/>
  <c r="HJ127"/>
  <c r="HJ48"/>
  <c r="HJ46"/>
  <c r="HJ22"/>
  <c r="HJ7"/>
  <c r="AH45" i="14"/>
  <c r="AH44"/>
  <c r="EL127"/>
  <c r="AG7"/>
  <c r="AG22"/>
  <c r="BQ127"/>
  <c r="BQ22"/>
  <c r="EM7" i="23"/>
  <c r="EM22"/>
  <c r="BR7"/>
  <c r="BR22"/>
  <c r="DB127"/>
  <c r="DB5"/>
  <c r="AH127"/>
  <c r="AH5"/>
  <c r="DB46"/>
  <c r="EM46"/>
  <c r="EM48"/>
  <c r="EL48" i="14"/>
  <c r="AG48"/>
  <c r="BR48" i="23"/>
  <c r="HI47" i="14"/>
  <c r="HI22"/>
  <c r="HI7"/>
  <c r="HI48"/>
  <c r="HI127"/>
  <c r="FX5" i="23"/>
  <c r="FX127"/>
  <c r="FX48"/>
  <c r="FX46"/>
  <c r="FX22"/>
  <c r="FX7"/>
  <c r="BR45" i="14"/>
  <c r="BR44"/>
  <c r="EL7"/>
  <c r="EL22"/>
  <c r="AG127"/>
  <c r="AG5"/>
  <c r="BQ7"/>
  <c r="BQ5"/>
  <c r="EM127" i="23"/>
  <c r="BR127"/>
  <c r="BR5"/>
  <c r="DB7"/>
  <c r="DB22"/>
  <c r="AH7"/>
  <c r="AH22"/>
  <c r="FY45" i="14"/>
  <c r="FY44"/>
  <c r="BR46" i="23"/>
  <c r="AH46"/>
  <c r="DB48"/>
  <c r="EL47" i="14"/>
  <c r="AG47"/>
  <c r="BQ48"/>
  <c r="AI45" i="23"/>
  <c r="AI44"/>
  <c r="EN45"/>
  <c r="EN44"/>
  <c r="FZ44"/>
  <c r="FZ45"/>
  <c r="BS44"/>
  <c r="BS45"/>
  <c r="HL45"/>
  <c r="HL44"/>
  <c r="DC45"/>
  <c r="DC44"/>
  <c r="FY73" i="14"/>
  <c r="FY93"/>
  <c r="FY92"/>
  <c r="FY43"/>
  <c r="FY39"/>
  <c r="FY84"/>
  <c r="FY110"/>
  <c r="FY38"/>
  <c r="FY85"/>
  <c r="FY66"/>
  <c r="FY100"/>
  <c r="FZ1"/>
  <c r="FY77"/>
  <c r="FY101"/>
  <c r="FY40"/>
  <c r="FY86"/>
  <c r="FY94"/>
  <c r="FY88"/>
  <c r="FY90"/>
  <c r="FY28"/>
  <c r="FY78"/>
  <c r="FY91"/>
  <c r="FY123"/>
  <c r="FY41"/>
  <c r="FY79"/>
  <c r="FY37"/>
  <c r="FY71"/>
  <c r="FY87"/>
  <c r="FY111"/>
  <c r="FY42"/>
  <c r="FY89"/>
  <c r="FY72"/>
  <c r="FY99"/>
  <c r="HL94" i="23"/>
  <c r="HL93"/>
  <c r="FZ94"/>
  <c r="FZ93"/>
  <c r="BS94"/>
  <c r="BS93"/>
  <c r="AI94"/>
  <c r="AI93"/>
  <c r="EN94"/>
  <c r="EN93"/>
  <c r="DC94"/>
  <c r="DC93"/>
  <c r="DC90"/>
  <c r="DC79"/>
  <c r="DC71"/>
  <c r="DC84"/>
  <c r="DC123"/>
  <c r="DC111"/>
  <c r="DC89"/>
  <c r="DC86"/>
  <c r="DC28"/>
  <c r="DD1"/>
  <c r="DC91"/>
  <c r="DC40"/>
  <c r="DC73"/>
  <c r="DC87"/>
  <c r="DC88"/>
  <c r="DC92"/>
  <c r="DC43"/>
  <c r="DC85"/>
  <c r="DC37"/>
  <c r="DC100"/>
  <c r="DC66"/>
  <c r="DC41"/>
  <c r="DC39"/>
  <c r="DC72"/>
  <c r="DC99"/>
  <c r="DC78"/>
  <c r="DC110"/>
  <c r="DC77"/>
  <c r="DC42"/>
  <c r="DC101"/>
  <c r="DC38"/>
  <c r="EM94" i="14"/>
  <c r="EM93"/>
  <c r="AH94"/>
  <c r="AH93"/>
  <c r="BR94"/>
  <c r="BR93"/>
  <c r="AG80"/>
  <c r="FW32"/>
  <c r="FW31"/>
  <c r="FW30"/>
  <c r="FW33"/>
  <c r="DA30"/>
  <c r="DA33"/>
  <c r="DA32"/>
  <c r="DA31"/>
  <c r="HI10"/>
  <c r="HI118"/>
  <c r="DB118" i="23"/>
  <c r="DB10"/>
  <c r="FX118"/>
  <c r="FX10"/>
  <c r="HJ32"/>
  <c r="HJ33"/>
  <c r="HJ30"/>
  <c r="HJ31"/>
  <c r="BR88" i="14"/>
  <c r="AH118" i="23"/>
  <c r="EL118" i="14"/>
  <c r="EM33" i="23"/>
  <c r="EM32"/>
  <c r="FZ88"/>
  <c r="FZ90"/>
  <c r="FZ100"/>
  <c r="GA1"/>
  <c r="FZ78"/>
  <c r="FZ37"/>
  <c r="FZ72"/>
  <c r="FZ40"/>
  <c r="FZ111"/>
  <c r="FZ84"/>
  <c r="FZ41"/>
  <c r="FZ99"/>
  <c r="FZ101"/>
  <c r="FZ87"/>
  <c r="FZ92"/>
  <c r="FZ43"/>
  <c r="FZ79"/>
  <c r="FZ28"/>
  <c r="FZ110"/>
  <c r="FZ86"/>
  <c r="FZ42"/>
  <c r="FZ66"/>
  <c r="FZ77"/>
  <c r="FZ123"/>
  <c r="FZ91"/>
  <c r="FZ71"/>
  <c r="FZ38"/>
  <c r="FZ89"/>
  <c r="FZ85"/>
  <c r="FZ39"/>
  <c r="FZ73"/>
  <c r="EL31" i="14"/>
  <c r="EL10"/>
  <c r="EL30"/>
  <c r="AG33"/>
  <c r="AG31"/>
  <c r="BR33" i="23"/>
  <c r="BR31"/>
  <c r="BQ10" i="14"/>
  <c r="BQ32"/>
  <c r="AH10" i="23"/>
  <c r="AH32"/>
  <c r="EM88" i="14"/>
  <c r="FW10"/>
  <c r="FW118"/>
  <c r="DA10"/>
  <c r="DA118"/>
  <c r="HJ118" i="23"/>
  <c r="HJ10"/>
  <c r="DB32"/>
  <c r="DB33"/>
  <c r="DB30"/>
  <c r="DB31"/>
  <c r="FX30"/>
  <c r="FX31"/>
  <c r="FX32"/>
  <c r="FX33"/>
  <c r="AH88" i="14"/>
  <c r="AI88" i="23"/>
  <c r="HI32" i="14"/>
  <c r="HI31"/>
  <c r="HI30"/>
  <c r="HI33"/>
  <c r="HL88" i="23"/>
  <c r="BQ118" i="14"/>
  <c r="AG118"/>
  <c r="EN88" i="23"/>
  <c r="EN90"/>
  <c r="EN43"/>
  <c r="EN77"/>
  <c r="EN42"/>
  <c r="EN37"/>
  <c r="EN78"/>
  <c r="EN110"/>
  <c r="EO1"/>
  <c r="EN73"/>
  <c r="EN101"/>
  <c r="EN111"/>
  <c r="EN72"/>
  <c r="EN99"/>
  <c r="EN84"/>
  <c r="EN123"/>
  <c r="EN92"/>
  <c r="EN41"/>
  <c r="EN89"/>
  <c r="EN66"/>
  <c r="EN79"/>
  <c r="EN71"/>
  <c r="EN91"/>
  <c r="EN40"/>
  <c r="EN85"/>
  <c r="EN39"/>
  <c r="EN87"/>
  <c r="EN38"/>
  <c r="EN86"/>
  <c r="EN28"/>
  <c r="EN100"/>
  <c r="EM31"/>
  <c r="EM10"/>
  <c r="EM30"/>
  <c r="EL33" i="14"/>
  <c r="EL32"/>
  <c r="AG10"/>
  <c r="AG32"/>
  <c r="AG30"/>
  <c r="BS88" i="23"/>
  <c r="BS92"/>
  <c r="BS101"/>
  <c r="BS39"/>
  <c r="BS40"/>
  <c r="BS84"/>
  <c r="BT1"/>
  <c r="BT65" s="1"/>
  <c r="BS73"/>
  <c r="BS89"/>
  <c r="BS100"/>
  <c r="BS66"/>
  <c r="BS72"/>
  <c r="BS28"/>
  <c r="BS71"/>
  <c r="BS43"/>
  <c r="BS90"/>
  <c r="BS41"/>
  <c r="BS37"/>
  <c r="BS111"/>
  <c r="BS86"/>
  <c r="BS78"/>
  <c r="BS79"/>
  <c r="BS123"/>
  <c r="BS42"/>
  <c r="BS110"/>
  <c r="BS99"/>
  <c r="BS87"/>
  <c r="BS77"/>
  <c r="BS38"/>
  <c r="BS91"/>
  <c r="BS85"/>
  <c r="BR118"/>
  <c r="BR10"/>
  <c r="BR32"/>
  <c r="BR30"/>
  <c r="BQ33" i="14"/>
  <c r="BQ31"/>
  <c r="AH33" i="23"/>
  <c r="AH31"/>
  <c r="EM90" i="14"/>
  <c r="EM92"/>
  <c r="EM43"/>
  <c r="BR43"/>
  <c r="BR90"/>
  <c r="BR92"/>
  <c r="AH90"/>
  <c r="AH92"/>
  <c r="AH43"/>
  <c r="AI90" i="23"/>
  <c r="AI92"/>
  <c r="AI43"/>
  <c r="HL90"/>
  <c r="HL92"/>
  <c r="HL43"/>
  <c r="HL41"/>
  <c r="HL89"/>
  <c r="HL37"/>
  <c r="HL110"/>
  <c r="HL66"/>
  <c r="HL84"/>
  <c r="HL79"/>
  <c r="HL39"/>
  <c r="HL111"/>
  <c r="HL73"/>
  <c r="HL101"/>
  <c r="HL123"/>
  <c r="HM1"/>
  <c r="HL100"/>
  <c r="HL86"/>
  <c r="HL77"/>
  <c r="HL71"/>
  <c r="HL42"/>
  <c r="HL38"/>
  <c r="HL99"/>
  <c r="HL85"/>
  <c r="HL87"/>
  <c r="HL40"/>
  <c r="HL28"/>
  <c r="HL91"/>
  <c r="HL78"/>
  <c r="HL72"/>
  <c r="BR37" i="14"/>
  <c r="BR42"/>
  <c r="BR110"/>
  <c r="BR72"/>
  <c r="BR40"/>
  <c r="BR91"/>
  <c r="BR41"/>
  <c r="BR111"/>
  <c r="BR86"/>
  <c r="BR77"/>
  <c r="BR38"/>
  <c r="BR84"/>
  <c r="BR99"/>
  <c r="BS1"/>
  <c r="BR73"/>
  <c r="BR89"/>
  <c r="BR100"/>
  <c r="BR123"/>
  <c r="BR87"/>
  <c r="BR78"/>
  <c r="BR79"/>
  <c r="BR101"/>
  <c r="BR39"/>
  <c r="BR28"/>
  <c r="BR71"/>
  <c r="BR66"/>
  <c r="BR85"/>
  <c r="BU1" i="13"/>
  <c r="EM85" i="14"/>
  <c r="EM41"/>
  <c r="EM78"/>
  <c r="EM84"/>
  <c r="EM87"/>
  <c r="EM91"/>
  <c r="EM100"/>
  <c r="EM38"/>
  <c r="EM40"/>
  <c r="EM42"/>
  <c r="EM110"/>
  <c r="EM123"/>
  <c r="EM72"/>
  <c r="EM79"/>
  <c r="EM86"/>
  <c r="EM101"/>
  <c r="EM28"/>
  <c r="EM37"/>
  <c r="EM71"/>
  <c r="EM111"/>
  <c r="EM73"/>
  <c r="EM77"/>
  <c r="EM89"/>
  <c r="EM99"/>
  <c r="EM39"/>
  <c r="EM66"/>
  <c r="EN1"/>
  <c r="D26" i="6"/>
  <c r="FW9" i="14"/>
  <c r="FW76"/>
  <c r="FW114"/>
  <c r="FW119"/>
  <c r="FW21"/>
  <c r="FW128"/>
  <c r="DA115"/>
  <c r="DA75"/>
  <c r="DA117"/>
  <c r="DA126"/>
  <c r="DA129"/>
  <c r="DA130"/>
  <c r="DA50"/>
  <c r="DA9"/>
  <c r="DA114"/>
  <c r="DA76"/>
  <c r="DA119"/>
  <c r="DA21"/>
  <c r="DA102"/>
  <c r="DA121"/>
  <c r="DA128"/>
  <c r="DA112"/>
  <c r="FW51"/>
  <c r="DA51"/>
  <c r="FW130"/>
  <c r="FW126"/>
  <c r="FW117"/>
  <c r="FW102"/>
  <c r="FW75"/>
  <c r="FW46"/>
  <c r="FW129"/>
  <c r="FW112"/>
  <c r="FW115"/>
  <c r="FW50"/>
  <c r="FW121"/>
  <c r="DA46"/>
  <c r="H26" i="6"/>
  <c r="DC65" i="23" s="1"/>
  <c r="FX115"/>
  <c r="FX76"/>
  <c r="FX75"/>
  <c r="FX102"/>
  <c r="FX117"/>
  <c r="FX126"/>
  <c r="FX9"/>
  <c r="FX119"/>
  <c r="FX129"/>
  <c r="FX121"/>
  <c r="FX112"/>
  <c r="FX128"/>
  <c r="FX114"/>
  <c r="FX21"/>
  <c r="FX130"/>
  <c r="FX47"/>
  <c r="FX51"/>
  <c r="DB47"/>
  <c r="DB102"/>
  <c r="DB117"/>
  <c r="DB114"/>
  <c r="DB130"/>
  <c r="DB9"/>
  <c r="DB128"/>
  <c r="DB75"/>
  <c r="DB51"/>
  <c r="DB121"/>
  <c r="DB126"/>
  <c r="DB21"/>
  <c r="DB112"/>
  <c r="DB129"/>
  <c r="DB115"/>
  <c r="DB76"/>
  <c r="DB119"/>
  <c r="F26" i="6"/>
  <c r="FX78" i="23"/>
  <c r="FX82"/>
  <c r="FX83"/>
  <c r="FX34"/>
  <c r="FX99"/>
  <c r="FX29"/>
  <c r="FX3"/>
  <c r="FX77"/>
  <c r="FX81"/>
  <c r="FX80"/>
  <c r="FX27"/>
  <c r="FX35"/>
  <c r="FX67"/>
  <c r="FX36"/>
  <c r="DB80"/>
  <c r="DB3"/>
  <c r="DB81"/>
  <c r="DB78"/>
  <c r="DB67"/>
  <c r="DB83"/>
  <c r="DB36"/>
  <c r="DB29"/>
  <c r="DB77"/>
  <c r="DB34"/>
  <c r="DB35"/>
  <c r="DB82"/>
  <c r="DB27"/>
  <c r="AH85" i="14"/>
  <c r="AH51"/>
  <c r="AH110"/>
  <c r="AH50"/>
  <c r="AH73"/>
  <c r="AH117"/>
  <c r="AH115"/>
  <c r="AH84"/>
  <c r="AH99"/>
  <c r="AH40"/>
  <c r="AH79"/>
  <c r="AH86"/>
  <c r="AH39"/>
  <c r="AH77"/>
  <c r="AH28"/>
  <c r="AH38"/>
  <c r="AH91"/>
  <c r="AH119"/>
  <c r="AI1"/>
  <c r="AH41"/>
  <c r="AH42"/>
  <c r="AH101"/>
  <c r="AH121"/>
  <c r="AH87"/>
  <c r="AH100"/>
  <c r="AH37"/>
  <c r="AH102"/>
  <c r="AH111"/>
  <c r="AH89"/>
  <c r="AH72"/>
  <c r="AH78"/>
  <c r="AH66"/>
  <c r="AH123"/>
  <c r="AH71"/>
  <c r="C26" i="6"/>
  <c r="BQ27" i="14"/>
  <c r="BQ34"/>
  <c r="BQ80"/>
  <c r="BQ82"/>
  <c r="BQ67"/>
  <c r="BQ35"/>
  <c r="BQ3"/>
  <c r="BQ81"/>
  <c r="BQ83"/>
  <c r="BQ29"/>
  <c r="BQ36"/>
  <c r="HI36"/>
  <c r="HI27"/>
  <c r="HI35"/>
  <c r="HI67"/>
  <c r="HI83"/>
  <c r="HI99"/>
  <c r="HI3"/>
  <c r="HI80"/>
  <c r="HI29"/>
  <c r="HI77"/>
  <c r="HI81"/>
  <c r="HI34"/>
  <c r="HI78"/>
  <c r="HI82"/>
  <c r="AG126"/>
  <c r="AG81"/>
  <c r="AG21"/>
  <c r="AG128"/>
  <c r="AG9"/>
  <c r="AG119"/>
  <c r="AG3"/>
  <c r="AG67"/>
  <c r="AG129"/>
  <c r="AG112"/>
  <c r="AG46"/>
  <c r="AH119" i="23"/>
  <c r="AH29"/>
  <c r="AH3"/>
  <c r="AH82"/>
  <c r="AH117"/>
  <c r="AH75"/>
  <c r="AH102"/>
  <c r="AH76"/>
  <c r="AH126"/>
  <c r="AH80"/>
  <c r="AH35"/>
  <c r="AH27"/>
  <c r="AH83"/>
  <c r="AH112"/>
  <c r="AH129"/>
  <c r="AH47"/>
  <c r="B26" i="6"/>
  <c r="FW27" i="14"/>
  <c r="FW29"/>
  <c r="FW35"/>
  <c r="FW67"/>
  <c r="FW77"/>
  <c r="FW81"/>
  <c r="FW83"/>
  <c r="FW99"/>
  <c r="DA78"/>
  <c r="DA80"/>
  <c r="DA82"/>
  <c r="DA34"/>
  <c r="DA77"/>
  <c r="DA81"/>
  <c r="DA35"/>
  <c r="DA3"/>
  <c r="DA83"/>
  <c r="DA27"/>
  <c r="DA29"/>
  <c r="DA67"/>
  <c r="FW82"/>
  <c r="FW78"/>
  <c r="FW34"/>
  <c r="DA36"/>
  <c r="FW80"/>
  <c r="FW3"/>
  <c r="FW36"/>
  <c r="E26" i="6"/>
  <c r="EM65" i="14" s="1"/>
  <c r="BQ9"/>
  <c r="BQ102"/>
  <c r="BQ76"/>
  <c r="BQ75"/>
  <c r="BQ130"/>
  <c r="BQ121"/>
  <c r="BQ21"/>
  <c r="BQ119"/>
  <c r="BQ129"/>
  <c r="BQ50"/>
  <c r="BQ112"/>
  <c r="BQ128"/>
  <c r="BQ117"/>
  <c r="BQ115"/>
  <c r="BQ126"/>
  <c r="BQ114"/>
  <c r="BQ51"/>
  <c r="BQ46"/>
  <c r="HI51"/>
  <c r="HI102"/>
  <c r="HI115"/>
  <c r="HI128"/>
  <c r="HI112"/>
  <c r="HI76"/>
  <c r="HI129"/>
  <c r="HI114"/>
  <c r="HI50"/>
  <c r="HI46"/>
  <c r="HI121"/>
  <c r="HI9"/>
  <c r="HI21"/>
  <c r="HI117"/>
  <c r="HI126"/>
  <c r="HI130"/>
  <c r="HI119"/>
  <c r="HI75"/>
  <c r="I26" i="6"/>
  <c r="BR51" i="23"/>
  <c r="BR9"/>
  <c r="BR76"/>
  <c r="BR102"/>
  <c r="BR130"/>
  <c r="BR128"/>
  <c r="BR121"/>
  <c r="BR115"/>
  <c r="BR119"/>
  <c r="BR129"/>
  <c r="BR112"/>
  <c r="BR117"/>
  <c r="BR21"/>
  <c r="BR75"/>
  <c r="BR126"/>
  <c r="BR114"/>
  <c r="BR47"/>
  <c r="EM51"/>
  <c r="EM112"/>
  <c r="EM128"/>
  <c r="EM76"/>
  <c r="EM119"/>
  <c r="EM102"/>
  <c r="EM117"/>
  <c r="EM114"/>
  <c r="EM130"/>
  <c r="EM9"/>
  <c r="EM47"/>
  <c r="EM121"/>
  <c r="EM75"/>
  <c r="EM129"/>
  <c r="EM115"/>
  <c r="EM126"/>
  <c r="EM21"/>
  <c r="HJ47"/>
  <c r="HJ115"/>
  <c r="HJ75"/>
  <c r="HJ76"/>
  <c r="HJ119"/>
  <c r="HJ121"/>
  <c r="HJ126"/>
  <c r="HJ21"/>
  <c r="HJ51"/>
  <c r="HJ112"/>
  <c r="HJ128"/>
  <c r="HJ9"/>
  <c r="HJ129"/>
  <c r="HJ102"/>
  <c r="HJ117"/>
  <c r="HJ114"/>
  <c r="HJ130"/>
  <c r="AK1" i="13"/>
  <c r="G26" i="6"/>
  <c r="BR3" i="23"/>
  <c r="BR81"/>
  <c r="BR83"/>
  <c r="BR27"/>
  <c r="BR35"/>
  <c r="BR29"/>
  <c r="BR80"/>
  <c r="BR82"/>
  <c r="BR67"/>
  <c r="BR34"/>
  <c r="BR36"/>
  <c r="EM36"/>
  <c r="EM78"/>
  <c r="EM35"/>
  <c r="EM67"/>
  <c r="EM83"/>
  <c r="EM80"/>
  <c r="EM3"/>
  <c r="EM81"/>
  <c r="EM82"/>
  <c r="EM27"/>
  <c r="EM29"/>
  <c r="EM77"/>
  <c r="EM34"/>
  <c r="HJ82"/>
  <c r="HJ29"/>
  <c r="HJ83"/>
  <c r="HJ34"/>
  <c r="HJ35"/>
  <c r="HJ67"/>
  <c r="HJ77"/>
  <c r="HJ3"/>
  <c r="HJ36"/>
  <c r="HJ78"/>
  <c r="HJ99"/>
  <c r="HJ80"/>
  <c r="HJ27"/>
  <c r="HJ81"/>
  <c r="AI85"/>
  <c r="AI36"/>
  <c r="AI47"/>
  <c r="AI51"/>
  <c r="AI41"/>
  <c r="AI129"/>
  <c r="AI112"/>
  <c r="AI110"/>
  <c r="AI111"/>
  <c r="AI117"/>
  <c r="AI21"/>
  <c r="AI75"/>
  <c r="AI89"/>
  <c r="AI84"/>
  <c r="AI3"/>
  <c r="AI77"/>
  <c r="AI28"/>
  <c r="AI38"/>
  <c r="AI115"/>
  <c r="AI86"/>
  <c r="AI39"/>
  <c r="AI82"/>
  <c r="AI67"/>
  <c r="AI99"/>
  <c r="AI40"/>
  <c r="AI79"/>
  <c r="AI34"/>
  <c r="AI126"/>
  <c r="AI114"/>
  <c r="AI37"/>
  <c r="AI9"/>
  <c r="AI102"/>
  <c r="AI73"/>
  <c r="AI87"/>
  <c r="AI81"/>
  <c r="AI78"/>
  <c r="AI66"/>
  <c r="AI29"/>
  <c r="AI91"/>
  <c r="AI119"/>
  <c r="AJ1"/>
  <c r="AJ65" s="1"/>
  <c r="AI42"/>
  <c r="AI76"/>
  <c r="AI101"/>
  <c r="AI130"/>
  <c r="AI128"/>
  <c r="AI72"/>
  <c r="AI80"/>
  <c r="AI123"/>
  <c r="AI121"/>
  <c r="AI100"/>
  <c r="AI83"/>
  <c r="AI27"/>
  <c r="AI35"/>
  <c r="AI71"/>
  <c r="AG114" i="14"/>
  <c r="AG34"/>
  <c r="AG27"/>
  <c r="AG29"/>
  <c r="AG83"/>
  <c r="AG117"/>
  <c r="AG102"/>
  <c r="AG76"/>
  <c r="AG35"/>
  <c r="AG82"/>
  <c r="AG121"/>
  <c r="AG115"/>
  <c r="AG75"/>
  <c r="AG130"/>
  <c r="AG50"/>
  <c r="AG51"/>
  <c r="AG36"/>
  <c r="AH21" i="23"/>
  <c r="AH67"/>
  <c r="AH115"/>
  <c r="AH9"/>
  <c r="AH51"/>
  <c r="AH114"/>
  <c r="AH34"/>
  <c r="AH81"/>
  <c r="AH121"/>
  <c r="AH128"/>
  <c r="AH130"/>
  <c r="AH36"/>
  <c r="HK65" l="1"/>
  <c r="HK52"/>
  <c r="HK56"/>
  <c r="HK64"/>
  <c r="HK122"/>
  <c r="HK120"/>
  <c r="AH105" i="14"/>
  <c r="FX65"/>
  <c r="FX120"/>
  <c r="FX64"/>
  <c r="FX122"/>
  <c r="FX52"/>
  <c r="FX56"/>
  <c r="BR56"/>
  <c r="BR59"/>
  <c r="EM59"/>
  <c r="DB56"/>
  <c r="DB59"/>
  <c r="AH59"/>
  <c r="BS59" i="23"/>
  <c r="EN59"/>
  <c r="AI64"/>
  <c r="AI56"/>
  <c r="DC64"/>
  <c r="DC60"/>
  <c r="EN60"/>
  <c r="DB60" i="14"/>
  <c r="BS60" i="23"/>
  <c r="BR60" i="14"/>
  <c r="AI60" i="23"/>
  <c r="AH60" i="14"/>
  <c r="EN120" i="23"/>
  <c r="BS120"/>
  <c r="BS52"/>
  <c r="AI52"/>
  <c r="DC52"/>
  <c r="EN52"/>
  <c r="DB120" i="14"/>
  <c r="BR120"/>
  <c r="AH120"/>
  <c r="EM120"/>
  <c r="DB65"/>
  <c r="BR65"/>
  <c r="AH65"/>
  <c r="BS65" i="23"/>
  <c r="AK3" i="13"/>
  <c r="AK6"/>
  <c r="AK8"/>
  <c r="AK10"/>
  <c r="AK21"/>
  <c r="AK23"/>
  <c r="AK25"/>
  <c r="AK27"/>
  <c r="AK29"/>
  <c r="AK31"/>
  <c r="AK33"/>
  <c r="AK35"/>
  <c r="AK38"/>
  <c r="AK40"/>
  <c r="AK20"/>
  <c r="AK46"/>
  <c r="AK48"/>
  <c r="AK50"/>
  <c r="AK52"/>
  <c r="AK54"/>
  <c r="AK55"/>
  <c r="AK56"/>
  <c r="AK57"/>
  <c r="AK59"/>
  <c r="AK61"/>
  <c r="AK63"/>
  <c r="AK65"/>
  <c r="AK67"/>
  <c r="AK69"/>
  <c r="AK71"/>
  <c r="AK73"/>
  <c r="AK75"/>
  <c r="AK77"/>
  <c r="AK79"/>
  <c r="AK81"/>
  <c r="AK83"/>
  <c r="AK85"/>
  <c r="AK87"/>
  <c r="AK99"/>
  <c r="AK101"/>
  <c r="AK103"/>
  <c r="AK105"/>
  <c r="AK107"/>
  <c r="AK109"/>
  <c r="AK111"/>
  <c r="AK113"/>
  <c r="AK115"/>
  <c r="AK117"/>
  <c r="AK119"/>
  <c r="AK121"/>
  <c r="AK123"/>
  <c r="AK125"/>
  <c r="AK127"/>
  <c r="AK129"/>
  <c r="AK131"/>
  <c r="AK5"/>
  <c r="AK7"/>
  <c r="AK9"/>
  <c r="AK15"/>
  <c r="AK22"/>
  <c r="AK24"/>
  <c r="AK26"/>
  <c r="AK28"/>
  <c r="AK30"/>
  <c r="AK32"/>
  <c r="AK34"/>
  <c r="AK36"/>
  <c r="AK41"/>
  <c r="AK42"/>
  <c r="AK44"/>
  <c r="AK45"/>
  <c r="AK47"/>
  <c r="AK49"/>
  <c r="AK53"/>
  <c r="AK58"/>
  <c r="AK62"/>
  <c r="AK72"/>
  <c r="AK74"/>
  <c r="AK76"/>
  <c r="AK82"/>
  <c r="AK91"/>
  <c r="AK93"/>
  <c r="AK37"/>
  <c r="AK39"/>
  <c r="AK43"/>
  <c r="AK51"/>
  <c r="AK60"/>
  <c r="AK64"/>
  <c r="AK66"/>
  <c r="AK68"/>
  <c r="AK70"/>
  <c r="AK78"/>
  <c r="AK80"/>
  <c r="AK84"/>
  <c r="AK86"/>
  <c r="AK88"/>
  <c r="AK89"/>
  <c r="AK90"/>
  <c r="AK92"/>
  <c r="AK95"/>
  <c r="AK96"/>
  <c r="AK97"/>
  <c r="AK98"/>
  <c r="AK100"/>
  <c r="AK102"/>
  <c r="AK104"/>
  <c r="AK106"/>
  <c r="AK108"/>
  <c r="AK110"/>
  <c r="AK112"/>
  <c r="AK116"/>
  <c r="AK118"/>
  <c r="AK122"/>
  <c r="AK124"/>
  <c r="AK94"/>
  <c r="AK114"/>
  <c r="AK120"/>
  <c r="AK126"/>
  <c r="AK128"/>
  <c r="AK130"/>
  <c r="AK16"/>
  <c r="AK17"/>
  <c r="AK19"/>
  <c r="AK18"/>
  <c r="AK14"/>
  <c r="AK13"/>
  <c r="EM26" i="14"/>
  <c r="HJ65"/>
  <c r="HJ120"/>
  <c r="HJ56"/>
  <c r="HJ122"/>
  <c r="HJ52"/>
  <c r="HJ64"/>
  <c r="FY65" i="23"/>
  <c r="FY52"/>
  <c r="FY122"/>
  <c r="FY120"/>
  <c r="FY56"/>
  <c r="FY64"/>
  <c r="BU5" i="13"/>
  <c r="BU7"/>
  <c r="BU9"/>
  <c r="BU3"/>
  <c r="BU8"/>
  <c r="BU10"/>
  <c r="BU21"/>
  <c r="BU27"/>
  <c r="BU29"/>
  <c r="BU6"/>
  <c r="BU24"/>
  <c r="BU31"/>
  <c r="BU33"/>
  <c r="BU35"/>
  <c r="BU38"/>
  <c r="BU40"/>
  <c r="BU46"/>
  <c r="BU48"/>
  <c r="BU42"/>
  <c r="BU44"/>
  <c r="BU45"/>
  <c r="BU51"/>
  <c r="BU53"/>
  <c r="BU58"/>
  <c r="BU60"/>
  <c r="BU62"/>
  <c r="BU64"/>
  <c r="BU66"/>
  <c r="BU68"/>
  <c r="BU70"/>
  <c r="BU72"/>
  <c r="BU74"/>
  <c r="BU76"/>
  <c r="BU78"/>
  <c r="BU80"/>
  <c r="BU82"/>
  <c r="BU84"/>
  <c r="BU86"/>
  <c r="BU88"/>
  <c r="BU22"/>
  <c r="BU26"/>
  <c r="BU28"/>
  <c r="BU30"/>
  <c r="BU32"/>
  <c r="BU34"/>
  <c r="BU36"/>
  <c r="BU41"/>
  <c r="BU50"/>
  <c r="BU54"/>
  <c r="BU55"/>
  <c r="BU56"/>
  <c r="BU59"/>
  <c r="BU63"/>
  <c r="BU67"/>
  <c r="BU69"/>
  <c r="BU71"/>
  <c r="BU77"/>
  <c r="BU79"/>
  <c r="BU83"/>
  <c r="BU89"/>
  <c r="BU90"/>
  <c r="BU91"/>
  <c r="BU92"/>
  <c r="BU93"/>
  <c r="BU94"/>
  <c r="BU95"/>
  <c r="BU96"/>
  <c r="BU97"/>
  <c r="BU98"/>
  <c r="BU100"/>
  <c r="BU102"/>
  <c r="BU104"/>
  <c r="BU106"/>
  <c r="BU108"/>
  <c r="BU110"/>
  <c r="BU112"/>
  <c r="BU114"/>
  <c r="BU116"/>
  <c r="BU118"/>
  <c r="BU120"/>
  <c r="BU122"/>
  <c r="BU124"/>
  <c r="BU126"/>
  <c r="BU128"/>
  <c r="BU130"/>
  <c r="BU43"/>
  <c r="BU57"/>
  <c r="BU65"/>
  <c r="BU85"/>
  <c r="BU87"/>
  <c r="BU113"/>
  <c r="BU119"/>
  <c r="BU125"/>
  <c r="BU37"/>
  <c r="BU39"/>
  <c r="BU47"/>
  <c r="BU49"/>
  <c r="BU52"/>
  <c r="BU61"/>
  <c r="BU75"/>
  <c r="BU81"/>
  <c r="BU99"/>
  <c r="BU101"/>
  <c r="BU103"/>
  <c r="BU105"/>
  <c r="BU73"/>
  <c r="BU107"/>
  <c r="BU115"/>
  <c r="BU117"/>
  <c r="BU127"/>
  <c r="BU129"/>
  <c r="BU109"/>
  <c r="BU111"/>
  <c r="BU121"/>
  <c r="BU123"/>
  <c r="BU15"/>
  <c r="BU23"/>
  <c r="BU25"/>
  <c r="BU20"/>
  <c r="BU17"/>
  <c r="BU19"/>
  <c r="BU16"/>
  <c r="BU18"/>
  <c r="BU14"/>
  <c r="BU13"/>
  <c r="BR64" i="14"/>
  <c r="EM56"/>
  <c r="EM64"/>
  <c r="DB64"/>
  <c r="AH56"/>
  <c r="AH64"/>
  <c r="BS64" i="23"/>
  <c r="BS56"/>
  <c r="EN64"/>
  <c r="EN56"/>
  <c r="AI59"/>
  <c r="DC59"/>
  <c r="DC56"/>
  <c r="EM60" i="14"/>
  <c r="DC120" i="23"/>
  <c r="AI120"/>
  <c r="BS122"/>
  <c r="AI122"/>
  <c r="DC122"/>
  <c r="EN122"/>
  <c r="DB52" i="14"/>
  <c r="BR52"/>
  <c r="AH52"/>
  <c r="EM52"/>
  <c r="DB122"/>
  <c r="BR122"/>
  <c r="AH122"/>
  <c r="EM122"/>
  <c r="EN65" i="23"/>
  <c r="AI65"/>
  <c r="AI65" i="14"/>
  <c r="AI122"/>
  <c r="BS65"/>
  <c r="BS122"/>
  <c r="AI120"/>
  <c r="AI52"/>
  <c r="BS120"/>
  <c r="BS52"/>
  <c r="AJ52" i="23"/>
  <c r="AJ122"/>
  <c r="BT52"/>
  <c r="BT122"/>
  <c r="AJ120"/>
  <c r="BT120"/>
  <c r="AJ61"/>
  <c r="AJ109"/>
  <c r="AJ108"/>
  <c r="AJ103"/>
  <c r="EN63"/>
  <c r="HK107"/>
  <c r="HK105"/>
  <c r="HK106"/>
  <c r="HK68"/>
  <c r="HK26"/>
  <c r="HK103"/>
  <c r="HK104"/>
  <c r="HK61"/>
  <c r="HK70"/>
  <c r="HK69"/>
  <c r="AI16"/>
  <c r="FY26"/>
  <c r="FY104"/>
  <c r="FY105"/>
  <c r="FY61"/>
  <c r="FY70"/>
  <c r="FY106"/>
  <c r="FY103"/>
  <c r="FY107"/>
  <c r="FY69"/>
  <c r="FY68"/>
  <c r="EN61" i="14"/>
  <c r="EN109"/>
  <c r="EN108"/>
  <c r="EN103"/>
  <c r="BS61"/>
  <c r="BS109"/>
  <c r="BS108"/>
  <c r="BS103"/>
  <c r="HM61" i="23"/>
  <c r="HM109"/>
  <c r="HM108"/>
  <c r="HM103"/>
  <c r="EO61"/>
  <c r="EO109"/>
  <c r="EO108"/>
  <c r="EO103"/>
  <c r="EN68"/>
  <c r="BR68" i="14"/>
  <c r="DC68" i="23"/>
  <c r="DD61"/>
  <c r="DD108"/>
  <c r="DD109"/>
  <c r="DD103"/>
  <c r="BS69"/>
  <c r="BR69" i="14"/>
  <c r="EM69"/>
  <c r="DC61"/>
  <c r="DC108"/>
  <c r="DC109"/>
  <c r="DC103"/>
  <c r="HL61"/>
  <c r="HL109"/>
  <c r="HL108"/>
  <c r="HL103"/>
  <c r="BS70" i="23"/>
  <c r="DB70" i="14"/>
  <c r="BR70"/>
  <c r="AH70"/>
  <c r="DB107"/>
  <c r="DB104"/>
  <c r="BS104" i="23"/>
  <c r="BS106"/>
  <c r="BS26"/>
  <c r="BR106" i="14"/>
  <c r="BR105"/>
  <c r="AI104" i="23"/>
  <c r="AI106"/>
  <c r="AI26"/>
  <c r="AH106" i="14"/>
  <c r="DC104" i="23"/>
  <c r="DC105"/>
  <c r="EN106"/>
  <c r="EN107"/>
  <c r="EN26"/>
  <c r="EM104" i="14"/>
  <c r="EM107"/>
  <c r="HJ26"/>
  <c r="HJ103"/>
  <c r="HJ104"/>
  <c r="HJ61"/>
  <c r="HJ70"/>
  <c r="HJ107"/>
  <c r="HJ105"/>
  <c r="HJ106"/>
  <c r="HJ69"/>
  <c r="HJ68"/>
  <c r="AI61"/>
  <c r="AI109"/>
  <c r="AI108"/>
  <c r="AI103"/>
  <c r="FX26"/>
  <c r="FX105"/>
  <c r="FX103"/>
  <c r="FX61"/>
  <c r="FX70"/>
  <c r="FX69"/>
  <c r="FX106"/>
  <c r="FX104"/>
  <c r="FX107"/>
  <c r="FX68"/>
  <c r="AI68" i="23"/>
  <c r="BS68"/>
  <c r="BT61"/>
  <c r="BT109"/>
  <c r="BT108"/>
  <c r="BT103"/>
  <c r="AH68" i="14"/>
  <c r="EM68"/>
  <c r="GA61" i="23"/>
  <c r="GA108"/>
  <c r="GA109"/>
  <c r="GA103"/>
  <c r="FZ61" i="14"/>
  <c r="FZ108"/>
  <c r="FZ109"/>
  <c r="FZ103"/>
  <c r="DC69" i="23"/>
  <c r="AI69"/>
  <c r="EN69"/>
  <c r="AH69" i="14"/>
  <c r="DB68"/>
  <c r="DB69"/>
  <c r="DC70" i="23"/>
  <c r="EN70"/>
  <c r="AI70"/>
  <c r="EM70" i="14"/>
  <c r="DB105"/>
  <c r="DB106"/>
  <c r="DB26"/>
  <c r="BS105" i="23"/>
  <c r="BS107"/>
  <c r="BR104" i="14"/>
  <c r="BR107"/>
  <c r="BR26"/>
  <c r="AI105" i="23"/>
  <c r="AI107"/>
  <c r="AH104" i="14"/>
  <c r="AH107"/>
  <c r="AH26"/>
  <c r="DC107" i="23"/>
  <c r="DC106"/>
  <c r="DC26"/>
  <c r="EN105"/>
  <c r="EN104"/>
  <c r="EM106" i="14"/>
  <c r="EM105"/>
  <c r="HJ8"/>
  <c r="HJ17"/>
  <c r="HJ18"/>
  <c r="HJ63"/>
  <c r="HJ60"/>
  <c r="HJ20"/>
  <c r="HJ19"/>
  <c r="HJ25"/>
  <c r="AI63"/>
  <c r="AI8"/>
  <c r="AI60"/>
  <c r="FX8"/>
  <c r="FX17"/>
  <c r="FX19"/>
  <c r="FX18"/>
  <c r="FX63"/>
  <c r="FX60"/>
  <c r="FX20"/>
  <c r="FX25"/>
  <c r="BT63" i="23"/>
  <c r="BT8"/>
  <c r="BT60"/>
  <c r="GA8"/>
  <c r="FZ8" i="14"/>
  <c r="DC25" i="23"/>
  <c r="DC19"/>
  <c r="DC16"/>
  <c r="DC20"/>
  <c r="EN19"/>
  <c r="EN17"/>
  <c r="BS25"/>
  <c r="BS18"/>
  <c r="BS16"/>
  <c r="BS20"/>
  <c r="AI19"/>
  <c r="EM18" i="14"/>
  <c r="EM19"/>
  <c r="EM17"/>
  <c r="DB18"/>
  <c r="BR25"/>
  <c r="BR19"/>
  <c r="BR17"/>
  <c r="BR20"/>
  <c r="AH25"/>
  <c r="AH17"/>
  <c r="EM63"/>
  <c r="DB63"/>
  <c r="BR63"/>
  <c r="AH63"/>
  <c r="AJ63" i="23"/>
  <c r="AJ8"/>
  <c r="AJ60"/>
  <c r="BS116"/>
  <c r="HK63"/>
  <c r="HK60"/>
  <c r="HK17"/>
  <c r="HK19"/>
  <c r="HK8"/>
  <c r="HK20"/>
  <c r="HK16"/>
  <c r="HK25"/>
  <c r="HK18"/>
  <c r="AI116"/>
  <c r="FY63"/>
  <c r="FY60"/>
  <c r="FY17"/>
  <c r="FY19"/>
  <c r="FY8"/>
  <c r="FY20"/>
  <c r="FY16"/>
  <c r="FY18"/>
  <c r="FY25"/>
  <c r="EN8" i="14"/>
  <c r="BS63"/>
  <c r="BS8"/>
  <c r="BS60"/>
  <c r="HM8" i="23"/>
  <c r="EO8"/>
  <c r="DD8"/>
  <c r="DC8" i="14"/>
  <c r="HL8"/>
  <c r="DC18" i="23"/>
  <c r="DC17"/>
  <c r="EN25"/>
  <c r="EN18"/>
  <c r="EN16"/>
  <c r="EN20"/>
  <c r="BS19"/>
  <c r="BS17"/>
  <c r="AI25"/>
  <c r="AI18"/>
  <c r="AI17"/>
  <c r="AI20"/>
  <c r="EM25" i="14"/>
  <c r="EM20"/>
  <c r="DB25"/>
  <c r="DB19"/>
  <c r="DB17"/>
  <c r="DB20"/>
  <c r="BR18"/>
  <c r="BR16"/>
  <c r="AH19"/>
  <c r="AH18"/>
  <c r="AH16"/>
  <c r="AH20"/>
  <c r="DC63" i="23"/>
  <c r="BS63"/>
  <c r="AI63"/>
  <c r="AI116" i="14"/>
  <c r="BS116"/>
  <c r="BT116" i="23"/>
  <c r="AJ116"/>
  <c r="BR15" i="14"/>
  <c r="HJ23"/>
  <c r="HJ49"/>
  <c r="HJ116"/>
  <c r="HJ6"/>
  <c r="HJ24"/>
  <c r="HJ113"/>
  <c r="DB15"/>
  <c r="FX23"/>
  <c r="FX49"/>
  <c r="FX116"/>
  <c r="FX6"/>
  <c r="FX24"/>
  <c r="FX113"/>
  <c r="DC113" i="23"/>
  <c r="EN113"/>
  <c r="BS113"/>
  <c r="AI113"/>
  <c r="DB113" i="14"/>
  <c r="BR113"/>
  <c r="AH113"/>
  <c r="EM113"/>
  <c r="DC24" i="23"/>
  <c r="EN24"/>
  <c r="AI24"/>
  <c r="BS24"/>
  <c r="DB24" i="14"/>
  <c r="BR24"/>
  <c r="EM24"/>
  <c r="AH24"/>
  <c r="EN116" i="23"/>
  <c r="HK116"/>
  <c r="HK23"/>
  <c r="HK49"/>
  <c r="HK125"/>
  <c r="HK6"/>
  <c r="HK24"/>
  <c r="HK113"/>
  <c r="BR30" i="14"/>
  <c r="FY116" i="23"/>
  <c r="FY23"/>
  <c r="FY49"/>
  <c r="FY125"/>
  <c r="FY6"/>
  <c r="FY24"/>
  <c r="FY113"/>
  <c r="DC125"/>
  <c r="DC49"/>
  <c r="EN125"/>
  <c r="EN49"/>
  <c r="BS49"/>
  <c r="BS125"/>
  <c r="AI49"/>
  <c r="AI125"/>
  <c r="DB49" i="14"/>
  <c r="BR49"/>
  <c r="AH49"/>
  <c r="EM49"/>
  <c r="DC23" i="23"/>
  <c r="EN23"/>
  <c r="AI23"/>
  <c r="BS23"/>
  <c r="DB23" i="14"/>
  <c r="BR23"/>
  <c r="EM23"/>
  <c r="AH23"/>
  <c r="DC116" i="23"/>
  <c r="EM116" i="14"/>
  <c r="DB116"/>
  <c r="BR116"/>
  <c r="AH116"/>
  <c r="AI6"/>
  <c r="FZ6"/>
  <c r="EN6"/>
  <c r="BS6"/>
  <c r="DC6"/>
  <c r="HL6"/>
  <c r="BT6" i="23"/>
  <c r="GA6"/>
  <c r="AJ6"/>
  <c r="HM6"/>
  <c r="EO6"/>
  <c r="DD6"/>
  <c r="AI70" i="14"/>
  <c r="BS70"/>
  <c r="BT70" i="23"/>
  <c r="AJ70"/>
  <c r="AI49" i="14"/>
  <c r="AI113"/>
  <c r="BS49"/>
  <c r="BS113"/>
  <c r="BT125" i="23"/>
  <c r="BT49"/>
  <c r="BT113"/>
  <c r="AJ125"/>
  <c r="AJ113"/>
  <c r="AJ49"/>
  <c r="HK15"/>
  <c r="AI13"/>
  <c r="FY15"/>
  <c r="BS15"/>
  <c r="DC15"/>
  <c r="EN15"/>
  <c r="AI15"/>
  <c r="AH15" i="14"/>
  <c r="EM15"/>
  <c r="BR14"/>
  <c r="HJ15"/>
  <c r="FX15"/>
  <c r="EN62" i="23"/>
  <c r="HK14"/>
  <c r="AH125" i="14"/>
  <c r="FX14"/>
  <c r="BS14" i="23"/>
  <c r="BS13"/>
  <c r="HJ14" i="14"/>
  <c r="AH114"/>
  <c r="AH21"/>
  <c r="AH130"/>
  <c r="AH76"/>
  <c r="AH126"/>
  <c r="AH75"/>
  <c r="AH9"/>
  <c r="AH128"/>
  <c r="AH112"/>
  <c r="AH129"/>
  <c r="AH46"/>
  <c r="DC62" i="23"/>
  <c r="FY14"/>
  <c r="DC14"/>
  <c r="EN14"/>
  <c r="AI14"/>
  <c r="AH14" i="14"/>
  <c r="EM14"/>
  <c r="DB14"/>
  <c r="BR13"/>
  <c r="AH13"/>
  <c r="EN74"/>
  <c r="FZ74"/>
  <c r="HL74"/>
  <c r="AI74"/>
  <c r="BS74"/>
  <c r="DC74"/>
  <c r="AJ74" i="23"/>
  <c r="BT74"/>
  <c r="EO74"/>
  <c r="GA74"/>
  <c r="DD74"/>
  <c r="HM74"/>
  <c r="BS57"/>
  <c r="BS58"/>
  <c r="EN57"/>
  <c r="HK62"/>
  <c r="HK50"/>
  <c r="HK57"/>
  <c r="HK58"/>
  <c r="HK59"/>
  <c r="EN50"/>
  <c r="BS50"/>
  <c r="BS62"/>
  <c r="EN58"/>
  <c r="DC50"/>
  <c r="AI50"/>
  <c r="AI62"/>
  <c r="FY59"/>
  <c r="FY58"/>
  <c r="FY50"/>
  <c r="FY57"/>
  <c r="FY62"/>
  <c r="AI58"/>
  <c r="AI57"/>
  <c r="DC57"/>
  <c r="DC58"/>
  <c r="HJ62" i="14"/>
  <c r="HJ57"/>
  <c r="HJ125"/>
  <c r="HJ59"/>
  <c r="HJ58"/>
  <c r="EM57"/>
  <c r="EM58"/>
  <c r="EM125"/>
  <c r="BR57"/>
  <c r="BR58"/>
  <c r="BR62"/>
  <c r="EM62"/>
  <c r="BR125"/>
  <c r="AH57"/>
  <c r="AH58"/>
  <c r="AH62"/>
  <c r="FX125"/>
  <c r="FX62"/>
  <c r="FX59"/>
  <c r="FX58"/>
  <c r="FX57"/>
  <c r="DB57"/>
  <c r="DB58"/>
  <c r="DB62"/>
  <c r="DB125"/>
  <c r="AI97"/>
  <c r="AI98"/>
  <c r="FZ97"/>
  <c r="FZ98"/>
  <c r="DC97"/>
  <c r="DC98"/>
  <c r="HL97"/>
  <c r="HL98"/>
  <c r="HL55"/>
  <c r="HL53"/>
  <c r="HL96"/>
  <c r="HL45"/>
  <c r="HL94"/>
  <c r="HL43"/>
  <c r="HL92"/>
  <c r="HL42"/>
  <c r="HL89"/>
  <c r="HL40"/>
  <c r="HL86"/>
  <c r="HL66"/>
  <c r="HL71"/>
  <c r="HL85"/>
  <c r="HL72"/>
  <c r="HL39"/>
  <c r="HL123"/>
  <c r="HL87"/>
  <c r="HL79"/>
  <c r="HL101"/>
  <c r="HL90"/>
  <c r="HL78"/>
  <c r="HL54"/>
  <c r="HL95"/>
  <c r="HL44"/>
  <c r="HL93"/>
  <c r="HL88"/>
  <c r="HL110"/>
  <c r="HL77"/>
  <c r="HL41"/>
  <c r="HL28"/>
  <c r="HL73"/>
  <c r="HM1"/>
  <c r="HL91"/>
  <c r="HL99"/>
  <c r="HL38"/>
  <c r="HL100"/>
  <c r="HL84"/>
  <c r="HL111"/>
  <c r="HL37"/>
  <c r="EN97"/>
  <c r="EN98"/>
  <c r="BS97"/>
  <c r="BS98"/>
  <c r="HM98" i="23"/>
  <c r="HM97"/>
  <c r="EO98"/>
  <c r="EO97"/>
  <c r="AJ98"/>
  <c r="AJ97"/>
  <c r="BT98"/>
  <c r="BT97"/>
  <c r="GA98"/>
  <c r="GA97"/>
  <c r="DD98"/>
  <c r="DD97"/>
  <c r="BS125" i="14"/>
  <c r="AI125"/>
  <c r="HM55" i="23"/>
  <c r="HM54"/>
  <c r="HM53"/>
  <c r="GA55"/>
  <c r="GA54"/>
  <c r="GA53"/>
  <c r="AJ62"/>
  <c r="AJ56"/>
  <c r="AJ57"/>
  <c r="AJ59"/>
  <c r="AJ58"/>
  <c r="AJ55"/>
  <c r="AJ54"/>
  <c r="AJ53"/>
  <c r="AJ64"/>
  <c r="BT62"/>
  <c r="BT59"/>
  <c r="BT58"/>
  <c r="BT57"/>
  <c r="BT56"/>
  <c r="BT55"/>
  <c r="BT54"/>
  <c r="BT53"/>
  <c r="BT64"/>
  <c r="EO55"/>
  <c r="EO54"/>
  <c r="EO53"/>
  <c r="DD55"/>
  <c r="DD54"/>
  <c r="DD53"/>
  <c r="AI64" i="14"/>
  <c r="AI62"/>
  <c r="AI59"/>
  <c r="AI57"/>
  <c r="AI58"/>
  <c r="AI56"/>
  <c r="AI55"/>
  <c r="AI53"/>
  <c r="AI54"/>
  <c r="BS64"/>
  <c r="BS62"/>
  <c r="BS59"/>
  <c r="BS58"/>
  <c r="BS56"/>
  <c r="BS57"/>
  <c r="BS55"/>
  <c r="BS54"/>
  <c r="BS53"/>
  <c r="EN55"/>
  <c r="EN53"/>
  <c r="EN54"/>
  <c r="FZ55"/>
  <c r="FZ54"/>
  <c r="FZ53"/>
  <c r="DC55"/>
  <c r="DC54"/>
  <c r="DC53"/>
  <c r="DC96"/>
  <c r="DC45"/>
  <c r="DC93"/>
  <c r="DC90"/>
  <c r="DC92"/>
  <c r="DC86"/>
  <c r="DC72"/>
  <c r="DC89"/>
  <c r="DC110"/>
  <c r="DC91"/>
  <c r="DC87"/>
  <c r="DC71"/>
  <c r="DC79"/>
  <c r="DC100"/>
  <c r="DC40"/>
  <c r="DC84"/>
  <c r="DD1"/>
  <c r="DC66"/>
  <c r="DC95"/>
  <c r="DC44"/>
  <c r="DC94"/>
  <c r="DC88"/>
  <c r="DC43"/>
  <c r="DC41"/>
  <c r="DC38"/>
  <c r="DC111"/>
  <c r="DC73"/>
  <c r="DC78"/>
  <c r="DC39"/>
  <c r="DC37"/>
  <c r="DC101"/>
  <c r="DC42"/>
  <c r="DC77"/>
  <c r="DC85"/>
  <c r="DC28"/>
  <c r="DC99"/>
  <c r="DC123"/>
  <c r="AJ50" i="23"/>
  <c r="BT50"/>
  <c r="EN96" i="14"/>
  <c r="EN95"/>
  <c r="BS69"/>
  <c r="BS96"/>
  <c r="BS95"/>
  <c r="BS124"/>
  <c r="FZ96"/>
  <c r="FZ95"/>
  <c r="AI69"/>
  <c r="AI96"/>
  <c r="AI95"/>
  <c r="AI124"/>
  <c r="HM96" i="23"/>
  <c r="HM95"/>
  <c r="BT96"/>
  <c r="BT95"/>
  <c r="BT124"/>
  <c r="EO96"/>
  <c r="EO95"/>
  <c r="GA96"/>
  <c r="GA95"/>
  <c r="AJ96"/>
  <c r="AJ95"/>
  <c r="AJ124"/>
  <c r="DD96"/>
  <c r="DD95"/>
  <c r="EN48"/>
  <c r="BS124"/>
  <c r="EN124"/>
  <c r="HK124"/>
  <c r="AI22"/>
  <c r="AI124"/>
  <c r="DC124"/>
  <c r="FY124"/>
  <c r="BR124" i="14"/>
  <c r="HJ124"/>
  <c r="EM124"/>
  <c r="AH124"/>
  <c r="DB124"/>
  <c r="FX124"/>
  <c r="BT48" i="23"/>
  <c r="BT69"/>
  <c r="AJ48"/>
  <c r="AJ69"/>
  <c r="HJ47" i="14"/>
  <c r="HJ127"/>
  <c r="HJ48"/>
  <c r="HJ22"/>
  <c r="HJ7"/>
  <c r="AI45"/>
  <c r="AI44"/>
  <c r="AI47"/>
  <c r="AI48"/>
  <c r="DB48"/>
  <c r="DB5"/>
  <c r="DB127"/>
  <c r="DB47"/>
  <c r="DB22"/>
  <c r="DB7"/>
  <c r="FX47"/>
  <c r="FX48"/>
  <c r="FX5"/>
  <c r="FX127"/>
  <c r="FX22"/>
  <c r="FX7"/>
  <c r="BR127"/>
  <c r="BR5"/>
  <c r="AH127"/>
  <c r="AH22"/>
  <c r="EM7"/>
  <c r="EM22"/>
  <c r="DC127" i="23"/>
  <c r="DC5"/>
  <c r="EN7"/>
  <c r="EN22"/>
  <c r="AI127"/>
  <c r="AI5"/>
  <c r="BS7"/>
  <c r="BS5"/>
  <c r="FZ45" i="14"/>
  <c r="FZ44"/>
  <c r="BR47"/>
  <c r="BS48" i="23"/>
  <c r="AH47" i="14"/>
  <c r="EM47"/>
  <c r="HK48" i="23"/>
  <c r="HK127"/>
  <c r="HK46"/>
  <c r="HK22"/>
  <c r="HK7"/>
  <c r="AI10"/>
  <c r="FY48"/>
  <c r="FY22"/>
  <c r="FY7"/>
  <c r="FY46"/>
  <c r="FY5"/>
  <c r="FY127"/>
  <c r="EN45" i="14"/>
  <c r="EN44"/>
  <c r="BS45"/>
  <c r="BS44"/>
  <c r="BS47"/>
  <c r="BS48"/>
  <c r="BR7"/>
  <c r="BR22"/>
  <c r="AH7"/>
  <c r="AH5"/>
  <c r="EM127"/>
  <c r="EM5"/>
  <c r="DC7" i="23"/>
  <c r="DC22"/>
  <c r="EN127"/>
  <c r="EN5"/>
  <c r="AI7"/>
  <c r="BS127"/>
  <c r="BS22"/>
  <c r="DC46"/>
  <c r="BS46"/>
  <c r="EN46"/>
  <c r="AI46"/>
  <c r="DC48"/>
  <c r="BR48" i="14"/>
  <c r="AI48" i="23"/>
  <c r="AH48" i="14"/>
  <c r="EM48"/>
  <c r="AJ46" i="23"/>
  <c r="AJ44"/>
  <c r="AJ45"/>
  <c r="GA45"/>
  <c r="GA44"/>
  <c r="DD45"/>
  <c r="DD44"/>
  <c r="HM44"/>
  <c r="HM45"/>
  <c r="BT46"/>
  <c r="BT45"/>
  <c r="BT44"/>
  <c r="EO45"/>
  <c r="EO44"/>
  <c r="FZ93" i="14"/>
  <c r="FZ90"/>
  <c r="FZ92"/>
  <c r="FZ41"/>
  <c r="FZ28"/>
  <c r="FZ78"/>
  <c r="FZ91"/>
  <c r="FZ40"/>
  <c r="FZ86"/>
  <c r="FZ100"/>
  <c r="FZ77"/>
  <c r="GA1"/>
  <c r="FZ37"/>
  <c r="FZ71"/>
  <c r="FZ87"/>
  <c r="FZ123"/>
  <c r="FZ79"/>
  <c r="FZ73"/>
  <c r="FZ94"/>
  <c r="FZ88"/>
  <c r="FZ43"/>
  <c r="FZ99"/>
  <c r="FZ39"/>
  <c r="FZ84"/>
  <c r="FZ111"/>
  <c r="FZ72"/>
  <c r="FZ42"/>
  <c r="FZ89"/>
  <c r="FZ85"/>
  <c r="FZ101"/>
  <c r="FZ66"/>
  <c r="FZ110"/>
  <c r="FZ38"/>
  <c r="HM94" i="23"/>
  <c r="HM93"/>
  <c r="BT22"/>
  <c r="BT5"/>
  <c r="BT127"/>
  <c r="BT94"/>
  <c r="BT93"/>
  <c r="BT7"/>
  <c r="EO94"/>
  <c r="EO93"/>
  <c r="GA94"/>
  <c r="GA93"/>
  <c r="DD94"/>
  <c r="DD93"/>
  <c r="DD88"/>
  <c r="DD90"/>
  <c r="DD92"/>
  <c r="DD111"/>
  <c r="DD73"/>
  <c r="DD101"/>
  <c r="DD91"/>
  <c r="DE1"/>
  <c r="DE65" s="1"/>
  <c r="DD100"/>
  <c r="DD99"/>
  <c r="DD41"/>
  <c r="DD77"/>
  <c r="DD110"/>
  <c r="DD72"/>
  <c r="DD43"/>
  <c r="DD85"/>
  <c r="DD87"/>
  <c r="DD38"/>
  <c r="DD39"/>
  <c r="DD123"/>
  <c r="DD28"/>
  <c r="DD78"/>
  <c r="DD79"/>
  <c r="DD37"/>
  <c r="DD42"/>
  <c r="DD89"/>
  <c r="DD66"/>
  <c r="DD40"/>
  <c r="DD71"/>
  <c r="DD84"/>
  <c r="DD86"/>
  <c r="AJ5"/>
  <c r="AJ22"/>
  <c r="AJ94"/>
  <c r="AJ93"/>
  <c r="AJ7"/>
  <c r="AJ127"/>
  <c r="EN94" i="14"/>
  <c r="EN93"/>
  <c r="BS5"/>
  <c r="BS22"/>
  <c r="BS127"/>
  <c r="BS94"/>
  <c r="BS93"/>
  <c r="BS7"/>
  <c r="AI22"/>
  <c r="AI5"/>
  <c r="AI94"/>
  <c r="AI93"/>
  <c r="AI127"/>
  <c r="AI7"/>
  <c r="AJ88" i="23"/>
  <c r="HK30"/>
  <c r="HK31"/>
  <c r="HK32"/>
  <c r="HK33"/>
  <c r="HJ10" i="14"/>
  <c r="HJ118"/>
  <c r="AH3"/>
  <c r="FX30"/>
  <c r="FX33"/>
  <c r="FX32"/>
  <c r="FX31"/>
  <c r="DB30"/>
  <c r="DB31"/>
  <c r="DB32"/>
  <c r="DB33"/>
  <c r="AI68"/>
  <c r="AI88"/>
  <c r="DC30" i="23"/>
  <c r="DC31"/>
  <c r="DC32"/>
  <c r="DC33"/>
  <c r="FY30"/>
  <c r="FY31"/>
  <c r="FY32"/>
  <c r="FY33"/>
  <c r="FX10" i="14"/>
  <c r="FX118"/>
  <c r="DB10"/>
  <c r="DB118"/>
  <c r="AI118" i="23"/>
  <c r="AH118" i="14"/>
  <c r="BR118"/>
  <c r="EM118"/>
  <c r="BT88" i="23"/>
  <c r="BT92"/>
  <c r="BT42"/>
  <c r="BT115"/>
  <c r="BT77"/>
  <c r="BT38"/>
  <c r="BT100"/>
  <c r="BT83"/>
  <c r="BT27"/>
  <c r="BT91"/>
  <c r="BT101"/>
  <c r="BT21"/>
  <c r="BT72"/>
  <c r="BT80"/>
  <c r="BT123"/>
  <c r="BT39"/>
  <c r="BT82"/>
  <c r="BT99"/>
  <c r="BT79"/>
  <c r="BT114"/>
  <c r="BT85"/>
  <c r="BT90"/>
  <c r="BT43"/>
  <c r="BT68"/>
  <c r="BT37"/>
  <c r="BT110"/>
  <c r="BT111"/>
  <c r="BT89"/>
  <c r="BT84"/>
  <c r="BT3"/>
  <c r="BT28"/>
  <c r="BT81"/>
  <c r="BT78"/>
  <c r="BT66"/>
  <c r="BT71"/>
  <c r="BT41"/>
  <c r="BT102"/>
  <c r="BT73"/>
  <c r="BT87"/>
  <c r="BT86"/>
  <c r="BT67"/>
  <c r="BT40"/>
  <c r="BT126"/>
  <c r="BU1"/>
  <c r="BU65" s="1"/>
  <c r="BT47"/>
  <c r="BS33"/>
  <c r="BS31"/>
  <c r="EN31"/>
  <c r="EN32"/>
  <c r="AI32"/>
  <c r="AI30"/>
  <c r="AH10" i="14"/>
  <c r="AH32"/>
  <c r="AH30"/>
  <c r="EM31"/>
  <c r="EM32"/>
  <c r="GA88" i="23"/>
  <c r="GA43"/>
  <c r="GA28"/>
  <c r="GA100"/>
  <c r="GA77"/>
  <c r="GA87"/>
  <c r="GA79"/>
  <c r="GA101"/>
  <c r="GA37"/>
  <c r="GA86"/>
  <c r="GA84"/>
  <c r="GA38"/>
  <c r="GA99"/>
  <c r="GA123"/>
  <c r="GA90"/>
  <c r="GA92"/>
  <c r="GA72"/>
  <c r="GA85"/>
  <c r="GA39"/>
  <c r="GA42"/>
  <c r="GA73"/>
  <c r="GA91"/>
  <c r="GA78"/>
  <c r="GB1"/>
  <c r="GB65" s="1"/>
  <c r="GA71"/>
  <c r="GA89"/>
  <c r="GA111"/>
  <c r="GA110"/>
  <c r="GA41"/>
  <c r="GA40"/>
  <c r="GA66"/>
  <c r="BR10" i="14"/>
  <c r="BR32"/>
  <c r="HK10" i="23"/>
  <c r="HK118"/>
  <c r="HJ30" i="14"/>
  <c r="HJ31"/>
  <c r="HJ32"/>
  <c r="HJ33"/>
  <c r="DC10" i="23"/>
  <c r="DC118"/>
  <c r="FY118"/>
  <c r="FY10"/>
  <c r="EN88" i="14"/>
  <c r="BS68"/>
  <c r="BS88"/>
  <c r="HM88" i="23"/>
  <c r="BS118"/>
  <c r="BS10"/>
  <c r="BS32"/>
  <c r="BS30"/>
  <c r="EN118"/>
  <c r="EO88"/>
  <c r="EO90"/>
  <c r="EO41"/>
  <c r="EO77"/>
  <c r="EO78"/>
  <c r="EO110"/>
  <c r="EO72"/>
  <c r="EO85"/>
  <c r="EO87"/>
  <c r="EO38"/>
  <c r="EO39"/>
  <c r="EO84"/>
  <c r="EO28"/>
  <c r="EO123"/>
  <c r="EO79"/>
  <c r="EO37"/>
  <c r="EO43"/>
  <c r="EO92"/>
  <c r="EO42"/>
  <c r="EO89"/>
  <c r="EO66"/>
  <c r="EO100"/>
  <c r="EO71"/>
  <c r="EO40"/>
  <c r="EO86"/>
  <c r="EO111"/>
  <c r="EO73"/>
  <c r="EO101"/>
  <c r="EP1"/>
  <c r="EP65" s="1"/>
  <c r="EO91"/>
  <c r="EO99"/>
  <c r="EN33"/>
  <c r="EN10"/>
  <c r="EN30"/>
  <c r="AI33"/>
  <c r="AI31"/>
  <c r="AH33" i="14"/>
  <c r="AH31"/>
  <c r="EM33"/>
  <c r="EM10"/>
  <c r="EM30"/>
  <c r="BR33"/>
  <c r="BR31"/>
  <c r="AI43"/>
  <c r="AI90"/>
  <c r="AI92"/>
  <c r="EN43"/>
  <c r="EN90"/>
  <c r="EN92"/>
  <c r="BS90"/>
  <c r="BS92"/>
  <c r="BS43"/>
  <c r="AJ43" i="23"/>
  <c r="AJ90"/>
  <c r="AJ92"/>
  <c r="AJ68"/>
  <c r="HM43"/>
  <c r="HM90"/>
  <c r="HM92"/>
  <c r="HM79"/>
  <c r="HM78"/>
  <c r="HM110"/>
  <c r="HN1"/>
  <c r="HN65" s="1"/>
  <c r="HM37"/>
  <c r="HM40"/>
  <c r="HM89"/>
  <c r="HM72"/>
  <c r="HM99"/>
  <c r="HM100"/>
  <c r="HM42"/>
  <c r="HM73"/>
  <c r="HM71"/>
  <c r="HM111"/>
  <c r="HM85"/>
  <c r="HM66"/>
  <c r="HM91"/>
  <c r="HM38"/>
  <c r="HM87"/>
  <c r="HM41"/>
  <c r="HM28"/>
  <c r="HM86"/>
  <c r="HM39"/>
  <c r="HM84"/>
  <c r="HM123"/>
  <c r="HM77"/>
  <c r="HM101"/>
  <c r="BS41" i="14"/>
  <c r="BS102"/>
  <c r="BS72"/>
  <c r="BS66"/>
  <c r="BS82"/>
  <c r="BS37"/>
  <c r="BS27"/>
  <c r="BS91"/>
  <c r="BS101"/>
  <c r="BS89"/>
  <c r="BS123"/>
  <c r="BS77"/>
  <c r="BS39"/>
  <c r="BS99"/>
  <c r="BS115"/>
  <c r="BS50"/>
  <c r="BT1"/>
  <c r="BS126"/>
  <c r="BS28"/>
  <c r="BS40"/>
  <c r="BS84"/>
  <c r="BS73"/>
  <c r="BS42"/>
  <c r="BS21"/>
  <c r="BS78"/>
  <c r="BS100"/>
  <c r="BS87"/>
  <c r="BS67"/>
  <c r="BS111"/>
  <c r="BS80"/>
  <c r="BS114"/>
  <c r="BS38"/>
  <c r="BS81"/>
  <c r="BS79"/>
  <c r="BS46"/>
  <c r="BS71"/>
  <c r="BS83"/>
  <c r="BS86"/>
  <c r="BS3"/>
  <c r="BS110"/>
  <c r="BS85"/>
  <c r="BV1" i="13"/>
  <c r="AJ85" i="23"/>
  <c r="AJ47"/>
  <c r="AJ42"/>
  <c r="AJ111"/>
  <c r="AJ102"/>
  <c r="AJ101"/>
  <c r="AJ89"/>
  <c r="AJ115"/>
  <c r="AJ21"/>
  <c r="AJ100"/>
  <c r="AJ81"/>
  <c r="AJ83"/>
  <c r="AJ78"/>
  <c r="AJ27"/>
  <c r="AJ66"/>
  <c r="AJ84"/>
  <c r="AJ3"/>
  <c r="AJ77"/>
  <c r="AJ28"/>
  <c r="AJ38"/>
  <c r="AJ71"/>
  <c r="AJ91"/>
  <c r="AJ41"/>
  <c r="AJ37"/>
  <c r="AJ86"/>
  <c r="AJ67"/>
  <c r="AJ40"/>
  <c r="AJ87"/>
  <c r="AJ114"/>
  <c r="AK1"/>
  <c r="AK65" s="1"/>
  <c r="AJ73"/>
  <c r="AJ110"/>
  <c r="AJ39"/>
  <c r="AJ82"/>
  <c r="AJ99"/>
  <c r="AJ79"/>
  <c r="AJ72"/>
  <c r="AJ80"/>
  <c r="AJ123"/>
  <c r="AJ126"/>
  <c r="AL1" i="13"/>
  <c r="I27" i="6"/>
  <c r="BS51" i="23"/>
  <c r="BS129"/>
  <c r="BS112"/>
  <c r="BS130"/>
  <c r="BS128"/>
  <c r="BS117"/>
  <c r="BS21"/>
  <c r="BS76"/>
  <c r="BS9"/>
  <c r="BS102"/>
  <c r="BS75"/>
  <c r="BS115"/>
  <c r="BS121"/>
  <c r="BS119"/>
  <c r="BS114"/>
  <c r="BS126"/>
  <c r="BS47"/>
  <c r="EN47"/>
  <c r="EN121"/>
  <c r="EN21"/>
  <c r="EN102"/>
  <c r="EN117"/>
  <c r="EN51"/>
  <c r="EN129"/>
  <c r="EN75"/>
  <c r="EN114"/>
  <c r="EN130"/>
  <c r="EN9"/>
  <c r="EN126"/>
  <c r="EN115"/>
  <c r="EN76"/>
  <c r="EN119"/>
  <c r="EN112"/>
  <c r="EN128"/>
  <c r="HK47"/>
  <c r="HK121"/>
  <c r="HK76"/>
  <c r="HK119"/>
  <c r="HK112"/>
  <c r="HK128"/>
  <c r="HK9"/>
  <c r="HK114"/>
  <c r="HK115"/>
  <c r="HK102"/>
  <c r="HK51"/>
  <c r="HK129"/>
  <c r="HK75"/>
  <c r="HK130"/>
  <c r="HK126"/>
  <c r="HK21"/>
  <c r="HK117"/>
  <c r="E27" i="6"/>
  <c r="BR51" i="14"/>
  <c r="BR50"/>
  <c r="BR112"/>
  <c r="BR129"/>
  <c r="BR130"/>
  <c r="BR75"/>
  <c r="BR115"/>
  <c r="BR121"/>
  <c r="BR119"/>
  <c r="BR76"/>
  <c r="BR9"/>
  <c r="BR102"/>
  <c r="BR117"/>
  <c r="BR128"/>
  <c r="BR21"/>
  <c r="BR126"/>
  <c r="BR114"/>
  <c r="BR46"/>
  <c r="HJ46"/>
  <c r="HJ115"/>
  <c r="HJ128"/>
  <c r="HJ112"/>
  <c r="HJ76"/>
  <c r="HJ102"/>
  <c r="HJ129"/>
  <c r="HJ114"/>
  <c r="HJ126"/>
  <c r="HJ51"/>
  <c r="HJ21"/>
  <c r="HJ117"/>
  <c r="HJ121"/>
  <c r="HJ9"/>
  <c r="HJ50"/>
  <c r="HJ130"/>
  <c r="HJ119"/>
  <c r="HJ75"/>
  <c r="C27" i="6"/>
  <c r="BS30" i="14" s="1"/>
  <c r="BR80"/>
  <c r="BR82"/>
  <c r="BR67"/>
  <c r="BR35"/>
  <c r="BR27"/>
  <c r="BR34"/>
  <c r="BR81"/>
  <c r="BR83"/>
  <c r="BR29"/>
  <c r="BR3"/>
  <c r="BR36"/>
  <c r="HJ27"/>
  <c r="HJ35"/>
  <c r="HJ67"/>
  <c r="HJ83"/>
  <c r="HJ80"/>
  <c r="HJ3"/>
  <c r="HJ34"/>
  <c r="HJ78"/>
  <c r="HJ36"/>
  <c r="HJ29"/>
  <c r="HJ77"/>
  <c r="HJ81"/>
  <c r="HJ82"/>
  <c r="AI85"/>
  <c r="AI46"/>
  <c r="AI41"/>
  <c r="AI42"/>
  <c r="AI111"/>
  <c r="AI102"/>
  <c r="AI101"/>
  <c r="AI21"/>
  <c r="AI86"/>
  <c r="AI39"/>
  <c r="AI81"/>
  <c r="AI83"/>
  <c r="AI77"/>
  <c r="AI28"/>
  <c r="AI38"/>
  <c r="AI71"/>
  <c r="AI87"/>
  <c r="AI72"/>
  <c r="AI78"/>
  <c r="AI27"/>
  <c r="AI66"/>
  <c r="AI126"/>
  <c r="AI114"/>
  <c r="AI37"/>
  <c r="AI110"/>
  <c r="AI89"/>
  <c r="AI80"/>
  <c r="AI67"/>
  <c r="AI123"/>
  <c r="AI84"/>
  <c r="AI3"/>
  <c r="AI40"/>
  <c r="AI91"/>
  <c r="AJ1"/>
  <c r="AI50"/>
  <c r="AI73"/>
  <c r="AI115"/>
  <c r="AI100"/>
  <c r="AI82"/>
  <c r="AI99"/>
  <c r="AI79"/>
  <c r="F27" i="6"/>
  <c r="AJ30" i="23" s="1"/>
  <c r="FY78"/>
  <c r="FY82"/>
  <c r="FY83"/>
  <c r="FY27"/>
  <c r="FY35"/>
  <c r="FY67"/>
  <c r="FY80"/>
  <c r="FY77"/>
  <c r="FY81"/>
  <c r="FY29"/>
  <c r="FY3"/>
  <c r="FY34"/>
  <c r="FY36"/>
  <c r="DC83"/>
  <c r="DC82"/>
  <c r="DC27"/>
  <c r="DC80"/>
  <c r="DC36"/>
  <c r="DC35"/>
  <c r="DC67"/>
  <c r="DC34"/>
  <c r="DC29"/>
  <c r="DC81"/>
  <c r="DC3"/>
  <c r="D27" i="6"/>
  <c r="DB115" i="14"/>
  <c r="DB102"/>
  <c r="DB112"/>
  <c r="DB76"/>
  <c r="DB119"/>
  <c r="DB21"/>
  <c r="DB128"/>
  <c r="DB51"/>
  <c r="DB121"/>
  <c r="DB114"/>
  <c r="DB117"/>
  <c r="DB126"/>
  <c r="DB50"/>
  <c r="DB75"/>
  <c r="DB129"/>
  <c r="DB130"/>
  <c r="DB9"/>
  <c r="DB46"/>
  <c r="FX51"/>
  <c r="FX75"/>
  <c r="FX112"/>
  <c r="FX129"/>
  <c r="FX21"/>
  <c r="FX115"/>
  <c r="FX119"/>
  <c r="FX46"/>
  <c r="FX121"/>
  <c r="FX50"/>
  <c r="FX117"/>
  <c r="FX126"/>
  <c r="FX130"/>
  <c r="FX102"/>
  <c r="FX76"/>
  <c r="FX114"/>
  <c r="FX9"/>
  <c r="FX128"/>
  <c r="AH80"/>
  <c r="AH35"/>
  <c r="AH82"/>
  <c r="AH34"/>
  <c r="AH29"/>
  <c r="AH83"/>
  <c r="EM9"/>
  <c r="EM81"/>
  <c r="EM126"/>
  <c r="EM50"/>
  <c r="EM83"/>
  <c r="EM76"/>
  <c r="EM129"/>
  <c r="EM112"/>
  <c r="EM3"/>
  <c r="EM29"/>
  <c r="EM102"/>
  <c r="EM80"/>
  <c r="EM21"/>
  <c r="EM114"/>
  <c r="EM46"/>
  <c r="G27" i="6"/>
  <c r="BS82" i="23"/>
  <c r="BS67"/>
  <c r="BS80"/>
  <c r="BS34"/>
  <c r="BS81"/>
  <c r="BS83"/>
  <c r="BS27"/>
  <c r="BS35"/>
  <c r="BS3"/>
  <c r="BS29"/>
  <c r="BS36"/>
  <c r="EN34"/>
  <c r="EN80"/>
  <c r="EN3"/>
  <c r="EN82"/>
  <c r="EN27"/>
  <c r="EN36"/>
  <c r="EN81"/>
  <c r="EN29"/>
  <c r="EN83"/>
  <c r="EN35"/>
  <c r="EN67"/>
  <c r="HK83"/>
  <c r="HK34"/>
  <c r="HK78"/>
  <c r="HK67"/>
  <c r="HK3"/>
  <c r="HK80"/>
  <c r="HK36"/>
  <c r="HK82"/>
  <c r="HK29"/>
  <c r="HK81"/>
  <c r="HK35"/>
  <c r="HK77"/>
  <c r="HK27"/>
  <c r="B27" i="6"/>
  <c r="DB81" i="14"/>
  <c r="DB83"/>
  <c r="DB27"/>
  <c r="DB29"/>
  <c r="DB35"/>
  <c r="DB67"/>
  <c r="DB3"/>
  <c r="DB80"/>
  <c r="DB82"/>
  <c r="DB34"/>
  <c r="DB36"/>
  <c r="FX36"/>
  <c r="FX34"/>
  <c r="FX78"/>
  <c r="FX82"/>
  <c r="FX35"/>
  <c r="FX67"/>
  <c r="FX29"/>
  <c r="FX77"/>
  <c r="FX3"/>
  <c r="FX80"/>
  <c r="FX27"/>
  <c r="FX83"/>
  <c r="FX81"/>
  <c r="H27" i="6"/>
  <c r="FY51" i="23"/>
  <c r="FY115"/>
  <c r="FY75"/>
  <c r="FY76"/>
  <c r="FY114"/>
  <c r="FY21"/>
  <c r="FY130"/>
  <c r="FY112"/>
  <c r="FY128"/>
  <c r="FY121"/>
  <c r="FY119"/>
  <c r="FY129"/>
  <c r="FY102"/>
  <c r="FY117"/>
  <c r="FY126"/>
  <c r="FY9"/>
  <c r="FY47"/>
  <c r="DC47"/>
  <c r="DC121"/>
  <c r="DC76"/>
  <c r="DC119"/>
  <c r="DC75"/>
  <c r="DC21"/>
  <c r="DC126"/>
  <c r="DC114"/>
  <c r="DC9"/>
  <c r="DC102"/>
  <c r="DC51"/>
  <c r="DC129"/>
  <c r="DC112"/>
  <c r="DC128"/>
  <c r="DC115"/>
  <c r="DC130"/>
  <c r="DC117"/>
  <c r="EN85" i="14"/>
  <c r="EN36"/>
  <c r="EN51"/>
  <c r="EN119"/>
  <c r="EN128"/>
  <c r="EN75"/>
  <c r="EN78"/>
  <c r="EN80"/>
  <c r="EN82"/>
  <c r="EN84"/>
  <c r="EN87"/>
  <c r="EN91"/>
  <c r="EN99"/>
  <c r="EN101"/>
  <c r="EN28"/>
  <c r="EN34"/>
  <c r="EN37"/>
  <c r="EN39"/>
  <c r="EN66"/>
  <c r="EN71"/>
  <c r="EO1"/>
  <c r="EN121"/>
  <c r="EN110"/>
  <c r="EN123"/>
  <c r="EN72"/>
  <c r="EN79"/>
  <c r="EN83"/>
  <c r="EN86"/>
  <c r="EN29"/>
  <c r="EN38"/>
  <c r="EN42"/>
  <c r="EN3"/>
  <c r="EN41"/>
  <c r="EN111"/>
  <c r="EN117"/>
  <c r="EN130"/>
  <c r="EN73"/>
  <c r="EN77"/>
  <c r="EN81"/>
  <c r="EN89"/>
  <c r="EN100"/>
  <c r="EN27"/>
  <c r="EN35"/>
  <c r="EN40"/>
  <c r="EN67"/>
  <c r="AH67"/>
  <c r="AH27"/>
  <c r="AH81"/>
  <c r="AH36"/>
  <c r="EM34"/>
  <c r="EM130"/>
  <c r="EM117"/>
  <c r="EM121"/>
  <c r="EM67"/>
  <c r="EM35"/>
  <c r="EM27"/>
  <c r="EM82"/>
  <c r="EM75"/>
  <c r="EM128"/>
  <c r="EM119"/>
  <c r="EM115"/>
  <c r="EM51"/>
  <c r="EM36"/>
  <c r="FZ65" i="23" l="1"/>
  <c r="FZ122"/>
  <c r="FZ120"/>
  <c r="FZ56"/>
  <c r="FZ59"/>
  <c r="FZ52"/>
  <c r="FZ60"/>
  <c r="FZ64"/>
  <c r="FY65" i="14"/>
  <c r="FY52"/>
  <c r="FY64"/>
  <c r="FY122"/>
  <c r="FY120"/>
  <c r="FY60"/>
  <c r="FY59"/>
  <c r="FY56"/>
  <c r="EN105"/>
  <c r="HK65"/>
  <c r="HK52"/>
  <c r="HK64"/>
  <c r="HK122"/>
  <c r="HK120"/>
  <c r="HK60"/>
  <c r="HK56"/>
  <c r="HK59"/>
  <c r="EO105" i="23"/>
  <c r="HL122"/>
  <c r="HL56"/>
  <c r="HL64"/>
  <c r="HL65"/>
  <c r="HL52"/>
  <c r="HL120"/>
  <c r="HL60"/>
  <c r="HL59"/>
  <c r="BV3" i="13"/>
  <c r="BV6"/>
  <c r="BV8"/>
  <c r="BV7"/>
  <c r="BV9"/>
  <c r="BV22"/>
  <c r="BV24"/>
  <c r="BV26"/>
  <c r="BV28"/>
  <c r="BV5"/>
  <c r="BV10"/>
  <c r="BV21"/>
  <c r="BV30"/>
  <c r="BV32"/>
  <c r="BV34"/>
  <c r="BV36"/>
  <c r="BV37"/>
  <c r="BV39"/>
  <c r="BV41"/>
  <c r="BV42"/>
  <c r="BV43"/>
  <c r="BV44"/>
  <c r="BV45"/>
  <c r="BV47"/>
  <c r="BV49"/>
  <c r="BV46"/>
  <c r="BV48"/>
  <c r="BV50"/>
  <c r="BV52"/>
  <c r="BV54"/>
  <c r="BV55"/>
  <c r="BV56"/>
  <c r="BV57"/>
  <c r="BV59"/>
  <c r="BV61"/>
  <c r="BV63"/>
  <c r="BV65"/>
  <c r="BV67"/>
  <c r="BV69"/>
  <c r="BV71"/>
  <c r="BV73"/>
  <c r="BV75"/>
  <c r="BV77"/>
  <c r="BV79"/>
  <c r="BV81"/>
  <c r="BV83"/>
  <c r="BV85"/>
  <c r="BV87"/>
  <c r="BV31"/>
  <c r="BV33"/>
  <c r="BV35"/>
  <c r="BV51"/>
  <c r="BV60"/>
  <c r="BV64"/>
  <c r="BV68"/>
  <c r="BV70"/>
  <c r="BV78"/>
  <c r="BV80"/>
  <c r="BV84"/>
  <c r="BV99"/>
  <c r="BV101"/>
  <c r="BV103"/>
  <c r="BV105"/>
  <c r="BV107"/>
  <c r="BV109"/>
  <c r="BV111"/>
  <c r="BV113"/>
  <c r="BV115"/>
  <c r="BV117"/>
  <c r="BV119"/>
  <c r="BV121"/>
  <c r="BV123"/>
  <c r="BV125"/>
  <c r="BV127"/>
  <c r="BV129"/>
  <c r="BV38"/>
  <c r="BV40"/>
  <c r="BV58"/>
  <c r="BV66"/>
  <c r="BV82"/>
  <c r="BV86"/>
  <c r="BV88"/>
  <c r="BV89"/>
  <c r="BV90"/>
  <c r="BV92"/>
  <c r="BV95"/>
  <c r="BV96"/>
  <c r="BV97"/>
  <c r="BV98"/>
  <c r="BV114"/>
  <c r="BV120"/>
  <c r="BV126"/>
  <c r="BV27"/>
  <c r="BV29"/>
  <c r="BV62"/>
  <c r="BV72"/>
  <c r="BV74"/>
  <c r="BV91"/>
  <c r="BV94"/>
  <c r="BV104"/>
  <c r="BV106"/>
  <c r="BV108"/>
  <c r="BV53"/>
  <c r="BV76"/>
  <c r="BV93"/>
  <c r="BV100"/>
  <c r="BV102"/>
  <c r="BV116"/>
  <c r="BV118"/>
  <c r="BV128"/>
  <c r="BV130"/>
  <c r="BV110"/>
  <c r="BV112"/>
  <c r="BV122"/>
  <c r="BV124"/>
  <c r="BV23"/>
  <c r="BV25"/>
  <c r="BV15"/>
  <c r="BV20"/>
  <c r="BV16"/>
  <c r="BV17"/>
  <c r="BV19"/>
  <c r="BV18"/>
  <c r="BV13"/>
  <c r="BV14"/>
  <c r="DC59" i="14"/>
  <c r="EN56"/>
  <c r="EN59"/>
  <c r="DD64" i="23"/>
  <c r="EO59"/>
  <c r="DC60" i="14"/>
  <c r="DD60" i="23"/>
  <c r="EO60"/>
  <c r="DD120"/>
  <c r="DD52"/>
  <c r="EO52"/>
  <c r="DC120" i="14"/>
  <c r="EN120"/>
  <c r="DC65"/>
  <c r="EN65"/>
  <c r="EO65" i="23"/>
  <c r="AL5" i="13"/>
  <c r="AL7"/>
  <c r="AL9"/>
  <c r="AL15"/>
  <c r="AL20"/>
  <c r="AL22"/>
  <c r="AL24"/>
  <c r="AL26"/>
  <c r="AL28"/>
  <c r="AL30"/>
  <c r="AL32"/>
  <c r="AL34"/>
  <c r="AL36"/>
  <c r="AL37"/>
  <c r="AL39"/>
  <c r="AL41"/>
  <c r="AL21"/>
  <c r="AL42"/>
  <c r="AL43"/>
  <c r="AL44"/>
  <c r="AL45"/>
  <c r="AL47"/>
  <c r="AL49"/>
  <c r="AL51"/>
  <c r="AL53"/>
  <c r="AL58"/>
  <c r="AL60"/>
  <c r="AL62"/>
  <c r="AL64"/>
  <c r="AL66"/>
  <c r="AL68"/>
  <c r="AL70"/>
  <c r="AL72"/>
  <c r="AL74"/>
  <c r="AL76"/>
  <c r="AL78"/>
  <c r="AL80"/>
  <c r="AL82"/>
  <c r="AL84"/>
  <c r="AL86"/>
  <c r="AL88"/>
  <c r="AL89"/>
  <c r="AL90"/>
  <c r="AL91"/>
  <c r="AL92"/>
  <c r="AL93"/>
  <c r="AL94"/>
  <c r="AL95"/>
  <c r="AL96"/>
  <c r="AL97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3"/>
  <c r="AL6"/>
  <c r="AL8"/>
  <c r="AL10"/>
  <c r="AL23"/>
  <c r="AL25"/>
  <c r="AL27"/>
  <c r="AL29"/>
  <c r="AL31"/>
  <c r="AL33"/>
  <c r="AL35"/>
  <c r="AL38"/>
  <c r="AL40"/>
  <c r="AL48"/>
  <c r="AL50"/>
  <c r="AL54"/>
  <c r="AL55"/>
  <c r="AL56"/>
  <c r="AL59"/>
  <c r="AL63"/>
  <c r="AL71"/>
  <c r="AL73"/>
  <c r="AL75"/>
  <c r="AL77"/>
  <c r="AL83"/>
  <c r="AL46"/>
  <c r="AL52"/>
  <c r="AL57"/>
  <c r="AL61"/>
  <c r="AL65"/>
  <c r="AL67"/>
  <c r="AL69"/>
  <c r="AL79"/>
  <c r="AL81"/>
  <c r="AL85"/>
  <c r="AL87"/>
  <c r="AL99"/>
  <c r="AL101"/>
  <c r="AL103"/>
  <c r="AL105"/>
  <c r="AL107"/>
  <c r="AL109"/>
  <c r="AL111"/>
  <c r="AL113"/>
  <c r="AL117"/>
  <c r="AL119"/>
  <c r="AL123"/>
  <c r="AL125"/>
  <c r="AL115"/>
  <c r="AL121"/>
  <c r="AL127"/>
  <c r="AL129"/>
  <c r="AL131"/>
  <c r="AL16"/>
  <c r="AL18"/>
  <c r="AL17"/>
  <c r="AL19"/>
  <c r="AL14"/>
  <c r="AL13"/>
  <c r="DC56" i="14"/>
  <c r="DC64"/>
  <c r="EN64"/>
  <c r="DD59" i="23"/>
  <c r="DD56"/>
  <c r="EO64"/>
  <c r="EO56"/>
  <c r="EN60" i="14"/>
  <c r="EO120" i="23"/>
  <c r="DD122"/>
  <c r="EO122"/>
  <c r="DC52" i="14"/>
  <c r="EN52"/>
  <c r="DC122"/>
  <c r="EN122"/>
  <c r="DD65" i="23"/>
  <c r="GA122" i="14"/>
  <c r="GA65"/>
  <c r="EO65"/>
  <c r="EO122"/>
  <c r="AJ65"/>
  <c r="AJ122"/>
  <c r="BT65"/>
  <c r="BT122"/>
  <c r="DD65"/>
  <c r="DD122"/>
  <c r="HM122"/>
  <c r="HM65"/>
  <c r="GA120"/>
  <c r="GA52"/>
  <c r="HM120"/>
  <c r="HM52"/>
  <c r="EO120"/>
  <c r="EO52"/>
  <c r="AJ120"/>
  <c r="AJ52"/>
  <c r="BT120"/>
  <c r="BT52"/>
  <c r="DD120"/>
  <c r="DD52"/>
  <c r="AK52" i="23"/>
  <c r="AK122"/>
  <c r="GB52"/>
  <c r="GB122"/>
  <c r="BU52"/>
  <c r="BU122"/>
  <c r="HN52"/>
  <c r="HN122"/>
  <c r="EP52"/>
  <c r="EP122"/>
  <c r="DE52"/>
  <c r="DE122"/>
  <c r="GB120"/>
  <c r="BU120"/>
  <c r="DE120"/>
  <c r="AK120"/>
  <c r="HN120"/>
  <c r="EP120"/>
  <c r="EO61" i="14"/>
  <c r="EO109"/>
  <c r="EO108"/>
  <c r="EO103"/>
  <c r="DD63" i="23"/>
  <c r="FZ26"/>
  <c r="FZ106"/>
  <c r="FZ105"/>
  <c r="FZ104"/>
  <c r="FZ107"/>
  <c r="FZ70"/>
  <c r="FZ69"/>
  <c r="FZ68"/>
  <c r="AI20" i="14"/>
  <c r="FY26"/>
  <c r="FY106"/>
  <c r="FY105"/>
  <c r="FY70"/>
  <c r="FY69"/>
  <c r="FY68"/>
  <c r="FY104"/>
  <c r="FY107"/>
  <c r="AJ61"/>
  <c r="AJ109"/>
  <c r="AJ108"/>
  <c r="AJ103"/>
  <c r="AK61" i="23"/>
  <c r="AK109"/>
  <c r="AK108"/>
  <c r="AK103"/>
  <c r="EP61"/>
  <c r="EP109"/>
  <c r="EP108"/>
  <c r="EP103"/>
  <c r="BU61"/>
  <c r="BU109"/>
  <c r="BU108"/>
  <c r="BU103"/>
  <c r="DE61"/>
  <c r="DE109"/>
  <c r="DE108"/>
  <c r="DE103"/>
  <c r="GA61" i="14"/>
  <c r="GA109"/>
  <c r="GA108"/>
  <c r="GA103"/>
  <c r="DD69" i="23"/>
  <c r="BT105"/>
  <c r="BT107"/>
  <c r="AI104" i="14"/>
  <c r="AI107"/>
  <c r="AI26"/>
  <c r="DC105"/>
  <c r="DC104"/>
  <c r="DD107" i="23"/>
  <c r="DD104"/>
  <c r="EO106"/>
  <c r="BS106" i="14"/>
  <c r="BS105"/>
  <c r="EN106"/>
  <c r="AJ104" i="23"/>
  <c r="AJ106"/>
  <c r="AJ26"/>
  <c r="EN20" i="14"/>
  <c r="HK105"/>
  <c r="HK106"/>
  <c r="HK70"/>
  <c r="HK69"/>
  <c r="HK26"/>
  <c r="HK107"/>
  <c r="HK104"/>
  <c r="HK68"/>
  <c r="BT20" i="23"/>
  <c r="HL105"/>
  <c r="HL106"/>
  <c r="HL68"/>
  <c r="HL26"/>
  <c r="HL107"/>
  <c r="HL104"/>
  <c r="HL70"/>
  <c r="HL69"/>
  <c r="BT61" i="14"/>
  <c r="BT109"/>
  <c r="BT108"/>
  <c r="BT103"/>
  <c r="HN61" i="23"/>
  <c r="HN109"/>
  <c r="HN108"/>
  <c r="HN103"/>
  <c r="EO68"/>
  <c r="EN68" i="14"/>
  <c r="GB61" i="23"/>
  <c r="GB109"/>
  <c r="GB108"/>
  <c r="GB103"/>
  <c r="DD68"/>
  <c r="EO69"/>
  <c r="EN69" i="14"/>
  <c r="DC69"/>
  <c r="DD61"/>
  <c r="DD109"/>
  <c r="DD108"/>
  <c r="DD103"/>
  <c r="DC68"/>
  <c r="HM61"/>
  <c r="HM109"/>
  <c r="HM108"/>
  <c r="HM103"/>
  <c r="DD70" i="23"/>
  <c r="EO70"/>
  <c r="DC70" i="14"/>
  <c r="EN70"/>
  <c r="BT104" i="23"/>
  <c r="BT106"/>
  <c r="BT26"/>
  <c r="AI106" i="14"/>
  <c r="AI105"/>
  <c r="DC107"/>
  <c r="DC106"/>
  <c r="DC26"/>
  <c r="DD105" i="23"/>
  <c r="DD106"/>
  <c r="DD26"/>
  <c r="EO104"/>
  <c r="EO107"/>
  <c r="EO26"/>
  <c r="BS104" i="14"/>
  <c r="BS107"/>
  <c r="BS26"/>
  <c r="EN104"/>
  <c r="EN107"/>
  <c r="EN26"/>
  <c r="AJ105" i="23"/>
  <c r="AJ107"/>
  <c r="AK63"/>
  <c r="AK8"/>
  <c r="AK60"/>
  <c r="EP63"/>
  <c r="EP8"/>
  <c r="EP60"/>
  <c r="GB63"/>
  <c r="GB8"/>
  <c r="GB60"/>
  <c r="DD63" i="14"/>
  <c r="DD8"/>
  <c r="DD60"/>
  <c r="HM63"/>
  <c r="HM8"/>
  <c r="HM60"/>
  <c r="DD18" i="23"/>
  <c r="DD16"/>
  <c r="DD20"/>
  <c r="EO18"/>
  <c r="EO17"/>
  <c r="AJ19"/>
  <c r="AJ17"/>
  <c r="BT25"/>
  <c r="BT18"/>
  <c r="BT17"/>
  <c r="DC18" i="14"/>
  <c r="DC19"/>
  <c r="DC17"/>
  <c r="BS19"/>
  <c r="BS18"/>
  <c r="BS16"/>
  <c r="BS20"/>
  <c r="EN25"/>
  <c r="EN19"/>
  <c r="EN17"/>
  <c r="AI25"/>
  <c r="AI19"/>
  <c r="AI17"/>
  <c r="EO63"/>
  <c r="EO8"/>
  <c r="EO60"/>
  <c r="DD24" i="23"/>
  <c r="FZ20"/>
  <c r="FZ16"/>
  <c r="FZ25"/>
  <c r="FZ19"/>
  <c r="FZ63"/>
  <c r="FZ17"/>
  <c r="FZ18"/>
  <c r="DC116" i="14"/>
  <c r="FY17"/>
  <c r="FY18"/>
  <c r="FY63"/>
  <c r="FY20"/>
  <c r="FY19"/>
  <c r="FY25"/>
  <c r="AJ63"/>
  <c r="AJ8"/>
  <c r="AJ60"/>
  <c r="AI29"/>
  <c r="EN116"/>
  <c r="HK63"/>
  <c r="HK17"/>
  <c r="HK18"/>
  <c r="HK20"/>
  <c r="HK19"/>
  <c r="HK25"/>
  <c r="EO116" i="23"/>
  <c r="HL63"/>
  <c r="HL17"/>
  <c r="HL18"/>
  <c r="HL20"/>
  <c r="HL16"/>
  <c r="HL19"/>
  <c r="HL25"/>
  <c r="AJ29"/>
  <c r="BS29" i="14"/>
  <c r="BT63"/>
  <c r="BT8"/>
  <c r="BT60"/>
  <c r="HN63" i="23"/>
  <c r="HN8"/>
  <c r="HN60"/>
  <c r="BU63"/>
  <c r="BU8"/>
  <c r="BU60"/>
  <c r="BT29"/>
  <c r="BT30"/>
  <c r="AI30" i="14"/>
  <c r="DE63" i="23"/>
  <c r="DE8"/>
  <c r="DE60"/>
  <c r="GA63" i="14"/>
  <c r="GA8"/>
  <c r="GA60"/>
  <c r="DD25" i="23"/>
  <c r="DD19"/>
  <c r="DD17"/>
  <c r="EO25"/>
  <c r="EO19"/>
  <c r="EO16"/>
  <c r="EO20"/>
  <c r="AJ25"/>
  <c r="AJ18"/>
  <c r="AJ16"/>
  <c r="AJ20"/>
  <c r="BT19"/>
  <c r="BT16"/>
  <c r="DC25" i="14"/>
  <c r="DC20"/>
  <c r="BS25"/>
  <c r="BS17"/>
  <c r="EN18"/>
  <c r="AI18"/>
  <c r="AI16"/>
  <c r="DC63"/>
  <c r="EO63" i="23"/>
  <c r="EN63" i="14"/>
  <c r="DD116"/>
  <c r="HM116"/>
  <c r="EO116"/>
  <c r="AJ116"/>
  <c r="BT116"/>
  <c r="GA116"/>
  <c r="AK116" i="23"/>
  <c r="EP116"/>
  <c r="GB116"/>
  <c r="HN116"/>
  <c r="BU116"/>
  <c r="DE116"/>
  <c r="AJ31"/>
  <c r="EN30" i="14"/>
  <c r="DD113" i="23"/>
  <c r="EO113"/>
  <c r="DC113" i="14"/>
  <c r="EN113"/>
  <c r="AJ24" i="23"/>
  <c r="EO24"/>
  <c r="BT24"/>
  <c r="BS24" i="14"/>
  <c r="DC24"/>
  <c r="EN24"/>
  <c r="AI24"/>
  <c r="FZ116" i="23"/>
  <c r="FZ23"/>
  <c r="FZ49"/>
  <c r="FZ125"/>
  <c r="FZ24"/>
  <c r="FZ113"/>
  <c r="FY23" i="14"/>
  <c r="FY49"/>
  <c r="FY116"/>
  <c r="FY24"/>
  <c r="FY113"/>
  <c r="HK23"/>
  <c r="HK49"/>
  <c r="HK116"/>
  <c r="HK24"/>
  <c r="HK113"/>
  <c r="HL23" i="23"/>
  <c r="HL49"/>
  <c r="HL125"/>
  <c r="HL116"/>
  <c r="HL24"/>
  <c r="HL113"/>
  <c r="DD125"/>
  <c r="DD49"/>
  <c r="EO125"/>
  <c r="EO49"/>
  <c r="DC49" i="14"/>
  <c r="EN49"/>
  <c r="AJ23" i="23"/>
  <c r="DD23"/>
  <c r="EO23"/>
  <c r="BT23"/>
  <c r="BS23" i="14"/>
  <c r="DC23"/>
  <c r="EN23"/>
  <c r="AI23"/>
  <c r="DD116" i="23"/>
  <c r="DD6" i="14"/>
  <c r="HM6"/>
  <c r="EO6"/>
  <c r="AJ6"/>
  <c r="BT6"/>
  <c r="GA6"/>
  <c r="AK6" i="23"/>
  <c r="EP6"/>
  <c r="GB6"/>
  <c r="HN6"/>
  <c r="BU6"/>
  <c r="DE6"/>
  <c r="AJ70" i="14"/>
  <c r="BT70"/>
  <c r="EO70"/>
  <c r="GA70"/>
  <c r="DD70"/>
  <c r="HM70"/>
  <c r="AK70" i="23"/>
  <c r="EP70"/>
  <c r="HN70"/>
  <c r="GB70"/>
  <c r="BU70"/>
  <c r="DE70"/>
  <c r="EO49" i="14"/>
  <c r="EO113"/>
  <c r="AJ49"/>
  <c r="AJ113"/>
  <c r="GA113"/>
  <c r="GA49"/>
  <c r="DD49"/>
  <c r="DD113"/>
  <c r="HM49"/>
  <c r="HM113"/>
  <c r="BT49"/>
  <c r="BT113"/>
  <c r="AK125" i="23"/>
  <c r="AK49"/>
  <c r="AK113"/>
  <c r="HN125"/>
  <c r="HN49"/>
  <c r="HN113"/>
  <c r="GB125"/>
  <c r="GB113"/>
  <c r="GB49"/>
  <c r="BU125"/>
  <c r="BU49"/>
  <c r="BU113"/>
  <c r="DE125"/>
  <c r="DE49"/>
  <c r="DE113"/>
  <c r="EP125"/>
  <c r="EP49"/>
  <c r="EP113"/>
  <c r="FZ15"/>
  <c r="HK15" i="14"/>
  <c r="HL15" i="23"/>
  <c r="AI13" i="14"/>
  <c r="AJ15" i="23"/>
  <c r="FY15" i="14"/>
  <c r="DD15" i="23"/>
  <c r="EO15"/>
  <c r="BT15"/>
  <c r="EN15" i="14"/>
  <c r="DC15"/>
  <c r="BS15"/>
  <c r="AI15"/>
  <c r="FZ14" i="23"/>
  <c r="EN62" i="14"/>
  <c r="HK14"/>
  <c r="EO62" i="23"/>
  <c r="HL14"/>
  <c r="BS14" i="14"/>
  <c r="AJ13" i="23"/>
  <c r="BS13" i="14"/>
  <c r="EN126"/>
  <c r="EN102"/>
  <c r="EN76"/>
  <c r="EN129"/>
  <c r="EN112"/>
  <c r="EN9"/>
  <c r="EN50"/>
  <c r="EN21"/>
  <c r="EN114"/>
  <c r="EN115"/>
  <c r="EN46"/>
  <c r="DC125"/>
  <c r="FY14"/>
  <c r="DD14" i="23"/>
  <c r="EO14"/>
  <c r="BT14"/>
  <c r="AJ14"/>
  <c r="DC14" i="14"/>
  <c r="AI14"/>
  <c r="EN14"/>
  <c r="BT13" i="23"/>
  <c r="EO74" i="14"/>
  <c r="GA74"/>
  <c r="DD74"/>
  <c r="HM74"/>
  <c r="AJ74"/>
  <c r="BT74"/>
  <c r="HN74" i="23"/>
  <c r="GB74"/>
  <c r="BU74"/>
  <c r="DE74"/>
  <c r="AK74"/>
  <c r="EP74"/>
  <c r="HL62"/>
  <c r="HL50"/>
  <c r="HL58"/>
  <c r="HL57"/>
  <c r="EO50"/>
  <c r="EO58"/>
  <c r="EO57"/>
  <c r="FZ58"/>
  <c r="FZ57"/>
  <c r="FZ62"/>
  <c r="FZ50"/>
  <c r="DD50"/>
  <c r="DD57"/>
  <c r="DD58"/>
  <c r="DD62"/>
  <c r="EN57" i="14"/>
  <c r="EN58"/>
  <c r="HK125"/>
  <c r="HK57"/>
  <c r="HK62"/>
  <c r="HK58"/>
  <c r="EN125"/>
  <c r="DC62"/>
  <c r="FY125"/>
  <c r="FY62"/>
  <c r="FY58"/>
  <c r="FY57"/>
  <c r="DC57"/>
  <c r="DC58"/>
  <c r="GA97"/>
  <c r="GA98"/>
  <c r="EO97"/>
  <c r="EO98"/>
  <c r="AJ97"/>
  <c r="AJ98"/>
  <c r="BT97"/>
  <c r="BT98"/>
  <c r="DD97"/>
  <c r="DD98"/>
  <c r="HM97"/>
  <c r="HM98"/>
  <c r="HM64"/>
  <c r="HM59"/>
  <c r="HM58"/>
  <c r="HM57"/>
  <c r="HM54"/>
  <c r="HM96"/>
  <c r="HM124"/>
  <c r="HM44"/>
  <c r="HM48"/>
  <c r="HM5"/>
  <c r="HM94"/>
  <c r="HM7"/>
  <c r="HM68"/>
  <c r="HM88"/>
  <c r="HM92"/>
  <c r="HM100"/>
  <c r="HM114"/>
  <c r="HM71"/>
  <c r="HM87"/>
  <c r="HM40"/>
  <c r="HM99"/>
  <c r="HM85"/>
  <c r="HM78"/>
  <c r="HM27"/>
  <c r="HM42"/>
  <c r="HM115"/>
  <c r="HM37"/>
  <c r="HM86"/>
  <c r="HM38"/>
  <c r="HN1"/>
  <c r="HM102"/>
  <c r="HM28"/>
  <c r="HM91"/>
  <c r="HM67"/>
  <c r="HM3"/>
  <c r="HM73"/>
  <c r="HM125"/>
  <c r="HM62"/>
  <c r="HM56"/>
  <c r="HM55"/>
  <c r="HM53"/>
  <c r="HM69"/>
  <c r="HM95"/>
  <c r="HM45"/>
  <c r="HM47"/>
  <c r="HM22"/>
  <c r="HM127"/>
  <c r="HM93"/>
  <c r="HM90"/>
  <c r="HM43"/>
  <c r="HM46"/>
  <c r="HM123"/>
  <c r="HM50"/>
  <c r="HM80"/>
  <c r="HM101"/>
  <c r="HM79"/>
  <c r="HM111"/>
  <c r="HM39"/>
  <c r="HM84"/>
  <c r="HM72"/>
  <c r="HM81"/>
  <c r="HM110"/>
  <c r="HM21"/>
  <c r="HM77"/>
  <c r="HM41"/>
  <c r="HM126"/>
  <c r="HM66"/>
  <c r="HM82"/>
  <c r="HM83"/>
  <c r="HM89"/>
  <c r="AK98" i="23"/>
  <c r="AK97"/>
  <c r="HN98"/>
  <c r="HN97"/>
  <c r="EP98"/>
  <c r="EP97"/>
  <c r="GB98"/>
  <c r="GB97"/>
  <c r="DE98"/>
  <c r="DE97"/>
  <c r="BU98"/>
  <c r="BU97"/>
  <c r="EO125" i="14"/>
  <c r="AJ125"/>
  <c r="BT125"/>
  <c r="DD125"/>
  <c r="GA125"/>
  <c r="HN62" i="23"/>
  <c r="HN59"/>
  <c r="HN58"/>
  <c r="HN57"/>
  <c r="HN56"/>
  <c r="HN55"/>
  <c r="HN54"/>
  <c r="HN53"/>
  <c r="HN64"/>
  <c r="EP62"/>
  <c r="EP59"/>
  <c r="EP58"/>
  <c r="EP57"/>
  <c r="EP56"/>
  <c r="EP55"/>
  <c r="EP54"/>
  <c r="EP53"/>
  <c r="EP64"/>
  <c r="DE59"/>
  <c r="DE56"/>
  <c r="DE55"/>
  <c r="DE58"/>
  <c r="DE62"/>
  <c r="DE57"/>
  <c r="DE54"/>
  <c r="DE53"/>
  <c r="DE64"/>
  <c r="AK62"/>
  <c r="AK59"/>
  <c r="AK58"/>
  <c r="AK57"/>
  <c r="AK55"/>
  <c r="AK54"/>
  <c r="AK53"/>
  <c r="AK56"/>
  <c r="AK64"/>
  <c r="GB62"/>
  <c r="GB56"/>
  <c r="GB55"/>
  <c r="GB59"/>
  <c r="GB57"/>
  <c r="GB58"/>
  <c r="GB54"/>
  <c r="GB53"/>
  <c r="GB64"/>
  <c r="BU62"/>
  <c r="BU57"/>
  <c r="BU55"/>
  <c r="BU54"/>
  <c r="BU53"/>
  <c r="BU59"/>
  <c r="BU58"/>
  <c r="BU56"/>
  <c r="BU64"/>
  <c r="EO64" i="14"/>
  <c r="EO62"/>
  <c r="EO59"/>
  <c r="EO58"/>
  <c r="EO56"/>
  <c r="EO57"/>
  <c r="EO55"/>
  <c r="EO54"/>
  <c r="EO53"/>
  <c r="AJ62"/>
  <c r="AJ64"/>
  <c r="AJ59"/>
  <c r="AJ58"/>
  <c r="AJ56"/>
  <c r="AJ57"/>
  <c r="AJ55"/>
  <c r="AJ54"/>
  <c r="AJ53"/>
  <c r="BT64"/>
  <c r="BT62"/>
  <c r="BT59"/>
  <c r="BT58"/>
  <c r="BT57"/>
  <c r="BT55"/>
  <c r="BT56"/>
  <c r="BT53"/>
  <c r="BT54"/>
  <c r="GA64"/>
  <c r="GA62"/>
  <c r="GA59"/>
  <c r="GA58"/>
  <c r="GA57"/>
  <c r="GA55"/>
  <c r="GA56"/>
  <c r="GA53"/>
  <c r="GA54"/>
  <c r="DD64"/>
  <c r="DD62"/>
  <c r="DD59"/>
  <c r="DD58"/>
  <c r="DD57"/>
  <c r="DD55"/>
  <c r="DD56"/>
  <c r="DD53"/>
  <c r="DD54"/>
  <c r="DD69"/>
  <c r="DD95"/>
  <c r="DD45"/>
  <c r="DD47"/>
  <c r="DD5"/>
  <c r="DD93"/>
  <c r="DD127"/>
  <c r="DD68"/>
  <c r="DD88"/>
  <c r="DD90"/>
  <c r="DD73"/>
  <c r="DD79"/>
  <c r="DD40"/>
  <c r="DD28"/>
  <c r="DD85"/>
  <c r="DD27"/>
  <c r="DD80"/>
  <c r="DD81"/>
  <c r="DD99"/>
  <c r="DD115"/>
  <c r="DD3"/>
  <c r="DD66"/>
  <c r="DD50"/>
  <c r="DD72"/>
  <c r="DD89"/>
  <c r="DD101"/>
  <c r="DD123"/>
  <c r="DD111"/>
  <c r="DD114"/>
  <c r="DD96"/>
  <c r="DD124"/>
  <c r="DD44"/>
  <c r="DD48"/>
  <c r="DD22"/>
  <c r="DD94"/>
  <c r="DD7"/>
  <c r="DD92"/>
  <c r="DD43"/>
  <c r="DD46"/>
  <c r="DD110"/>
  <c r="DD86"/>
  <c r="DD126"/>
  <c r="DD82"/>
  <c r="DD71"/>
  <c r="DD102"/>
  <c r="DD78"/>
  <c r="DD38"/>
  <c r="DD87"/>
  <c r="DD37"/>
  <c r="DD100"/>
  <c r="DD83"/>
  <c r="DD67"/>
  <c r="DD91"/>
  <c r="DE1"/>
  <c r="DD77"/>
  <c r="DD42"/>
  <c r="DD39"/>
  <c r="DD41"/>
  <c r="DD21"/>
  <c r="DD84"/>
  <c r="AK50" i="23"/>
  <c r="HN50"/>
  <c r="EP50"/>
  <c r="GB50"/>
  <c r="BU50"/>
  <c r="DE50"/>
  <c r="AJ69" i="14"/>
  <c r="AJ96"/>
  <c r="AJ95"/>
  <c r="AJ124"/>
  <c r="GA69"/>
  <c r="GA96"/>
  <c r="GA95"/>
  <c r="GA124"/>
  <c r="EO69"/>
  <c r="EO96"/>
  <c r="EO95"/>
  <c r="EO124"/>
  <c r="BT69"/>
  <c r="BT96"/>
  <c r="BT95"/>
  <c r="BT124"/>
  <c r="BU96" i="23"/>
  <c r="BU95"/>
  <c r="BU124"/>
  <c r="DE96"/>
  <c r="DE95"/>
  <c r="DE124"/>
  <c r="AK96"/>
  <c r="AK95"/>
  <c r="AK124"/>
  <c r="HN96"/>
  <c r="HN95"/>
  <c r="HN124"/>
  <c r="EP96"/>
  <c r="EP95"/>
  <c r="EP124"/>
  <c r="GB96"/>
  <c r="GB95"/>
  <c r="GB124"/>
  <c r="DC124" i="14"/>
  <c r="FY124"/>
  <c r="HK124"/>
  <c r="EN124"/>
  <c r="DD48" i="23"/>
  <c r="DD124"/>
  <c r="FZ124"/>
  <c r="EO124"/>
  <c r="HL124"/>
  <c r="AK48"/>
  <c r="AK69"/>
  <c r="GB48"/>
  <c r="GB69"/>
  <c r="BU48"/>
  <c r="BU69"/>
  <c r="DE48"/>
  <c r="DE69"/>
  <c r="HN48"/>
  <c r="HN69"/>
  <c r="EP48"/>
  <c r="EP69"/>
  <c r="EO45" i="14"/>
  <c r="EO44"/>
  <c r="EO47"/>
  <c r="EO48"/>
  <c r="DC47"/>
  <c r="DC5"/>
  <c r="DC127"/>
  <c r="DC48"/>
  <c r="DC22"/>
  <c r="DC7"/>
  <c r="FY47"/>
  <c r="FY5"/>
  <c r="FY127"/>
  <c r="FY22"/>
  <c r="FY7"/>
  <c r="FY48"/>
  <c r="AJ45"/>
  <c r="AJ44"/>
  <c r="AJ47"/>
  <c r="AJ48"/>
  <c r="HK48"/>
  <c r="HK5"/>
  <c r="HK127"/>
  <c r="HK47"/>
  <c r="HK22"/>
  <c r="HK7"/>
  <c r="BT45"/>
  <c r="BT44"/>
  <c r="BT47"/>
  <c r="BT48"/>
  <c r="EN7"/>
  <c r="EN5"/>
  <c r="DD7" i="23"/>
  <c r="DD22"/>
  <c r="EO7"/>
  <c r="EO22"/>
  <c r="GA45" i="14"/>
  <c r="GA44"/>
  <c r="GA47"/>
  <c r="GA48"/>
  <c r="DD46" i="23"/>
  <c r="EN48" i="14"/>
  <c r="FZ48" i="23"/>
  <c r="FZ22"/>
  <c r="FZ7"/>
  <c r="FZ46"/>
  <c r="FZ5"/>
  <c r="FZ127"/>
  <c r="BT10"/>
  <c r="HL48"/>
  <c r="HL5"/>
  <c r="HL127"/>
  <c r="HL46"/>
  <c r="HL22"/>
  <c r="HL7"/>
  <c r="EN127" i="14"/>
  <c r="EN22"/>
  <c r="DD127" i="23"/>
  <c r="DD5"/>
  <c r="EO127"/>
  <c r="EO5"/>
  <c r="EO46"/>
  <c r="EN47" i="14"/>
  <c r="EO48" i="23"/>
  <c r="HN46"/>
  <c r="HN45"/>
  <c r="HN44"/>
  <c r="EP46"/>
  <c r="EP45"/>
  <c r="EP44"/>
  <c r="AK45"/>
  <c r="AK46"/>
  <c r="AK44"/>
  <c r="GB46"/>
  <c r="GB45"/>
  <c r="GB44"/>
  <c r="BU46"/>
  <c r="BU45"/>
  <c r="BU44"/>
  <c r="DE44"/>
  <c r="DE46"/>
  <c r="DE45"/>
  <c r="GA22" i="14"/>
  <c r="GA93"/>
  <c r="GA7"/>
  <c r="GA68"/>
  <c r="GA88"/>
  <c r="GA90"/>
  <c r="GA46"/>
  <c r="GA67"/>
  <c r="GA73"/>
  <c r="GA83"/>
  <c r="GA110"/>
  <c r="GB1"/>
  <c r="GA66"/>
  <c r="GA82"/>
  <c r="GA28"/>
  <c r="GA71"/>
  <c r="GA87"/>
  <c r="GA114"/>
  <c r="GA85"/>
  <c r="GA27"/>
  <c r="GA42"/>
  <c r="GA72"/>
  <c r="GA81"/>
  <c r="GA89"/>
  <c r="GA102"/>
  <c r="GA126"/>
  <c r="GA39"/>
  <c r="GA78"/>
  <c r="GA99"/>
  <c r="GA3"/>
  <c r="GA21"/>
  <c r="GA5"/>
  <c r="GA94"/>
  <c r="GA127"/>
  <c r="GA92"/>
  <c r="GA43"/>
  <c r="GA40"/>
  <c r="GA79"/>
  <c r="GA86"/>
  <c r="GA100"/>
  <c r="GA123"/>
  <c r="GA91"/>
  <c r="GA115"/>
  <c r="GA50"/>
  <c r="GA80"/>
  <c r="GA101"/>
  <c r="GA38"/>
  <c r="GA77"/>
  <c r="GA111"/>
  <c r="GA41"/>
  <c r="GA84"/>
  <c r="GA37"/>
  <c r="AK22" i="23"/>
  <c r="AK5"/>
  <c r="AK127"/>
  <c r="AK94"/>
  <c r="AK7"/>
  <c r="AK93"/>
  <c r="GB22"/>
  <c r="GB5"/>
  <c r="GB94"/>
  <c r="GB93"/>
  <c r="GB7"/>
  <c r="GB127"/>
  <c r="DE5"/>
  <c r="DE22"/>
  <c r="DE94"/>
  <c r="DE93"/>
  <c r="DE7"/>
  <c r="DE127"/>
  <c r="DE88"/>
  <c r="DE92"/>
  <c r="DE43"/>
  <c r="DE68"/>
  <c r="DE79"/>
  <c r="DE99"/>
  <c r="DF1"/>
  <c r="DF65" s="1"/>
  <c r="DE84"/>
  <c r="DE123"/>
  <c r="DE66"/>
  <c r="DE42"/>
  <c r="DE81"/>
  <c r="DE39"/>
  <c r="DE102"/>
  <c r="DE3"/>
  <c r="DE72"/>
  <c r="DE37"/>
  <c r="DE82"/>
  <c r="DE110"/>
  <c r="DE67"/>
  <c r="DE77"/>
  <c r="DE21"/>
  <c r="DE111"/>
  <c r="DE89"/>
  <c r="DE90"/>
  <c r="DE47"/>
  <c r="DE86"/>
  <c r="DE28"/>
  <c r="DE71"/>
  <c r="DE78"/>
  <c r="DE100"/>
  <c r="DE40"/>
  <c r="DE115"/>
  <c r="DE126"/>
  <c r="DE41"/>
  <c r="DE101"/>
  <c r="DE80"/>
  <c r="DE38"/>
  <c r="DE85"/>
  <c r="DE83"/>
  <c r="DE91"/>
  <c r="DE27"/>
  <c r="DE73"/>
  <c r="DE114"/>
  <c r="DE87"/>
  <c r="HN22"/>
  <c r="HN5"/>
  <c r="HN127"/>
  <c r="HN94"/>
  <c r="HN93"/>
  <c r="HN7"/>
  <c r="EP22"/>
  <c r="EP5"/>
  <c r="EP127"/>
  <c r="EP94"/>
  <c r="EP93"/>
  <c r="EP7"/>
  <c r="BU22"/>
  <c r="BU5"/>
  <c r="BU7"/>
  <c r="BU127"/>
  <c r="BU94"/>
  <c r="BU93"/>
  <c r="EO22" i="14"/>
  <c r="EO5"/>
  <c r="EO127"/>
  <c r="EO94"/>
  <c r="EO93"/>
  <c r="EO7"/>
  <c r="AJ5"/>
  <c r="AJ22"/>
  <c r="AJ127"/>
  <c r="AJ94"/>
  <c r="AJ93"/>
  <c r="AJ7"/>
  <c r="BT22"/>
  <c r="BT5"/>
  <c r="BT127"/>
  <c r="BT7"/>
  <c r="BT94"/>
  <c r="BT93"/>
  <c r="EO68"/>
  <c r="EO88"/>
  <c r="AI36"/>
  <c r="FY32"/>
  <c r="FY31"/>
  <c r="FY30"/>
  <c r="FY33"/>
  <c r="DC32"/>
  <c r="DC33"/>
  <c r="DC30"/>
  <c r="DC31"/>
  <c r="HL30" i="23"/>
  <c r="HL33"/>
  <c r="HL32"/>
  <c r="HL31"/>
  <c r="FY10" i="14"/>
  <c r="FY118"/>
  <c r="DC10"/>
  <c r="DC118"/>
  <c r="AJ68"/>
  <c r="AJ88"/>
  <c r="HK118"/>
  <c r="HK10"/>
  <c r="AK88" i="23"/>
  <c r="BT68" i="14"/>
  <c r="BT88"/>
  <c r="HN88" i="23"/>
  <c r="EO118"/>
  <c r="EO33"/>
  <c r="EO10"/>
  <c r="BS33" i="14"/>
  <c r="BS31"/>
  <c r="EN33"/>
  <c r="EN10"/>
  <c r="GB88" i="23"/>
  <c r="GB92"/>
  <c r="GB43"/>
  <c r="GB68"/>
  <c r="GB87"/>
  <c r="GB38"/>
  <c r="GB78"/>
  <c r="GB47"/>
  <c r="GB91"/>
  <c r="GB85"/>
  <c r="GB84"/>
  <c r="GB101"/>
  <c r="GB82"/>
  <c r="GB39"/>
  <c r="GB72"/>
  <c r="GB115"/>
  <c r="GB111"/>
  <c r="GB3"/>
  <c r="GB110"/>
  <c r="GB21"/>
  <c r="GB73"/>
  <c r="GB100"/>
  <c r="GB71"/>
  <c r="GB114"/>
  <c r="GB90"/>
  <c r="GB79"/>
  <c r="GB126"/>
  <c r="GB99"/>
  <c r="GB42"/>
  <c r="GB40"/>
  <c r="GB81"/>
  <c r="GB123"/>
  <c r="GC1"/>
  <c r="GC65" s="1"/>
  <c r="GB27"/>
  <c r="GB41"/>
  <c r="GB102"/>
  <c r="GB86"/>
  <c r="GB83"/>
  <c r="GB66"/>
  <c r="GB77"/>
  <c r="GB37"/>
  <c r="GB80"/>
  <c r="GB28"/>
  <c r="GB89"/>
  <c r="GB67"/>
  <c r="BT118"/>
  <c r="BT32"/>
  <c r="AI10" i="14"/>
  <c r="AI32"/>
  <c r="AJ33" i="23"/>
  <c r="DD118"/>
  <c r="DD10"/>
  <c r="FZ10"/>
  <c r="FZ118"/>
  <c r="DD32"/>
  <c r="DD33"/>
  <c r="DD30"/>
  <c r="DD31"/>
  <c r="FZ30"/>
  <c r="FZ33"/>
  <c r="FZ32"/>
  <c r="FZ31"/>
  <c r="HK32" i="14"/>
  <c r="HK31"/>
  <c r="HK30"/>
  <c r="HK33"/>
  <c r="HL10" i="23"/>
  <c r="HL118"/>
  <c r="AJ118"/>
  <c r="BS118" i="14"/>
  <c r="EN118"/>
  <c r="AI118"/>
  <c r="EP88" i="23"/>
  <c r="EP92"/>
  <c r="EP47"/>
  <c r="EP83"/>
  <c r="EP78"/>
  <c r="EP100"/>
  <c r="EP40"/>
  <c r="EQ1"/>
  <c r="EQ65" s="1"/>
  <c r="EP89"/>
  <c r="EP66"/>
  <c r="EP102"/>
  <c r="EP3"/>
  <c r="EP115"/>
  <c r="EP86"/>
  <c r="EP28"/>
  <c r="EP71"/>
  <c r="EP82"/>
  <c r="EP110"/>
  <c r="EP67"/>
  <c r="EP41"/>
  <c r="EP101"/>
  <c r="EP126"/>
  <c r="EP77"/>
  <c r="EP21"/>
  <c r="EP87"/>
  <c r="EP90"/>
  <c r="EP43"/>
  <c r="EP68"/>
  <c r="EP72"/>
  <c r="EP37"/>
  <c r="EP84"/>
  <c r="EP123"/>
  <c r="EP73"/>
  <c r="EP114"/>
  <c r="EP111"/>
  <c r="EP80"/>
  <c r="EP38"/>
  <c r="EP85"/>
  <c r="EP79"/>
  <c r="EP99"/>
  <c r="EP91"/>
  <c r="EP27"/>
  <c r="EP81"/>
  <c r="EP39"/>
  <c r="EP42"/>
  <c r="EO31"/>
  <c r="EO32"/>
  <c r="EO30"/>
  <c r="BS10" i="14"/>
  <c r="BS32"/>
  <c r="EN31"/>
  <c r="EN32"/>
  <c r="BU88" i="23"/>
  <c r="BU92"/>
  <c r="BU102"/>
  <c r="BU21"/>
  <c r="BU100"/>
  <c r="BU83"/>
  <c r="BU27"/>
  <c r="BU87"/>
  <c r="BU91"/>
  <c r="BV1"/>
  <c r="BV65" s="1"/>
  <c r="BU111"/>
  <c r="BU115"/>
  <c r="BU39"/>
  <c r="BU82"/>
  <c r="BU99"/>
  <c r="BU79"/>
  <c r="BU77"/>
  <c r="BU38"/>
  <c r="BU114"/>
  <c r="BU47"/>
  <c r="BU43"/>
  <c r="BU90"/>
  <c r="BU68"/>
  <c r="BU42"/>
  <c r="BU73"/>
  <c r="BU101"/>
  <c r="BU81"/>
  <c r="BU78"/>
  <c r="BU66"/>
  <c r="BU72"/>
  <c r="BU80"/>
  <c r="BU123"/>
  <c r="BU71"/>
  <c r="BU41"/>
  <c r="BU37"/>
  <c r="BU110"/>
  <c r="BU89"/>
  <c r="BU86"/>
  <c r="BU67"/>
  <c r="BU40"/>
  <c r="BU84"/>
  <c r="BU3"/>
  <c r="BU28"/>
  <c r="BU126"/>
  <c r="BU85"/>
  <c r="BT33"/>
  <c r="BT31"/>
  <c r="AI33" i="14"/>
  <c r="AI31"/>
  <c r="AJ10" i="23"/>
  <c r="AJ32"/>
  <c r="EO90" i="14"/>
  <c r="EO92"/>
  <c r="EO43"/>
  <c r="AJ90"/>
  <c r="AJ92"/>
  <c r="AJ43"/>
  <c r="BT43"/>
  <c r="BT90"/>
  <c r="BT92"/>
  <c r="AK90" i="23"/>
  <c r="AK92"/>
  <c r="AK43"/>
  <c r="AK68"/>
  <c r="HN90"/>
  <c r="HN92"/>
  <c r="HN43"/>
  <c r="HN68"/>
  <c r="HN67"/>
  <c r="HN77"/>
  <c r="HN21"/>
  <c r="HN82"/>
  <c r="HN38"/>
  <c r="HN86"/>
  <c r="HN41"/>
  <c r="HN87"/>
  <c r="HN126"/>
  <c r="HN40"/>
  <c r="HN73"/>
  <c r="HN89"/>
  <c r="HN114"/>
  <c r="HN37"/>
  <c r="HN115"/>
  <c r="HN123"/>
  <c r="HN83"/>
  <c r="HO1"/>
  <c r="HO65" s="1"/>
  <c r="HN100"/>
  <c r="HN79"/>
  <c r="HN39"/>
  <c r="HN47"/>
  <c r="HN111"/>
  <c r="HN27"/>
  <c r="HN28"/>
  <c r="HN71"/>
  <c r="HN110"/>
  <c r="HN42"/>
  <c r="HN66"/>
  <c r="HN84"/>
  <c r="HN72"/>
  <c r="HN85"/>
  <c r="HN80"/>
  <c r="HN102"/>
  <c r="HN81"/>
  <c r="HN101"/>
  <c r="HN3"/>
  <c r="HN91"/>
  <c r="HN78"/>
  <c r="HN99"/>
  <c r="BT111" i="14"/>
  <c r="BT21"/>
  <c r="BT28"/>
  <c r="BT84"/>
  <c r="BT40"/>
  <c r="BT114"/>
  <c r="BT110"/>
  <c r="BT80"/>
  <c r="BT72"/>
  <c r="BU1"/>
  <c r="BT115"/>
  <c r="BT87"/>
  <c r="BT41"/>
  <c r="BT39"/>
  <c r="BT77"/>
  <c r="BT71"/>
  <c r="BT99"/>
  <c r="BT126"/>
  <c r="BT78"/>
  <c r="BT73"/>
  <c r="BT46"/>
  <c r="BT42"/>
  <c r="BT101"/>
  <c r="BT86"/>
  <c r="BT83"/>
  <c r="BT3"/>
  <c r="BT37"/>
  <c r="BT89"/>
  <c r="BT123"/>
  <c r="BT66"/>
  <c r="BT50"/>
  <c r="BT82"/>
  <c r="BT27"/>
  <c r="BT85"/>
  <c r="BT102"/>
  <c r="BT81"/>
  <c r="BT38"/>
  <c r="BT79"/>
  <c r="BT91"/>
  <c r="BT100"/>
  <c r="BT67"/>
  <c r="BW1" i="13"/>
  <c r="H28" i="6"/>
  <c r="FZ76" i="23"/>
  <c r="FZ75"/>
  <c r="FZ119"/>
  <c r="FZ115"/>
  <c r="FZ112"/>
  <c r="FZ128"/>
  <c r="FZ129"/>
  <c r="FZ21"/>
  <c r="FZ117"/>
  <c r="FZ102"/>
  <c r="FZ47"/>
  <c r="FZ51"/>
  <c r="FZ130"/>
  <c r="FZ114"/>
  <c r="FZ9"/>
  <c r="FZ126"/>
  <c r="FZ121"/>
  <c r="DD102"/>
  <c r="DD117"/>
  <c r="DD114"/>
  <c r="DD130"/>
  <c r="DD9"/>
  <c r="DD115"/>
  <c r="DD76"/>
  <c r="DD119"/>
  <c r="DD128"/>
  <c r="DD47"/>
  <c r="DD121"/>
  <c r="DD126"/>
  <c r="DD21"/>
  <c r="DD51"/>
  <c r="DD75"/>
  <c r="DD112"/>
  <c r="DD129"/>
  <c r="G28" i="6"/>
  <c r="BT34" i="23"/>
  <c r="BT35"/>
  <c r="BT36"/>
  <c r="EO80"/>
  <c r="EO3"/>
  <c r="EO81"/>
  <c r="EO67"/>
  <c r="EO83"/>
  <c r="EO36"/>
  <c r="EO29"/>
  <c r="EO34"/>
  <c r="EO35"/>
  <c r="EO82"/>
  <c r="EO27"/>
  <c r="HL35"/>
  <c r="HL67"/>
  <c r="HL3"/>
  <c r="HL82"/>
  <c r="HL34"/>
  <c r="HL36"/>
  <c r="HL80"/>
  <c r="HL27"/>
  <c r="HL81"/>
  <c r="HL29"/>
  <c r="HL83"/>
  <c r="D28" i="6"/>
  <c r="DC76" i="14"/>
  <c r="DC21"/>
  <c r="DC102"/>
  <c r="DC121"/>
  <c r="DC119"/>
  <c r="DC128"/>
  <c r="DC112"/>
  <c r="DC46"/>
  <c r="DC115"/>
  <c r="DC117"/>
  <c r="DC126"/>
  <c r="DC130"/>
  <c r="DC9"/>
  <c r="DC51"/>
  <c r="DC75"/>
  <c r="DC129"/>
  <c r="DC50"/>
  <c r="DC114"/>
  <c r="FY51"/>
  <c r="FY75"/>
  <c r="FY102"/>
  <c r="FY117"/>
  <c r="FY126"/>
  <c r="FY130"/>
  <c r="FY21"/>
  <c r="FY76"/>
  <c r="FY119"/>
  <c r="FY46"/>
  <c r="FY121"/>
  <c r="FY50"/>
  <c r="FY115"/>
  <c r="FY112"/>
  <c r="FY129"/>
  <c r="FY9"/>
  <c r="FY114"/>
  <c r="FY128"/>
  <c r="C28" i="6"/>
  <c r="BT30" i="14" s="1"/>
  <c r="BS34"/>
  <c r="BS35"/>
  <c r="BS36"/>
  <c r="HK34"/>
  <c r="HK82"/>
  <c r="HK27"/>
  <c r="HK83"/>
  <c r="HK81"/>
  <c r="HK36"/>
  <c r="HK3"/>
  <c r="HK80"/>
  <c r="HK35"/>
  <c r="HK67"/>
  <c r="HK29"/>
  <c r="I28" i="6"/>
  <c r="BT129" i="23"/>
  <c r="BT112"/>
  <c r="BT117"/>
  <c r="BT75"/>
  <c r="BT51"/>
  <c r="BT76"/>
  <c r="BT128"/>
  <c r="BT119"/>
  <c r="BT9"/>
  <c r="BT130"/>
  <c r="BT121"/>
  <c r="EO47"/>
  <c r="EO102"/>
  <c r="EO117"/>
  <c r="EO114"/>
  <c r="EO130"/>
  <c r="EO9"/>
  <c r="EO128"/>
  <c r="EO75"/>
  <c r="EO129"/>
  <c r="EO51"/>
  <c r="EO115"/>
  <c r="EO126"/>
  <c r="EO21"/>
  <c r="EO112"/>
  <c r="EO76"/>
  <c r="EO119"/>
  <c r="EO121"/>
  <c r="HL47"/>
  <c r="HL121"/>
  <c r="HL126"/>
  <c r="HL21"/>
  <c r="HL115"/>
  <c r="HL76"/>
  <c r="HL119"/>
  <c r="HL112"/>
  <c r="HL9"/>
  <c r="HL129"/>
  <c r="HL102"/>
  <c r="HL117"/>
  <c r="HL114"/>
  <c r="HL130"/>
  <c r="HL75"/>
  <c r="HL51"/>
  <c r="HL128"/>
  <c r="AK85"/>
  <c r="AK47"/>
  <c r="AK51"/>
  <c r="AK41"/>
  <c r="AK110"/>
  <c r="AK111"/>
  <c r="AK117"/>
  <c r="AK21"/>
  <c r="AK75"/>
  <c r="AK89"/>
  <c r="AK115"/>
  <c r="AK87"/>
  <c r="AK72"/>
  <c r="AK80"/>
  <c r="AK123"/>
  <c r="AK86"/>
  <c r="AK39"/>
  <c r="AK82"/>
  <c r="AK67"/>
  <c r="AK99"/>
  <c r="AK40"/>
  <c r="AK79"/>
  <c r="AK126"/>
  <c r="AK114"/>
  <c r="AK42"/>
  <c r="AK76"/>
  <c r="AK101"/>
  <c r="AK130"/>
  <c r="AK121"/>
  <c r="AK77"/>
  <c r="AK38"/>
  <c r="AK100"/>
  <c r="AK83"/>
  <c r="AK27"/>
  <c r="AK71"/>
  <c r="AK37"/>
  <c r="AK9"/>
  <c r="AK102"/>
  <c r="AK73"/>
  <c r="AK84"/>
  <c r="AK3"/>
  <c r="AK28"/>
  <c r="AK81"/>
  <c r="AK78"/>
  <c r="AK66"/>
  <c r="AK91"/>
  <c r="AK119"/>
  <c r="AL1"/>
  <c r="AL65" s="1"/>
  <c r="AI35" i="14"/>
  <c r="AI121"/>
  <c r="AI75"/>
  <c r="AI51"/>
  <c r="AI119"/>
  <c r="AI129"/>
  <c r="AI34"/>
  <c r="AI117"/>
  <c r="AI76"/>
  <c r="AJ129" i="23"/>
  <c r="AJ130"/>
  <c r="AJ119"/>
  <c r="AJ117"/>
  <c r="AJ75"/>
  <c r="AJ76"/>
  <c r="EO85" i="14"/>
  <c r="EO46"/>
  <c r="EO41"/>
  <c r="EO115"/>
  <c r="EO114"/>
  <c r="EO21"/>
  <c r="EO78"/>
  <c r="EO80"/>
  <c r="EO82"/>
  <c r="EO84"/>
  <c r="EO87"/>
  <c r="EO91"/>
  <c r="EO100"/>
  <c r="EO102"/>
  <c r="EO27"/>
  <c r="EO29"/>
  <c r="EO35"/>
  <c r="EO38"/>
  <c r="EO40"/>
  <c r="EO42"/>
  <c r="EO67"/>
  <c r="EO3"/>
  <c r="EO111"/>
  <c r="EO126"/>
  <c r="EO73"/>
  <c r="EO77"/>
  <c r="EO81"/>
  <c r="EO89"/>
  <c r="EO99"/>
  <c r="EO39"/>
  <c r="EO66"/>
  <c r="EP1"/>
  <c r="EO110"/>
  <c r="EO123"/>
  <c r="EO72"/>
  <c r="EO79"/>
  <c r="EO83"/>
  <c r="EO86"/>
  <c r="EO101"/>
  <c r="EO28"/>
  <c r="EO37"/>
  <c r="EO50"/>
  <c r="EO71"/>
  <c r="B28" i="6"/>
  <c r="AJ34" i="14" s="1"/>
  <c r="DC83"/>
  <c r="DC29"/>
  <c r="DC3"/>
  <c r="DC81"/>
  <c r="DC27"/>
  <c r="DC35"/>
  <c r="DC67"/>
  <c r="DC80"/>
  <c r="DC34"/>
  <c r="DC36"/>
  <c r="DC82"/>
  <c r="FY36"/>
  <c r="FY34"/>
  <c r="FY82"/>
  <c r="FY29"/>
  <c r="FY27"/>
  <c r="FY83"/>
  <c r="FY3"/>
  <c r="FY80"/>
  <c r="FY81"/>
  <c r="FY35"/>
  <c r="FY67"/>
  <c r="F28" i="6"/>
  <c r="FZ82" i="23"/>
  <c r="FZ83"/>
  <c r="FZ3"/>
  <c r="FZ29"/>
  <c r="FZ27"/>
  <c r="FZ34"/>
  <c r="FZ80"/>
  <c r="FZ81"/>
  <c r="FZ67"/>
  <c r="FZ35"/>
  <c r="FZ36"/>
  <c r="DD36"/>
  <c r="DD80"/>
  <c r="DD3"/>
  <c r="DD81"/>
  <c r="DD82"/>
  <c r="DD27"/>
  <c r="DD67"/>
  <c r="DD29"/>
  <c r="DD34"/>
  <c r="DD83"/>
  <c r="DD35"/>
  <c r="AJ85" i="14"/>
  <c r="AJ46"/>
  <c r="AJ36"/>
  <c r="AJ51"/>
  <c r="AJ129"/>
  <c r="AJ110"/>
  <c r="AJ50"/>
  <c r="AJ112"/>
  <c r="AJ73"/>
  <c r="AJ128"/>
  <c r="AJ117"/>
  <c r="AJ115"/>
  <c r="AJ84"/>
  <c r="AJ3"/>
  <c r="AJ99"/>
  <c r="AJ40"/>
  <c r="AJ79"/>
  <c r="AJ86"/>
  <c r="AJ39"/>
  <c r="AJ81"/>
  <c r="AJ83"/>
  <c r="AJ77"/>
  <c r="AJ28"/>
  <c r="AJ38"/>
  <c r="AJ29"/>
  <c r="AJ126"/>
  <c r="AJ114"/>
  <c r="AJ71"/>
  <c r="AK1"/>
  <c r="AJ37"/>
  <c r="AJ102"/>
  <c r="AJ76"/>
  <c r="AJ111"/>
  <c r="AJ130"/>
  <c r="AJ89"/>
  <c r="AJ21"/>
  <c r="AJ72"/>
  <c r="AJ78"/>
  <c r="AJ66"/>
  <c r="AJ80"/>
  <c r="AJ67"/>
  <c r="AJ123"/>
  <c r="AJ41"/>
  <c r="AJ42"/>
  <c r="AJ9"/>
  <c r="AJ101"/>
  <c r="AJ75"/>
  <c r="AJ121"/>
  <c r="AJ87"/>
  <c r="AJ27"/>
  <c r="AJ100"/>
  <c r="AJ82"/>
  <c r="AJ91"/>
  <c r="AJ119"/>
  <c r="E28" i="6"/>
  <c r="BS76" i="14"/>
  <c r="BS130"/>
  <c r="BS9"/>
  <c r="BS75"/>
  <c r="BS121"/>
  <c r="BS119"/>
  <c r="BS51"/>
  <c r="BS117"/>
  <c r="BS128"/>
  <c r="BS112"/>
  <c r="BS129"/>
  <c r="HK46"/>
  <c r="HK126"/>
  <c r="HK130"/>
  <c r="HK119"/>
  <c r="HK75"/>
  <c r="HK51"/>
  <c r="HK102"/>
  <c r="HK115"/>
  <c r="HK76"/>
  <c r="HK9"/>
  <c r="HK117"/>
  <c r="HK129"/>
  <c r="HK114"/>
  <c r="HK50"/>
  <c r="HK128"/>
  <c r="HK112"/>
  <c r="HK121"/>
  <c r="HK21"/>
  <c r="AM1" i="13"/>
  <c r="AI130" i="14"/>
  <c r="AI112"/>
  <c r="AI128"/>
  <c r="AI9"/>
  <c r="AJ112" i="23"/>
  <c r="AJ34"/>
  <c r="AJ121"/>
  <c r="AJ128"/>
  <c r="AJ35"/>
  <c r="AJ9"/>
  <c r="AJ51"/>
  <c r="AJ36"/>
  <c r="GA65" l="1"/>
  <c r="GA122"/>
  <c r="GA120"/>
  <c r="GA60"/>
  <c r="GA56"/>
  <c r="GA59"/>
  <c r="GA52"/>
  <c r="GA64"/>
  <c r="AM3" i="13"/>
  <c r="AM6"/>
  <c r="AM8"/>
  <c r="AM10"/>
  <c r="AM21"/>
  <c r="AM23"/>
  <c r="AM25"/>
  <c r="AM27"/>
  <c r="AM29"/>
  <c r="AM31"/>
  <c r="AM33"/>
  <c r="AM35"/>
  <c r="AM38"/>
  <c r="AM40"/>
  <c r="AM5"/>
  <c r="AM7"/>
  <c r="AM9"/>
  <c r="AM15"/>
  <c r="AM22"/>
  <c r="AM24"/>
  <c r="AM26"/>
  <c r="AM28"/>
  <c r="AM30"/>
  <c r="AM32"/>
  <c r="AM34"/>
  <c r="AM36"/>
  <c r="AM37"/>
  <c r="AM39"/>
  <c r="AM41"/>
  <c r="AM46"/>
  <c r="AM48"/>
  <c r="AM50"/>
  <c r="AM52"/>
  <c r="AM54"/>
  <c r="AM55"/>
  <c r="AM56"/>
  <c r="AM57"/>
  <c r="AM59"/>
  <c r="AM61"/>
  <c r="AM63"/>
  <c r="AM65"/>
  <c r="AM67"/>
  <c r="AM69"/>
  <c r="AM71"/>
  <c r="AM73"/>
  <c r="AM75"/>
  <c r="AM77"/>
  <c r="AM79"/>
  <c r="AM81"/>
  <c r="AM83"/>
  <c r="AM85"/>
  <c r="AM8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43"/>
  <c r="AM20"/>
  <c r="AM42"/>
  <c r="AM45"/>
  <c r="AM51"/>
  <c r="AM60"/>
  <c r="AM64"/>
  <c r="AM66"/>
  <c r="AM68"/>
  <c r="AM70"/>
  <c r="AM78"/>
  <c r="AM80"/>
  <c r="AM84"/>
  <c r="AM86"/>
  <c r="AM88"/>
  <c r="AM89"/>
  <c r="AM90"/>
  <c r="AM92"/>
  <c r="AM44"/>
  <c r="AM47"/>
  <c r="AM49"/>
  <c r="AM53"/>
  <c r="AM58"/>
  <c r="AM62"/>
  <c r="AM72"/>
  <c r="AM74"/>
  <c r="AM76"/>
  <c r="AM82"/>
  <c r="AM91"/>
  <c r="AM93"/>
  <c r="AM94"/>
  <c r="AM114"/>
  <c r="AM120"/>
  <c r="AM126"/>
  <c r="AM128"/>
  <c r="AM130"/>
  <c r="AM95"/>
  <c r="AM96"/>
  <c r="AM97"/>
  <c r="AM98"/>
  <c r="AM100"/>
  <c r="AM102"/>
  <c r="AM104"/>
  <c r="AM106"/>
  <c r="AM108"/>
  <c r="AM110"/>
  <c r="AM112"/>
  <c r="AM116"/>
  <c r="AM118"/>
  <c r="AM122"/>
  <c r="AM124"/>
  <c r="AM18"/>
  <c r="AM16"/>
  <c r="AM17"/>
  <c r="AM19"/>
  <c r="AM14"/>
  <c r="AM13"/>
  <c r="EO26" i="14"/>
  <c r="HL122"/>
  <c r="HL52"/>
  <c r="HL59"/>
  <c r="HL65"/>
  <c r="HL120"/>
  <c r="HL60"/>
  <c r="HL64"/>
  <c r="HL56"/>
  <c r="EP105" i="23"/>
  <c r="HM122"/>
  <c r="HM120"/>
  <c r="HM56"/>
  <c r="HM64"/>
  <c r="HM65"/>
  <c r="HM52"/>
  <c r="HM60"/>
  <c r="HM59"/>
  <c r="AJ105" i="14"/>
  <c r="FZ122"/>
  <c r="FZ52"/>
  <c r="FZ60"/>
  <c r="FZ64"/>
  <c r="FZ56"/>
  <c r="FZ65"/>
  <c r="FZ120"/>
  <c r="FZ59"/>
  <c r="BW5" i="13"/>
  <c r="BW7"/>
  <c r="BW9"/>
  <c r="BW6"/>
  <c r="BW10"/>
  <c r="BW21"/>
  <c r="BW27"/>
  <c r="BW29"/>
  <c r="BW3"/>
  <c r="BW22"/>
  <c r="BW26"/>
  <c r="BW28"/>
  <c r="BW31"/>
  <c r="BW33"/>
  <c r="BW35"/>
  <c r="BW38"/>
  <c r="BW40"/>
  <c r="BW46"/>
  <c r="BW48"/>
  <c r="BW8"/>
  <c r="BW24"/>
  <c r="BW30"/>
  <c r="BW32"/>
  <c r="BW34"/>
  <c r="BW36"/>
  <c r="BW37"/>
  <c r="BW39"/>
  <c r="BW41"/>
  <c r="BW43"/>
  <c r="BW47"/>
  <c r="BW49"/>
  <c r="BW51"/>
  <c r="BW53"/>
  <c r="BW58"/>
  <c r="BW60"/>
  <c r="BW62"/>
  <c r="BW64"/>
  <c r="BW66"/>
  <c r="BW68"/>
  <c r="BW70"/>
  <c r="BW72"/>
  <c r="BW74"/>
  <c r="BW76"/>
  <c r="BW78"/>
  <c r="BW80"/>
  <c r="BW82"/>
  <c r="BW84"/>
  <c r="BW86"/>
  <c r="BW88"/>
  <c r="BW42"/>
  <c r="BW45"/>
  <c r="BW52"/>
  <c r="BW57"/>
  <c r="BW61"/>
  <c r="BW65"/>
  <c r="BW73"/>
  <c r="BW75"/>
  <c r="BW81"/>
  <c r="BW85"/>
  <c r="BW87"/>
  <c r="BW89"/>
  <c r="BW90"/>
  <c r="BW91"/>
  <c r="BW92"/>
  <c r="BW93"/>
  <c r="BW94"/>
  <c r="BW95"/>
  <c r="BW96"/>
  <c r="BW97"/>
  <c r="BW98"/>
  <c r="BW100"/>
  <c r="BW102"/>
  <c r="BW104"/>
  <c r="BW106"/>
  <c r="BW108"/>
  <c r="BW110"/>
  <c r="BW112"/>
  <c r="BW114"/>
  <c r="BW116"/>
  <c r="BW118"/>
  <c r="BW120"/>
  <c r="BW122"/>
  <c r="BW124"/>
  <c r="BW126"/>
  <c r="BW128"/>
  <c r="BW130"/>
  <c r="BW50"/>
  <c r="BW55"/>
  <c r="BW59"/>
  <c r="BW77"/>
  <c r="BW79"/>
  <c r="BW99"/>
  <c r="BW101"/>
  <c r="BW103"/>
  <c r="BW105"/>
  <c r="BW107"/>
  <c r="BW109"/>
  <c r="BW111"/>
  <c r="BW115"/>
  <c r="BW117"/>
  <c r="BW121"/>
  <c r="BW123"/>
  <c r="BW127"/>
  <c r="BW129"/>
  <c r="BW44"/>
  <c r="BW54"/>
  <c r="BW56"/>
  <c r="BW63"/>
  <c r="BW69"/>
  <c r="BW71"/>
  <c r="BW83"/>
  <c r="BW67"/>
  <c r="BW119"/>
  <c r="BW113"/>
  <c r="BW125"/>
  <c r="BW23"/>
  <c r="BW25"/>
  <c r="BW20"/>
  <c r="BW15"/>
  <c r="BW18"/>
  <c r="BW17"/>
  <c r="BW19"/>
  <c r="BW16"/>
  <c r="BW14"/>
  <c r="BW13"/>
  <c r="DE65" i="14"/>
  <c r="DE122"/>
  <c r="HN65"/>
  <c r="HN122"/>
  <c r="AK65"/>
  <c r="AK122"/>
  <c r="EP65"/>
  <c r="EP122"/>
  <c r="BU65"/>
  <c r="BU122"/>
  <c r="GB65"/>
  <c r="GB122"/>
  <c r="GB120"/>
  <c r="GB52"/>
  <c r="HN120"/>
  <c r="HN52"/>
  <c r="AK120"/>
  <c r="AK52"/>
  <c r="EP120"/>
  <c r="EP52"/>
  <c r="BU120"/>
  <c r="BU52"/>
  <c r="DE120"/>
  <c r="DE52"/>
  <c r="EQ52" i="23"/>
  <c r="EQ122"/>
  <c r="DF52"/>
  <c r="DF122"/>
  <c r="AL52"/>
  <c r="AL122"/>
  <c r="HO52"/>
  <c r="HO122"/>
  <c r="BV52"/>
  <c r="BV122"/>
  <c r="GC52"/>
  <c r="GC122"/>
  <c r="AL120"/>
  <c r="HO120"/>
  <c r="GC120"/>
  <c r="BV120"/>
  <c r="EQ120"/>
  <c r="DF120"/>
  <c r="AK61" i="14"/>
  <c r="AK109"/>
  <c r="AK108"/>
  <c r="AK103"/>
  <c r="AL61" i="23"/>
  <c r="AL109"/>
  <c r="AL108"/>
  <c r="AL103"/>
  <c r="GA105"/>
  <c r="GA107"/>
  <c r="GA68"/>
  <c r="GA26"/>
  <c r="GA106"/>
  <c r="GA104"/>
  <c r="GA70"/>
  <c r="GA69"/>
  <c r="BU61" i="14"/>
  <c r="BU109"/>
  <c r="BU108"/>
  <c r="BU103"/>
  <c r="HO61" i="23"/>
  <c r="HO109"/>
  <c r="HO108"/>
  <c r="HO103"/>
  <c r="BV61"/>
  <c r="BV109"/>
  <c r="BV108"/>
  <c r="BV103"/>
  <c r="EQ61"/>
  <c r="EQ109"/>
  <c r="EQ108"/>
  <c r="EQ103"/>
  <c r="GC61"/>
  <c r="GC108"/>
  <c r="GC109"/>
  <c r="GC103"/>
  <c r="DF61"/>
  <c r="DF108"/>
  <c r="DF109"/>
  <c r="DF103"/>
  <c r="GB61" i="14"/>
  <c r="GB108"/>
  <c r="GB109"/>
  <c r="GB103"/>
  <c r="DD107"/>
  <c r="DD104"/>
  <c r="BT105"/>
  <c r="BT106"/>
  <c r="BT26"/>
  <c r="DE107" i="23"/>
  <c r="DE104"/>
  <c r="BU104"/>
  <c r="BU106"/>
  <c r="BU26"/>
  <c r="EP106"/>
  <c r="AK104"/>
  <c r="AK106"/>
  <c r="AK26"/>
  <c r="AJ106" i="14"/>
  <c r="EO105"/>
  <c r="EO107"/>
  <c r="HL104"/>
  <c r="HL105"/>
  <c r="HL70"/>
  <c r="HL68"/>
  <c r="HL69"/>
  <c r="HL26"/>
  <c r="HL107"/>
  <c r="HL106"/>
  <c r="EP61"/>
  <c r="EP109"/>
  <c r="EP108"/>
  <c r="EP103"/>
  <c r="EP20" i="23"/>
  <c r="HM105"/>
  <c r="HM106"/>
  <c r="HM70"/>
  <c r="HM69"/>
  <c r="HM68"/>
  <c r="HM26"/>
  <c r="HM107"/>
  <c r="HM104"/>
  <c r="DD20" i="14"/>
  <c r="FZ26"/>
  <c r="FZ106"/>
  <c r="FZ105"/>
  <c r="FZ68"/>
  <c r="FZ104"/>
  <c r="FZ107"/>
  <c r="FZ70"/>
  <c r="FZ69"/>
  <c r="DE61"/>
  <c r="DE108"/>
  <c r="DE109"/>
  <c r="DE103"/>
  <c r="HN61"/>
  <c r="HN109"/>
  <c r="HN108"/>
  <c r="HN103"/>
  <c r="DD105"/>
  <c r="DD106"/>
  <c r="DD26"/>
  <c r="BT104"/>
  <c r="BT107"/>
  <c r="DE105" i="23"/>
  <c r="DE106"/>
  <c r="DE26"/>
  <c r="BU105"/>
  <c r="BU107"/>
  <c r="EP104"/>
  <c r="EP107"/>
  <c r="EP26"/>
  <c r="AK105"/>
  <c r="AK107"/>
  <c r="AJ104" i="14"/>
  <c r="AJ107"/>
  <c r="AJ26"/>
  <c r="EO104"/>
  <c r="EO106"/>
  <c r="HL17"/>
  <c r="HL18"/>
  <c r="HL63"/>
  <c r="HL20"/>
  <c r="HL19"/>
  <c r="HL25"/>
  <c r="EP63"/>
  <c r="EP8"/>
  <c r="EP60"/>
  <c r="AK29" i="23"/>
  <c r="GA20"/>
  <c r="GA16"/>
  <c r="GA18"/>
  <c r="GA25"/>
  <c r="GA63"/>
  <c r="GA17"/>
  <c r="GA19"/>
  <c r="HO63"/>
  <c r="HO8"/>
  <c r="HO60"/>
  <c r="BV63"/>
  <c r="BV8"/>
  <c r="BV60"/>
  <c r="BU29"/>
  <c r="BU30"/>
  <c r="AK30"/>
  <c r="AJ30" i="14"/>
  <c r="EO30"/>
  <c r="GB63"/>
  <c r="GB8"/>
  <c r="GB60"/>
  <c r="DE63"/>
  <c r="DE8"/>
  <c r="DE60"/>
  <c r="DD30"/>
  <c r="DD29"/>
  <c r="HN63"/>
  <c r="HN8"/>
  <c r="HN60"/>
  <c r="DE25" i="23"/>
  <c r="DE18"/>
  <c r="DE16"/>
  <c r="DE20"/>
  <c r="BU25"/>
  <c r="BU19"/>
  <c r="BU16"/>
  <c r="BU20"/>
  <c r="EP18"/>
  <c r="EP16"/>
  <c r="AK18"/>
  <c r="AK17"/>
  <c r="AK20"/>
  <c r="BT25" i="14"/>
  <c r="BT19"/>
  <c r="BT17"/>
  <c r="BT20"/>
  <c r="AJ19"/>
  <c r="AJ18"/>
  <c r="AJ16"/>
  <c r="AJ20"/>
  <c r="EO25"/>
  <c r="EO20"/>
  <c r="DD25"/>
  <c r="DD19"/>
  <c r="AK63"/>
  <c r="AK8"/>
  <c r="AK60"/>
  <c r="AL63" i="23"/>
  <c r="AL8"/>
  <c r="AL60"/>
  <c r="EP24"/>
  <c r="HM17"/>
  <c r="HM25"/>
  <c r="HM63"/>
  <c r="HM20"/>
  <c r="HM16"/>
  <c r="HM18"/>
  <c r="HM19"/>
  <c r="AJ24" i="14"/>
  <c r="FZ63"/>
  <c r="FZ20"/>
  <c r="FZ25"/>
  <c r="FZ17"/>
  <c r="FZ19"/>
  <c r="FZ18"/>
  <c r="BT29"/>
  <c r="BU63"/>
  <c r="BU8"/>
  <c r="BU60"/>
  <c r="EP29" i="23"/>
  <c r="EQ63"/>
  <c r="EQ8"/>
  <c r="EQ60"/>
  <c r="EP30"/>
  <c r="GC63"/>
  <c r="GC8"/>
  <c r="GC60"/>
  <c r="DE29"/>
  <c r="DE30"/>
  <c r="DF63"/>
  <c r="DF8"/>
  <c r="DF60"/>
  <c r="DE19"/>
  <c r="DE17"/>
  <c r="BU18"/>
  <c r="BU17"/>
  <c r="EP25"/>
  <c r="EP19"/>
  <c r="EP17"/>
  <c r="AK25"/>
  <c r="AK19"/>
  <c r="AK16"/>
  <c r="BT18" i="14"/>
  <c r="BT16"/>
  <c r="AJ25"/>
  <c r="AJ17"/>
  <c r="EO18"/>
  <c r="EO19"/>
  <c r="EO17"/>
  <c r="DD18"/>
  <c r="DD17"/>
  <c r="EP116"/>
  <c r="GB116"/>
  <c r="DE116"/>
  <c r="HN116"/>
  <c r="AK116"/>
  <c r="BU116"/>
  <c r="HO116" i="23"/>
  <c r="BV116"/>
  <c r="AL116"/>
  <c r="EQ116"/>
  <c r="GC116"/>
  <c r="DF116"/>
  <c r="AJ35" i="14"/>
  <c r="HL116"/>
  <c r="HL23"/>
  <c r="HL49"/>
  <c r="HL24"/>
  <c r="HL113"/>
  <c r="EO31"/>
  <c r="GA116" i="23"/>
  <c r="GA23"/>
  <c r="GA49"/>
  <c r="GA125"/>
  <c r="GA24"/>
  <c r="GA113"/>
  <c r="DE24"/>
  <c r="BU24"/>
  <c r="AK24"/>
  <c r="DD24" i="14"/>
  <c r="EO24"/>
  <c r="BT24"/>
  <c r="AJ32"/>
  <c r="BU15" i="23"/>
  <c r="HM116"/>
  <c r="HM23"/>
  <c r="HM49"/>
  <c r="HM125"/>
  <c r="HM24"/>
  <c r="HM113"/>
  <c r="DD15" i="14"/>
  <c r="FZ23"/>
  <c r="FZ49"/>
  <c r="FZ116"/>
  <c r="FZ24"/>
  <c r="FZ113"/>
  <c r="DE23" i="23"/>
  <c r="BU23"/>
  <c r="EP23"/>
  <c r="AK23"/>
  <c r="DD23" i="14"/>
  <c r="EO23"/>
  <c r="BT23"/>
  <c r="AJ23"/>
  <c r="AK6"/>
  <c r="BU6"/>
  <c r="EP6"/>
  <c r="GB6"/>
  <c r="DE6"/>
  <c r="HN6"/>
  <c r="AL6" i="23"/>
  <c r="EQ6"/>
  <c r="GC6"/>
  <c r="DF6"/>
  <c r="HO6"/>
  <c r="BV6"/>
  <c r="AK70" i="14"/>
  <c r="BU70"/>
  <c r="EP70"/>
  <c r="GB70"/>
  <c r="DE70"/>
  <c r="HN70"/>
  <c r="HO70" i="23"/>
  <c r="EQ70"/>
  <c r="AL70"/>
  <c r="BV70"/>
  <c r="GC70"/>
  <c r="DF70"/>
  <c r="AK49" i="14"/>
  <c r="AK113"/>
  <c r="EP113"/>
  <c r="EP49"/>
  <c r="BU49"/>
  <c r="BU113"/>
  <c r="GB49"/>
  <c r="GB113"/>
  <c r="DE49"/>
  <c r="DE113"/>
  <c r="HN113"/>
  <c r="HN49"/>
  <c r="AL125" i="23"/>
  <c r="AL49"/>
  <c r="AL113"/>
  <c r="HO125"/>
  <c r="HO113"/>
  <c r="HO49"/>
  <c r="EQ125"/>
  <c r="EQ49"/>
  <c r="EQ113"/>
  <c r="BV125"/>
  <c r="BV49"/>
  <c r="BV113"/>
  <c r="GC125"/>
  <c r="GC49"/>
  <c r="GC113"/>
  <c r="DF125"/>
  <c r="DF49"/>
  <c r="DF113"/>
  <c r="HL15" i="14"/>
  <c r="GA15" i="23"/>
  <c r="AJ13" i="14"/>
  <c r="EP15" i="23"/>
  <c r="AK15"/>
  <c r="DE15"/>
  <c r="BT15" i="14"/>
  <c r="AJ15"/>
  <c r="EO15"/>
  <c r="HM15" i="23"/>
  <c r="FZ15" i="14"/>
  <c r="EP14" i="23"/>
  <c r="BU14"/>
  <c r="DD14" i="14"/>
  <c r="HL14"/>
  <c r="GA14" i="23"/>
  <c r="AK14"/>
  <c r="BT14" i="14"/>
  <c r="EO14"/>
  <c r="BT13"/>
  <c r="EO34"/>
  <c r="EO36"/>
  <c r="AK128" i="23"/>
  <c r="AK112"/>
  <c r="AK129"/>
  <c r="HM14"/>
  <c r="FZ14" i="14"/>
  <c r="DE14" i="23"/>
  <c r="AJ14" i="14"/>
  <c r="AK13" i="23"/>
  <c r="BU13"/>
  <c r="GB74" i="14"/>
  <c r="DE74"/>
  <c r="HN74"/>
  <c r="AK74"/>
  <c r="EP74"/>
  <c r="BU74"/>
  <c r="HO74" i="23"/>
  <c r="EQ74"/>
  <c r="AL74"/>
  <c r="BV74"/>
  <c r="GC74"/>
  <c r="DF74"/>
  <c r="HM62"/>
  <c r="HM50"/>
  <c r="HM58"/>
  <c r="HM57"/>
  <c r="GA58"/>
  <c r="GA62"/>
  <c r="GA57"/>
  <c r="GA50"/>
  <c r="HL62" i="14"/>
  <c r="HL57"/>
  <c r="HL125"/>
  <c r="HL58"/>
  <c r="FZ125"/>
  <c r="FZ58"/>
  <c r="FZ57"/>
  <c r="FZ62"/>
  <c r="BU97"/>
  <c r="BU98"/>
  <c r="HN97"/>
  <c r="HN98"/>
  <c r="HN125"/>
  <c r="HN62"/>
  <c r="HN57"/>
  <c r="HN56"/>
  <c r="HN54"/>
  <c r="HN96"/>
  <c r="HN124"/>
  <c r="HN44"/>
  <c r="HN48"/>
  <c r="HN22"/>
  <c r="HN127"/>
  <c r="HN94"/>
  <c r="HN68"/>
  <c r="HN88"/>
  <c r="HN43"/>
  <c r="HN92"/>
  <c r="HN73"/>
  <c r="HN102"/>
  <c r="HN110"/>
  <c r="HN77"/>
  <c r="HN39"/>
  <c r="HN84"/>
  <c r="HN111"/>
  <c r="HN79"/>
  <c r="HN99"/>
  <c r="HN114"/>
  <c r="HN71"/>
  <c r="HN87"/>
  <c r="HN27"/>
  <c r="HN72"/>
  <c r="HN89"/>
  <c r="HN126"/>
  <c r="HN66"/>
  <c r="HN82"/>
  <c r="HN100"/>
  <c r="HN64"/>
  <c r="HN59"/>
  <c r="HN58"/>
  <c r="HN55"/>
  <c r="HN53"/>
  <c r="HN69"/>
  <c r="HN95"/>
  <c r="HN45"/>
  <c r="HN47"/>
  <c r="HN5"/>
  <c r="HN7"/>
  <c r="HN93"/>
  <c r="HN90"/>
  <c r="HN85"/>
  <c r="HN67"/>
  <c r="HN83"/>
  <c r="HN37"/>
  <c r="HN46"/>
  <c r="HN38"/>
  <c r="HN3"/>
  <c r="HN78"/>
  <c r="HN115"/>
  <c r="HN41"/>
  <c r="HN40"/>
  <c r="HN86"/>
  <c r="HN123"/>
  <c r="HN50"/>
  <c r="HN80"/>
  <c r="HN21"/>
  <c r="HN42"/>
  <c r="HN81"/>
  <c r="HN101"/>
  <c r="HN28"/>
  <c r="HN91"/>
  <c r="HO1"/>
  <c r="AK97"/>
  <c r="AK98"/>
  <c r="EP97"/>
  <c r="EP98"/>
  <c r="GB97"/>
  <c r="GB98"/>
  <c r="DE97"/>
  <c r="DE98"/>
  <c r="HO98" i="23"/>
  <c r="HO97"/>
  <c r="BV98"/>
  <c r="BV97"/>
  <c r="EQ98"/>
  <c r="EQ97"/>
  <c r="DF98"/>
  <c r="DF97"/>
  <c r="AL98"/>
  <c r="AL97"/>
  <c r="GC98"/>
  <c r="GC97"/>
  <c r="BU125" i="14"/>
  <c r="AK125"/>
  <c r="EP125"/>
  <c r="GB125"/>
  <c r="DE125"/>
  <c r="AL59" i="23"/>
  <c r="AL56"/>
  <c r="AL62"/>
  <c r="AL58"/>
  <c r="AL57"/>
  <c r="AL55"/>
  <c r="AL54"/>
  <c r="AL53"/>
  <c r="AL64"/>
  <c r="HO62"/>
  <c r="HO59"/>
  <c r="HO57"/>
  <c r="HO54"/>
  <c r="HO53"/>
  <c r="HO58"/>
  <c r="HO56"/>
  <c r="HO55"/>
  <c r="HO64"/>
  <c r="BV62"/>
  <c r="BV59"/>
  <c r="BV58"/>
  <c r="BV57"/>
  <c r="BV56"/>
  <c r="BV55"/>
  <c r="BV54"/>
  <c r="BV53"/>
  <c r="BV64"/>
  <c r="EQ59"/>
  <c r="EQ58"/>
  <c r="EQ54"/>
  <c r="EQ53"/>
  <c r="EQ62"/>
  <c r="EQ57"/>
  <c r="EQ56"/>
  <c r="EQ55"/>
  <c r="EQ64"/>
  <c r="DF62"/>
  <c r="DF59"/>
  <c r="DF58"/>
  <c r="DF57"/>
  <c r="DF54"/>
  <c r="DF53"/>
  <c r="DF56"/>
  <c r="DF55"/>
  <c r="DF64"/>
  <c r="GC62"/>
  <c r="GC59"/>
  <c r="GC58"/>
  <c r="GC57"/>
  <c r="GC54"/>
  <c r="GC53"/>
  <c r="GC56"/>
  <c r="GC55"/>
  <c r="GC64"/>
  <c r="GB64" i="14"/>
  <c r="GB62"/>
  <c r="GB59"/>
  <c r="GB58"/>
  <c r="GB56"/>
  <c r="GB57"/>
  <c r="GB55"/>
  <c r="GB54"/>
  <c r="GB53"/>
  <c r="DE64"/>
  <c r="DE62"/>
  <c r="DE59"/>
  <c r="DE58"/>
  <c r="DE56"/>
  <c r="DE57"/>
  <c r="DE55"/>
  <c r="DE54"/>
  <c r="DE53"/>
  <c r="AK64"/>
  <c r="AK62"/>
  <c r="AK59"/>
  <c r="AK57"/>
  <c r="AK58"/>
  <c r="AK56"/>
  <c r="AK53"/>
  <c r="AK55"/>
  <c r="AK54"/>
  <c r="EP64"/>
  <c r="EP62"/>
  <c r="EP59"/>
  <c r="EP58"/>
  <c r="EP57"/>
  <c r="EP55"/>
  <c r="EP56"/>
  <c r="EP53"/>
  <c r="EP54"/>
  <c r="BU64"/>
  <c r="BU62"/>
  <c r="BU59"/>
  <c r="BU56"/>
  <c r="BU58"/>
  <c r="BU57"/>
  <c r="BU55"/>
  <c r="BU54"/>
  <c r="BU53"/>
  <c r="DE69"/>
  <c r="DE95"/>
  <c r="DE45"/>
  <c r="DE48"/>
  <c r="DE5"/>
  <c r="DE94"/>
  <c r="DE7"/>
  <c r="DE90"/>
  <c r="DE92"/>
  <c r="DE81"/>
  <c r="DE27"/>
  <c r="DE111"/>
  <c r="DE87"/>
  <c r="DE66"/>
  <c r="DE99"/>
  <c r="DE115"/>
  <c r="DE3"/>
  <c r="DE91"/>
  <c r="DE101"/>
  <c r="DE85"/>
  <c r="DE21"/>
  <c r="DE72"/>
  <c r="DE123"/>
  <c r="DE46"/>
  <c r="DE86"/>
  <c r="DE73"/>
  <c r="DE78"/>
  <c r="DE126"/>
  <c r="DE71"/>
  <c r="DE96"/>
  <c r="DE124"/>
  <c r="DE44"/>
  <c r="DE47"/>
  <c r="DE22"/>
  <c r="DE127"/>
  <c r="DE93"/>
  <c r="DE68"/>
  <c r="DE88"/>
  <c r="DE43"/>
  <c r="DE41"/>
  <c r="DE89"/>
  <c r="DE42"/>
  <c r="DE80"/>
  <c r="DE28"/>
  <c r="DE114"/>
  <c r="DE83"/>
  <c r="DE67"/>
  <c r="DE100"/>
  <c r="DE82"/>
  <c r="DE37"/>
  <c r="DF1"/>
  <c r="DE77"/>
  <c r="DE38"/>
  <c r="DE102"/>
  <c r="DE39"/>
  <c r="DE79"/>
  <c r="DE40"/>
  <c r="DE110"/>
  <c r="DE84"/>
  <c r="DE50"/>
  <c r="AL50" i="23"/>
  <c r="HO50"/>
  <c r="BV50"/>
  <c r="EQ50"/>
  <c r="GC50"/>
  <c r="DF50"/>
  <c r="AK69" i="14"/>
  <c r="AK95"/>
  <c r="AK96"/>
  <c r="AK124"/>
  <c r="EP69"/>
  <c r="EP96"/>
  <c r="EP95"/>
  <c r="EP124"/>
  <c r="BU69"/>
  <c r="BU95"/>
  <c r="BU96"/>
  <c r="BU124"/>
  <c r="GB69"/>
  <c r="GB96"/>
  <c r="GB95"/>
  <c r="GB124"/>
  <c r="AL96" i="23"/>
  <c r="AL95"/>
  <c r="AL124"/>
  <c r="BV96"/>
  <c r="BV95"/>
  <c r="BV124"/>
  <c r="GC96"/>
  <c r="GC95"/>
  <c r="GC124"/>
  <c r="DF96"/>
  <c r="DF95"/>
  <c r="DF124"/>
  <c r="HO96"/>
  <c r="HO95"/>
  <c r="HO124"/>
  <c r="EQ96"/>
  <c r="EQ95"/>
  <c r="EQ124"/>
  <c r="HL124" i="14"/>
  <c r="GA124" i="23"/>
  <c r="HM124"/>
  <c r="FZ124" i="14"/>
  <c r="HO48" i="23"/>
  <c r="HO69"/>
  <c r="GC48"/>
  <c r="GC69"/>
  <c r="DF48"/>
  <c r="DF69"/>
  <c r="AL48"/>
  <c r="AL69"/>
  <c r="BV48"/>
  <c r="BV69"/>
  <c r="EQ48"/>
  <c r="EQ69"/>
  <c r="HM5"/>
  <c r="HM127"/>
  <c r="HM48"/>
  <c r="HM46"/>
  <c r="HM22"/>
  <c r="HM7"/>
  <c r="FZ48" i="14"/>
  <c r="FZ5"/>
  <c r="FZ127"/>
  <c r="FZ47"/>
  <c r="FZ22"/>
  <c r="FZ7"/>
  <c r="BU45"/>
  <c r="BU44"/>
  <c r="BU47"/>
  <c r="BU48"/>
  <c r="GB45"/>
  <c r="GB44"/>
  <c r="GB47"/>
  <c r="GB48"/>
  <c r="EO10"/>
  <c r="HL47"/>
  <c r="HL22"/>
  <c r="HL7"/>
  <c r="HL48"/>
  <c r="HL5"/>
  <c r="HL127"/>
  <c r="AK45"/>
  <c r="AK44"/>
  <c r="AK47"/>
  <c r="AK48"/>
  <c r="EP45"/>
  <c r="EP44"/>
  <c r="EP47"/>
  <c r="EP48"/>
  <c r="AK10" i="23"/>
  <c r="GA46"/>
  <c r="GA22"/>
  <c r="GA7"/>
  <c r="GA48"/>
  <c r="GA5"/>
  <c r="GA127"/>
  <c r="AL46"/>
  <c r="AL45"/>
  <c r="AL44"/>
  <c r="BV46"/>
  <c r="BV45"/>
  <c r="BV44"/>
  <c r="EQ46"/>
  <c r="EQ44"/>
  <c r="EQ45"/>
  <c r="HO46"/>
  <c r="HO45"/>
  <c r="HO44"/>
  <c r="GC46"/>
  <c r="GC45"/>
  <c r="GC44"/>
  <c r="DF46"/>
  <c r="DF45"/>
  <c r="DF44"/>
  <c r="GB22" i="14"/>
  <c r="GB127"/>
  <c r="GB93"/>
  <c r="GB90"/>
  <c r="GB92"/>
  <c r="GB85"/>
  <c r="GB100"/>
  <c r="GB3"/>
  <c r="GB50"/>
  <c r="GB71"/>
  <c r="GB80"/>
  <c r="GB27"/>
  <c r="GB72"/>
  <c r="GB89"/>
  <c r="GB114"/>
  <c r="GB38"/>
  <c r="GB77"/>
  <c r="GB91"/>
  <c r="GB123"/>
  <c r="GB39"/>
  <c r="GB78"/>
  <c r="GB84"/>
  <c r="GB40"/>
  <c r="GB79"/>
  <c r="GB21"/>
  <c r="GB101"/>
  <c r="GB42"/>
  <c r="GB81"/>
  <c r="GB126"/>
  <c r="GB5"/>
  <c r="GB94"/>
  <c r="GB7"/>
  <c r="GB68"/>
  <c r="GB88"/>
  <c r="GB43"/>
  <c r="GB41"/>
  <c r="GB115"/>
  <c r="GB37"/>
  <c r="GB99"/>
  <c r="GB67"/>
  <c r="GB83"/>
  <c r="GB110"/>
  <c r="GB46"/>
  <c r="GB102"/>
  <c r="GB28"/>
  <c r="GB66"/>
  <c r="GB82"/>
  <c r="GB86"/>
  <c r="GC1"/>
  <c r="GB73"/>
  <c r="GB87"/>
  <c r="GB111"/>
  <c r="AL22" i="23"/>
  <c r="AL5"/>
  <c r="AL94"/>
  <c r="AL93"/>
  <c r="AL7"/>
  <c r="AL127"/>
  <c r="BV22"/>
  <c r="BV5"/>
  <c r="BV127"/>
  <c r="BV94"/>
  <c r="BV93"/>
  <c r="BV7"/>
  <c r="GC22"/>
  <c r="GC5"/>
  <c r="GC127"/>
  <c r="GC94"/>
  <c r="GC7"/>
  <c r="GC93"/>
  <c r="HO22"/>
  <c r="HO5"/>
  <c r="HO7"/>
  <c r="HO127"/>
  <c r="HO94"/>
  <c r="HO93"/>
  <c r="EQ22"/>
  <c r="EQ5"/>
  <c r="EQ7"/>
  <c r="EQ127"/>
  <c r="EQ94"/>
  <c r="EQ93"/>
  <c r="DF22"/>
  <c r="DF5"/>
  <c r="DF127"/>
  <c r="DF94"/>
  <c r="DF93"/>
  <c r="DF7"/>
  <c r="DF90"/>
  <c r="DF92"/>
  <c r="DF68"/>
  <c r="DF115"/>
  <c r="DF84"/>
  <c r="DF123"/>
  <c r="DF83"/>
  <c r="DF41"/>
  <c r="DF87"/>
  <c r="DF126"/>
  <c r="DF42"/>
  <c r="DF73"/>
  <c r="DF89"/>
  <c r="DF114"/>
  <c r="DF91"/>
  <c r="DF27"/>
  <c r="DF86"/>
  <c r="DF28"/>
  <c r="DF71"/>
  <c r="DF111"/>
  <c r="DF38"/>
  <c r="DF66"/>
  <c r="DF88"/>
  <c r="DF43"/>
  <c r="DF85"/>
  <c r="DF78"/>
  <c r="DF100"/>
  <c r="DF40"/>
  <c r="DF72"/>
  <c r="DF37"/>
  <c r="DF80"/>
  <c r="DF102"/>
  <c r="DF3"/>
  <c r="DF81"/>
  <c r="DF101"/>
  <c r="DF39"/>
  <c r="DF47"/>
  <c r="DF82"/>
  <c r="DF110"/>
  <c r="DF67"/>
  <c r="DF79"/>
  <c r="DF99"/>
  <c r="DG1"/>
  <c r="DG65" s="1"/>
  <c r="DF77"/>
  <c r="DF21"/>
  <c r="AK22" i="14"/>
  <c r="AK5"/>
  <c r="AK94"/>
  <c r="AK93"/>
  <c r="AK7"/>
  <c r="AK127"/>
  <c r="EP22"/>
  <c r="EP5"/>
  <c r="EP7"/>
  <c r="EP127"/>
  <c r="EP94"/>
  <c r="EP93"/>
  <c r="BU5"/>
  <c r="BU22"/>
  <c r="BU127"/>
  <c r="BU94"/>
  <c r="BU93"/>
  <c r="BU7"/>
  <c r="DE31" i="23"/>
  <c r="DE32"/>
  <c r="DE33"/>
  <c r="GA30"/>
  <c r="GA33"/>
  <c r="GA32"/>
  <c r="GA31"/>
  <c r="HM118"/>
  <c r="HM10"/>
  <c r="FZ118" i="14"/>
  <c r="FZ10"/>
  <c r="DD118"/>
  <c r="DD10"/>
  <c r="HM32" i="23"/>
  <c r="HM33"/>
  <c r="HM30"/>
  <c r="HM31"/>
  <c r="BU68" i="14"/>
  <c r="BU88"/>
  <c r="AK118" i="23"/>
  <c r="BU33"/>
  <c r="BU31"/>
  <c r="EP31"/>
  <c r="EP10"/>
  <c r="BT10" i="14"/>
  <c r="BT32"/>
  <c r="AK32" i="23"/>
  <c r="AJ10" i="14"/>
  <c r="HL10"/>
  <c r="HL118"/>
  <c r="AK68"/>
  <c r="AK88"/>
  <c r="FZ32"/>
  <c r="FZ31"/>
  <c r="FZ30"/>
  <c r="FZ33"/>
  <c r="DD32"/>
  <c r="DD33"/>
  <c r="DD31"/>
  <c r="EP68"/>
  <c r="EP88"/>
  <c r="AL88" i="23"/>
  <c r="HL32" i="14"/>
  <c r="HL31"/>
  <c r="HL30"/>
  <c r="HL33"/>
  <c r="DE10" i="23"/>
  <c r="DE118"/>
  <c r="GA10"/>
  <c r="GA118"/>
  <c r="HO88"/>
  <c r="BT118" i="14"/>
  <c r="AJ118"/>
  <c r="EO118"/>
  <c r="BV88" i="23"/>
  <c r="BV90"/>
  <c r="BV43"/>
  <c r="BV68"/>
  <c r="BV101"/>
  <c r="BV21"/>
  <c r="BV87"/>
  <c r="BV39"/>
  <c r="BV82"/>
  <c r="BV99"/>
  <c r="BV79"/>
  <c r="BV114"/>
  <c r="BV37"/>
  <c r="BV110"/>
  <c r="BV111"/>
  <c r="BV89"/>
  <c r="BV77"/>
  <c r="BV38"/>
  <c r="BV81"/>
  <c r="BV78"/>
  <c r="BV66"/>
  <c r="BV71"/>
  <c r="BV47"/>
  <c r="BV92"/>
  <c r="BV41"/>
  <c r="BV102"/>
  <c r="BV73"/>
  <c r="BV72"/>
  <c r="BV80"/>
  <c r="BV123"/>
  <c r="BV86"/>
  <c r="BV67"/>
  <c r="BV40"/>
  <c r="BV126"/>
  <c r="BW1"/>
  <c r="BW65" s="1"/>
  <c r="BV42"/>
  <c r="BV84"/>
  <c r="BV3"/>
  <c r="BV28"/>
  <c r="BV115"/>
  <c r="BV100"/>
  <c r="BV83"/>
  <c r="BV27"/>
  <c r="BV91"/>
  <c r="BV85"/>
  <c r="BU118"/>
  <c r="BU10"/>
  <c r="BU32"/>
  <c r="EQ88"/>
  <c r="EQ90"/>
  <c r="EQ115"/>
  <c r="EQ87"/>
  <c r="EQ126"/>
  <c r="EQ42"/>
  <c r="EQ73"/>
  <c r="EQ89"/>
  <c r="EQ114"/>
  <c r="EQ110"/>
  <c r="EQ99"/>
  <c r="EQ100"/>
  <c r="EQ83"/>
  <c r="EQ71"/>
  <c r="EQ41"/>
  <c r="EQ77"/>
  <c r="EQ21"/>
  <c r="EQ123"/>
  <c r="EQ72"/>
  <c r="EQ67"/>
  <c r="EQ43"/>
  <c r="EQ92"/>
  <c r="EQ68"/>
  <c r="EQ47"/>
  <c r="EQ80"/>
  <c r="EQ102"/>
  <c r="EQ3"/>
  <c r="EQ81"/>
  <c r="EQ101"/>
  <c r="EQ39"/>
  <c r="EQ82"/>
  <c r="EQ27"/>
  <c r="EQ79"/>
  <c r="EQ37"/>
  <c r="EQ78"/>
  <c r="EQ28"/>
  <c r="EQ85"/>
  <c r="EQ111"/>
  <c r="EQ38"/>
  <c r="EQ66"/>
  <c r="EQ91"/>
  <c r="EQ40"/>
  <c r="EQ86"/>
  <c r="EQ84"/>
  <c r="ER1"/>
  <c r="ER65" s="1"/>
  <c r="EP118"/>
  <c r="EP33"/>
  <c r="EP32"/>
  <c r="GC88"/>
  <c r="GC90"/>
  <c r="GC92"/>
  <c r="GC68"/>
  <c r="GC81"/>
  <c r="GC38"/>
  <c r="GC111"/>
  <c r="GC78"/>
  <c r="GC100"/>
  <c r="GC123"/>
  <c r="GC41"/>
  <c r="GC3"/>
  <c r="GC39"/>
  <c r="GC101"/>
  <c r="GC71"/>
  <c r="GC27"/>
  <c r="GC73"/>
  <c r="GC72"/>
  <c r="GC79"/>
  <c r="GC91"/>
  <c r="GC85"/>
  <c r="GC87"/>
  <c r="GC67"/>
  <c r="GC82"/>
  <c r="GC43"/>
  <c r="GC99"/>
  <c r="GC66"/>
  <c r="GC114"/>
  <c r="GD1"/>
  <c r="GD65" s="1"/>
  <c r="GC40"/>
  <c r="GC77"/>
  <c r="GC102"/>
  <c r="GC115"/>
  <c r="GC84"/>
  <c r="GC110"/>
  <c r="GC47"/>
  <c r="GC86"/>
  <c r="GC89"/>
  <c r="GC21"/>
  <c r="GC37"/>
  <c r="GC80"/>
  <c r="GC42"/>
  <c r="GC126"/>
  <c r="GC83"/>
  <c r="GC28"/>
  <c r="BT33" i="14"/>
  <c r="BT31"/>
  <c r="AK33" i="23"/>
  <c r="AK31"/>
  <c r="AJ33" i="14"/>
  <c r="AJ31"/>
  <c r="EO33"/>
  <c r="EO32"/>
  <c r="BU90"/>
  <c r="BU92"/>
  <c r="BU43"/>
  <c r="AK43"/>
  <c r="AK90"/>
  <c r="AK92"/>
  <c r="EP43"/>
  <c r="EP90"/>
  <c r="EP92"/>
  <c r="AL43" i="23"/>
  <c r="AL90"/>
  <c r="AL92"/>
  <c r="AL68"/>
  <c r="HO43"/>
  <c r="HO90"/>
  <c r="HO92"/>
  <c r="HO68"/>
  <c r="HO115"/>
  <c r="HO28"/>
  <c r="HO71"/>
  <c r="HO87"/>
  <c r="HO126"/>
  <c r="HO40"/>
  <c r="HO72"/>
  <c r="HO39"/>
  <c r="HO78"/>
  <c r="HO100"/>
  <c r="HP1"/>
  <c r="HP65" s="1"/>
  <c r="HO41"/>
  <c r="HO81"/>
  <c r="HO101"/>
  <c r="HO3"/>
  <c r="HO111"/>
  <c r="HO27"/>
  <c r="HO86"/>
  <c r="HO91"/>
  <c r="HO47"/>
  <c r="HO77"/>
  <c r="HO21"/>
  <c r="HO80"/>
  <c r="HO102"/>
  <c r="HO83"/>
  <c r="HO84"/>
  <c r="HO123"/>
  <c r="HO42"/>
  <c r="HO85"/>
  <c r="HO73"/>
  <c r="HO89"/>
  <c r="HO114"/>
  <c r="HO37"/>
  <c r="HO67"/>
  <c r="HO79"/>
  <c r="HO99"/>
  <c r="HO66"/>
  <c r="HO82"/>
  <c r="HO110"/>
  <c r="HO38"/>
  <c r="BU50" i="14"/>
  <c r="BU115"/>
  <c r="BU99"/>
  <c r="BU39"/>
  <c r="BU77"/>
  <c r="BU101"/>
  <c r="BU21"/>
  <c r="BU71"/>
  <c r="BU73"/>
  <c r="BU84"/>
  <c r="BU40"/>
  <c r="BU28"/>
  <c r="BU126"/>
  <c r="BV1"/>
  <c r="BU27"/>
  <c r="BU91"/>
  <c r="BU102"/>
  <c r="BU72"/>
  <c r="BU80"/>
  <c r="BU85"/>
  <c r="BU79"/>
  <c r="BU81"/>
  <c r="BU38"/>
  <c r="BU114"/>
  <c r="BU41"/>
  <c r="BU100"/>
  <c r="BU111"/>
  <c r="BU78"/>
  <c r="BU67"/>
  <c r="BU46"/>
  <c r="BU110"/>
  <c r="BU3"/>
  <c r="BU86"/>
  <c r="BU83"/>
  <c r="BU42"/>
  <c r="BU87"/>
  <c r="BU82"/>
  <c r="BU37"/>
  <c r="BU89"/>
  <c r="BU66"/>
  <c r="BU123"/>
  <c r="BX1" i="13"/>
  <c r="F29" i="6"/>
  <c r="GA83" i="23"/>
  <c r="GA3"/>
  <c r="GA81"/>
  <c r="GA35"/>
  <c r="GA67"/>
  <c r="GA36"/>
  <c r="GA80"/>
  <c r="GA27"/>
  <c r="GA34"/>
  <c r="GA29"/>
  <c r="GA82"/>
  <c r="DE36"/>
  <c r="DE35"/>
  <c r="DE34"/>
  <c r="EP85" i="14"/>
  <c r="EP46"/>
  <c r="EP110"/>
  <c r="EP111"/>
  <c r="EP123"/>
  <c r="EP126"/>
  <c r="EP72"/>
  <c r="EP73"/>
  <c r="EP77"/>
  <c r="EP79"/>
  <c r="EP81"/>
  <c r="EP83"/>
  <c r="EP86"/>
  <c r="EP89"/>
  <c r="EP99"/>
  <c r="EP101"/>
  <c r="EP28"/>
  <c r="EP37"/>
  <c r="EP39"/>
  <c r="EP50"/>
  <c r="EP66"/>
  <c r="EP71"/>
  <c r="EQ1"/>
  <c r="EP115"/>
  <c r="EP114"/>
  <c r="EP21"/>
  <c r="EP80"/>
  <c r="EP87"/>
  <c r="EP102"/>
  <c r="EP29"/>
  <c r="EP38"/>
  <c r="EP42"/>
  <c r="EP3"/>
  <c r="EP41"/>
  <c r="EP78"/>
  <c r="EP82"/>
  <c r="EP84"/>
  <c r="EP91"/>
  <c r="EP100"/>
  <c r="EP27"/>
  <c r="EP40"/>
  <c r="EP67"/>
  <c r="C29" i="6"/>
  <c r="BT36" i="14"/>
  <c r="BT35"/>
  <c r="BT34"/>
  <c r="HL36"/>
  <c r="HL29"/>
  <c r="HL81"/>
  <c r="HL82"/>
  <c r="HL80"/>
  <c r="HL3"/>
  <c r="HL27"/>
  <c r="HL35"/>
  <c r="HL67"/>
  <c r="HL83"/>
  <c r="HL34"/>
  <c r="H29" i="6"/>
  <c r="GA115" i="23"/>
  <c r="GA76"/>
  <c r="GA119"/>
  <c r="GA112"/>
  <c r="GA128"/>
  <c r="GA47"/>
  <c r="GA114"/>
  <c r="GA130"/>
  <c r="GA126"/>
  <c r="GA9"/>
  <c r="GA129"/>
  <c r="GA75"/>
  <c r="GA51"/>
  <c r="GA121"/>
  <c r="GA21"/>
  <c r="GA102"/>
  <c r="GA117"/>
  <c r="DE121"/>
  <c r="DE76"/>
  <c r="DE119"/>
  <c r="DE75"/>
  <c r="DE9"/>
  <c r="DE51"/>
  <c r="DE129"/>
  <c r="DE112"/>
  <c r="DE128"/>
  <c r="DE130"/>
  <c r="DE117"/>
  <c r="EO76" i="14"/>
  <c r="EO129"/>
  <c r="EO112"/>
  <c r="EO130"/>
  <c r="EO117"/>
  <c r="EO121"/>
  <c r="AK34" i="23"/>
  <c r="AN1" i="13"/>
  <c r="E29" i="6"/>
  <c r="BU26" i="14" s="1"/>
  <c r="BT76"/>
  <c r="BT117"/>
  <c r="BT112"/>
  <c r="BT75"/>
  <c r="BT121"/>
  <c r="BT9"/>
  <c r="BT128"/>
  <c r="BT51"/>
  <c r="BT129"/>
  <c r="BT119"/>
  <c r="BT130"/>
  <c r="HL51"/>
  <c r="HL21"/>
  <c r="HL117"/>
  <c r="HL121"/>
  <c r="HL9"/>
  <c r="HL130"/>
  <c r="HL119"/>
  <c r="HL75"/>
  <c r="HL129"/>
  <c r="HL114"/>
  <c r="HL46"/>
  <c r="HL115"/>
  <c r="HL128"/>
  <c r="HL112"/>
  <c r="HL76"/>
  <c r="HL102"/>
  <c r="HL126"/>
  <c r="HL50"/>
  <c r="AK85"/>
  <c r="AK46"/>
  <c r="AK41"/>
  <c r="AK42"/>
  <c r="AK111"/>
  <c r="AK102"/>
  <c r="AK101"/>
  <c r="AK21"/>
  <c r="AK86"/>
  <c r="AK39"/>
  <c r="AK81"/>
  <c r="AK83"/>
  <c r="AK77"/>
  <c r="AK28"/>
  <c r="AK38"/>
  <c r="AK71"/>
  <c r="AK87"/>
  <c r="AK72"/>
  <c r="AK78"/>
  <c r="AK27"/>
  <c r="AK66"/>
  <c r="AK126"/>
  <c r="AK114"/>
  <c r="AK37"/>
  <c r="AK110"/>
  <c r="AK89"/>
  <c r="AK80"/>
  <c r="AK67"/>
  <c r="AK123"/>
  <c r="AK84"/>
  <c r="AK3"/>
  <c r="AK40"/>
  <c r="AK91"/>
  <c r="AL1"/>
  <c r="AK50"/>
  <c r="AK73"/>
  <c r="AK115"/>
  <c r="AK100"/>
  <c r="AK82"/>
  <c r="AK99"/>
  <c r="AK79"/>
  <c r="B29" i="6"/>
  <c r="AK29" i="14" s="1"/>
  <c r="DD36"/>
  <c r="DD35"/>
  <c r="DD34"/>
  <c r="FZ34"/>
  <c r="FZ82"/>
  <c r="FZ27"/>
  <c r="FZ83"/>
  <c r="FZ81"/>
  <c r="FZ36"/>
  <c r="FZ3"/>
  <c r="FZ80"/>
  <c r="FZ35"/>
  <c r="FZ67"/>
  <c r="FZ29"/>
  <c r="AL85" i="23"/>
  <c r="AL36"/>
  <c r="AL47"/>
  <c r="AL51"/>
  <c r="AL42"/>
  <c r="AL76"/>
  <c r="AL9"/>
  <c r="AL111"/>
  <c r="AL102"/>
  <c r="AL101"/>
  <c r="AL75"/>
  <c r="AL89"/>
  <c r="AL115"/>
  <c r="AL100"/>
  <c r="AL81"/>
  <c r="AL83"/>
  <c r="AL78"/>
  <c r="AL27"/>
  <c r="AL66"/>
  <c r="AL35"/>
  <c r="AL121"/>
  <c r="AL84"/>
  <c r="AL3"/>
  <c r="AL77"/>
  <c r="AL28"/>
  <c r="AL38"/>
  <c r="AL29"/>
  <c r="AL71"/>
  <c r="AL91"/>
  <c r="AL119"/>
  <c r="AL41"/>
  <c r="AL37"/>
  <c r="AL130"/>
  <c r="AL128"/>
  <c r="AL117"/>
  <c r="AL39"/>
  <c r="AL82"/>
  <c r="AL99"/>
  <c r="AL79"/>
  <c r="AL87"/>
  <c r="AL34"/>
  <c r="AL114"/>
  <c r="AM1"/>
  <c r="AM65" s="1"/>
  <c r="AL129"/>
  <c r="AL112"/>
  <c r="AL73"/>
  <c r="AL110"/>
  <c r="AL86"/>
  <c r="AL67"/>
  <c r="AL40"/>
  <c r="AL21"/>
  <c r="AL72"/>
  <c r="AL80"/>
  <c r="AL123"/>
  <c r="AL126"/>
  <c r="I29" i="6"/>
  <c r="BU76" i="23"/>
  <c r="BU9"/>
  <c r="BU75"/>
  <c r="BU121"/>
  <c r="BU119"/>
  <c r="BU112"/>
  <c r="BU117"/>
  <c r="BU51"/>
  <c r="BU129"/>
  <c r="BU130"/>
  <c r="BU128"/>
  <c r="EP76"/>
  <c r="EP119"/>
  <c r="EP112"/>
  <c r="EP128"/>
  <c r="EP9"/>
  <c r="EP121"/>
  <c r="EP51"/>
  <c r="EP129"/>
  <c r="EP75"/>
  <c r="EP130"/>
  <c r="EP117"/>
  <c r="HM51"/>
  <c r="HM129"/>
  <c r="HM75"/>
  <c r="HM115"/>
  <c r="HM102"/>
  <c r="HM130"/>
  <c r="HM126"/>
  <c r="HM47"/>
  <c r="HM121"/>
  <c r="HM76"/>
  <c r="HM119"/>
  <c r="HM112"/>
  <c r="HM128"/>
  <c r="HM9"/>
  <c r="HM21"/>
  <c r="HM117"/>
  <c r="HM114"/>
  <c r="D29" i="6"/>
  <c r="DD119" i="14"/>
  <c r="DD128"/>
  <c r="DD117"/>
  <c r="DD130"/>
  <c r="DD9"/>
  <c r="DD121"/>
  <c r="DD112"/>
  <c r="DD76"/>
  <c r="DD51"/>
  <c r="DD75"/>
  <c r="DD129"/>
  <c r="FZ46"/>
  <c r="FZ75"/>
  <c r="FZ112"/>
  <c r="FZ129"/>
  <c r="FZ51"/>
  <c r="FZ102"/>
  <c r="FZ76"/>
  <c r="FZ114"/>
  <c r="FZ9"/>
  <c r="FZ128"/>
  <c r="FZ121"/>
  <c r="FZ50"/>
  <c r="FZ117"/>
  <c r="FZ126"/>
  <c r="FZ130"/>
  <c r="FZ21"/>
  <c r="FZ115"/>
  <c r="FZ119"/>
  <c r="G29" i="6"/>
  <c r="BU34" i="23"/>
  <c r="BU35"/>
  <c r="BU36"/>
  <c r="EP35"/>
  <c r="EP34"/>
  <c r="EP36"/>
  <c r="HM36"/>
  <c r="HM82"/>
  <c r="HM29"/>
  <c r="HM3"/>
  <c r="HM80"/>
  <c r="HM81"/>
  <c r="HM35"/>
  <c r="HM83"/>
  <c r="HM34"/>
  <c r="HM27"/>
  <c r="HM67"/>
  <c r="EO9" i="14"/>
  <c r="EO51"/>
  <c r="EO75"/>
  <c r="EO128"/>
  <c r="EO119"/>
  <c r="AK35" i="23"/>
  <c r="AK36"/>
  <c r="AN5" i="13" l="1"/>
  <c r="AN7"/>
  <c r="AN9"/>
  <c r="AN15"/>
  <c r="AN20"/>
  <c r="AN22"/>
  <c r="AN24"/>
  <c r="AN26"/>
  <c r="AN28"/>
  <c r="AN30"/>
  <c r="AN32"/>
  <c r="AN34"/>
  <c r="AN36"/>
  <c r="AN37"/>
  <c r="AN39"/>
  <c r="AN41"/>
  <c r="AN3"/>
  <c r="AN6"/>
  <c r="AN8"/>
  <c r="AN10"/>
  <c r="AN23"/>
  <c r="AN25"/>
  <c r="AN27"/>
  <c r="AN29"/>
  <c r="AN31"/>
  <c r="AN33"/>
  <c r="AN35"/>
  <c r="AN38"/>
  <c r="AN40"/>
  <c r="AN42"/>
  <c r="AN43"/>
  <c r="AN44"/>
  <c r="AN45"/>
  <c r="AN47"/>
  <c r="AN49"/>
  <c r="AN51"/>
  <c r="AN53"/>
  <c r="AN58"/>
  <c r="AN60"/>
  <c r="AN62"/>
  <c r="AN64"/>
  <c r="AN66"/>
  <c r="AN68"/>
  <c r="AN70"/>
  <c r="AN72"/>
  <c r="AN74"/>
  <c r="AN76"/>
  <c r="AN78"/>
  <c r="AN80"/>
  <c r="AN82"/>
  <c r="AN84"/>
  <c r="AN86"/>
  <c r="AN88"/>
  <c r="AN89"/>
  <c r="AN90"/>
  <c r="AN91"/>
  <c r="AN92"/>
  <c r="AN93"/>
  <c r="AN94"/>
  <c r="AN95"/>
  <c r="AN96"/>
  <c r="AN97"/>
  <c r="AN98"/>
  <c r="AN100"/>
  <c r="AN102"/>
  <c r="AN104"/>
  <c r="AN106"/>
  <c r="AN108"/>
  <c r="AN110"/>
  <c r="AN112"/>
  <c r="AN114"/>
  <c r="AN116"/>
  <c r="AN118"/>
  <c r="AN120"/>
  <c r="AN122"/>
  <c r="AN124"/>
  <c r="AN126"/>
  <c r="AN128"/>
  <c r="AN130"/>
  <c r="AN21"/>
  <c r="AN46"/>
  <c r="AN52"/>
  <c r="AN57"/>
  <c r="AN61"/>
  <c r="AN65"/>
  <c r="AN67"/>
  <c r="AN69"/>
  <c r="AN79"/>
  <c r="AN81"/>
  <c r="AN85"/>
  <c r="AN87"/>
  <c r="AN48"/>
  <c r="AN50"/>
  <c r="AN54"/>
  <c r="AN55"/>
  <c r="AN56"/>
  <c r="AN59"/>
  <c r="AN63"/>
  <c r="AN71"/>
  <c r="AN73"/>
  <c r="AN75"/>
  <c r="AN77"/>
  <c r="AN83"/>
  <c r="AN115"/>
  <c r="AN121"/>
  <c r="AN127"/>
  <c r="AN129"/>
  <c r="AN131"/>
  <c r="AN99"/>
  <c r="AN101"/>
  <c r="AN103"/>
  <c r="AN105"/>
  <c r="AN107"/>
  <c r="AN109"/>
  <c r="AN111"/>
  <c r="AN113"/>
  <c r="AN117"/>
  <c r="AN119"/>
  <c r="AN123"/>
  <c r="AN125"/>
  <c r="AN18"/>
  <c r="AN17"/>
  <c r="AN19"/>
  <c r="AN16"/>
  <c r="AN13"/>
  <c r="AN14"/>
  <c r="BX3"/>
  <c r="BX6"/>
  <c r="BX8"/>
  <c r="BX5"/>
  <c r="BX22"/>
  <c r="BX24"/>
  <c r="BX26"/>
  <c r="BX28"/>
  <c r="BX9"/>
  <c r="BX27"/>
  <c r="BX29"/>
  <c r="BX30"/>
  <c r="BX32"/>
  <c r="BX34"/>
  <c r="BX36"/>
  <c r="BX37"/>
  <c r="BX39"/>
  <c r="BX41"/>
  <c r="BX42"/>
  <c r="BX43"/>
  <c r="BX44"/>
  <c r="BX45"/>
  <c r="BX47"/>
  <c r="BX49"/>
  <c r="BX7"/>
  <c r="BX21"/>
  <c r="BX31"/>
  <c r="BX33"/>
  <c r="BX35"/>
  <c r="BX38"/>
  <c r="BX40"/>
  <c r="BX50"/>
  <c r="BX52"/>
  <c r="BX54"/>
  <c r="BX55"/>
  <c r="BX56"/>
  <c r="BX57"/>
  <c r="BX59"/>
  <c r="BX61"/>
  <c r="BX63"/>
  <c r="BX65"/>
  <c r="BX67"/>
  <c r="BX69"/>
  <c r="BX71"/>
  <c r="BX73"/>
  <c r="BX75"/>
  <c r="BX77"/>
  <c r="BX79"/>
  <c r="BX81"/>
  <c r="BX83"/>
  <c r="BX85"/>
  <c r="BX87"/>
  <c r="BX10"/>
  <c r="BX46"/>
  <c r="BX48"/>
  <c r="BX53"/>
  <c r="BX58"/>
  <c r="BX62"/>
  <c r="BX66"/>
  <c r="BX72"/>
  <c r="BX74"/>
  <c r="BX76"/>
  <c r="BX82"/>
  <c r="BX86"/>
  <c r="BX88"/>
  <c r="BX99"/>
  <c r="BX101"/>
  <c r="BX103"/>
  <c r="BX105"/>
  <c r="BX107"/>
  <c r="BX109"/>
  <c r="BX111"/>
  <c r="BX113"/>
  <c r="BX115"/>
  <c r="BX117"/>
  <c r="BX119"/>
  <c r="BX121"/>
  <c r="BX123"/>
  <c r="BX125"/>
  <c r="BX127"/>
  <c r="BX129"/>
  <c r="BX51"/>
  <c r="BX60"/>
  <c r="BX68"/>
  <c r="BX70"/>
  <c r="BX84"/>
  <c r="BX91"/>
  <c r="BX93"/>
  <c r="BX94"/>
  <c r="BX100"/>
  <c r="BX102"/>
  <c r="BX104"/>
  <c r="BX106"/>
  <c r="BX108"/>
  <c r="BX110"/>
  <c r="BX112"/>
  <c r="BX116"/>
  <c r="BX118"/>
  <c r="BX122"/>
  <c r="BX124"/>
  <c r="BX128"/>
  <c r="BX130"/>
  <c r="BX78"/>
  <c r="BX80"/>
  <c r="BX89"/>
  <c r="BX90"/>
  <c r="BX92"/>
  <c r="BX95"/>
  <c r="BX96"/>
  <c r="BX98"/>
  <c r="BX64"/>
  <c r="BX97"/>
  <c r="BX120"/>
  <c r="BX114"/>
  <c r="BX126"/>
  <c r="BX23"/>
  <c r="BX25"/>
  <c r="BX15"/>
  <c r="BX20"/>
  <c r="BX17"/>
  <c r="BX19"/>
  <c r="BX18"/>
  <c r="BX16"/>
  <c r="BX14"/>
  <c r="BX13"/>
  <c r="DF65" i="14"/>
  <c r="DF122"/>
  <c r="AL65"/>
  <c r="AL122"/>
  <c r="BV65"/>
  <c r="BV122"/>
  <c r="GC122"/>
  <c r="GC65"/>
  <c r="EQ65"/>
  <c r="EQ122"/>
  <c r="HO122"/>
  <c r="HO65"/>
  <c r="DF120"/>
  <c r="DF52"/>
  <c r="AL120"/>
  <c r="AL52"/>
  <c r="EQ120"/>
  <c r="EQ52"/>
  <c r="BV120"/>
  <c r="BV52"/>
  <c r="GC120"/>
  <c r="GC52"/>
  <c r="HO120"/>
  <c r="HO52"/>
  <c r="HP52" i="23"/>
  <c r="HP122"/>
  <c r="ER52"/>
  <c r="ER122"/>
  <c r="BW52"/>
  <c r="BW122"/>
  <c r="AM52"/>
  <c r="AM122"/>
  <c r="GD52"/>
  <c r="GD122"/>
  <c r="DG52"/>
  <c r="DG122"/>
  <c r="HP120"/>
  <c r="BW120"/>
  <c r="AM120"/>
  <c r="GD120"/>
  <c r="ER120"/>
  <c r="DG120"/>
  <c r="GA104" i="14"/>
  <c r="GA107"/>
  <c r="GA26"/>
  <c r="GA106"/>
  <c r="GA105"/>
  <c r="BV16" i="23"/>
  <c r="HN26"/>
  <c r="HN107"/>
  <c r="HN106"/>
  <c r="HN105"/>
  <c r="HN104"/>
  <c r="AL61" i="14"/>
  <c r="AL109"/>
  <c r="AL108"/>
  <c r="AL103"/>
  <c r="AL17" i="23"/>
  <c r="GB104"/>
  <c r="GB107"/>
  <c r="GB26"/>
  <c r="GB106"/>
  <c r="GB105"/>
  <c r="EQ61" i="14"/>
  <c r="EQ109"/>
  <c r="EQ108"/>
  <c r="EQ103"/>
  <c r="HP61" i="23"/>
  <c r="HP109"/>
  <c r="HP108"/>
  <c r="HP103"/>
  <c r="BW61"/>
  <c r="BW109"/>
  <c r="BW108"/>
  <c r="BW103"/>
  <c r="DG61"/>
  <c r="DG109"/>
  <c r="DG108"/>
  <c r="DG103"/>
  <c r="DF61" i="14"/>
  <c r="DF109"/>
  <c r="DF108"/>
  <c r="DF103"/>
  <c r="DE107"/>
  <c r="DE105"/>
  <c r="EP106"/>
  <c r="EP105"/>
  <c r="DF107" i="23"/>
  <c r="DF104"/>
  <c r="EQ105"/>
  <c r="EQ104"/>
  <c r="BV104"/>
  <c r="BV106"/>
  <c r="BV26"/>
  <c r="BU104" i="14"/>
  <c r="BU107"/>
  <c r="AL105" i="23"/>
  <c r="AL107"/>
  <c r="AK104" i="14"/>
  <c r="AK107"/>
  <c r="AK26"/>
  <c r="AM61" i="23"/>
  <c r="AM109"/>
  <c r="AM108"/>
  <c r="AM103"/>
  <c r="HM26" i="14"/>
  <c r="HM107"/>
  <c r="HM106"/>
  <c r="HM105"/>
  <c r="HM104"/>
  <c r="BV61"/>
  <c r="BV109"/>
  <c r="BV108"/>
  <c r="BV103"/>
  <c r="GD61" i="23"/>
  <c r="GD109"/>
  <c r="GD108"/>
  <c r="GD103"/>
  <c r="ER61"/>
  <c r="ER109"/>
  <c r="ER108"/>
  <c r="ER103"/>
  <c r="GC61" i="14"/>
  <c r="GC109"/>
  <c r="GC108"/>
  <c r="GC103"/>
  <c r="HO61"/>
  <c r="HO109"/>
  <c r="HO108"/>
  <c r="HO103"/>
  <c r="DE104"/>
  <c r="DE106"/>
  <c r="DE26"/>
  <c r="EP104"/>
  <c r="EP107"/>
  <c r="EP26"/>
  <c r="DF105" i="23"/>
  <c r="DF106"/>
  <c r="DF26"/>
  <c r="EQ106"/>
  <c r="EQ107"/>
  <c r="EQ26"/>
  <c r="BV105"/>
  <c r="BV107"/>
  <c r="BU106" i="14"/>
  <c r="BU105"/>
  <c r="AL104" i="23"/>
  <c r="AL106"/>
  <c r="AL26"/>
  <c r="AK106" i="14"/>
  <c r="AK105"/>
  <c r="AK24"/>
  <c r="GA17"/>
  <c r="GA18"/>
  <c r="GA20"/>
  <c r="GA19"/>
  <c r="GA25"/>
  <c r="HN30" i="23"/>
  <c r="HN29"/>
  <c r="AM63"/>
  <c r="AM8"/>
  <c r="AM60"/>
  <c r="AK32" i="14"/>
  <c r="GA29"/>
  <c r="GA30"/>
  <c r="HM17"/>
  <c r="HM19"/>
  <c r="HM18"/>
  <c r="HM20"/>
  <c r="HM25"/>
  <c r="BU32"/>
  <c r="HM29"/>
  <c r="HM30"/>
  <c r="AL31" i="23"/>
  <c r="GB30"/>
  <c r="GB29"/>
  <c r="BU29" i="14"/>
  <c r="HP63" i="23"/>
  <c r="HP8"/>
  <c r="HP60"/>
  <c r="ER63"/>
  <c r="ER8"/>
  <c r="ER60"/>
  <c r="BW63"/>
  <c r="BW8"/>
  <c r="BW60"/>
  <c r="BV30"/>
  <c r="DG63"/>
  <c r="DG8"/>
  <c r="DG60"/>
  <c r="GC63" i="14"/>
  <c r="GC8"/>
  <c r="GC60"/>
  <c r="DF63"/>
  <c r="DF8"/>
  <c r="DF60"/>
  <c r="DE30"/>
  <c r="DF19" i="23"/>
  <c r="DF17"/>
  <c r="EQ19"/>
  <c r="EQ17"/>
  <c r="AL18"/>
  <c r="BV25"/>
  <c r="BV19"/>
  <c r="BU25" i="14"/>
  <c r="BU17"/>
  <c r="AK18"/>
  <c r="AK16"/>
  <c r="DE18"/>
  <c r="DE19"/>
  <c r="DE17"/>
  <c r="EP18"/>
  <c r="EP17"/>
  <c r="EQ24" i="23"/>
  <c r="HN17"/>
  <c r="HN18"/>
  <c r="HN20"/>
  <c r="HN16"/>
  <c r="HN19"/>
  <c r="HN25"/>
  <c r="AL63" i="14"/>
  <c r="AL8"/>
  <c r="AL60"/>
  <c r="AL24" i="23"/>
  <c r="GB17"/>
  <c r="GB19"/>
  <c r="GB20"/>
  <c r="GB16"/>
  <c r="GB25"/>
  <c r="GB18"/>
  <c r="EQ63" i="14"/>
  <c r="EQ8"/>
  <c r="EQ60"/>
  <c r="BV63"/>
  <c r="BV8"/>
  <c r="BV60"/>
  <c r="GD63" i="23"/>
  <c r="GD8"/>
  <c r="GD60"/>
  <c r="EQ29"/>
  <c r="EQ30"/>
  <c r="BV29"/>
  <c r="AL30"/>
  <c r="EP30" i="14"/>
  <c r="AK30"/>
  <c r="BU30"/>
  <c r="DF29" i="23"/>
  <c r="DF30"/>
  <c r="DE29" i="14"/>
  <c r="HO63"/>
  <c r="HO8"/>
  <c r="HO60"/>
  <c r="DF25" i="23"/>
  <c r="DF18"/>
  <c r="DF16"/>
  <c r="DF20"/>
  <c r="EQ25"/>
  <c r="EQ18"/>
  <c r="EQ16"/>
  <c r="EQ20"/>
  <c r="AL25"/>
  <c r="AL19"/>
  <c r="AL16"/>
  <c r="AL20"/>
  <c r="BV18"/>
  <c r="BV17"/>
  <c r="BV20"/>
  <c r="BU19" i="14"/>
  <c r="BU18"/>
  <c r="BU16"/>
  <c r="BU20"/>
  <c r="AK25"/>
  <c r="AK19"/>
  <c r="AK17"/>
  <c r="AK20"/>
  <c r="DE25"/>
  <c r="DE20"/>
  <c r="EP25"/>
  <c r="EP19"/>
  <c r="EP20"/>
  <c r="AL116"/>
  <c r="EQ116"/>
  <c r="BV116"/>
  <c r="HO116"/>
  <c r="GC116"/>
  <c r="DF116"/>
  <c r="GD116" i="23"/>
  <c r="AM116"/>
  <c r="HP116"/>
  <c r="ER116"/>
  <c r="BW116"/>
  <c r="DG116"/>
  <c r="HM23" i="14"/>
  <c r="HM24"/>
  <c r="DF24" i="23"/>
  <c r="BV24"/>
  <c r="DE24" i="14"/>
  <c r="EP24"/>
  <c r="BU24"/>
  <c r="GA23"/>
  <c r="GA24"/>
  <c r="HN23" i="23"/>
  <c r="HN24"/>
  <c r="AL15"/>
  <c r="GB23"/>
  <c r="GB24"/>
  <c r="DF23"/>
  <c r="BV23"/>
  <c r="AL23"/>
  <c r="EQ23"/>
  <c r="DE23" i="14"/>
  <c r="EP23"/>
  <c r="AK23"/>
  <c r="BU23"/>
  <c r="GC6"/>
  <c r="DF6"/>
  <c r="AL6"/>
  <c r="EQ6"/>
  <c r="BV6"/>
  <c r="HO6"/>
  <c r="AM6" i="23"/>
  <c r="HP6"/>
  <c r="ER6"/>
  <c r="BW6"/>
  <c r="DG6"/>
  <c r="GD6"/>
  <c r="AL70" i="14"/>
  <c r="BV70"/>
  <c r="GC70"/>
  <c r="EQ70"/>
  <c r="DF70"/>
  <c r="HO70"/>
  <c r="HP70" i="23"/>
  <c r="AM70"/>
  <c r="GD70"/>
  <c r="ER70"/>
  <c r="BW70"/>
  <c r="DG70"/>
  <c r="GC113" i="14"/>
  <c r="GC49"/>
  <c r="AL49"/>
  <c r="AL113"/>
  <c r="EQ49"/>
  <c r="EQ113"/>
  <c r="BV49"/>
  <c r="BV113"/>
  <c r="DF113"/>
  <c r="DF49"/>
  <c r="HO49"/>
  <c r="HO113"/>
  <c r="AM125" i="23"/>
  <c r="AM49"/>
  <c r="AM113"/>
  <c r="GD125"/>
  <c r="GD113"/>
  <c r="GD49"/>
  <c r="ER125"/>
  <c r="ER49"/>
  <c r="ER113"/>
  <c r="BW125"/>
  <c r="BW49"/>
  <c r="BW113"/>
  <c r="HP125"/>
  <c r="HP49"/>
  <c r="HP113"/>
  <c r="DG125"/>
  <c r="DG49"/>
  <c r="DG113"/>
  <c r="GA15" i="14"/>
  <c r="HN15" i="23"/>
  <c r="HM15" i="14"/>
  <c r="DF14" i="23"/>
  <c r="DF15"/>
  <c r="BV15"/>
  <c r="EQ15"/>
  <c r="DE15" i="14"/>
  <c r="BU15"/>
  <c r="EP15"/>
  <c r="AK15"/>
  <c r="GB15" i="23"/>
  <c r="HM14" i="14"/>
  <c r="GA14"/>
  <c r="HN14" i="23"/>
  <c r="BU14" i="14"/>
  <c r="BU13"/>
  <c r="AK13"/>
  <c r="BV13" i="23"/>
  <c r="GB14"/>
  <c r="BV14"/>
  <c r="AL14"/>
  <c r="EQ14"/>
  <c r="DE14" i="14"/>
  <c r="EP14"/>
  <c r="AK14"/>
  <c r="AL13" i="23"/>
  <c r="EQ74" i="14"/>
  <c r="GC74"/>
  <c r="HO74"/>
  <c r="AL74"/>
  <c r="BV74"/>
  <c r="DF74"/>
  <c r="AM74" i="23"/>
  <c r="GD74"/>
  <c r="ER74"/>
  <c r="BW74"/>
  <c r="HP74"/>
  <c r="DG74"/>
  <c r="GC97" i="14"/>
  <c r="GC98"/>
  <c r="HO97"/>
  <c r="HO98"/>
  <c r="HO62"/>
  <c r="HO56"/>
  <c r="HO55"/>
  <c r="HO53"/>
  <c r="HO69"/>
  <c r="HO95"/>
  <c r="HO44"/>
  <c r="HO48"/>
  <c r="HO22"/>
  <c r="HO127"/>
  <c r="HO93"/>
  <c r="HO90"/>
  <c r="HO43"/>
  <c r="HO101"/>
  <c r="HO67"/>
  <c r="HO83"/>
  <c r="HO78"/>
  <c r="HO46"/>
  <c r="HO110"/>
  <c r="HO77"/>
  <c r="HO100"/>
  <c r="HO114"/>
  <c r="HO71"/>
  <c r="HO87"/>
  <c r="HO111"/>
  <c r="HO79"/>
  <c r="HO41"/>
  <c r="HO126"/>
  <c r="HO66"/>
  <c r="HO82"/>
  <c r="HO99"/>
  <c r="HO27"/>
  <c r="HO72"/>
  <c r="HO89"/>
  <c r="HO125"/>
  <c r="HO64"/>
  <c r="HO59"/>
  <c r="HO58"/>
  <c r="HO57"/>
  <c r="HO54"/>
  <c r="HO96"/>
  <c r="HO124"/>
  <c r="HO45"/>
  <c r="HO47"/>
  <c r="HO5"/>
  <c r="HO94"/>
  <c r="HO7"/>
  <c r="HO68"/>
  <c r="HO88"/>
  <c r="HO92"/>
  <c r="HO85"/>
  <c r="HO73"/>
  <c r="HO39"/>
  <c r="HO84"/>
  <c r="HO38"/>
  <c r="HP1"/>
  <c r="HO123"/>
  <c r="HO50"/>
  <c r="HO80"/>
  <c r="HO3"/>
  <c r="HO40"/>
  <c r="HO86"/>
  <c r="HO102"/>
  <c r="HO28"/>
  <c r="HO91"/>
  <c r="HO21"/>
  <c r="HO42"/>
  <c r="HO81"/>
  <c r="HO115"/>
  <c r="HO37"/>
  <c r="AL97"/>
  <c r="AL98"/>
  <c r="EQ97"/>
  <c r="EQ98"/>
  <c r="BV97"/>
  <c r="BV98"/>
  <c r="DF97"/>
  <c r="DF98"/>
  <c r="GD98" i="23"/>
  <c r="GD97"/>
  <c r="ER98"/>
  <c r="ER97"/>
  <c r="DG98"/>
  <c r="DG97"/>
  <c r="AM98"/>
  <c r="AM97"/>
  <c r="HP98"/>
  <c r="HP97"/>
  <c r="BW98"/>
  <c r="BW97"/>
  <c r="GC125" i="14"/>
  <c r="AL125"/>
  <c r="EQ125"/>
  <c r="BV125"/>
  <c r="DF125"/>
  <c r="HP62" i="23"/>
  <c r="HP59"/>
  <c r="HP58"/>
  <c r="HP57"/>
  <c r="HP56"/>
  <c r="HP55"/>
  <c r="HP54"/>
  <c r="HP53"/>
  <c r="HP64"/>
  <c r="AM62"/>
  <c r="AM59"/>
  <c r="AM58"/>
  <c r="AM57"/>
  <c r="AM56"/>
  <c r="AM55"/>
  <c r="AM54"/>
  <c r="AM53"/>
  <c r="AM64"/>
  <c r="GD59"/>
  <c r="GD56"/>
  <c r="GD55"/>
  <c r="GD58"/>
  <c r="GD62"/>
  <c r="GD57"/>
  <c r="GD54"/>
  <c r="GD53"/>
  <c r="GD64"/>
  <c r="ER62"/>
  <c r="ER59"/>
  <c r="ER58"/>
  <c r="ER57"/>
  <c r="ER56"/>
  <c r="ER55"/>
  <c r="ER54"/>
  <c r="ER53"/>
  <c r="ER64"/>
  <c r="BW59"/>
  <c r="BW62"/>
  <c r="BW58"/>
  <c r="BW56"/>
  <c r="BW55"/>
  <c r="BW54"/>
  <c r="BW53"/>
  <c r="BW57"/>
  <c r="BW64"/>
  <c r="DG62"/>
  <c r="DG56"/>
  <c r="DG55"/>
  <c r="DG57"/>
  <c r="DG59"/>
  <c r="DG58"/>
  <c r="DG54"/>
  <c r="DG53"/>
  <c r="DG64"/>
  <c r="BV64" i="14"/>
  <c r="BV62"/>
  <c r="BV59"/>
  <c r="BV58"/>
  <c r="BV57"/>
  <c r="BV55"/>
  <c r="BV56"/>
  <c r="BV53"/>
  <c r="BV54"/>
  <c r="GC64"/>
  <c r="GC62"/>
  <c r="GC59"/>
  <c r="GC58"/>
  <c r="GC57"/>
  <c r="GC55"/>
  <c r="GC56"/>
  <c r="GC53"/>
  <c r="GC54"/>
  <c r="AL62"/>
  <c r="AL64"/>
  <c r="AL59"/>
  <c r="AL58"/>
  <c r="AL56"/>
  <c r="AL57"/>
  <c r="AL55"/>
  <c r="AL54"/>
  <c r="AL53"/>
  <c r="EQ64"/>
  <c r="EQ62"/>
  <c r="EQ59"/>
  <c r="EQ58"/>
  <c r="EQ56"/>
  <c r="EQ57"/>
  <c r="EQ55"/>
  <c r="EQ54"/>
  <c r="EQ53"/>
  <c r="DF64"/>
  <c r="DF62"/>
  <c r="DF59"/>
  <c r="DF58"/>
  <c r="DF57"/>
  <c r="DF55"/>
  <c r="DF56"/>
  <c r="DF53"/>
  <c r="DF54"/>
  <c r="DF95"/>
  <c r="DF124"/>
  <c r="DF44"/>
  <c r="DF48"/>
  <c r="DF5"/>
  <c r="DF93"/>
  <c r="DF7"/>
  <c r="DF92"/>
  <c r="DF43"/>
  <c r="DF101"/>
  <c r="DF39"/>
  <c r="DF73"/>
  <c r="DF79"/>
  <c r="DF40"/>
  <c r="DF99"/>
  <c r="DF82"/>
  <c r="DF37"/>
  <c r="DF102"/>
  <c r="DF21"/>
  <c r="DF80"/>
  <c r="DF28"/>
  <c r="DF100"/>
  <c r="DF83"/>
  <c r="DF67"/>
  <c r="DF78"/>
  <c r="DF126"/>
  <c r="DF71"/>
  <c r="DF81"/>
  <c r="DF27"/>
  <c r="DF69"/>
  <c r="DF96"/>
  <c r="DF45"/>
  <c r="DF47"/>
  <c r="DF22"/>
  <c r="DF94"/>
  <c r="DF127"/>
  <c r="DF68"/>
  <c r="DF88"/>
  <c r="DF90"/>
  <c r="DF46"/>
  <c r="DF123"/>
  <c r="DG1"/>
  <c r="DF110"/>
  <c r="DF86"/>
  <c r="DF85"/>
  <c r="DF114"/>
  <c r="DF91"/>
  <c r="DF72"/>
  <c r="DF77"/>
  <c r="DF38"/>
  <c r="DF87"/>
  <c r="DF66"/>
  <c r="DF115"/>
  <c r="DF3"/>
  <c r="DF84"/>
  <c r="DF50"/>
  <c r="DF41"/>
  <c r="DF111"/>
  <c r="DF89"/>
  <c r="DF42"/>
  <c r="AM50" i="23"/>
  <c r="HP50"/>
  <c r="ER50"/>
  <c r="DG50"/>
  <c r="BW50"/>
  <c r="GD50"/>
  <c r="AL69" i="14"/>
  <c r="AL96"/>
  <c r="AL95"/>
  <c r="AL124"/>
  <c r="EQ69"/>
  <c r="EQ95"/>
  <c r="EQ96"/>
  <c r="EQ124"/>
  <c r="BV69"/>
  <c r="BV96"/>
  <c r="BV95"/>
  <c r="BV124"/>
  <c r="GC69"/>
  <c r="GC96"/>
  <c r="GC95"/>
  <c r="GC124"/>
  <c r="HP96" i="23"/>
  <c r="HP95"/>
  <c r="HP124"/>
  <c r="GD96"/>
  <c r="GD95"/>
  <c r="GD124"/>
  <c r="AM96"/>
  <c r="AM95"/>
  <c r="AM124"/>
  <c r="ER96"/>
  <c r="ER95"/>
  <c r="ER124"/>
  <c r="BW96"/>
  <c r="BW95"/>
  <c r="BW124"/>
  <c r="DG96"/>
  <c r="DG95"/>
  <c r="DG124"/>
  <c r="HP48"/>
  <c r="HP69"/>
  <c r="ER48"/>
  <c r="ER69"/>
  <c r="BW48"/>
  <c r="BW69"/>
  <c r="AM48"/>
  <c r="AM69"/>
  <c r="GD48"/>
  <c r="GD69"/>
  <c r="DG48"/>
  <c r="DG69"/>
  <c r="AK10" i="14"/>
  <c r="BU10"/>
  <c r="EQ45"/>
  <c r="EQ44"/>
  <c r="EQ48"/>
  <c r="EQ47"/>
  <c r="BV45"/>
  <c r="BV44"/>
  <c r="BV47"/>
  <c r="BV48"/>
  <c r="GC45"/>
  <c r="GC44"/>
  <c r="GC47"/>
  <c r="GC48"/>
  <c r="AL45"/>
  <c r="AL44"/>
  <c r="AL47"/>
  <c r="AL48"/>
  <c r="HP46" i="23"/>
  <c r="HP45"/>
  <c r="HP44"/>
  <c r="ER46"/>
  <c r="ER45"/>
  <c r="ER44"/>
  <c r="BW44"/>
  <c r="BW46"/>
  <c r="BW45"/>
  <c r="DG46"/>
  <c r="DG45"/>
  <c r="DG44"/>
  <c r="AM45"/>
  <c r="AM46"/>
  <c r="AM44"/>
  <c r="GD44"/>
  <c r="GD46"/>
  <c r="GD45"/>
  <c r="GC5" i="14"/>
  <c r="GC93"/>
  <c r="GC127"/>
  <c r="GC92"/>
  <c r="GC43"/>
  <c r="GC41"/>
  <c r="GC28"/>
  <c r="GC66"/>
  <c r="GC82"/>
  <c r="GC91"/>
  <c r="GC27"/>
  <c r="GC42"/>
  <c r="GC72"/>
  <c r="GC81"/>
  <c r="GC89"/>
  <c r="GC102"/>
  <c r="GC126"/>
  <c r="GC115"/>
  <c r="GC37"/>
  <c r="GC87"/>
  <c r="GC101"/>
  <c r="GC21"/>
  <c r="GC40"/>
  <c r="GC79"/>
  <c r="GC86"/>
  <c r="GC100"/>
  <c r="GC123"/>
  <c r="GC22"/>
  <c r="GC94"/>
  <c r="GC7"/>
  <c r="GC68"/>
  <c r="GC88"/>
  <c r="GC90"/>
  <c r="GC85"/>
  <c r="GC39"/>
  <c r="GC78"/>
  <c r="GC84"/>
  <c r="GC99"/>
  <c r="GC114"/>
  <c r="GC38"/>
  <c r="GC77"/>
  <c r="GC111"/>
  <c r="GC46"/>
  <c r="GC3"/>
  <c r="GC50"/>
  <c r="GC71"/>
  <c r="GC80"/>
  <c r="GC67"/>
  <c r="GC73"/>
  <c r="GC83"/>
  <c r="GC110"/>
  <c r="GD1"/>
  <c r="HP22" i="23"/>
  <c r="HP5"/>
  <c r="HP127"/>
  <c r="HP94"/>
  <c r="HP93"/>
  <c r="HP7"/>
  <c r="BW5"/>
  <c r="BW22"/>
  <c r="BW7"/>
  <c r="BW127"/>
  <c r="BW94"/>
  <c r="BW93"/>
  <c r="AM22"/>
  <c r="AM5"/>
  <c r="AM127"/>
  <c r="AM94"/>
  <c r="AM93"/>
  <c r="AM7"/>
  <c r="GD22"/>
  <c r="GD5"/>
  <c r="GD94"/>
  <c r="GD93"/>
  <c r="GD7"/>
  <c r="GD127"/>
  <c r="ER22"/>
  <c r="ER5"/>
  <c r="ER127"/>
  <c r="ER94"/>
  <c r="ER93"/>
  <c r="ER7"/>
  <c r="DG22"/>
  <c r="DG5"/>
  <c r="DG94"/>
  <c r="DG93"/>
  <c r="DG7"/>
  <c r="DG127"/>
  <c r="DG90"/>
  <c r="DG47"/>
  <c r="DG77"/>
  <c r="DG21"/>
  <c r="DG87"/>
  <c r="DG126"/>
  <c r="DG42"/>
  <c r="DG72"/>
  <c r="DG37"/>
  <c r="DG82"/>
  <c r="DG110"/>
  <c r="DG67"/>
  <c r="DG85"/>
  <c r="DG73"/>
  <c r="DG89"/>
  <c r="DG114"/>
  <c r="DG79"/>
  <c r="DG99"/>
  <c r="DH1"/>
  <c r="DH65" s="1"/>
  <c r="DG84"/>
  <c r="DG123"/>
  <c r="DG88"/>
  <c r="DG92"/>
  <c r="DG43"/>
  <c r="DG68"/>
  <c r="DG115"/>
  <c r="DG66"/>
  <c r="DG80"/>
  <c r="DG102"/>
  <c r="DG3"/>
  <c r="DG83"/>
  <c r="DG91"/>
  <c r="DG27"/>
  <c r="DG41"/>
  <c r="DG81"/>
  <c r="DG101"/>
  <c r="DG39"/>
  <c r="DG111"/>
  <c r="DG38"/>
  <c r="DG86"/>
  <c r="DG28"/>
  <c r="DG71"/>
  <c r="DG78"/>
  <c r="DG100"/>
  <c r="DG40"/>
  <c r="EQ22" i="14"/>
  <c r="EQ5"/>
  <c r="EQ127"/>
  <c r="EQ94"/>
  <c r="EQ93"/>
  <c r="EQ7"/>
  <c r="BV22"/>
  <c r="BV5"/>
  <c r="BV94"/>
  <c r="BV93"/>
  <c r="BV7"/>
  <c r="BV127"/>
  <c r="AL5"/>
  <c r="AL22"/>
  <c r="AL127"/>
  <c r="AL94"/>
  <c r="AL93"/>
  <c r="AL7"/>
  <c r="HN31" i="23"/>
  <c r="HN32"/>
  <c r="HN33"/>
  <c r="HN10"/>
  <c r="HN118"/>
  <c r="AM88"/>
  <c r="AL68" i="14"/>
  <c r="AL88"/>
  <c r="DF10" i="23"/>
  <c r="DF118"/>
  <c r="GB118"/>
  <c r="GB10"/>
  <c r="HP88"/>
  <c r="EP118" i="14"/>
  <c r="AK118"/>
  <c r="GD88" i="23"/>
  <c r="GD90"/>
  <c r="GD115"/>
  <c r="GD123"/>
  <c r="GE1"/>
  <c r="GE65" s="1"/>
  <c r="GD38"/>
  <c r="GD101"/>
  <c r="GD82"/>
  <c r="GD37"/>
  <c r="GD3"/>
  <c r="GD87"/>
  <c r="GD21"/>
  <c r="GD47"/>
  <c r="GD100"/>
  <c r="GD71"/>
  <c r="GD72"/>
  <c r="GD77"/>
  <c r="GD66"/>
  <c r="GD114"/>
  <c r="GD85"/>
  <c r="GD91"/>
  <c r="GD73"/>
  <c r="GD102"/>
  <c r="GD40"/>
  <c r="GD92"/>
  <c r="GD43"/>
  <c r="GD68"/>
  <c r="GD84"/>
  <c r="GD99"/>
  <c r="GD27"/>
  <c r="GD41"/>
  <c r="GD110"/>
  <c r="GD81"/>
  <c r="GD126"/>
  <c r="GD78"/>
  <c r="GD28"/>
  <c r="GD86"/>
  <c r="GD111"/>
  <c r="GD89"/>
  <c r="GD67"/>
  <c r="GD79"/>
  <c r="GD83"/>
  <c r="GD42"/>
  <c r="GD80"/>
  <c r="GD39"/>
  <c r="EQ118"/>
  <c r="EQ33"/>
  <c r="EQ32"/>
  <c r="BV118"/>
  <c r="BV10"/>
  <c r="BV32"/>
  <c r="AL33"/>
  <c r="EP31" i="14"/>
  <c r="EP10"/>
  <c r="GA10"/>
  <c r="GA118"/>
  <c r="DE10"/>
  <c r="DE118"/>
  <c r="GA32"/>
  <c r="GA33"/>
  <c r="GA31"/>
  <c r="DE33"/>
  <c r="DE32"/>
  <c r="DE31"/>
  <c r="EP51"/>
  <c r="HM118"/>
  <c r="HM10"/>
  <c r="EP36"/>
  <c r="HM32"/>
  <c r="HM31"/>
  <c r="HM33"/>
  <c r="EQ68"/>
  <c r="EQ88"/>
  <c r="DF31" i="23"/>
  <c r="DF32"/>
  <c r="DF33"/>
  <c r="GB32"/>
  <c r="GB33"/>
  <c r="GB31"/>
  <c r="BV68" i="14"/>
  <c r="BV88"/>
  <c r="AL118" i="23"/>
  <c r="BU118" i="14"/>
  <c r="ER88" i="23"/>
  <c r="ER90"/>
  <c r="ER43"/>
  <c r="ER68"/>
  <c r="ER72"/>
  <c r="ER37"/>
  <c r="ER84"/>
  <c r="ER123"/>
  <c r="ER66"/>
  <c r="ER102"/>
  <c r="ER3"/>
  <c r="ER89"/>
  <c r="ER85"/>
  <c r="ER79"/>
  <c r="ER99"/>
  <c r="ER91"/>
  <c r="ER27"/>
  <c r="ER41"/>
  <c r="ER101"/>
  <c r="ER126"/>
  <c r="ER92"/>
  <c r="ER47"/>
  <c r="ER83"/>
  <c r="ER78"/>
  <c r="ER100"/>
  <c r="ER40"/>
  <c r="ES1"/>
  <c r="ES65" s="1"/>
  <c r="ER80"/>
  <c r="ER38"/>
  <c r="ER73"/>
  <c r="ER114"/>
  <c r="ER111"/>
  <c r="ER115"/>
  <c r="ER86"/>
  <c r="ER28"/>
  <c r="ER71"/>
  <c r="ER82"/>
  <c r="ER110"/>
  <c r="ER67"/>
  <c r="ER77"/>
  <c r="ER21"/>
  <c r="ER87"/>
  <c r="ER81"/>
  <c r="ER39"/>
  <c r="ER42"/>
  <c r="EQ31"/>
  <c r="EQ10"/>
  <c r="BW88"/>
  <c r="BW43"/>
  <c r="BW90"/>
  <c r="BW68"/>
  <c r="BW42"/>
  <c r="BW73"/>
  <c r="BW101"/>
  <c r="BW39"/>
  <c r="BW82"/>
  <c r="BW99"/>
  <c r="BW79"/>
  <c r="BW72"/>
  <c r="BW80"/>
  <c r="BW123"/>
  <c r="BW71"/>
  <c r="BW41"/>
  <c r="BW37"/>
  <c r="BW110"/>
  <c r="BW89"/>
  <c r="BW81"/>
  <c r="BW78"/>
  <c r="BW66"/>
  <c r="BW84"/>
  <c r="BW3"/>
  <c r="BW28"/>
  <c r="BW126"/>
  <c r="BW85"/>
  <c r="BW92"/>
  <c r="BW102"/>
  <c r="BW86"/>
  <c r="BW67"/>
  <c r="BW40"/>
  <c r="BW87"/>
  <c r="BW91"/>
  <c r="BX1"/>
  <c r="BX65" s="1"/>
  <c r="BW111"/>
  <c r="BW115"/>
  <c r="BW100"/>
  <c r="BW83"/>
  <c r="BW27"/>
  <c r="BW21"/>
  <c r="BW77"/>
  <c r="BW38"/>
  <c r="BW114"/>
  <c r="BW47"/>
  <c r="BV33"/>
  <c r="BV31"/>
  <c r="AL10"/>
  <c r="AL32"/>
  <c r="EP33" i="14"/>
  <c r="EP32"/>
  <c r="AK33"/>
  <c r="AK31"/>
  <c r="BU33"/>
  <c r="BU31"/>
  <c r="AL90"/>
  <c r="AL92"/>
  <c r="AL43"/>
  <c r="EQ90"/>
  <c r="EQ92"/>
  <c r="EQ43"/>
  <c r="BV43"/>
  <c r="BV90"/>
  <c r="BV92"/>
  <c r="AM90" i="23"/>
  <c r="AM92"/>
  <c r="AM43"/>
  <c r="AM68"/>
  <c r="HP90"/>
  <c r="HP92"/>
  <c r="HP43"/>
  <c r="HP68"/>
  <c r="HP115"/>
  <c r="HP84"/>
  <c r="HP123"/>
  <c r="HP42"/>
  <c r="HP83"/>
  <c r="HP80"/>
  <c r="HP102"/>
  <c r="HP81"/>
  <c r="HP101"/>
  <c r="HP3"/>
  <c r="HP91"/>
  <c r="HP86"/>
  <c r="HQ1"/>
  <c r="HQ65" s="1"/>
  <c r="HP111"/>
  <c r="HP27"/>
  <c r="HP28"/>
  <c r="HP71"/>
  <c r="HP85"/>
  <c r="HP78"/>
  <c r="HP100"/>
  <c r="HP72"/>
  <c r="HP39"/>
  <c r="HP41"/>
  <c r="HP87"/>
  <c r="HP126"/>
  <c r="HP40"/>
  <c r="HP73"/>
  <c r="HP89"/>
  <c r="HP114"/>
  <c r="HP37"/>
  <c r="HP47"/>
  <c r="HP82"/>
  <c r="HP110"/>
  <c r="HP38"/>
  <c r="HP79"/>
  <c r="HP99"/>
  <c r="HP66"/>
  <c r="HP67"/>
  <c r="HP77"/>
  <c r="HP21"/>
  <c r="BV111" i="14"/>
  <c r="BV21"/>
  <c r="BV28"/>
  <c r="BV84"/>
  <c r="BV40"/>
  <c r="BV114"/>
  <c r="BV73"/>
  <c r="BV110"/>
  <c r="BV80"/>
  <c r="BV72"/>
  <c r="BW1"/>
  <c r="BV41"/>
  <c r="BV39"/>
  <c r="BV77"/>
  <c r="BV71"/>
  <c r="BV99"/>
  <c r="BV126"/>
  <c r="BV50"/>
  <c r="BV82"/>
  <c r="BV27"/>
  <c r="BV91"/>
  <c r="BV46"/>
  <c r="BV42"/>
  <c r="BV101"/>
  <c r="BV86"/>
  <c r="BV83"/>
  <c r="BV3"/>
  <c r="BV100"/>
  <c r="BV37"/>
  <c r="BV89"/>
  <c r="BV123"/>
  <c r="BV66"/>
  <c r="BV85"/>
  <c r="BV102"/>
  <c r="BV81"/>
  <c r="BV38"/>
  <c r="BV79"/>
  <c r="BV115"/>
  <c r="BV87"/>
  <c r="BV67"/>
  <c r="BV78"/>
  <c r="BY1" i="13"/>
  <c r="D30" i="6"/>
  <c r="AL105" i="14" s="1"/>
  <c r="DE76"/>
  <c r="DE75"/>
  <c r="DE129"/>
  <c r="DE51"/>
  <c r="DE119"/>
  <c r="DE128"/>
  <c r="DE112"/>
  <c r="DE121"/>
  <c r="DE117"/>
  <c r="DE130"/>
  <c r="DE9"/>
  <c r="GA51"/>
  <c r="GA9"/>
  <c r="GA117"/>
  <c r="GA130"/>
  <c r="GA75"/>
  <c r="GA119"/>
  <c r="GA121"/>
  <c r="GA76"/>
  <c r="GA112"/>
  <c r="GA129"/>
  <c r="GA128"/>
  <c r="B30" i="6"/>
  <c r="AL30" i="14" s="1"/>
  <c r="DE36"/>
  <c r="DE35"/>
  <c r="DE34"/>
  <c r="GA36"/>
  <c r="GA35"/>
  <c r="GA34"/>
  <c r="AO1" i="13"/>
  <c r="H30" i="6"/>
  <c r="GB9" i="23"/>
  <c r="GB129"/>
  <c r="GB76"/>
  <c r="GB75"/>
  <c r="GB117"/>
  <c r="GB119"/>
  <c r="GB51"/>
  <c r="GB112"/>
  <c r="GB128"/>
  <c r="GB130"/>
  <c r="GB121"/>
  <c r="DF75"/>
  <c r="DF76"/>
  <c r="DF119"/>
  <c r="DF121"/>
  <c r="DF51"/>
  <c r="DF112"/>
  <c r="DF128"/>
  <c r="DF129"/>
  <c r="DF117"/>
  <c r="DF130"/>
  <c r="DF9"/>
  <c r="F30" i="6"/>
  <c r="GB34" i="23"/>
  <c r="GB36"/>
  <c r="GB35"/>
  <c r="DF34"/>
  <c r="DF36"/>
  <c r="DF35"/>
  <c r="AK130" i="14"/>
  <c r="AK119"/>
  <c r="AK129"/>
  <c r="AK51"/>
  <c r="AK128"/>
  <c r="AK9"/>
  <c r="EP75"/>
  <c r="EP128"/>
  <c r="EP9"/>
  <c r="EP34"/>
  <c r="EP130"/>
  <c r="EP117"/>
  <c r="G30" i="6"/>
  <c r="BV34" i="23"/>
  <c r="BV35"/>
  <c r="BV36"/>
  <c r="EQ34"/>
  <c r="EQ35"/>
  <c r="EQ36"/>
  <c r="HN35"/>
  <c r="HN36"/>
  <c r="HN34"/>
  <c r="I30" i="6"/>
  <c r="BW107" i="23" s="1"/>
  <c r="BV129"/>
  <c r="BV112"/>
  <c r="BV117"/>
  <c r="BV75"/>
  <c r="BV51"/>
  <c r="BV9"/>
  <c r="BV130"/>
  <c r="BV121"/>
  <c r="BV76"/>
  <c r="BV128"/>
  <c r="BV119"/>
  <c r="EQ121"/>
  <c r="EQ112"/>
  <c r="EQ76"/>
  <c r="EQ119"/>
  <c r="EQ117"/>
  <c r="EQ130"/>
  <c r="EQ9"/>
  <c r="EQ75"/>
  <c r="EQ129"/>
  <c r="EQ51"/>
  <c r="EQ128"/>
  <c r="HN121"/>
  <c r="HN51"/>
  <c r="HN75"/>
  <c r="HN112"/>
  <c r="HN9"/>
  <c r="HN129"/>
  <c r="HN117"/>
  <c r="HN130"/>
  <c r="HN76"/>
  <c r="HN119"/>
  <c r="HN128"/>
  <c r="AM85"/>
  <c r="AM36"/>
  <c r="AM47"/>
  <c r="AM51"/>
  <c r="AM37"/>
  <c r="AM42"/>
  <c r="AM9"/>
  <c r="AM76"/>
  <c r="AM102"/>
  <c r="AM101"/>
  <c r="AM73"/>
  <c r="AM130"/>
  <c r="AM128"/>
  <c r="AM121"/>
  <c r="AM84"/>
  <c r="AM3"/>
  <c r="AM77"/>
  <c r="AM28"/>
  <c r="AM38"/>
  <c r="AM115"/>
  <c r="AM100"/>
  <c r="AM81"/>
  <c r="AM83"/>
  <c r="AM78"/>
  <c r="AM27"/>
  <c r="AM66"/>
  <c r="AM29"/>
  <c r="AM71"/>
  <c r="AM91"/>
  <c r="AM119"/>
  <c r="AN1"/>
  <c r="AN65" s="1"/>
  <c r="AM41"/>
  <c r="AM129"/>
  <c r="AM112"/>
  <c r="AM110"/>
  <c r="AM111"/>
  <c r="AM117"/>
  <c r="AM21"/>
  <c r="AM75"/>
  <c r="AM89"/>
  <c r="AM87"/>
  <c r="AM72"/>
  <c r="AM80"/>
  <c r="AM123"/>
  <c r="AM86"/>
  <c r="AM39"/>
  <c r="AM82"/>
  <c r="AM67"/>
  <c r="AM99"/>
  <c r="AM40"/>
  <c r="AM79"/>
  <c r="AM34"/>
  <c r="AM126"/>
  <c r="AM114"/>
  <c r="AL85" i="14"/>
  <c r="AL36"/>
  <c r="AL46"/>
  <c r="AL51"/>
  <c r="AL41"/>
  <c r="AL37"/>
  <c r="AL42"/>
  <c r="AL9"/>
  <c r="AL102"/>
  <c r="AL101"/>
  <c r="AL76"/>
  <c r="AL111"/>
  <c r="AL75"/>
  <c r="AL130"/>
  <c r="AL89"/>
  <c r="AL121"/>
  <c r="AL21"/>
  <c r="AL87"/>
  <c r="AL72"/>
  <c r="AL78"/>
  <c r="AL27"/>
  <c r="AL66"/>
  <c r="AL34"/>
  <c r="AL100"/>
  <c r="AL80"/>
  <c r="AL82"/>
  <c r="AL67"/>
  <c r="AL123"/>
  <c r="AL35"/>
  <c r="AL71"/>
  <c r="AL126"/>
  <c r="AL114"/>
  <c r="AL129"/>
  <c r="AL110"/>
  <c r="AL50"/>
  <c r="AL112"/>
  <c r="AL73"/>
  <c r="AL128"/>
  <c r="AL117"/>
  <c r="AL115"/>
  <c r="AL84"/>
  <c r="AL3"/>
  <c r="AL99"/>
  <c r="AL40"/>
  <c r="AL79"/>
  <c r="AL86"/>
  <c r="AL39"/>
  <c r="AL81"/>
  <c r="AL83"/>
  <c r="AL77"/>
  <c r="AL28"/>
  <c r="AL38"/>
  <c r="AL29"/>
  <c r="AL91"/>
  <c r="AL119"/>
  <c r="AM1"/>
  <c r="E30" i="6"/>
  <c r="EQ105" i="14" s="1"/>
  <c r="BU75"/>
  <c r="BU121"/>
  <c r="BU119"/>
  <c r="BU51"/>
  <c r="BU129"/>
  <c r="BU112"/>
  <c r="BU128"/>
  <c r="BU117"/>
  <c r="BU9"/>
  <c r="BU76"/>
  <c r="BU130"/>
  <c r="HM9"/>
  <c r="HM130"/>
  <c r="HM119"/>
  <c r="HM75"/>
  <c r="HM128"/>
  <c r="HM112"/>
  <c r="HM51"/>
  <c r="HM117"/>
  <c r="HM129"/>
  <c r="HM76"/>
  <c r="HM121"/>
  <c r="C30" i="6"/>
  <c r="BU34" i="14"/>
  <c r="BU35"/>
  <c r="BU36"/>
  <c r="HM34"/>
  <c r="HM35"/>
  <c r="HM36"/>
  <c r="EQ85"/>
  <c r="EQ36"/>
  <c r="EQ46"/>
  <c r="EQ121"/>
  <c r="EQ110"/>
  <c r="EQ111"/>
  <c r="EQ112"/>
  <c r="EQ123"/>
  <c r="EQ126"/>
  <c r="EQ72"/>
  <c r="EQ73"/>
  <c r="EQ77"/>
  <c r="EQ79"/>
  <c r="EQ81"/>
  <c r="EQ83"/>
  <c r="EQ86"/>
  <c r="EQ89"/>
  <c r="EQ99"/>
  <c r="EQ101"/>
  <c r="EQ28"/>
  <c r="EQ37"/>
  <c r="EQ39"/>
  <c r="EQ50"/>
  <c r="EQ66"/>
  <c r="EQ71"/>
  <c r="ER1"/>
  <c r="EQ41"/>
  <c r="EQ115"/>
  <c r="EQ114"/>
  <c r="EQ119"/>
  <c r="EQ21"/>
  <c r="EQ78"/>
  <c r="EQ80"/>
  <c r="EQ82"/>
  <c r="EQ84"/>
  <c r="EQ87"/>
  <c r="EQ91"/>
  <c r="EQ100"/>
  <c r="EQ102"/>
  <c r="EQ27"/>
  <c r="EQ29"/>
  <c r="EQ38"/>
  <c r="EQ40"/>
  <c r="EQ42"/>
  <c r="EQ67"/>
  <c r="EQ3"/>
  <c r="AK35"/>
  <c r="AK121"/>
  <c r="AK75"/>
  <c r="AK112"/>
  <c r="AK34"/>
  <c r="AK117"/>
  <c r="AK76"/>
  <c r="AK36"/>
  <c r="EP35"/>
  <c r="EP119"/>
  <c r="EP76"/>
  <c r="EP129"/>
  <c r="EP112"/>
  <c r="EP121"/>
  <c r="BY5" i="13" l="1"/>
  <c r="BY7"/>
  <c r="BY9"/>
  <c r="BY3"/>
  <c r="BY8"/>
  <c r="BY10"/>
  <c r="BY21"/>
  <c r="BY27"/>
  <c r="BY29"/>
  <c r="BY24"/>
  <c r="BY31"/>
  <c r="BY33"/>
  <c r="BY35"/>
  <c r="BY38"/>
  <c r="BY40"/>
  <c r="BY46"/>
  <c r="BY48"/>
  <c r="BY6"/>
  <c r="BY22"/>
  <c r="BY26"/>
  <c r="BY28"/>
  <c r="BY42"/>
  <c r="BY44"/>
  <c r="BY45"/>
  <c r="BY51"/>
  <c r="BY53"/>
  <c r="BY58"/>
  <c r="BY60"/>
  <c r="BY62"/>
  <c r="BY64"/>
  <c r="BY66"/>
  <c r="BY68"/>
  <c r="BY70"/>
  <c r="BY72"/>
  <c r="BY74"/>
  <c r="BY76"/>
  <c r="BY78"/>
  <c r="BY80"/>
  <c r="BY82"/>
  <c r="BY84"/>
  <c r="BY86"/>
  <c r="BY88"/>
  <c r="BY37"/>
  <c r="BY39"/>
  <c r="BY43"/>
  <c r="BY47"/>
  <c r="BY49"/>
  <c r="BY50"/>
  <c r="BY54"/>
  <c r="BY55"/>
  <c r="BY56"/>
  <c r="BY59"/>
  <c r="BY63"/>
  <c r="BY67"/>
  <c r="BY69"/>
  <c r="BY71"/>
  <c r="BY77"/>
  <c r="BY79"/>
  <c r="BY83"/>
  <c r="BY89"/>
  <c r="BY90"/>
  <c r="BY91"/>
  <c r="BY92"/>
  <c r="BY93"/>
  <c r="BY94"/>
  <c r="BY95"/>
  <c r="BY96"/>
  <c r="BY97"/>
  <c r="BY98"/>
  <c r="BY100"/>
  <c r="BY102"/>
  <c r="BY104"/>
  <c r="BY106"/>
  <c r="BY108"/>
  <c r="BY110"/>
  <c r="BY112"/>
  <c r="BY114"/>
  <c r="BY116"/>
  <c r="BY118"/>
  <c r="BY120"/>
  <c r="BY122"/>
  <c r="BY124"/>
  <c r="BY126"/>
  <c r="BY128"/>
  <c r="BY130"/>
  <c r="BY52"/>
  <c r="BY61"/>
  <c r="BY73"/>
  <c r="BY75"/>
  <c r="BY81"/>
  <c r="BY113"/>
  <c r="BY119"/>
  <c r="BY125"/>
  <c r="BY30"/>
  <c r="BY32"/>
  <c r="BY34"/>
  <c r="BY36"/>
  <c r="BY41"/>
  <c r="BY57"/>
  <c r="BY65"/>
  <c r="BY85"/>
  <c r="BY87"/>
  <c r="BY99"/>
  <c r="BY101"/>
  <c r="BY107"/>
  <c r="BY103"/>
  <c r="BY105"/>
  <c r="BY109"/>
  <c r="BY111"/>
  <c r="BY121"/>
  <c r="BY123"/>
  <c r="BY115"/>
  <c r="BY117"/>
  <c r="BY127"/>
  <c r="BY129"/>
  <c r="BY15"/>
  <c r="BY23"/>
  <c r="BY25"/>
  <c r="BY20"/>
  <c r="BY17"/>
  <c r="BY19"/>
  <c r="BY16"/>
  <c r="BY18"/>
  <c r="BY14"/>
  <c r="BY13"/>
  <c r="AO3"/>
  <c r="AO6"/>
  <c r="AO8"/>
  <c r="AO10"/>
  <c r="AO21"/>
  <c r="AO23"/>
  <c r="AO25"/>
  <c r="AO27"/>
  <c r="AO29"/>
  <c r="AO31"/>
  <c r="AO33"/>
  <c r="AO35"/>
  <c r="AO38"/>
  <c r="AO40"/>
  <c r="AO20"/>
  <c r="AO46"/>
  <c r="AO48"/>
  <c r="AO50"/>
  <c r="AO52"/>
  <c r="AO54"/>
  <c r="AO55"/>
  <c r="AO56"/>
  <c r="AO57"/>
  <c r="AO59"/>
  <c r="AO61"/>
  <c r="AO63"/>
  <c r="AO65"/>
  <c r="AO67"/>
  <c r="AO69"/>
  <c r="AO71"/>
  <c r="AO73"/>
  <c r="AO75"/>
  <c r="AO77"/>
  <c r="AO79"/>
  <c r="AO81"/>
  <c r="AO83"/>
  <c r="AO85"/>
  <c r="AO87"/>
  <c r="AO99"/>
  <c r="AO101"/>
  <c r="AO103"/>
  <c r="AO105"/>
  <c r="AO107"/>
  <c r="AO109"/>
  <c r="AO111"/>
  <c r="AO113"/>
  <c r="AO115"/>
  <c r="AO117"/>
  <c r="AO119"/>
  <c r="AO121"/>
  <c r="AO123"/>
  <c r="AO125"/>
  <c r="AO127"/>
  <c r="AO129"/>
  <c r="AO131"/>
  <c r="AO37"/>
  <c r="AO39"/>
  <c r="AO42"/>
  <c r="AO44"/>
  <c r="AO5"/>
  <c r="AO7"/>
  <c r="AO9"/>
  <c r="AO15"/>
  <c r="AO22"/>
  <c r="AO24"/>
  <c r="AO26"/>
  <c r="AO28"/>
  <c r="AO30"/>
  <c r="AO43"/>
  <c r="AO47"/>
  <c r="AO49"/>
  <c r="AO53"/>
  <c r="AO58"/>
  <c r="AO62"/>
  <c r="AO72"/>
  <c r="AO74"/>
  <c r="AO76"/>
  <c r="AO82"/>
  <c r="AO91"/>
  <c r="AO93"/>
  <c r="AO32"/>
  <c r="AO34"/>
  <c r="AO36"/>
  <c r="AO41"/>
  <c r="AO45"/>
  <c r="AO51"/>
  <c r="AO60"/>
  <c r="AO64"/>
  <c r="AO66"/>
  <c r="AO68"/>
  <c r="AO70"/>
  <c r="AO78"/>
  <c r="AO80"/>
  <c r="AO84"/>
  <c r="AO86"/>
  <c r="AO88"/>
  <c r="AO89"/>
  <c r="AO90"/>
  <c r="AO92"/>
  <c r="AO95"/>
  <c r="AO96"/>
  <c r="AO97"/>
  <c r="AO98"/>
  <c r="AO100"/>
  <c r="AO102"/>
  <c r="AO104"/>
  <c r="AO106"/>
  <c r="AO108"/>
  <c r="AO110"/>
  <c r="AO112"/>
  <c r="AO116"/>
  <c r="AO118"/>
  <c r="AO122"/>
  <c r="AO124"/>
  <c r="AO94"/>
  <c r="AO114"/>
  <c r="AO120"/>
  <c r="AO126"/>
  <c r="AO128"/>
  <c r="AO130"/>
  <c r="AO16"/>
  <c r="AO17"/>
  <c r="AO19"/>
  <c r="AO18"/>
  <c r="AO14"/>
  <c r="AO13"/>
  <c r="BW65" i="14"/>
  <c r="BW122"/>
  <c r="GD65"/>
  <c r="GD122"/>
  <c r="ER65"/>
  <c r="ER122"/>
  <c r="AM65"/>
  <c r="AM122"/>
  <c r="DG65"/>
  <c r="DG122"/>
  <c r="HP65"/>
  <c r="HP122"/>
  <c r="ER120"/>
  <c r="ER52"/>
  <c r="AM120"/>
  <c r="AM52"/>
  <c r="BW120"/>
  <c r="BW52"/>
  <c r="GD120"/>
  <c r="GD52"/>
  <c r="DG120"/>
  <c r="DG52"/>
  <c r="HP120"/>
  <c r="HP52"/>
  <c r="AN52" i="23"/>
  <c r="AN122"/>
  <c r="BX52"/>
  <c r="BX122"/>
  <c r="ES52"/>
  <c r="ES122"/>
  <c r="GE52"/>
  <c r="GE122"/>
  <c r="HQ52"/>
  <c r="HQ122"/>
  <c r="DH52"/>
  <c r="DH122"/>
  <c r="AN120"/>
  <c r="HQ120"/>
  <c r="BX120"/>
  <c r="DH120"/>
  <c r="ES120"/>
  <c r="GE120"/>
  <c r="ER61" i="14"/>
  <c r="ER109"/>
  <c r="ER108"/>
  <c r="ER103"/>
  <c r="AM16" i="23"/>
  <c r="GC104"/>
  <c r="GC107"/>
  <c r="GC26"/>
  <c r="GC106"/>
  <c r="GC105"/>
  <c r="ER106"/>
  <c r="ER105"/>
  <c r="BV106" i="14"/>
  <c r="BV105"/>
  <c r="AM104" i="23"/>
  <c r="AM106"/>
  <c r="AM26"/>
  <c r="DF105" i="14"/>
  <c r="DF104"/>
  <c r="DG105" i="23"/>
  <c r="DG106"/>
  <c r="DG26"/>
  <c r="BW105"/>
  <c r="EQ106" i="14"/>
  <c r="AL106"/>
  <c r="EQ17"/>
  <c r="HN105"/>
  <c r="HN106"/>
  <c r="HN26"/>
  <c r="HN107"/>
  <c r="HN104"/>
  <c r="AM61"/>
  <c r="AM109"/>
  <c r="AM108"/>
  <c r="AM103"/>
  <c r="AN61" i="23"/>
  <c r="AN109"/>
  <c r="AN108"/>
  <c r="AN103"/>
  <c r="HO26"/>
  <c r="HO107"/>
  <c r="HO104"/>
  <c r="HO105"/>
  <c r="HO106"/>
  <c r="GB104" i="14"/>
  <c r="GB107"/>
  <c r="GB26"/>
  <c r="GB106"/>
  <c r="GB105"/>
  <c r="BW61"/>
  <c r="BW109"/>
  <c r="BW108"/>
  <c r="BW103"/>
  <c r="HQ61" i="23"/>
  <c r="HQ109"/>
  <c r="HQ108"/>
  <c r="HQ103"/>
  <c r="BX61"/>
  <c r="BX109"/>
  <c r="BX108"/>
  <c r="BX103"/>
  <c r="ES61"/>
  <c r="ES109"/>
  <c r="ES108"/>
  <c r="ES103"/>
  <c r="GE61"/>
  <c r="GE108"/>
  <c r="GE109"/>
  <c r="GE103"/>
  <c r="DH61"/>
  <c r="DH108"/>
  <c r="DH109"/>
  <c r="DH103"/>
  <c r="GD61" i="14"/>
  <c r="GD108"/>
  <c r="GD109"/>
  <c r="GD103"/>
  <c r="DG61"/>
  <c r="DG108"/>
  <c r="DG109"/>
  <c r="DG103"/>
  <c r="HP61"/>
  <c r="HP109"/>
  <c r="HP108"/>
  <c r="HP103"/>
  <c r="ER104" i="23"/>
  <c r="ER107"/>
  <c r="ER26"/>
  <c r="BV104" i="14"/>
  <c r="BV107"/>
  <c r="BV26"/>
  <c r="AM105" i="23"/>
  <c r="AM107"/>
  <c r="DF107" i="14"/>
  <c r="DF106"/>
  <c r="DF26"/>
  <c r="DG107" i="23"/>
  <c r="DG104"/>
  <c r="BW104"/>
  <c r="BW106"/>
  <c r="BW26"/>
  <c r="EQ104" i="14"/>
  <c r="EQ107"/>
  <c r="EQ26"/>
  <c r="AL104"/>
  <c r="AL107"/>
  <c r="AL26"/>
  <c r="EQ34"/>
  <c r="HN29"/>
  <c r="HN30"/>
  <c r="AM63"/>
  <c r="AM8"/>
  <c r="AM60"/>
  <c r="AN63" i="23"/>
  <c r="AN8"/>
  <c r="AN60"/>
  <c r="ER24"/>
  <c r="HO20"/>
  <c r="HO16"/>
  <c r="HO25"/>
  <c r="HO18"/>
  <c r="HO17"/>
  <c r="HO19"/>
  <c r="HO30"/>
  <c r="HO29"/>
  <c r="F31" i="6"/>
  <c r="GC29" i="23"/>
  <c r="GC30"/>
  <c r="AL24" i="14"/>
  <c r="GB20"/>
  <c r="GB25"/>
  <c r="GB17"/>
  <c r="GB19"/>
  <c r="GB18"/>
  <c r="HQ63" i="23"/>
  <c r="HQ8"/>
  <c r="HQ60"/>
  <c r="BX63"/>
  <c r="BX8"/>
  <c r="BX60"/>
  <c r="BW29"/>
  <c r="BW30"/>
  <c r="ES63"/>
  <c r="ES8"/>
  <c r="ES60"/>
  <c r="ER29"/>
  <c r="ER30"/>
  <c r="BV30" i="14"/>
  <c r="DH63" i="23"/>
  <c r="DH8"/>
  <c r="DH60"/>
  <c r="DG30"/>
  <c r="DG63" i="14"/>
  <c r="DG8"/>
  <c r="DG60"/>
  <c r="DG18" i="23"/>
  <c r="DG17"/>
  <c r="BW19"/>
  <c r="BW17"/>
  <c r="ER19"/>
  <c r="ER17"/>
  <c r="AM19"/>
  <c r="DF18" i="14"/>
  <c r="BV18"/>
  <c r="BV16"/>
  <c r="EQ18"/>
  <c r="EQ19"/>
  <c r="AL25"/>
  <c r="AL17"/>
  <c r="ER63"/>
  <c r="ER8"/>
  <c r="ER60"/>
  <c r="BV24"/>
  <c r="HN20"/>
  <c r="HN19"/>
  <c r="HN25"/>
  <c r="HN17"/>
  <c r="HN18"/>
  <c r="GC20" i="23"/>
  <c r="GC16"/>
  <c r="GC19"/>
  <c r="GC25"/>
  <c r="GC17"/>
  <c r="GC18"/>
  <c r="B31" i="6"/>
  <c r="GB30" i="14"/>
  <c r="GB29"/>
  <c r="BV29"/>
  <c r="BW63"/>
  <c r="BW8"/>
  <c r="BW60"/>
  <c r="EQ30"/>
  <c r="GE63" i="23"/>
  <c r="GE8"/>
  <c r="GE60"/>
  <c r="AM30"/>
  <c r="DG29"/>
  <c r="GD63" i="14"/>
  <c r="GD8"/>
  <c r="GD60"/>
  <c r="DF29"/>
  <c r="DF30"/>
  <c r="HP63"/>
  <c r="HP8"/>
  <c r="HP60"/>
  <c r="DG25" i="23"/>
  <c r="DG19"/>
  <c r="DG16"/>
  <c r="DG20"/>
  <c r="BW25"/>
  <c r="BW18"/>
  <c r="BW16"/>
  <c r="BW20"/>
  <c r="ER25"/>
  <c r="ER18"/>
  <c r="ER16"/>
  <c r="ER20"/>
  <c r="AM25"/>
  <c r="AM18"/>
  <c r="AM17"/>
  <c r="AM20"/>
  <c r="DF25" i="14"/>
  <c r="DF19"/>
  <c r="DF17"/>
  <c r="DF20"/>
  <c r="BV25"/>
  <c r="BV19"/>
  <c r="BV17"/>
  <c r="BV20"/>
  <c r="EQ25"/>
  <c r="EQ20"/>
  <c r="AL19"/>
  <c r="AL18"/>
  <c r="AL16"/>
  <c r="AL20"/>
  <c r="ER116"/>
  <c r="BW116"/>
  <c r="GD116"/>
  <c r="HP116"/>
  <c r="AM116"/>
  <c r="DG116"/>
  <c r="GE116" i="23"/>
  <c r="AN116"/>
  <c r="HQ116"/>
  <c r="BX116"/>
  <c r="ES116"/>
  <c r="DH116"/>
  <c r="EQ75" i="14"/>
  <c r="EQ76"/>
  <c r="EQ129"/>
  <c r="EQ128"/>
  <c r="EQ9"/>
  <c r="EQ130"/>
  <c r="EQ117"/>
  <c r="AM35" i="23"/>
  <c r="GC23"/>
  <c r="GC24"/>
  <c r="DG24"/>
  <c r="BW24"/>
  <c r="AM24"/>
  <c r="DF24" i="14"/>
  <c r="EQ24"/>
  <c r="HN23"/>
  <c r="HN24"/>
  <c r="HO23" i="23"/>
  <c r="HO24"/>
  <c r="GB23" i="14"/>
  <c r="GB24"/>
  <c r="DG23" i="23"/>
  <c r="BW23"/>
  <c r="ER23"/>
  <c r="AM23"/>
  <c r="DF23" i="14"/>
  <c r="EQ23"/>
  <c r="BV23"/>
  <c r="AL23"/>
  <c r="AM6"/>
  <c r="BW6"/>
  <c r="GD6"/>
  <c r="HP6"/>
  <c r="ER6"/>
  <c r="DG6"/>
  <c r="AN6" i="23"/>
  <c r="GE6"/>
  <c r="HQ6"/>
  <c r="BX6"/>
  <c r="ES6"/>
  <c r="DH6"/>
  <c r="AM70" i="14"/>
  <c r="BW70"/>
  <c r="DG70"/>
  <c r="ER70"/>
  <c r="GD70"/>
  <c r="HP70"/>
  <c r="BX70" i="23"/>
  <c r="GE70"/>
  <c r="DH70"/>
  <c r="AN70"/>
  <c r="HQ70"/>
  <c r="ES70"/>
  <c r="ER113" i="14"/>
  <c r="ER49"/>
  <c r="BW49"/>
  <c r="BW113"/>
  <c r="DG49"/>
  <c r="DG113"/>
  <c r="AM49"/>
  <c r="AM113"/>
  <c r="GD49"/>
  <c r="GD113"/>
  <c r="HP113"/>
  <c r="HP49"/>
  <c r="BX125" i="23"/>
  <c r="BX49"/>
  <c r="BX113"/>
  <c r="GE125"/>
  <c r="GE49"/>
  <c r="GE113"/>
  <c r="DH125"/>
  <c r="DH49"/>
  <c r="DH113"/>
  <c r="AN125"/>
  <c r="AN113"/>
  <c r="AN49"/>
  <c r="HQ125"/>
  <c r="HQ113"/>
  <c r="HQ49"/>
  <c r="ES125"/>
  <c r="ES113"/>
  <c r="ES49"/>
  <c r="HN15" i="14"/>
  <c r="HO15" i="23"/>
  <c r="GC15"/>
  <c r="AL14" i="14"/>
  <c r="GB15"/>
  <c r="DG15" i="23"/>
  <c r="BW15"/>
  <c r="ER15"/>
  <c r="AM15"/>
  <c r="DF15" i="14"/>
  <c r="BV15"/>
  <c r="AL15"/>
  <c r="EQ15"/>
  <c r="EQ35"/>
  <c r="E31" i="6"/>
  <c r="ER26" i="14" s="1"/>
  <c r="HN14"/>
  <c r="HO14" i="23"/>
  <c r="GC14"/>
  <c r="BW13" i="14"/>
  <c r="ER14" i="23"/>
  <c r="AM14"/>
  <c r="DG14"/>
  <c r="DF14" i="14"/>
  <c r="BV13"/>
  <c r="EQ32"/>
  <c r="C31" i="6"/>
  <c r="D31"/>
  <c r="AM26" i="14" s="1"/>
  <c r="GB14"/>
  <c r="BW14" i="23"/>
  <c r="EQ14" i="14"/>
  <c r="BV14"/>
  <c r="BW13" i="23"/>
  <c r="AM13"/>
  <c r="AL13" i="14"/>
  <c r="ER74"/>
  <c r="AM74"/>
  <c r="GD74"/>
  <c r="BW74"/>
  <c r="DG74"/>
  <c r="HP74"/>
  <c r="HQ74" i="23"/>
  <c r="ES74"/>
  <c r="AN74"/>
  <c r="BX74"/>
  <c r="GE74"/>
  <c r="DH74"/>
  <c r="I31" i="6"/>
  <c r="BX26" i="23" s="1"/>
  <c r="H31" i="6"/>
  <c r="ER33" i="23"/>
  <c r="G31" i="6"/>
  <c r="ER97" i="14"/>
  <c r="ER98"/>
  <c r="AM97"/>
  <c r="AM98"/>
  <c r="BW97"/>
  <c r="BW98"/>
  <c r="GD97"/>
  <c r="GD98"/>
  <c r="HP97"/>
  <c r="HP98"/>
  <c r="HP62"/>
  <c r="HP58"/>
  <c r="HP57"/>
  <c r="HP56"/>
  <c r="HP54"/>
  <c r="HP69"/>
  <c r="HP95"/>
  <c r="HP45"/>
  <c r="HP47"/>
  <c r="HP22"/>
  <c r="HP94"/>
  <c r="HP7"/>
  <c r="HP68"/>
  <c r="HP88"/>
  <c r="HP43"/>
  <c r="HP92"/>
  <c r="HP85"/>
  <c r="HP67"/>
  <c r="HP83"/>
  <c r="HP39"/>
  <c r="HP115"/>
  <c r="HP80"/>
  <c r="HP46"/>
  <c r="HP38"/>
  <c r="HP3"/>
  <c r="HP82"/>
  <c r="HP114"/>
  <c r="HP102"/>
  <c r="HP111"/>
  <c r="HP79"/>
  <c r="HP99"/>
  <c r="HP84"/>
  <c r="HP28"/>
  <c r="HP87"/>
  <c r="HP21"/>
  <c r="HP42"/>
  <c r="HP81"/>
  <c r="HP101"/>
  <c r="HP91"/>
  <c r="HP37"/>
  <c r="HQ1"/>
  <c r="HP125"/>
  <c r="HP64"/>
  <c r="HP59"/>
  <c r="HP55"/>
  <c r="HP53"/>
  <c r="HP96"/>
  <c r="HP124"/>
  <c r="HP44"/>
  <c r="HP48"/>
  <c r="HP5"/>
  <c r="HP93"/>
  <c r="HP127"/>
  <c r="HP90"/>
  <c r="HP73"/>
  <c r="HP78"/>
  <c r="HP50"/>
  <c r="HP110"/>
  <c r="HP77"/>
  <c r="HP66"/>
  <c r="HP100"/>
  <c r="HP41"/>
  <c r="HP40"/>
  <c r="HP86"/>
  <c r="HP126"/>
  <c r="HP71"/>
  <c r="HP27"/>
  <c r="HP72"/>
  <c r="HP89"/>
  <c r="HP123"/>
  <c r="DG97"/>
  <c r="DG98"/>
  <c r="BX98" i="23"/>
  <c r="BX97"/>
  <c r="ES98"/>
  <c r="ES97"/>
  <c r="GE98"/>
  <c r="GE97"/>
  <c r="AN98"/>
  <c r="AN97"/>
  <c r="HQ98"/>
  <c r="HQ97"/>
  <c r="DH98"/>
  <c r="DH97"/>
  <c r="ER125" i="14"/>
  <c r="AM125"/>
  <c r="BW125"/>
  <c r="GD125"/>
  <c r="DG125"/>
  <c r="AN62" i="23"/>
  <c r="AN56"/>
  <c r="AN59"/>
  <c r="AN57"/>
  <c r="AN58"/>
  <c r="AN55"/>
  <c r="AN54"/>
  <c r="AN53"/>
  <c r="AN64"/>
  <c r="BX62"/>
  <c r="BX59"/>
  <c r="BX58"/>
  <c r="BX57"/>
  <c r="BX56"/>
  <c r="BX55"/>
  <c r="BX54"/>
  <c r="BX53"/>
  <c r="BX64"/>
  <c r="ES62"/>
  <c r="ES57"/>
  <c r="ES56"/>
  <c r="ES55"/>
  <c r="ES54"/>
  <c r="ES53"/>
  <c r="ES59"/>
  <c r="ES58"/>
  <c r="ES64"/>
  <c r="HQ59"/>
  <c r="HQ58"/>
  <c r="HQ56"/>
  <c r="HQ55"/>
  <c r="HQ54"/>
  <c r="HQ53"/>
  <c r="HQ62"/>
  <c r="HQ57"/>
  <c r="HQ64"/>
  <c r="GE62"/>
  <c r="GE59"/>
  <c r="GE58"/>
  <c r="GE57"/>
  <c r="GE56"/>
  <c r="GE55"/>
  <c r="GE54"/>
  <c r="GE53"/>
  <c r="GE64"/>
  <c r="DH62"/>
  <c r="DH59"/>
  <c r="DH58"/>
  <c r="DH57"/>
  <c r="DH56"/>
  <c r="DH55"/>
  <c r="DH54"/>
  <c r="DH53"/>
  <c r="DH64"/>
  <c r="BW64" i="14"/>
  <c r="BW62"/>
  <c r="BW59"/>
  <c r="BW58"/>
  <c r="BW56"/>
  <c r="BW57"/>
  <c r="BW55"/>
  <c r="BW54"/>
  <c r="BW53"/>
  <c r="GD64"/>
  <c r="GD62"/>
  <c r="GD59"/>
  <c r="GD58"/>
  <c r="GD56"/>
  <c r="GD57"/>
  <c r="GD55"/>
  <c r="GD54"/>
  <c r="GD53"/>
  <c r="ER64"/>
  <c r="ER62"/>
  <c r="ER59"/>
  <c r="ER58"/>
  <c r="ER57"/>
  <c r="ER55"/>
  <c r="ER56"/>
  <c r="ER53"/>
  <c r="ER54"/>
  <c r="AM64"/>
  <c r="AM62"/>
  <c r="AM59"/>
  <c r="AM57"/>
  <c r="AM58"/>
  <c r="AM56"/>
  <c r="AM55"/>
  <c r="AM53"/>
  <c r="AM54"/>
  <c r="DG64"/>
  <c r="DG62"/>
  <c r="DG59"/>
  <c r="DG58"/>
  <c r="DG56"/>
  <c r="DG57"/>
  <c r="DG55"/>
  <c r="DG54"/>
  <c r="DG53"/>
  <c r="DG69"/>
  <c r="DG95"/>
  <c r="DG45"/>
  <c r="DG47"/>
  <c r="DG5"/>
  <c r="DG94"/>
  <c r="DG7"/>
  <c r="DG30"/>
  <c r="DG43"/>
  <c r="DG85"/>
  <c r="DG21"/>
  <c r="DG72"/>
  <c r="DG78"/>
  <c r="DG79"/>
  <c r="DG40"/>
  <c r="DG110"/>
  <c r="DG28"/>
  <c r="DG101"/>
  <c r="DG39"/>
  <c r="DG41"/>
  <c r="DG89"/>
  <c r="DG42"/>
  <c r="DG84"/>
  <c r="DG66"/>
  <c r="DG83"/>
  <c r="DG67"/>
  <c r="DG100"/>
  <c r="DG91"/>
  <c r="DG87"/>
  <c r="DG96"/>
  <c r="DG124"/>
  <c r="DG44"/>
  <c r="DG48"/>
  <c r="DG22"/>
  <c r="DG127"/>
  <c r="DG93"/>
  <c r="DG68"/>
  <c r="DG88"/>
  <c r="DG90"/>
  <c r="DG92"/>
  <c r="DG77"/>
  <c r="DG38"/>
  <c r="DG102"/>
  <c r="DG123"/>
  <c r="DG126"/>
  <c r="DG46"/>
  <c r="DG86"/>
  <c r="DG73"/>
  <c r="DG82"/>
  <c r="DG71"/>
  <c r="DG80"/>
  <c r="DG99"/>
  <c r="DG81"/>
  <c r="DG27"/>
  <c r="DG111"/>
  <c r="DG37"/>
  <c r="DG115"/>
  <c r="DG29"/>
  <c r="DG3"/>
  <c r="DG50"/>
  <c r="DG114"/>
  <c r="DH1"/>
  <c r="AN50" i="23"/>
  <c r="HQ50"/>
  <c r="ES50"/>
  <c r="GE50"/>
  <c r="DH50"/>
  <c r="BX50"/>
  <c r="AM69" i="14"/>
  <c r="AM96"/>
  <c r="AM95"/>
  <c r="AM124"/>
  <c r="GD69"/>
  <c r="GD96"/>
  <c r="GD95"/>
  <c r="GD124"/>
  <c r="ER69"/>
  <c r="ER96"/>
  <c r="ER95"/>
  <c r="ER124"/>
  <c r="BW69"/>
  <c r="BW96"/>
  <c r="BW95"/>
  <c r="BW124"/>
  <c r="AN96" i="23"/>
  <c r="AN95"/>
  <c r="AN124"/>
  <c r="HQ96"/>
  <c r="HQ95"/>
  <c r="HQ124"/>
  <c r="BX96"/>
  <c r="BX95"/>
  <c r="BX124"/>
  <c r="ES96"/>
  <c r="ES95"/>
  <c r="ES124"/>
  <c r="GE96"/>
  <c r="GE95"/>
  <c r="GE124"/>
  <c r="DH96"/>
  <c r="DH95"/>
  <c r="DH124"/>
  <c r="EQ51" i="14"/>
  <c r="HQ48" i="23"/>
  <c r="HQ69"/>
  <c r="BX48"/>
  <c r="BX69"/>
  <c r="ES48"/>
  <c r="ES69"/>
  <c r="GE48"/>
  <c r="GE69"/>
  <c r="DH48"/>
  <c r="DH69"/>
  <c r="AN48"/>
  <c r="AN69"/>
  <c r="BW45" i="14"/>
  <c r="BW44"/>
  <c r="BW48"/>
  <c r="BW47"/>
  <c r="GD45"/>
  <c r="GD44"/>
  <c r="GD48"/>
  <c r="GD47"/>
  <c r="ER45"/>
  <c r="ER44"/>
  <c r="ER47"/>
  <c r="ER48"/>
  <c r="AM45"/>
  <c r="AM44"/>
  <c r="AM47"/>
  <c r="AM48"/>
  <c r="ER10" i="23"/>
  <c r="AM10"/>
  <c r="AL10" i="14"/>
  <c r="HQ46" i="23"/>
  <c r="HQ44"/>
  <c r="HQ45"/>
  <c r="BX46"/>
  <c r="BX45"/>
  <c r="BX44"/>
  <c r="ES46"/>
  <c r="ES45"/>
  <c r="ES44"/>
  <c r="GE46"/>
  <c r="GE45"/>
  <c r="GE44"/>
  <c r="AN46"/>
  <c r="AN44"/>
  <c r="AN45"/>
  <c r="DH46"/>
  <c r="DH45"/>
  <c r="DH44"/>
  <c r="GD22" i="14"/>
  <c r="GD127"/>
  <c r="GD93"/>
  <c r="GD68"/>
  <c r="GD88"/>
  <c r="GD43"/>
  <c r="GD85"/>
  <c r="GD101"/>
  <c r="GD67"/>
  <c r="GD73"/>
  <c r="GD83"/>
  <c r="GD21"/>
  <c r="GD102"/>
  <c r="GD84"/>
  <c r="GD41"/>
  <c r="GD28"/>
  <c r="GD71"/>
  <c r="GD87"/>
  <c r="GD46"/>
  <c r="GD38"/>
  <c r="GD77"/>
  <c r="GD91"/>
  <c r="GD100"/>
  <c r="GD37"/>
  <c r="GD126"/>
  <c r="GD5"/>
  <c r="GD94"/>
  <c r="GD7"/>
  <c r="GD90"/>
  <c r="GD92"/>
  <c r="GD40"/>
  <c r="GD79"/>
  <c r="GD86"/>
  <c r="GE1"/>
  <c r="GD39"/>
  <c r="GD78"/>
  <c r="GD110"/>
  <c r="GD115"/>
  <c r="GD50"/>
  <c r="GD80"/>
  <c r="GD111"/>
  <c r="GD99"/>
  <c r="GD27"/>
  <c r="GD42"/>
  <c r="GD72"/>
  <c r="GD81"/>
  <c r="GD89"/>
  <c r="GD114"/>
  <c r="GD66"/>
  <c r="GD82"/>
  <c r="GD123"/>
  <c r="GD3"/>
  <c r="HQ22" i="23"/>
  <c r="HQ5"/>
  <c r="HQ7"/>
  <c r="HQ127"/>
  <c r="HQ94"/>
  <c r="HQ93"/>
  <c r="BX22"/>
  <c r="BX5"/>
  <c r="BX127"/>
  <c r="BX94"/>
  <c r="BX93"/>
  <c r="BX7"/>
  <c r="GE22"/>
  <c r="GE5"/>
  <c r="GE127"/>
  <c r="GE94"/>
  <c r="GE93"/>
  <c r="GE7"/>
  <c r="DH22"/>
  <c r="DH5"/>
  <c r="DH127"/>
  <c r="DH94"/>
  <c r="DH93"/>
  <c r="DH7"/>
  <c r="DH88"/>
  <c r="DH43"/>
  <c r="DH85"/>
  <c r="DH78"/>
  <c r="DH100"/>
  <c r="DH40"/>
  <c r="DH72"/>
  <c r="DH37"/>
  <c r="DH87"/>
  <c r="DH89"/>
  <c r="DH29"/>
  <c r="DH66"/>
  <c r="DH91"/>
  <c r="DH27"/>
  <c r="DH86"/>
  <c r="DH28"/>
  <c r="DH71"/>
  <c r="DH80"/>
  <c r="DH38"/>
  <c r="DH81"/>
  <c r="DH39"/>
  <c r="DH42"/>
  <c r="DH30"/>
  <c r="DH90"/>
  <c r="DH92"/>
  <c r="DH68"/>
  <c r="DH115"/>
  <c r="DH84"/>
  <c r="DH123"/>
  <c r="DH83"/>
  <c r="DH41"/>
  <c r="DH73"/>
  <c r="DH114"/>
  <c r="DH111"/>
  <c r="DH47"/>
  <c r="DH82"/>
  <c r="DH110"/>
  <c r="DH67"/>
  <c r="DH79"/>
  <c r="DH99"/>
  <c r="DI1"/>
  <c r="DI65" s="1"/>
  <c r="DH102"/>
  <c r="DH3"/>
  <c r="DH101"/>
  <c r="DH126"/>
  <c r="DH77"/>
  <c r="DH21"/>
  <c r="AN5"/>
  <c r="AN22"/>
  <c r="AN94"/>
  <c r="AN93"/>
  <c r="AN7"/>
  <c r="AN127"/>
  <c r="ES22"/>
  <c r="ES5"/>
  <c r="ES7"/>
  <c r="ES127"/>
  <c r="ES94"/>
  <c r="ES93"/>
  <c r="BW5" i="14"/>
  <c r="BW22"/>
  <c r="BW127"/>
  <c r="BW94"/>
  <c r="BW93"/>
  <c r="BW7"/>
  <c r="ER5"/>
  <c r="ER22"/>
  <c r="ER127"/>
  <c r="ER94"/>
  <c r="ER93"/>
  <c r="ER7"/>
  <c r="AM22"/>
  <c r="AM5"/>
  <c r="AM94"/>
  <c r="AM93"/>
  <c r="AM127"/>
  <c r="AM7"/>
  <c r="ER68"/>
  <c r="ER30"/>
  <c r="ER88"/>
  <c r="HN10"/>
  <c r="HN118"/>
  <c r="DG31" i="23"/>
  <c r="DG32"/>
  <c r="DG33"/>
  <c r="GC33"/>
  <c r="GC32"/>
  <c r="GC31"/>
  <c r="GB33" i="14"/>
  <c r="GB32"/>
  <c r="GB31"/>
  <c r="DF32"/>
  <c r="DF33"/>
  <c r="DF31"/>
  <c r="BW68"/>
  <c r="BW30"/>
  <c r="BW88"/>
  <c r="HQ88" i="23"/>
  <c r="BV118" i="14"/>
  <c r="EQ118"/>
  <c r="BW10" i="23"/>
  <c r="BW32"/>
  <c r="BV33" i="14"/>
  <c r="BV31"/>
  <c r="EQ31"/>
  <c r="AL32"/>
  <c r="AM32" i="23"/>
  <c r="HN31" i="14"/>
  <c r="HN32"/>
  <c r="HN33"/>
  <c r="AM68"/>
  <c r="AM30"/>
  <c r="AM88"/>
  <c r="AN30" i="23"/>
  <c r="AN88"/>
  <c r="HO118"/>
  <c r="HO10"/>
  <c r="HO32"/>
  <c r="HO31"/>
  <c r="HO33"/>
  <c r="DG10"/>
  <c r="DG118"/>
  <c r="GC10"/>
  <c r="GC118"/>
  <c r="GB10" i="14"/>
  <c r="GB118"/>
  <c r="DF10"/>
  <c r="DF118"/>
  <c r="AM118" i="23"/>
  <c r="AL118" i="14"/>
  <c r="BX30" i="23"/>
  <c r="BX88"/>
  <c r="BX92"/>
  <c r="BX42"/>
  <c r="BX115"/>
  <c r="BX77"/>
  <c r="BX38"/>
  <c r="BX100"/>
  <c r="BX83"/>
  <c r="BX27"/>
  <c r="BX29"/>
  <c r="BX91"/>
  <c r="BX101"/>
  <c r="BX21"/>
  <c r="BX72"/>
  <c r="BX80"/>
  <c r="BX123"/>
  <c r="BX39"/>
  <c r="BX82"/>
  <c r="BX99"/>
  <c r="BX79"/>
  <c r="BX114"/>
  <c r="BX47"/>
  <c r="BX90"/>
  <c r="BX43"/>
  <c r="BX68"/>
  <c r="BX37"/>
  <c r="BX110"/>
  <c r="BX111"/>
  <c r="BX89"/>
  <c r="BX84"/>
  <c r="BX3"/>
  <c r="BX28"/>
  <c r="BX81"/>
  <c r="BX78"/>
  <c r="BX66"/>
  <c r="BX71"/>
  <c r="BX41"/>
  <c r="BX102"/>
  <c r="BX73"/>
  <c r="BX87"/>
  <c r="BX86"/>
  <c r="BX67"/>
  <c r="BX40"/>
  <c r="BX126"/>
  <c r="BY1"/>
  <c r="BY65" s="1"/>
  <c r="BX85"/>
  <c r="BW118"/>
  <c r="BW33"/>
  <c r="BW31"/>
  <c r="ES30"/>
  <c r="ES88"/>
  <c r="ES43"/>
  <c r="ES92"/>
  <c r="ES68"/>
  <c r="ES78"/>
  <c r="ES100"/>
  <c r="ES40"/>
  <c r="ET1"/>
  <c r="ET65" s="1"/>
  <c r="ES86"/>
  <c r="ES28"/>
  <c r="ES71"/>
  <c r="ES111"/>
  <c r="ES38"/>
  <c r="ES66"/>
  <c r="ES85"/>
  <c r="ES82"/>
  <c r="ES110"/>
  <c r="ES67"/>
  <c r="ES72"/>
  <c r="ES37"/>
  <c r="ES80"/>
  <c r="ES102"/>
  <c r="ES29"/>
  <c r="ES3"/>
  <c r="ES81"/>
  <c r="ES101"/>
  <c r="ES39"/>
  <c r="ES90"/>
  <c r="ES47"/>
  <c r="ES84"/>
  <c r="ES123"/>
  <c r="ES79"/>
  <c r="ES99"/>
  <c r="ES41"/>
  <c r="ES77"/>
  <c r="ES21"/>
  <c r="ES91"/>
  <c r="ES27"/>
  <c r="ES83"/>
  <c r="ES115"/>
  <c r="ES87"/>
  <c r="ES126"/>
  <c r="ES42"/>
  <c r="ES73"/>
  <c r="ES89"/>
  <c r="ES114"/>
  <c r="ER118"/>
  <c r="ER31"/>
  <c r="ER32"/>
  <c r="BV10" i="14"/>
  <c r="BV32"/>
  <c r="EQ33"/>
  <c r="EQ10"/>
  <c r="GE88" i="23"/>
  <c r="GE90"/>
  <c r="GE92"/>
  <c r="GE68"/>
  <c r="GE79"/>
  <c r="GE38"/>
  <c r="GE110"/>
  <c r="GE27"/>
  <c r="GE41"/>
  <c r="GE85"/>
  <c r="GE3"/>
  <c r="GE28"/>
  <c r="GE77"/>
  <c r="GE87"/>
  <c r="GE81"/>
  <c r="GE111"/>
  <c r="GE86"/>
  <c r="GE80"/>
  <c r="GE73"/>
  <c r="GE115"/>
  <c r="GE84"/>
  <c r="GE101"/>
  <c r="GE43"/>
  <c r="GE47"/>
  <c r="GE99"/>
  <c r="GE37"/>
  <c r="GE102"/>
  <c r="GE89"/>
  <c r="GE126"/>
  <c r="GE82"/>
  <c r="GE100"/>
  <c r="GE71"/>
  <c r="GE21"/>
  <c r="GE67"/>
  <c r="GE78"/>
  <c r="GE72"/>
  <c r="GE91"/>
  <c r="GE66"/>
  <c r="GE114"/>
  <c r="GE83"/>
  <c r="GE42"/>
  <c r="GE123"/>
  <c r="GF1"/>
  <c r="GF65" s="1"/>
  <c r="GE40"/>
  <c r="GE39"/>
  <c r="AL33" i="14"/>
  <c r="AL31"/>
  <c r="AM33" i="23"/>
  <c r="AM31"/>
  <c r="ER43" i="14"/>
  <c r="ER90"/>
  <c r="ER92"/>
  <c r="BW90"/>
  <c r="BW92"/>
  <c r="BW43"/>
  <c r="AM43"/>
  <c r="AM90"/>
  <c r="AM92"/>
  <c r="AN43" i="23"/>
  <c r="AN90"/>
  <c r="AN92"/>
  <c r="AN68"/>
  <c r="HQ43"/>
  <c r="HQ90"/>
  <c r="HQ92"/>
  <c r="HQ68"/>
  <c r="HQ115"/>
  <c r="HQ28"/>
  <c r="HQ71"/>
  <c r="HQ87"/>
  <c r="HQ126"/>
  <c r="HQ40"/>
  <c r="HQ83"/>
  <c r="HQ38"/>
  <c r="HQ79"/>
  <c r="HQ39"/>
  <c r="HQ110"/>
  <c r="HQ42"/>
  <c r="HQ41"/>
  <c r="HQ81"/>
  <c r="HQ101"/>
  <c r="HQ3"/>
  <c r="HQ111"/>
  <c r="HQ27"/>
  <c r="HQ66"/>
  <c r="HQ100"/>
  <c r="HQ72"/>
  <c r="HQ91"/>
  <c r="HQ47"/>
  <c r="HQ77"/>
  <c r="HQ21"/>
  <c r="HQ80"/>
  <c r="HQ102"/>
  <c r="HQ84"/>
  <c r="HR1"/>
  <c r="HR65" s="1"/>
  <c r="HQ99"/>
  <c r="HQ82"/>
  <c r="HQ85"/>
  <c r="HQ73"/>
  <c r="HQ89"/>
  <c r="HQ114"/>
  <c r="HQ37"/>
  <c r="HQ67"/>
  <c r="HQ78"/>
  <c r="HQ86"/>
  <c r="HQ123"/>
  <c r="BW41" i="14"/>
  <c r="BW102"/>
  <c r="BW72"/>
  <c r="BW66"/>
  <c r="BW82"/>
  <c r="BW50"/>
  <c r="BW115"/>
  <c r="BW99"/>
  <c r="BW39"/>
  <c r="BW77"/>
  <c r="BW37"/>
  <c r="BW101"/>
  <c r="BW89"/>
  <c r="BW67"/>
  <c r="BW91"/>
  <c r="BW73"/>
  <c r="BW84"/>
  <c r="BW40"/>
  <c r="BW28"/>
  <c r="BW126"/>
  <c r="BX1"/>
  <c r="BW85"/>
  <c r="BW42"/>
  <c r="BW21"/>
  <c r="BW78"/>
  <c r="BW100"/>
  <c r="BW79"/>
  <c r="BW81"/>
  <c r="BW38"/>
  <c r="BW114"/>
  <c r="BW46"/>
  <c r="BW111"/>
  <c r="BW87"/>
  <c r="BW27"/>
  <c r="BW80"/>
  <c r="BW123"/>
  <c r="BW110"/>
  <c r="BW3"/>
  <c r="BW86"/>
  <c r="BW83"/>
  <c r="BW29"/>
  <c r="BW71"/>
  <c r="BZ1" i="13"/>
  <c r="ER85" i="14"/>
  <c r="ER46"/>
  <c r="ER41"/>
  <c r="ER115"/>
  <c r="ER110"/>
  <c r="ER111"/>
  <c r="ER123"/>
  <c r="ER126"/>
  <c r="ER72"/>
  <c r="ER73"/>
  <c r="ER77"/>
  <c r="ER79"/>
  <c r="ER81"/>
  <c r="ER83"/>
  <c r="ER86"/>
  <c r="ER89"/>
  <c r="ER100"/>
  <c r="ER102"/>
  <c r="ER27"/>
  <c r="ER29"/>
  <c r="ER38"/>
  <c r="ER40"/>
  <c r="ER42"/>
  <c r="ER67"/>
  <c r="ER3"/>
  <c r="ER114"/>
  <c r="ER21"/>
  <c r="ER78"/>
  <c r="ER80"/>
  <c r="ER82"/>
  <c r="ER84"/>
  <c r="ER87"/>
  <c r="ER91"/>
  <c r="ER99"/>
  <c r="ER101"/>
  <c r="ER28"/>
  <c r="ER37"/>
  <c r="ER39"/>
  <c r="ER50"/>
  <c r="ER66"/>
  <c r="ER71"/>
  <c r="ES1"/>
  <c r="AM85"/>
  <c r="AM46"/>
  <c r="AM37"/>
  <c r="AM50"/>
  <c r="AM73"/>
  <c r="AM110"/>
  <c r="AM115"/>
  <c r="AM89"/>
  <c r="AM100"/>
  <c r="AM80"/>
  <c r="AM82"/>
  <c r="AM67"/>
  <c r="AM123"/>
  <c r="AM84"/>
  <c r="AM3"/>
  <c r="AM99"/>
  <c r="AM40"/>
  <c r="AM79"/>
  <c r="AM91"/>
  <c r="AN1"/>
  <c r="AM41"/>
  <c r="AM42"/>
  <c r="AM111"/>
  <c r="AM102"/>
  <c r="AM101"/>
  <c r="AM21"/>
  <c r="AM86"/>
  <c r="AM39"/>
  <c r="AM81"/>
  <c r="AM83"/>
  <c r="AM77"/>
  <c r="AM28"/>
  <c r="AM38"/>
  <c r="AM29"/>
  <c r="AM71"/>
  <c r="AM87"/>
  <c r="AM72"/>
  <c r="AM78"/>
  <c r="AM27"/>
  <c r="AM66"/>
  <c r="AM126"/>
  <c r="AM114"/>
  <c r="BW76" i="23"/>
  <c r="BW9"/>
  <c r="BW75"/>
  <c r="BW121"/>
  <c r="BW119"/>
  <c r="BW51"/>
  <c r="BW129"/>
  <c r="BW130"/>
  <c r="BW128"/>
  <c r="BW112"/>
  <c r="BW117"/>
  <c r="ER76"/>
  <c r="ER119"/>
  <c r="ER112"/>
  <c r="ER128"/>
  <c r="ER117"/>
  <c r="ER9"/>
  <c r="ER51"/>
  <c r="ER129"/>
  <c r="ER75"/>
  <c r="ER121"/>
  <c r="ER130"/>
  <c r="HO130"/>
  <c r="HO129"/>
  <c r="HO75"/>
  <c r="HO51"/>
  <c r="HO117"/>
  <c r="HO121"/>
  <c r="HO76"/>
  <c r="HO119"/>
  <c r="HO112"/>
  <c r="HO128"/>
  <c r="HO9"/>
  <c r="GC129"/>
  <c r="GC9"/>
  <c r="GC130"/>
  <c r="GC112"/>
  <c r="GC51"/>
  <c r="GC121"/>
  <c r="GC119"/>
  <c r="GC117"/>
  <c r="GC76"/>
  <c r="GC128"/>
  <c r="GC75"/>
  <c r="DG117"/>
  <c r="DG51"/>
  <c r="DG129"/>
  <c r="DG112"/>
  <c r="DG128"/>
  <c r="DG130"/>
  <c r="DG9"/>
  <c r="DG121"/>
  <c r="DG76"/>
  <c r="DG119"/>
  <c r="DG75"/>
  <c r="DF121" i="14"/>
  <c r="DF75"/>
  <c r="DF129"/>
  <c r="DF112"/>
  <c r="DF76"/>
  <c r="DF51"/>
  <c r="DF117"/>
  <c r="DF130"/>
  <c r="DF9"/>
  <c r="DF119"/>
  <c r="DF128"/>
  <c r="GB75"/>
  <c r="GB121"/>
  <c r="GB76"/>
  <c r="GB119"/>
  <c r="GB128"/>
  <c r="GB112"/>
  <c r="GB129"/>
  <c r="GB51"/>
  <c r="GB9"/>
  <c r="GB117"/>
  <c r="GB130"/>
  <c r="BV36"/>
  <c r="BV35"/>
  <c r="BV34"/>
  <c r="HN36"/>
  <c r="HN35"/>
  <c r="HN34"/>
  <c r="BV9"/>
  <c r="BV128"/>
  <c r="BV130"/>
  <c r="BV51"/>
  <c r="BV129"/>
  <c r="BV119"/>
  <c r="BV76"/>
  <c r="BV117"/>
  <c r="BV75"/>
  <c r="BV121"/>
  <c r="BV112"/>
  <c r="HN51"/>
  <c r="HN117"/>
  <c r="HN121"/>
  <c r="HN129"/>
  <c r="HN128"/>
  <c r="HN112"/>
  <c r="HN76"/>
  <c r="HN130"/>
  <c r="HN119"/>
  <c r="HN75"/>
  <c r="HN9"/>
  <c r="AN85" i="23"/>
  <c r="AN47"/>
  <c r="AN41"/>
  <c r="AN37"/>
  <c r="AN112"/>
  <c r="AN73"/>
  <c r="AN130"/>
  <c r="AN110"/>
  <c r="AN128"/>
  <c r="AN117"/>
  <c r="AN21"/>
  <c r="AN100"/>
  <c r="AN81"/>
  <c r="AN83"/>
  <c r="AN78"/>
  <c r="AN27"/>
  <c r="AN66"/>
  <c r="AN87"/>
  <c r="AN72"/>
  <c r="AN80"/>
  <c r="AN123"/>
  <c r="AN126"/>
  <c r="AN114"/>
  <c r="AO1"/>
  <c r="AO65" s="1"/>
  <c r="AN51"/>
  <c r="AN42"/>
  <c r="AN9"/>
  <c r="AN111"/>
  <c r="AN102"/>
  <c r="AN101"/>
  <c r="AN75"/>
  <c r="AN89"/>
  <c r="AN115"/>
  <c r="AN86"/>
  <c r="AN39"/>
  <c r="AN82"/>
  <c r="AN67"/>
  <c r="AN99"/>
  <c r="AN40"/>
  <c r="AN79"/>
  <c r="AN121"/>
  <c r="AN84"/>
  <c r="AN3"/>
  <c r="AN77"/>
  <c r="AN28"/>
  <c r="AN38"/>
  <c r="AN29"/>
  <c r="AN71"/>
  <c r="AN91"/>
  <c r="AN119"/>
  <c r="BX32"/>
  <c r="BW35"/>
  <c r="BW34"/>
  <c r="BW36"/>
  <c r="ER35"/>
  <c r="ER36"/>
  <c r="ER34"/>
  <c r="HO35"/>
  <c r="HO36"/>
  <c r="HO34"/>
  <c r="AN31"/>
  <c r="GC36"/>
  <c r="GC34"/>
  <c r="GC35"/>
  <c r="DG34"/>
  <c r="DG35"/>
  <c r="DG36"/>
  <c r="AP1" i="13"/>
  <c r="DF36" i="14"/>
  <c r="DF34"/>
  <c r="DF35"/>
  <c r="GB34"/>
  <c r="GB36"/>
  <c r="GB35"/>
  <c r="AP5" i="13" l="1"/>
  <c r="AP7"/>
  <c r="AP9"/>
  <c r="AP15"/>
  <c r="AP20"/>
  <c r="AP22"/>
  <c r="AP24"/>
  <c r="AP26"/>
  <c r="AP28"/>
  <c r="AP30"/>
  <c r="AP32"/>
  <c r="AP34"/>
  <c r="AP36"/>
  <c r="AP37"/>
  <c r="AP39"/>
  <c r="AP21"/>
  <c r="AP41"/>
  <c r="AP42"/>
  <c r="AP43"/>
  <c r="AP44"/>
  <c r="AP45"/>
  <c r="AP47"/>
  <c r="AP49"/>
  <c r="AP51"/>
  <c r="AP53"/>
  <c r="AP58"/>
  <c r="AP60"/>
  <c r="AP62"/>
  <c r="AP64"/>
  <c r="AP66"/>
  <c r="AP68"/>
  <c r="AP70"/>
  <c r="AP72"/>
  <c r="AP74"/>
  <c r="AP76"/>
  <c r="AP78"/>
  <c r="AP80"/>
  <c r="AP82"/>
  <c r="AP84"/>
  <c r="AP86"/>
  <c r="AP88"/>
  <c r="AP89"/>
  <c r="AP90"/>
  <c r="AP91"/>
  <c r="AP92"/>
  <c r="AP93"/>
  <c r="AP94"/>
  <c r="AP95"/>
  <c r="AP96"/>
  <c r="AP97"/>
  <c r="AP98"/>
  <c r="AP100"/>
  <c r="AP102"/>
  <c r="AP104"/>
  <c r="AP106"/>
  <c r="AP108"/>
  <c r="AP110"/>
  <c r="AP112"/>
  <c r="AP114"/>
  <c r="AP116"/>
  <c r="AP118"/>
  <c r="AP120"/>
  <c r="AP122"/>
  <c r="AP124"/>
  <c r="AP126"/>
  <c r="AP128"/>
  <c r="AP130"/>
  <c r="AP38"/>
  <c r="AP40"/>
  <c r="AP3"/>
  <c r="AP6"/>
  <c r="AP8"/>
  <c r="AP10"/>
  <c r="AP23"/>
  <c r="AP25"/>
  <c r="AP27"/>
  <c r="AP29"/>
  <c r="AP31"/>
  <c r="AP48"/>
  <c r="AP50"/>
  <c r="AP54"/>
  <c r="AP55"/>
  <c r="AP56"/>
  <c r="AP59"/>
  <c r="AP63"/>
  <c r="AP71"/>
  <c r="AP73"/>
  <c r="AP75"/>
  <c r="AP77"/>
  <c r="AP83"/>
  <c r="AP33"/>
  <c r="AP35"/>
  <c r="AP46"/>
  <c r="AP52"/>
  <c r="AP57"/>
  <c r="AP61"/>
  <c r="AP65"/>
  <c r="AP67"/>
  <c r="AP69"/>
  <c r="AP79"/>
  <c r="AP81"/>
  <c r="AP85"/>
  <c r="AP87"/>
  <c r="AP99"/>
  <c r="AP101"/>
  <c r="AP103"/>
  <c r="AP105"/>
  <c r="AP107"/>
  <c r="AP109"/>
  <c r="AP111"/>
  <c r="AP113"/>
  <c r="AP117"/>
  <c r="AP119"/>
  <c r="AP123"/>
  <c r="AP125"/>
  <c r="AP129"/>
  <c r="AP115"/>
  <c r="AP121"/>
  <c r="AP127"/>
  <c r="AP131"/>
  <c r="AP16"/>
  <c r="AP18"/>
  <c r="AP17"/>
  <c r="AP19"/>
  <c r="AP14"/>
  <c r="AP13"/>
  <c r="BZ3"/>
  <c r="BZ6"/>
  <c r="BZ8"/>
  <c r="BZ7"/>
  <c r="BZ9"/>
  <c r="BZ22"/>
  <c r="BZ24"/>
  <c r="BZ26"/>
  <c r="BZ28"/>
  <c r="BZ10"/>
  <c r="BZ21"/>
  <c r="BZ30"/>
  <c r="BZ32"/>
  <c r="BZ34"/>
  <c r="BZ36"/>
  <c r="BZ37"/>
  <c r="BZ39"/>
  <c r="BZ41"/>
  <c r="BZ42"/>
  <c r="BZ43"/>
  <c r="BZ44"/>
  <c r="BZ45"/>
  <c r="BZ47"/>
  <c r="BZ49"/>
  <c r="BZ5"/>
  <c r="BZ27"/>
  <c r="BZ29"/>
  <c r="BZ46"/>
  <c r="BZ48"/>
  <c r="BZ50"/>
  <c r="BZ52"/>
  <c r="BZ54"/>
  <c r="BZ55"/>
  <c r="BZ56"/>
  <c r="BZ57"/>
  <c r="BZ59"/>
  <c r="BZ61"/>
  <c r="BZ63"/>
  <c r="BZ65"/>
  <c r="BZ67"/>
  <c r="BZ69"/>
  <c r="BZ71"/>
  <c r="BZ73"/>
  <c r="BZ75"/>
  <c r="BZ77"/>
  <c r="BZ79"/>
  <c r="BZ81"/>
  <c r="BZ83"/>
  <c r="BZ85"/>
  <c r="BZ87"/>
  <c r="BZ38"/>
  <c r="BZ40"/>
  <c r="BZ51"/>
  <c r="BZ60"/>
  <c r="BZ64"/>
  <c r="BZ68"/>
  <c r="BZ70"/>
  <c r="BZ78"/>
  <c r="BZ80"/>
  <c r="BZ84"/>
  <c r="BZ99"/>
  <c r="BZ101"/>
  <c r="BZ103"/>
  <c r="BZ105"/>
  <c r="BZ107"/>
  <c r="BZ109"/>
  <c r="BZ111"/>
  <c r="BZ113"/>
  <c r="BZ115"/>
  <c r="BZ117"/>
  <c r="BZ119"/>
  <c r="BZ121"/>
  <c r="BZ123"/>
  <c r="BZ125"/>
  <c r="BZ127"/>
  <c r="BZ129"/>
  <c r="BZ53"/>
  <c r="BZ62"/>
  <c r="BZ72"/>
  <c r="BZ74"/>
  <c r="BZ76"/>
  <c r="BZ89"/>
  <c r="BZ90"/>
  <c r="BZ92"/>
  <c r="BZ95"/>
  <c r="BZ96"/>
  <c r="BZ97"/>
  <c r="BZ98"/>
  <c r="BZ114"/>
  <c r="BZ120"/>
  <c r="BZ126"/>
  <c r="BZ31"/>
  <c r="BZ33"/>
  <c r="BZ35"/>
  <c r="BZ58"/>
  <c r="BZ66"/>
  <c r="BZ82"/>
  <c r="BZ86"/>
  <c r="BZ88"/>
  <c r="BZ91"/>
  <c r="BZ93"/>
  <c r="BZ94"/>
  <c r="BZ100"/>
  <c r="BZ102"/>
  <c r="BZ104"/>
  <c r="BZ108"/>
  <c r="BZ106"/>
  <c r="BZ110"/>
  <c r="BZ112"/>
  <c r="BZ122"/>
  <c r="BZ124"/>
  <c r="BZ116"/>
  <c r="BZ118"/>
  <c r="BZ128"/>
  <c r="BZ130"/>
  <c r="BZ23"/>
  <c r="BZ25"/>
  <c r="BZ15"/>
  <c r="BZ20"/>
  <c r="BZ16"/>
  <c r="BZ17"/>
  <c r="BZ19"/>
  <c r="BZ18"/>
  <c r="BZ13"/>
  <c r="BZ14"/>
  <c r="AN65" i="14"/>
  <c r="AN122"/>
  <c r="ES65"/>
  <c r="ES122"/>
  <c r="BX65"/>
  <c r="BX122"/>
  <c r="GE122"/>
  <c r="GE65"/>
  <c r="HQ122"/>
  <c r="HQ65"/>
  <c r="DH65"/>
  <c r="DH122"/>
  <c r="BX120"/>
  <c r="BX52"/>
  <c r="GE120"/>
  <c r="GE52"/>
  <c r="DH120"/>
  <c r="DH52"/>
  <c r="HQ120"/>
  <c r="HQ52"/>
  <c r="AN120"/>
  <c r="AN52"/>
  <c r="ES120"/>
  <c r="ES52"/>
  <c r="HR52" i="23"/>
  <c r="HR122"/>
  <c r="GF52"/>
  <c r="GF122"/>
  <c r="ET52"/>
  <c r="ET122"/>
  <c r="DI52"/>
  <c r="DI122"/>
  <c r="AO52"/>
  <c r="AO122"/>
  <c r="BY52"/>
  <c r="BY122"/>
  <c r="AO120"/>
  <c r="HR120"/>
  <c r="GF120"/>
  <c r="ET120"/>
  <c r="BY120"/>
  <c r="DI120"/>
  <c r="ES61" i="14"/>
  <c r="ES109"/>
  <c r="ES108"/>
  <c r="ES103"/>
  <c r="HR61" i="23"/>
  <c r="HR109"/>
  <c r="HR108"/>
  <c r="HR103"/>
  <c r="GF61"/>
  <c r="GF109"/>
  <c r="GF108"/>
  <c r="GF103"/>
  <c r="ET61"/>
  <c r="ET109"/>
  <c r="ET108"/>
  <c r="ET103"/>
  <c r="DH61" i="14"/>
  <c r="DH109"/>
  <c r="DH108"/>
  <c r="DH103"/>
  <c r="HQ61"/>
  <c r="HQ109"/>
  <c r="HQ108"/>
  <c r="HQ103"/>
  <c r="GD104" i="23"/>
  <c r="GD107"/>
  <c r="GD26"/>
  <c r="GD106"/>
  <c r="GD105"/>
  <c r="DG105" i="14"/>
  <c r="DG104"/>
  <c r="DH104" i="23"/>
  <c r="DH105"/>
  <c r="ES106"/>
  <c r="ES105"/>
  <c r="BX104"/>
  <c r="BX106"/>
  <c r="BW104" i="14"/>
  <c r="BW107"/>
  <c r="BW26"/>
  <c r="AN105" i="23"/>
  <c r="AN107"/>
  <c r="AM104" i="14"/>
  <c r="AM107"/>
  <c r="ER106"/>
  <c r="ER107"/>
  <c r="AO61" i="23"/>
  <c r="AO109"/>
  <c r="AO108"/>
  <c r="AO107"/>
  <c r="AO103"/>
  <c r="AN61" i="14"/>
  <c r="AN109"/>
  <c r="AN108"/>
  <c r="AN107"/>
  <c r="AN103"/>
  <c r="BX61"/>
  <c r="BX109"/>
  <c r="BX108"/>
  <c r="BX107"/>
  <c r="BX103"/>
  <c r="BY61" i="23"/>
  <c r="BY109"/>
  <c r="BY108"/>
  <c r="BY107"/>
  <c r="BY103"/>
  <c r="DI61"/>
  <c r="DI109"/>
  <c r="DI108"/>
  <c r="DI103"/>
  <c r="GE61" i="14"/>
  <c r="GE109"/>
  <c r="GE108"/>
  <c r="GE103"/>
  <c r="BX20" i="23"/>
  <c r="HP104"/>
  <c r="HP106"/>
  <c r="HP26"/>
  <c r="HP107"/>
  <c r="HP105"/>
  <c r="AM20" i="14"/>
  <c r="GC104"/>
  <c r="GC107"/>
  <c r="GC26"/>
  <c r="GC106"/>
  <c r="GC105"/>
  <c r="ER20"/>
  <c r="HO26"/>
  <c r="HO107"/>
  <c r="HO104"/>
  <c r="HO105"/>
  <c r="HO106"/>
  <c r="DG107"/>
  <c r="DG106"/>
  <c r="DG26"/>
  <c r="DH107" i="23"/>
  <c r="DH106"/>
  <c r="DH26"/>
  <c r="ES104"/>
  <c r="ES107"/>
  <c r="ES26"/>
  <c r="BX105"/>
  <c r="BX107"/>
  <c r="BW106" i="14"/>
  <c r="BW105"/>
  <c r="AN104" i="23"/>
  <c r="AN106"/>
  <c r="AN26"/>
  <c r="AM106" i="14"/>
  <c r="AM105"/>
  <c r="ER105"/>
  <c r="ER104"/>
  <c r="ES63"/>
  <c r="ES8"/>
  <c r="ES60"/>
  <c r="HR63" i="23"/>
  <c r="HR8"/>
  <c r="HR60"/>
  <c r="BY63"/>
  <c r="BY8"/>
  <c r="BY60"/>
  <c r="DH63" i="14"/>
  <c r="DH8"/>
  <c r="DH60"/>
  <c r="HQ63"/>
  <c r="HQ8"/>
  <c r="HQ60"/>
  <c r="G32" i="6"/>
  <c r="HP29" i="23"/>
  <c r="HP30"/>
  <c r="DH23"/>
  <c r="GD20"/>
  <c r="GD16"/>
  <c r="GD18"/>
  <c r="GD19"/>
  <c r="GD17"/>
  <c r="GD25"/>
  <c r="C32" i="6"/>
  <c r="HO30" i="14"/>
  <c r="HO29"/>
  <c r="DH18" i="23"/>
  <c r="DH16"/>
  <c r="DH20"/>
  <c r="ES25"/>
  <c r="ES19"/>
  <c r="ES16"/>
  <c r="ES20"/>
  <c r="BX25"/>
  <c r="BX18"/>
  <c r="BX17"/>
  <c r="AN25"/>
  <c r="AN18"/>
  <c r="AN16"/>
  <c r="AN20"/>
  <c r="DG25" i="14"/>
  <c r="DG20"/>
  <c r="AM25"/>
  <c r="AM19"/>
  <c r="AM17"/>
  <c r="BW19"/>
  <c r="BW18"/>
  <c r="BW16"/>
  <c r="BW20"/>
  <c r="ER25"/>
  <c r="ER19"/>
  <c r="ER17"/>
  <c r="B32" i="6"/>
  <c r="GC30" i="14"/>
  <c r="GC29"/>
  <c r="F32" i="6"/>
  <c r="GD29" i="23"/>
  <c r="GD30"/>
  <c r="AO63"/>
  <c r="AO8"/>
  <c r="AO60"/>
  <c r="AN63" i="14"/>
  <c r="AN8"/>
  <c r="AN60"/>
  <c r="BX63"/>
  <c r="BX8"/>
  <c r="BX60"/>
  <c r="GF63" i="23"/>
  <c r="GF8"/>
  <c r="GF60"/>
  <c r="ET63"/>
  <c r="ET8"/>
  <c r="ET60"/>
  <c r="DI63"/>
  <c r="DI8"/>
  <c r="DI60"/>
  <c r="GE63" i="14"/>
  <c r="GE8"/>
  <c r="GE60"/>
  <c r="BX23" i="23"/>
  <c r="HP20"/>
  <c r="HP16"/>
  <c r="HP19"/>
  <c r="HP25"/>
  <c r="HP17"/>
  <c r="HP18"/>
  <c r="AM23" i="14"/>
  <c r="GC20"/>
  <c r="GC19"/>
  <c r="GC25"/>
  <c r="GC17"/>
  <c r="GC18"/>
  <c r="ER14"/>
  <c r="HO20"/>
  <c r="HO19"/>
  <c r="HO25"/>
  <c r="HO17"/>
  <c r="HO18"/>
  <c r="DH25" i="23"/>
  <c r="DH19"/>
  <c r="DH17"/>
  <c r="ES18"/>
  <c r="ES17"/>
  <c r="BX19"/>
  <c r="BX16"/>
  <c r="AN19"/>
  <c r="AN17"/>
  <c r="DG18" i="14"/>
  <c r="DG19"/>
  <c r="DG17"/>
  <c r="AM18"/>
  <c r="AM16"/>
  <c r="BW25"/>
  <c r="BW17"/>
  <c r="ER18"/>
  <c r="AN116"/>
  <c r="BX116"/>
  <c r="GE116"/>
  <c r="DH116"/>
  <c r="HQ116"/>
  <c r="ES116"/>
  <c r="GF116" i="23"/>
  <c r="ET116"/>
  <c r="DI116"/>
  <c r="AO116"/>
  <c r="HR116"/>
  <c r="BY116"/>
  <c r="AN76"/>
  <c r="AN129"/>
  <c r="AM14" i="14"/>
  <c r="HO23"/>
  <c r="HO24"/>
  <c r="ES23" i="23"/>
  <c r="AN23"/>
  <c r="ER23" i="14"/>
  <c r="DG23"/>
  <c r="BW23"/>
  <c r="GD23" i="23"/>
  <c r="GD24"/>
  <c r="HP23"/>
  <c r="HP24"/>
  <c r="GC23" i="14"/>
  <c r="GC24"/>
  <c r="ES24" i="23"/>
  <c r="AN24"/>
  <c r="DH24"/>
  <c r="BX24"/>
  <c r="ER24" i="14"/>
  <c r="DG24"/>
  <c r="BW24"/>
  <c r="AM24"/>
  <c r="AN6"/>
  <c r="BX6"/>
  <c r="GE6"/>
  <c r="ES6"/>
  <c r="DH6"/>
  <c r="HQ6"/>
  <c r="AO6" i="23"/>
  <c r="GF6"/>
  <c r="ET6"/>
  <c r="DI6"/>
  <c r="HR6"/>
  <c r="BY6"/>
  <c r="ES70" i="14"/>
  <c r="BX70"/>
  <c r="GE70"/>
  <c r="AN70"/>
  <c r="DH70"/>
  <c r="HQ70"/>
  <c r="AO70" i="23"/>
  <c r="BY70"/>
  <c r="DI70"/>
  <c r="HR70"/>
  <c r="GF70"/>
  <c r="ET70"/>
  <c r="AN49" i="14"/>
  <c r="AN113"/>
  <c r="BX49"/>
  <c r="BX113"/>
  <c r="GE113"/>
  <c r="GE49"/>
  <c r="ES49"/>
  <c r="ES113"/>
  <c r="DH113"/>
  <c r="DH49"/>
  <c r="HQ49"/>
  <c r="HQ113"/>
  <c r="BY125" i="23"/>
  <c r="BY49"/>
  <c r="BY113"/>
  <c r="DI125"/>
  <c r="DI49"/>
  <c r="DI113"/>
  <c r="AO125"/>
  <c r="AO49"/>
  <c r="AO113"/>
  <c r="HR125"/>
  <c r="HR49"/>
  <c r="HR113"/>
  <c r="GF125"/>
  <c r="GF113"/>
  <c r="GF49"/>
  <c r="ET125"/>
  <c r="ET49"/>
  <c r="ET113"/>
  <c r="AN13"/>
  <c r="GD15"/>
  <c r="HO15" i="14"/>
  <c r="AN15" i="23"/>
  <c r="HP15"/>
  <c r="GC15" i="14"/>
  <c r="ES15" i="23"/>
  <c r="DH15"/>
  <c r="BX15"/>
  <c r="AM15" i="14"/>
  <c r="DG15"/>
  <c r="BW15"/>
  <c r="ER15"/>
  <c r="HP14" i="23"/>
  <c r="BX14"/>
  <c r="AN14"/>
  <c r="D32" i="6"/>
  <c r="DH26" i="14" s="1"/>
  <c r="GC14"/>
  <c r="E32" i="6"/>
  <c r="ES105" i="14" s="1"/>
  <c r="HO14"/>
  <c r="BX13"/>
  <c r="GD14" i="23"/>
  <c r="ES14"/>
  <c r="DH14"/>
  <c r="DG14" i="14"/>
  <c r="BW14"/>
  <c r="AM13"/>
  <c r="BX13" i="23"/>
  <c r="ES14" i="14"/>
  <c r="AN74"/>
  <c r="DH74"/>
  <c r="ES74"/>
  <c r="BX74"/>
  <c r="GE74"/>
  <c r="HQ74"/>
  <c r="HR74" i="23"/>
  <c r="GF74"/>
  <c r="ET74"/>
  <c r="AO74"/>
  <c r="BY74"/>
  <c r="DI74"/>
  <c r="I32" i="6"/>
  <c r="H32"/>
  <c r="AO26" i="23" s="1"/>
  <c r="DH97" i="14"/>
  <c r="DH98"/>
  <c r="HQ97"/>
  <c r="HQ98"/>
  <c r="HQ125"/>
  <c r="HQ64"/>
  <c r="HQ59"/>
  <c r="HQ58"/>
  <c r="HQ57"/>
  <c r="HQ54"/>
  <c r="HQ69"/>
  <c r="HQ95"/>
  <c r="HQ45"/>
  <c r="HQ47"/>
  <c r="HQ5"/>
  <c r="HQ94"/>
  <c r="HQ7"/>
  <c r="HQ90"/>
  <c r="HQ43"/>
  <c r="HQ3"/>
  <c r="HQ40"/>
  <c r="HQ86"/>
  <c r="HQ71"/>
  <c r="HQ99"/>
  <c r="HQ27"/>
  <c r="HQ72"/>
  <c r="HQ89"/>
  <c r="HQ39"/>
  <c r="HQ41"/>
  <c r="HQ37"/>
  <c r="HQ85"/>
  <c r="HQ73"/>
  <c r="HQ82"/>
  <c r="HQ50"/>
  <c r="HQ46"/>
  <c r="HQ110"/>
  <c r="HQ77"/>
  <c r="HQ126"/>
  <c r="HQ102"/>
  <c r="HQ62"/>
  <c r="HQ56"/>
  <c r="HQ55"/>
  <c r="HQ53"/>
  <c r="HQ96"/>
  <c r="HQ124"/>
  <c r="HQ44"/>
  <c r="HQ48"/>
  <c r="HQ22"/>
  <c r="HQ127"/>
  <c r="HQ93"/>
  <c r="HQ68"/>
  <c r="HQ88"/>
  <c r="HQ92"/>
  <c r="HQ111"/>
  <c r="HQ79"/>
  <c r="HQ115"/>
  <c r="HQ91"/>
  <c r="HQ28"/>
  <c r="HQ87"/>
  <c r="HQ21"/>
  <c r="HQ42"/>
  <c r="HQ81"/>
  <c r="HQ100"/>
  <c r="HQ78"/>
  <c r="HQ123"/>
  <c r="HQ101"/>
  <c r="HQ67"/>
  <c r="HQ83"/>
  <c r="HQ66"/>
  <c r="HQ80"/>
  <c r="HQ38"/>
  <c r="HR1"/>
  <c r="HQ84"/>
  <c r="HQ114"/>
  <c r="AN97"/>
  <c r="AN98"/>
  <c r="ES97"/>
  <c r="ES98"/>
  <c r="BX97"/>
  <c r="BX98"/>
  <c r="GE97"/>
  <c r="GE98"/>
  <c r="BY98" i="23"/>
  <c r="BY97"/>
  <c r="DI98"/>
  <c r="DI97"/>
  <c r="AO98"/>
  <c r="AO97"/>
  <c r="HR98"/>
  <c r="HR97"/>
  <c r="GF98"/>
  <c r="GF97"/>
  <c r="ET98"/>
  <c r="ET97"/>
  <c r="DH125" i="14"/>
  <c r="AN125"/>
  <c r="ES125"/>
  <c r="BX125"/>
  <c r="GE125"/>
  <c r="HR62" i="23"/>
  <c r="HR59"/>
  <c r="HR58"/>
  <c r="HR57"/>
  <c r="HR56"/>
  <c r="HR55"/>
  <c r="HR54"/>
  <c r="HR53"/>
  <c r="HR64"/>
  <c r="BY64"/>
  <c r="BY62"/>
  <c r="BY59"/>
  <c r="BY57"/>
  <c r="BY55"/>
  <c r="BY54"/>
  <c r="BY53"/>
  <c r="BY58"/>
  <c r="BY56"/>
  <c r="AO62"/>
  <c r="AO59"/>
  <c r="AO58"/>
  <c r="AO57"/>
  <c r="AO64"/>
  <c r="AO55"/>
  <c r="AO54"/>
  <c r="AO53"/>
  <c r="AO56"/>
  <c r="GF62"/>
  <c r="GF56"/>
  <c r="GF55"/>
  <c r="GF57"/>
  <c r="GF59"/>
  <c r="GF58"/>
  <c r="GF54"/>
  <c r="GF53"/>
  <c r="GF64"/>
  <c r="ET62"/>
  <c r="ET59"/>
  <c r="ET58"/>
  <c r="ET57"/>
  <c r="ET56"/>
  <c r="ET55"/>
  <c r="ET54"/>
  <c r="ET53"/>
  <c r="ET64"/>
  <c r="DI59"/>
  <c r="DI56"/>
  <c r="DI55"/>
  <c r="DI62"/>
  <c r="DI58"/>
  <c r="DI57"/>
  <c r="DI54"/>
  <c r="DI53"/>
  <c r="DI64"/>
  <c r="ES64" i="14"/>
  <c r="ES62"/>
  <c r="ES59"/>
  <c r="ES58"/>
  <c r="ES56"/>
  <c r="ES57"/>
  <c r="ES55"/>
  <c r="ES54"/>
  <c r="ES53"/>
  <c r="AN62"/>
  <c r="AN64"/>
  <c r="AN59"/>
  <c r="AN58"/>
  <c r="AN56"/>
  <c r="AN57"/>
  <c r="AN55"/>
  <c r="AN54"/>
  <c r="AN53"/>
  <c r="BX64"/>
  <c r="BX62"/>
  <c r="BX59"/>
  <c r="BX58"/>
  <c r="BX57"/>
  <c r="BX55"/>
  <c r="BX56"/>
  <c r="BX53"/>
  <c r="BX54"/>
  <c r="GE64"/>
  <c r="GE62"/>
  <c r="GE59"/>
  <c r="GE58"/>
  <c r="GE57"/>
  <c r="GE55"/>
  <c r="GE56"/>
  <c r="GE53"/>
  <c r="GE54"/>
  <c r="DH64"/>
  <c r="DH62"/>
  <c r="DH59"/>
  <c r="DH58"/>
  <c r="DH57"/>
  <c r="DH55"/>
  <c r="DH56"/>
  <c r="DH53"/>
  <c r="DH54"/>
  <c r="DH96"/>
  <c r="DH124"/>
  <c r="DH45"/>
  <c r="DH47"/>
  <c r="DH22"/>
  <c r="DH94"/>
  <c r="DH7"/>
  <c r="DH30"/>
  <c r="DH90"/>
  <c r="DH46"/>
  <c r="DH123"/>
  <c r="DI1"/>
  <c r="DH38"/>
  <c r="DH111"/>
  <c r="DH85"/>
  <c r="DH114"/>
  <c r="DH91"/>
  <c r="DH100"/>
  <c r="DH29"/>
  <c r="DH102"/>
  <c r="DH40"/>
  <c r="DH87"/>
  <c r="DH66"/>
  <c r="DH73"/>
  <c r="DH27"/>
  <c r="DH78"/>
  <c r="DH126"/>
  <c r="DH71"/>
  <c r="DH79"/>
  <c r="DH42"/>
  <c r="DH69"/>
  <c r="DH95"/>
  <c r="DH44"/>
  <c r="DH48"/>
  <c r="DH5"/>
  <c r="DH93"/>
  <c r="DH127"/>
  <c r="DH68"/>
  <c r="DH88"/>
  <c r="DH92"/>
  <c r="DH43"/>
  <c r="DH101"/>
  <c r="DH39"/>
  <c r="DH110"/>
  <c r="DH41"/>
  <c r="DH67"/>
  <c r="DH99"/>
  <c r="DH82"/>
  <c r="DH37"/>
  <c r="DH86"/>
  <c r="DH3"/>
  <c r="DH81"/>
  <c r="DH80"/>
  <c r="DH28"/>
  <c r="DH83"/>
  <c r="DH77"/>
  <c r="DH84"/>
  <c r="DH50"/>
  <c r="DH115"/>
  <c r="DH21"/>
  <c r="DH72"/>
  <c r="DH89"/>
  <c r="HR50" i="23"/>
  <c r="GF50"/>
  <c r="ET50"/>
  <c r="DI50"/>
  <c r="AO50"/>
  <c r="BY50"/>
  <c r="AN69" i="14"/>
  <c r="AN96"/>
  <c r="AN95"/>
  <c r="AN124"/>
  <c r="GE69"/>
  <c r="GE96"/>
  <c r="GE95"/>
  <c r="GE124"/>
  <c r="ES69"/>
  <c r="ES96"/>
  <c r="ES95"/>
  <c r="ES124"/>
  <c r="BX69"/>
  <c r="BX96"/>
  <c r="BX95"/>
  <c r="BX124"/>
  <c r="GF96" i="23"/>
  <c r="GF95"/>
  <c r="GF124"/>
  <c r="BY96"/>
  <c r="BY95"/>
  <c r="BY124"/>
  <c r="DI96"/>
  <c r="DI95"/>
  <c r="DI124"/>
  <c r="AO96"/>
  <c r="AO95"/>
  <c r="AO124"/>
  <c r="HR96"/>
  <c r="HR95"/>
  <c r="HR124"/>
  <c r="ET96"/>
  <c r="ET95"/>
  <c r="ET124"/>
  <c r="AO48"/>
  <c r="AO69"/>
  <c r="HR48"/>
  <c r="HR69"/>
  <c r="ET48"/>
  <c r="ET69"/>
  <c r="DI48"/>
  <c r="DI69"/>
  <c r="GF48"/>
  <c r="GF69"/>
  <c r="BY48"/>
  <c r="BY69"/>
  <c r="ER10" i="14"/>
  <c r="AM118"/>
  <c r="BX10" i="23"/>
  <c r="ES45" i="14"/>
  <c r="ES44"/>
  <c r="ES47"/>
  <c r="ES48"/>
  <c r="GE45"/>
  <c r="GE44"/>
  <c r="GE47"/>
  <c r="GE48"/>
  <c r="AN45"/>
  <c r="AN44"/>
  <c r="AN47"/>
  <c r="AN48"/>
  <c r="BX45"/>
  <c r="BX44"/>
  <c r="BX47"/>
  <c r="BX48"/>
  <c r="GF46" i="23"/>
  <c r="GF45"/>
  <c r="GF44"/>
  <c r="BY46"/>
  <c r="BY45"/>
  <c r="BY44"/>
  <c r="DI46"/>
  <c r="DI44"/>
  <c r="DI45"/>
  <c r="AO45"/>
  <c r="AO46"/>
  <c r="AO44"/>
  <c r="HR46"/>
  <c r="HR45"/>
  <c r="HR44"/>
  <c r="ET46"/>
  <c r="ET45"/>
  <c r="ET44"/>
  <c r="GE5" i="14"/>
  <c r="GE93"/>
  <c r="GE7"/>
  <c r="GE68"/>
  <c r="GE88"/>
  <c r="GE90"/>
  <c r="GE46"/>
  <c r="GE3"/>
  <c r="GE50"/>
  <c r="GE71"/>
  <c r="GE80"/>
  <c r="GE42"/>
  <c r="GE81"/>
  <c r="GE102"/>
  <c r="GE27"/>
  <c r="GE72"/>
  <c r="GF1"/>
  <c r="GE41"/>
  <c r="GE28"/>
  <c r="GE66"/>
  <c r="GE82"/>
  <c r="GE91"/>
  <c r="GE38"/>
  <c r="GE77"/>
  <c r="GE86"/>
  <c r="GE123"/>
  <c r="GE22"/>
  <c r="GE94"/>
  <c r="GE127"/>
  <c r="GE92"/>
  <c r="GE43"/>
  <c r="GE115"/>
  <c r="GE37"/>
  <c r="GE87"/>
  <c r="GE101"/>
  <c r="GE21"/>
  <c r="GE73"/>
  <c r="GE89"/>
  <c r="GE126"/>
  <c r="GE67"/>
  <c r="GE83"/>
  <c r="GE110"/>
  <c r="GE85"/>
  <c r="GE39"/>
  <c r="GE78"/>
  <c r="GE84"/>
  <c r="GE99"/>
  <c r="GE114"/>
  <c r="GE111"/>
  <c r="GE40"/>
  <c r="GE79"/>
  <c r="GE100"/>
  <c r="GF22" i="23"/>
  <c r="GF5"/>
  <c r="GF94"/>
  <c r="GF93"/>
  <c r="GF7"/>
  <c r="GF127"/>
  <c r="BY22"/>
  <c r="BY5"/>
  <c r="BY7"/>
  <c r="BY127"/>
  <c r="BY94"/>
  <c r="BY93"/>
  <c r="AO22"/>
  <c r="AO5"/>
  <c r="AO127"/>
  <c r="AO94"/>
  <c r="AO7"/>
  <c r="AO93"/>
  <c r="HR22"/>
  <c r="HR5"/>
  <c r="HR127"/>
  <c r="HR94"/>
  <c r="HR93"/>
  <c r="HR7"/>
  <c r="ET22"/>
  <c r="ET5"/>
  <c r="ET127"/>
  <c r="ET94"/>
  <c r="ET93"/>
  <c r="ET7"/>
  <c r="DI5"/>
  <c r="DI22"/>
  <c r="DI94"/>
  <c r="DI93"/>
  <c r="DI7"/>
  <c r="DI127"/>
  <c r="DI30"/>
  <c r="DI90"/>
  <c r="DI85"/>
  <c r="DI73"/>
  <c r="DI89"/>
  <c r="DI114"/>
  <c r="DJ1"/>
  <c r="DJ65" s="1"/>
  <c r="DI123"/>
  <c r="DI72"/>
  <c r="DI67"/>
  <c r="DI115"/>
  <c r="DI66"/>
  <c r="DI80"/>
  <c r="DI102"/>
  <c r="DI29"/>
  <c r="DI3"/>
  <c r="DI28"/>
  <c r="DI82"/>
  <c r="DI27"/>
  <c r="DI79"/>
  <c r="DI37"/>
  <c r="DI78"/>
  <c r="DI88"/>
  <c r="DI92"/>
  <c r="DI43"/>
  <c r="DI68"/>
  <c r="DI41"/>
  <c r="DI81"/>
  <c r="DI101"/>
  <c r="DI39"/>
  <c r="DI111"/>
  <c r="DI38"/>
  <c r="DI91"/>
  <c r="DI40"/>
  <c r="DI86"/>
  <c r="DI84"/>
  <c r="DI47"/>
  <c r="DI77"/>
  <c r="DI21"/>
  <c r="DI87"/>
  <c r="DI126"/>
  <c r="DI42"/>
  <c r="DI83"/>
  <c r="DI71"/>
  <c r="DI110"/>
  <c r="DI99"/>
  <c r="DI100"/>
  <c r="AN5" i="14"/>
  <c r="AN22"/>
  <c r="AN127"/>
  <c r="AN94"/>
  <c r="AN93"/>
  <c r="AN7"/>
  <c r="BX22"/>
  <c r="BX5"/>
  <c r="BX127"/>
  <c r="BX7"/>
  <c r="BX94"/>
  <c r="BX93"/>
  <c r="ES22"/>
  <c r="ES5"/>
  <c r="ES127"/>
  <c r="ES94"/>
  <c r="ES93"/>
  <c r="ES7"/>
  <c r="GC33"/>
  <c r="GC32"/>
  <c r="GC31"/>
  <c r="DG32"/>
  <c r="DG33"/>
  <c r="DG31"/>
  <c r="HO33"/>
  <c r="HO32"/>
  <c r="HO31"/>
  <c r="DH10" i="23"/>
  <c r="DH118"/>
  <c r="GD10"/>
  <c r="GD118"/>
  <c r="AN68" i="14"/>
  <c r="AN30"/>
  <c r="AN88"/>
  <c r="BX68"/>
  <c r="BX30"/>
  <c r="BX88"/>
  <c r="ES118" i="23"/>
  <c r="ET30"/>
  <c r="ET88"/>
  <c r="ET92"/>
  <c r="ET85"/>
  <c r="ET77"/>
  <c r="ET21"/>
  <c r="ET87"/>
  <c r="ET126"/>
  <c r="ET42"/>
  <c r="ET72"/>
  <c r="ET82"/>
  <c r="ET27"/>
  <c r="ET83"/>
  <c r="ET71"/>
  <c r="ET100"/>
  <c r="ET47"/>
  <c r="ET81"/>
  <c r="ET101"/>
  <c r="ET39"/>
  <c r="ET111"/>
  <c r="ET38"/>
  <c r="ET99"/>
  <c r="ET123"/>
  <c r="ET115"/>
  <c r="ET84"/>
  <c r="EU1"/>
  <c r="EU65" s="1"/>
  <c r="ET90"/>
  <c r="ET43"/>
  <c r="ET68"/>
  <c r="ET41"/>
  <c r="ET66"/>
  <c r="ET80"/>
  <c r="ET102"/>
  <c r="ET29"/>
  <c r="ET3"/>
  <c r="ET86"/>
  <c r="ET110"/>
  <c r="ET28"/>
  <c r="ET78"/>
  <c r="ET73"/>
  <c r="ET89"/>
  <c r="ET114"/>
  <c r="ET79"/>
  <c r="ET37"/>
  <c r="ET91"/>
  <c r="ET40"/>
  <c r="ET67"/>
  <c r="ES33"/>
  <c r="ES10"/>
  <c r="BX118"/>
  <c r="AN33"/>
  <c r="AM33" i="14"/>
  <c r="AM31"/>
  <c r="BW33"/>
  <c r="BW31"/>
  <c r="ER33"/>
  <c r="DH32" i="23"/>
  <c r="DH33"/>
  <c r="DH31"/>
  <c r="GD33"/>
  <c r="GD32"/>
  <c r="GD31"/>
  <c r="HP33"/>
  <c r="HP32"/>
  <c r="HP31"/>
  <c r="AO30"/>
  <c r="AO88"/>
  <c r="HO10" i="14"/>
  <c r="HO118"/>
  <c r="GC10"/>
  <c r="GC118"/>
  <c r="DG118"/>
  <c r="DG10"/>
  <c r="HP10" i="23"/>
  <c r="HP118"/>
  <c r="ES68" i="14"/>
  <c r="ES30"/>
  <c r="ES88"/>
  <c r="HR88" i="23"/>
  <c r="AN118"/>
  <c r="BW118" i="14"/>
  <c r="ER118"/>
  <c r="GF88" i="23"/>
  <c r="GF90"/>
  <c r="GF41"/>
  <c r="GF102"/>
  <c r="GF86"/>
  <c r="GF28"/>
  <c r="GF37"/>
  <c r="GF40"/>
  <c r="GF83"/>
  <c r="GF66"/>
  <c r="GF80"/>
  <c r="GF101"/>
  <c r="GF110"/>
  <c r="GF85"/>
  <c r="GF87"/>
  <c r="GF38"/>
  <c r="GF84"/>
  <c r="GF114"/>
  <c r="GF123"/>
  <c r="GF21"/>
  <c r="GF78"/>
  <c r="GF73"/>
  <c r="GG1"/>
  <c r="GG65" s="1"/>
  <c r="GF27"/>
  <c r="GF92"/>
  <c r="GF43"/>
  <c r="GF68"/>
  <c r="GF82"/>
  <c r="GF39"/>
  <c r="GF72"/>
  <c r="GF81"/>
  <c r="GF89"/>
  <c r="GF91"/>
  <c r="GF115"/>
  <c r="GF111"/>
  <c r="GF3"/>
  <c r="GF77"/>
  <c r="GF79"/>
  <c r="GF126"/>
  <c r="GF99"/>
  <c r="GF71"/>
  <c r="GF47"/>
  <c r="GF42"/>
  <c r="GF100"/>
  <c r="GF67"/>
  <c r="ES31"/>
  <c r="ES32"/>
  <c r="BY30"/>
  <c r="BY88"/>
  <c r="BY43"/>
  <c r="BY90"/>
  <c r="BY68"/>
  <c r="BY111"/>
  <c r="BY89"/>
  <c r="BY40"/>
  <c r="BY38"/>
  <c r="BY42"/>
  <c r="BY102"/>
  <c r="BY115"/>
  <c r="BY82"/>
  <c r="BY79"/>
  <c r="BY3"/>
  <c r="BY29"/>
  <c r="BY119"/>
  <c r="BY47"/>
  <c r="BY27"/>
  <c r="BY100"/>
  <c r="BY112"/>
  <c r="BY41"/>
  <c r="BY80"/>
  <c r="BY66"/>
  <c r="BY81"/>
  <c r="BY73"/>
  <c r="BY92"/>
  <c r="BY101"/>
  <c r="BY86"/>
  <c r="BY67"/>
  <c r="BY121"/>
  <c r="BY77"/>
  <c r="BY71"/>
  <c r="BY39"/>
  <c r="BY99"/>
  <c r="BY84"/>
  <c r="BY28"/>
  <c r="BY91"/>
  <c r="BZ1"/>
  <c r="BZ65" s="1"/>
  <c r="BY126"/>
  <c r="BY87"/>
  <c r="BY83"/>
  <c r="BY21"/>
  <c r="BY130"/>
  <c r="BY37"/>
  <c r="BY85"/>
  <c r="BY114"/>
  <c r="BY123"/>
  <c r="BY72"/>
  <c r="BY78"/>
  <c r="BY110"/>
  <c r="BY51"/>
  <c r="BX33"/>
  <c r="BX31"/>
  <c r="AN10"/>
  <c r="AN32"/>
  <c r="AM10" i="14"/>
  <c r="AM32"/>
  <c r="BW10"/>
  <c r="BW32"/>
  <c r="ER31"/>
  <c r="ER32"/>
  <c r="AN90"/>
  <c r="AN92"/>
  <c r="AN43"/>
  <c r="ES90"/>
  <c r="ES92"/>
  <c r="ES43"/>
  <c r="BX43"/>
  <c r="BX90"/>
  <c r="BX92"/>
  <c r="AO90" i="23"/>
  <c r="AO92"/>
  <c r="AO43"/>
  <c r="AO68"/>
  <c r="HR90"/>
  <c r="HR92"/>
  <c r="HR43"/>
  <c r="HR68"/>
  <c r="HR115"/>
  <c r="HR84"/>
  <c r="HR123"/>
  <c r="HR42"/>
  <c r="HR83"/>
  <c r="HR87"/>
  <c r="HR40"/>
  <c r="HR89"/>
  <c r="HR67"/>
  <c r="HR37"/>
  <c r="HR91"/>
  <c r="HR86"/>
  <c r="HS1"/>
  <c r="HS65" s="1"/>
  <c r="HR102"/>
  <c r="HR101"/>
  <c r="HR71"/>
  <c r="HR111"/>
  <c r="HR85"/>
  <c r="HR78"/>
  <c r="HR100"/>
  <c r="HR72"/>
  <c r="HR39"/>
  <c r="HR41"/>
  <c r="HR73"/>
  <c r="HR114"/>
  <c r="HR126"/>
  <c r="HR77"/>
  <c r="HR21"/>
  <c r="HR47"/>
  <c r="HR82"/>
  <c r="HR110"/>
  <c r="HR38"/>
  <c r="HR79"/>
  <c r="HR99"/>
  <c r="HR66"/>
  <c r="HR80"/>
  <c r="HR27"/>
  <c r="HR81"/>
  <c r="HR28"/>
  <c r="HR3"/>
  <c r="BX51" i="14"/>
  <c r="BX50"/>
  <c r="BX130"/>
  <c r="BX121"/>
  <c r="BX82"/>
  <c r="BX78"/>
  <c r="BX41"/>
  <c r="BX28"/>
  <c r="BX40"/>
  <c r="BX21"/>
  <c r="BX77"/>
  <c r="BX99"/>
  <c r="BX46"/>
  <c r="BX110"/>
  <c r="BX89"/>
  <c r="BX80"/>
  <c r="BX123"/>
  <c r="BX91"/>
  <c r="BY1"/>
  <c r="BX102"/>
  <c r="BX83"/>
  <c r="BX3"/>
  <c r="BX101"/>
  <c r="BX81"/>
  <c r="BX85"/>
  <c r="BX73"/>
  <c r="BX115"/>
  <c r="BX100"/>
  <c r="BX72"/>
  <c r="BX66"/>
  <c r="BX111"/>
  <c r="BX84"/>
  <c r="BX114"/>
  <c r="BX39"/>
  <c r="BX71"/>
  <c r="BX126"/>
  <c r="BX37"/>
  <c r="BX112"/>
  <c r="BX67"/>
  <c r="BX87"/>
  <c r="BX27"/>
  <c r="BX119"/>
  <c r="BX86"/>
  <c r="BX29"/>
  <c r="BX42"/>
  <c r="BX38"/>
  <c r="BX79"/>
  <c r="CA1" i="13"/>
  <c r="AQ1"/>
  <c r="AO32" i="23"/>
  <c r="GD36"/>
  <c r="GD34"/>
  <c r="GD35"/>
  <c r="DH36"/>
  <c r="DH35"/>
  <c r="DH34"/>
  <c r="AO85"/>
  <c r="AO36"/>
  <c r="AO47"/>
  <c r="AO37"/>
  <c r="AO42"/>
  <c r="AO102"/>
  <c r="AO101"/>
  <c r="AO73"/>
  <c r="AO130"/>
  <c r="AO121"/>
  <c r="AO84"/>
  <c r="AO3"/>
  <c r="AO77"/>
  <c r="AO28"/>
  <c r="AO38"/>
  <c r="AO100"/>
  <c r="AO81"/>
  <c r="AO83"/>
  <c r="AO78"/>
  <c r="AO27"/>
  <c r="AO66"/>
  <c r="AO35"/>
  <c r="AO29"/>
  <c r="AO71"/>
  <c r="AO91"/>
  <c r="AO119"/>
  <c r="AP1"/>
  <c r="AP65" s="1"/>
  <c r="AO51"/>
  <c r="AO110"/>
  <c r="AO111"/>
  <c r="AO21"/>
  <c r="AO115"/>
  <c r="AO72"/>
  <c r="AO80"/>
  <c r="AO123"/>
  <c r="AO39"/>
  <c r="AO82"/>
  <c r="AO99"/>
  <c r="AO79"/>
  <c r="AO126"/>
  <c r="AO41"/>
  <c r="AO112"/>
  <c r="AO89"/>
  <c r="AO87"/>
  <c r="AO86"/>
  <c r="AO67"/>
  <c r="AO40"/>
  <c r="AO34"/>
  <c r="AO114"/>
  <c r="BW9" i="14"/>
  <c r="BW75"/>
  <c r="BW121"/>
  <c r="BW119"/>
  <c r="BW129"/>
  <c r="BW112"/>
  <c r="BW128"/>
  <c r="BW117"/>
  <c r="BW51"/>
  <c r="BW76"/>
  <c r="BW130"/>
  <c r="HO51"/>
  <c r="HO128"/>
  <c r="HO112"/>
  <c r="HO76"/>
  <c r="HO129"/>
  <c r="HO121"/>
  <c r="HO117"/>
  <c r="HO9"/>
  <c r="HO130"/>
  <c r="HO119"/>
  <c r="HO75"/>
  <c r="DG119"/>
  <c r="DG128"/>
  <c r="DG112"/>
  <c r="DG51"/>
  <c r="DG117"/>
  <c r="DG130"/>
  <c r="DG9"/>
  <c r="DG76"/>
  <c r="DG75"/>
  <c r="DG129"/>
  <c r="DG121"/>
  <c r="GC51"/>
  <c r="GC9"/>
  <c r="GC117"/>
  <c r="GC130"/>
  <c r="GC75"/>
  <c r="GC119"/>
  <c r="GC128"/>
  <c r="GC121"/>
  <c r="GC76"/>
  <c r="GC112"/>
  <c r="GC129"/>
  <c r="BX51" i="23"/>
  <c r="BX9"/>
  <c r="BX76"/>
  <c r="BX130"/>
  <c r="BX128"/>
  <c r="BX121"/>
  <c r="BX119"/>
  <c r="BX129"/>
  <c r="BX112"/>
  <c r="BX117"/>
  <c r="BX75"/>
  <c r="ES51"/>
  <c r="ES112"/>
  <c r="ES128"/>
  <c r="ES76"/>
  <c r="ES119"/>
  <c r="ES117"/>
  <c r="ES130"/>
  <c r="ES9"/>
  <c r="ES121"/>
  <c r="ES75"/>
  <c r="ES129"/>
  <c r="HP75"/>
  <c r="HP76"/>
  <c r="HP119"/>
  <c r="HP121"/>
  <c r="HP51"/>
  <c r="HP112"/>
  <c r="HP128"/>
  <c r="HP9"/>
  <c r="HP129"/>
  <c r="HP117"/>
  <c r="HP130"/>
  <c r="AN85" i="14"/>
  <c r="AN46"/>
  <c r="AN41"/>
  <c r="AN37"/>
  <c r="AN42"/>
  <c r="AN9"/>
  <c r="AN102"/>
  <c r="AN101"/>
  <c r="AN76"/>
  <c r="AN111"/>
  <c r="AN75"/>
  <c r="AN130"/>
  <c r="AN89"/>
  <c r="AN121"/>
  <c r="AN21"/>
  <c r="AN87"/>
  <c r="AN72"/>
  <c r="AN78"/>
  <c r="AN27"/>
  <c r="AN66"/>
  <c r="AN100"/>
  <c r="AN80"/>
  <c r="AN82"/>
  <c r="AN67"/>
  <c r="AN123"/>
  <c r="AN91"/>
  <c r="AN119"/>
  <c r="AN51"/>
  <c r="AN50"/>
  <c r="AN73"/>
  <c r="AN84"/>
  <c r="AN3"/>
  <c r="AN40"/>
  <c r="AN86"/>
  <c r="AN83"/>
  <c r="AN28"/>
  <c r="AN29"/>
  <c r="AN126"/>
  <c r="AN71"/>
  <c r="AO1"/>
  <c r="AN129"/>
  <c r="AN110"/>
  <c r="AN112"/>
  <c r="AN128"/>
  <c r="AN117"/>
  <c r="AN115"/>
  <c r="AN99"/>
  <c r="AN79"/>
  <c r="AN39"/>
  <c r="AN81"/>
  <c r="AN77"/>
  <c r="AN38"/>
  <c r="AN114"/>
  <c r="AN34" i="23"/>
  <c r="AN36"/>
  <c r="AM128" i="14"/>
  <c r="AM9"/>
  <c r="AM119"/>
  <c r="AM129"/>
  <c r="AM112"/>
  <c r="ER9"/>
  <c r="ER34"/>
  <c r="ER51"/>
  <c r="ER76"/>
  <c r="ER129"/>
  <c r="ER112"/>
  <c r="AN32"/>
  <c r="DG35"/>
  <c r="DG36"/>
  <c r="DG34"/>
  <c r="GC36"/>
  <c r="GC34"/>
  <c r="GC35"/>
  <c r="BX35" i="23"/>
  <c r="BX34"/>
  <c r="BX36"/>
  <c r="ES36"/>
  <c r="ES35"/>
  <c r="ES34"/>
  <c r="HP34"/>
  <c r="HP35"/>
  <c r="HP36"/>
  <c r="BW34" i="14"/>
  <c r="BW35"/>
  <c r="BW36"/>
  <c r="HO36"/>
  <c r="HO35"/>
  <c r="HO34"/>
  <c r="GD51" i="23"/>
  <c r="GD112"/>
  <c r="GD128"/>
  <c r="GD129"/>
  <c r="GD117"/>
  <c r="GD76"/>
  <c r="GD75"/>
  <c r="GD119"/>
  <c r="GD121"/>
  <c r="GD9"/>
  <c r="GD130"/>
  <c r="DH51"/>
  <c r="DH112"/>
  <c r="DH128"/>
  <c r="DH129"/>
  <c r="DH9"/>
  <c r="DH75"/>
  <c r="DH76"/>
  <c r="DH119"/>
  <c r="DH117"/>
  <c r="DH130"/>
  <c r="DH121"/>
  <c r="ES85" i="14"/>
  <c r="ES36"/>
  <c r="ES46"/>
  <c r="ES51"/>
  <c r="ES110"/>
  <c r="ES111"/>
  <c r="ES112"/>
  <c r="ES123"/>
  <c r="ES126"/>
  <c r="ES129"/>
  <c r="ES72"/>
  <c r="ES73"/>
  <c r="ES76"/>
  <c r="ES77"/>
  <c r="ES79"/>
  <c r="ES81"/>
  <c r="ES83"/>
  <c r="ES86"/>
  <c r="ES89"/>
  <c r="ES99"/>
  <c r="ES101"/>
  <c r="ES28"/>
  <c r="ES34"/>
  <c r="ES37"/>
  <c r="ES39"/>
  <c r="ES50"/>
  <c r="ES66"/>
  <c r="ES71"/>
  <c r="ES9"/>
  <c r="ET1"/>
  <c r="ES41"/>
  <c r="ES114"/>
  <c r="ES21"/>
  <c r="ES80"/>
  <c r="ES87"/>
  <c r="ES102"/>
  <c r="ES29"/>
  <c r="ES38"/>
  <c r="ES42"/>
  <c r="ES3"/>
  <c r="ES115"/>
  <c r="ES128"/>
  <c r="ES75"/>
  <c r="ES78"/>
  <c r="ES82"/>
  <c r="ES84"/>
  <c r="ES91"/>
  <c r="ES100"/>
  <c r="ES27"/>
  <c r="ES35"/>
  <c r="ES40"/>
  <c r="ES67"/>
  <c r="AN35" i="23"/>
  <c r="AM34" i="14"/>
  <c r="AM117"/>
  <c r="AM76"/>
  <c r="AM35"/>
  <c r="AM121"/>
  <c r="AM75"/>
  <c r="AM130"/>
  <c r="AM51"/>
  <c r="AM36"/>
  <c r="ER75"/>
  <c r="ER128"/>
  <c r="ER119"/>
  <c r="ER121"/>
  <c r="ER35"/>
  <c r="ER130"/>
  <c r="ER117"/>
  <c r="ER36"/>
  <c r="CA5" i="13" l="1"/>
  <c r="CA7"/>
  <c r="CA9"/>
  <c r="CA6"/>
  <c r="CA10"/>
  <c r="CA21"/>
  <c r="CA27"/>
  <c r="CA29"/>
  <c r="CA8"/>
  <c r="CA22"/>
  <c r="CA26"/>
  <c r="CA28"/>
  <c r="CA31"/>
  <c r="CA33"/>
  <c r="CA35"/>
  <c r="CA38"/>
  <c r="CA40"/>
  <c r="CA46"/>
  <c r="CA48"/>
  <c r="CA3"/>
  <c r="CA30"/>
  <c r="CA32"/>
  <c r="CA34"/>
  <c r="CA36"/>
  <c r="CA37"/>
  <c r="CA39"/>
  <c r="CA41"/>
  <c r="CA43"/>
  <c r="CA47"/>
  <c r="CA49"/>
  <c r="CA51"/>
  <c r="CA53"/>
  <c r="CA58"/>
  <c r="CA60"/>
  <c r="CA62"/>
  <c r="CA64"/>
  <c r="CA66"/>
  <c r="CA68"/>
  <c r="CA70"/>
  <c r="CA72"/>
  <c r="CA74"/>
  <c r="CA76"/>
  <c r="CA78"/>
  <c r="CA80"/>
  <c r="CA82"/>
  <c r="CA84"/>
  <c r="CA86"/>
  <c r="CA88"/>
  <c r="CA44"/>
  <c r="CA52"/>
  <c r="CA57"/>
  <c r="CA61"/>
  <c r="CA65"/>
  <c r="CA73"/>
  <c r="CA75"/>
  <c r="CA81"/>
  <c r="CA85"/>
  <c r="CA87"/>
  <c r="CA89"/>
  <c r="CA90"/>
  <c r="CA91"/>
  <c r="CA92"/>
  <c r="CA93"/>
  <c r="CA94"/>
  <c r="CA95"/>
  <c r="CA96"/>
  <c r="CA97"/>
  <c r="CA98"/>
  <c r="CA100"/>
  <c r="CA102"/>
  <c r="CA104"/>
  <c r="CA106"/>
  <c r="CA108"/>
  <c r="CA110"/>
  <c r="CA112"/>
  <c r="CA114"/>
  <c r="CA116"/>
  <c r="CA118"/>
  <c r="CA120"/>
  <c r="CA122"/>
  <c r="CA124"/>
  <c r="CA126"/>
  <c r="CA128"/>
  <c r="CA130"/>
  <c r="CA42"/>
  <c r="CA45"/>
  <c r="CA54"/>
  <c r="CA56"/>
  <c r="CA63"/>
  <c r="CA67"/>
  <c r="CA69"/>
  <c r="CA71"/>
  <c r="CA83"/>
  <c r="CA99"/>
  <c r="CA101"/>
  <c r="CA103"/>
  <c r="CA105"/>
  <c r="CA107"/>
  <c r="CA109"/>
  <c r="CA111"/>
  <c r="CA115"/>
  <c r="CA117"/>
  <c r="CA121"/>
  <c r="CA123"/>
  <c r="CA127"/>
  <c r="CA129"/>
  <c r="CA24"/>
  <c r="CA50"/>
  <c r="CA55"/>
  <c r="CA59"/>
  <c r="CA77"/>
  <c r="CA79"/>
  <c r="CA113"/>
  <c r="CA125"/>
  <c r="CA119"/>
  <c r="CA23"/>
  <c r="CA25"/>
  <c r="CA20"/>
  <c r="CA15"/>
  <c r="CA18"/>
  <c r="CA17"/>
  <c r="CA19"/>
  <c r="CA16"/>
  <c r="CA14"/>
  <c r="CA13"/>
  <c r="AQ3"/>
  <c r="AQ6"/>
  <c r="AQ8"/>
  <c r="AQ10"/>
  <c r="AQ21"/>
  <c r="AQ23"/>
  <c r="AQ25"/>
  <c r="AQ27"/>
  <c r="AQ29"/>
  <c r="AQ31"/>
  <c r="AQ33"/>
  <c r="AQ35"/>
  <c r="AQ38"/>
  <c r="AQ40"/>
  <c r="AQ5"/>
  <c r="AQ7"/>
  <c r="AQ9"/>
  <c r="AQ15"/>
  <c r="AQ22"/>
  <c r="AQ24"/>
  <c r="AQ26"/>
  <c r="AQ28"/>
  <c r="AQ30"/>
  <c r="AQ32"/>
  <c r="AQ34"/>
  <c r="AQ36"/>
  <c r="AQ37"/>
  <c r="AQ39"/>
  <c r="AQ46"/>
  <c r="AQ48"/>
  <c r="AQ50"/>
  <c r="AQ52"/>
  <c r="AQ54"/>
  <c r="AQ55"/>
  <c r="AQ56"/>
  <c r="AQ57"/>
  <c r="AQ59"/>
  <c r="AQ61"/>
  <c r="AQ63"/>
  <c r="AQ65"/>
  <c r="AQ67"/>
  <c r="AQ69"/>
  <c r="AQ71"/>
  <c r="AQ73"/>
  <c r="AQ75"/>
  <c r="AQ77"/>
  <c r="AQ79"/>
  <c r="AQ81"/>
  <c r="AQ83"/>
  <c r="AQ85"/>
  <c r="AQ87"/>
  <c r="AQ99"/>
  <c r="AQ101"/>
  <c r="AQ103"/>
  <c r="AQ105"/>
  <c r="AQ107"/>
  <c r="AQ109"/>
  <c r="AQ111"/>
  <c r="AQ113"/>
  <c r="AQ115"/>
  <c r="AQ117"/>
  <c r="AQ119"/>
  <c r="AQ121"/>
  <c r="AQ123"/>
  <c r="AQ125"/>
  <c r="AQ127"/>
  <c r="AQ129"/>
  <c r="AQ131"/>
  <c r="AQ20"/>
  <c r="AQ41"/>
  <c r="AQ43"/>
  <c r="AQ44"/>
  <c r="AQ45"/>
  <c r="AQ51"/>
  <c r="AQ60"/>
  <c r="AQ64"/>
  <c r="AQ66"/>
  <c r="AQ68"/>
  <c r="AQ70"/>
  <c r="AQ78"/>
  <c r="AQ80"/>
  <c r="AQ84"/>
  <c r="AQ86"/>
  <c r="AQ88"/>
  <c r="AQ89"/>
  <c r="AQ90"/>
  <c r="AQ92"/>
  <c r="AQ42"/>
  <c r="AQ47"/>
  <c r="AQ49"/>
  <c r="AQ53"/>
  <c r="AQ58"/>
  <c r="AQ62"/>
  <c r="AQ72"/>
  <c r="AQ74"/>
  <c r="AQ76"/>
  <c r="AQ82"/>
  <c r="AQ91"/>
  <c r="AQ94"/>
  <c r="AQ114"/>
  <c r="AQ120"/>
  <c r="AQ126"/>
  <c r="AQ128"/>
  <c r="AQ130"/>
  <c r="AQ93"/>
  <c r="AQ95"/>
  <c r="AQ96"/>
  <c r="AQ97"/>
  <c r="AQ98"/>
  <c r="AQ100"/>
  <c r="AQ102"/>
  <c r="AQ104"/>
  <c r="AQ106"/>
  <c r="AQ108"/>
  <c r="AQ110"/>
  <c r="AQ112"/>
  <c r="AQ116"/>
  <c r="AQ118"/>
  <c r="AQ122"/>
  <c r="AQ124"/>
  <c r="AQ18"/>
  <c r="AQ16"/>
  <c r="AQ17"/>
  <c r="AQ19"/>
  <c r="AQ14"/>
  <c r="AQ13"/>
  <c r="ET65" i="14"/>
  <c r="ET122"/>
  <c r="GF65"/>
  <c r="GF122"/>
  <c r="AO65"/>
  <c r="AO122"/>
  <c r="BY65"/>
  <c r="BY122"/>
  <c r="DI65"/>
  <c r="DI122"/>
  <c r="HR65"/>
  <c r="HR122"/>
  <c r="BY120"/>
  <c r="BY52"/>
  <c r="GF120"/>
  <c r="GF52"/>
  <c r="DI120"/>
  <c r="DI52"/>
  <c r="ET120"/>
  <c r="ET52"/>
  <c r="AO120"/>
  <c r="AO52"/>
  <c r="HR120"/>
  <c r="HR52"/>
  <c r="BZ52" i="23"/>
  <c r="BZ122"/>
  <c r="EU52"/>
  <c r="EU122"/>
  <c r="DJ52"/>
  <c r="DJ122"/>
  <c r="AP52"/>
  <c r="AP122"/>
  <c r="HS52"/>
  <c r="HS122"/>
  <c r="GG52"/>
  <c r="GG122"/>
  <c r="HS120"/>
  <c r="BZ120"/>
  <c r="EU120"/>
  <c r="DJ120"/>
  <c r="AP120"/>
  <c r="GG120"/>
  <c r="AP61"/>
  <c r="AP109"/>
  <c r="AP108"/>
  <c r="AP107"/>
  <c r="AP103"/>
  <c r="BY61" i="14"/>
  <c r="BY109"/>
  <c r="BY108"/>
  <c r="BY107"/>
  <c r="BY103"/>
  <c r="HS61" i="23"/>
  <c r="HS109"/>
  <c r="HS108"/>
  <c r="HS107"/>
  <c r="HS103"/>
  <c r="BZ61"/>
  <c r="BZ109"/>
  <c r="BZ108"/>
  <c r="BZ107"/>
  <c r="BZ103"/>
  <c r="GG61"/>
  <c r="GG108"/>
  <c r="GG107"/>
  <c r="GG109"/>
  <c r="GG103"/>
  <c r="DJ61"/>
  <c r="DJ108"/>
  <c r="DJ107"/>
  <c r="DJ109"/>
  <c r="DJ103"/>
  <c r="GF61" i="14"/>
  <c r="GF108"/>
  <c r="GF109"/>
  <c r="GF107"/>
  <c r="GF103"/>
  <c r="DI61"/>
  <c r="DI108"/>
  <c r="DI109"/>
  <c r="DI107"/>
  <c r="DI103"/>
  <c r="ET17" i="23"/>
  <c r="HQ26"/>
  <c r="HQ107"/>
  <c r="HQ104"/>
  <c r="HQ105"/>
  <c r="HQ106"/>
  <c r="DI105"/>
  <c r="DI106"/>
  <c r="DI26"/>
  <c r="BY105"/>
  <c r="BX105" i="14"/>
  <c r="BX106"/>
  <c r="BX26"/>
  <c r="AN106"/>
  <c r="AN105"/>
  <c r="AO104" i="23"/>
  <c r="AO106"/>
  <c r="DH105" i="14"/>
  <c r="DH106"/>
  <c r="ET106" i="23"/>
  <c r="ET105"/>
  <c r="ES104" i="14"/>
  <c r="ET61"/>
  <c r="ET109"/>
  <c r="ET108"/>
  <c r="ET107"/>
  <c r="ET103"/>
  <c r="AO61"/>
  <c r="AO109"/>
  <c r="AO108"/>
  <c r="AO107"/>
  <c r="AO103"/>
  <c r="EU61" i="23"/>
  <c r="EU109"/>
  <c r="EU108"/>
  <c r="EU107"/>
  <c r="EU103"/>
  <c r="HR61" i="14"/>
  <c r="HR109"/>
  <c r="HR108"/>
  <c r="HR107"/>
  <c r="HR103"/>
  <c r="GE104" i="23"/>
  <c r="GE107"/>
  <c r="GE26"/>
  <c r="GE106"/>
  <c r="GE105"/>
  <c r="HP105" i="14"/>
  <c r="HP106"/>
  <c r="HP26"/>
  <c r="HP107"/>
  <c r="HP104"/>
  <c r="GD104"/>
  <c r="GD107"/>
  <c r="GD26"/>
  <c r="GD106"/>
  <c r="GD105"/>
  <c r="DI107" i="23"/>
  <c r="DI104"/>
  <c r="BY104"/>
  <c r="BY106"/>
  <c r="BY26"/>
  <c r="BX104" i="14"/>
  <c r="AN104"/>
  <c r="AN26"/>
  <c r="AO105" i="23"/>
  <c r="DH107" i="14"/>
  <c r="DH104"/>
  <c r="ET104" i="23"/>
  <c r="ET107"/>
  <c r="ET26"/>
  <c r="ES106" i="14"/>
  <c r="ES107"/>
  <c r="ES26"/>
  <c r="ET63"/>
  <c r="ET8"/>
  <c r="ET60"/>
  <c r="AO63"/>
  <c r="AO8"/>
  <c r="AO60"/>
  <c r="HS63" i="23"/>
  <c r="HS8"/>
  <c r="HS60"/>
  <c r="BZ63"/>
  <c r="BZ8"/>
  <c r="BZ60"/>
  <c r="GG63"/>
  <c r="GG8"/>
  <c r="GG60"/>
  <c r="EU63"/>
  <c r="EU8"/>
  <c r="EU60"/>
  <c r="HR63" i="14"/>
  <c r="HR8"/>
  <c r="HR60"/>
  <c r="DI24" i="23"/>
  <c r="GE17"/>
  <c r="GE18"/>
  <c r="GE20"/>
  <c r="GE16"/>
  <c r="GE19"/>
  <c r="GE25"/>
  <c r="ES24" i="14"/>
  <c r="HP17"/>
  <c r="HP18"/>
  <c r="HP20"/>
  <c r="HP19"/>
  <c r="HP25"/>
  <c r="DH24"/>
  <c r="GD17"/>
  <c r="GD19"/>
  <c r="GD18"/>
  <c r="GD20"/>
  <c r="GD25"/>
  <c r="BY23" i="23"/>
  <c r="AO23"/>
  <c r="AN23" i="14"/>
  <c r="BX23"/>
  <c r="BY18" i="23"/>
  <c r="BY17"/>
  <c r="AO25"/>
  <c r="AO19"/>
  <c r="AO16"/>
  <c r="DI19"/>
  <c r="DI17"/>
  <c r="ET25"/>
  <c r="ET19"/>
  <c r="ES18" i="14"/>
  <c r="ES19"/>
  <c r="ES17"/>
  <c r="DH18"/>
  <c r="DH17"/>
  <c r="BX18"/>
  <c r="BX16"/>
  <c r="AN25"/>
  <c r="AN17"/>
  <c r="F33" i="6"/>
  <c r="GE29" i="23"/>
  <c r="GE30"/>
  <c r="G33" i="6"/>
  <c r="HQ30" i="23"/>
  <c r="HQ29"/>
  <c r="AP63"/>
  <c r="AP8"/>
  <c r="AP60"/>
  <c r="BY63" i="14"/>
  <c r="BY8"/>
  <c r="BY60"/>
  <c r="DJ63" i="23"/>
  <c r="DJ8"/>
  <c r="DJ60"/>
  <c r="GF63" i="14"/>
  <c r="GF8"/>
  <c r="GF60"/>
  <c r="DI63"/>
  <c r="DI8"/>
  <c r="DI60"/>
  <c r="ET24" i="23"/>
  <c r="HQ17"/>
  <c r="HQ25"/>
  <c r="HQ18"/>
  <c r="HQ20"/>
  <c r="HQ16"/>
  <c r="HQ19"/>
  <c r="BY24"/>
  <c r="AO24"/>
  <c r="AN24" i="14"/>
  <c r="BX24"/>
  <c r="BY25" i="23"/>
  <c r="BY19"/>
  <c r="BY16"/>
  <c r="BY20"/>
  <c r="AO18"/>
  <c r="AO17"/>
  <c r="AO20"/>
  <c r="DI25"/>
  <c r="DI18"/>
  <c r="DI16"/>
  <c r="DI20"/>
  <c r="ET18"/>
  <c r="ET16"/>
  <c r="ET20"/>
  <c r="ES25" i="14"/>
  <c r="ES20"/>
  <c r="DH25"/>
  <c r="DH19"/>
  <c r="DH20"/>
  <c r="BX25"/>
  <c r="BX19"/>
  <c r="BX17"/>
  <c r="BX20"/>
  <c r="AN19"/>
  <c r="AN18"/>
  <c r="AN16"/>
  <c r="AN20"/>
  <c r="B33" i="6"/>
  <c r="GD29" i="14"/>
  <c r="GD30"/>
  <c r="C33" i="6"/>
  <c r="HP30" i="14"/>
  <c r="HP29"/>
  <c r="ET116"/>
  <c r="AO116"/>
  <c r="BY116"/>
  <c r="GF116"/>
  <c r="DI116"/>
  <c r="HR116"/>
  <c r="AP116" i="23"/>
  <c r="DJ116"/>
  <c r="HS116"/>
  <c r="BZ116"/>
  <c r="GG116"/>
  <c r="EU116"/>
  <c r="DH14" i="14"/>
  <c r="AN14"/>
  <c r="BX14"/>
  <c r="AO15" i="23"/>
  <c r="GE24"/>
  <c r="GE23"/>
  <c r="BY15"/>
  <c r="HQ24"/>
  <c r="HQ23"/>
  <c r="ES15" i="14"/>
  <c r="HP24"/>
  <c r="HP23"/>
  <c r="AN15"/>
  <c r="GD24"/>
  <c r="GD23"/>
  <c r="ET23" i="23"/>
  <c r="DI23"/>
  <c r="DH23" i="14"/>
  <c r="ES23"/>
  <c r="ET6"/>
  <c r="BY6"/>
  <c r="GF6"/>
  <c r="HR6"/>
  <c r="AO6"/>
  <c r="DI6"/>
  <c r="AP6" i="23"/>
  <c r="DJ6"/>
  <c r="HS6"/>
  <c r="BZ6"/>
  <c r="GG6"/>
  <c r="EU6"/>
  <c r="BY70" i="14"/>
  <c r="GF70"/>
  <c r="DI70"/>
  <c r="ET70"/>
  <c r="AO70"/>
  <c r="HR70"/>
  <c r="AP70" i="23"/>
  <c r="HS70"/>
  <c r="BZ70"/>
  <c r="GG70"/>
  <c r="EU70"/>
  <c r="DJ70"/>
  <c r="ET113" i="14"/>
  <c r="ET49"/>
  <c r="AO49"/>
  <c r="AO113"/>
  <c r="BY49"/>
  <c r="BY113"/>
  <c r="GF49"/>
  <c r="GF113"/>
  <c r="DI49"/>
  <c r="DI113"/>
  <c r="HR113"/>
  <c r="HR49"/>
  <c r="AP125" i="23"/>
  <c r="AP49"/>
  <c r="AP113"/>
  <c r="HS125"/>
  <c r="HS113"/>
  <c r="HS49"/>
  <c r="BZ125"/>
  <c r="BZ49"/>
  <c r="BZ113"/>
  <c r="GG125"/>
  <c r="GG49"/>
  <c r="GG113"/>
  <c r="EU125"/>
  <c r="EU113"/>
  <c r="EU49"/>
  <c r="DJ125"/>
  <c r="DJ49"/>
  <c r="DJ113"/>
  <c r="ET15"/>
  <c r="DI15"/>
  <c r="DH15" i="14"/>
  <c r="BX15"/>
  <c r="GE15" i="23"/>
  <c r="HQ15"/>
  <c r="HP15" i="14"/>
  <c r="GD15"/>
  <c r="GE14" i="23"/>
  <c r="HQ14"/>
  <c r="ET14"/>
  <c r="DI14"/>
  <c r="BY14"/>
  <c r="AO14"/>
  <c r="BY13"/>
  <c r="AO13"/>
  <c r="E33" i="6"/>
  <c r="HP14" i="14"/>
  <c r="D33" i="6"/>
  <c r="GD14" i="14"/>
  <c r="AN13"/>
  <c r="ET74"/>
  <c r="BY74"/>
  <c r="GF74"/>
  <c r="HR74"/>
  <c r="AO74"/>
  <c r="DI74"/>
  <c r="AP74" i="23"/>
  <c r="HS74"/>
  <c r="BZ74"/>
  <c r="GG74"/>
  <c r="EU74"/>
  <c r="DJ74"/>
  <c r="I33" i="6"/>
  <c r="BZ26" i="23" s="1"/>
  <c r="H33" i="6"/>
  <c r="AO97" i="14"/>
  <c r="AO98"/>
  <c r="DI97"/>
  <c r="DI98"/>
  <c r="HR97"/>
  <c r="HR98"/>
  <c r="HR64"/>
  <c r="HR59"/>
  <c r="HR58"/>
  <c r="HR55"/>
  <c r="HR53"/>
  <c r="HR69"/>
  <c r="HR95"/>
  <c r="HR45"/>
  <c r="HR47"/>
  <c r="HR22"/>
  <c r="HR7"/>
  <c r="HR94"/>
  <c r="HR90"/>
  <c r="HR37"/>
  <c r="HR38"/>
  <c r="HR115"/>
  <c r="HR67"/>
  <c r="HR102"/>
  <c r="HR126"/>
  <c r="HR39"/>
  <c r="HR84"/>
  <c r="HR42"/>
  <c r="HR100"/>
  <c r="HR86"/>
  <c r="HR46"/>
  <c r="HR119"/>
  <c r="HR71"/>
  <c r="HR87"/>
  <c r="HR3"/>
  <c r="HR72"/>
  <c r="HR41"/>
  <c r="HR66"/>
  <c r="HR82"/>
  <c r="HR101"/>
  <c r="HR89"/>
  <c r="HR40"/>
  <c r="HR125"/>
  <c r="HR62"/>
  <c r="HR57"/>
  <c r="HR56"/>
  <c r="HR54"/>
  <c r="HR96"/>
  <c r="HR124"/>
  <c r="HR44"/>
  <c r="HR48"/>
  <c r="HR5"/>
  <c r="HR127"/>
  <c r="HR93"/>
  <c r="HR68"/>
  <c r="HR88"/>
  <c r="HR43"/>
  <c r="HR92"/>
  <c r="HR123"/>
  <c r="HR21"/>
  <c r="HR77"/>
  <c r="HR110"/>
  <c r="HR83"/>
  <c r="HR85"/>
  <c r="HR114"/>
  <c r="HR78"/>
  <c r="HR81"/>
  <c r="HR130"/>
  <c r="HR50"/>
  <c r="HR80"/>
  <c r="HR99"/>
  <c r="HR111"/>
  <c r="HR27"/>
  <c r="HS1"/>
  <c r="HR28"/>
  <c r="HR91"/>
  <c r="HR51"/>
  <c r="HR73"/>
  <c r="HR121"/>
  <c r="HR79"/>
  <c r="ET97"/>
  <c r="ET98"/>
  <c r="BY97"/>
  <c r="BY98"/>
  <c r="GF97"/>
  <c r="GF98"/>
  <c r="BZ98" i="23"/>
  <c r="BZ97"/>
  <c r="EU98"/>
  <c r="EU97"/>
  <c r="AP98"/>
  <c r="AP97"/>
  <c r="HS98"/>
  <c r="HS97"/>
  <c r="GG98"/>
  <c r="GG97"/>
  <c r="DJ98"/>
  <c r="DJ97"/>
  <c r="AO125" i="14"/>
  <c r="DI125"/>
  <c r="ET125"/>
  <c r="BY125"/>
  <c r="GF125"/>
  <c r="AP64" i="23"/>
  <c r="AP59"/>
  <c r="AP56"/>
  <c r="AP58"/>
  <c r="AP62"/>
  <c r="AP57"/>
  <c r="AP55"/>
  <c r="AP54"/>
  <c r="AP53"/>
  <c r="GG62"/>
  <c r="GG59"/>
  <c r="GG58"/>
  <c r="GG57"/>
  <c r="GG64"/>
  <c r="GG54"/>
  <c r="GG53"/>
  <c r="GG56"/>
  <c r="GG55"/>
  <c r="HS64"/>
  <c r="HS62"/>
  <c r="HS57"/>
  <c r="HS54"/>
  <c r="HS53"/>
  <c r="HS59"/>
  <c r="HS58"/>
  <c r="HS56"/>
  <c r="HS55"/>
  <c r="BZ64"/>
  <c r="BZ62"/>
  <c r="BZ59"/>
  <c r="BZ58"/>
  <c r="BZ57"/>
  <c r="BZ56"/>
  <c r="BZ55"/>
  <c r="BZ54"/>
  <c r="BZ53"/>
  <c r="EU64"/>
  <c r="EU59"/>
  <c r="EU62"/>
  <c r="EU58"/>
  <c r="EU54"/>
  <c r="EU53"/>
  <c r="EU57"/>
  <c r="EU56"/>
  <c r="EU55"/>
  <c r="DJ62"/>
  <c r="DJ59"/>
  <c r="DJ58"/>
  <c r="DJ57"/>
  <c r="DJ54"/>
  <c r="DJ53"/>
  <c r="DJ64"/>
  <c r="DJ56"/>
  <c r="DJ55"/>
  <c r="ET64" i="14"/>
  <c r="ET62"/>
  <c r="ET59"/>
  <c r="ET58"/>
  <c r="ET57"/>
  <c r="ET55"/>
  <c r="ET56"/>
  <c r="ET53"/>
  <c r="ET54"/>
  <c r="BY64"/>
  <c r="BY62"/>
  <c r="BY59"/>
  <c r="BY56"/>
  <c r="BY58"/>
  <c r="BY57"/>
  <c r="BY55"/>
  <c r="BY54"/>
  <c r="BY53"/>
  <c r="GF64"/>
  <c r="GF62"/>
  <c r="GF59"/>
  <c r="GF58"/>
  <c r="GF56"/>
  <c r="GF57"/>
  <c r="GF55"/>
  <c r="GF54"/>
  <c r="GF53"/>
  <c r="DI64"/>
  <c r="DI62"/>
  <c r="DI59"/>
  <c r="DI58"/>
  <c r="DI56"/>
  <c r="DI57"/>
  <c r="DI55"/>
  <c r="DI54"/>
  <c r="DI53"/>
  <c r="AO64"/>
  <c r="AO62"/>
  <c r="AO59"/>
  <c r="AO57"/>
  <c r="AO58"/>
  <c r="AO56"/>
  <c r="AO53"/>
  <c r="AO55"/>
  <c r="AO54"/>
  <c r="DI96"/>
  <c r="DI124"/>
  <c r="DI45"/>
  <c r="DI48"/>
  <c r="DI22"/>
  <c r="DI127"/>
  <c r="DI93"/>
  <c r="DI68"/>
  <c r="DI88"/>
  <c r="DI90"/>
  <c r="DI92"/>
  <c r="DI46"/>
  <c r="DI86"/>
  <c r="DI38"/>
  <c r="DI102"/>
  <c r="DI84"/>
  <c r="DI80"/>
  <c r="DI41"/>
  <c r="DI89"/>
  <c r="DI73"/>
  <c r="DI51"/>
  <c r="DI50"/>
  <c r="DI114"/>
  <c r="DI99"/>
  <c r="DI83"/>
  <c r="DI42"/>
  <c r="DI78"/>
  <c r="DI87"/>
  <c r="DI85"/>
  <c r="DI119"/>
  <c r="DI67"/>
  <c r="DI100"/>
  <c r="DI82"/>
  <c r="DI71"/>
  <c r="DI126"/>
  <c r="DI69"/>
  <c r="DI95"/>
  <c r="DI44"/>
  <c r="DI47"/>
  <c r="DI5"/>
  <c r="DI94"/>
  <c r="DI7"/>
  <c r="DI30"/>
  <c r="DI43"/>
  <c r="DI79"/>
  <c r="DI21"/>
  <c r="DI72"/>
  <c r="DI37"/>
  <c r="DI130"/>
  <c r="DJ1"/>
  <c r="DI81"/>
  <c r="DI40"/>
  <c r="DI110"/>
  <c r="DI91"/>
  <c r="DI39"/>
  <c r="DI115"/>
  <c r="DI27"/>
  <c r="DI111"/>
  <c r="DI123"/>
  <c r="DI121"/>
  <c r="DI66"/>
  <c r="DI77"/>
  <c r="DI29"/>
  <c r="DI3"/>
  <c r="DI112"/>
  <c r="DI28"/>
  <c r="DI101"/>
  <c r="AP50" i="23"/>
  <c r="HS50"/>
  <c r="BZ50"/>
  <c r="GG50"/>
  <c r="EU50"/>
  <c r="DJ50"/>
  <c r="BY69" i="14"/>
  <c r="BY95"/>
  <c r="BY96"/>
  <c r="BY124"/>
  <c r="ET69"/>
  <c r="ET96"/>
  <c r="ET95"/>
  <c r="ET124"/>
  <c r="AO69"/>
  <c r="AO95"/>
  <c r="AO96"/>
  <c r="AO124"/>
  <c r="GF69"/>
  <c r="GF96"/>
  <c r="GF95"/>
  <c r="GF124"/>
  <c r="AP96" i="23"/>
  <c r="AP95"/>
  <c r="AP124"/>
  <c r="BZ96"/>
  <c r="BZ95"/>
  <c r="BZ124"/>
  <c r="EU96"/>
  <c r="EU95"/>
  <c r="EU124"/>
  <c r="DJ96"/>
  <c r="DJ95"/>
  <c r="DJ124"/>
  <c r="HS96"/>
  <c r="HS95"/>
  <c r="HS124"/>
  <c r="GG96"/>
  <c r="GG95"/>
  <c r="GG124"/>
  <c r="BZ48"/>
  <c r="BZ69"/>
  <c r="GG48"/>
  <c r="GG69"/>
  <c r="AP48"/>
  <c r="AP69"/>
  <c r="HS48"/>
  <c r="HS69"/>
  <c r="EU48"/>
  <c r="EU69"/>
  <c r="DJ48"/>
  <c r="DJ69"/>
  <c r="ES119" i="14"/>
  <c r="ES130"/>
  <c r="ES117"/>
  <c r="ES121"/>
  <c r="AO45"/>
  <c r="AO44"/>
  <c r="AO47"/>
  <c r="AO48"/>
  <c r="GF45"/>
  <c r="GF44"/>
  <c r="GF47"/>
  <c r="GF48"/>
  <c r="ET45"/>
  <c r="ET44"/>
  <c r="ET47"/>
  <c r="ET48"/>
  <c r="ET10" i="23"/>
  <c r="BX10" i="14"/>
  <c r="BY45"/>
  <c r="BY44"/>
  <c r="BY47"/>
  <c r="BY48"/>
  <c r="BZ46" i="23"/>
  <c r="BZ45"/>
  <c r="BZ44"/>
  <c r="GG46"/>
  <c r="GG45"/>
  <c r="GG44"/>
  <c r="DJ46"/>
  <c r="DJ45"/>
  <c r="DJ44"/>
  <c r="AP46"/>
  <c r="AP45"/>
  <c r="AP44"/>
  <c r="HS46"/>
  <c r="HS45"/>
  <c r="HS44"/>
  <c r="EU44"/>
  <c r="EU46"/>
  <c r="EU45"/>
  <c r="GF5" i="14"/>
  <c r="GF94"/>
  <c r="GF7"/>
  <c r="GF90"/>
  <c r="GF92"/>
  <c r="GF51"/>
  <c r="GF102"/>
  <c r="GF67"/>
  <c r="GF73"/>
  <c r="GF83"/>
  <c r="GF114"/>
  <c r="GG1"/>
  <c r="GF39"/>
  <c r="GF78"/>
  <c r="GF110"/>
  <c r="GF99"/>
  <c r="GF37"/>
  <c r="GF126"/>
  <c r="GF121"/>
  <c r="GF38"/>
  <c r="GF77"/>
  <c r="GF91"/>
  <c r="GF41"/>
  <c r="GF28"/>
  <c r="GF71"/>
  <c r="GF87"/>
  <c r="GF130"/>
  <c r="GF22"/>
  <c r="GF127"/>
  <c r="GF93"/>
  <c r="GF68"/>
  <c r="GF88"/>
  <c r="GF43"/>
  <c r="GF85"/>
  <c r="GF40"/>
  <c r="GF79"/>
  <c r="GF86"/>
  <c r="GF21"/>
  <c r="GF101"/>
  <c r="GF84"/>
  <c r="GF123"/>
  <c r="GF3"/>
  <c r="GF46"/>
  <c r="GF100"/>
  <c r="GF27"/>
  <c r="GF42"/>
  <c r="GF72"/>
  <c r="GF81"/>
  <c r="GF89"/>
  <c r="GF119"/>
  <c r="GF66"/>
  <c r="GF82"/>
  <c r="GF115"/>
  <c r="GF50"/>
  <c r="GF80"/>
  <c r="GF111"/>
  <c r="BZ22" i="23"/>
  <c r="BZ5"/>
  <c r="BZ127"/>
  <c r="BZ94"/>
  <c r="BZ93"/>
  <c r="BZ7"/>
  <c r="EU22"/>
  <c r="EU5"/>
  <c r="EU7"/>
  <c r="EU127"/>
  <c r="EU94"/>
  <c r="EU93"/>
  <c r="AP22"/>
  <c r="AP5"/>
  <c r="AP94"/>
  <c r="AP93"/>
  <c r="AP7"/>
  <c r="AP127"/>
  <c r="HS22"/>
  <c r="HS5"/>
  <c r="HS7"/>
  <c r="HS127"/>
  <c r="HS94"/>
  <c r="HS93"/>
  <c r="GG22"/>
  <c r="GG5"/>
  <c r="GG127"/>
  <c r="GG94"/>
  <c r="GG7"/>
  <c r="GG93"/>
  <c r="DJ22"/>
  <c r="DJ5"/>
  <c r="DJ127"/>
  <c r="DJ94"/>
  <c r="DJ93"/>
  <c r="DJ7"/>
  <c r="DJ88"/>
  <c r="DJ90"/>
  <c r="DJ92"/>
  <c r="DJ68"/>
  <c r="DJ85"/>
  <c r="DJ91"/>
  <c r="DJ123"/>
  <c r="DJ83"/>
  <c r="DJ119"/>
  <c r="DJ41"/>
  <c r="DJ73"/>
  <c r="DJ114"/>
  <c r="DJ121"/>
  <c r="DJ29"/>
  <c r="DJ66"/>
  <c r="DJ115"/>
  <c r="DJ84"/>
  <c r="DJ112"/>
  <c r="DJ67"/>
  <c r="DJ79"/>
  <c r="DJ99"/>
  <c r="DJ28"/>
  <c r="DJ71"/>
  <c r="DJ80"/>
  <c r="DJ38"/>
  <c r="DJ81"/>
  <c r="DJ130"/>
  <c r="DJ126"/>
  <c r="DJ77"/>
  <c r="DJ21"/>
  <c r="DJ30"/>
  <c r="DJ43"/>
  <c r="DJ51"/>
  <c r="DJ82"/>
  <c r="DJ110"/>
  <c r="DJ40"/>
  <c r="DJ72"/>
  <c r="DJ37"/>
  <c r="DJ87"/>
  <c r="DJ89"/>
  <c r="DJ39"/>
  <c r="DJ111"/>
  <c r="DJ47"/>
  <c r="DJ78"/>
  <c r="DJ100"/>
  <c r="DJ27"/>
  <c r="DJ86"/>
  <c r="DK1"/>
  <c r="DK65" s="1"/>
  <c r="DJ102"/>
  <c r="DJ3"/>
  <c r="DJ101"/>
  <c r="DJ42"/>
  <c r="AO22" i="14"/>
  <c r="AO5"/>
  <c r="AO94"/>
  <c r="AO93"/>
  <c r="AO7"/>
  <c r="AO127"/>
  <c r="ET22"/>
  <c r="ET5"/>
  <c r="ET7"/>
  <c r="ET127"/>
  <c r="ET94"/>
  <c r="ET93"/>
  <c r="BY5"/>
  <c r="BY22"/>
  <c r="BY127"/>
  <c r="BY94"/>
  <c r="BY93"/>
  <c r="BY7"/>
  <c r="DI118" i="23"/>
  <c r="DI10"/>
  <c r="GE10"/>
  <c r="GE118"/>
  <c r="HP33" i="14"/>
  <c r="HP32"/>
  <c r="HP31"/>
  <c r="HQ32" i="23"/>
  <c r="HQ33"/>
  <c r="HQ31"/>
  <c r="AO68" i="14"/>
  <c r="AO30"/>
  <c r="AO88"/>
  <c r="GD10"/>
  <c r="GD118"/>
  <c r="DH10"/>
  <c r="DH118"/>
  <c r="AO118" i="23"/>
  <c r="AN118" i="14"/>
  <c r="BY10" i="23"/>
  <c r="BY32"/>
  <c r="ES33" i="14"/>
  <c r="ES32"/>
  <c r="AO10" i="23"/>
  <c r="ET31"/>
  <c r="BX32" i="14"/>
  <c r="AN10"/>
  <c r="ET68"/>
  <c r="ET30"/>
  <c r="ET88"/>
  <c r="GD33"/>
  <c r="GD32"/>
  <c r="GD31"/>
  <c r="DH31"/>
  <c r="DH32"/>
  <c r="DH33"/>
  <c r="HQ118" i="23"/>
  <c r="HQ10"/>
  <c r="HP10" i="14"/>
  <c r="HP118"/>
  <c r="AP30" i="23"/>
  <c r="AP88"/>
  <c r="DI32"/>
  <c r="DI33"/>
  <c r="DI31"/>
  <c r="GE33"/>
  <c r="GE32"/>
  <c r="GE31"/>
  <c r="BY68" i="14"/>
  <c r="BY30"/>
  <c r="BY88"/>
  <c r="HS88" i="23"/>
  <c r="BX118" i="14"/>
  <c r="ES118"/>
  <c r="BZ30" i="23"/>
  <c r="BZ88"/>
  <c r="BZ92"/>
  <c r="BZ89"/>
  <c r="BZ80"/>
  <c r="BZ86"/>
  <c r="BZ67"/>
  <c r="BZ110"/>
  <c r="BZ82"/>
  <c r="BZ79"/>
  <c r="BZ114"/>
  <c r="BZ85"/>
  <c r="BZ101"/>
  <c r="BZ121"/>
  <c r="BZ77"/>
  <c r="BZ78"/>
  <c r="BZ71"/>
  <c r="BZ37"/>
  <c r="BZ102"/>
  <c r="BZ3"/>
  <c r="BZ115"/>
  <c r="BZ83"/>
  <c r="BZ29"/>
  <c r="BZ119"/>
  <c r="BZ90"/>
  <c r="BZ43"/>
  <c r="BZ68"/>
  <c r="BZ41"/>
  <c r="BZ112"/>
  <c r="BZ21"/>
  <c r="BZ72"/>
  <c r="BZ123"/>
  <c r="BZ40"/>
  <c r="BZ126"/>
  <c r="BZ111"/>
  <c r="BZ87"/>
  <c r="BZ39"/>
  <c r="BZ99"/>
  <c r="CA1"/>
  <c r="CA65" s="1"/>
  <c r="BZ51"/>
  <c r="BZ42"/>
  <c r="BZ130"/>
  <c r="BZ38"/>
  <c r="BZ81"/>
  <c r="BZ66"/>
  <c r="BZ47"/>
  <c r="BZ73"/>
  <c r="BZ84"/>
  <c r="BZ28"/>
  <c r="BZ100"/>
  <c r="BZ27"/>
  <c r="BZ91"/>
  <c r="BY118"/>
  <c r="BY33"/>
  <c r="BY31"/>
  <c r="GG88"/>
  <c r="GG43"/>
  <c r="GG115"/>
  <c r="GG101"/>
  <c r="GG121"/>
  <c r="GG38"/>
  <c r="GG41"/>
  <c r="GG42"/>
  <c r="GG85"/>
  <c r="GG27"/>
  <c r="GG110"/>
  <c r="GG71"/>
  <c r="GG47"/>
  <c r="GG89"/>
  <c r="GG40"/>
  <c r="GG119"/>
  <c r="GG66"/>
  <c r="GG79"/>
  <c r="GG21"/>
  <c r="GG91"/>
  <c r="GG72"/>
  <c r="GG90"/>
  <c r="GG92"/>
  <c r="GG68"/>
  <c r="GG83"/>
  <c r="GG130"/>
  <c r="GG100"/>
  <c r="GG102"/>
  <c r="GG86"/>
  <c r="GG126"/>
  <c r="GG78"/>
  <c r="GG28"/>
  <c r="GG80"/>
  <c r="GG99"/>
  <c r="GG39"/>
  <c r="GG82"/>
  <c r="GG114"/>
  <c r="GG84"/>
  <c r="GG37"/>
  <c r="GG77"/>
  <c r="GG3"/>
  <c r="GG73"/>
  <c r="GG51"/>
  <c r="GG67"/>
  <c r="GG123"/>
  <c r="GH1"/>
  <c r="GH65" s="1"/>
  <c r="GG87"/>
  <c r="GG81"/>
  <c r="GG111"/>
  <c r="ES31" i="14"/>
  <c r="ES10"/>
  <c r="AO33" i="23"/>
  <c r="AO31"/>
  <c r="EU30"/>
  <c r="EU88"/>
  <c r="EU43"/>
  <c r="EU92"/>
  <c r="EU68"/>
  <c r="EU85"/>
  <c r="EU91"/>
  <c r="EU123"/>
  <c r="EU79"/>
  <c r="EU99"/>
  <c r="EU28"/>
  <c r="EU71"/>
  <c r="EU111"/>
  <c r="EU101"/>
  <c r="EU102"/>
  <c r="EU3"/>
  <c r="EU47"/>
  <c r="EU78"/>
  <c r="EU100"/>
  <c r="EU27"/>
  <c r="EU83"/>
  <c r="EU119"/>
  <c r="EU126"/>
  <c r="EU73"/>
  <c r="EU114"/>
  <c r="EU41"/>
  <c r="EU77"/>
  <c r="EU21"/>
  <c r="EU90"/>
  <c r="EU51"/>
  <c r="EU82"/>
  <c r="EU110"/>
  <c r="EU40"/>
  <c r="EV1"/>
  <c r="EV65" s="1"/>
  <c r="EU86"/>
  <c r="EU115"/>
  <c r="EU29"/>
  <c r="EU81"/>
  <c r="EU130"/>
  <c r="EU80"/>
  <c r="EU38"/>
  <c r="EU66"/>
  <c r="EU121"/>
  <c r="EU84"/>
  <c r="EU112"/>
  <c r="EU67"/>
  <c r="EU72"/>
  <c r="EU37"/>
  <c r="EU42"/>
  <c r="EU89"/>
  <c r="EU39"/>
  <c r="EU87"/>
  <c r="ET118"/>
  <c r="ET33"/>
  <c r="ET32"/>
  <c r="BX33" i="14"/>
  <c r="BX31"/>
  <c r="AN33"/>
  <c r="AN31"/>
  <c r="BY90"/>
  <c r="BY92"/>
  <c r="BY43"/>
  <c r="ET43"/>
  <c r="ET90"/>
  <c r="ET92"/>
  <c r="AO43"/>
  <c r="AO90"/>
  <c r="AO92"/>
  <c r="AP43" i="23"/>
  <c r="AP90"/>
  <c r="AP92"/>
  <c r="AP68"/>
  <c r="HS43"/>
  <c r="HS90"/>
  <c r="HS92"/>
  <c r="HS68"/>
  <c r="HS115"/>
  <c r="HS3"/>
  <c r="HS111"/>
  <c r="HS27"/>
  <c r="HS51"/>
  <c r="HS99"/>
  <c r="HS82"/>
  <c r="HS85"/>
  <c r="HS73"/>
  <c r="HS89"/>
  <c r="HS114"/>
  <c r="HS28"/>
  <c r="HS71"/>
  <c r="HS87"/>
  <c r="HS126"/>
  <c r="HS40"/>
  <c r="HS121"/>
  <c r="HS119"/>
  <c r="HS78"/>
  <c r="HS38"/>
  <c r="HS72"/>
  <c r="HS91"/>
  <c r="HS47"/>
  <c r="HS77"/>
  <c r="HS21"/>
  <c r="HS37"/>
  <c r="HS67"/>
  <c r="HS83"/>
  <c r="HS84"/>
  <c r="HS79"/>
  <c r="HS39"/>
  <c r="HS110"/>
  <c r="HS42"/>
  <c r="HS41"/>
  <c r="HS81"/>
  <c r="HS101"/>
  <c r="HS130"/>
  <c r="HS80"/>
  <c r="HS102"/>
  <c r="HS66"/>
  <c r="HS100"/>
  <c r="HT1"/>
  <c r="HT65" s="1"/>
  <c r="HS86"/>
  <c r="HS123"/>
  <c r="BY41" i="14"/>
  <c r="BY102"/>
  <c r="BY130"/>
  <c r="BY21"/>
  <c r="BY78"/>
  <c r="BY100"/>
  <c r="BY86"/>
  <c r="BY29"/>
  <c r="BY51"/>
  <c r="BY79"/>
  <c r="BY38"/>
  <c r="BY46"/>
  <c r="BY111"/>
  <c r="BY121"/>
  <c r="BY67"/>
  <c r="BY91"/>
  <c r="BY73"/>
  <c r="BY40"/>
  <c r="BY28"/>
  <c r="BZ1"/>
  <c r="BY112"/>
  <c r="BY99"/>
  <c r="BY77"/>
  <c r="BY85"/>
  <c r="BY42"/>
  <c r="BY89"/>
  <c r="BY72"/>
  <c r="BY66"/>
  <c r="BY82"/>
  <c r="BY71"/>
  <c r="BY50"/>
  <c r="BY3"/>
  <c r="BY83"/>
  <c r="BY110"/>
  <c r="BY81"/>
  <c r="BY114"/>
  <c r="BY37"/>
  <c r="BY101"/>
  <c r="BY87"/>
  <c r="BY27"/>
  <c r="BY80"/>
  <c r="BY123"/>
  <c r="BY119"/>
  <c r="BY84"/>
  <c r="BY126"/>
  <c r="BY115"/>
  <c r="BY39"/>
  <c r="CB1" i="13"/>
  <c r="GE75" i="23"/>
  <c r="GE129"/>
  <c r="GE51"/>
  <c r="GE117"/>
  <c r="GE130"/>
  <c r="GE76"/>
  <c r="GE119"/>
  <c r="GE112"/>
  <c r="GE128"/>
  <c r="GE121"/>
  <c r="GE9"/>
  <c r="DI117"/>
  <c r="DI121"/>
  <c r="DI75"/>
  <c r="DI128"/>
  <c r="DI130"/>
  <c r="DI9"/>
  <c r="DI76"/>
  <c r="DI119"/>
  <c r="DI51"/>
  <c r="DI129"/>
  <c r="DI112"/>
  <c r="BY35"/>
  <c r="BY36"/>
  <c r="BY34"/>
  <c r="ET36"/>
  <c r="ET34"/>
  <c r="ET35"/>
  <c r="HQ36"/>
  <c r="HQ35"/>
  <c r="HQ34"/>
  <c r="DH35" i="14"/>
  <c r="DH36"/>
  <c r="DH34"/>
  <c r="GD36"/>
  <c r="GD35"/>
  <c r="GD34"/>
  <c r="DH121"/>
  <c r="DH75"/>
  <c r="DH129"/>
  <c r="DH76"/>
  <c r="DH128"/>
  <c r="DH51"/>
  <c r="DH117"/>
  <c r="DH130"/>
  <c r="DH9"/>
  <c r="DH112"/>
  <c r="DH119"/>
  <c r="GD51"/>
  <c r="GD121"/>
  <c r="GD76"/>
  <c r="GD117"/>
  <c r="GD130"/>
  <c r="GD9"/>
  <c r="GD119"/>
  <c r="GD128"/>
  <c r="GD75"/>
  <c r="GD112"/>
  <c r="GD129"/>
  <c r="AP85" i="23"/>
  <c r="AP47"/>
  <c r="AP41"/>
  <c r="AP37"/>
  <c r="AP129"/>
  <c r="AP112"/>
  <c r="AP73"/>
  <c r="AP130"/>
  <c r="AP110"/>
  <c r="AP128"/>
  <c r="AP117"/>
  <c r="AP86"/>
  <c r="AP39"/>
  <c r="AP82"/>
  <c r="AP67"/>
  <c r="AP99"/>
  <c r="AP40"/>
  <c r="AP79"/>
  <c r="AP21"/>
  <c r="AP87"/>
  <c r="AP72"/>
  <c r="AP80"/>
  <c r="AP123"/>
  <c r="AP126"/>
  <c r="AP114"/>
  <c r="AQ1"/>
  <c r="AQ65" s="1"/>
  <c r="AP51"/>
  <c r="AP9"/>
  <c r="AP111"/>
  <c r="AP101"/>
  <c r="AP115"/>
  <c r="AP81"/>
  <c r="AP78"/>
  <c r="AP66"/>
  <c r="AP121"/>
  <c r="AP77"/>
  <c r="AP38"/>
  <c r="AP71"/>
  <c r="AP42"/>
  <c r="AP76"/>
  <c r="AP102"/>
  <c r="AP75"/>
  <c r="AP89"/>
  <c r="AP100"/>
  <c r="AP83"/>
  <c r="AP27"/>
  <c r="AP84"/>
  <c r="AP3"/>
  <c r="AP28"/>
  <c r="AP29"/>
  <c r="AP91"/>
  <c r="AP119"/>
  <c r="AP34"/>
  <c r="GE34"/>
  <c r="GE36"/>
  <c r="GE35"/>
  <c r="DI34"/>
  <c r="DI36"/>
  <c r="DI35"/>
  <c r="AN36" i="14"/>
  <c r="AO75" i="23"/>
  <c r="AO129"/>
  <c r="AO9"/>
  <c r="ET85" i="14"/>
  <c r="ET46"/>
  <c r="ET41"/>
  <c r="ET115"/>
  <c r="ET114"/>
  <c r="ET119"/>
  <c r="ET21"/>
  <c r="ET78"/>
  <c r="ET80"/>
  <c r="ET82"/>
  <c r="ET84"/>
  <c r="ET87"/>
  <c r="ET91"/>
  <c r="ET100"/>
  <c r="ET102"/>
  <c r="ET27"/>
  <c r="ET29"/>
  <c r="ET38"/>
  <c r="ET40"/>
  <c r="ET42"/>
  <c r="ET67"/>
  <c r="ET3"/>
  <c r="ET121"/>
  <c r="ET110"/>
  <c r="ET112"/>
  <c r="ET123"/>
  <c r="ET72"/>
  <c r="ET79"/>
  <c r="ET83"/>
  <c r="ET86"/>
  <c r="ET101"/>
  <c r="ET28"/>
  <c r="ET37"/>
  <c r="ET50"/>
  <c r="ET71"/>
  <c r="EU1"/>
  <c r="ET51"/>
  <c r="ET111"/>
  <c r="ET126"/>
  <c r="ET130"/>
  <c r="ET73"/>
  <c r="ET77"/>
  <c r="ET81"/>
  <c r="ET89"/>
  <c r="ET99"/>
  <c r="ET39"/>
  <c r="ET66"/>
  <c r="ET31"/>
  <c r="BX36"/>
  <c r="BX35"/>
  <c r="BX34"/>
  <c r="HP36"/>
  <c r="HP35"/>
  <c r="HP34"/>
  <c r="AO85"/>
  <c r="AO36"/>
  <c r="AO46"/>
  <c r="AO51"/>
  <c r="AO37"/>
  <c r="AO50"/>
  <c r="AO112"/>
  <c r="AO73"/>
  <c r="AO110"/>
  <c r="AO130"/>
  <c r="AO75"/>
  <c r="AO115"/>
  <c r="AO89"/>
  <c r="AO121"/>
  <c r="AO100"/>
  <c r="AO80"/>
  <c r="AO82"/>
  <c r="AO67"/>
  <c r="AO123"/>
  <c r="AO35"/>
  <c r="AO84"/>
  <c r="AO3"/>
  <c r="AO99"/>
  <c r="AO40"/>
  <c r="AO79"/>
  <c r="AO91"/>
  <c r="AO119"/>
  <c r="AP1"/>
  <c r="AO41"/>
  <c r="AO111"/>
  <c r="AO102"/>
  <c r="AO117"/>
  <c r="AO86"/>
  <c r="AO83"/>
  <c r="AO28"/>
  <c r="AO29"/>
  <c r="AO87"/>
  <c r="AO27"/>
  <c r="AO34"/>
  <c r="AO114"/>
  <c r="AO42"/>
  <c r="AO9"/>
  <c r="AO101"/>
  <c r="AO128"/>
  <c r="AO21"/>
  <c r="AO39"/>
  <c r="AO81"/>
  <c r="AO77"/>
  <c r="AO38"/>
  <c r="AO71"/>
  <c r="AO72"/>
  <c r="AO78"/>
  <c r="AO66"/>
  <c r="AO126"/>
  <c r="BY76" i="23"/>
  <c r="BY75"/>
  <c r="BY9"/>
  <c r="BY129"/>
  <c r="BY117"/>
  <c r="BY128"/>
  <c r="ET130"/>
  <c r="ET9"/>
  <c r="ET128"/>
  <c r="ET121"/>
  <c r="ET117"/>
  <c r="ET51"/>
  <c r="ET129"/>
  <c r="ET75"/>
  <c r="ET76"/>
  <c r="ET119"/>
  <c r="ET112"/>
  <c r="HQ130"/>
  <c r="HQ121"/>
  <c r="HQ128"/>
  <c r="HQ129"/>
  <c r="HQ75"/>
  <c r="HQ117"/>
  <c r="HQ51"/>
  <c r="HQ76"/>
  <c r="HQ119"/>
  <c r="HQ112"/>
  <c r="HQ9"/>
  <c r="BX129" i="14"/>
  <c r="BX117"/>
  <c r="BX75"/>
  <c r="BX76"/>
  <c r="BX9"/>
  <c r="BX128"/>
  <c r="HP128"/>
  <c r="HP112"/>
  <c r="HP76"/>
  <c r="HP117"/>
  <c r="HP121"/>
  <c r="HP51"/>
  <c r="HP130"/>
  <c r="HP119"/>
  <c r="HP75"/>
  <c r="HP9"/>
  <c r="HP129"/>
  <c r="AR1" i="13"/>
  <c r="AN35" i="14"/>
  <c r="AN34"/>
  <c r="AO117" i="23"/>
  <c r="AO128"/>
  <c r="AO76"/>
  <c r="AR5" i="13" l="1"/>
  <c r="AR7"/>
  <c r="AR9"/>
  <c r="AR15"/>
  <c r="AR20"/>
  <c r="AR22"/>
  <c r="AR24"/>
  <c r="AR26"/>
  <c r="AR28"/>
  <c r="AR30"/>
  <c r="AR32"/>
  <c r="AR34"/>
  <c r="AR36"/>
  <c r="AR37"/>
  <c r="AR39"/>
  <c r="AR3"/>
  <c r="AR6"/>
  <c r="AR8"/>
  <c r="AR10"/>
  <c r="AR23"/>
  <c r="AR25"/>
  <c r="AR27"/>
  <c r="AR29"/>
  <c r="AR31"/>
  <c r="AR33"/>
  <c r="AR35"/>
  <c r="AR38"/>
  <c r="AR40"/>
  <c r="AR41"/>
  <c r="AR42"/>
  <c r="AR43"/>
  <c r="AR44"/>
  <c r="AR45"/>
  <c r="AR47"/>
  <c r="AR49"/>
  <c r="AR51"/>
  <c r="AR53"/>
  <c r="AR58"/>
  <c r="AR60"/>
  <c r="AR62"/>
  <c r="AR64"/>
  <c r="AR66"/>
  <c r="AR68"/>
  <c r="AR70"/>
  <c r="AR72"/>
  <c r="AR74"/>
  <c r="AR76"/>
  <c r="AR78"/>
  <c r="AR80"/>
  <c r="AR82"/>
  <c r="AR84"/>
  <c r="AR86"/>
  <c r="AR88"/>
  <c r="AR89"/>
  <c r="AR90"/>
  <c r="AR91"/>
  <c r="AR92"/>
  <c r="AR93"/>
  <c r="AR94"/>
  <c r="AR95"/>
  <c r="AR96"/>
  <c r="AR97"/>
  <c r="AR98"/>
  <c r="AR100"/>
  <c r="AR102"/>
  <c r="AR104"/>
  <c r="AR106"/>
  <c r="AR108"/>
  <c r="AR110"/>
  <c r="AR112"/>
  <c r="AR114"/>
  <c r="AR116"/>
  <c r="AR118"/>
  <c r="AR120"/>
  <c r="AR122"/>
  <c r="AR124"/>
  <c r="AR126"/>
  <c r="AR128"/>
  <c r="AR130"/>
  <c r="AR21"/>
  <c r="AR46"/>
  <c r="AR52"/>
  <c r="AR57"/>
  <c r="AR61"/>
  <c r="AR65"/>
  <c r="AR67"/>
  <c r="AR69"/>
  <c r="AR79"/>
  <c r="AR81"/>
  <c r="AR85"/>
  <c r="AR87"/>
  <c r="AR48"/>
  <c r="AR50"/>
  <c r="AR54"/>
  <c r="AR55"/>
  <c r="AR56"/>
  <c r="AR59"/>
  <c r="AR63"/>
  <c r="AR71"/>
  <c r="AR73"/>
  <c r="AR75"/>
  <c r="AR77"/>
  <c r="AR83"/>
  <c r="AR115"/>
  <c r="AR121"/>
  <c r="AR127"/>
  <c r="AR129"/>
  <c r="AR131"/>
  <c r="AR99"/>
  <c r="AR101"/>
  <c r="AR103"/>
  <c r="AR105"/>
  <c r="AR107"/>
  <c r="AR109"/>
  <c r="AR111"/>
  <c r="AR113"/>
  <c r="AR117"/>
  <c r="AR119"/>
  <c r="AR123"/>
  <c r="AR125"/>
  <c r="AR18"/>
  <c r="AR17"/>
  <c r="AR19"/>
  <c r="AR16"/>
  <c r="AR13"/>
  <c r="AR14"/>
  <c r="CB3"/>
  <c r="CB6"/>
  <c r="CB8"/>
  <c r="CB5"/>
  <c r="CB22"/>
  <c r="CB24"/>
  <c r="CB26"/>
  <c r="CB28"/>
  <c r="CB7"/>
  <c r="CB27"/>
  <c r="CB29"/>
  <c r="CB30"/>
  <c r="CB32"/>
  <c r="CB34"/>
  <c r="CB36"/>
  <c r="CB37"/>
  <c r="CB39"/>
  <c r="CB41"/>
  <c r="CB42"/>
  <c r="CB43"/>
  <c r="CB44"/>
  <c r="CB45"/>
  <c r="CB47"/>
  <c r="CB49"/>
  <c r="CB9"/>
  <c r="CB10"/>
  <c r="CB31"/>
  <c r="CB33"/>
  <c r="CB35"/>
  <c r="CB38"/>
  <c r="CB40"/>
  <c r="CB50"/>
  <c r="CB52"/>
  <c r="CB54"/>
  <c r="CB55"/>
  <c r="CB56"/>
  <c r="CB57"/>
  <c r="CB59"/>
  <c r="CB61"/>
  <c r="CB63"/>
  <c r="CB65"/>
  <c r="CB67"/>
  <c r="CB69"/>
  <c r="CB71"/>
  <c r="CB73"/>
  <c r="CB75"/>
  <c r="CB77"/>
  <c r="CB79"/>
  <c r="CB81"/>
  <c r="CB83"/>
  <c r="CB85"/>
  <c r="CB87"/>
  <c r="CB53"/>
  <c r="CB58"/>
  <c r="CB62"/>
  <c r="CB66"/>
  <c r="CB72"/>
  <c r="CB74"/>
  <c r="CB76"/>
  <c r="CB82"/>
  <c r="CB86"/>
  <c r="CB88"/>
  <c r="CB99"/>
  <c r="CB101"/>
  <c r="CB103"/>
  <c r="CB105"/>
  <c r="CB107"/>
  <c r="CB109"/>
  <c r="CB111"/>
  <c r="CB113"/>
  <c r="CB115"/>
  <c r="CB117"/>
  <c r="CB119"/>
  <c r="CB121"/>
  <c r="CB123"/>
  <c r="CB125"/>
  <c r="CB127"/>
  <c r="CB129"/>
  <c r="CB46"/>
  <c r="CB48"/>
  <c r="CB64"/>
  <c r="CB78"/>
  <c r="CB80"/>
  <c r="CB91"/>
  <c r="CB93"/>
  <c r="CB94"/>
  <c r="CB100"/>
  <c r="CB102"/>
  <c r="CB104"/>
  <c r="CB106"/>
  <c r="CB108"/>
  <c r="CB110"/>
  <c r="CB112"/>
  <c r="CB116"/>
  <c r="CB118"/>
  <c r="CB122"/>
  <c r="CB124"/>
  <c r="CB128"/>
  <c r="CB130"/>
  <c r="CB21"/>
  <c r="CB51"/>
  <c r="CB68"/>
  <c r="CB70"/>
  <c r="CB90"/>
  <c r="CB92"/>
  <c r="CB96"/>
  <c r="CB97"/>
  <c r="CB98"/>
  <c r="CB60"/>
  <c r="CB84"/>
  <c r="CB89"/>
  <c r="CB95"/>
  <c r="CB114"/>
  <c r="CB126"/>
  <c r="CB120"/>
  <c r="CB23"/>
  <c r="CB25"/>
  <c r="CB15"/>
  <c r="CB20"/>
  <c r="CB17"/>
  <c r="CB19"/>
  <c r="CB18"/>
  <c r="CB16"/>
  <c r="CB14"/>
  <c r="CB13"/>
  <c r="BZ65" i="14"/>
  <c r="BZ122"/>
  <c r="DJ65"/>
  <c r="DJ122"/>
  <c r="HS122"/>
  <c r="HS65"/>
  <c r="AP65"/>
  <c r="AP122"/>
  <c r="EU122"/>
  <c r="EU65"/>
  <c r="GG122"/>
  <c r="GG65"/>
  <c r="EU120"/>
  <c r="EU52"/>
  <c r="BZ120"/>
  <c r="BZ52"/>
  <c r="DJ120"/>
  <c r="DJ52"/>
  <c r="HS120"/>
  <c r="HS52"/>
  <c r="AP120"/>
  <c r="AP52"/>
  <c r="GG120"/>
  <c r="GG52"/>
  <c r="HT52" i="23"/>
  <c r="HT122"/>
  <c r="DK52"/>
  <c r="DK122"/>
  <c r="AQ52"/>
  <c r="AQ122"/>
  <c r="EV52"/>
  <c r="EV122"/>
  <c r="GH52"/>
  <c r="GH122"/>
  <c r="CA52"/>
  <c r="CA122"/>
  <c r="AQ120"/>
  <c r="EV120"/>
  <c r="GH120"/>
  <c r="DK120"/>
  <c r="HT120"/>
  <c r="CA120"/>
  <c r="AP61" i="14"/>
  <c r="AP109"/>
  <c r="AP108"/>
  <c r="AP107"/>
  <c r="AP103"/>
  <c r="EU61"/>
  <c r="EU109"/>
  <c r="EU108"/>
  <c r="EU107"/>
  <c r="EU103"/>
  <c r="EV61" i="23"/>
  <c r="EV109"/>
  <c r="EV108"/>
  <c r="EV107"/>
  <c r="EV103"/>
  <c r="CA61"/>
  <c r="CA109"/>
  <c r="CA108"/>
  <c r="CA107"/>
  <c r="CA103"/>
  <c r="GG61" i="14"/>
  <c r="GG109"/>
  <c r="GG108"/>
  <c r="GG103"/>
  <c r="GG107"/>
  <c r="DJ61"/>
  <c r="DJ109"/>
  <c r="DJ108"/>
  <c r="DJ107"/>
  <c r="DJ103"/>
  <c r="HS61"/>
  <c r="HS109"/>
  <c r="HS108"/>
  <c r="HS107"/>
  <c r="HS103"/>
  <c r="AP17" i="23"/>
  <c r="GF104"/>
  <c r="GF107"/>
  <c r="GF26"/>
  <c r="GF106"/>
  <c r="GF105"/>
  <c r="AO16" i="14"/>
  <c r="GE26"/>
  <c r="GE106"/>
  <c r="GE105"/>
  <c r="GE104"/>
  <c r="GE107"/>
  <c r="ET17"/>
  <c r="HQ26"/>
  <c r="HQ107"/>
  <c r="HQ105"/>
  <c r="HQ106"/>
  <c r="HQ104"/>
  <c r="EU104" i="23"/>
  <c r="EU26"/>
  <c r="AO104" i="14"/>
  <c r="AO26"/>
  <c r="ET106"/>
  <c r="ET105"/>
  <c r="DI104"/>
  <c r="DI26"/>
  <c r="DJ104" i="23"/>
  <c r="DJ26"/>
  <c r="BZ104"/>
  <c r="BZ106"/>
  <c r="BY104" i="14"/>
  <c r="BY26"/>
  <c r="AP104" i="23"/>
  <c r="AP106"/>
  <c r="AP26"/>
  <c r="AQ61"/>
  <c r="AQ109"/>
  <c r="AQ108"/>
  <c r="AQ107"/>
  <c r="AQ103"/>
  <c r="BZ61" i="14"/>
  <c r="BZ109"/>
  <c r="BZ108"/>
  <c r="BZ107"/>
  <c r="BZ103"/>
  <c r="HT61" i="23"/>
  <c r="HT109"/>
  <c r="HT108"/>
  <c r="HT107"/>
  <c r="HT103"/>
  <c r="GH61"/>
  <c r="GH109"/>
  <c r="GH108"/>
  <c r="GH107"/>
  <c r="GH103"/>
  <c r="DK61"/>
  <c r="DK109"/>
  <c r="DK108"/>
  <c r="DK107"/>
  <c r="DK103"/>
  <c r="HR26"/>
  <c r="HR107"/>
  <c r="HR104"/>
  <c r="HR105"/>
  <c r="HR106"/>
  <c r="EU106"/>
  <c r="EU105"/>
  <c r="AO106" i="14"/>
  <c r="AO105"/>
  <c r="ET104"/>
  <c r="ET26"/>
  <c r="DI105"/>
  <c r="DI106"/>
  <c r="DJ105" i="23"/>
  <c r="DJ106"/>
  <c r="BZ105"/>
  <c r="BY106" i="14"/>
  <c r="BY105"/>
  <c r="AP105" i="23"/>
  <c r="AQ63"/>
  <c r="AQ8"/>
  <c r="AQ60"/>
  <c r="BZ63" i="14"/>
  <c r="BZ8"/>
  <c r="BZ60"/>
  <c r="HT63" i="23"/>
  <c r="HT8"/>
  <c r="HT60"/>
  <c r="EV63"/>
  <c r="EV8"/>
  <c r="EV60"/>
  <c r="CA63"/>
  <c r="CA8"/>
  <c r="CA60"/>
  <c r="DK63"/>
  <c r="DK8"/>
  <c r="DK60"/>
  <c r="HR20"/>
  <c r="HR16"/>
  <c r="HR19"/>
  <c r="HR25"/>
  <c r="HR17"/>
  <c r="HR18"/>
  <c r="DJ24"/>
  <c r="EU24"/>
  <c r="BZ24"/>
  <c r="AP24"/>
  <c r="AO24" i="14"/>
  <c r="ET24"/>
  <c r="DI24"/>
  <c r="BY24"/>
  <c r="EU19" i="23"/>
  <c r="EU17"/>
  <c r="BZ25"/>
  <c r="BZ19"/>
  <c r="BZ16"/>
  <c r="DJ19"/>
  <c r="DJ17"/>
  <c r="AP18"/>
  <c r="DI18" i="14"/>
  <c r="DI19"/>
  <c r="DI17"/>
  <c r="BY25"/>
  <c r="BY17"/>
  <c r="AO18"/>
  <c r="ET18"/>
  <c r="B34" i="6"/>
  <c r="GE30" i="14"/>
  <c r="GE29"/>
  <c r="F34" i="6"/>
  <c r="GF30" i="23"/>
  <c r="GF29"/>
  <c r="AP63" i="14"/>
  <c r="AP8"/>
  <c r="AP60"/>
  <c r="EU63"/>
  <c r="EU8"/>
  <c r="EU60"/>
  <c r="GH63" i="23"/>
  <c r="GH8"/>
  <c r="GH60"/>
  <c r="GG63" i="14"/>
  <c r="GG8"/>
  <c r="GG60"/>
  <c r="DJ63"/>
  <c r="DJ8"/>
  <c r="DJ60"/>
  <c r="HS63"/>
  <c r="HS8"/>
  <c r="HS60"/>
  <c r="GF20" i="23"/>
  <c r="GF16"/>
  <c r="GF25"/>
  <c r="GF18"/>
  <c r="GF17"/>
  <c r="GF19"/>
  <c r="DI14" i="14"/>
  <c r="GE20"/>
  <c r="GE19"/>
  <c r="GE25"/>
  <c r="GE17"/>
  <c r="GE18"/>
  <c r="ET14"/>
  <c r="HQ20"/>
  <c r="HQ25"/>
  <c r="HQ17"/>
  <c r="HQ19"/>
  <c r="HQ18"/>
  <c r="DJ23" i="23"/>
  <c r="EU23"/>
  <c r="BZ23"/>
  <c r="AP23"/>
  <c r="AO23" i="14"/>
  <c r="ET23"/>
  <c r="DI23"/>
  <c r="BY23"/>
  <c r="EU25" i="23"/>
  <c r="EU18"/>
  <c r="EU16"/>
  <c r="EU20"/>
  <c r="BZ18"/>
  <c r="BZ17"/>
  <c r="BZ20"/>
  <c r="DJ25"/>
  <c r="DJ18"/>
  <c r="DJ16"/>
  <c r="DJ20"/>
  <c r="AP25"/>
  <c r="AP19"/>
  <c r="AP16"/>
  <c r="AP20"/>
  <c r="DI25" i="14"/>
  <c r="DI20"/>
  <c r="BY19"/>
  <c r="BY18"/>
  <c r="BY16"/>
  <c r="BY20"/>
  <c r="AO25"/>
  <c r="AO19"/>
  <c r="AO17"/>
  <c r="AO20"/>
  <c r="ET25"/>
  <c r="ET19"/>
  <c r="ET20"/>
  <c r="C34" i="6"/>
  <c r="HQ30" i="14"/>
  <c r="HQ29"/>
  <c r="G34" i="6"/>
  <c r="HR29" i="23"/>
  <c r="HR30"/>
  <c r="AP116" i="14"/>
  <c r="EU116"/>
  <c r="GG116"/>
  <c r="BZ116"/>
  <c r="DJ116"/>
  <c r="HS116"/>
  <c r="GH116" i="23"/>
  <c r="AQ116"/>
  <c r="HT116"/>
  <c r="EV116"/>
  <c r="CA116"/>
  <c r="DK116"/>
  <c r="AO76" i="14"/>
  <c r="AO129"/>
  <c r="AO14"/>
  <c r="BY14"/>
  <c r="GF23" i="23"/>
  <c r="GF24"/>
  <c r="HR23"/>
  <c r="HR24"/>
  <c r="GE23" i="14"/>
  <c r="GE24"/>
  <c r="HQ23"/>
  <c r="HQ24"/>
  <c r="AP6"/>
  <c r="BZ6"/>
  <c r="EU6"/>
  <c r="GG6"/>
  <c r="DJ6"/>
  <c r="HS6"/>
  <c r="AQ6" i="23"/>
  <c r="HT6"/>
  <c r="EV6"/>
  <c r="CA6"/>
  <c r="DK6"/>
  <c r="GH6"/>
  <c r="HS70" i="14"/>
  <c r="AP70"/>
  <c r="EU70"/>
  <c r="BZ70"/>
  <c r="GG70"/>
  <c r="DJ70"/>
  <c r="AQ70" i="23"/>
  <c r="HT70"/>
  <c r="DK70"/>
  <c r="EV70"/>
  <c r="GH70"/>
  <c r="CA70"/>
  <c r="EU49" i="14"/>
  <c r="EU113"/>
  <c r="HS49"/>
  <c r="HS113"/>
  <c r="AP49"/>
  <c r="AP113"/>
  <c r="BZ49"/>
  <c r="BZ113"/>
  <c r="GG113"/>
  <c r="GG49"/>
  <c r="DJ113"/>
  <c r="DJ49"/>
  <c r="HT125" i="23"/>
  <c r="HT49"/>
  <c r="HT113"/>
  <c r="DK125"/>
  <c r="DK49"/>
  <c r="DK113"/>
  <c r="AQ125"/>
  <c r="AQ49"/>
  <c r="AQ113"/>
  <c r="EV125"/>
  <c r="EV49"/>
  <c r="EV113"/>
  <c r="GH125"/>
  <c r="GH113"/>
  <c r="GH49"/>
  <c r="CA125"/>
  <c r="CA49"/>
  <c r="CA113"/>
  <c r="GF15"/>
  <c r="HR15"/>
  <c r="AO13" i="14"/>
  <c r="GE15"/>
  <c r="HQ15"/>
  <c r="BY13"/>
  <c r="BZ15" i="23"/>
  <c r="AP15"/>
  <c r="DJ15"/>
  <c r="EU15"/>
  <c r="DI15" i="14"/>
  <c r="BY15"/>
  <c r="ET15"/>
  <c r="AO15"/>
  <c r="GF14" i="23"/>
  <c r="HR14"/>
  <c r="EU14"/>
  <c r="BZ14"/>
  <c r="AP14"/>
  <c r="DJ14"/>
  <c r="D34" i="6"/>
  <c r="AP26" i="14" s="1"/>
  <c r="GE14"/>
  <c r="E34" i="6"/>
  <c r="EU105" i="14" s="1"/>
  <c r="HQ14"/>
  <c r="BZ13" i="23"/>
  <c r="AP13"/>
  <c r="EU14" i="14"/>
  <c r="EU74"/>
  <c r="DJ74"/>
  <c r="HS74"/>
  <c r="AP74"/>
  <c r="BZ74"/>
  <c r="GG74"/>
  <c r="AQ74" i="23"/>
  <c r="HT74"/>
  <c r="DK74"/>
  <c r="EV74"/>
  <c r="GH74"/>
  <c r="CA74"/>
  <c r="I34" i="6"/>
  <c r="H34"/>
  <c r="AQ105" i="23" s="1"/>
  <c r="GG97" i="14"/>
  <c r="GG98"/>
  <c r="DJ97"/>
  <c r="DJ98"/>
  <c r="AP97"/>
  <c r="AP98"/>
  <c r="EU97"/>
  <c r="EU98"/>
  <c r="BZ97"/>
  <c r="BZ98"/>
  <c r="HS97"/>
  <c r="HS98"/>
  <c r="HS64"/>
  <c r="HS59"/>
  <c r="HS58"/>
  <c r="HS57"/>
  <c r="HS54"/>
  <c r="HS96"/>
  <c r="HS124"/>
  <c r="HS45"/>
  <c r="HS47"/>
  <c r="HS22"/>
  <c r="HS127"/>
  <c r="HS93"/>
  <c r="HS68"/>
  <c r="HS88"/>
  <c r="HS90"/>
  <c r="HS43"/>
  <c r="HS51"/>
  <c r="HS123"/>
  <c r="HS121"/>
  <c r="HS79"/>
  <c r="HS42"/>
  <c r="HS46"/>
  <c r="HS3"/>
  <c r="HS66"/>
  <c r="HS82"/>
  <c r="HS72"/>
  <c r="HS38"/>
  <c r="HT1"/>
  <c r="HS119"/>
  <c r="HS71"/>
  <c r="HS87"/>
  <c r="HS73"/>
  <c r="HS41"/>
  <c r="HS114"/>
  <c r="HS78"/>
  <c r="HS67"/>
  <c r="HS100"/>
  <c r="HS125"/>
  <c r="HS62"/>
  <c r="HS56"/>
  <c r="HS55"/>
  <c r="HS53"/>
  <c r="HS69"/>
  <c r="HS95"/>
  <c r="HS44"/>
  <c r="HS48"/>
  <c r="HS5"/>
  <c r="HS94"/>
  <c r="HS7"/>
  <c r="HS92"/>
  <c r="HS101"/>
  <c r="HS37"/>
  <c r="HS40"/>
  <c r="HS115"/>
  <c r="HS81"/>
  <c r="HS99"/>
  <c r="HS28"/>
  <c r="HS91"/>
  <c r="HS27"/>
  <c r="HS21"/>
  <c r="HS77"/>
  <c r="HS85"/>
  <c r="HS130"/>
  <c r="HS50"/>
  <c r="HS80"/>
  <c r="HS102"/>
  <c r="HS86"/>
  <c r="HS89"/>
  <c r="HS126"/>
  <c r="HS39"/>
  <c r="HS84"/>
  <c r="HS110"/>
  <c r="HS83"/>
  <c r="HS111"/>
  <c r="AQ98" i="23"/>
  <c r="AQ97"/>
  <c r="HT98"/>
  <c r="HT97"/>
  <c r="GH98"/>
  <c r="GH97"/>
  <c r="DK98"/>
  <c r="DK97"/>
  <c r="EV98"/>
  <c r="EV97"/>
  <c r="CA98"/>
  <c r="CA97"/>
  <c r="AP125" i="14"/>
  <c r="EU125"/>
  <c r="BZ125"/>
  <c r="GG125"/>
  <c r="DJ125"/>
  <c r="AQ62" i="23"/>
  <c r="AQ59"/>
  <c r="AQ64"/>
  <c r="AQ58"/>
  <c r="AQ57"/>
  <c r="AQ56"/>
  <c r="AQ55"/>
  <c r="AQ54"/>
  <c r="AQ53"/>
  <c r="HT64"/>
  <c r="HT62"/>
  <c r="HT59"/>
  <c r="HT58"/>
  <c r="HT57"/>
  <c r="HT56"/>
  <c r="HT55"/>
  <c r="HT54"/>
  <c r="HT53"/>
  <c r="EV64"/>
  <c r="EV62"/>
  <c r="EV59"/>
  <c r="EV58"/>
  <c r="EV57"/>
  <c r="EV56"/>
  <c r="EV55"/>
  <c r="EV54"/>
  <c r="EV53"/>
  <c r="GH64"/>
  <c r="GH59"/>
  <c r="GH56"/>
  <c r="GH55"/>
  <c r="GH62"/>
  <c r="GH58"/>
  <c r="GH57"/>
  <c r="GH54"/>
  <c r="GH53"/>
  <c r="CA59"/>
  <c r="CA58"/>
  <c r="CA56"/>
  <c r="CA55"/>
  <c r="CA54"/>
  <c r="CA53"/>
  <c r="CA64"/>
  <c r="CA62"/>
  <c r="CA57"/>
  <c r="DK64"/>
  <c r="DK62"/>
  <c r="DK56"/>
  <c r="DK55"/>
  <c r="DK59"/>
  <c r="DK57"/>
  <c r="DK58"/>
  <c r="DK54"/>
  <c r="DK53"/>
  <c r="EU64" i="14"/>
  <c r="EU62"/>
  <c r="EU59"/>
  <c r="EU58"/>
  <c r="EU56"/>
  <c r="EU57"/>
  <c r="EU55"/>
  <c r="EU54"/>
  <c r="EU53"/>
  <c r="GG64"/>
  <c r="GG62"/>
  <c r="GG59"/>
  <c r="GG58"/>
  <c r="GG57"/>
  <c r="GG55"/>
  <c r="GG56"/>
  <c r="GG53"/>
  <c r="GG54"/>
  <c r="DJ64"/>
  <c r="DJ62"/>
  <c r="DJ59"/>
  <c r="DJ58"/>
  <c r="DJ57"/>
  <c r="DJ55"/>
  <c r="DJ56"/>
  <c r="DJ53"/>
  <c r="DJ54"/>
  <c r="AP62"/>
  <c r="AP64"/>
  <c r="AP59"/>
  <c r="AP58"/>
  <c r="AP56"/>
  <c r="AP57"/>
  <c r="AP55"/>
  <c r="AP54"/>
  <c r="AP53"/>
  <c r="BZ64"/>
  <c r="BZ62"/>
  <c r="BZ59"/>
  <c r="BZ58"/>
  <c r="BZ57"/>
  <c r="BZ55"/>
  <c r="BZ56"/>
  <c r="BZ53"/>
  <c r="BZ54"/>
  <c r="DJ69"/>
  <c r="DJ96"/>
  <c r="DJ44"/>
  <c r="DJ48"/>
  <c r="DJ22"/>
  <c r="DJ94"/>
  <c r="DJ127"/>
  <c r="DJ30"/>
  <c r="DJ92"/>
  <c r="DJ43"/>
  <c r="DJ46"/>
  <c r="DJ102"/>
  <c r="DJ83"/>
  <c r="DJ42"/>
  <c r="DJ101"/>
  <c r="DJ130"/>
  <c r="DJ91"/>
  <c r="DK1"/>
  <c r="DJ73"/>
  <c r="DJ77"/>
  <c r="DJ29"/>
  <c r="DJ3"/>
  <c r="DJ39"/>
  <c r="DJ78"/>
  <c r="DJ79"/>
  <c r="DJ21"/>
  <c r="DJ87"/>
  <c r="DJ99"/>
  <c r="DJ28"/>
  <c r="DJ85"/>
  <c r="DJ100"/>
  <c r="DJ81"/>
  <c r="DJ40"/>
  <c r="DJ84"/>
  <c r="DJ95"/>
  <c r="DJ124"/>
  <c r="DJ45"/>
  <c r="DJ47"/>
  <c r="DJ5"/>
  <c r="DJ93"/>
  <c r="DJ7"/>
  <c r="DJ68"/>
  <c r="DJ88"/>
  <c r="DJ90"/>
  <c r="DJ72"/>
  <c r="DJ27"/>
  <c r="DJ80"/>
  <c r="DJ50"/>
  <c r="DJ51"/>
  <c r="DJ110"/>
  <c r="DJ119"/>
  <c r="DJ67"/>
  <c r="DJ115"/>
  <c r="DJ123"/>
  <c r="DJ41"/>
  <c r="DJ111"/>
  <c r="DJ86"/>
  <c r="DJ38"/>
  <c r="DJ114"/>
  <c r="DJ66"/>
  <c r="DJ82"/>
  <c r="DJ71"/>
  <c r="DJ121"/>
  <c r="DJ112"/>
  <c r="DJ89"/>
  <c r="DJ126"/>
  <c r="DJ37"/>
  <c r="HT50" i="23"/>
  <c r="EV50"/>
  <c r="GH50"/>
  <c r="CA50"/>
  <c r="AQ50"/>
  <c r="DK50"/>
  <c r="BZ69" i="14"/>
  <c r="BZ96"/>
  <c r="BZ95"/>
  <c r="BZ124"/>
  <c r="GG69"/>
  <c r="GG96"/>
  <c r="GG95"/>
  <c r="GG124"/>
  <c r="AP69"/>
  <c r="AP96"/>
  <c r="AP95"/>
  <c r="AP124"/>
  <c r="EU69"/>
  <c r="EU96"/>
  <c r="EU95"/>
  <c r="EU124"/>
  <c r="EV96" i="23"/>
  <c r="EV95"/>
  <c r="EV124"/>
  <c r="CA96"/>
  <c r="CA95"/>
  <c r="CA124"/>
  <c r="DK96"/>
  <c r="DK95"/>
  <c r="DK124"/>
  <c r="AQ96"/>
  <c r="AQ95"/>
  <c r="AQ124"/>
  <c r="HT96"/>
  <c r="HT95"/>
  <c r="HT124"/>
  <c r="GH96"/>
  <c r="GH95"/>
  <c r="GH124"/>
  <c r="HT48"/>
  <c r="HT69"/>
  <c r="EV48"/>
  <c r="EV69"/>
  <c r="GH48"/>
  <c r="GH69"/>
  <c r="CA48"/>
  <c r="CA69"/>
  <c r="AQ48"/>
  <c r="AQ69"/>
  <c r="DK48"/>
  <c r="DK69"/>
  <c r="AP35"/>
  <c r="AO118" i="14"/>
  <c r="BZ45"/>
  <c r="BZ44"/>
  <c r="BZ47"/>
  <c r="BZ48"/>
  <c r="AP45"/>
  <c r="AP44"/>
  <c r="AP47"/>
  <c r="AP48"/>
  <c r="EU45"/>
  <c r="EU44"/>
  <c r="EU48"/>
  <c r="EU47"/>
  <c r="GG45"/>
  <c r="GG44"/>
  <c r="GG47"/>
  <c r="GG48"/>
  <c r="AQ45" i="23"/>
  <c r="AQ46"/>
  <c r="AQ44"/>
  <c r="HT46"/>
  <c r="HT45"/>
  <c r="HT44"/>
  <c r="EV46"/>
  <c r="EV45"/>
  <c r="EV44"/>
  <c r="GH46"/>
  <c r="GH44"/>
  <c r="GH45"/>
  <c r="CA46"/>
  <c r="CA44"/>
  <c r="CA45"/>
  <c r="DK46"/>
  <c r="DK45"/>
  <c r="DK44"/>
  <c r="GG22" i="14"/>
  <c r="GG94"/>
  <c r="GG7"/>
  <c r="GG68"/>
  <c r="GG88"/>
  <c r="GG92"/>
  <c r="GG43"/>
  <c r="GG39"/>
  <c r="GG78"/>
  <c r="GG84"/>
  <c r="GG111"/>
  <c r="GG130"/>
  <c r="GG86"/>
  <c r="GG73"/>
  <c r="GG89"/>
  <c r="GG114"/>
  <c r="GG85"/>
  <c r="GG3"/>
  <c r="GG50"/>
  <c r="GG71"/>
  <c r="GG80"/>
  <c r="GG121"/>
  <c r="GG110"/>
  <c r="GG126"/>
  <c r="GG41"/>
  <c r="GG67"/>
  <c r="GG83"/>
  <c r="GG119"/>
  <c r="GG38"/>
  <c r="GG77"/>
  <c r="GG21"/>
  <c r="GG5"/>
  <c r="GG93"/>
  <c r="GG127"/>
  <c r="GG90"/>
  <c r="GG46"/>
  <c r="GG28"/>
  <c r="GG66"/>
  <c r="GG82"/>
  <c r="GG91"/>
  <c r="GG102"/>
  <c r="GG123"/>
  <c r="GG51"/>
  <c r="GG40"/>
  <c r="GG79"/>
  <c r="GG99"/>
  <c r="GG42"/>
  <c r="GG81"/>
  <c r="GG101"/>
  <c r="GG115"/>
  <c r="GG37"/>
  <c r="GG87"/>
  <c r="GG100"/>
  <c r="GH1"/>
  <c r="GG27"/>
  <c r="GG72"/>
  <c r="AQ22" i="23"/>
  <c r="AQ5"/>
  <c r="AQ127"/>
  <c r="AQ94"/>
  <c r="AQ93"/>
  <c r="AQ7"/>
  <c r="HT22"/>
  <c r="HT5"/>
  <c r="HT127"/>
  <c r="HT94"/>
  <c r="HT93"/>
  <c r="HT7"/>
  <c r="EV22"/>
  <c r="EV5"/>
  <c r="EV127"/>
  <c r="EV94"/>
  <c r="EV93"/>
  <c r="EV7"/>
  <c r="CA5"/>
  <c r="CA22"/>
  <c r="CA7"/>
  <c r="CA127"/>
  <c r="CA94"/>
  <c r="CA93"/>
  <c r="GH22"/>
  <c r="GH5"/>
  <c r="GH94"/>
  <c r="GH93"/>
  <c r="GH7"/>
  <c r="GH127"/>
  <c r="DK22"/>
  <c r="DK5"/>
  <c r="DK94"/>
  <c r="DK93"/>
  <c r="DK7"/>
  <c r="DK127"/>
  <c r="DK30"/>
  <c r="DK92"/>
  <c r="DK43"/>
  <c r="DK68"/>
  <c r="DK47"/>
  <c r="DK83"/>
  <c r="DK119"/>
  <c r="DK91"/>
  <c r="DK123"/>
  <c r="DK66"/>
  <c r="DK42"/>
  <c r="DK73"/>
  <c r="DK114"/>
  <c r="DK80"/>
  <c r="DK38"/>
  <c r="DK85"/>
  <c r="DK79"/>
  <c r="DK99"/>
  <c r="DK28"/>
  <c r="DK71"/>
  <c r="DK78"/>
  <c r="DK100"/>
  <c r="DK27"/>
  <c r="DK29"/>
  <c r="DK41"/>
  <c r="DK101"/>
  <c r="DK88"/>
  <c r="DK90"/>
  <c r="DK72"/>
  <c r="DK37"/>
  <c r="DK82"/>
  <c r="DK110"/>
  <c r="DK40"/>
  <c r="DK115"/>
  <c r="DK126"/>
  <c r="DK51"/>
  <c r="DK89"/>
  <c r="DK39"/>
  <c r="DK102"/>
  <c r="DK3"/>
  <c r="DK121"/>
  <c r="DK86"/>
  <c r="DL1"/>
  <c r="DL65" s="1"/>
  <c r="DK84"/>
  <c r="DK112"/>
  <c r="DK67"/>
  <c r="DK77"/>
  <c r="DK21"/>
  <c r="DK111"/>
  <c r="DK81"/>
  <c r="DK130"/>
  <c r="DK87"/>
  <c r="AP5" i="14"/>
  <c r="AP22"/>
  <c r="AP127"/>
  <c r="AP94"/>
  <c r="AP93"/>
  <c r="AP7"/>
  <c r="EU22"/>
  <c r="EU5"/>
  <c r="EU127"/>
  <c r="EU94"/>
  <c r="EU93"/>
  <c r="EU7"/>
  <c r="BZ22"/>
  <c r="BZ5"/>
  <c r="BZ94"/>
  <c r="BZ93"/>
  <c r="BZ7"/>
  <c r="BZ127"/>
  <c r="HQ10"/>
  <c r="HQ118"/>
  <c r="HR10" i="23"/>
  <c r="HR118"/>
  <c r="DJ31"/>
  <c r="DJ32"/>
  <c r="DJ33"/>
  <c r="GF32"/>
  <c r="GF31"/>
  <c r="GF33"/>
  <c r="AQ30"/>
  <c r="AQ88"/>
  <c r="GE31" i="14"/>
  <c r="GE32"/>
  <c r="GE33"/>
  <c r="DI32"/>
  <c r="DI33"/>
  <c r="DI31"/>
  <c r="HR31" i="23"/>
  <c r="HR32"/>
  <c r="HR33"/>
  <c r="ET118" i="14"/>
  <c r="EV30" i="23"/>
  <c r="EV88"/>
  <c r="EV92"/>
  <c r="EV121"/>
  <c r="EV39"/>
  <c r="EV111"/>
  <c r="EV38"/>
  <c r="EV99"/>
  <c r="EV123"/>
  <c r="EV51"/>
  <c r="EV28"/>
  <c r="EV78"/>
  <c r="EV67"/>
  <c r="EV85"/>
  <c r="EV73"/>
  <c r="EV89"/>
  <c r="EV114"/>
  <c r="EV66"/>
  <c r="EV80"/>
  <c r="EV102"/>
  <c r="EV29"/>
  <c r="EV3"/>
  <c r="EV86"/>
  <c r="EV110"/>
  <c r="EV84"/>
  <c r="EV90"/>
  <c r="EV43"/>
  <c r="EV68"/>
  <c r="EV47"/>
  <c r="EV77"/>
  <c r="EV21"/>
  <c r="EV79"/>
  <c r="EV37"/>
  <c r="EV91"/>
  <c r="EV40"/>
  <c r="EV83"/>
  <c r="EV71"/>
  <c r="EV100"/>
  <c r="EW1"/>
  <c r="EW65" s="1"/>
  <c r="EV41"/>
  <c r="EV81"/>
  <c r="EV101"/>
  <c r="EV130"/>
  <c r="EV87"/>
  <c r="EV126"/>
  <c r="EV42"/>
  <c r="EV72"/>
  <c r="EV82"/>
  <c r="EV27"/>
  <c r="EV115"/>
  <c r="EV119"/>
  <c r="EV112"/>
  <c r="EU31"/>
  <c r="EU32"/>
  <c r="GH88"/>
  <c r="GH90"/>
  <c r="GH101"/>
  <c r="GH72"/>
  <c r="GH100"/>
  <c r="GH81"/>
  <c r="GH126"/>
  <c r="GH67"/>
  <c r="GH123"/>
  <c r="GH119"/>
  <c r="GH84"/>
  <c r="GH99"/>
  <c r="GH85"/>
  <c r="GH111"/>
  <c r="GH89"/>
  <c r="GH40"/>
  <c r="GH110"/>
  <c r="GH28"/>
  <c r="GH42"/>
  <c r="GH80"/>
  <c r="GH39"/>
  <c r="GH37"/>
  <c r="GH38"/>
  <c r="GH92"/>
  <c r="GH43"/>
  <c r="GH68"/>
  <c r="GH121"/>
  <c r="GH130"/>
  <c r="GH82"/>
  <c r="GH83"/>
  <c r="GH115"/>
  <c r="GH71"/>
  <c r="GH47"/>
  <c r="GH87"/>
  <c r="GH21"/>
  <c r="GH41"/>
  <c r="GH3"/>
  <c r="GH77"/>
  <c r="GH66"/>
  <c r="GH114"/>
  <c r="GH51"/>
  <c r="GH78"/>
  <c r="GH86"/>
  <c r="GH73"/>
  <c r="GH102"/>
  <c r="GH27"/>
  <c r="GH91"/>
  <c r="GH79"/>
  <c r="GI1"/>
  <c r="GI65" s="1"/>
  <c r="CA30"/>
  <c r="CA88"/>
  <c r="CA92"/>
  <c r="CA102"/>
  <c r="CA27"/>
  <c r="CA29"/>
  <c r="CA89"/>
  <c r="CA84"/>
  <c r="CA91"/>
  <c r="CA71"/>
  <c r="CA121"/>
  <c r="CA111"/>
  <c r="CA51"/>
  <c r="CA110"/>
  <c r="CA39"/>
  <c r="CA99"/>
  <c r="CA87"/>
  <c r="CA126"/>
  <c r="CA38"/>
  <c r="CA66"/>
  <c r="CA115"/>
  <c r="CA41"/>
  <c r="CA112"/>
  <c r="CA40"/>
  <c r="CA72"/>
  <c r="CA123"/>
  <c r="CA114"/>
  <c r="CA43"/>
  <c r="CA90"/>
  <c r="CA68"/>
  <c r="CA42"/>
  <c r="CA100"/>
  <c r="CA3"/>
  <c r="CA119"/>
  <c r="CA83"/>
  <c r="CA28"/>
  <c r="CB1"/>
  <c r="CB65" s="1"/>
  <c r="CA77"/>
  <c r="CA78"/>
  <c r="CA85"/>
  <c r="CA73"/>
  <c r="CA82"/>
  <c r="CA79"/>
  <c r="CA81"/>
  <c r="CA101"/>
  <c r="CA47"/>
  <c r="CA37"/>
  <c r="CA130"/>
  <c r="CA86"/>
  <c r="CA67"/>
  <c r="CA21"/>
  <c r="CA80"/>
  <c r="BZ33"/>
  <c r="BZ31"/>
  <c r="BY33" i="14"/>
  <c r="BY31"/>
  <c r="AP33" i="23"/>
  <c r="AP31"/>
  <c r="ET10" i="14"/>
  <c r="AO33"/>
  <c r="AO31"/>
  <c r="AP68"/>
  <c r="AP30"/>
  <c r="AP88"/>
  <c r="HQ33"/>
  <c r="HQ32"/>
  <c r="HQ31"/>
  <c r="EU68"/>
  <c r="EU30"/>
  <c r="EU88"/>
  <c r="AP36" i="23"/>
  <c r="GE10" i="14"/>
  <c r="GE118"/>
  <c r="DI10"/>
  <c r="DI118"/>
  <c r="DJ10" i="23"/>
  <c r="DJ118"/>
  <c r="GF118"/>
  <c r="GF10"/>
  <c r="BZ68" i="14"/>
  <c r="BZ30"/>
  <c r="BZ88"/>
  <c r="HT88" i="23"/>
  <c r="AP118"/>
  <c r="BY118" i="14"/>
  <c r="EU118" i="23"/>
  <c r="EU33"/>
  <c r="EU10"/>
  <c r="BZ118"/>
  <c r="BZ10"/>
  <c r="BZ32"/>
  <c r="BY10" i="14"/>
  <c r="BY32"/>
  <c r="AP10" i="23"/>
  <c r="AP32"/>
  <c r="ET33" i="14"/>
  <c r="ET32"/>
  <c r="AO10"/>
  <c r="AO32"/>
  <c r="EU90"/>
  <c r="EU92"/>
  <c r="EU43"/>
  <c r="BZ43"/>
  <c r="BZ90"/>
  <c r="BZ92"/>
  <c r="AP90"/>
  <c r="AP92"/>
  <c r="AP43"/>
  <c r="AQ90" i="23"/>
  <c r="AQ92"/>
  <c r="AQ43"/>
  <c r="AQ68"/>
  <c r="HT90"/>
  <c r="HT92"/>
  <c r="HT43"/>
  <c r="HT68"/>
  <c r="HT41"/>
  <c r="HT111"/>
  <c r="HT27"/>
  <c r="HT3"/>
  <c r="HT91"/>
  <c r="HU1"/>
  <c r="HU65" s="1"/>
  <c r="HT100"/>
  <c r="HT72"/>
  <c r="HT85"/>
  <c r="HT121"/>
  <c r="HT87"/>
  <c r="HT126"/>
  <c r="HT40"/>
  <c r="HT73"/>
  <c r="HT89"/>
  <c r="HT114"/>
  <c r="HT28"/>
  <c r="HT71"/>
  <c r="HT110"/>
  <c r="HT42"/>
  <c r="HT119"/>
  <c r="HT79"/>
  <c r="HT39"/>
  <c r="HT47"/>
  <c r="HT67"/>
  <c r="HT77"/>
  <c r="HT21"/>
  <c r="HT37"/>
  <c r="HT115"/>
  <c r="HT123"/>
  <c r="HT83"/>
  <c r="HT78"/>
  <c r="HT38"/>
  <c r="HT86"/>
  <c r="HT51"/>
  <c r="HT80"/>
  <c r="HT102"/>
  <c r="HT81"/>
  <c r="HT101"/>
  <c r="HT130"/>
  <c r="HT82"/>
  <c r="HT66"/>
  <c r="HT84"/>
  <c r="HT99"/>
  <c r="BZ51" i="14"/>
  <c r="BZ50"/>
  <c r="BZ130"/>
  <c r="BZ121"/>
  <c r="BZ82"/>
  <c r="BZ78"/>
  <c r="BZ41"/>
  <c r="BZ28"/>
  <c r="BZ40"/>
  <c r="BZ21"/>
  <c r="BZ77"/>
  <c r="BZ99"/>
  <c r="BZ46"/>
  <c r="BZ110"/>
  <c r="BZ89"/>
  <c r="BZ80"/>
  <c r="BZ123"/>
  <c r="BZ91"/>
  <c r="CA1"/>
  <c r="BZ102"/>
  <c r="BZ83"/>
  <c r="BZ3"/>
  <c r="BZ101"/>
  <c r="BZ81"/>
  <c r="BZ85"/>
  <c r="BZ73"/>
  <c r="BZ115"/>
  <c r="BZ100"/>
  <c r="BZ72"/>
  <c r="BZ66"/>
  <c r="BZ111"/>
  <c r="BZ84"/>
  <c r="BZ114"/>
  <c r="BZ39"/>
  <c r="BZ71"/>
  <c r="BZ126"/>
  <c r="BZ37"/>
  <c r="BZ112"/>
  <c r="BZ67"/>
  <c r="BZ87"/>
  <c r="BZ27"/>
  <c r="BZ119"/>
  <c r="BZ86"/>
  <c r="BZ29"/>
  <c r="BZ42"/>
  <c r="BZ38"/>
  <c r="BZ79"/>
  <c r="CC1" i="13"/>
  <c r="BY76" i="14"/>
  <c r="BY128"/>
  <c r="BY9"/>
  <c r="BY75"/>
  <c r="BY129"/>
  <c r="BY117"/>
  <c r="HQ121"/>
  <c r="HQ117"/>
  <c r="HQ9"/>
  <c r="HQ130"/>
  <c r="HQ119"/>
  <c r="HQ75"/>
  <c r="HQ129"/>
  <c r="HQ51"/>
  <c r="HQ128"/>
  <c r="HQ112"/>
  <c r="HQ76"/>
  <c r="BZ129" i="23"/>
  <c r="BZ117"/>
  <c r="BZ75"/>
  <c r="BZ9"/>
  <c r="BZ76"/>
  <c r="BZ128"/>
  <c r="EU128"/>
  <c r="EU76"/>
  <c r="EU9"/>
  <c r="EU117"/>
  <c r="EU75"/>
  <c r="EU129"/>
  <c r="HR75"/>
  <c r="HR76"/>
  <c r="HR119"/>
  <c r="HR117"/>
  <c r="HR130"/>
  <c r="HR121"/>
  <c r="HR51"/>
  <c r="HR112"/>
  <c r="HR128"/>
  <c r="HR9"/>
  <c r="HR129"/>
  <c r="AP85" i="14"/>
  <c r="AP46"/>
  <c r="AP41"/>
  <c r="AP37"/>
  <c r="AP42"/>
  <c r="AP102"/>
  <c r="AP101"/>
  <c r="AP111"/>
  <c r="AP130"/>
  <c r="AP89"/>
  <c r="AP121"/>
  <c r="AP21"/>
  <c r="AP87"/>
  <c r="AP72"/>
  <c r="AP78"/>
  <c r="AP27"/>
  <c r="AP66"/>
  <c r="AP100"/>
  <c r="AP80"/>
  <c r="AP82"/>
  <c r="AP67"/>
  <c r="AP123"/>
  <c r="AP71"/>
  <c r="AP126"/>
  <c r="AP114"/>
  <c r="AP50"/>
  <c r="AP73"/>
  <c r="AP84"/>
  <c r="AP3"/>
  <c r="AP40"/>
  <c r="AP86"/>
  <c r="AP83"/>
  <c r="AP28"/>
  <c r="AP29"/>
  <c r="AQ1"/>
  <c r="AP51"/>
  <c r="AP110"/>
  <c r="AP112"/>
  <c r="AP115"/>
  <c r="AP99"/>
  <c r="AP79"/>
  <c r="AP39"/>
  <c r="AP81"/>
  <c r="AP77"/>
  <c r="AP38"/>
  <c r="AP91"/>
  <c r="AP119"/>
  <c r="EU33"/>
  <c r="BY36"/>
  <c r="BY34"/>
  <c r="BY35"/>
  <c r="HQ36"/>
  <c r="HQ35"/>
  <c r="HQ34"/>
  <c r="EU85"/>
  <c r="EU36"/>
  <c r="EU46"/>
  <c r="EU51"/>
  <c r="EU115"/>
  <c r="EU110"/>
  <c r="EU111"/>
  <c r="EU112"/>
  <c r="EU123"/>
  <c r="EU126"/>
  <c r="EU129"/>
  <c r="EU130"/>
  <c r="EU72"/>
  <c r="EU73"/>
  <c r="EU76"/>
  <c r="EU77"/>
  <c r="EU79"/>
  <c r="EU81"/>
  <c r="EU83"/>
  <c r="EU86"/>
  <c r="EU89"/>
  <c r="EU99"/>
  <c r="EU101"/>
  <c r="EU28"/>
  <c r="EU34"/>
  <c r="EU37"/>
  <c r="EU39"/>
  <c r="EU50"/>
  <c r="EU66"/>
  <c r="EU71"/>
  <c r="EU9"/>
  <c r="EV1"/>
  <c r="EU41"/>
  <c r="EU114"/>
  <c r="EU21"/>
  <c r="EU80"/>
  <c r="EU87"/>
  <c r="EU102"/>
  <c r="EU29"/>
  <c r="EU38"/>
  <c r="EU42"/>
  <c r="EU3"/>
  <c r="EU121"/>
  <c r="EU119"/>
  <c r="EU128"/>
  <c r="EU75"/>
  <c r="EU78"/>
  <c r="EU82"/>
  <c r="EU84"/>
  <c r="EU91"/>
  <c r="EU100"/>
  <c r="EU27"/>
  <c r="EU40"/>
  <c r="EU67"/>
  <c r="AQ85" i="23"/>
  <c r="AQ47"/>
  <c r="AQ37"/>
  <c r="AQ42"/>
  <c r="AQ102"/>
  <c r="AQ101"/>
  <c r="AQ73"/>
  <c r="AQ130"/>
  <c r="AQ121"/>
  <c r="AQ84"/>
  <c r="AQ3"/>
  <c r="AQ77"/>
  <c r="AQ28"/>
  <c r="AQ38"/>
  <c r="AQ115"/>
  <c r="AQ100"/>
  <c r="AQ81"/>
  <c r="AQ83"/>
  <c r="AQ78"/>
  <c r="AQ27"/>
  <c r="AQ66"/>
  <c r="AQ29"/>
  <c r="AQ71"/>
  <c r="AQ91"/>
  <c r="AQ119"/>
  <c r="AR1"/>
  <c r="AR65" s="1"/>
  <c r="AQ110"/>
  <c r="AQ111"/>
  <c r="AQ21"/>
  <c r="AQ87"/>
  <c r="AQ39"/>
  <c r="AQ82"/>
  <c r="AQ99"/>
  <c r="AQ79"/>
  <c r="AQ126"/>
  <c r="AQ51"/>
  <c r="AQ41"/>
  <c r="AQ112"/>
  <c r="AQ89"/>
  <c r="AQ72"/>
  <c r="AQ80"/>
  <c r="AQ123"/>
  <c r="AQ86"/>
  <c r="AQ67"/>
  <c r="AQ40"/>
  <c r="AQ114"/>
  <c r="DI76" i="14"/>
  <c r="DI75"/>
  <c r="DI129"/>
  <c r="DI128"/>
  <c r="DI117"/>
  <c r="DI9"/>
  <c r="GE51"/>
  <c r="GE9"/>
  <c r="GE117"/>
  <c r="GE130"/>
  <c r="GE112"/>
  <c r="GE129"/>
  <c r="GE75"/>
  <c r="GE119"/>
  <c r="GE128"/>
  <c r="GE121"/>
  <c r="GE76"/>
  <c r="GF9" i="23"/>
  <c r="GF119"/>
  <c r="GF51"/>
  <c r="GF112"/>
  <c r="GF76"/>
  <c r="GF75"/>
  <c r="GF117"/>
  <c r="GF129"/>
  <c r="GF128"/>
  <c r="GF130"/>
  <c r="GF121"/>
  <c r="DJ75"/>
  <c r="DJ76"/>
  <c r="DJ117"/>
  <c r="DJ128"/>
  <c r="DJ129"/>
  <c r="DJ9"/>
  <c r="ET34" i="14"/>
  <c r="ET117"/>
  <c r="ET76"/>
  <c r="ET129"/>
  <c r="AS1" i="13"/>
  <c r="GF35" i="23"/>
  <c r="GF36"/>
  <c r="GF34"/>
  <c r="DJ36"/>
  <c r="DJ35"/>
  <c r="DJ34"/>
  <c r="DI36" i="14"/>
  <c r="DI34"/>
  <c r="DI35"/>
  <c r="GE35"/>
  <c r="GE36"/>
  <c r="GE34"/>
  <c r="BZ34" i="23"/>
  <c r="BZ36"/>
  <c r="BZ35"/>
  <c r="EU36"/>
  <c r="EU35"/>
  <c r="EU34"/>
  <c r="HR34"/>
  <c r="HR36"/>
  <c r="HR35"/>
  <c r="ET9" i="14"/>
  <c r="ET35"/>
  <c r="ET75"/>
  <c r="ET128"/>
  <c r="ET36"/>
  <c r="AS3" i="13" l="1"/>
  <c r="AS6"/>
  <c r="AS8"/>
  <c r="AS10"/>
  <c r="AS21"/>
  <c r="AS23"/>
  <c r="AS25"/>
  <c r="AS27"/>
  <c r="AS29"/>
  <c r="AS31"/>
  <c r="AS33"/>
  <c r="AS35"/>
  <c r="AS38"/>
  <c r="AS40"/>
  <c r="AS20"/>
  <c r="AS46"/>
  <c r="AS48"/>
  <c r="AS50"/>
  <c r="AS52"/>
  <c r="AS54"/>
  <c r="AS55"/>
  <c r="AS56"/>
  <c r="AS57"/>
  <c r="AS59"/>
  <c r="AS61"/>
  <c r="AS63"/>
  <c r="AS65"/>
  <c r="AS67"/>
  <c r="AS69"/>
  <c r="AS71"/>
  <c r="AS73"/>
  <c r="AS75"/>
  <c r="AS77"/>
  <c r="AS79"/>
  <c r="AS81"/>
  <c r="AS83"/>
  <c r="AS85"/>
  <c r="AS87"/>
  <c r="AS99"/>
  <c r="AS101"/>
  <c r="AS103"/>
  <c r="AS105"/>
  <c r="AS107"/>
  <c r="AS109"/>
  <c r="AS111"/>
  <c r="AS113"/>
  <c r="AS115"/>
  <c r="AS117"/>
  <c r="AS119"/>
  <c r="AS121"/>
  <c r="AS123"/>
  <c r="AS125"/>
  <c r="AS127"/>
  <c r="AS129"/>
  <c r="AS131"/>
  <c r="AS5"/>
  <c r="AS7"/>
  <c r="AS9"/>
  <c r="AS15"/>
  <c r="AS22"/>
  <c r="AS24"/>
  <c r="AS26"/>
  <c r="AS28"/>
  <c r="AS30"/>
  <c r="AS32"/>
  <c r="AS34"/>
  <c r="AS36"/>
  <c r="AS42"/>
  <c r="AS44"/>
  <c r="AS37"/>
  <c r="AS39"/>
  <c r="AS41"/>
  <c r="AS47"/>
  <c r="AS49"/>
  <c r="AS53"/>
  <c r="AS58"/>
  <c r="AS62"/>
  <c r="AS72"/>
  <c r="AS74"/>
  <c r="AS76"/>
  <c r="AS82"/>
  <c r="AS91"/>
  <c r="AS93"/>
  <c r="AS43"/>
  <c r="AS45"/>
  <c r="AS51"/>
  <c r="AS60"/>
  <c r="AS64"/>
  <c r="AS66"/>
  <c r="AS68"/>
  <c r="AS70"/>
  <c r="AS78"/>
  <c r="AS80"/>
  <c r="AS84"/>
  <c r="AS86"/>
  <c r="AS88"/>
  <c r="AS89"/>
  <c r="AS90"/>
  <c r="AS92"/>
  <c r="AS95"/>
  <c r="AS96"/>
  <c r="AS97"/>
  <c r="AS98"/>
  <c r="AS100"/>
  <c r="AS102"/>
  <c r="AS104"/>
  <c r="AS106"/>
  <c r="AS108"/>
  <c r="AS110"/>
  <c r="AS112"/>
  <c r="AS116"/>
  <c r="AS118"/>
  <c r="AS122"/>
  <c r="AS124"/>
  <c r="AS94"/>
  <c r="AS114"/>
  <c r="AS120"/>
  <c r="AS126"/>
  <c r="AS128"/>
  <c r="AS130"/>
  <c r="AS16"/>
  <c r="AS17"/>
  <c r="AS19"/>
  <c r="AS18"/>
  <c r="AS14"/>
  <c r="AS13"/>
  <c r="CC5"/>
  <c r="CC7"/>
  <c r="CC9"/>
  <c r="CC3"/>
  <c r="CC8"/>
  <c r="CC10"/>
  <c r="CC21"/>
  <c r="CC27"/>
  <c r="CC29"/>
  <c r="CC6"/>
  <c r="CC24"/>
  <c r="CC31"/>
  <c r="CC33"/>
  <c r="CC35"/>
  <c r="CC38"/>
  <c r="CC40"/>
  <c r="CC46"/>
  <c r="CC48"/>
  <c r="CC42"/>
  <c r="CC44"/>
  <c r="CC45"/>
  <c r="CC51"/>
  <c r="CC53"/>
  <c r="CC58"/>
  <c r="CC60"/>
  <c r="CC62"/>
  <c r="CC64"/>
  <c r="CC66"/>
  <c r="CC68"/>
  <c r="CC70"/>
  <c r="CC72"/>
  <c r="CC74"/>
  <c r="CC76"/>
  <c r="CC78"/>
  <c r="CC80"/>
  <c r="CC82"/>
  <c r="CC84"/>
  <c r="CC86"/>
  <c r="CC88"/>
  <c r="CC30"/>
  <c r="CC32"/>
  <c r="CC34"/>
  <c r="CC36"/>
  <c r="CC41"/>
  <c r="CC50"/>
  <c r="CC54"/>
  <c r="CC55"/>
  <c r="CC56"/>
  <c r="CC59"/>
  <c r="CC63"/>
  <c r="CC67"/>
  <c r="CC69"/>
  <c r="CC71"/>
  <c r="CC77"/>
  <c r="CC79"/>
  <c r="CC83"/>
  <c r="CC89"/>
  <c r="CC90"/>
  <c r="CC91"/>
  <c r="CC92"/>
  <c r="CC93"/>
  <c r="CC94"/>
  <c r="CC95"/>
  <c r="CC96"/>
  <c r="CC97"/>
  <c r="CC98"/>
  <c r="CC100"/>
  <c r="CC102"/>
  <c r="CC104"/>
  <c r="CC106"/>
  <c r="CC108"/>
  <c r="CC110"/>
  <c r="CC112"/>
  <c r="CC114"/>
  <c r="CC116"/>
  <c r="CC118"/>
  <c r="CC120"/>
  <c r="CC122"/>
  <c r="CC124"/>
  <c r="CC126"/>
  <c r="CC128"/>
  <c r="CC130"/>
  <c r="CC22"/>
  <c r="CC26"/>
  <c r="CC28"/>
  <c r="CC37"/>
  <c r="CC39"/>
  <c r="CC47"/>
  <c r="CC49"/>
  <c r="CC57"/>
  <c r="CC65"/>
  <c r="CC85"/>
  <c r="CC87"/>
  <c r="CC113"/>
  <c r="CC119"/>
  <c r="CC125"/>
  <c r="CC43"/>
  <c r="CC52"/>
  <c r="CC61"/>
  <c r="CC73"/>
  <c r="CC81"/>
  <c r="CC103"/>
  <c r="CC105"/>
  <c r="CC107"/>
  <c r="CC75"/>
  <c r="CC99"/>
  <c r="CC101"/>
  <c r="CC115"/>
  <c r="CC117"/>
  <c r="CC127"/>
  <c r="CC129"/>
  <c r="CC109"/>
  <c r="CC111"/>
  <c r="CC121"/>
  <c r="CC123"/>
  <c r="CC15"/>
  <c r="CC23"/>
  <c r="CC25"/>
  <c r="CC20"/>
  <c r="CC17"/>
  <c r="CC19"/>
  <c r="CC16"/>
  <c r="CC18"/>
  <c r="CC14"/>
  <c r="CC13"/>
  <c r="EV65" i="14"/>
  <c r="EV122"/>
  <c r="GH65"/>
  <c r="GH122"/>
  <c r="AQ65"/>
  <c r="AQ122"/>
  <c r="HT65"/>
  <c r="HT122"/>
  <c r="CA65"/>
  <c r="CA122"/>
  <c r="DK65"/>
  <c r="DK122"/>
  <c r="EV120"/>
  <c r="EV52"/>
  <c r="AQ120"/>
  <c r="AQ52"/>
  <c r="CA120"/>
  <c r="CA52"/>
  <c r="GH120"/>
  <c r="GH52"/>
  <c r="DK120"/>
  <c r="DK52"/>
  <c r="HT120"/>
  <c r="HT52"/>
  <c r="AR52" i="23"/>
  <c r="AR122"/>
  <c r="CB52"/>
  <c r="CB122"/>
  <c r="GI52"/>
  <c r="GI122"/>
  <c r="EW52"/>
  <c r="EW122"/>
  <c r="HU52"/>
  <c r="HU122"/>
  <c r="DL52"/>
  <c r="DL122"/>
  <c r="AR120"/>
  <c r="DL120"/>
  <c r="HU120"/>
  <c r="CB120"/>
  <c r="GI120"/>
  <c r="EW120"/>
  <c r="AR61"/>
  <c r="AR109"/>
  <c r="AR108"/>
  <c r="AR107"/>
  <c r="AR103"/>
  <c r="EV61" i="14"/>
  <c r="EV109"/>
  <c r="EV108"/>
  <c r="EV107"/>
  <c r="EV103"/>
  <c r="CA61"/>
  <c r="CA109"/>
  <c r="CA108"/>
  <c r="CA107"/>
  <c r="CA103"/>
  <c r="HU61" i="23"/>
  <c r="HU109"/>
  <c r="HU108"/>
  <c r="HU107"/>
  <c r="HU103"/>
  <c r="GI61"/>
  <c r="GI108"/>
  <c r="GI107"/>
  <c r="GI109"/>
  <c r="GI103"/>
  <c r="DL61"/>
  <c r="DL108"/>
  <c r="DL107"/>
  <c r="DL109"/>
  <c r="DL103"/>
  <c r="GH61" i="14"/>
  <c r="GH108"/>
  <c r="GH109"/>
  <c r="GH107"/>
  <c r="GH103"/>
  <c r="HT61"/>
  <c r="HT109"/>
  <c r="HT108"/>
  <c r="HT107"/>
  <c r="HT103"/>
  <c r="EV17" i="23"/>
  <c r="HS26"/>
  <c r="HS106"/>
  <c r="HS112"/>
  <c r="HS104"/>
  <c r="HS105"/>
  <c r="DK105"/>
  <c r="DK26"/>
  <c r="BZ106" i="14"/>
  <c r="BZ105"/>
  <c r="DJ105"/>
  <c r="DJ106"/>
  <c r="CA105" i="23"/>
  <c r="EV106"/>
  <c r="EV26"/>
  <c r="EU106" i="14"/>
  <c r="AP104"/>
  <c r="AQ61"/>
  <c r="AQ109"/>
  <c r="AQ108"/>
  <c r="AQ107"/>
  <c r="AQ103"/>
  <c r="CB61" i="23"/>
  <c r="CB109"/>
  <c r="CB108"/>
  <c r="CB107"/>
  <c r="CB103"/>
  <c r="EW61"/>
  <c r="EW109"/>
  <c r="EW108"/>
  <c r="EW107"/>
  <c r="EW103"/>
  <c r="DK61" i="14"/>
  <c r="DK108"/>
  <c r="DK109"/>
  <c r="DK107"/>
  <c r="DK103"/>
  <c r="GG26" i="23"/>
  <c r="GG104"/>
  <c r="GG106"/>
  <c r="GG105"/>
  <c r="GG112"/>
  <c r="HR26" i="14"/>
  <c r="HR104"/>
  <c r="HR105"/>
  <c r="HR106"/>
  <c r="HR112"/>
  <c r="GF26"/>
  <c r="GF105"/>
  <c r="GF106"/>
  <c r="GF104"/>
  <c r="GF112"/>
  <c r="DK104" i="23"/>
  <c r="DK106"/>
  <c r="BZ104" i="14"/>
  <c r="BZ26"/>
  <c r="AQ104" i="23"/>
  <c r="AQ106"/>
  <c r="AQ26"/>
  <c r="DJ104" i="14"/>
  <c r="DJ26"/>
  <c r="CA104" i="23"/>
  <c r="CA106"/>
  <c r="CA26"/>
  <c r="EV105"/>
  <c r="EV104"/>
  <c r="EU104" i="14"/>
  <c r="EU26"/>
  <c r="AP106"/>
  <c r="AP105"/>
  <c r="AQ63"/>
  <c r="AQ8"/>
  <c r="AQ60"/>
  <c r="CB63" i="23"/>
  <c r="CB8"/>
  <c r="CB60"/>
  <c r="EW63"/>
  <c r="EW8"/>
  <c r="EW60"/>
  <c r="DK63" i="14"/>
  <c r="DK8"/>
  <c r="DK60"/>
  <c r="GG20" i="23"/>
  <c r="GG16"/>
  <c r="GG19"/>
  <c r="GG25"/>
  <c r="GG23"/>
  <c r="GG17"/>
  <c r="GG18"/>
  <c r="GG24"/>
  <c r="BZ14" i="14"/>
  <c r="HR20"/>
  <c r="HR19"/>
  <c r="HR25"/>
  <c r="HR23"/>
  <c r="HR17"/>
  <c r="HR18"/>
  <c r="HR24"/>
  <c r="DJ14"/>
  <c r="GF20"/>
  <c r="GF25"/>
  <c r="GF23"/>
  <c r="GF17"/>
  <c r="GF19"/>
  <c r="GF18"/>
  <c r="GF24"/>
  <c r="CA23" i="23"/>
  <c r="EV23"/>
  <c r="DK23"/>
  <c r="AQ23"/>
  <c r="DJ23" i="14"/>
  <c r="BZ23"/>
  <c r="EU23"/>
  <c r="AP23"/>
  <c r="DK18" i="23"/>
  <c r="DK17"/>
  <c r="CA19"/>
  <c r="CA17"/>
  <c r="EV19"/>
  <c r="AQ19"/>
  <c r="AQ16"/>
  <c r="DJ18" i="14"/>
  <c r="BZ18"/>
  <c r="BZ16"/>
  <c r="EU18"/>
  <c r="EU19"/>
  <c r="EU17"/>
  <c r="AP25"/>
  <c r="AP17"/>
  <c r="C35" i="6"/>
  <c r="HR30" i="14"/>
  <c r="HR29"/>
  <c r="B35" i="6"/>
  <c r="GF30" i="14"/>
  <c r="GF29"/>
  <c r="AR63" i="23"/>
  <c r="AR8"/>
  <c r="AR60"/>
  <c r="EV63" i="14"/>
  <c r="EV8"/>
  <c r="EV60"/>
  <c r="CA63"/>
  <c r="CA8"/>
  <c r="CA60"/>
  <c r="HU63" i="23"/>
  <c r="HU8"/>
  <c r="HU60"/>
  <c r="GI63"/>
  <c r="GI8"/>
  <c r="GI60"/>
  <c r="DL63"/>
  <c r="DL8"/>
  <c r="DL60"/>
  <c r="GH63" i="14"/>
  <c r="GH8"/>
  <c r="GH60"/>
  <c r="HT63"/>
  <c r="HT8"/>
  <c r="HT60"/>
  <c r="HS20" i="23"/>
  <c r="HS16"/>
  <c r="HS25"/>
  <c r="HS18"/>
  <c r="HS23"/>
  <c r="HS17"/>
  <c r="HS19"/>
  <c r="HS24"/>
  <c r="CA24"/>
  <c r="EV24"/>
  <c r="DK24"/>
  <c r="AQ24"/>
  <c r="DJ24" i="14"/>
  <c r="BZ24"/>
  <c r="EU24"/>
  <c r="AP24"/>
  <c r="DK25" i="23"/>
  <c r="DK19"/>
  <c r="DK16"/>
  <c r="DK20"/>
  <c r="CA25"/>
  <c r="CA18"/>
  <c r="CA16"/>
  <c r="CA20"/>
  <c r="EV25"/>
  <c r="EV18"/>
  <c r="EV16"/>
  <c r="EV20"/>
  <c r="AQ25"/>
  <c r="AQ18"/>
  <c r="AQ17"/>
  <c r="AQ20"/>
  <c r="DJ25" i="14"/>
  <c r="DJ19"/>
  <c r="DJ17"/>
  <c r="DJ20"/>
  <c r="BZ25"/>
  <c r="BZ19"/>
  <c r="BZ17"/>
  <c r="BZ20"/>
  <c r="EU25"/>
  <c r="EU20"/>
  <c r="AP19"/>
  <c r="AP18"/>
  <c r="AP16"/>
  <c r="AP20"/>
  <c r="G35" i="6"/>
  <c r="HS29" i="23"/>
  <c r="HS30"/>
  <c r="F35" i="6"/>
  <c r="GG30" i="23"/>
  <c r="GG29"/>
  <c r="AQ116" i="14"/>
  <c r="CA116"/>
  <c r="GH116"/>
  <c r="DK116"/>
  <c r="EV116"/>
  <c r="HT116"/>
  <c r="HU116" i="23"/>
  <c r="GI116"/>
  <c r="DL116"/>
  <c r="AR116"/>
  <c r="CB116"/>
  <c r="EW116"/>
  <c r="AP14" i="14"/>
  <c r="AQ6"/>
  <c r="HT6"/>
  <c r="EV6"/>
  <c r="CA6"/>
  <c r="GH6"/>
  <c r="DK6"/>
  <c r="CB6" i="23"/>
  <c r="EW6"/>
  <c r="AR6"/>
  <c r="HU6"/>
  <c r="GI6"/>
  <c r="DL6"/>
  <c r="AQ70" i="14"/>
  <c r="GH70"/>
  <c r="DK70"/>
  <c r="EV70"/>
  <c r="CA70"/>
  <c r="HT70"/>
  <c r="CB70" i="23"/>
  <c r="AR70"/>
  <c r="HU70"/>
  <c r="GI70"/>
  <c r="EW70"/>
  <c r="DL70"/>
  <c r="AQ49" i="14"/>
  <c r="AQ113"/>
  <c r="GH49"/>
  <c r="GH113"/>
  <c r="DK49"/>
  <c r="DK113"/>
  <c r="EV113"/>
  <c r="EV49"/>
  <c r="CA49"/>
  <c r="CA113"/>
  <c r="HT113"/>
  <c r="HT49"/>
  <c r="AR125" i="23"/>
  <c r="AR49"/>
  <c r="AR113"/>
  <c r="CB125"/>
  <c r="CB49"/>
  <c r="CB113"/>
  <c r="HU125"/>
  <c r="HU113"/>
  <c r="HU49"/>
  <c r="GI125"/>
  <c r="GI49"/>
  <c r="GI113"/>
  <c r="EW125"/>
  <c r="EW113"/>
  <c r="EW49"/>
  <c r="DL125"/>
  <c r="DL49"/>
  <c r="DL113"/>
  <c r="GG15"/>
  <c r="HS15"/>
  <c r="HR15" i="14"/>
  <c r="GF15"/>
  <c r="CA15" i="23"/>
  <c r="EV15"/>
  <c r="DK15"/>
  <c r="AQ15"/>
  <c r="DJ15" i="14"/>
  <c r="BZ15"/>
  <c r="AP15"/>
  <c r="EU15"/>
  <c r="GG14" i="23"/>
  <c r="HS14"/>
  <c r="CA14"/>
  <c r="E35" i="6"/>
  <c r="EV105" i="14" s="1"/>
  <c r="HR14"/>
  <c r="D35" i="6"/>
  <c r="AQ26" i="14" s="1"/>
  <c r="GF14"/>
  <c r="AQ13" i="23"/>
  <c r="CA13"/>
  <c r="CA13" i="14"/>
  <c r="EV14" i="23"/>
  <c r="DK14"/>
  <c r="AQ14"/>
  <c r="AP13" i="14"/>
  <c r="BZ13"/>
  <c r="EV14"/>
  <c r="EV74"/>
  <c r="CA74"/>
  <c r="HT74"/>
  <c r="AQ74"/>
  <c r="GH74"/>
  <c r="DK74"/>
  <c r="AR74" i="23"/>
  <c r="HU74"/>
  <c r="GI74"/>
  <c r="EW74"/>
  <c r="DL74"/>
  <c r="CB74"/>
  <c r="I35" i="6"/>
  <c r="CB26" i="23" s="1"/>
  <c r="H35" i="6"/>
  <c r="EU117" i="14"/>
  <c r="DK97"/>
  <c r="DK98"/>
  <c r="EV97"/>
  <c r="EV98"/>
  <c r="AQ97"/>
  <c r="AQ98"/>
  <c r="CA97"/>
  <c r="CA98"/>
  <c r="GH97"/>
  <c r="GH98"/>
  <c r="HT97"/>
  <c r="HT98"/>
  <c r="HT64"/>
  <c r="HT59"/>
  <c r="HT55"/>
  <c r="HT53"/>
  <c r="HT96"/>
  <c r="HT124"/>
  <c r="HT45"/>
  <c r="HT47"/>
  <c r="HT22"/>
  <c r="HT7"/>
  <c r="HT93"/>
  <c r="HT43"/>
  <c r="HT92"/>
  <c r="HT28"/>
  <c r="HT91"/>
  <c r="HT121"/>
  <c r="HT38"/>
  <c r="HT115"/>
  <c r="HT85"/>
  <c r="HT37"/>
  <c r="HT79"/>
  <c r="HT46"/>
  <c r="HT114"/>
  <c r="HT78"/>
  <c r="HT42"/>
  <c r="HT81"/>
  <c r="HT100"/>
  <c r="HT51"/>
  <c r="HT119"/>
  <c r="HT71"/>
  <c r="HT87"/>
  <c r="HT3"/>
  <c r="HT73"/>
  <c r="HT102"/>
  <c r="HT125"/>
  <c r="HT62"/>
  <c r="HT58"/>
  <c r="HT57"/>
  <c r="HT56"/>
  <c r="HT54"/>
  <c r="HT69"/>
  <c r="HT95"/>
  <c r="HT44"/>
  <c r="HT48"/>
  <c r="HT5"/>
  <c r="HT94"/>
  <c r="HT127"/>
  <c r="HT68"/>
  <c r="HT88"/>
  <c r="HT90"/>
  <c r="HT41"/>
  <c r="HT66"/>
  <c r="HT82"/>
  <c r="HT101"/>
  <c r="HT111"/>
  <c r="HT77"/>
  <c r="HT123"/>
  <c r="HT21"/>
  <c r="HT40"/>
  <c r="HT86"/>
  <c r="HT126"/>
  <c r="HT39"/>
  <c r="HT84"/>
  <c r="HT27"/>
  <c r="HT72"/>
  <c r="HT89"/>
  <c r="HU1"/>
  <c r="HT130"/>
  <c r="HT50"/>
  <c r="HT80"/>
  <c r="HT99"/>
  <c r="HT110"/>
  <c r="HT67"/>
  <c r="HT83"/>
  <c r="AR98" i="23"/>
  <c r="AR97"/>
  <c r="CB98"/>
  <c r="CB97"/>
  <c r="GI98"/>
  <c r="GI97"/>
  <c r="EW98"/>
  <c r="EW97"/>
  <c r="DL98"/>
  <c r="DL97"/>
  <c r="HU98"/>
  <c r="HU97"/>
  <c r="EV125" i="14"/>
  <c r="AQ125"/>
  <c r="CA125"/>
  <c r="GH125"/>
  <c r="DK125"/>
  <c r="AR64" i="23"/>
  <c r="AR62"/>
  <c r="AR56"/>
  <c r="AR57"/>
  <c r="AR59"/>
  <c r="AR58"/>
  <c r="AR55"/>
  <c r="AR54"/>
  <c r="AR53"/>
  <c r="HU59"/>
  <c r="HU62"/>
  <c r="HU58"/>
  <c r="HU56"/>
  <c r="HU55"/>
  <c r="HU54"/>
  <c r="HU53"/>
  <c r="HU64"/>
  <c r="HU57"/>
  <c r="CB64"/>
  <c r="CB62"/>
  <c r="CB59"/>
  <c r="CB58"/>
  <c r="CB57"/>
  <c r="CB56"/>
  <c r="CB55"/>
  <c r="CB54"/>
  <c r="CB53"/>
  <c r="EW62"/>
  <c r="EW64"/>
  <c r="EW59"/>
  <c r="EW57"/>
  <c r="EW56"/>
  <c r="EW55"/>
  <c r="EW54"/>
  <c r="EW53"/>
  <c r="EW58"/>
  <c r="GI62"/>
  <c r="GI59"/>
  <c r="GI64"/>
  <c r="GI58"/>
  <c r="GI57"/>
  <c r="GI56"/>
  <c r="GI55"/>
  <c r="GI54"/>
  <c r="GI53"/>
  <c r="DL62"/>
  <c r="DL59"/>
  <c r="DL64"/>
  <c r="DL58"/>
  <c r="DL57"/>
  <c r="DL56"/>
  <c r="DL55"/>
  <c r="DL54"/>
  <c r="DL53"/>
  <c r="EV64" i="14"/>
  <c r="EV62"/>
  <c r="EV59"/>
  <c r="EV58"/>
  <c r="EV57"/>
  <c r="EV55"/>
  <c r="EV56"/>
  <c r="EV53"/>
  <c r="EV54"/>
  <c r="AQ64"/>
  <c r="AQ62"/>
  <c r="AQ59"/>
  <c r="AQ57"/>
  <c r="AQ58"/>
  <c r="AQ56"/>
  <c r="AQ55"/>
  <c r="AQ53"/>
  <c r="AQ54"/>
  <c r="CA64"/>
  <c r="CA62"/>
  <c r="CA59"/>
  <c r="CA58"/>
  <c r="CA56"/>
  <c r="CA57"/>
  <c r="CA55"/>
  <c r="CA54"/>
  <c r="CA53"/>
  <c r="GH64"/>
  <c r="GH62"/>
  <c r="GH59"/>
  <c r="GH58"/>
  <c r="GH56"/>
  <c r="GH57"/>
  <c r="GH55"/>
  <c r="GH54"/>
  <c r="GH53"/>
  <c r="DK64"/>
  <c r="DK62"/>
  <c r="DK59"/>
  <c r="DK58"/>
  <c r="DK56"/>
  <c r="DK57"/>
  <c r="DK55"/>
  <c r="DK54"/>
  <c r="DK53"/>
  <c r="DK69"/>
  <c r="DK95"/>
  <c r="DK45"/>
  <c r="DK47"/>
  <c r="DK22"/>
  <c r="DK127"/>
  <c r="DK93"/>
  <c r="DK30"/>
  <c r="DK90"/>
  <c r="DK92"/>
  <c r="DK115"/>
  <c r="DK27"/>
  <c r="DK111"/>
  <c r="DK123"/>
  <c r="DK101"/>
  <c r="DK121"/>
  <c r="DK91"/>
  <c r="DK73"/>
  <c r="DK41"/>
  <c r="DK66"/>
  <c r="DK99"/>
  <c r="DK80"/>
  <c r="DK81"/>
  <c r="DK38"/>
  <c r="DK102"/>
  <c r="DK86"/>
  <c r="DK50"/>
  <c r="DK78"/>
  <c r="DK77"/>
  <c r="DK29"/>
  <c r="DK3"/>
  <c r="DK112"/>
  <c r="DK126"/>
  <c r="DK96"/>
  <c r="DK124"/>
  <c r="DK44"/>
  <c r="DK48"/>
  <c r="DK5"/>
  <c r="DK94"/>
  <c r="DK7"/>
  <c r="DK68"/>
  <c r="DK88"/>
  <c r="DK43"/>
  <c r="DK85"/>
  <c r="DK89"/>
  <c r="DK42"/>
  <c r="DK79"/>
  <c r="DK37"/>
  <c r="DK114"/>
  <c r="DK82"/>
  <c r="DK40"/>
  <c r="DK110"/>
  <c r="DK28"/>
  <c r="DK51"/>
  <c r="DK87"/>
  <c r="DK21"/>
  <c r="DK72"/>
  <c r="DK130"/>
  <c r="DK71"/>
  <c r="DK46"/>
  <c r="DK84"/>
  <c r="DK119"/>
  <c r="DK67"/>
  <c r="DK100"/>
  <c r="DK83"/>
  <c r="DK39"/>
  <c r="DL1"/>
  <c r="AR50" i="23"/>
  <c r="HU50"/>
  <c r="CB50"/>
  <c r="GI50"/>
  <c r="EW50"/>
  <c r="DL50"/>
  <c r="AQ69" i="14"/>
  <c r="AQ96"/>
  <c r="AQ95"/>
  <c r="AQ124"/>
  <c r="CA69"/>
  <c r="CA96"/>
  <c r="CA95"/>
  <c r="CA124"/>
  <c r="EV69"/>
  <c r="EV96"/>
  <c r="EV95"/>
  <c r="EV124"/>
  <c r="GH69"/>
  <c r="GH96"/>
  <c r="GH95"/>
  <c r="GH124"/>
  <c r="CB96" i="23"/>
  <c r="CB95"/>
  <c r="CB124"/>
  <c r="EW96"/>
  <c r="EW95"/>
  <c r="EW124"/>
  <c r="AR96"/>
  <c r="AR95"/>
  <c r="AR124"/>
  <c r="HU96"/>
  <c r="HU95"/>
  <c r="HU124"/>
  <c r="GI96"/>
  <c r="GI95"/>
  <c r="GI124"/>
  <c r="DL96"/>
  <c r="DL95"/>
  <c r="DL124"/>
  <c r="CB48"/>
  <c r="CB69"/>
  <c r="GI48"/>
  <c r="GI69"/>
  <c r="EW48"/>
  <c r="EW69"/>
  <c r="DL48"/>
  <c r="DL69"/>
  <c r="AR48"/>
  <c r="AR69"/>
  <c r="HU48"/>
  <c r="HU69"/>
  <c r="EU35" i="14"/>
  <c r="AQ45"/>
  <c r="AQ44"/>
  <c r="AQ47"/>
  <c r="AQ48"/>
  <c r="CA45"/>
  <c r="CA44"/>
  <c r="CA48"/>
  <c r="CA47"/>
  <c r="GH45"/>
  <c r="GH44"/>
  <c r="GH48"/>
  <c r="GH47"/>
  <c r="EV45"/>
  <c r="EV44"/>
  <c r="EV47"/>
  <c r="EV48"/>
  <c r="DL46" i="23"/>
  <c r="DL45"/>
  <c r="DL44"/>
  <c r="HU44"/>
  <c r="HU46"/>
  <c r="HU45"/>
  <c r="AR46"/>
  <c r="AR44"/>
  <c r="AR45"/>
  <c r="CB46"/>
  <c r="CB45"/>
  <c r="CB44"/>
  <c r="GI46"/>
  <c r="GI45"/>
  <c r="GI44"/>
  <c r="EW46"/>
  <c r="EW45"/>
  <c r="EW44"/>
  <c r="GH5" i="14"/>
  <c r="GH94"/>
  <c r="GH7"/>
  <c r="GH43"/>
  <c r="GH40"/>
  <c r="GH79"/>
  <c r="GH86"/>
  <c r="GH110"/>
  <c r="GH126"/>
  <c r="GH91"/>
  <c r="GI1"/>
  <c r="GH3"/>
  <c r="GH41"/>
  <c r="GH38"/>
  <c r="GH77"/>
  <c r="GH102"/>
  <c r="GH123"/>
  <c r="GH100"/>
  <c r="GH84"/>
  <c r="GH51"/>
  <c r="GH28"/>
  <c r="GH71"/>
  <c r="GH87"/>
  <c r="GH21"/>
  <c r="GH22"/>
  <c r="GH127"/>
  <c r="GH93"/>
  <c r="GH68"/>
  <c r="GH88"/>
  <c r="GH90"/>
  <c r="GH92"/>
  <c r="GH46"/>
  <c r="GH101"/>
  <c r="GH67"/>
  <c r="GH73"/>
  <c r="GH83"/>
  <c r="GH121"/>
  <c r="GH66"/>
  <c r="GH82"/>
  <c r="GH37"/>
  <c r="GH114"/>
  <c r="GH85"/>
  <c r="GH99"/>
  <c r="GH27"/>
  <c r="GH42"/>
  <c r="GH72"/>
  <c r="GH81"/>
  <c r="GH89"/>
  <c r="GH111"/>
  <c r="GH130"/>
  <c r="GH39"/>
  <c r="GH78"/>
  <c r="GH119"/>
  <c r="GH115"/>
  <c r="GH50"/>
  <c r="GH80"/>
  <c r="AR5" i="23"/>
  <c r="AR22"/>
  <c r="AR94"/>
  <c r="AR93"/>
  <c r="AR7"/>
  <c r="AR127"/>
  <c r="CB22"/>
  <c r="CB5"/>
  <c r="CB127"/>
  <c r="CB94"/>
  <c r="CB93"/>
  <c r="CB7"/>
  <c r="EW22"/>
  <c r="EW5"/>
  <c r="EW7"/>
  <c r="EW127"/>
  <c r="EW94"/>
  <c r="EW93"/>
  <c r="DL22"/>
  <c r="DL5"/>
  <c r="DL127"/>
  <c r="DL94"/>
  <c r="DL93"/>
  <c r="DL7"/>
  <c r="DL88"/>
  <c r="DL43"/>
  <c r="DL85"/>
  <c r="DL91"/>
  <c r="DL123"/>
  <c r="DL83"/>
  <c r="DL119"/>
  <c r="DL41"/>
  <c r="DL77"/>
  <c r="DL21"/>
  <c r="DL115"/>
  <c r="DL84"/>
  <c r="DL112"/>
  <c r="DL67"/>
  <c r="DL79"/>
  <c r="DL99"/>
  <c r="DL28"/>
  <c r="DL71"/>
  <c r="DL121"/>
  <c r="DL87"/>
  <c r="DL126"/>
  <c r="DL42"/>
  <c r="DL73"/>
  <c r="DL89"/>
  <c r="DL114"/>
  <c r="DL66"/>
  <c r="DL30"/>
  <c r="DL90"/>
  <c r="DL92"/>
  <c r="DL68"/>
  <c r="DL51"/>
  <c r="DL82"/>
  <c r="DL110"/>
  <c r="DL40"/>
  <c r="DL72"/>
  <c r="DL37"/>
  <c r="DL111"/>
  <c r="DL38"/>
  <c r="DL39"/>
  <c r="DL47"/>
  <c r="DL78"/>
  <c r="DL100"/>
  <c r="DL27"/>
  <c r="DL86"/>
  <c r="DM1"/>
  <c r="DM65" s="1"/>
  <c r="DL80"/>
  <c r="DL102"/>
  <c r="DL29"/>
  <c r="DL3"/>
  <c r="DL81"/>
  <c r="DL101"/>
  <c r="DL130"/>
  <c r="HU22"/>
  <c r="HU5"/>
  <c r="HU7"/>
  <c r="HU127"/>
  <c r="HU94"/>
  <c r="HU93"/>
  <c r="GI22"/>
  <c r="GI5"/>
  <c r="GI127"/>
  <c r="GI94"/>
  <c r="GI93"/>
  <c r="GI7"/>
  <c r="AQ22" i="14"/>
  <c r="AQ5"/>
  <c r="AQ94"/>
  <c r="AQ93"/>
  <c r="AQ127"/>
  <c r="AQ7"/>
  <c r="CA5"/>
  <c r="CA22"/>
  <c r="CA127"/>
  <c r="CA94"/>
  <c r="CA93"/>
  <c r="CA7"/>
  <c r="EV5"/>
  <c r="EV22"/>
  <c r="EV127"/>
  <c r="EV94"/>
  <c r="EV93"/>
  <c r="EV7"/>
  <c r="GF32"/>
  <c r="GF31"/>
  <c r="GF33"/>
  <c r="DJ31"/>
  <c r="DJ32"/>
  <c r="DJ33"/>
  <c r="HS32" i="23"/>
  <c r="HS31"/>
  <c r="HS33"/>
  <c r="DK32"/>
  <c r="DK33"/>
  <c r="DK31"/>
  <c r="GG33"/>
  <c r="GG32"/>
  <c r="GG31"/>
  <c r="AQ9"/>
  <c r="DK118"/>
  <c r="DK10"/>
  <c r="GG10"/>
  <c r="GG118"/>
  <c r="AP9" i="14"/>
  <c r="GF10"/>
  <c r="GF118"/>
  <c r="DJ10"/>
  <c r="DJ118"/>
  <c r="AQ68"/>
  <c r="AQ30"/>
  <c r="AQ88"/>
  <c r="HS118" i="23"/>
  <c r="HS10"/>
  <c r="HR10" i="14"/>
  <c r="HR118"/>
  <c r="CA68"/>
  <c r="CA30"/>
  <c r="CA88"/>
  <c r="HU88" i="23"/>
  <c r="AQ118"/>
  <c r="BZ118" i="14"/>
  <c r="EU118"/>
  <c r="BZ10"/>
  <c r="BZ32"/>
  <c r="EU10"/>
  <c r="AP10"/>
  <c r="AP32"/>
  <c r="CB30" i="23"/>
  <c r="CB88"/>
  <c r="CB92"/>
  <c r="CB102"/>
  <c r="CB84"/>
  <c r="CB81"/>
  <c r="CB91"/>
  <c r="CB73"/>
  <c r="CB3"/>
  <c r="CB78"/>
  <c r="CB119"/>
  <c r="CB27"/>
  <c r="CB77"/>
  <c r="CB101"/>
  <c r="CB51"/>
  <c r="CB111"/>
  <c r="CB115"/>
  <c r="CB80"/>
  <c r="CB39"/>
  <c r="CB99"/>
  <c r="CC1"/>
  <c r="CC65" s="1"/>
  <c r="CB71"/>
  <c r="CB38"/>
  <c r="CB130"/>
  <c r="CB47"/>
  <c r="CB89"/>
  <c r="CB86"/>
  <c r="CB67"/>
  <c r="CB90"/>
  <c r="CB43"/>
  <c r="CB68"/>
  <c r="CB37"/>
  <c r="CB28"/>
  <c r="CB66"/>
  <c r="CB29"/>
  <c r="CB100"/>
  <c r="CB121"/>
  <c r="CB85"/>
  <c r="CB110"/>
  <c r="CB72"/>
  <c r="CB123"/>
  <c r="CB82"/>
  <c r="CB79"/>
  <c r="CB114"/>
  <c r="CB83"/>
  <c r="CB42"/>
  <c r="CB41"/>
  <c r="CB112"/>
  <c r="CB21"/>
  <c r="CB87"/>
  <c r="CB40"/>
  <c r="CB126"/>
  <c r="CA33"/>
  <c r="CA31"/>
  <c r="GI88"/>
  <c r="GI90"/>
  <c r="GI92"/>
  <c r="GI68"/>
  <c r="GI121"/>
  <c r="GI67"/>
  <c r="GI126"/>
  <c r="GI83"/>
  <c r="GI84"/>
  <c r="GI79"/>
  <c r="GI110"/>
  <c r="GI41"/>
  <c r="GI89"/>
  <c r="GI40"/>
  <c r="GI66"/>
  <c r="GI119"/>
  <c r="GI28"/>
  <c r="GI37"/>
  <c r="GI80"/>
  <c r="GI39"/>
  <c r="GJ1"/>
  <c r="GJ65" s="1"/>
  <c r="GI47"/>
  <c r="GI81"/>
  <c r="GI130"/>
  <c r="GI38"/>
  <c r="GI71"/>
  <c r="GI42"/>
  <c r="GI43"/>
  <c r="GI85"/>
  <c r="GI77"/>
  <c r="GI21"/>
  <c r="GI87"/>
  <c r="GI72"/>
  <c r="GI73"/>
  <c r="GI114"/>
  <c r="GI111"/>
  <c r="GI78"/>
  <c r="GI3"/>
  <c r="GI82"/>
  <c r="GI91"/>
  <c r="GI51"/>
  <c r="GI27"/>
  <c r="GI102"/>
  <c r="GI115"/>
  <c r="GI99"/>
  <c r="GI101"/>
  <c r="GI100"/>
  <c r="GI86"/>
  <c r="GI123"/>
  <c r="EW30"/>
  <c r="EW88"/>
  <c r="EW90"/>
  <c r="EW85"/>
  <c r="EW115"/>
  <c r="EW87"/>
  <c r="EW126"/>
  <c r="EW42"/>
  <c r="EW73"/>
  <c r="EW89"/>
  <c r="EW114"/>
  <c r="EW66"/>
  <c r="EW78"/>
  <c r="EW67"/>
  <c r="EW91"/>
  <c r="EW40"/>
  <c r="EW86"/>
  <c r="EW41"/>
  <c r="EW77"/>
  <c r="EW21"/>
  <c r="EW84"/>
  <c r="EW28"/>
  <c r="EW82"/>
  <c r="EW27"/>
  <c r="EW79"/>
  <c r="EW37"/>
  <c r="EW43"/>
  <c r="EW92"/>
  <c r="EW68"/>
  <c r="EW51"/>
  <c r="EW80"/>
  <c r="EW102"/>
  <c r="EW29"/>
  <c r="EW3"/>
  <c r="EW81"/>
  <c r="EW101"/>
  <c r="EW130"/>
  <c r="EW100"/>
  <c r="EX1"/>
  <c r="EX65" s="1"/>
  <c r="EW119"/>
  <c r="EW121"/>
  <c r="EW123"/>
  <c r="EW72"/>
  <c r="EW47"/>
  <c r="EW111"/>
  <c r="EW38"/>
  <c r="EW39"/>
  <c r="EW112"/>
  <c r="EW83"/>
  <c r="EW71"/>
  <c r="EW110"/>
  <c r="EW99"/>
  <c r="EV33"/>
  <c r="EV10"/>
  <c r="AQ33"/>
  <c r="AQ31"/>
  <c r="AR30"/>
  <c r="AR88"/>
  <c r="EV68" i="14"/>
  <c r="EV30"/>
  <c r="EV88"/>
  <c r="HR31"/>
  <c r="HR32"/>
  <c r="HR33"/>
  <c r="AP118"/>
  <c r="BZ33"/>
  <c r="BZ31"/>
  <c r="EU31"/>
  <c r="EU32"/>
  <c r="AP33"/>
  <c r="AP31"/>
  <c r="CA118" i="23"/>
  <c r="CA10"/>
  <c r="CA32"/>
  <c r="EV118"/>
  <c r="EV31"/>
  <c r="EV32"/>
  <c r="AQ10"/>
  <c r="AQ32"/>
  <c r="EV43" i="14"/>
  <c r="EV90"/>
  <c r="EV92"/>
  <c r="AQ43"/>
  <c r="AQ90"/>
  <c r="AQ92"/>
  <c r="CA90"/>
  <c r="CA92"/>
  <c r="CA43"/>
  <c r="HU43" i="23"/>
  <c r="HU90"/>
  <c r="HU92"/>
  <c r="HU68"/>
  <c r="AR43"/>
  <c r="AR90"/>
  <c r="AR92"/>
  <c r="AR68"/>
  <c r="CA50" i="14"/>
  <c r="CA3"/>
  <c r="CA86"/>
  <c r="CA83"/>
  <c r="CA29"/>
  <c r="CA71"/>
  <c r="CA89"/>
  <c r="CA66"/>
  <c r="CA123"/>
  <c r="CA51"/>
  <c r="CA46"/>
  <c r="CA110"/>
  <c r="CA79"/>
  <c r="CA81"/>
  <c r="CA38"/>
  <c r="CA114"/>
  <c r="CA37"/>
  <c r="CA130"/>
  <c r="CA78"/>
  <c r="CA67"/>
  <c r="CA101"/>
  <c r="CA87"/>
  <c r="CA82"/>
  <c r="CA85"/>
  <c r="CA73"/>
  <c r="CA84"/>
  <c r="CA40"/>
  <c r="CA28"/>
  <c r="CA126"/>
  <c r="CB1"/>
  <c r="CA111"/>
  <c r="CA72"/>
  <c r="CA80"/>
  <c r="CA42"/>
  <c r="CA121"/>
  <c r="CA100"/>
  <c r="CA119"/>
  <c r="CA112"/>
  <c r="CA115"/>
  <c r="CA99"/>
  <c r="CA39"/>
  <c r="CA77"/>
  <c r="CA102"/>
  <c r="CA21"/>
  <c r="CA41"/>
  <c r="CA27"/>
  <c r="CA91"/>
  <c r="HU41" i="23"/>
  <c r="HU81"/>
  <c r="HU101"/>
  <c r="HU130"/>
  <c r="HU80"/>
  <c r="HU102"/>
  <c r="HU79"/>
  <c r="HU99"/>
  <c r="HU91"/>
  <c r="HU123"/>
  <c r="HU42"/>
  <c r="HU85"/>
  <c r="HU115"/>
  <c r="HU3"/>
  <c r="HU111"/>
  <c r="HU27"/>
  <c r="HU83"/>
  <c r="HU39"/>
  <c r="HU78"/>
  <c r="HU100"/>
  <c r="HU47"/>
  <c r="HU73"/>
  <c r="HU89"/>
  <c r="HU114"/>
  <c r="HU28"/>
  <c r="HU71"/>
  <c r="HU87"/>
  <c r="HU126"/>
  <c r="HU40"/>
  <c r="HU121"/>
  <c r="HU86"/>
  <c r="HU66"/>
  <c r="HU82"/>
  <c r="HU110"/>
  <c r="HV1"/>
  <c r="HV65" s="1"/>
  <c r="HU51"/>
  <c r="HU77"/>
  <c r="HU21"/>
  <c r="HU37"/>
  <c r="HU67"/>
  <c r="HU72"/>
  <c r="HU119"/>
  <c r="HU84"/>
  <c r="HU38"/>
  <c r="CD1" i="13"/>
  <c r="CA35" i="23"/>
  <c r="CA36"/>
  <c r="CA34"/>
  <c r="EV36"/>
  <c r="EV34"/>
  <c r="EV35"/>
  <c r="HS36"/>
  <c r="HS35"/>
  <c r="HS34"/>
  <c r="DJ35" i="14"/>
  <c r="DJ36"/>
  <c r="DJ34"/>
  <c r="GF36"/>
  <c r="GF35"/>
  <c r="GF34"/>
  <c r="AR32" i="23"/>
  <c r="GG35"/>
  <c r="GG34"/>
  <c r="GG36"/>
  <c r="DK35"/>
  <c r="DK34"/>
  <c r="DK36"/>
  <c r="AR85"/>
  <c r="AR36"/>
  <c r="AR47"/>
  <c r="AR42"/>
  <c r="AR111"/>
  <c r="AR102"/>
  <c r="AR101"/>
  <c r="AR89"/>
  <c r="AR115"/>
  <c r="AR86"/>
  <c r="AR39"/>
  <c r="AR82"/>
  <c r="AR67"/>
  <c r="AR99"/>
  <c r="AR40"/>
  <c r="AR79"/>
  <c r="AR121"/>
  <c r="AR84"/>
  <c r="AR3"/>
  <c r="AR77"/>
  <c r="AR28"/>
  <c r="AR38"/>
  <c r="AR29"/>
  <c r="AR71"/>
  <c r="AR91"/>
  <c r="AR119"/>
  <c r="AR51"/>
  <c r="AR41"/>
  <c r="AR37"/>
  <c r="AR130"/>
  <c r="AR81"/>
  <c r="AR78"/>
  <c r="AR66"/>
  <c r="AR87"/>
  <c r="AR34"/>
  <c r="AR114"/>
  <c r="AS1"/>
  <c r="AS65" s="1"/>
  <c r="AR112"/>
  <c r="AR73"/>
  <c r="AR110"/>
  <c r="AR21"/>
  <c r="AR100"/>
  <c r="AR83"/>
  <c r="AR27"/>
  <c r="AR35"/>
  <c r="AR72"/>
  <c r="AR80"/>
  <c r="AR123"/>
  <c r="AR126"/>
  <c r="CA76"/>
  <c r="CA75"/>
  <c r="CA129"/>
  <c r="CA9"/>
  <c r="CA128"/>
  <c r="CA117"/>
  <c r="EV9"/>
  <c r="EV129"/>
  <c r="EV75"/>
  <c r="EV128"/>
  <c r="EV117"/>
  <c r="EV76"/>
  <c r="HS117"/>
  <c r="HS128"/>
  <c r="HS76"/>
  <c r="HS9"/>
  <c r="HS129"/>
  <c r="HS75"/>
  <c r="BZ75" i="14"/>
  <c r="BZ76"/>
  <c r="BZ9"/>
  <c r="BZ128"/>
  <c r="BZ129"/>
  <c r="BZ117"/>
  <c r="HR129"/>
  <c r="HR117"/>
  <c r="HR9"/>
  <c r="HR128"/>
  <c r="HR75"/>
  <c r="HR76"/>
  <c r="AQ75" i="23"/>
  <c r="AQ129"/>
  <c r="AQ36"/>
  <c r="AP117" i="14"/>
  <c r="AP129"/>
  <c r="AP35"/>
  <c r="AP34"/>
  <c r="AP75"/>
  <c r="AP36"/>
  <c r="AT1" i="13"/>
  <c r="GG76" i="23"/>
  <c r="GG128"/>
  <c r="GG117"/>
  <c r="GG129"/>
  <c r="GG75"/>
  <c r="GG9"/>
  <c r="DK129"/>
  <c r="DK128"/>
  <c r="DK9"/>
  <c r="DK76"/>
  <c r="DK75"/>
  <c r="DK117"/>
  <c r="DJ128" i="14"/>
  <c r="DJ117"/>
  <c r="DJ9"/>
  <c r="DJ75"/>
  <c r="DJ129"/>
  <c r="DJ76"/>
  <c r="GF76"/>
  <c r="GF117"/>
  <c r="GF9"/>
  <c r="GF128"/>
  <c r="GF75"/>
  <c r="GF129"/>
  <c r="EV85"/>
  <c r="EV46"/>
  <c r="EV121"/>
  <c r="EV114"/>
  <c r="EV119"/>
  <c r="EV21"/>
  <c r="EV128"/>
  <c r="EV75"/>
  <c r="EV78"/>
  <c r="EV80"/>
  <c r="EV82"/>
  <c r="EV84"/>
  <c r="EV87"/>
  <c r="EV91"/>
  <c r="EV99"/>
  <c r="EV101"/>
  <c r="EV28"/>
  <c r="EV37"/>
  <c r="EV39"/>
  <c r="EV50"/>
  <c r="EV66"/>
  <c r="EV71"/>
  <c r="EV9"/>
  <c r="EW1"/>
  <c r="EV115"/>
  <c r="EV110"/>
  <c r="EV112"/>
  <c r="EV123"/>
  <c r="EV129"/>
  <c r="EV72"/>
  <c r="EV76"/>
  <c r="EV79"/>
  <c r="EV83"/>
  <c r="EV86"/>
  <c r="EV102"/>
  <c r="EV29"/>
  <c r="EV38"/>
  <c r="EV42"/>
  <c r="EV3"/>
  <c r="EV51"/>
  <c r="EV41"/>
  <c r="EV111"/>
  <c r="EV117"/>
  <c r="EV126"/>
  <c r="EV130"/>
  <c r="EV73"/>
  <c r="EV77"/>
  <c r="EV81"/>
  <c r="EV89"/>
  <c r="EV100"/>
  <c r="EV27"/>
  <c r="EV40"/>
  <c r="EV67"/>
  <c r="BZ36"/>
  <c r="BZ35"/>
  <c r="BZ34"/>
  <c r="HR35"/>
  <c r="HR36"/>
  <c r="HR34"/>
  <c r="AQ85"/>
  <c r="AQ36"/>
  <c r="AQ46"/>
  <c r="AQ51"/>
  <c r="AQ41"/>
  <c r="AQ42"/>
  <c r="AQ111"/>
  <c r="AQ102"/>
  <c r="AQ101"/>
  <c r="AQ117"/>
  <c r="AQ21"/>
  <c r="AQ86"/>
  <c r="AQ39"/>
  <c r="AQ81"/>
  <c r="AQ83"/>
  <c r="AQ77"/>
  <c r="AQ28"/>
  <c r="AQ38"/>
  <c r="AQ29"/>
  <c r="AQ71"/>
  <c r="AQ87"/>
  <c r="AQ72"/>
  <c r="AQ78"/>
  <c r="AQ27"/>
  <c r="AQ66"/>
  <c r="AQ34"/>
  <c r="AQ126"/>
  <c r="AQ114"/>
  <c r="AQ37"/>
  <c r="AQ112"/>
  <c r="AQ110"/>
  <c r="AQ89"/>
  <c r="AQ80"/>
  <c r="AQ67"/>
  <c r="AQ123"/>
  <c r="AQ84"/>
  <c r="AQ3"/>
  <c r="AQ40"/>
  <c r="AQ91"/>
  <c r="AQ119"/>
  <c r="AR1"/>
  <c r="AQ50"/>
  <c r="AQ73"/>
  <c r="AQ130"/>
  <c r="AQ75"/>
  <c r="AQ115"/>
  <c r="AQ121"/>
  <c r="AQ100"/>
  <c r="AQ82"/>
  <c r="AQ35"/>
  <c r="AQ99"/>
  <c r="AQ79"/>
  <c r="AQ34" i="23"/>
  <c r="AQ117"/>
  <c r="AQ35"/>
  <c r="AQ128"/>
  <c r="AQ76"/>
  <c r="AP128" i="14"/>
  <c r="AP76"/>
  <c r="AT5" i="13" l="1"/>
  <c r="AT7"/>
  <c r="AT9"/>
  <c r="AT15"/>
  <c r="AT20"/>
  <c r="AT22"/>
  <c r="AT24"/>
  <c r="AT26"/>
  <c r="AT28"/>
  <c r="AT30"/>
  <c r="AT32"/>
  <c r="AT34"/>
  <c r="AT36"/>
  <c r="AT37"/>
  <c r="AT39"/>
  <c r="AT16"/>
  <c r="AT21"/>
  <c r="AT41"/>
  <c r="AT42"/>
  <c r="AT43"/>
  <c r="AT44"/>
  <c r="AT45"/>
  <c r="AT47"/>
  <c r="AT49"/>
  <c r="AT51"/>
  <c r="AT53"/>
  <c r="AT58"/>
  <c r="AT60"/>
  <c r="AT62"/>
  <c r="AT64"/>
  <c r="AT66"/>
  <c r="AT68"/>
  <c r="AT70"/>
  <c r="AT72"/>
  <c r="AT74"/>
  <c r="AT76"/>
  <c r="AT78"/>
  <c r="AT80"/>
  <c r="AT82"/>
  <c r="AT84"/>
  <c r="AT86"/>
  <c r="AT88"/>
  <c r="AT89"/>
  <c r="AT90"/>
  <c r="AT91"/>
  <c r="AT92"/>
  <c r="AT93"/>
  <c r="AT94"/>
  <c r="AT95"/>
  <c r="AT96"/>
  <c r="AT97"/>
  <c r="AT98"/>
  <c r="AT100"/>
  <c r="AT102"/>
  <c r="AT104"/>
  <c r="AT106"/>
  <c r="AT108"/>
  <c r="AT110"/>
  <c r="AT112"/>
  <c r="AT114"/>
  <c r="AT116"/>
  <c r="AT118"/>
  <c r="AT120"/>
  <c r="AT122"/>
  <c r="AT124"/>
  <c r="AT126"/>
  <c r="AT128"/>
  <c r="AT130"/>
  <c r="AT3"/>
  <c r="AT6"/>
  <c r="AT8"/>
  <c r="AT10"/>
  <c r="AT23"/>
  <c r="AT25"/>
  <c r="AT27"/>
  <c r="AT29"/>
  <c r="AT31"/>
  <c r="AT33"/>
  <c r="AT35"/>
  <c r="AT48"/>
  <c r="AT50"/>
  <c r="AT54"/>
  <c r="AT55"/>
  <c r="AT56"/>
  <c r="AT59"/>
  <c r="AT63"/>
  <c r="AT71"/>
  <c r="AT73"/>
  <c r="AT75"/>
  <c r="AT77"/>
  <c r="AT83"/>
  <c r="AT38"/>
  <c r="AT40"/>
  <c r="AT46"/>
  <c r="AT52"/>
  <c r="AT57"/>
  <c r="AT61"/>
  <c r="AT65"/>
  <c r="AT67"/>
  <c r="AT69"/>
  <c r="AT79"/>
  <c r="AT81"/>
  <c r="AT85"/>
  <c r="AT87"/>
  <c r="AT99"/>
  <c r="AT101"/>
  <c r="AT103"/>
  <c r="AT105"/>
  <c r="AT107"/>
  <c r="AT109"/>
  <c r="AT111"/>
  <c r="AT113"/>
  <c r="AT117"/>
  <c r="AT119"/>
  <c r="AT123"/>
  <c r="AT125"/>
  <c r="AT115"/>
  <c r="AT121"/>
  <c r="AT127"/>
  <c r="AT129"/>
  <c r="AT131"/>
  <c r="AT18"/>
  <c r="AT17"/>
  <c r="AT19"/>
  <c r="AT14"/>
  <c r="AT13"/>
  <c r="CD3"/>
  <c r="CD6"/>
  <c r="CD8"/>
  <c r="CD7"/>
  <c r="CD9"/>
  <c r="CD16"/>
  <c r="CD22"/>
  <c r="CD24"/>
  <c r="CD26"/>
  <c r="CD28"/>
  <c r="CD5"/>
  <c r="CD10"/>
  <c r="CD21"/>
  <c r="CD23"/>
  <c r="CD30"/>
  <c r="CD32"/>
  <c r="CD34"/>
  <c r="CD36"/>
  <c r="CD37"/>
  <c r="CD39"/>
  <c r="CD41"/>
  <c r="CD42"/>
  <c r="CD43"/>
  <c r="CD44"/>
  <c r="CD45"/>
  <c r="CD47"/>
  <c r="CD49"/>
  <c r="CD46"/>
  <c r="CD48"/>
  <c r="CD50"/>
  <c r="CD52"/>
  <c r="CD54"/>
  <c r="CD55"/>
  <c r="CD56"/>
  <c r="CD57"/>
  <c r="CD59"/>
  <c r="CD61"/>
  <c r="CD63"/>
  <c r="CD65"/>
  <c r="CD67"/>
  <c r="CD69"/>
  <c r="CD71"/>
  <c r="CD73"/>
  <c r="CD75"/>
  <c r="CD77"/>
  <c r="CD79"/>
  <c r="CD81"/>
  <c r="CD83"/>
  <c r="CD85"/>
  <c r="CD87"/>
  <c r="CD25"/>
  <c r="CD27"/>
  <c r="CD29"/>
  <c r="CD31"/>
  <c r="CD33"/>
  <c r="CD35"/>
  <c r="CD51"/>
  <c r="CD60"/>
  <c r="CD64"/>
  <c r="CD68"/>
  <c r="CD70"/>
  <c r="CD78"/>
  <c r="CD80"/>
  <c r="CD84"/>
  <c r="CD99"/>
  <c r="CD101"/>
  <c r="CD103"/>
  <c r="CD105"/>
  <c r="CD107"/>
  <c r="CD109"/>
  <c r="CD111"/>
  <c r="CD113"/>
  <c r="CD115"/>
  <c r="CD117"/>
  <c r="CD119"/>
  <c r="CD121"/>
  <c r="CD123"/>
  <c r="CD125"/>
  <c r="CD127"/>
  <c r="CD129"/>
  <c r="CD58"/>
  <c r="CD66"/>
  <c r="CD82"/>
  <c r="CD86"/>
  <c r="CD88"/>
  <c r="CD89"/>
  <c r="CD90"/>
  <c r="CD92"/>
  <c r="CD95"/>
  <c r="CD96"/>
  <c r="CD97"/>
  <c r="CD98"/>
  <c r="CD114"/>
  <c r="CD120"/>
  <c r="CD126"/>
  <c r="CD38"/>
  <c r="CD40"/>
  <c r="CD53"/>
  <c r="CD74"/>
  <c r="CD76"/>
  <c r="CD93"/>
  <c r="CD106"/>
  <c r="CD62"/>
  <c r="CD72"/>
  <c r="CD91"/>
  <c r="CD94"/>
  <c r="CD100"/>
  <c r="CD102"/>
  <c r="CD104"/>
  <c r="CD116"/>
  <c r="CD118"/>
  <c r="CD128"/>
  <c r="CD130"/>
  <c r="CD108"/>
  <c r="CD110"/>
  <c r="CD112"/>
  <c r="CD122"/>
  <c r="CD124"/>
  <c r="CD15"/>
  <c r="CD20"/>
  <c r="CD17"/>
  <c r="CD19"/>
  <c r="CD18"/>
  <c r="CD13"/>
  <c r="CD14"/>
  <c r="AQ14" i="14"/>
  <c r="CB65"/>
  <c r="CB122"/>
  <c r="DL65"/>
  <c r="DL122"/>
  <c r="HU122"/>
  <c r="HU65"/>
  <c r="AR65"/>
  <c r="AR122"/>
  <c r="EW122"/>
  <c r="EW65"/>
  <c r="GI122"/>
  <c r="GI65"/>
  <c r="EW120"/>
  <c r="EW52"/>
  <c r="CB120"/>
  <c r="CB52"/>
  <c r="DL120"/>
  <c r="DL52"/>
  <c r="HU120"/>
  <c r="HU52"/>
  <c r="AR120"/>
  <c r="AR52"/>
  <c r="GI120"/>
  <c r="GI52"/>
  <c r="AS52" i="23"/>
  <c r="AS122"/>
  <c r="HV52"/>
  <c r="HV122"/>
  <c r="EX52"/>
  <c r="EX122"/>
  <c r="GJ52"/>
  <c r="GJ122"/>
  <c r="CC52"/>
  <c r="CC122"/>
  <c r="DM52"/>
  <c r="DM122"/>
  <c r="AS120"/>
  <c r="EX120"/>
  <c r="CC120"/>
  <c r="HV120"/>
  <c r="GJ120"/>
  <c r="DM120"/>
  <c r="EW61" i="14"/>
  <c r="EW109"/>
  <c r="EW108"/>
  <c r="EW107"/>
  <c r="EW103"/>
  <c r="CB61"/>
  <c r="CB109"/>
  <c r="CB108"/>
  <c r="CB107"/>
  <c r="CB103"/>
  <c r="CC61" i="23"/>
  <c r="CC109"/>
  <c r="CC108"/>
  <c r="CC107"/>
  <c r="CC103"/>
  <c r="DL17"/>
  <c r="GH26"/>
  <c r="GH104"/>
  <c r="GH112"/>
  <c r="GH106"/>
  <c r="GH105"/>
  <c r="DK104" i="14"/>
  <c r="DK26"/>
  <c r="EW106" i="23"/>
  <c r="EW105"/>
  <c r="CB104"/>
  <c r="CB106"/>
  <c r="AQ104" i="14"/>
  <c r="DL105" i="23"/>
  <c r="DL106"/>
  <c r="CA104" i="14"/>
  <c r="CA26"/>
  <c r="EV106"/>
  <c r="AR104" i="23"/>
  <c r="AR106"/>
  <c r="AR26"/>
  <c r="AR61" i="14"/>
  <c r="AR109"/>
  <c r="AR108"/>
  <c r="AR107"/>
  <c r="AR103"/>
  <c r="AS61" i="23"/>
  <c r="AS109"/>
  <c r="AS108"/>
  <c r="AS107"/>
  <c r="AS103"/>
  <c r="HV61"/>
  <c r="HV109"/>
  <c r="HV108"/>
  <c r="HV107"/>
  <c r="HV103"/>
  <c r="EX61"/>
  <c r="EX109"/>
  <c r="EX108"/>
  <c r="EX107"/>
  <c r="EX103"/>
  <c r="GJ61"/>
  <c r="GJ109"/>
  <c r="GJ108"/>
  <c r="GJ107"/>
  <c r="GJ103"/>
  <c r="DM61"/>
  <c r="DM109"/>
  <c r="DM108"/>
  <c r="DM107"/>
  <c r="DM103"/>
  <c r="GI61" i="14"/>
  <c r="GI109"/>
  <c r="GI108"/>
  <c r="GI103"/>
  <c r="GI107"/>
  <c r="DL61"/>
  <c r="DL109"/>
  <c r="DL108"/>
  <c r="DL107"/>
  <c r="DL103"/>
  <c r="HU61"/>
  <c r="HU109"/>
  <c r="HU108"/>
  <c r="HU107"/>
  <c r="HU103"/>
  <c r="HT105" i="23"/>
  <c r="HT106"/>
  <c r="HT26"/>
  <c r="HT104"/>
  <c r="HT112"/>
  <c r="GG106" i="14"/>
  <c r="GG105"/>
  <c r="GG112"/>
  <c r="GG26"/>
  <c r="GG104"/>
  <c r="HS105"/>
  <c r="HS106"/>
  <c r="HS112"/>
  <c r="HS26"/>
  <c r="HS104"/>
  <c r="DK105"/>
  <c r="DK106"/>
  <c r="EW104" i="23"/>
  <c r="EW26"/>
  <c r="CB105"/>
  <c r="AQ106" i="14"/>
  <c r="AQ105"/>
  <c r="DL104" i="23"/>
  <c r="DL26"/>
  <c r="CA106" i="14"/>
  <c r="CA105"/>
  <c r="EV104"/>
  <c r="EV26"/>
  <c r="AR105" i="23"/>
  <c r="AR63" i="14"/>
  <c r="AR8"/>
  <c r="AR60"/>
  <c r="AS63" i="23"/>
  <c r="AS8"/>
  <c r="AS60"/>
  <c r="HV63"/>
  <c r="HV8"/>
  <c r="HV60"/>
  <c r="CB63" i="14"/>
  <c r="CB8"/>
  <c r="CB60"/>
  <c r="GJ63" i="23"/>
  <c r="GJ8"/>
  <c r="GJ60"/>
  <c r="CC63"/>
  <c r="CC8"/>
  <c r="CC60"/>
  <c r="DM63"/>
  <c r="DM8"/>
  <c r="DM60"/>
  <c r="DL63" i="14"/>
  <c r="DL8"/>
  <c r="DL60"/>
  <c r="HU63"/>
  <c r="HU8"/>
  <c r="HU60"/>
  <c r="HT20" i="23"/>
  <c r="HT16"/>
  <c r="HT19"/>
  <c r="HT25"/>
  <c r="HT24"/>
  <c r="HT17"/>
  <c r="HT18"/>
  <c r="HT23"/>
  <c r="DK14" i="14"/>
  <c r="GG20"/>
  <c r="GG19"/>
  <c r="GG25"/>
  <c r="GG24"/>
  <c r="GG17"/>
  <c r="GG18"/>
  <c r="GG23"/>
  <c r="CA14"/>
  <c r="HS20"/>
  <c r="HS19"/>
  <c r="HS25"/>
  <c r="HS24"/>
  <c r="HS17"/>
  <c r="HS18"/>
  <c r="HS23"/>
  <c r="DL24" i="23"/>
  <c r="EW24"/>
  <c r="AR24"/>
  <c r="CB24"/>
  <c r="CA24" i="14"/>
  <c r="EV24"/>
  <c r="DK24"/>
  <c r="AQ24"/>
  <c r="EW18" i="23"/>
  <c r="EW17"/>
  <c r="CB19"/>
  <c r="CB16"/>
  <c r="AR19"/>
  <c r="AR17"/>
  <c r="DL25"/>
  <c r="DL19"/>
  <c r="EV18" i="14"/>
  <c r="DK18"/>
  <c r="DK19"/>
  <c r="DK17"/>
  <c r="CA25"/>
  <c r="CA17"/>
  <c r="AQ18"/>
  <c r="AQ16"/>
  <c r="G36" i="6"/>
  <c r="HT30" i="23"/>
  <c r="HT29"/>
  <c r="B36" i="6"/>
  <c r="GG29" i="14"/>
  <c r="GG30"/>
  <c r="EW63"/>
  <c r="EW8"/>
  <c r="EW60"/>
  <c r="EX63" i="23"/>
  <c r="EX8"/>
  <c r="EX60"/>
  <c r="GI63" i="14"/>
  <c r="GI8"/>
  <c r="GI60"/>
  <c r="GH20" i="23"/>
  <c r="GH16"/>
  <c r="GH19"/>
  <c r="GH24"/>
  <c r="GH17"/>
  <c r="GH25"/>
  <c r="GH18"/>
  <c r="GH23"/>
  <c r="DL23"/>
  <c r="EW23"/>
  <c r="AR23"/>
  <c r="CB23"/>
  <c r="CA23" i="14"/>
  <c r="EV23"/>
  <c r="DK23"/>
  <c r="AQ23"/>
  <c r="EW25" i="23"/>
  <c r="EW19"/>
  <c r="EW16"/>
  <c r="EW20"/>
  <c r="CB25"/>
  <c r="CB18"/>
  <c r="CB17"/>
  <c r="CB20"/>
  <c r="AR25"/>
  <c r="AR18"/>
  <c r="AR16"/>
  <c r="AR20"/>
  <c r="DL18"/>
  <c r="DL16"/>
  <c r="DL20"/>
  <c r="EV25" i="14"/>
  <c r="EV19"/>
  <c r="EV17"/>
  <c r="EV20"/>
  <c r="DK25"/>
  <c r="DK20"/>
  <c r="CA19"/>
  <c r="CA18"/>
  <c r="CA16"/>
  <c r="CA20"/>
  <c r="AQ25"/>
  <c r="AQ19"/>
  <c r="AQ17"/>
  <c r="AQ20"/>
  <c r="F36" i="6"/>
  <c r="GH30" i="23"/>
  <c r="GH29"/>
  <c r="C36" i="6"/>
  <c r="HS30" i="14"/>
  <c r="HS29"/>
  <c r="EW116"/>
  <c r="GI116"/>
  <c r="AR116"/>
  <c r="CB116"/>
  <c r="DL116"/>
  <c r="HU116"/>
  <c r="EX116" i="23"/>
  <c r="AS116"/>
  <c r="HV116"/>
  <c r="GJ116"/>
  <c r="CC116"/>
  <c r="DM116"/>
  <c r="CB6" i="14"/>
  <c r="AR6"/>
  <c r="EW6"/>
  <c r="GI6"/>
  <c r="DL6"/>
  <c r="HU6"/>
  <c r="AS6" i="23"/>
  <c r="HV6"/>
  <c r="GJ6"/>
  <c r="CC6"/>
  <c r="DM6"/>
  <c r="EX6"/>
  <c r="CB70" i="14"/>
  <c r="HU70"/>
  <c r="AR70"/>
  <c r="EW70"/>
  <c r="GI70"/>
  <c r="DL70"/>
  <c r="EX70" i="23"/>
  <c r="CC70"/>
  <c r="DM70"/>
  <c r="AS70"/>
  <c r="HV70"/>
  <c r="GJ70"/>
  <c r="EW49" i="14"/>
  <c r="EW113"/>
  <c r="CB49"/>
  <c r="CB113"/>
  <c r="HU49"/>
  <c r="HU113"/>
  <c r="AR49"/>
  <c r="AR113"/>
  <c r="GI113"/>
  <c r="GI49"/>
  <c r="DL113"/>
  <c r="DL49"/>
  <c r="AS125" i="23"/>
  <c r="AS49"/>
  <c r="AS113"/>
  <c r="EX125"/>
  <c r="EX49"/>
  <c r="EX113"/>
  <c r="CC125"/>
  <c r="CC49"/>
  <c r="CC113"/>
  <c r="DM125"/>
  <c r="DM49"/>
  <c r="DM113"/>
  <c r="HV125"/>
  <c r="HV49"/>
  <c r="HV113"/>
  <c r="GJ125"/>
  <c r="GJ113"/>
  <c r="GJ49"/>
  <c r="GH15"/>
  <c r="CB13"/>
  <c r="HT15"/>
  <c r="GG15" i="14"/>
  <c r="AR15" i="23"/>
  <c r="HS15" i="14"/>
  <c r="DL15" i="23"/>
  <c r="EW15"/>
  <c r="CB15"/>
  <c r="CA15" i="14"/>
  <c r="EV15"/>
  <c r="DK15"/>
  <c r="AQ15"/>
  <c r="EW14" i="23"/>
  <c r="D36" i="6"/>
  <c r="AR26" i="14" s="1"/>
  <c r="GG14"/>
  <c r="AR13"/>
  <c r="GH14" i="23"/>
  <c r="HT14"/>
  <c r="CB14"/>
  <c r="DL14"/>
  <c r="AR14"/>
  <c r="AR13"/>
  <c r="E36" i="6"/>
  <c r="HS14" i="14"/>
  <c r="AQ13"/>
  <c r="DL14"/>
  <c r="EW74"/>
  <c r="GI74"/>
  <c r="DL74"/>
  <c r="HU74"/>
  <c r="AR74"/>
  <c r="CB74"/>
  <c r="AS74" i="23"/>
  <c r="HV74"/>
  <c r="GJ74"/>
  <c r="EX74"/>
  <c r="CC74"/>
  <c r="DM74"/>
  <c r="I36" i="6"/>
  <c r="H36"/>
  <c r="AS26" i="23" s="1"/>
  <c r="AQ129" i="14"/>
  <c r="AQ128"/>
  <c r="AQ9"/>
  <c r="AQ76"/>
  <c r="AR97"/>
  <c r="AR98"/>
  <c r="GI97"/>
  <c r="GI98"/>
  <c r="DL97"/>
  <c r="DL98"/>
  <c r="HU97"/>
  <c r="HU98"/>
  <c r="HU64"/>
  <c r="HU59"/>
  <c r="HU58"/>
  <c r="HU57"/>
  <c r="HU54"/>
  <c r="HU96"/>
  <c r="HU124"/>
  <c r="HU45"/>
  <c r="HU47"/>
  <c r="HU22"/>
  <c r="HU127"/>
  <c r="HU93"/>
  <c r="HU92"/>
  <c r="HU51"/>
  <c r="HU123"/>
  <c r="HU102"/>
  <c r="HU79"/>
  <c r="HU46"/>
  <c r="HU3"/>
  <c r="HU66"/>
  <c r="HU82"/>
  <c r="HU100"/>
  <c r="HU111"/>
  <c r="HU77"/>
  <c r="HU85"/>
  <c r="HU130"/>
  <c r="HU50"/>
  <c r="HU80"/>
  <c r="HU110"/>
  <c r="HU67"/>
  <c r="HU83"/>
  <c r="HU126"/>
  <c r="HU39"/>
  <c r="HU84"/>
  <c r="HU42"/>
  <c r="HU81"/>
  <c r="HU125"/>
  <c r="HU62"/>
  <c r="HU56"/>
  <c r="HU55"/>
  <c r="HU53"/>
  <c r="HU69"/>
  <c r="HU95"/>
  <c r="HU44"/>
  <c r="HU48"/>
  <c r="HU5"/>
  <c r="HU94"/>
  <c r="HU7"/>
  <c r="HU68"/>
  <c r="HU88"/>
  <c r="HU90"/>
  <c r="HU43"/>
  <c r="HU101"/>
  <c r="HU37"/>
  <c r="HU21"/>
  <c r="HU40"/>
  <c r="HU86"/>
  <c r="HU99"/>
  <c r="HU28"/>
  <c r="HU91"/>
  <c r="HU121"/>
  <c r="HU38"/>
  <c r="HV1"/>
  <c r="HU119"/>
  <c r="HU71"/>
  <c r="HU87"/>
  <c r="HU73"/>
  <c r="HU41"/>
  <c r="HU114"/>
  <c r="HU78"/>
  <c r="HU115"/>
  <c r="HU27"/>
  <c r="HU72"/>
  <c r="HU89"/>
  <c r="EW97"/>
  <c r="EW98"/>
  <c r="CB97"/>
  <c r="CB98"/>
  <c r="EX98" i="23"/>
  <c r="EX97"/>
  <c r="GJ98"/>
  <c r="GJ97"/>
  <c r="CC98"/>
  <c r="CC97"/>
  <c r="AS98"/>
  <c r="AS97"/>
  <c r="HV98"/>
  <c r="HV97"/>
  <c r="DM98"/>
  <c r="DM97"/>
  <c r="GI125" i="14"/>
  <c r="DL125"/>
  <c r="EW125"/>
  <c r="CB125"/>
  <c r="AR125"/>
  <c r="AS62" i="23"/>
  <c r="AS59"/>
  <c r="AS58"/>
  <c r="AS57"/>
  <c r="AS55"/>
  <c r="AS54"/>
  <c r="AS53"/>
  <c r="AS64"/>
  <c r="AS56"/>
  <c r="HV64"/>
  <c r="HV62"/>
  <c r="HV59"/>
  <c r="HV58"/>
  <c r="HV57"/>
  <c r="HV56"/>
  <c r="HV55"/>
  <c r="HV54"/>
  <c r="HV53"/>
  <c r="DM64"/>
  <c r="DM59"/>
  <c r="DM56"/>
  <c r="DM55"/>
  <c r="DM58"/>
  <c r="DM62"/>
  <c r="DM57"/>
  <c r="DM54"/>
  <c r="DM53"/>
  <c r="EX64"/>
  <c r="EX62"/>
  <c r="EX59"/>
  <c r="EX58"/>
  <c r="EX57"/>
  <c r="EX56"/>
  <c r="EX55"/>
  <c r="EX54"/>
  <c r="EX53"/>
  <c r="GJ64"/>
  <c r="GJ62"/>
  <c r="GJ56"/>
  <c r="GJ55"/>
  <c r="GJ59"/>
  <c r="GJ57"/>
  <c r="GJ58"/>
  <c r="GJ54"/>
  <c r="GJ53"/>
  <c r="CC64"/>
  <c r="CC62"/>
  <c r="CC57"/>
  <c r="CC54"/>
  <c r="CC53"/>
  <c r="CC59"/>
  <c r="CC58"/>
  <c r="CC56"/>
  <c r="CC55"/>
  <c r="AR62" i="14"/>
  <c r="AR64"/>
  <c r="AR59"/>
  <c r="AR58"/>
  <c r="AR56"/>
  <c r="AR57"/>
  <c r="AR55"/>
  <c r="AR54"/>
  <c r="AR53"/>
  <c r="CB64"/>
  <c r="CB62"/>
  <c r="CB59"/>
  <c r="CB58"/>
  <c r="CB57"/>
  <c r="CB55"/>
  <c r="CB56"/>
  <c r="CB53"/>
  <c r="CB54"/>
  <c r="GI64"/>
  <c r="GI62"/>
  <c r="GI59"/>
  <c r="GI58"/>
  <c r="GI57"/>
  <c r="GI55"/>
  <c r="GI56"/>
  <c r="GI53"/>
  <c r="GI54"/>
  <c r="DL64"/>
  <c r="DL62"/>
  <c r="DL59"/>
  <c r="DL58"/>
  <c r="DL57"/>
  <c r="DL55"/>
  <c r="DL56"/>
  <c r="DL53"/>
  <c r="DL54"/>
  <c r="EW64"/>
  <c r="EW62"/>
  <c r="EW59"/>
  <c r="EW58"/>
  <c r="EW56"/>
  <c r="EW57"/>
  <c r="EW55"/>
  <c r="EW54"/>
  <c r="EW53"/>
  <c r="DL69"/>
  <c r="DL95"/>
  <c r="DL44"/>
  <c r="DL48"/>
  <c r="DL22"/>
  <c r="DL94"/>
  <c r="DL7"/>
  <c r="DL68"/>
  <c r="DL88"/>
  <c r="DL90"/>
  <c r="DL85"/>
  <c r="DL100"/>
  <c r="DL81"/>
  <c r="DL40"/>
  <c r="DL123"/>
  <c r="DL41"/>
  <c r="DL111"/>
  <c r="DL86"/>
  <c r="DL38"/>
  <c r="DL101"/>
  <c r="DL82"/>
  <c r="DL28"/>
  <c r="DL73"/>
  <c r="DL77"/>
  <c r="DL29"/>
  <c r="DL3"/>
  <c r="DL80"/>
  <c r="DL130"/>
  <c r="DL71"/>
  <c r="DL72"/>
  <c r="DL27"/>
  <c r="DL78"/>
  <c r="DL126"/>
  <c r="DM1"/>
  <c r="DL96"/>
  <c r="DL124"/>
  <c r="DL45"/>
  <c r="DL47"/>
  <c r="DL5"/>
  <c r="DL93"/>
  <c r="DL127"/>
  <c r="DL30"/>
  <c r="DL92"/>
  <c r="DL43"/>
  <c r="DL121"/>
  <c r="DL112"/>
  <c r="DL89"/>
  <c r="DL37"/>
  <c r="DL79"/>
  <c r="DL21"/>
  <c r="DL115"/>
  <c r="DL114"/>
  <c r="DL91"/>
  <c r="DL66"/>
  <c r="DL51"/>
  <c r="DL110"/>
  <c r="DL119"/>
  <c r="DL67"/>
  <c r="DL99"/>
  <c r="DL87"/>
  <c r="DL50"/>
  <c r="DL46"/>
  <c r="DL102"/>
  <c r="DL83"/>
  <c r="DL42"/>
  <c r="DL84"/>
  <c r="DL39"/>
  <c r="AS50" i="23"/>
  <c r="EX50"/>
  <c r="GJ50"/>
  <c r="DM50"/>
  <c r="HV50"/>
  <c r="CC50"/>
  <c r="CB69" i="14"/>
  <c r="CB96"/>
  <c r="CB95"/>
  <c r="CB124"/>
  <c r="AR69"/>
  <c r="AR96"/>
  <c r="AR95"/>
  <c r="AR124"/>
  <c r="EW69"/>
  <c r="EW96"/>
  <c r="EW95"/>
  <c r="EW124"/>
  <c r="GI69"/>
  <c r="GI96"/>
  <c r="GI95"/>
  <c r="GI124"/>
  <c r="AS96" i="23"/>
  <c r="AS95"/>
  <c r="AS124"/>
  <c r="HV96"/>
  <c r="HV95"/>
  <c r="HV124"/>
  <c r="EX96"/>
  <c r="EX95"/>
  <c r="EX124"/>
  <c r="GJ96"/>
  <c r="GJ95"/>
  <c r="GJ124"/>
  <c r="CC96"/>
  <c r="CC95"/>
  <c r="CC124"/>
  <c r="DM96"/>
  <c r="DM95"/>
  <c r="DM124"/>
  <c r="AS48"/>
  <c r="AS69"/>
  <c r="CC48"/>
  <c r="CC69"/>
  <c r="DM48"/>
  <c r="DM69"/>
  <c r="HV48"/>
  <c r="HV69"/>
  <c r="EX48"/>
  <c r="EX69"/>
  <c r="GJ48"/>
  <c r="GJ69"/>
  <c r="AR45" i="14"/>
  <c r="AR44"/>
  <c r="AR47"/>
  <c r="AR48"/>
  <c r="AR10" i="23"/>
  <c r="CA10" i="14"/>
  <c r="CB10" i="23"/>
  <c r="EW45" i="14"/>
  <c r="EW44"/>
  <c r="EW47"/>
  <c r="EW48"/>
  <c r="CB45"/>
  <c r="CB44"/>
  <c r="CB47"/>
  <c r="CB48"/>
  <c r="GI45"/>
  <c r="GI44"/>
  <c r="GI47"/>
  <c r="GI48"/>
  <c r="AS45" i="23"/>
  <c r="AS46"/>
  <c r="AS44"/>
  <c r="CC46"/>
  <c r="CC45"/>
  <c r="CC44"/>
  <c r="HV46"/>
  <c r="HV45"/>
  <c r="HV44"/>
  <c r="EX46"/>
  <c r="EX45"/>
  <c r="EX44"/>
  <c r="GJ46"/>
  <c r="GJ45"/>
  <c r="GJ44"/>
  <c r="DM44"/>
  <c r="DM46"/>
  <c r="DM45"/>
  <c r="GI5" i="14"/>
  <c r="GI93"/>
  <c r="GI7"/>
  <c r="GI68"/>
  <c r="GI88"/>
  <c r="GI92"/>
  <c r="GI43"/>
  <c r="GI51"/>
  <c r="GI28"/>
  <c r="GI66"/>
  <c r="GI82"/>
  <c r="GI91"/>
  <c r="GI102"/>
  <c r="GI123"/>
  <c r="GI41"/>
  <c r="GI67"/>
  <c r="GI73"/>
  <c r="GI83"/>
  <c r="GI115"/>
  <c r="GI37"/>
  <c r="GI87"/>
  <c r="GI100"/>
  <c r="GJ1"/>
  <c r="GI27"/>
  <c r="GI42"/>
  <c r="GI72"/>
  <c r="GI81"/>
  <c r="GI89"/>
  <c r="GI101"/>
  <c r="GI114"/>
  <c r="GI22"/>
  <c r="GI94"/>
  <c r="GI127"/>
  <c r="GI90"/>
  <c r="GI85"/>
  <c r="GI39"/>
  <c r="GI78"/>
  <c r="GI84"/>
  <c r="GI111"/>
  <c r="GI130"/>
  <c r="GI40"/>
  <c r="GI79"/>
  <c r="GI86"/>
  <c r="GI99"/>
  <c r="GI119"/>
  <c r="GI46"/>
  <c r="GI3"/>
  <c r="GI50"/>
  <c r="GI71"/>
  <c r="GI80"/>
  <c r="GI121"/>
  <c r="GI110"/>
  <c r="GI126"/>
  <c r="GI38"/>
  <c r="GI77"/>
  <c r="GI21"/>
  <c r="HV22" i="23"/>
  <c r="HV5"/>
  <c r="HV127"/>
  <c r="HV94"/>
  <c r="HV93"/>
  <c r="HV7"/>
  <c r="EX22"/>
  <c r="EX5"/>
  <c r="EX127"/>
  <c r="EX94"/>
  <c r="EX93"/>
  <c r="EX7"/>
  <c r="GJ22"/>
  <c r="GJ5"/>
  <c r="GJ94"/>
  <c r="GJ93"/>
  <c r="GJ7"/>
  <c r="GJ127"/>
  <c r="AS22"/>
  <c r="AS5"/>
  <c r="AS127"/>
  <c r="AS94"/>
  <c r="AS7"/>
  <c r="AS93"/>
  <c r="CC22"/>
  <c r="CC5"/>
  <c r="CC7"/>
  <c r="CC127"/>
  <c r="CC94"/>
  <c r="CC93"/>
  <c r="DM5"/>
  <c r="DM22"/>
  <c r="DM94"/>
  <c r="DM93"/>
  <c r="DM7"/>
  <c r="DM127"/>
  <c r="DM88"/>
  <c r="DM92"/>
  <c r="DM43"/>
  <c r="DM68"/>
  <c r="DM72"/>
  <c r="DM37"/>
  <c r="DM82"/>
  <c r="DM110"/>
  <c r="DM40"/>
  <c r="DM51"/>
  <c r="DM77"/>
  <c r="DM21"/>
  <c r="DM85"/>
  <c r="DM79"/>
  <c r="DM99"/>
  <c r="DM28"/>
  <c r="DM71"/>
  <c r="DM78"/>
  <c r="DM100"/>
  <c r="DM27"/>
  <c r="DM73"/>
  <c r="DM89"/>
  <c r="DM114"/>
  <c r="DM66"/>
  <c r="DM80"/>
  <c r="DM102"/>
  <c r="DM29"/>
  <c r="DM3"/>
  <c r="DM30"/>
  <c r="DM90"/>
  <c r="DM47"/>
  <c r="DM83"/>
  <c r="DM119"/>
  <c r="DM91"/>
  <c r="DM123"/>
  <c r="DM115"/>
  <c r="DM39"/>
  <c r="DM111"/>
  <c r="DM38"/>
  <c r="DM121"/>
  <c r="DM86"/>
  <c r="DN1"/>
  <c r="DN65" s="1"/>
  <c r="DM84"/>
  <c r="DM112"/>
  <c r="DM67"/>
  <c r="DM41"/>
  <c r="DM81"/>
  <c r="DM101"/>
  <c r="DM130"/>
  <c r="DM87"/>
  <c r="DM126"/>
  <c r="DM42"/>
  <c r="AR5" i="14"/>
  <c r="AR22"/>
  <c r="AR127"/>
  <c r="AR94"/>
  <c r="AR93"/>
  <c r="AR7"/>
  <c r="EW22"/>
  <c r="EW5"/>
  <c r="EW127"/>
  <c r="EW94"/>
  <c r="EW93"/>
  <c r="EW7"/>
  <c r="CB22"/>
  <c r="CB5"/>
  <c r="CB127"/>
  <c r="CB7"/>
  <c r="CB94"/>
  <c r="CB93"/>
  <c r="AR68"/>
  <c r="AR30"/>
  <c r="AR88"/>
  <c r="HS32"/>
  <c r="HS31"/>
  <c r="HS33"/>
  <c r="EW68"/>
  <c r="EW30"/>
  <c r="EW88"/>
  <c r="GG10"/>
  <c r="GG118"/>
  <c r="DK10"/>
  <c r="DK118"/>
  <c r="AS30" i="23"/>
  <c r="AS88"/>
  <c r="GG32" i="14"/>
  <c r="GG31"/>
  <c r="GG33"/>
  <c r="DK31"/>
  <c r="DK32"/>
  <c r="DK33"/>
  <c r="HT33" i="23"/>
  <c r="HT32"/>
  <c r="HT31"/>
  <c r="CB68" i="14"/>
  <c r="CB30"/>
  <c r="CB88"/>
  <c r="AR118" i="23"/>
  <c r="EV118" i="14"/>
  <c r="EV31"/>
  <c r="EV32"/>
  <c r="EX30" i="23"/>
  <c r="EX88"/>
  <c r="EX92"/>
  <c r="EX85"/>
  <c r="EX72"/>
  <c r="EX37"/>
  <c r="EX84"/>
  <c r="EX112"/>
  <c r="EX67"/>
  <c r="EX121"/>
  <c r="EX80"/>
  <c r="EX38"/>
  <c r="EX73"/>
  <c r="EX114"/>
  <c r="EX126"/>
  <c r="EX47"/>
  <c r="EX79"/>
  <c r="EX99"/>
  <c r="EX28"/>
  <c r="EX71"/>
  <c r="EX82"/>
  <c r="EX110"/>
  <c r="EX40"/>
  <c r="EY1"/>
  <c r="EY65" s="1"/>
  <c r="EX41"/>
  <c r="EX101"/>
  <c r="EX29"/>
  <c r="EX90"/>
  <c r="EX43"/>
  <c r="EX68"/>
  <c r="EX51"/>
  <c r="EX83"/>
  <c r="EX119"/>
  <c r="EX78"/>
  <c r="EX100"/>
  <c r="EX27"/>
  <c r="EX66"/>
  <c r="EX102"/>
  <c r="EX3"/>
  <c r="EX89"/>
  <c r="EX39"/>
  <c r="EX42"/>
  <c r="EX115"/>
  <c r="EX86"/>
  <c r="EX91"/>
  <c r="EX123"/>
  <c r="EX77"/>
  <c r="EX21"/>
  <c r="EX87"/>
  <c r="EX81"/>
  <c r="EX130"/>
  <c r="EX111"/>
  <c r="EW118"/>
  <c r="EW33"/>
  <c r="EW10"/>
  <c r="GJ88"/>
  <c r="GJ90"/>
  <c r="GJ121"/>
  <c r="GJ91"/>
  <c r="GJ101"/>
  <c r="GJ87"/>
  <c r="GJ72"/>
  <c r="GJ85"/>
  <c r="GJ80"/>
  <c r="GJ27"/>
  <c r="GJ78"/>
  <c r="GJ47"/>
  <c r="GJ110"/>
  <c r="GJ71"/>
  <c r="GJ114"/>
  <c r="GJ41"/>
  <c r="GJ102"/>
  <c r="GJ86"/>
  <c r="GJ38"/>
  <c r="GJ51"/>
  <c r="GJ84"/>
  <c r="GJ37"/>
  <c r="GJ67"/>
  <c r="GJ83"/>
  <c r="GJ66"/>
  <c r="GJ119"/>
  <c r="GJ92"/>
  <c r="GJ43"/>
  <c r="GJ68"/>
  <c r="GJ123"/>
  <c r="GK1"/>
  <c r="GK65" s="1"/>
  <c r="GJ130"/>
  <c r="GJ79"/>
  <c r="GJ126"/>
  <c r="GJ99"/>
  <c r="GJ73"/>
  <c r="GJ100"/>
  <c r="GJ3"/>
  <c r="GJ77"/>
  <c r="GJ28"/>
  <c r="GJ89"/>
  <c r="GJ40"/>
  <c r="GJ82"/>
  <c r="GJ39"/>
  <c r="GJ81"/>
  <c r="GJ21"/>
  <c r="GJ115"/>
  <c r="GJ111"/>
  <c r="GJ42"/>
  <c r="CB118"/>
  <c r="CB32"/>
  <c r="CA32" i="14"/>
  <c r="AQ10"/>
  <c r="AQ32"/>
  <c r="DL10" i="23"/>
  <c r="DL118"/>
  <c r="GH118"/>
  <c r="GH10"/>
  <c r="HS10" i="14"/>
  <c r="HS118"/>
  <c r="HT10" i="23"/>
  <c r="HT118"/>
  <c r="DL31"/>
  <c r="DL32"/>
  <c r="DL33"/>
  <c r="GH32"/>
  <c r="GH31"/>
  <c r="GH33"/>
  <c r="HV88"/>
  <c r="CA118" i="14"/>
  <c r="AQ118"/>
  <c r="EV33"/>
  <c r="EV10"/>
  <c r="AR33" i="23"/>
  <c r="AR31"/>
  <c r="EW31"/>
  <c r="EW32"/>
  <c r="CC30"/>
  <c r="CC88"/>
  <c r="CC43"/>
  <c r="CC90"/>
  <c r="CC68"/>
  <c r="CC85"/>
  <c r="CC42"/>
  <c r="CC102"/>
  <c r="CC115"/>
  <c r="CC82"/>
  <c r="CC79"/>
  <c r="CC3"/>
  <c r="CC29"/>
  <c r="CC119"/>
  <c r="CC41"/>
  <c r="CC87"/>
  <c r="CC114"/>
  <c r="CC73"/>
  <c r="CC21"/>
  <c r="CC72"/>
  <c r="CC126"/>
  <c r="CC111"/>
  <c r="CC89"/>
  <c r="CC40"/>
  <c r="CC38"/>
  <c r="CC37"/>
  <c r="CC81"/>
  <c r="CC110"/>
  <c r="CC100"/>
  <c r="CC80"/>
  <c r="CC92"/>
  <c r="CC39"/>
  <c r="CC99"/>
  <c r="CC84"/>
  <c r="CC28"/>
  <c r="CC91"/>
  <c r="CD1"/>
  <c r="CD65" s="1"/>
  <c r="CC78"/>
  <c r="CC83"/>
  <c r="CC123"/>
  <c r="CC47"/>
  <c r="CC101"/>
  <c r="CC86"/>
  <c r="CC67"/>
  <c r="CC121"/>
  <c r="CC77"/>
  <c r="CC71"/>
  <c r="CC51"/>
  <c r="CC130"/>
  <c r="CC66"/>
  <c r="CC112"/>
  <c r="CC27"/>
  <c r="CB33"/>
  <c r="CB31"/>
  <c r="CA33" i="14"/>
  <c r="CA31"/>
  <c r="AQ33"/>
  <c r="AQ31"/>
  <c r="AR90"/>
  <c r="AR92"/>
  <c r="AR43"/>
  <c r="EW90"/>
  <c r="EW92"/>
  <c r="EW43"/>
  <c r="CB43"/>
  <c r="CB90"/>
  <c r="CB92"/>
  <c r="AS90" i="23"/>
  <c r="AS92"/>
  <c r="AS43"/>
  <c r="AS68"/>
  <c r="HV90"/>
  <c r="HV92"/>
  <c r="HV43"/>
  <c r="HV68"/>
  <c r="CB41" i="14"/>
  <c r="CB39"/>
  <c r="CB77"/>
  <c r="CB71"/>
  <c r="CB99"/>
  <c r="CB126"/>
  <c r="CB51"/>
  <c r="CB130"/>
  <c r="CB82"/>
  <c r="CB27"/>
  <c r="CB89"/>
  <c r="CB123"/>
  <c r="CB66"/>
  <c r="CB46"/>
  <c r="CB42"/>
  <c r="CB101"/>
  <c r="CB86"/>
  <c r="CB83"/>
  <c r="CB29"/>
  <c r="CB3"/>
  <c r="CB73"/>
  <c r="CB100"/>
  <c r="CB37"/>
  <c r="CB67"/>
  <c r="CB78"/>
  <c r="CC1"/>
  <c r="CB85"/>
  <c r="CB102"/>
  <c r="CB81"/>
  <c r="CB38"/>
  <c r="CB79"/>
  <c r="CB50"/>
  <c r="CB121"/>
  <c r="CB87"/>
  <c r="CB110"/>
  <c r="CB80"/>
  <c r="CB72"/>
  <c r="CB119"/>
  <c r="CB111"/>
  <c r="CB21"/>
  <c r="CB28"/>
  <c r="CB84"/>
  <c r="CB40"/>
  <c r="CB114"/>
  <c r="CB115"/>
  <c r="CB112"/>
  <c r="CB91"/>
  <c r="HV47" i="23"/>
  <c r="HV67"/>
  <c r="HV77"/>
  <c r="HV21"/>
  <c r="HV37"/>
  <c r="HV115"/>
  <c r="HV84"/>
  <c r="HV38"/>
  <c r="HV79"/>
  <c r="HV99"/>
  <c r="HW1"/>
  <c r="HW65" s="1"/>
  <c r="HV51"/>
  <c r="HV80"/>
  <c r="HV102"/>
  <c r="HV81"/>
  <c r="HV101"/>
  <c r="HV130"/>
  <c r="HV91"/>
  <c r="HV123"/>
  <c r="HV42"/>
  <c r="HV83"/>
  <c r="HV39"/>
  <c r="HV41"/>
  <c r="HV111"/>
  <c r="HV27"/>
  <c r="HV3"/>
  <c r="HV78"/>
  <c r="HV100"/>
  <c r="HV86"/>
  <c r="HV66"/>
  <c r="HV85"/>
  <c r="HV121"/>
  <c r="HV87"/>
  <c r="HV126"/>
  <c r="HV40"/>
  <c r="HV73"/>
  <c r="HV89"/>
  <c r="HV114"/>
  <c r="HV28"/>
  <c r="HV71"/>
  <c r="HV82"/>
  <c r="HV110"/>
  <c r="HV72"/>
  <c r="HV119"/>
  <c r="CE1" i="13"/>
  <c r="AR85" i="14"/>
  <c r="AR46"/>
  <c r="AR51"/>
  <c r="AR41"/>
  <c r="AR37"/>
  <c r="AR42"/>
  <c r="AR102"/>
  <c r="AR101"/>
  <c r="AR111"/>
  <c r="AR130"/>
  <c r="AR89"/>
  <c r="AR121"/>
  <c r="AR21"/>
  <c r="AR87"/>
  <c r="AR72"/>
  <c r="AR78"/>
  <c r="AR27"/>
  <c r="AR66"/>
  <c r="AR100"/>
  <c r="AR80"/>
  <c r="AR82"/>
  <c r="AR67"/>
  <c r="AR123"/>
  <c r="AR91"/>
  <c r="AR119"/>
  <c r="AR110"/>
  <c r="AR50"/>
  <c r="AR112"/>
  <c r="AR73"/>
  <c r="AR115"/>
  <c r="AR84"/>
  <c r="AR3"/>
  <c r="AR99"/>
  <c r="AR40"/>
  <c r="AR79"/>
  <c r="AR86"/>
  <c r="AR39"/>
  <c r="AR81"/>
  <c r="AR83"/>
  <c r="AR77"/>
  <c r="AR28"/>
  <c r="AR38"/>
  <c r="AR29"/>
  <c r="AR126"/>
  <c r="AR114"/>
  <c r="AR71"/>
  <c r="AS1"/>
  <c r="EW32"/>
  <c r="CA36"/>
  <c r="CA34"/>
  <c r="CA35"/>
  <c r="HS36"/>
  <c r="HS34"/>
  <c r="HS35"/>
  <c r="GH117" i="23"/>
  <c r="GH75"/>
  <c r="GH9"/>
  <c r="GH76"/>
  <c r="GH128"/>
  <c r="GH129"/>
  <c r="DL128"/>
  <c r="DL129"/>
  <c r="DL117"/>
  <c r="DL9"/>
  <c r="DL75"/>
  <c r="DL76"/>
  <c r="AU1" i="13"/>
  <c r="CA76" i="14"/>
  <c r="CA9"/>
  <c r="CA129"/>
  <c r="CA128"/>
  <c r="CA117"/>
  <c r="CA75"/>
  <c r="HS75"/>
  <c r="HS128"/>
  <c r="HS129"/>
  <c r="HS76"/>
  <c r="HS9"/>
  <c r="HS117"/>
  <c r="CB9" i="23"/>
  <c r="CB76"/>
  <c r="CB128"/>
  <c r="CB129"/>
  <c r="CB117"/>
  <c r="CB75"/>
  <c r="EW76"/>
  <c r="EW117"/>
  <c r="EW9"/>
  <c r="EW128"/>
  <c r="EW75"/>
  <c r="EW129"/>
  <c r="HT117"/>
  <c r="HT75"/>
  <c r="HT9"/>
  <c r="HT129"/>
  <c r="HT76"/>
  <c r="HT128"/>
  <c r="AS85"/>
  <c r="AS47"/>
  <c r="AS51"/>
  <c r="AS37"/>
  <c r="AS42"/>
  <c r="AS9"/>
  <c r="AS76"/>
  <c r="AS102"/>
  <c r="AS101"/>
  <c r="AS73"/>
  <c r="AS130"/>
  <c r="AS128"/>
  <c r="AS121"/>
  <c r="AS84"/>
  <c r="AS3"/>
  <c r="AS77"/>
  <c r="AS28"/>
  <c r="AS38"/>
  <c r="AS100"/>
  <c r="AS81"/>
  <c r="AS83"/>
  <c r="AS78"/>
  <c r="AS27"/>
  <c r="AS66"/>
  <c r="AS29"/>
  <c r="AS71"/>
  <c r="AS91"/>
  <c r="AS119"/>
  <c r="AT1"/>
  <c r="AT65" s="1"/>
  <c r="AS41"/>
  <c r="AS129"/>
  <c r="AS112"/>
  <c r="AS110"/>
  <c r="AS111"/>
  <c r="AS117"/>
  <c r="AS21"/>
  <c r="AS75"/>
  <c r="AS89"/>
  <c r="AS115"/>
  <c r="AS87"/>
  <c r="AS72"/>
  <c r="AS80"/>
  <c r="AS123"/>
  <c r="AS86"/>
  <c r="AS39"/>
  <c r="AS82"/>
  <c r="AS67"/>
  <c r="AS99"/>
  <c r="AS40"/>
  <c r="AS79"/>
  <c r="AS126"/>
  <c r="AS114"/>
  <c r="AR31" i="14"/>
  <c r="DK36"/>
  <c r="DK34"/>
  <c r="DK35"/>
  <c r="GG34"/>
  <c r="GG35"/>
  <c r="GG36"/>
  <c r="CB35" i="23"/>
  <c r="CB36"/>
  <c r="CB34"/>
  <c r="EW36"/>
  <c r="EW34"/>
  <c r="EW35"/>
  <c r="HT36"/>
  <c r="HT35"/>
  <c r="HT34"/>
  <c r="EV35" i="14"/>
  <c r="EV34"/>
  <c r="AR129" i="23"/>
  <c r="AR9"/>
  <c r="EW85" i="14"/>
  <c r="EW36"/>
  <c r="EW46"/>
  <c r="EW51"/>
  <c r="EW115"/>
  <c r="EW110"/>
  <c r="EW111"/>
  <c r="EW112"/>
  <c r="EW117"/>
  <c r="EW123"/>
  <c r="EW126"/>
  <c r="EW130"/>
  <c r="EW72"/>
  <c r="EW73"/>
  <c r="EW77"/>
  <c r="EW79"/>
  <c r="EW81"/>
  <c r="EW83"/>
  <c r="EW86"/>
  <c r="EW89"/>
  <c r="EW99"/>
  <c r="EW101"/>
  <c r="EW28"/>
  <c r="EW34"/>
  <c r="EW37"/>
  <c r="EW39"/>
  <c r="EW50"/>
  <c r="EW66"/>
  <c r="EW71"/>
  <c r="EX1"/>
  <c r="EW41"/>
  <c r="EW121"/>
  <c r="EW114"/>
  <c r="EW119"/>
  <c r="EW21"/>
  <c r="EW78"/>
  <c r="EW80"/>
  <c r="EW82"/>
  <c r="EW84"/>
  <c r="EW87"/>
  <c r="EW91"/>
  <c r="EW100"/>
  <c r="EW102"/>
  <c r="EW27"/>
  <c r="EW29"/>
  <c r="EW35"/>
  <c r="EW38"/>
  <c r="EW40"/>
  <c r="EW42"/>
  <c r="EW67"/>
  <c r="EW3"/>
  <c r="DK75"/>
  <c r="DK76"/>
  <c r="DK9"/>
  <c r="DK117"/>
  <c r="DK128"/>
  <c r="DK129"/>
  <c r="GG75"/>
  <c r="GG117"/>
  <c r="GG128"/>
  <c r="GG129"/>
  <c r="GG76"/>
  <c r="GG9"/>
  <c r="GH34" i="23"/>
  <c r="GH36"/>
  <c r="GH35"/>
  <c r="DL36"/>
  <c r="DL35"/>
  <c r="DL34"/>
  <c r="EV36" i="14"/>
  <c r="AR117" i="23"/>
  <c r="AR128"/>
  <c r="AR75"/>
  <c r="AR76"/>
  <c r="AU3" i="13" l="1"/>
  <c r="AU6"/>
  <c r="AU8"/>
  <c r="AU10"/>
  <c r="AU16"/>
  <c r="AU21"/>
  <c r="AU23"/>
  <c r="AU25"/>
  <c r="AU27"/>
  <c r="AU29"/>
  <c r="AU31"/>
  <c r="AU33"/>
  <c r="AU35"/>
  <c r="AU38"/>
  <c r="AU40"/>
  <c r="AU5"/>
  <c r="AU7"/>
  <c r="AU9"/>
  <c r="AU15"/>
  <c r="AU22"/>
  <c r="AU24"/>
  <c r="AU26"/>
  <c r="AU28"/>
  <c r="AU30"/>
  <c r="AU32"/>
  <c r="AU34"/>
  <c r="AU36"/>
  <c r="AU37"/>
  <c r="AU39"/>
  <c r="AU46"/>
  <c r="AU48"/>
  <c r="AU50"/>
  <c r="AU52"/>
  <c r="AU54"/>
  <c r="AU55"/>
  <c r="AU56"/>
  <c r="AU57"/>
  <c r="AU59"/>
  <c r="AU61"/>
  <c r="AU63"/>
  <c r="AU65"/>
  <c r="AU67"/>
  <c r="AU69"/>
  <c r="AU71"/>
  <c r="AU73"/>
  <c r="AU75"/>
  <c r="AU77"/>
  <c r="AU79"/>
  <c r="AU81"/>
  <c r="AU83"/>
  <c r="AU85"/>
  <c r="AU87"/>
  <c r="AU99"/>
  <c r="AU101"/>
  <c r="AU103"/>
  <c r="AU105"/>
  <c r="AU107"/>
  <c r="AU109"/>
  <c r="AU111"/>
  <c r="AU113"/>
  <c r="AU115"/>
  <c r="AU117"/>
  <c r="AU119"/>
  <c r="AU121"/>
  <c r="AU123"/>
  <c r="AU125"/>
  <c r="AU127"/>
  <c r="AU129"/>
  <c r="AU131"/>
  <c r="AU41"/>
  <c r="AU43"/>
  <c r="AU20"/>
  <c r="AU42"/>
  <c r="AU45"/>
  <c r="AU51"/>
  <c r="AU60"/>
  <c r="AU64"/>
  <c r="AU66"/>
  <c r="AU68"/>
  <c r="AU70"/>
  <c r="AU78"/>
  <c r="AU80"/>
  <c r="AU84"/>
  <c r="AU86"/>
  <c r="AU88"/>
  <c r="AU89"/>
  <c r="AU90"/>
  <c r="AU92"/>
  <c r="AU44"/>
  <c r="AU47"/>
  <c r="AU49"/>
  <c r="AU53"/>
  <c r="AU58"/>
  <c r="AU62"/>
  <c r="AU72"/>
  <c r="AU74"/>
  <c r="AU76"/>
  <c r="AU82"/>
  <c r="AU91"/>
  <c r="AU93"/>
  <c r="AU94"/>
  <c r="AU114"/>
  <c r="AU120"/>
  <c r="AU126"/>
  <c r="AU128"/>
  <c r="AU130"/>
  <c r="AU95"/>
  <c r="AU96"/>
  <c r="AU97"/>
  <c r="AU98"/>
  <c r="AU100"/>
  <c r="AU102"/>
  <c r="AU104"/>
  <c r="AU106"/>
  <c r="AU108"/>
  <c r="AU110"/>
  <c r="AU112"/>
  <c r="AU116"/>
  <c r="AU118"/>
  <c r="AU122"/>
  <c r="AU124"/>
  <c r="AU18"/>
  <c r="AU17"/>
  <c r="AU19"/>
  <c r="AU14"/>
  <c r="AU13"/>
  <c r="CE5"/>
  <c r="CE7"/>
  <c r="CE9"/>
  <c r="CE6"/>
  <c r="CE10"/>
  <c r="CE21"/>
  <c r="CE23"/>
  <c r="CE25"/>
  <c r="CE27"/>
  <c r="CE29"/>
  <c r="CE3"/>
  <c r="CE22"/>
  <c r="CE26"/>
  <c r="CE28"/>
  <c r="CE31"/>
  <c r="CE33"/>
  <c r="CE35"/>
  <c r="CE38"/>
  <c r="CE40"/>
  <c r="CE46"/>
  <c r="CE48"/>
  <c r="CE16"/>
  <c r="CE24"/>
  <c r="CE30"/>
  <c r="CE32"/>
  <c r="CE34"/>
  <c r="CE36"/>
  <c r="CE37"/>
  <c r="CE39"/>
  <c r="CE41"/>
  <c r="CE43"/>
  <c r="CE47"/>
  <c r="CE49"/>
  <c r="CE51"/>
  <c r="CE53"/>
  <c r="CE58"/>
  <c r="CE60"/>
  <c r="CE62"/>
  <c r="CE64"/>
  <c r="CE66"/>
  <c r="CE68"/>
  <c r="CE70"/>
  <c r="CE72"/>
  <c r="CE74"/>
  <c r="CE76"/>
  <c r="CE78"/>
  <c r="CE80"/>
  <c r="CE82"/>
  <c r="CE84"/>
  <c r="CE86"/>
  <c r="CE42"/>
  <c r="CE45"/>
  <c r="CE52"/>
  <c r="CE57"/>
  <c r="CE61"/>
  <c r="CE65"/>
  <c r="CE73"/>
  <c r="CE75"/>
  <c r="CE81"/>
  <c r="CE85"/>
  <c r="CE87"/>
  <c r="CE88"/>
  <c r="CE89"/>
  <c r="CE90"/>
  <c r="CE91"/>
  <c r="CE92"/>
  <c r="CE93"/>
  <c r="CE94"/>
  <c r="CE95"/>
  <c r="CE96"/>
  <c r="CE97"/>
  <c r="CE98"/>
  <c r="CE100"/>
  <c r="CE102"/>
  <c r="CE104"/>
  <c r="CE106"/>
  <c r="CE108"/>
  <c r="CE110"/>
  <c r="CE112"/>
  <c r="CE114"/>
  <c r="CE116"/>
  <c r="CE118"/>
  <c r="CE120"/>
  <c r="CE122"/>
  <c r="CE124"/>
  <c r="CE126"/>
  <c r="CE128"/>
  <c r="CE130"/>
  <c r="CE44"/>
  <c r="CE50"/>
  <c r="CE55"/>
  <c r="CE59"/>
  <c r="CE77"/>
  <c r="CE79"/>
  <c r="CE99"/>
  <c r="CE101"/>
  <c r="CE103"/>
  <c r="CE105"/>
  <c r="CE107"/>
  <c r="CE109"/>
  <c r="CE111"/>
  <c r="CE115"/>
  <c r="CE117"/>
  <c r="CE121"/>
  <c r="CE123"/>
  <c r="CE127"/>
  <c r="CE129"/>
  <c r="CE8"/>
  <c r="CE54"/>
  <c r="CE56"/>
  <c r="CE63"/>
  <c r="CE67"/>
  <c r="CE69"/>
  <c r="CE71"/>
  <c r="CE83"/>
  <c r="CE119"/>
  <c r="CE113"/>
  <c r="CE125"/>
  <c r="CE20"/>
  <c r="CE15"/>
  <c r="CE18"/>
  <c r="CE17"/>
  <c r="CE19"/>
  <c r="CE14"/>
  <c r="CE13"/>
  <c r="AS65" i="14"/>
  <c r="AS122"/>
  <c r="CC65"/>
  <c r="CC122"/>
  <c r="GJ65"/>
  <c r="GJ122"/>
  <c r="DM65"/>
  <c r="DM122"/>
  <c r="EX65"/>
  <c r="EX122"/>
  <c r="HV65"/>
  <c r="HV122"/>
  <c r="AS120"/>
  <c r="AS52"/>
  <c r="GJ120"/>
  <c r="GJ52"/>
  <c r="DM120"/>
  <c r="DM52"/>
  <c r="EX120"/>
  <c r="EX52"/>
  <c r="CC120"/>
  <c r="CC52"/>
  <c r="HV120"/>
  <c r="HV52"/>
  <c r="AT52" i="23"/>
  <c r="AT122"/>
  <c r="CD52"/>
  <c r="CD122"/>
  <c r="EY52"/>
  <c r="EY122"/>
  <c r="DN52"/>
  <c r="DN122"/>
  <c r="HW52"/>
  <c r="HW122"/>
  <c r="GK52"/>
  <c r="GK122"/>
  <c r="AT120"/>
  <c r="DN120"/>
  <c r="HW120"/>
  <c r="CD120"/>
  <c r="GK120"/>
  <c r="EY120"/>
  <c r="CC61" i="14"/>
  <c r="CC26"/>
  <c r="CC109"/>
  <c r="CC108"/>
  <c r="CC107"/>
  <c r="CC103"/>
  <c r="GK61" i="23"/>
  <c r="GK108"/>
  <c r="GK107"/>
  <c r="GK109"/>
  <c r="GK103"/>
  <c r="DN61"/>
  <c r="DN108"/>
  <c r="DN107"/>
  <c r="DN109"/>
  <c r="DN103"/>
  <c r="GJ61" i="14"/>
  <c r="GJ108"/>
  <c r="GJ109"/>
  <c r="GJ107"/>
  <c r="GJ103"/>
  <c r="DM61"/>
  <c r="DM108"/>
  <c r="DM109"/>
  <c r="DM107"/>
  <c r="DM103"/>
  <c r="EX17" i="23"/>
  <c r="HU26"/>
  <c r="HU104"/>
  <c r="HU112"/>
  <c r="HU105"/>
  <c r="HU106"/>
  <c r="EW17" i="14"/>
  <c r="HT26"/>
  <c r="HT104"/>
  <c r="HT105"/>
  <c r="HT106"/>
  <c r="HT112"/>
  <c r="DL105"/>
  <c r="DL106"/>
  <c r="DM105" i="23"/>
  <c r="DM106"/>
  <c r="EX106"/>
  <c r="EX105"/>
  <c r="AS104"/>
  <c r="AS106"/>
  <c r="AR104" i="14"/>
  <c r="CC104" i="23"/>
  <c r="CC106"/>
  <c r="CC26"/>
  <c r="CB104" i="14"/>
  <c r="EW105"/>
  <c r="EW26"/>
  <c r="EX61"/>
  <c r="EX109"/>
  <c r="EX108"/>
  <c r="EX107"/>
  <c r="EX103"/>
  <c r="AT61" i="23"/>
  <c r="AT26"/>
  <c r="AT109"/>
  <c r="AT108"/>
  <c r="AT107"/>
  <c r="AT103"/>
  <c r="AS61" i="14"/>
  <c r="AS26"/>
  <c r="AS109"/>
  <c r="AS108"/>
  <c r="AS107"/>
  <c r="AS103"/>
  <c r="HW61" i="23"/>
  <c r="HW109"/>
  <c r="HW108"/>
  <c r="HW107"/>
  <c r="HW103"/>
  <c r="CD61"/>
  <c r="CD26"/>
  <c r="CD109"/>
  <c r="CD108"/>
  <c r="CD107"/>
  <c r="CD103"/>
  <c r="EY61"/>
  <c r="EY109"/>
  <c r="EY108"/>
  <c r="EY107"/>
  <c r="EY103"/>
  <c r="HV61" i="14"/>
  <c r="HV109"/>
  <c r="HV108"/>
  <c r="HV107"/>
  <c r="HV103"/>
  <c r="GI106" i="23"/>
  <c r="GI104"/>
  <c r="GI26"/>
  <c r="GI105"/>
  <c r="GI112"/>
  <c r="GH106" i="14"/>
  <c r="GH105"/>
  <c r="GH112"/>
  <c r="GH26"/>
  <c r="GH104"/>
  <c r="DL104"/>
  <c r="DL26"/>
  <c r="DM104" i="23"/>
  <c r="DM26"/>
  <c r="EX104"/>
  <c r="EX26"/>
  <c r="AS105"/>
  <c r="AR106" i="14"/>
  <c r="AR105"/>
  <c r="CC105" i="23"/>
  <c r="CB105" i="14"/>
  <c r="CB106"/>
  <c r="CB26"/>
  <c r="EW104"/>
  <c r="EW106"/>
  <c r="EX63"/>
  <c r="EX8"/>
  <c r="EX60"/>
  <c r="AT63" i="23"/>
  <c r="AT8"/>
  <c r="AT60"/>
  <c r="AS63" i="14"/>
  <c r="AS8"/>
  <c r="AS60"/>
  <c r="CC63"/>
  <c r="CC8"/>
  <c r="CC60"/>
  <c r="EY63" i="23"/>
  <c r="EY8"/>
  <c r="EY60"/>
  <c r="GJ63" i="14"/>
  <c r="GJ8"/>
  <c r="GJ60"/>
  <c r="GI20" i="23"/>
  <c r="GI16"/>
  <c r="GI19"/>
  <c r="GI25"/>
  <c r="GI23"/>
  <c r="GI17"/>
  <c r="GI18"/>
  <c r="GI24"/>
  <c r="AR15" i="14"/>
  <c r="GH20"/>
  <c r="GH25"/>
  <c r="GH23"/>
  <c r="GH17"/>
  <c r="GH19"/>
  <c r="GH18"/>
  <c r="GH24"/>
  <c r="AS23" i="23"/>
  <c r="DM23"/>
  <c r="CC23"/>
  <c r="EX23"/>
  <c r="DL23" i="14"/>
  <c r="EW23"/>
  <c r="AR23"/>
  <c r="CB23"/>
  <c r="DM19" i="23"/>
  <c r="DM17"/>
  <c r="CC18"/>
  <c r="CC17"/>
  <c r="AS25"/>
  <c r="AS19"/>
  <c r="AS16"/>
  <c r="EX25"/>
  <c r="EX19"/>
  <c r="DL18" i="14"/>
  <c r="DL17"/>
  <c r="CB18"/>
  <c r="CB16"/>
  <c r="AR25"/>
  <c r="AR17"/>
  <c r="EW18"/>
  <c r="EW19"/>
  <c r="F37" i="6"/>
  <c r="GI30" i="23"/>
  <c r="GI29"/>
  <c r="G37" i="6"/>
  <c r="HU29" i="23"/>
  <c r="HU30"/>
  <c r="HW63"/>
  <c r="HW8"/>
  <c r="HW60"/>
  <c r="CD63"/>
  <c r="CD8"/>
  <c r="CD60"/>
  <c r="GK63"/>
  <c r="GK8"/>
  <c r="GK60"/>
  <c r="DN63"/>
  <c r="DN8"/>
  <c r="DN60"/>
  <c r="DM63" i="14"/>
  <c r="DM8"/>
  <c r="DM60"/>
  <c r="HV63"/>
  <c r="HV8"/>
  <c r="HV60"/>
  <c r="HU20" i="23"/>
  <c r="HU16"/>
  <c r="HU18"/>
  <c r="HU19"/>
  <c r="HU23"/>
  <c r="HU17"/>
  <c r="HU25"/>
  <c r="HU24"/>
  <c r="EW14" i="14"/>
  <c r="HT20"/>
  <c r="HT19"/>
  <c r="HT25"/>
  <c r="HT23"/>
  <c r="HT17"/>
  <c r="HT18"/>
  <c r="HT24"/>
  <c r="AS24" i="23"/>
  <c r="DM24"/>
  <c r="CC24"/>
  <c r="EX24"/>
  <c r="DL24" i="14"/>
  <c r="EW24"/>
  <c r="AR24"/>
  <c r="CB24"/>
  <c r="DM25" i="23"/>
  <c r="DM18"/>
  <c r="DM16"/>
  <c r="DM20"/>
  <c r="CC25"/>
  <c r="CC19"/>
  <c r="CC16"/>
  <c r="CC20"/>
  <c r="AS18"/>
  <c r="AS17"/>
  <c r="AS20"/>
  <c r="EX18"/>
  <c r="EX16"/>
  <c r="EX20"/>
  <c r="DL25" i="14"/>
  <c r="DL19"/>
  <c r="DL20"/>
  <c r="CB25"/>
  <c r="CB19"/>
  <c r="CB17"/>
  <c r="CB20"/>
  <c r="AR19"/>
  <c r="AR18"/>
  <c r="AR16"/>
  <c r="AR20"/>
  <c r="EW25"/>
  <c r="EW20"/>
  <c r="C37" i="6"/>
  <c r="HT30" i="14"/>
  <c r="HT29"/>
  <c r="B37" i="6"/>
  <c r="GH30" i="14"/>
  <c r="GH29"/>
  <c r="EX116"/>
  <c r="DM116"/>
  <c r="HV116"/>
  <c r="AS116"/>
  <c r="AS16"/>
  <c r="AS25"/>
  <c r="CC116"/>
  <c r="CC16"/>
  <c r="CC25"/>
  <c r="GJ116"/>
  <c r="AT116" i="23"/>
  <c r="AT16"/>
  <c r="AT25"/>
  <c r="HW116"/>
  <c r="CD116"/>
  <c r="CD16"/>
  <c r="CD25"/>
  <c r="GK116"/>
  <c r="DN116"/>
  <c r="EY116"/>
  <c r="AR14" i="14"/>
  <c r="CB14"/>
  <c r="EX6"/>
  <c r="DM6"/>
  <c r="HV6"/>
  <c r="AS6"/>
  <c r="CC6"/>
  <c r="GJ6"/>
  <c r="AT6" i="23"/>
  <c r="HW6"/>
  <c r="CD6"/>
  <c r="GK6"/>
  <c r="DN6"/>
  <c r="EY6"/>
  <c r="HV70" i="14"/>
  <c r="EX70"/>
  <c r="AS70"/>
  <c r="CC70"/>
  <c r="GJ70"/>
  <c r="DM70"/>
  <c r="CD70" i="23"/>
  <c r="GK70"/>
  <c r="EY70"/>
  <c r="AT70"/>
  <c r="HW70"/>
  <c r="DN70"/>
  <c r="AS23" i="14"/>
  <c r="AS24"/>
  <c r="CC23"/>
  <c r="CC24"/>
  <c r="CD23" i="23"/>
  <c r="CD24"/>
  <c r="AT23"/>
  <c r="AT24"/>
  <c r="AS49" i="14"/>
  <c r="AS113"/>
  <c r="HV113"/>
  <c r="HV49"/>
  <c r="EX113"/>
  <c r="EX49"/>
  <c r="CC49"/>
  <c r="CC113"/>
  <c r="GJ49"/>
  <c r="GJ113"/>
  <c r="DM49"/>
  <c r="DM113"/>
  <c r="AT125" i="23"/>
  <c r="AT49"/>
  <c r="AT113"/>
  <c r="CD125"/>
  <c r="CD49"/>
  <c r="CD113"/>
  <c r="GK125"/>
  <c r="GK49"/>
  <c r="GK113"/>
  <c r="EY125"/>
  <c r="EY113"/>
  <c r="EY49"/>
  <c r="HW125"/>
  <c r="HW113"/>
  <c r="HW49"/>
  <c r="DN125"/>
  <c r="DN49"/>
  <c r="DN113"/>
  <c r="GI15"/>
  <c r="HU15"/>
  <c r="HT15" i="14"/>
  <c r="AS15" i="23"/>
  <c r="DM15"/>
  <c r="CC15"/>
  <c r="EX15"/>
  <c r="DL15" i="14"/>
  <c r="EW15"/>
  <c r="CB15"/>
  <c r="GH15"/>
  <c r="GI14" i="23"/>
  <c r="HU14"/>
  <c r="DM14"/>
  <c r="CC14"/>
  <c r="AS14"/>
  <c r="E37" i="6"/>
  <c r="CC104" i="14" s="1"/>
  <c r="HT14"/>
  <c r="CC13" i="23"/>
  <c r="EX14"/>
  <c r="CB13" i="14"/>
  <c r="D37" i="6"/>
  <c r="GH14" i="14"/>
  <c r="AS13" i="23"/>
  <c r="CC14" i="14"/>
  <c r="AS74"/>
  <c r="CC74"/>
  <c r="GJ74"/>
  <c r="DM74"/>
  <c r="HV74"/>
  <c r="EX74"/>
  <c r="HW74" i="23"/>
  <c r="DN74"/>
  <c r="AT74"/>
  <c r="CD74"/>
  <c r="GK74"/>
  <c r="EY74"/>
  <c r="I37" i="6"/>
  <c r="H37"/>
  <c r="DN26" i="23" s="1"/>
  <c r="EX97" i="14"/>
  <c r="EX98"/>
  <c r="AS97"/>
  <c r="AS98"/>
  <c r="CC97"/>
  <c r="CC98"/>
  <c r="GJ97"/>
  <c r="GJ98"/>
  <c r="DM97"/>
  <c r="DM98"/>
  <c r="HV97"/>
  <c r="HV98"/>
  <c r="HV62"/>
  <c r="HV57"/>
  <c r="HV56"/>
  <c r="HV54"/>
  <c r="HV69"/>
  <c r="HV95"/>
  <c r="HV44"/>
  <c r="HV48"/>
  <c r="HV5"/>
  <c r="HV127"/>
  <c r="HV93"/>
  <c r="HV68"/>
  <c r="HV88"/>
  <c r="HV43"/>
  <c r="HV92"/>
  <c r="HV130"/>
  <c r="HV50"/>
  <c r="HV80"/>
  <c r="HV99"/>
  <c r="HV110"/>
  <c r="HV67"/>
  <c r="HV83"/>
  <c r="HV46"/>
  <c r="HV114"/>
  <c r="HV78"/>
  <c r="HV42"/>
  <c r="HV81"/>
  <c r="HV100"/>
  <c r="HV85"/>
  <c r="HV37"/>
  <c r="HV79"/>
  <c r="HV41"/>
  <c r="HV66"/>
  <c r="HV82"/>
  <c r="HV101"/>
  <c r="HV111"/>
  <c r="HV77"/>
  <c r="HV125"/>
  <c r="HV64"/>
  <c r="HV59"/>
  <c r="HV58"/>
  <c r="HV55"/>
  <c r="HV53"/>
  <c r="HV96"/>
  <c r="HV124"/>
  <c r="HV45"/>
  <c r="HV47"/>
  <c r="HV22"/>
  <c r="HV7"/>
  <c r="HV94"/>
  <c r="HV90"/>
  <c r="HV51"/>
  <c r="HV119"/>
  <c r="HV71"/>
  <c r="HV87"/>
  <c r="HV3"/>
  <c r="HV73"/>
  <c r="HV102"/>
  <c r="HV126"/>
  <c r="HV39"/>
  <c r="HV84"/>
  <c r="HV27"/>
  <c r="HV72"/>
  <c r="HV89"/>
  <c r="HW1"/>
  <c r="HV123"/>
  <c r="HV21"/>
  <c r="HV40"/>
  <c r="HV86"/>
  <c r="HV28"/>
  <c r="HV91"/>
  <c r="HV121"/>
  <c r="HV38"/>
  <c r="HV115"/>
  <c r="CD98" i="23"/>
  <c r="CD97"/>
  <c r="GK98"/>
  <c r="GK97"/>
  <c r="EY98"/>
  <c r="EY97"/>
  <c r="AT98"/>
  <c r="AT97"/>
  <c r="HW98"/>
  <c r="HW97"/>
  <c r="DN98"/>
  <c r="DN97"/>
  <c r="EX125" i="14"/>
  <c r="AS125"/>
  <c r="CC125"/>
  <c r="GJ125"/>
  <c r="DM125"/>
  <c r="HW64" i="23"/>
  <c r="HW62"/>
  <c r="HW59"/>
  <c r="HW57"/>
  <c r="HW54"/>
  <c r="HW53"/>
  <c r="HW58"/>
  <c r="HW56"/>
  <c r="HW55"/>
  <c r="GK62"/>
  <c r="GK59"/>
  <c r="GK58"/>
  <c r="GK57"/>
  <c r="GK54"/>
  <c r="GK53"/>
  <c r="GK64"/>
  <c r="GK56"/>
  <c r="GK55"/>
  <c r="EY64"/>
  <c r="EY59"/>
  <c r="EY58"/>
  <c r="EY54"/>
  <c r="EY53"/>
  <c r="EY62"/>
  <c r="EY57"/>
  <c r="EY56"/>
  <c r="EY55"/>
  <c r="DN62"/>
  <c r="DN59"/>
  <c r="DN58"/>
  <c r="DN57"/>
  <c r="DN64"/>
  <c r="DN54"/>
  <c r="DN53"/>
  <c r="DN56"/>
  <c r="DN55"/>
  <c r="AT64"/>
  <c r="AT59"/>
  <c r="AT56"/>
  <c r="AT62"/>
  <c r="AT58"/>
  <c r="AT57"/>
  <c r="AT55"/>
  <c r="AT54"/>
  <c r="AT53"/>
  <c r="CD64"/>
  <c r="CD62"/>
  <c r="CD59"/>
  <c r="CD58"/>
  <c r="CD57"/>
  <c r="CD56"/>
  <c r="CD55"/>
  <c r="CD54"/>
  <c r="CD53"/>
  <c r="CC64" i="14"/>
  <c r="CC62"/>
  <c r="CC59"/>
  <c r="CC56"/>
  <c r="CC58"/>
  <c r="CC57"/>
  <c r="CC55"/>
  <c r="CC54"/>
  <c r="CC53"/>
  <c r="DM64"/>
  <c r="DM62"/>
  <c r="DM59"/>
  <c r="DM58"/>
  <c r="DM56"/>
  <c r="DM57"/>
  <c r="DM55"/>
  <c r="DM54"/>
  <c r="DM53"/>
  <c r="EX64"/>
  <c r="EX62"/>
  <c r="EX59"/>
  <c r="EX58"/>
  <c r="EX57"/>
  <c r="EX55"/>
  <c r="EX56"/>
  <c r="EX53"/>
  <c r="EX54"/>
  <c r="AS64"/>
  <c r="AS62"/>
  <c r="AS59"/>
  <c r="AS57"/>
  <c r="AS58"/>
  <c r="AS56"/>
  <c r="AS53"/>
  <c r="AS55"/>
  <c r="AS54"/>
  <c r="GJ64"/>
  <c r="GJ62"/>
  <c r="GJ59"/>
  <c r="GJ58"/>
  <c r="GJ56"/>
  <c r="GJ57"/>
  <c r="GJ55"/>
  <c r="GJ54"/>
  <c r="GJ53"/>
  <c r="DM96"/>
  <c r="DM124"/>
  <c r="DM44"/>
  <c r="DM47"/>
  <c r="DM22"/>
  <c r="DM127"/>
  <c r="DM93"/>
  <c r="DM30"/>
  <c r="DM90"/>
  <c r="DM92"/>
  <c r="DM115"/>
  <c r="DM27"/>
  <c r="DM111"/>
  <c r="DM37"/>
  <c r="DM114"/>
  <c r="DM81"/>
  <c r="DM40"/>
  <c r="DM110"/>
  <c r="DM82"/>
  <c r="DM28"/>
  <c r="DM51"/>
  <c r="DM86"/>
  <c r="DM38"/>
  <c r="DM102"/>
  <c r="DM80"/>
  <c r="DM130"/>
  <c r="DM71"/>
  <c r="DM46"/>
  <c r="DM119"/>
  <c r="DM67"/>
  <c r="DM100"/>
  <c r="DM78"/>
  <c r="DM126"/>
  <c r="DM69"/>
  <c r="DM95"/>
  <c r="DM45"/>
  <c r="DM48"/>
  <c r="DM5"/>
  <c r="DM94"/>
  <c r="DM7"/>
  <c r="DM68"/>
  <c r="DM88"/>
  <c r="DM43"/>
  <c r="DM85"/>
  <c r="DM83"/>
  <c r="DM42"/>
  <c r="DM123"/>
  <c r="DM101"/>
  <c r="DM41"/>
  <c r="DM89"/>
  <c r="DM73"/>
  <c r="DM121"/>
  <c r="DM91"/>
  <c r="DM66"/>
  <c r="DM99"/>
  <c r="DM79"/>
  <c r="DM21"/>
  <c r="DM72"/>
  <c r="DM87"/>
  <c r="DM50"/>
  <c r="DM77"/>
  <c r="DM29"/>
  <c r="DM3"/>
  <c r="DM112"/>
  <c r="DM84"/>
  <c r="DM39"/>
  <c r="DN1"/>
  <c r="HW50" i="23"/>
  <c r="CD50"/>
  <c r="DN50"/>
  <c r="AT50"/>
  <c r="GK50"/>
  <c r="EY50"/>
  <c r="AS69" i="14"/>
  <c r="AS95"/>
  <c r="AS96"/>
  <c r="AS124"/>
  <c r="CC69"/>
  <c r="CC95"/>
  <c r="CC96"/>
  <c r="CC124"/>
  <c r="EX69"/>
  <c r="EX96"/>
  <c r="EX95"/>
  <c r="EX124"/>
  <c r="GJ69"/>
  <c r="GJ96"/>
  <c r="GJ95"/>
  <c r="GJ124"/>
  <c r="GK96" i="23"/>
  <c r="GK95"/>
  <c r="GK124"/>
  <c r="EY96"/>
  <c r="EY95"/>
  <c r="EY124"/>
  <c r="AT96"/>
  <c r="AT95"/>
  <c r="AT124"/>
  <c r="HW96"/>
  <c r="HW95"/>
  <c r="HW124"/>
  <c r="CD96"/>
  <c r="CD95"/>
  <c r="CD124"/>
  <c r="DN96"/>
  <c r="DN95"/>
  <c r="DN124"/>
  <c r="AT48"/>
  <c r="AT69"/>
  <c r="HW48"/>
  <c r="HW69"/>
  <c r="DN48"/>
  <c r="DN69"/>
  <c r="CD48"/>
  <c r="CD69"/>
  <c r="GK48"/>
  <c r="GK69"/>
  <c r="EY48"/>
  <c r="EY69"/>
  <c r="EX45" i="14"/>
  <c r="EX44"/>
  <c r="EX47"/>
  <c r="EX48"/>
  <c r="EW118"/>
  <c r="AS45"/>
  <c r="AS44"/>
  <c r="AS47"/>
  <c r="AS48"/>
  <c r="CC45"/>
  <c r="CC44"/>
  <c r="CC47"/>
  <c r="CC48"/>
  <c r="GJ45"/>
  <c r="GJ44"/>
  <c r="GJ47"/>
  <c r="GJ48"/>
  <c r="CD46" i="23"/>
  <c r="CD45"/>
  <c r="CD44"/>
  <c r="GK46"/>
  <c r="GK45"/>
  <c r="GK44"/>
  <c r="EY46"/>
  <c r="EY44"/>
  <c r="EY45"/>
  <c r="DN46"/>
  <c r="DN45"/>
  <c r="DN44"/>
  <c r="AT46"/>
  <c r="AT45"/>
  <c r="AT44"/>
  <c r="HW46"/>
  <c r="HW45"/>
  <c r="HW44"/>
  <c r="GJ22" i="14"/>
  <c r="GJ127"/>
  <c r="GJ93"/>
  <c r="GJ68"/>
  <c r="GJ88"/>
  <c r="GJ90"/>
  <c r="GJ92"/>
  <c r="GJ46"/>
  <c r="GJ115"/>
  <c r="GJ37"/>
  <c r="GJ87"/>
  <c r="GJ21"/>
  <c r="GJ41"/>
  <c r="GJ38"/>
  <c r="GJ77"/>
  <c r="GJ102"/>
  <c r="GJ123"/>
  <c r="GJ85"/>
  <c r="GJ100"/>
  <c r="GJ28"/>
  <c r="GJ66"/>
  <c r="GJ82"/>
  <c r="GJ91"/>
  <c r="GJ119"/>
  <c r="GJ51"/>
  <c r="GJ101"/>
  <c r="GJ67"/>
  <c r="GJ73"/>
  <c r="GJ83"/>
  <c r="GJ5"/>
  <c r="GJ94"/>
  <c r="GJ7"/>
  <c r="GJ43"/>
  <c r="GJ3"/>
  <c r="GJ50"/>
  <c r="GJ71"/>
  <c r="GJ80"/>
  <c r="GJ114"/>
  <c r="GK1"/>
  <c r="GJ99"/>
  <c r="GJ27"/>
  <c r="GJ42"/>
  <c r="GJ72"/>
  <c r="GJ81"/>
  <c r="GJ89"/>
  <c r="GJ111"/>
  <c r="GJ130"/>
  <c r="GJ121"/>
  <c r="GJ39"/>
  <c r="GJ78"/>
  <c r="GJ84"/>
  <c r="GJ40"/>
  <c r="GJ79"/>
  <c r="GJ86"/>
  <c r="GJ110"/>
  <c r="GJ126"/>
  <c r="AT22" i="23"/>
  <c r="AT5"/>
  <c r="AT94"/>
  <c r="AT93"/>
  <c r="AT7"/>
  <c r="AT127"/>
  <c r="HW5"/>
  <c r="HW22"/>
  <c r="HW7"/>
  <c r="HW127"/>
  <c r="HW94"/>
  <c r="HW93"/>
  <c r="EY22"/>
  <c r="EY5"/>
  <c r="EY7"/>
  <c r="EY127"/>
  <c r="EY94"/>
  <c r="EY93"/>
  <c r="DN22"/>
  <c r="DN5"/>
  <c r="DN127"/>
  <c r="DN94"/>
  <c r="DN93"/>
  <c r="DN7"/>
  <c r="DN88"/>
  <c r="DN90"/>
  <c r="DN92"/>
  <c r="DN68"/>
  <c r="DN47"/>
  <c r="DN82"/>
  <c r="DN110"/>
  <c r="DN40"/>
  <c r="DN72"/>
  <c r="DN37"/>
  <c r="DN121"/>
  <c r="DN87"/>
  <c r="DN126"/>
  <c r="DN42"/>
  <c r="DN73"/>
  <c r="DN89"/>
  <c r="DN114"/>
  <c r="DN66"/>
  <c r="DN85"/>
  <c r="DN78"/>
  <c r="DN100"/>
  <c r="DN27"/>
  <c r="DN86"/>
  <c r="DO1"/>
  <c r="DO65" s="1"/>
  <c r="DN111"/>
  <c r="DN38"/>
  <c r="DN39"/>
  <c r="DN30"/>
  <c r="DN43"/>
  <c r="DN91"/>
  <c r="DN123"/>
  <c r="DN83"/>
  <c r="DN119"/>
  <c r="DN51"/>
  <c r="DN80"/>
  <c r="DN102"/>
  <c r="DN29"/>
  <c r="DN3"/>
  <c r="DN81"/>
  <c r="DN101"/>
  <c r="DN130"/>
  <c r="DN115"/>
  <c r="DN84"/>
  <c r="DN112"/>
  <c r="DN67"/>
  <c r="DN79"/>
  <c r="DN99"/>
  <c r="DN28"/>
  <c r="DN71"/>
  <c r="DN41"/>
  <c r="DN77"/>
  <c r="DN21"/>
  <c r="CD22"/>
  <c r="CD5"/>
  <c r="CD127"/>
  <c r="CD94"/>
  <c r="CD93"/>
  <c r="CD7"/>
  <c r="GK22"/>
  <c r="GK5"/>
  <c r="GK127"/>
  <c r="GK94"/>
  <c r="GK7"/>
  <c r="GK93"/>
  <c r="AS22" i="14"/>
  <c r="AS5"/>
  <c r="AS94"/>
  <c r="AS93"/>
  <c r="AS7"/>
  <c r="AS127"/>
  <c r="CC5"/>
  <c r="CC22"/>
  <c r="CC127"/>
  <c r="CC94"/>
  <c r="CC93"/>
  <c r="CC7"/>
  <c r="EX22"/>
  <c r="EX5"/>
  <c r="EX7"/>
  <c r="EX127"/>
  <c r="EX94"/>
  <c r="EX93"/>
  <c r="AR9"/>
  <c r="GH10"/>
  <c r="GH118"/>
  <c r="DL10"/>
  <c r="DL118"/>
  <c r="AT30" i="23"/>
  <c r="AT88"/>
  <c r="AS36"/>
  <c r="DM32"/>
  <c r="DM33"/>
  <c r="DM31"/>
  <c r="GI33"/>
  <c r="GI32"/>
  <c r="GI31"/>
  <c r="EW75" i="14"/>
  <c r="EW128"/>
  <c r="EX68"/>
  <c r="EX30"/>
  <c r="EX88"/>
  <c r="EW9"/>
  <c r="EW76"/>
  <c r="EW129"/>
  <c r="HU31" i="23"/>
  <c r="HU32"/>
  <c r="HU33"/>
  <c r="HU10"/>
  <c r="HU118"/>
  <c r="DM118"/>
  <c r="DM10"/>
  <c r="GI10"/>
  <c r="GI118"/>
  <c r="AS68" i="14"/>
  <c r="AS30"/>
  <c r="AS88"/>
  <c r="CC68"/>
  <c r="CC30"/>
  <c r="CC88"/>
  <c r="CB118"/>
  <c r="CC118" i="23"/>
  <c r="CC33"/>
  <c r="CC31"/>
  <c r="GK88"/>
  <c r="GK90"/>
  <c r="GK92"/>
  <c r="GK68"/>
  <c r="GK83"/>
  <c r="GK130"/>
  <c r="GK100"/>
  <c r="GK80"/>
  <c r="GK3"/>
  <c r="GK39"/>
  <c r="GK79"/>
  <c r="GK21"/>
  <c r="GK91"/>
  <c r="GK99"/>
  <c r="GK85"/>
  <c r="GK89"/>
  <c r="GK40"/>
  <c r="GK77"/>
  <c r="GK119"/>
  <c r="GK87"/>
  <c r="GK27"/>
  <c r="GK110"/>
  <c r="GK71"/>
  <c r="GK73"/>
  <c r="GK66"/>
  <c r="GK43"/>
  <c r="GK115"/>
  <c r="GK101"/>
  <c r="GK51"/>
  <c r="GK102"/>
  <c r="GK47"/>
  <c r="GK67"/>
  <c r="GK123"/>
  <c r="GL1"/>
  <c r="GL65" s="1"/>
  <c r="GK81"/>
  <c r="GK72"/>
  <c r="GK82"/>
  <c r="GK114"/>
  <c r="GK84"/>
  <c r="GK37"/>
  <c r="GK121"/>
  <c r="GK42"/>
  <c r="GK126"/>
  <c r="GK78"/>
  <c r="GK28"/>
  <c r="GK41"/>
  <c r="GK86"/>
  <c r="GK38"/>
  <c r="GK111"/>
  <c r="EY30"/>
  <c r="EY88"/>
  <c r="EY43"/>
  <c r="EY92"/>
  <c r="EY68"/>
  <c r="EY47"/>
  <c r="EY111"/>
  <c r="EY38"/>
  <c r="EY39"/>
  <c r="EY121"/>
  <c r="EY84"/>
  <c r="EY112"/>
  <c r="EY67"/>
  <c r="EY72"/>
  <c r="EY37"/>
  <c r="EY51"/>
  <c r="EY80"/>
  <c r="EY102"/>
  <c r="EY29"/>
  <c r="EY3"/>
  <c r="EY81"/>
  <c r="EY101"/>
  <c r="EY130"/>
  <c r="EY82"/>
  <c r="EY110"/>
  <c r="EY40"/>
  <c r="EZ1"/>
  <c r="EZ65" s="1"/>
  <c r="EY86"/>
  <c r="EY90"/>
  <c r="EY41"/>
  <c r="EY77"/>
  <c r="EY21"/>
  <c r="EY78"/>
  <c r="EY100"/>
  <c r="EY27"/>
  <c r="EY83"/>
  <c r="EY119"/>
  <c r="EY85"/>
  <c r="EY115"/>
  <c r="EY87"/>
  <c r="EY126"/>
  <c r="EY42"/>
  <c r="EY73"/>
  <c r="EY89"/>
  <c r="EY114"/>
  <c r="EY66"/>
  <c r="EY91"/>
  <c r="EY123"/>
  <c r="EY79"/>
  <c r="EY99"/>
  <c r="EY28"/>
  <c r="EY71"/>
  <c r="EX31"/>
  <c r="EX10"/>
  <c r="CB33" i="14"/>
  <c r="CB31"/>
  <c r="AS10" i="23"/>
  <c r="AS32"/>
  <c r="EW33" i="14"/>
  <c r="AR33"/>
  <c r="AR36"/>
  <c r="GH33"/>
  <c r="GH32"/>
  <c r="GH31"/>
  <c r="DL32"/>
  <c r="DL33"/>
  <c r="DL31"/>
  <c r="HT118"/>
  <c r="HT10"/>
  <c r="HT32"/>
  <c r="HT31"/>
  <c r="HT33"/>
  <c r="HW88" i="23"/>
  <c r="AS118"/>
  <c r="AR118" i="14"/>
  <c r="CD30" i="23"/>
  <c r="CD88"/>
  <c r="CD92"/>
  <c r="CD47"/>
  <c r="CD111"/>
  <c r="CD87"/>
  <c r="CD39"/>
  <c r="CD99"/>
  <c r="CE1"/>
  <c r="CE65" s="1"/>
  <c r="CD101"/>
  <c r="CD121"/>
  <c r="CD77"/>
  <c r="CD78"/>
  <c r="CD71"/>
  <c r="CD41"/>
  <c r="CD112"/>
  <c r="CD21"/>
  <c r="CD72"/>
  <c r="CD123"/>
  <c r="CD40"/>
  <c r="CD126"/>
  <c r="CD73"/>
  <c r="CD84"/>
  <c r="CD28"/>
  <c r="CD100"/>
  <c r="CD27"/>
  <c r="CD91"/>
  <c r="CD90"/>
  <c r="CD43"/>
  <c r="CD68"/>
  <c r="CD110"/>
  <c r="CD82"/>
  <c r="CD79"/>
  <c r="CD114"/>
  <c r="CD51"/>
  <c r="CD42"/>
  <c r="CD130"/>
  <c r="CD38"/>
  <c r="CD81"/>
  <c r="CD66"/>
  <c r="CD85"/>
  <c r="CD89"/>
  <c r="CD80"/>
  <c r="CD86"/>
  <c r="CD67"/>
  <c r="CD37"/>
  <c r="CD102"/>
  <c r="CD3"/>
  <c r="CD115"/>
  <c r="CD83"/>
  <c r="CD29"/>
  <c r="CD119"/>
  <c r="CC10"/>
  <c r="CC32"/>
  <c r="EX118"/>
  <c r="EX33"/>
  <c r="EX32"/>
  <c r="CB10" i="14"/>
  <c r="CB32"/>
  <c r="AS33" i="23"/>
  <c r="AS31"/>
  <c r="EW31" i="14"/>
  <c r="EW10"/>
  <c r="AR10"/>
  <c r="AR32"/>
  <c r="AS43"/>
  <c r="AS90"/>
  <c r="AS92"/>
  <c r="EX43"/>
  <c r="EX90"/>
  <c r="EX92"/>
  <c r="CC90"/>
  <c r="CC92"/>
  <c r="CC43"/>
  <c r="AT43" i="23"/>
  <c r="AT90"/>
  <c r="AT92"/>
  <c r="AT68"/>
  <c r="HW43"/>
  <c r="HW90"/>
  <c r="HW92"/>
  <c r="HW68"/>
  <c r="HW51"/>
  <c r="HW77"/>
  <c r="HW21"/>
  <c r="HW37"/>
  <c r="HW67"/>
  <c r="HW72"/>
  <c r="HW119"/>
  <c r="HW84"/>
  <c r="HW38"/>
  <c r="HW47"/>
  <c r="HW73"/>
  <c r="HW89"/>
  <c r="HW114"/>
  <c r="HW28"/>
  <c r="HW71"/>
  <c r="HW87"/>
  <c r="HW126"/>
  <c r="HW40"/>
  <c r="HW121"/>
  <c r="HW86"/>
  <c r="HW66"/>
  <c r="HW82"/>
  <c r="HW110"/>
  <c r="HX1"/>
  <c r="HX65" s="1"/>
  <c r="HW85"/>
  <c r="HW115"/>
  <c r="HW3"/>
  <c r="HW111"/>
  <c r="HW27"/>
  <c r="HW83"/>
  <c r="HW39"/>
  <c r="HW78"/>
  <c r="HW100"/>
  <c r="HW41"/>
  <c r="HW81"/>
  <c r="HW101"/>
  <c r="HW130"/>
  <c r="HW80"/>
  <c r="HW102"/>
  <c r="HW79"/>
  <c r="HW99"/>
  <c r="HW91"/>
  <c r="HW123"/>
  <c r="HW42"/>
  <c r="CC51" i="14"/>
  <c r="CC110"/>
  <c r="CC79"/>
  <c r="CC81"/>
  <c r="CC38"/>
  <c r="CC114"/>
  <c r="CC41"/>
  <c r="CC102"/>
  <c r="CC130"/>
  <c r="CC21"/>
  <c r="CC78"/>
  <c r="CC100"/>
  <c r="CC46"/>
  <c r="CC73"/>
  <c r="CC84"/>
  <c r="CC40"/>
  <c r="CC28"/>
  <c r="CC126"/>
  <c r="CD1"/>
  <c r="CC111"/>
  <c r="CC121"/>
  <c r="CC67"/>
  <c r="CC91"/>
  <c r="CC85"/>
  <c r="CC112"/>
  <c r="CC115"/>
  <c r="CC99"/>
  <c r="CC39"/>
  <c r="CC77"/>
  <c r="CC42"/>
  <c r="CC89"/>
  <c r="CC72"/>
  <c r="CC66"/>
  <c r="CC82"/>
  <c r="CC71"/>
  <c r="CC50"/>
  <c r="CC3"/>
  <c r="CC86"/>
  <c r="CC83"/>
  <c r="CC29"/>
  <c r="CC37"/>
  <c r="CC101"/>
  <c r="CC87"/>
  <c r="CC27"/>
  <c r="CC80"/>
  <c r="CC123"/>
  <c r="CC119"/>
  <c r="CF1" i="13"/>
  <c r="CC36" i="23"/>
  <c r="CC35"/>
  <c r="CC34"/>
  <c r="EX35"/>
  <c r="EX36"/>
  <c r="EX34"/>
  <c r="HU36"/>
  <c r="HU34"/>
  <c r="HU35"/>
  <c r="EX129" i="14"/>
  <c r="CB76"/>
  <c r="CB117"/>
  <c r="CB9"/>
  <c r="CB128"/>
  <c r="CB75"/>
  <c r="CB129"/>
  <c r="HT129"/>
  <c r="HT128"/>
  <c r="HT76"/>
  <c r="HT75"/>
  <c r="HT117"/>
  <c r="HT9"/>
  <c r="AV1" i="13"/>
  <c r="EX32" i="14"/>
  <c r="CB36"/>
  <c r="CB35"/>
  <c r="CB34"/>
  <c r="HT36"/>
  <c r="HT35"/>
  <c r="HT34"/>
  <c r="AS34" i="23"/>
  <c r="AS35"/>
  <c r="AR117" i="14"/>
  <c r="AR128"/>
  <c r="AR129"/>
  <c r="AR35"/>
  <c r="AR34"/>
  <c r="AR75"/>
  <c r="GI36" i="23"/>
  <c r="GI34"/>
  <c r="GI35"/>
  <c r="DM36"/>
  <c r="DM35"/>
  <c r="DM34"/>
  <c r="DL76" i="14"/>
  <c r="DL75"/>
  <c r="DL129"/>
  <c r="DL128"/>
  <c r="DL117"/>
  <c r="DL9"/>
  <c r="GH76"/>
  <c r="GH129"/>
  <c r="GH9"/>
  <c r="GH117"/>
  <c r="GH75"/>
  <c r="GH128"/>
  <c r="EX85"/>
  <c r="EX36"/>
  <c r="EX46"/>
  <c r="EX121"/>
  <c r="EX110"/>
  <c r="EX111"/>
  <c r="EX112"/>
  <c r="EX117"/>
  <c r="EX123"/>
  <c r="EX126"/>
  <c r="EX130"/>
  <c r="EX72"/>
  <c r="EX73"/>
  <c r="EX77"/>
  <c r="EX79"/>
  <c r="EX81"/>
  <c r="EX83"/>
  <c r="EX86"/>
  <c r="EX89"/>
  <c r="EX99"/>
  <c r="EX101"/>
  <c r="EX28"/>
  <c r="EX34"/>
  <c r="EX37"/>
  <c r="EX39"/>
  <c r="EX50"/>
  <c r="EX66"/>
  <c r="EX71"/>
  <c r="EX9"/>
  <c r="EY1"/>
  <c r="EX51"/>
  <c r="EX41"/>
  <c r="EX115"/>
  <c r="EX114"/>
  <c r="EX119"/>
  <c r="EX21"/>
  <c r="EX78"/>
  <c r="EX80"/>
  <c r="EX82"/>
  <c r="EX84"/>
  <c r="EX87"/>
  <c r="EX91"/>
  <c r="EX100"/>
  <c r="EX102"/>
  <c r="EX27"/>
  <c r="EX29"/>
  <c r="EX35"/>
  <c r="EX38"/>
  <c r="EX40"/>
  <c r="EX42"/>
  <c r="EX67"/>
  <c r="EX3"/>
  <c r="DL36"/>
  <c r="DL35"/>
  <c r="DL34"/>
  <c r="GH35"/>
  <c r="GH34"/>
  <c r="GH36"/>
  <c r="AT85" i="23"/>
  <c r="AT36"/>
  <c r="AT47"/>
  <c r="AT42"/>
  <c r="AT111"/>
  <c r="AT102"/>
  <c r="AT101"/>
  <c r="AT89"/>
  <c r="AT115"/>
  <c r="AT100"/>
  <c r="AT81"/>
  <c r="AT83"/>
  <c r="AT78"/>
  <c r="AT27"/>
  <c r="AT66"/>
  <c r="AT35"/>
  <c r="AT121"/>
  <c r="AT84"/>
  <c r="AT3"/>
  <c r="AT77"/>
  <c r="AT28"/>
  <c r="AT38"/>
  <c r="AT29"/>
  <c r="AT71"/>
  <c r="AT91"/>
  <c r="AT119"/>
  <c r="AT51"/>
  <c r="AT41"/>
  <c r="AT37"/>
  <c r="AT112"/>
  <c r="AT73"/>
  <c r="AT130"/>
  <c r="AT110"/>
  <c r="AT86"/>
  <c r="AT39"/>
  <c r="AT82"/>
  <c r="AT67"/>
  <c r="AT99"/>
  <c r="AT40"/>
  <c r="AT79"/>
  <c r="AT21"/>
  <c r="AT87"/>
  <c r="AT72"/>
  <c r="AT80"/>
  <c r="AT123"/>
  <c r="AT34"/>
  <c r="AT126"/>
  <c r="AT114"/>
  <c r="AU1"/>
  <c r="AU65" s="1"/>
  <c r="CC76"/>
  <c r="CC75"/>
  <c r="CC129"/>
  <c r="CC9"/>
  <c r="CC128"/>
  <c r="CC117"/>
  <c r="EX76"/>
  <c r="EX128"/>
  <c r="EX117"/>
  <c r="EX9"/>
  <c r="EX129"/>
  <c r="EX75"/>
  <c r="HU117"/>
  <c r="HU76"/>
  <c r="HU128"/>
  <c r="HU9"/>
  <c r="HU129"/>
  <c r="HU75"/>
  <c r="GI117"/>
  <c r="GI76"/>
  <c r="GI128"/>
  <c r="GI9"/>
  <c r="GI75"/>
  <c r="GI129"/>
  <c r="DM76"/>
  <c r="DM75"/>
  <c r="DM9"/>
  <c r="DM129"/>
  <c r="DM128"/>
  <c r="DM117"/>
  <c r="AS85" i="14"/>
  <c r="AS36"/>
  <c r="AS46"/>
  <c r="AS51"/>
  <c r="AS41"/>
  <c r="AS42"/>
  <c r="AS76"/>
  <c r="AS111"/>
  <c r="AS9"/>
  <c r="AS102"/>
  <c r="AS101"/>
  <c r="AS117"/>
  <c r="AS128"/>
  <c r="AS21"/>
  <c r="AS86"/>
  <c r="AS39"/>
  <c r="AS81"/>
  <c r="AS83"/>
  <c r="AS77"/>
  <c r="AS28"/>
  <c r="AS38"/>
  <c r="AS29"/>
  <c r="AS71"/>
  <c r="AS87"/>
  <c r="AS72"/>
  <c r="AS78"/>
  <c r="AS27"/>
  <c r="AS66"/>
  <c r="AS34"/>
  <c r="AS126"/>
  <c r="AS114"/>
  <c r="AS37"/>
  <c r="AS50"/>
  <c r="AS112"/>
  <c r="AS73"/>
  <c r="AS129"/>
  <c r="AS110"/>
  <c r="AS130"/>
  <c r="AS75"/>
  <c r="AS115"/>
  <c r="AS89"/>
  <c r="AS121"/>
  <c r="AS100"/>
  <c r="AS80"/>
  <c r="AS82"/>
  <c r="AS67"/>
  <c r="AS123"/>
  <c r="AS35"/>
  <c r="AS84"/>
  <c r="AS3"/>
  <c r="AS99"/>
  <c r="AS40"/>
  <c r="AS79"/>
  <c r="AS91"/>
  <c r="AS119"/>
  <c r="AT1"/>
  <c r="AR76"/>
  <c r="AV5" i="13" l="1"/>
  <c r="AV7"/>
  <c r="AV9"/>
  <c r="AV15"/>
  <c r="AV20"/>
  <c r="AV22"/>
  <c r="AV24"/>
  <c r="AV26"/>
  <c r="AV28"/>
  <c r="AV30"/>
  <c r="AV32"/>
  <c r="AV34"/>
  <c r="AV36"/>
  <c r="AV37"/>
  <c r="AV39"/>
  <c r="AV3"/>
  <c r="AV6"/>
  <c r="AV8"/>
  <c r="AV10"/>
  <c r="AV23"/>
  <c r="AV25"/>
  <c r="AV27"/>
  <c r="AV29"/>
  <c r="AV31"/>
  <c r="AV33"/>
  <c r="AV35"/>
  <c r="AV38"/>
  <c r="AV40"/>
  <c r="AV41"/>
  <c r="AV42"/>
  <c r="AV43"/>
  <c r="AV44"/>
  <c r="AV45"/>
  <c r="AV47"/>
  <c r="AV49"/>
  <c r="AV51"/>
  <c r="AV53"/>
  <c r="AV58"/>
  <c r="AV60"/>
  <c r="AV62"/>
  <c r="AV64"/>
  <c r="AV66"/>
  <c r="AV68"/>
  <c r="AV70"/>
  <c r="AV72"/>
  <c r="AV74"/>
  <c r="AV76"/>
  <c r="AV78"/>
  <c r="AV80"/>
  <c r="AV82"/>
  <c r="AV84"/>
  <c r="AV86"/>
  <c r="AV88"/>
  <c r="AV89"/>
  <c r="AV90"/>
  <c r="AV91"/>
  <c r="AV92"/>
  <c r="AV93"/>
  <c r="AV94"/>
  <c r="AV95"/>
  <c r="AV96"/>
  <c r="AV97"/>
  <c r="AV98"/>
  <c r="AV100"/>
  <c r="AV102"/>
  <c r="AV104"/>
  <c r="AV106"/>
  <c r="AV108"/>
  <c r="AV110"/>
  <c r="AV112"/>
  <c r="AV114"/>
  <c r="AV116"/>
  <c r="AV118"/>
  <c r="AV120"/>
  <c r="AV122"/>
  <c r="AV124"/>
  <c r="AV126"/>
  <c r="AV128"/>
  <c r="AV130"/>
  <c r="AV16"/>
  <c r="AV21"/>
  <c r="AV46"/>
  <c r="AV52"/>
  <c r="AV57"/>
  <c r="AV61"/>
  <c r="AV65"/>
  <c r="AV67"/>
  <c r="AV69"/>
  <c r="AV79"/>
  <c r="AV81"/>
  <c r="AV85"/>
  <c r="AV87"/>
  <c r="AV48"/>
  <c r="AV50"/>
  <c r="AV54"/>
  <c r="AV55"/>
  <c r="AV56"/>
  <c r="AV59"/>
  <c r="AV63"/>
  <c r="AV71"/>
  <c r="AV73"/>
  <c r="AV75"/>
  <c r="AV77"/>
  <c r="AV83"/>
  <c r="AV115"/>
  <c r="AV121"/>
  <c r="AV127"/>
  <c r="AV129"/>
  <c r="AV131"/>
  <c r="AV99"/>
  <c r="AV101"/>
  <c r="AV103"/>
  <c r="AV105"/>
  <c r="AV107"/>
  <c r="AV109"/>
  <c r="AV111"/>
  <c r="AV113"/>
  <c r="AV117"/>
  <c r="AV119"/>
  <c r="AV123"/>
  <c r="AV125"/>
  <c r="AV18"/>
  <c r="AV17"/>
  <c r="AV19"/>
  <c r="AV13"/>
  <c r="AV14"/>
  <c r="CF3"/>
  <c r="CF6"/>
  <c r="CF8"/>
  <c r="CF5"/>
  <c r="CF16"/>
  <c r="CF22"/>
  <c r="CF24"/>
  <c r="CF26"/>
  <c r="CF28"/>
  <c r="CF9"/>
  <c r="CF25"/>
  <c r="CF27"/>
  <c r="CF29"/>
  <c r="CF30"/>
  <c r="CF32"/>
  <c r="CF34"/>
  <c r="CF36"/>
  <c r="CF37"/>
  <c r="CF39"/>
  <c r="CF41"/>
  <c r="CF42"/>
  <c r="CF43"/>
  <c r="CF44"/>
  <c r="CF45"/>
  <c r="CF47"/>
  <c r="CF49"/>
  <c r="CF21"/>
  <c r="CF31"/>
  <c r="CF33"/>
  <c r="CF35"/>
  <c r="CF38"/>
  <c r="CF40"/>
  <c r="CF50"/>
  <c r="CF52"/>
  <c r="CF54"/>
  <c r="CF55"/>
  <c r="CF56"/>
  <c r="CF57"/>
  <c r="CF59"/>
  <c r="CF61"/>
  <c r="CF63"/>
  <c r="CF65"/>
  <c r="CF67"/>
  <c r="CF69"/>
  <c r="CF71"/>
  <c r="CF73"/>
  <c r="CF75"/>
  <c r="CF77"/>
  <c r="CF79"/>
  <c r="CF81"/>
  <c r="CF83"/>
  <c r="CF85"/>
  <c r="CF87"/>
  <c r="CF7"/>
  <c r="CF23"/>
  <c r="CF46"/>
  <c r="CF48"/>
  <c r="CF53"/>
  <c r="CF58"/>
  <c r="CF62"/>
  <c r="CF66"/>
  <c r="CF72"/>
  <c r="CF74"/>
  <c r="CF76"/>
  <c r="CF82"/>
  <c r="CF86"/>
  <c r="CF99"/>
  <c r="CF101"/>
  <c r="CF103"/>
  <c r="CF105"/>
  <c r="CF107"/>
  <c r="CF109"/>
  <c r="CF111"/>
  <c r="CF113"/>
  <c r="CF115"/>
  <c r="CF117"/>
  <c r="CF119"/>
  <c r="CF121"/>
  <c r="CF123"/>
  <c r="CF125"/>
  <c r="CF127"/>
  <c r="CF129"/>
  <c r="CF10"/>
  <c r="CF51"/>
  <c r="CF60"/>
  <c r="CF68"/>
  <c r="CF70"/>
  <c r="CF84"/>
  <c r="CF91"/>
  <c r="CF93"/>
  <c r="CF94"/>
  <c r="CF100"/>
  <c r="CF102"/>
  <c r="CF104"/>
  <c r="CF106"/>
  <c r="CF108"/>
  <c r="CF110"/>
  <c r="CF112"/>
  <c r="CF116"/>
  <c r="CF118"/>
  <c r="CF122"/>
  <c r="CF124"/>
  <c r="CF128"/>
  <c r="CF130"/>
  <c r="CF64"/>
  <c r="CF78"/>
  <c r="CF80"/>
  <c r="CF88"/>
  <c r="CF89"/>
  <c r="CF95"/>
  <c r="CF97"/>
  <c r="CF90"/>
  <c r="CF92"/>
  <c r="CF96"/>
  <c r="CF98"/>
  <c r="CF120"/>
  <c r="CF114"/>
  <c r="CF126"/>
  <c r="CF15"/>
  <c r="CF20"/>
  <c r="CF17"/>
  <c r="CF19"/>
  <c r="CF18"/>
  <c r="CF14"/>
  <c r="CF13"/>
  <c r="CD65" i="14"/>
  <c r="CD122"/>
  <c r="DN65"/>
  <c r="DN122"/>
  <c r="AT65"/>
  <c r="AT122"/>
  <c r="EY122"/>
  <c r="EY65"/>
  <c r="GK122"/>
  <c r="GK65"/>
  <c r="HW122"/>
  <c r="HW65"/>
  <c r="AT120"/>
  <c r="AT52"/>
  <c r="EY120"/>
  <c r="EY52"/>
  <c r="CD120"/>
  <c r="CD52"/>
  <c r="GK120"/>
  <c r="GK52"/>
  <c r="DN120"/>
  <c r="DN52"/>
  <c r="HW120"/>
  <c r="HW52"/>
  <c r="HX52" i="23"/>
  <c r="HX122"/>
  <c r="EZ52"/>
  <c r="EZ122"/>
  <c r="GL52"/>
  <c r="GL122"/>
  <c r="AU52"/>
  <c r="AU122"/>
  <c r="CE52"/>
  <c r="CE122"/>
  <c r="DO52"/>
  <c r="DO122"/>
  <c r="HX120"/>
  <c r="CE120"/>
  <c r="AU120"/>
  <c r="EZ120"/>
  <c r="GL120"/>
  <c r="DO120"/>
  <c r="CD61" i="14"/>
  <c r="CD26"/>
  <c r="CD109"/>
  <c r="CD108"/>
  <c r="CD107"/>
  <c r="CD103"/>
  <c r="EZ61" i="23"/>
  <c r="EZ26"/>
  <c r="EZ109"/>
  <c r="EZ108"/>
  <c r="EZ107"/>
  <c r="EZ103"/>
  <c r="DO61"/>
  <c r="DO26"/>
  <c r="DO109"/>
  <c r="DO108"/>
  <c r="DO107"/>
  <c r="DO103"/>
  <c r="HW61" i="14"/>
  <c r="HW26"/>
  <c r="HW109"/>
  <c r="HW108"/>
  <c r="HW107"/>
  <c r="HW103"/>
  <c r="HV105" i="23"/>
  <c r="HV104"/>
  <c r="HV26"/>
  <c r="HV106"/>
  <c r="HV112"/>
  <c r="GI106" i="14"/>
  <c r="GI105"/>
  <c r="GI112"/>
  <c r="GI26"/>
  <c r="GI104"/>
  <c r="EY105" i="23"/>
  <c r="EY104"/>
  <c r="CD104"/>
  <c r="CD106"/>
  <c r="AS104" i="14"/>
  <c r="AT105" i="23"/>
  <c r="EX104" i="14"/>
  <c r="EX26"/>
  <c r="DM105"/>
  <c r="DM26"/>
  <c r="DN104" i="23"/>
  <c r="AT61" i="14"/>
  <c r="AT26"/>
  <c r="AT109"/>
  <c r="AT108"/>
  <c r="AT107"/>
  <c r="AT103"/>
  <c r="AU61" i="23"/>
  <c r="AU26"/>
  <c r="AU109"/>
  <c r="AU108"/>
  <c r="AU107"/>
  <c r="AU103"/>
  <c r="EY61" i="14"/>
  <c r="EY26"/>
  <c r="EY109"/>
  <c r="EY108"/>
  <c r="EY107"/>
  <c r="EY103"/>
  <c r="HX61" i="23"/>
  <c r="HX26"/>
  <c r="HX109"/>
  <c r="HX108"/>
  <c r="HX107"/>
  <c r="HX103"/>
  <c r="CE61"/>
  <c r="CE26"/>
  <c r="CE109"/>
  <c r="CE108"/>
  <c r="CE107"/>
  <c r="CE103"/>
  <c r="GL61"/>
  <c r="GL26"/>
  <c r="GL109"/>
  <c r="GL108"/>
  <c r="GL107"/>
  <c r="GL103"/>
  <c r="GK61" i="14"/>
  <c r="GK26"/>
  <c r="GK109"/>
  <c r="GK108"/>
  <c r="GK103"/>
  <c r="GK107"/>
  <c r="DN61"/>
  <c r="DN26"/>
  <c r="DN109"/>
  <c r="DN108"/>
  <c r="DN107"/>
  <c r="DN103"/>
  <c r="AT20" i="23"/>
  <c r="GJ106"/>
  <c r="GJ105"/>
  <c r="GJ26"/>
  <c r="GJ104"/>
  <c r="GJ112"/>
  <c r="EX20" i="14"/>
  <c r="HU105"/>
  <c r="HU104"/>
  <c r="HU26"/>
  <c r="HU106"/>
  <c r="HU112"/>
  <c r="EY106" i="23"/>
  <c r="EY26"/>
  <c r="CD105"/>
  <c r="AS106" i="14"/>
  <c r="AS105"/>
  <c r="AT104" i="23"/>
  <c r="AT106"/>
  <c r="EX106" i="14"/>
  <c r="EX105"/>
  <c r="DM104"/>
  <c r="DM106"/>
  <c r="DN105" i="23"/>
  <c r="DN106"/>
  <c r="CC106" i="14"/>
  <c r="CC105"/>
  <c r="CD63"/>
  <c r="CD8"/>
  <c r="CD60"/>
  <c r="CE63" i="23"/>
  <c r="CE8"/>
  <c r="CE60"/>
  <c r="EZ63"/>
  <c r="EZ8"/>
  <c r="EZ60"/>
  <c r="DO63"/>
  <c r="DO8"/>
  <c r="DO60"/>
  <c r="HW63" i="14"/>
  <c r="HW8"/>
  <c r="HW60"/>
  <c r="HV20" i="23"/>
  <c r="HV16"/>
  <c r="HV19"/>
  <c r="HV25"/>
  <c r="HV24"/>
  <c r="HV17"/>
  <c r="HV18"/>
  <c r="HV23"/>
  <c r="AS14" i="14"/>
  <c r="GI20"/>
  <c r="GI19"/>
  <c r="GI25"/>
  <c r="GI24"/>
  <c r="GI17"/>
  <c r="GI18"/>
  <c r="GI23"/>
  <c r="DN24" i="23"/>
  <c r="EY24"/>
  <c r="DM24" i="14"/>
  <c r="EX24"/>
  <c r="EY25" i="23"/>
  <c r="EY18"/>
  <c r="EY16"/>
  <c r="EY20"/>
  <c r="DN25"/>
  <c r="DN18"/>
  <c r="DN16"/>
  <c r="DN20"/>
  <c r="CD18"/>
  <c r="CD17"/>
  <c r="CD20"/>
  <c r="AT19"/>
  <c r="CC19" i="14"/>
  <c r="CC18"/>
  <c r="CC20"/>
  <c r="AS19"/>
  <c r="AS17"/>
  <c r="AS20"/>
  <c r="DM25"/>
  <c r="DM20"/>
  <c r="EX25"/>
  <c r="EX19"/>
  <c r="B38" i="6"/>
  <c r="GI29" i="14"/>
  <c r="GI30"/>
  <c r="F38" i="6"/>
  <c r="GJ30" i="23"/>
  <c r="GJ29"/>
  <c r="AT63" i="14"/>
  <c r="AT8"/>
  <c r="AT60"/>
  <c r="AU63" i="23"/>
  <c r="AU8"/>
  <c r="AU60"/>
  <c r="EY63" i="14"/>
  <c r="EY8"/>
  <c r="EY60"/>
  <c r="HX63" i="23"/>
  <c r="HX8"/>
  <c r="HX60"/>
  <c r="GL63"/>
  <c r="GL8"/>
  <c r="GL60"/>
  <c r="GK63" i="14"/>
  <c r="GK8"/>
  <c r="GK60"/>
  <c r="DN63"/>
  <c r="DN8"/>
  <c r="DN60"/>
  <c r="GJ20" i="23"/>
  <c r="GJ16"/>
  <c r="GJ25"/>
  <c r="GJ18"/>
  <c r="GJ24"/>
  <c r="GJ17"/>
  <c r="GJ19"/>
  <c r="GJ23"/>
  <c r="CC13" i="14"/>
  <c r="HU20"/>
  <c r="HU25"/>
  <c r="HU24"/>
  <c r="HU17"/>
  <c r="HU19"/>
  <c r="HU18"/>
  <c r="HU23"/>
  <c r="DN23" i="23"/>
  <c r="EY23"/>
  <c r="DM23" i="14"/>
  <c r="EX23"/>
  <c r="EY19" i="23"/>
  <c r="EY17"/>
  <c r="DN19"/>
  <c r="DN17"/>
  <c r="CD19"/>
  <c r="AT18"/>
  <c r="AT17"/>
  <c r="CC17" i="14"/>
  <c r="AS18"/>
  <c r="DM18"/>
  <c r="DM19"/>
  <c r="DM17"/>
  <c r="EX18"/>
  <c r="EX17"/>
  <c r="C38" i="6"/>
  <c r="HU30" i="14"/>
  <c r="HU29"/>
  <c r="G38" i="6"/>
  <c r="HV30" i="23"/>
  <c r="HV29"/>
  <c r="AT116" i="14"/>
  <c r="AT16"/>
  <c r="AT25"/>
  <c r="EY116"/>
  <c r="EY25"/>
  <c r="CD116"/>
  <c r="CD16"/>
  <c r="CD25"/>
  <c r="HW116"/>
  <c r="HW25"/>
  <c r="GK116"/>
  <c r="GK25"/>
  <c r="DN116"/>
  <c r="DN25"/>
  <c r="AU116" i="23"/>
  <c r="AU16"/>
  <c r="AU25"/>
  <c r="CE116"/>
  <c r="CE16"/>
  <c r="CE25"/>
  <c r="EZ116"/>
  <c r="EZ16"/>
  <c r="EZ25"/>
  <c r="DO116"/>
  <c r="DO16"/>
  <c r="DO25"/>
  <c r="HX116"/>
  <c r="HX16"/>
  <c r="HX25"/>
  <c r="GL116"/>
  <c r="GL16"/>
  <c r="GL25"/>
  <c r="EX14" i="14"/>
  <c r="DM14"/>
  <c r="AT6"/>
  <c r="EY6"/>
  <c r="CD6"/>
  <c r="HW6"/>
  <c r="GK6"/>
  <c r="DN6"/>
  <c r="AU6" i="23"/>
  <c r="CE6"/>
  <c r="EZ6"/>
  <c r="DO6"/>
  <c r="HX6"/>
  <c r="GL6"/>
  <c r="CD70" i="14"/>
  <c r="GK70"/>
  <c r="HW70"/>
  <c r="AT70"/>
  <c r="EY70"/>
  <c r="DN70"/>
  <c r="AU70" i="23"/>
  <c r="HX70"/>
  <c r="CE70"/>
  <c r="GL70"/>
  <c r="EZ70"/>
  <c r="DO70"/>
  <c r="AT23" i="14"/>
  <c r="AT24"/>
  <c r="CD23"/>
  <c r="CD24"/>
  <c r="GK23"/>
  <c r="GK24"/>
  <c r="HW23"/>
  <c r="HW24"/>
  <c r="EY23"/>
  <c r="EY24"/>
  <c r="DN23"/>
  <c r="DN24"/>
  <c r="AU23" i="23"/>
  <c r="AU24"/>
  <c r="HX23"/>
  <c r="HX24"/>
  <c r="CE23"/>
  <c r="CE24"/>
  <c r="GL23"/>
  <c r="GL24"/>
  <c r="EZ23"/>
  <c r="EZ24"/>
  <c r="DO23"/>
  <c r="DO24"/>
  <c r="EY49" i="14"/>
  <c r="EY113"/>
  <c r="DN113"/>
  <c r="DN49"/>
  <c r="AT49"/>
  <c r="AT113"/>
  <c r="CD49"/>
  <c r="CD113"/>
  <c r="GK113"/>
  <c r="GK49"/>
  <c r="HW49"/>
  <c r="HW113"/>
  <c r="AU125" i="23"/>
  <c r="AU49"/>
  <c r="AU113"/>
  <c r="EZ125"/>
  <c r="EZ49"/>
  <c r="EZ113"/>
  <c r="DO125"/>
  <c r="DO49"/>
  <c r="DO113"/>
  <c r="HX125"/>
  <c r="HX49"/>
  <c r="HX113"/>
  <c r="CE125"/>
  <c r="CE49"/>
  <c r="CE113"/>
  <c r="GL125"/>
  <c r="GL113"/>
  <c r="GL49"/>
  <c r="GJ15"/>
  <c r="HV15"/>
  <c r="GI15" i="14"/>
  <c r="HU15"/>
  <c r="EY15" i="23"/>
  <c r="CD15"/>
  <c r="DN15"/>
  <c r="AT15"/>
  <c r="DM15" i="14"/>
  <c r="CC15"/>
  <c r="AS15"/>
  <c r="EX15"/>
  <c r="GJ14" i="23"/>
  <c r="HV14"/>
  <c r="CD14"/>
  <c r="AT14"/>
  <c r="D38" i="6"/>
  <c r="GI14" i="14"/>
  <c r="CD13" i="23"/>
  <c r="EY14"/>
  <c r="DN14"/>
  <c r="AS13" i="14"/>
  <c r="E38" i="6"/>
  <c r="HU14" i="14"/>
  <c r="AT13" i="23"/>
  <c r="AT14" i="14"/>
  <c r="CD74"/>
  <c r="GK74"/>
  <c r="AT74"/>
  <c r="EY74"/>
  <c r="DN74"/>
  <c r="HW74"/>
  <c r="HX74" i="23"/>
  <c r="CE74"/>
  <c r="GL74"/>
  <c r="AU74"/>
  <c r="EZ74"/>
  <c r="DO74"/>
  <c r="I38" i="6"/>
  <c r="H38"/>
  <c r="DO106" i="23" s="1"/>
  <c r="EX75" i="14"/>
  <c r="EX128"/>
  <c r="EX76"/>
  <c r="EY97"/>
  <c r="EY98"/>
  <c r="CD97"/>
  <c r="CD98"/>
  <c r="DN97"/>
  <c r="DN98"/>
  <c r="AT97"/>
  <c r="AT98"/>
  <c r="GK97"/>
  <c r="GK98"/>
  <c r="HW97"/>
  <c r="HW98"/>
  <c r="HW62"/>
  <c r="HW56"/>
  <c r="HW55"/>
  <c r="HW53"/>
  <c r="HW96"/>
  <c r="HW124"/>
  <c r="HW44"/>
  <c r="HW48"/>
  <c r="HW5"/>
  <c r="HW94"/>
  <c r="HW7"/>
  <c r="HW68"/>
  <c r="HW88"/>
  <c r="HW90"/>
  <c r="HW43"/>
  <c r="HW41"/>
  <c r="HW114"/>
  <c r="HW78"/>
  <c r="HW115"/>
  <c r="HW27"/>
  <c r="HW72"/>
  <c r="HW89"/>
  <c r="HW119"/>
  <c r="HW71"/>
  <c r="HW87"/>
  <c r="HW73"/>
  <c r="HW46"/>
  <c r="HW3"/>
  <c r="HW66"/>
  <c r="HW82"/>
  <c r="HW100"/>
  <c r="HW111"/>
  <c r="HW77"/>
  <c r="HW51"/>
  <c r="HW123"/>
  <c r="HW102"/>
  <c r="HW112"/>
  <c r="HW79"/>
  <c r="HW125"/>
  <c r="HW64"/>
  <c r="HW59"/>
  <c r="HW58"/>
  <c r="HW57"/>
  <c r="HW54"/>
  <c r="HW69"/>
  <c r="HW95"/>
  <c r="HW45"/>
  <c r="HW47"/>
  <c r="HW22"/>
  <c r="HW127"/>
  <c r="HW93"/>
  <c r="HW92"/>
  <c r="HW126"/>
  <c r="HW39"/>
  <c r="HW84"/>
  <c r="HW42"/>
  <c r="HW81"/>
  <c r="HW85"/>
  <c r="HW130"/>
  <c r="HW50"/>
  <c r="HW80"/>
  <c r="HW110"/>
  <c r="HW67"/>
  <c r="HW83"/>
  <c r="HW99"/>
  <c r="HW28"/>
  <c r="HW91"/>
  <c r="HW121"/>
  <c r="HW38"/>
  <c r="HX1"/>
  <c r="HW101"/>
  <c r="HW37"/>
  <c r="HW21"/>
  <c r="HW40"/>
  <c r="HW86"/>
  <c r="HX98" i="23"/>
  <c r="HX97"/>
  <c r="CE98"/>
  <c r="CE97"/>
  <c r="EZ98"/>
  <c r="EZ97"/>
  <c r="AU98"/>
  <c r="AU97"/>
  <c r="GL98"/>
  <c r="GL97"/>
  <c r="DO98"/>
  <c r="DO97"/>
  <c r="AT125" i="14"/>
  <c r="GK125"/>
  <c r="EY125"/>
  <c r="CD125"/>
  <c r="DN125"/>
  <c r="AU62" i="23"/>
  <c r="AU59"/>
  <c r="AU64"/>
  <c r="AU58"/>
  <c r="AU57"/>
  <c r="AU56"/>
  <c r="AU55"/>
  <c r="AU54"/>
  <c r="AU53"/>
  <c r="HX64"/>
  <c r="HX62"/>
  <c r="HX59"/>
  <c r="HX58"/>
  <c r="HX57"/>
  <c r="HX56"/>
  <c r="HX55"/>
  <c r="HX54"/>
  <c r="HX53"/>
  <c r="CE59"/>
  <c r="CE64"/>
  <c r="CE62"/>
  <c r="CE58"/>
  <c r="CE56"/>
  <c r="CE55"/>
  <c r="CE54"/>
  <c r="CE53"/>
  <c r="CE57"/>
  <c r="GL64"/>
  <c r="GL59"/>
  <c r="GL56"/>
  <c r="GL55"/>
  <c r="GL58"/>
  <c r="GL62"/>
  <c r="GL57"/>
  <c r="GL54"/>
  <c r="GL53"/>
  <c r="EZ64"/>
  <c r="EZ62"/>
  <c r="EZ59"/>
  <c r="EZ58"/>
  <c r="EZ57"/>
  <c r="EZ56"/>
  <c r="EZ55"/>
  <c r="EZ54"/>
  <c r="EZ53"/>
  <c r="DO64"/>
  <c r="DO62"/>
  <c r="DO56"/>
  <c r="DO55"/>
  <c r="DO57"/>
  <c r="DO59"/>
  <c r="DO58"/>
  <c r="DO54"/>
  <c r="DO53"/>
  <c r="AT62" i="14"/>
  <c r="AT64"/>
  <c r="AT59"/>
  <c r="AT58"/>
  <c r="AT56"/>
  <c r="AT57"/>
  <c r="AT55"/>
  <c r="AT54"/>
  <c r="AT53"/>
  <c r="EY64"/>
  <c r="EY62"/>
  <c r="EY59"/>
  <c r="EY58"/>
  <c r="EY56"/>
  <c r="EY57"/>
  <c r="EY55"/>
  <c r="EY54"/>
  <c r="EY53"/>
  <c r="CD64"/>
  <c r="CD62"/>
  <c r="CD59"/>
  <c r="CD58"/>
  <c r="CD57"/>
  <c r="CD55"/>
  <c r="CD56"/>
  <c r="CD53"/>
  <c r="CD54"/>
  <c r="GK64"/>
  <c r="GK62"/>
  <c r="GK59"/>
  <c r="GK58"/>
  <c r="GK57"/>
  <c r="GK55"/>
  <c r="GK56"/>
  <c r="GK53"/>
  <c r="GK54"/>
  <c r="DN64"/>
  <c r="DN62"/>
  <c r="DN59"/>
  <c r="DN58"/>
  <c r="DN57"/>
  <c r="DN55"/>
  <c r="DN56"/>
  <c r="DN53"/>
  <c r="DN54"/>
  <c r="DN95"/>
  <c r="DN124"/>
  <c r="DN44"/>
  <c r="DN48"/>
  <c r="DN5"/>
  <c r="DN93"/>
  <c r="DN7"/>
  <c r="DN30"/>
  <c r="DN92"/>
  <c r="DN43"/>
  <c r="DN46"/>
  <c r="DN102"/>
  <c r="DN83"/>
  <c r="DN42"/>
  <c r="DN84"/>
  <c r="DN39"/>
  <c r="DN51"/>
  <c r="DN110"/>
  <c r="DN119"/>
  <c r="DN67"/>
  <c r="DN99"/>
  <c r="DN87"/>
  <c r="DN50"/>
  <c r="DN41"/>
  <c r="DN111"/>
  <c r="DN86"/>
  <c r="DN38"/>
  <c r="DN101"/>
  <c r="DN82"/>
  <c r="DN28"/>
  <c r="DN121"/>
  <c r="DN112"/>
  <c r="DN89"/>
  <c r="DN37"/>
  <c r="DN69"/>
  <c r="DN96"/>
  <c r="DN45"/>
  <c r="DN47"/>
  <c r="DN22"/>
  <c r="DN94"/>
  <c r="DN127"/>
  <c r="DN68"/>
  <c r="DN88"/>
  <c r="DN90"/>
  <c r="DN72"/>
  <c r="DN27"/>
  <c r="DN78"/>
  <c r="DN126"/>
  <c r="DO1"/>
  <c r="DN73"/>
  <c r="DN77"/>
  <c r="DN29"/>
  <c r="DN3"/>
  <c r="DN80"/>
  <c r="DN130"/>
  <c r="DN71"/>
  <c r="DN79"/>
  <c r="DN21"/>
  <c r="DN115"/>
  <c r="DN114"/>
  <c r="DN91"/>
  <c r="DN66"/>
  <c r="DN85"/>
  <c r="DN100"/>
  <c r="DN81"/>
  <c r="DN40"/>
  <c r="DN123"/>
  <c r="AU50" i="23"/>
  <c r="HX50"/>
  <c r="GL50"/>
  <c r="CE50"/>
  <c r="EZ50"/>
  <c r="DO50"/>
  <c r="AT69" i="14"/>
  <c r="AT96"/>
  <c r="AT95"/>
  <c r="AT124"/>
  <c r="CD69"/>
  <c r="CD96"/>
  <c r="CD95"/>
  <c r="CD124"/>
  <c r="EY69"/>
  <c r="EY96"/>
  <c r="EY95"/>
  <c r="EY124"/>
  <c r="GK69"/>
  <c r="GK96"/>
  <c r="GK95"/>
  <c r="GK124"/>
  <c r="CE96" i="23"/>
  <c r="CE95"/>
  <c r="CE124"/>
  <c r="DO96"/>
  <c r="DO95"/>
  <c r="DO124"/>
  <c r="AU96"/>
  <c r="AU95"/>
  <c r="AU124"/>
  <c r="HX96"/>
  <c r="HX95"/>
  <c r="HX124"/>
  <c r="EZ96"/>
  <c r="EZ95"/>
  <c r="EZ124"/>
  <c r="GL96"/>
  <c r="GL95"/>
  <c r="GL124"/>
  <c r="HX48"/>
  <c r="HX69"/>
  <c r="DO48"/>
  <c r="DO69"/>
  <c r="AU48"/>
  <c r="AU69"/>
  <c r="CE48"/>
  <c r="CE69"/>
  <c r="EZ48"/>
  <c r="EZ69"/>
  <c r="GL48"/>
  <c r="GL69"/>
  <c r="EY45" i="14"/>
  <c r="EY44"/>
  <c r="EY48"/>
  <c r="EY47"/>
  <c r="CD45"/>
  <c r="CD44"/>
  <c r="CD47"/>
  <c r="CD48"/>
  <c r="GK45"/>
  <c r="GK44"/>
  <c r="GK47"/>
  <c r="GK48"/>
  <c r="AT45"/>
  <c r="AT44"/>
  <c r="AT47"/>
  <c r="AT48"/>
  <c r="AS10"/>
  <c r="AU45" i="23"/>
  <c r="AU46"/>
  <c r="AU44"/>
  <c r="CE44"/>
  <c r="CE46"/>
  <c r="CE45"/>
  <c r="EZ46"/>
  <c r="EZ45"/>
  <c r="EZ44"/>
  <c r="GL44"/>
  <c r="GL46"/>
  <c r="GL45"/>
  <c r="DO46"/>
  <c r="DO45"/>
  <c r="DO44"/>
  <c r="HX46"/>
  <c r="HX45"/>
  <c r="HX44"/>
  <c r="GK22" i="14"/>
  <c r="GK94"/>
  <c r="GK7"/>
  <c r="GK90"/>
  <c r="GK85"/>
  <c r="GK3"/>
  <c r="GK50"/>
  <c r="GK71"/>
  <c r="GK80"/>
  <c r="GK121"/>
  <c r="GK110"/>
  <c r="GK126"/>
  <c r="GK41"/>
  <c r="GK67"/>
  <c r="GK73"/>
  <c r="GK83"/>
  <c r="GK39"/>
  <c r="GK78"/>
  <c r="GK84"/>
  <c r="GK111"/>
  <c r="GK130"/>
  <c r="GK38"/>
  <c r="GK77"/>
  <c r="GK21"/>
  <c r="GK5"/>
  <c r="GK93"/>
  <c r="GK127"/>
  <c r="GK68"/>
  <c r="GK88"/>
  <c r="GK92"/>
  <c r="GK43"/>
  <c r="GK115"/>
  <c r="GK37"/>
  <c r="GK87"/>
  <c r="GK100"/>
  <c r="GK112"/>
  <c r="GL1"/>
  <c r="GK40"/>
  <c r="GK79"/>
  <c r="GK86"/>
  <c r="GK99"/>
  <c r="GK119"/>
  <c r="GK46"/>
  <c r="GK28"/>
  <c r="GK66"/>
  <c r="GK82"/>
  <c r="GK91"/>
  <c r="GK102"/>
  <c r="GK123"/>
  <c r="GK51"/>
  <c r="GK27"/>
  <c r="GK42"/>
  <c r="GK72"/>
  <c r="GK81"/>
  <c r="GK89"/>
  <c r="GK101"/>
  <c r="GK114"/>
  <c r="HX22" i="23"/>
  <c r="HX5"/>
  <c r="HX127"/>
  <c r="HX94"/>
  <c r="HX93"/>
  <c r="HX7"/>
  <c r="AU22"/>
  <c r="AU5"/>
  <c r="AU127"/>
  <c r="AU94"/>
  <c r="AU93"/>
  <c r="AU7"/>
  <c r="CE5"/>
  <c r="CE22"/>
  <c r="CE7"/>
  <c r="CE127"/>
  <c r="CE94"/>
  <c r="CE93"/>
  <c r="EZ22"/>
  <c r="EZ5"/>
  <c r="EZ127"/>
  <c r="EZ94"/>
  <c r="EZ93"/>
  <c r="EZ7"/>
  <c r="GL22"/>
  <c r="GL5"/>
  <c r="GL94"/>
  <c r="GL93"/>
  <c r="GL7"/>
  <c r="GL127"/>
  <c r="DO22"/>
  <c r="DO5"/>
  <c r="DO94"/>
  <c r="DO93"/>
  <c r="DO7"/>
  <c r="DO127"/>
  <c r="DO30"/>
  <c r="DO90"/>
  <c r="DO47"/>
  <c r="DO83"/>
  <c r="DO119"/>
  <c r="DO91"/>
  <c r="DO123"/>
  <c r="DO115"/>
  <c r="DO39"/>
  <c r="DO111"/>
  <c r="DO38"/>
  <c r="DO121"/>
  <c r="DO86"/>
  <c r="DP1"/>
  <c r="DP65" s="1"/>
  <c r="DO84"/>
  <c r="DO112"/>
  <c r="DO67"/>
  <c r="DO41"/>
  <c r="DO81"/>
  <c r="DO101"/>
  <c r="DO130"/>
  <c r="DO87"/>
  <c r="DO126"/>
  <c r="DO42"/>
  <c r="DO88"/>
  <c r="DO92"/>
  <c r="DO43"/>
  <c r="DO68"/>
  <c r="DO72"/>
  <c r="DO37"/>
  <c r="DO82"/>
  <c r="DO110"/>
  <c r="DO40"/>
  <c r="DO51"/>
  <c r="DO77"/>
  <c r="DO21"/>
  <c r="DO85"/>
  <c r="DO79"/>
  <c r="DO99"/>
  <c r="DO28"/>
  <c r="DO71"/>
  <c r="DO78"/>
  <c r="DO100"/>
  <c r="DO27"/>
  <c r="DO73"/>
  <c r="DO89"/>
  <c r="DO114"/>
  <c r="DO66"/>
  <c r="DO80"/>
  <c r="DO102"/>
  <c r="DO29"/>
  <c r="DO3"/>
  <c r="AT5" i="14"/>
  <c r="AT22"/>
  <c r="AT127"/>
  <c r="AT94"/>
  <c r="AT93"/>
  <c r="AT7"/>
  <c r="EY22"/>
  <c r="EY5"/>
  <c r="EY127"/>
  <c r="EY94"/>
  <c r="EY93"/>
  <c r="EY7"/>
  <c r="CD22"/>
  <c r="CD5"/>
  <c r="CD94"/>
  <c r="CD93"/>
  <c r="CD7"/>
  <c r="CD127"/>
  <c r="AT68"/>
  <c r="AT30"/>
  <c r="AT88"/>
  <c r="AT76" i="23"/>
  <c r="DN10"/>
  <c r="DN118"/>
  <c r="GJ10"/>
  <c r="GJ118"/>
  <c r="HV118"/>
  <c r="HV10"/>
  <c r="GI32" i="14"/>
  <c r="GI33"/>
  <c r="GI31"/>
  <c r="DM33"/>
  <c r="DM32"/>
  <c r="DM31"/>
  <c r="EY68"/>
  <c r="EY30"/>
  <c r="EY88"/>
  <c r="DN31" i="23"/>
  <c r="DN32"/>
  <c r="DN33"/>
  <c r="GJ33"/>
  <c r="GJ32"/>
  <c r="GJ31"/>
  <c r="HU10" i="14"/>
  <c r="HU118"/>
  <c r="HV32" i="23"/>
  <c r="HV33"/>
  <c r="HV31"/>
  <c r="CC118" i="14"/>
  <c r="EX118"/>
  <c r="CD118" i="23"/>
  <c r="CD10"/>
  <c r="CD32"/>
  <c r="EY33"/>
  <c r="EY32"/>
  <c r="CC10" i="14"/>
  <c r="CC32"/>
  <c r="AS32"/>
  <c r="EX33"/>
  <c r="AT10" i="23"/>
  <c r="AT32"/>
  <c r="AU30"/>
  <c r="AU88"/>
  <c r="GI10" i="14"/>
  <c r="GI118"/>
  <c r="DM10"/>
  <c r="DM118"/>
  <c r="HU33"/>
  <c r="HU32"/>
  <c r="HU31"/>
  <c r="CD68"/>
  <c r="CD30"/>
  <c r="CD88"/>
  <c r="HX88" i="23"/>
  <c r="AT118"/>
  <c r="AS118" i="14"/>
  <c r="CE30" i="23"/>
  <c r="CE88"/>
  <c r="CE43"/>
  <c r="CE90"/>
  <c r="CE68"/>
  <c r="CE73"/>
  <c r="CE82"/>
  <c r="CE79"/>
  <c r="CE51"/>
  <c r="CE101"/>
  <c r="CE78"/>
  <c r="CE84"/>
  <c r="CE28"/>
  <c r="CE91"/>
  <c r="CF1"/>
  <c r="CF65" s="1"/>
  <c r="CE41"/>
  <c r="CE112"/>
  <c r="CE40"/>
  <c r="CE72"/>
  <c r="CE123"/>
  <c r="CE114"/>
  <c r="CE100"/>
  <c r="CE27"/>
  <c r="CE38"/>
  <c r="CE92"/>
  <c r="CE47"/>
  <c r="CE110"/>
  <c r="CE39"/>
  <c r="CE99"/>
  <c r="CE87"/>
  <c r="CE126"/>
  <c r="CE111"/>
  <c r="CE89"/>
  <c r="CE81"/>
  <c r="CE66"/>
  <c r="CE3"/>
  <c r="CE29"/>
  <c r="CE119"/>
  <c r="CE85"/>
  <c r="CE37"/>
  <c r="CE130"/>
  <c r="CE86"/>
  <c r="CE67"/>
  <c r="CE21"/>
  <c r="CE80"/>
  <c r="CE42"/>
  <c r="CE102"/>
  <c r="CE115"/>
  <c r="CE83"/>
  <c r="CE121"/>
  <c r="CE77"/>
  <c r="CE71"/>
  <c r="CD33"/>
  <c r="CD31"/>
  <c r="EY118"/>
  <c r="EZ30"/>
  <c r="EZ88"/>
  <c r="EZ92"/>
  <c r="EZ85"/>
  <c r="EZ121"/>
  <c r="EZ39"/>
  <c r="EZ111"/>
  <c r="EZ38"/>
  <c r="EZ83"/>
  <c r="EZ119"/>
  <c r="EZ78"/>
  <c r="EZ100"/>
  <c r="EZ27"/>
  <c r="EZ41"/>
  <c r="EZ81"/>
  <c r="EZ101"/>
  <c r="EZ130"/>
  <c r="EZ87"/>
  <c r="EZ126"/>
  <c r="EZ42"/>
  <c r="EZ115"/>
  <c r="EZ86"/>
  <c r="EZ91"/>
  <c r="EZ123"/>
  <c r="EZ90"/>
  <c r="EZ43"/>
  <c r="EZ68"/>
  <c r="EZ51"/>
  <c r="EZ77"/>
  <c r="EZ21"/>
  <c r="EZ72"/>
  <c r="EZ37"/>
  <c r="EZ84"/>
  <c r="EZ112"/>
  <c r="EZ67"/>
  <c r="EZ47"/>
  <c r="EZ73"/>
  <c r="EZ89"/>
  <c r="EZ114"/>
  <c r="EZ66"/>
  <c r="EZ80"/>
  <c r="EZ102"/>
  <c r="EZ29"/>
  <c r="EZ3"/>
  <c r="EZ79"/>
  <c r="EZ99"/>
  <c r="EZ28"/>
  <c r="EZ71"/>
  <c r="EZ82"/>
  <c r="EZ110"/>
  <c r="EZ40"/>
  <c r="FA1"/>
  <c r="FA65" s="1"/>
  <c r="EY31"/>
  <c r="EY10"/>
  <c r="GL88"/>
  <c r="GL92"/>
  <c r="GL43"/>
  <c r="GL68"/>
  <c r="GL80"/>
  <c r="GL39"/>
  <c r="GL91"/>
  <c r="GL99"/>
  <c r="GL77"/>
  <c r="GL66"/>
  <c r="GL114"/>
  <c r="GL51"/>
  <c r="GL100"/>
  <c r="GL47"/>
  <c r="GL87"/>
  <c r="GL21"/>
  <c r="GL41"/>
  <c r="GL110"/>
  <c r="GL71"/>
  <c r="GL101"/>
  <c r="GL84"/>
  <c r="GL37"/>
  <c r="GL42"/>
  <c r="GL90"/>
  <c r="GL73"/>
  <c r="GL102"/>
  <c r="GL27"/>
  <c r="GL79"/>
  <c r="GL123"/>
  <c r="GM1"/>
  <c r="GM65" s="1"/>
  <c r="GL72"/>
  <c r="GL85"/>
  <c r="GL111"/>
  <c r="GL89"/>
  <c r="GL40"/>
  <c r="GL78"/>
  <c r="GL83"/>
  <c r="GL3"/>
  <c r="GL81"/>
  <c r="GL126"/>
  <c r="GL67"/>
  <c r="GL82"/>
  <c r="GL28"/>
  <c r="GL86"/>
  <c r="GL38"/>
  <c r="GL121"/>
  <c r="GL130"/>
  <c r="GL115"/>
  <c r="GL112"/>
  <c r="GL119"/>
  <c r="CC33" i="14"/>
  <c r="CC31"/>
  <c r="AS33"/>
  <c r="AS31"/>
  <c r="EX31"/>
  <c r="EX10"/>
  <c r="AT33" i="23"/>
  <c r="AT31"/>
  <c r="EY90" i="14"/>
  <c r="EY92"/>
  <c r="EY43"/>
  <c r="CD43"/>
  <c r="CD90"/>
  <c r="CD92"/>
  <c r="AT90"/>
  <c r="AT92"/>
  <c r="AT43"/>
  <c r="HX90" i="23"/>
  <c r="HX92"/>
  <c r="HX43"/>
  <c r="HX68"/>
  <c r="AU90"/>
  <c r="AU92"/>
  <c r="AU43"/>
  <c r="AU68"/>
  <c r="CD73" i="14"/>
  <c r="CD115"/>
  <c r="CD100"/>
  <c r="CD72"/>
  <c r="CD66"/>
  <c r="CD111"/>
  <c r="CD21"/>
  <c r="CD28"/>
  <c r="CD84"/>
  <c r="CD40"/>
  <c r="CD114"/>
  <c r="CD85"/>
  <c r="CD110"/>
  <c r="CD89"/>
  <c r="CD80"/>
  <c r="CD123"/>
  <c r="CD91"/>
  <c r="CE1"/>
  <c r="CD102"/>
  <c r="CD81"/>
  <c r="CD38"/>
  <c r="CD79"/>
  <c r="CD46"/>
  <c r="CD50"/>
  <c r="CD130"/>
  <c r="CD121"/>
  <c r="CD82"/>
  <c r="CD78"/>
  <c r="CD51"/>
  <c r="CD42"/>
  <c r="CD101"/>
  <c r="CD86"/>
  <c r="CD83"/>
  <c r="CD29"/>
  <c r="CD3"/>
  <c r="CD37"/>
  <c r="CD112"/>
  <c r="CD67"/>
  <c r="CD87"/>
  <c r="CD27"/>
  <c r="CD119"/>
  <c r="CD41"/>
  <c r="CD39"/>
  <c r="CD77"/>
  <c r="CD71"/>
  <c r="CD99"/>
  <c r="CD126"/>
  <c r="HX51" i="23"/>
  <c r="HX80"/>
  <c r="HX102"/>
  <c r="HX81"/>
  <c r="HX101"/>
  <c r="HX130"/>
  <c r="HX91"/>
  <c r="HX123"/>
  <c r="HX42"/>
  <c r="HX83"/>
  <c r="HX39"/>
  <c r="HX47"/>
  <c r="HX67"/>
  <c r="HX77"/>
  <c r="HX21"/>
  <c r="HX37"/>
  <c r="HX115"/>
  <c r="HX84"/>
  <c r="HX112"/>
  <c r="HX38"/>
  <c r="HX79"/>
  <c r="HX99"/>
  <c r="HY1"/>
  <c r="HY65" s="1"/>
  <c r="HX85"/>
  <c r="HX121"/>
  <c r="HX87"/>
  <c r="HX126"/>
  <c r="HX40"/>
  <c r="HX73"/>
  <c r="HX89"/>
  <c r="HX114"/>
  <c r="HX28"/>
  <c r="HX71"/>
  <c r="HX82"/>
  <c r="HX110"/>
  <c r="HX72"/>
  <c r="HX119"/>
  <c r="HX41"/>
  <c r="HX111"/>
  <c r="HX27"/>
  <c r="HX3"/>
  <c r="HX78"/>
  <c r="HX100"/>
  <c r="HX86"/>
  <c r="HX66"/>
  <c r="CG1" i="13"/>
  <c r="AT31" i="14"/>
  <c r="DM36"/>
  <c r="DM35"/>
  <c r="DM34"/>
  <c r="GI36"/>
  <c r="GI34"/>
  <c r="GI35"/>
  <c r="GJ36" i="23"/>
  <c r="GJ35"/>
  <c r="GJ34"/>
  <c r="DN35"/>
  <c r="DN34"/>
  <c r="DN36"/>
  <c r="AW1" i="13"/>
  <c r="EY117" i="14"/>
  <c r="CC129"/>
  <c r="CC128"/>
  <c r="CC117"/>
  <c r="CC9"/>
  <c r="CC75"/>
  <c r="CC76"/>
  <c r="HU75"/>
  <c r="HU9"/>
  <c r="HU117"/>
  <c r="HU129"/>
  <c r="HU128"/>
  <c r="HU76"/>
  <c r="CD36" i="23"/>
  <c r="CD34"/>
  <c r="CD35"/>
  <c r="EY36"/>
  <c r="EY34"/>
  <c r="EY35"/>
  <c r="HV36"/>
  <c r="HV35"/>
  <c r="HV34"/>
  <c r="AT129"/>
  <c r="AT75"/>
  <c r="AT85" i="14"/>
  <c r="AT36"/>
  <c r="AT46"/>
  <c r="AT51"/>
  <c r="AT41"/>
  <c r="AT37"/>
  <c r="AT42"/>
  <c r="AT102"/>
  <c r="AT101"/>
  <c r="AT111"/>
  <c r="AT130"/>
  <c r="AT89"/>
  <c r="AT121"/>
  <c r="AT21"/>
  <c r="AT87"/>
  <c r="AT72"/>
  <c r="AT78"/>
  <c r="AT27"/>
  <c r="AT66"/>
  <c r="AT34"/>
  <c r="AT100"/>
  <c r="AT80"/>
  <c r="AT82"/>
  <c r="AT67"/>
  <c r="AT123"/>
  <c r="AT35"/>
  <c r="AT71"/>
  <c r="AT126"/>
  <c r="AT114"/>
  <c r="AT110"/>
  <c r="AT50"/>
  <c r="AT112"/>
  <c r="AT73"/>
  <c r="AT115"/>
  <c r="AT84"/>
  <c r="AT3"/>
  <c r="AT99"/>
  <c r="AT40"/>
  <c r="AT79"/>
  <c r="AT86"/>
  <c r="AT39"/>
  <c r="AT81"/>
  <c r="AT83"/>
  <c r="AT77"/>
  <c r="AT28"/>
  <c r="AT38"/>
  <c r="AT29"/>
  <c r="AT91"/>
  <c r="AT119"/>
  <c r="AU1"/>
  <c r="GJ9" i="23"/>
  <c r="GJ128"/>
  <c r="GJ76"/>
  <c r="GJ75"/>
  <c r="GJ117"/>
  <c r="GJ129"/>
  <c r="DN128"/>
  <c r="DN129"/>
  <c r="DN75"/>
  <c r="DN76"/>
  <c r="DN117"/>
  <c r="DN9"/>
  <c r="CD129"/>
  <c r="CD117"/>
  <c r="CD75"/>
  <c r="CD76"/>
  <c r="CD128"/>
  <c r="CD9"/>
  <c r="EY75"/>
  <c r="EY129"/>
  <c r="EY117"/>
  <c r="EY9"/>
  <c r="EY128"/>
  <c r="EY76"/>
  <c r="HV117"/>
  <c r="HV128"/>
  <c r="HV9"/>
  <c r="HV129"/>
  <c r="HV75"/>
  <c r="HV76"/>
  <c r="AU85"/>
  <c r="AU36"/>
  <c r="AU47"/>
  <c r="AU51"/>
  <c r="AU37"/>
  <c r="AU42"/>
  <c r="AU76"/>
  <c r="AU102"/>
  <c r="AU101"/>
  <c r="AU73"/>
  <c r="AU130"/>
  <c r="AU128"/>
  <c r="AU121"/>
  <c r="AU84"/>
  <c r="AU3"/>
  <c r="AU77"/>
  <c r="AU28"/>
  <c r="AU38"/>
  <c r="AU115"/>
  <c r="AU100"/>
  <c r="AU81"/>
  <c r="AU83"/>
  <c r="AU78"/>
  <c r="AU27"/>
  <c r="AU66"/>
  <c r="AU35"/>
  <c r="AU29"/>
  <c r="AU71"/>
  <c r="AU91"/>
  <c r="AU119"/>
  <c r="AV1"/>
  <c r="AV65" s="1"/>
  <c r="AU41"/>
  <c r="AU129"/>
  <c r="AU112"/>
  <c r="AU110"/>
  <c r="AU111"/>
  <c r="AU21"/>
  <c r="AU89"/>
  <c r="AU87"/>
  <c r="AU72"/>
  <c r="AU80"/>
  <c r="AU123"/>
  <c r="AU86"/>
  <c r="AU39"/>
  <c r="AU82"/>
  <c r="AU67"/>
  <c r="AU99"/>
  <c r="AU40"/>
  <c r="AU79"/>
  <c r="AU34"/>
  <c r="AU126"/>
  <c r="AU114"/>
  <c r="EY85" i="14"/>
  <c r="EY46"/>
  <c r="EY115"/>
  <c r="EY110"/>
  <c r="EY111"/>
  <c r="EY112"/>
  <c r="EY123"/>
  <c r="EY126"/>
  <c r="EY130"/>
  <c r="EY72"/>
  <c r="EY73"/>
  <c r="EY77"/>
  <c r="EY79"/>
  <c r="EY81"/>
  <c r="EY83"/>
  <c r="EY86"/>
  <c r="EY89"/>
  <c r="EY99"/>
  <c r="EY101"/>
  <c r="EY28"/>
  <c r="EY37"/>
  <c r="EY39"/>
  <c r="EY50"/>
  <c r="EY66"/>
  <c r="EY71"/>
  <c r="EZ1"/>
  <c r="EY51"/>
  <c r="EY41"/>
  <c r="EY121"/>
  <c r="EY114"/>
  <c r="EY119"/>
  <c r="EY21"/>
  <c r="EY78"/>
  <c r="EY80"/>
  <c r="EY82"/>
  <c r="EY84"/>
  <c r="EY87"/>
  <c r="EY91"/>
  <c r="EY100"/>
  <c r="EY102"/>
  <c r="EY27"/>
  <c r="EY29"/>
  <c r="EY38"/>
  <c r="EY40"/>
  <c r="EY42"/>
  <c r="EY67"/>
  <c r="EY3"/>
  <c r="DM128"/>
  <c r="DM117"/>
  <c r="DM9"/>
  <c r="DM76"/>
  <c r="DM75"/>
  <c r="DM129"/>
  <c r="GI129"/>
  <c r="GI9"/>
  <c r="GI75"/>
  <c r="GI117"/>
  <c r="GI76"/>
  <c r="GI128"/>
  <c r="EY33"/>
  <c r="CC36"/>
  <c r="CC34"/>
  <c r="CC35"/>
  <c r="HU36"/>
  <c r="HU34"/>
  <c r="HU35"/>
  <c r="AT117" i="23"/>
  <c r="AT128"/>
  <c r="AT9"/>
  <c r="AW3" i="13" l="1"/>
  <c r="AW6"/>
  <c r="AW8"/>
  <c r="AW10"/>
  <c r="AW16"/>
  <c r="AW21"/>
  <c r="AW23"/>
  <c r="AW25"/>
  <c r="AW27"/>
  <c r="AW29"/>
  <c r="AW31"/>
  <c r="AW33"/>
  <c r="AW35"/>
  <c r="AW38"/>
  <c r="AW40"/>
  <c r="AW20"/>
  <c r="AW46"/>
  <c r="AW48"/>
  <c r="AW50"/>
  <c r="AW52"/>
  <c r="AW54"/>
  <c r="AW55"/>
  <c r="AW56"/>
  <c r="AW57"/>
  <c r="AW59"/>
  <c r="AW61"/>
  <c r="AW63"/>
  <c r="AW65"/>
  <c r="AW67"/>
  <c r="AW69"/>
  <c r="AW71"/>
  <c r="AW73"/>
  <c r="AW75"/>
  <c r="AW77"/>
  <c r="AW79"/>
  <c r="AW81"/>
  <c r="AW83"/>
  <c r="AW85"/>
  <c r="AW87"/>
  <c r="AW99"/>
  <c r="AW101"/>
  <c r="AW103"/>
  <c r="AW105"/>
  <c r="AW107"/>
  <c r="AW109"/>
  <c r="AW111"/>
  <c r="AW113"/>
  <c r="AW115"/>
  <c r="AW117"/>
  <c r="AW119"/>
  <c r="AW121"/>
  <c r="AW123"/>
  <c r="AW125"/>
  <c r="AW127"/>
  <c r="AW129"/>
  <c r="AW131"/>
  <c r="AW37"/>
  <c r="AW39"/>
  <c r="AW42"/>
  <c r="AW44"/>
  <c r="AW5"/>
  <c r="AW7"/>
  <c r="AW9"/>
  <c r="AW15"/>
  <c r="AW22"/>
  <c r="AW24"/>
  <c r="AW26"/>
  <c r="AW28"/>
  <c r="AW30"/>
  <c r="AW32"/>
  <c r="AW34"/>
  <c r="AW36"/>
  <c r="AW43"/>
  <c r="AW47"/>
  <c r="AW49"/>
  <c r="AW53"/>
  <c r="AW58"/>
  <c r="AW62"/>
  <c r="AW72"/>
  <c r="AW74"/>
  <c r="AW76"/>
  <c r="AW82"/>
  <c r="AW91"/>
  <c r="AW93"/>
  <c r="AW41"/>
  <c r="AW45"/>
  <c r="AW51"/>
  <c r="AW60"/>
  <c r="AW64"/>
  <c r="AW66"/>
  <c r="AW68"/>
  <c r="AW70"/>
  <c r="AW78"/>
  <c r="AW80"/>
  <c r="AW84"/>
  <c r="AW86"/>
  <c r="AW88"/>
  <c r="AW89"/>
  <c r="AW90"/>
  <c r="AW95"/>
  <c r="AW96"/>
  <c r="AW97"/>
  <c r="AW98"/>
  <c r="AW100"/>
  <c r="AW102"/>
  <c r="AW104"/>
  <c r="AW106"/>
  <c r="AW108"/>
  <c r="AW110"/>
  <c r="AW112"/>
  <c r="AW116"/>
  <c r="AW118"/>
  <c r="AW122"/>
  <c r="AW124"/>
  <c r="AW92"/>
  <c r="AW94"/>
  <c r="AW114"/>
  <c r="AW120"/>
  <c r="AW126"/>
  <c r="AW128"/>
  <c r="AW130"/>
  <c r="AW17"/>
  <c r="AW19"/>
  <c r="AW18"/>
  <c r="AW14"/>
  <c r="AW13"/>
  <c r="CG5"/>
  <c r="CG7"/>
  <c r="CG9"/>
  <c r="CG3"/>
  <c r="CG8"/>
  <c r="CG10"/>
  <c r="CG21"/>
  <c r="CG23"/>
  <c r="CG25"/>
  <c r="CG27"/>
  <c r="CG29"/>
  <c r="CG16"/>
  <c r="CG24"/>
  <c r="CG31"/>
  <c r="CG33"/>
  <c r="CG35"/>
  <c r="CG38"/>
  <c r="CG40"/>
  <c r="CG46"/>
  <c r="CG48"/>
  <c r="CG22"/>
  <c r="CG26"/>
  <c r="CG28"/>
  <c r="CG42"/>
  <c r="CG44"/>
  <c r="CG45"/>
  <c r="CG51"/>
  <c r="CG53"/>
  <c r="CG58"/>
  <c r="CG60"/>
  <c r="CG62"/>
  <c r="CG64"/>
  <c r="CG66"/>
  <c r="CG68"/>
  <c r="CG70"/>
  <c r="CG72"/>
  <c r="CG74"/>
  <c r="CG76"/>
  <c r="CG78"/>
  <c r="CG80"/>
  <c r="CG82"/>
  <c r="CG84"/>
  <c r="CG86"/>
  <c r="CG37"/>
  <c r="CG39"/>
  <c r="CG43"/>
  <c r="CG47"/>
  <c r="CG49"/>
  <c r="CG50"/>
  <c r="CG54"/>
  <c r="CG55"/>
  <c r="CG56"/>
  <c r="CG59"/>
  <c r="CG63"/>
  <c r="CG67"/>
  <c r="CG69"/>
  <c r="CG71"/>
  <c r="CG77"/>
  <c r="CG79"/>
  <c r="CG83"/>
  <c r="CG88"/>
  <c r="CG89"/>
  <c r="CG90"/>
  <c r="CG91"/>
  <c r="CG92"/>
  <c r="CG93"/>
  <c r="CG94"/>
  <c r="CG95"/>
  <c r="CG96"/>
  <c r="CG97"/>
  <c r="CG98"/>
  <c r="CG100"/>
  <c r="CG102"/>
  <c r="CG104"/>
  <c r="CG106"/>
  <c r="CG108"/>
  <c r="CG110"/>
  <c r="CG112"/>
  <c r="CG114"/>
  <c r="CG116"/>
  <c r="CG118"/>
  <c r="CG120"/>
  <c r="CG122"/>
  <c r="CG124"/>
  <c r="CG126"/>
  <c r="CG128"/>
  <c r="CG130"/>
  <c r="CG6"/>
  <c r="CG30"/>
  <c r="CG32"/>
  <c r="CG34"/>
  <c r="CG36"/>
  <c r="CG41"/>
  <c r="CG52"/>
  <c r="CG61"/>
  <c r="CG73"/>
  <c r="CG75"/>
  <c r="CG81"/>
  <c r="CG113"/>
  <c r="CG119"/>
  <c r="CG125"/>
  <c r="CG57"/>
  <c r="CG85"/>
  <c r="CG87"/>
  <c r="CG99"/>
  <c r="CG101"/>
  <c r="CG103"/>
  <c r="CG105"/>
  <c r="CG65"/>
  <c r="CG107"/>
  <c r="CG109"/>
  <c r="CG111"/>
  <c r="CG121"/>
  <c r="CG123"/>
  <c r="CG115"/>
  <c r="CG117"/>
  <c r="CG127"/>
  <c r="CG129"/>
  <c r="CG15"/>
  <c r="CG20"/>
  <c r="CG17"/>
  <c r="CG19"/>
  <c r="CG18"/>
  <c r="CG14"/>
  <c r="CG13"/>
  <c r="EZ65" i="14"/>
  <c r="EZ122"/>
  <c r="CE65"/>
  <c r="CE122"/>
  <c r="GL65"/>
  <c r="GL122"/>
  <c r="DO65"/>
  <c r="DO122"/>
  <c r="AU65"/>
  <c r="AU122"/>
  <c r="HX65"/>
  <c r="HX122"/>
  <c r="EZ120"/>
  <c r="EZ52"/>
  <c r="DO120"/>
  <c r="DO52"/>
  <c r="AU120"/>
  <c r="AU52"/>
  <c r="CE120"/>
  <c r="CE52"/>
  <c r="GL120"/>
  <c r="GL52"/>
  <c r="HX120"/>
  <c r="HX52"/>
  <c r="FA52" i="23"/>
  <c r="FA122"/>
  <c r="DP52"/>
  <c r="DP122"/>
  <c r="AV52"/>
  <c r="AV122"/>
  <c r="HY52"/>
  <c r="HY122"/>
  <c r="GM52"/>
  <c r="GM122"/>
  <c r="CF52"/>
  <c r="CF122"/>
  <c r="AV120"/>
  <c r="GM120"/>
  <c r="DP120"/>
  <c r="HY120"/>
  <c r="FA120"/>
  <c r="CF120"/>
  <c r="AU61" i="14"/>
  <c r="AU26"/>
  <c r="AU109"/>
  <c r="AU108"/>
  <c r="AU107"/>
  <c r="AU103"/>
  <c r="CF61" i="23"/>
  <c r="CF26"/>
  <c r="CF109"/>
  <c r="CF108"/>
  <c r="CF107"/>
  <c r="CF103"/>
  <c r="DP61"/>
  <c r="DP26"/>
  <c r="DP108"/>
  <c r="DP107"/>
  <c r="DP109"/>
  <c r="DP103"/>
  <c r="CE20"/>
  <c r="HW26"/>
  <c r="HW104"/>
  <c r="HW112"/>
  <c r="HW105"/>
  <c r="HW106"/>
  <c r="EY20" i="14"/>
  <c r="HV105"/>
  <c r="HV106"/>
  <c r="HV112"/>
  <c r="HV26"/>
  <c r="HV104"/>
  <c r="AT20"/>
  <c r="GJ26"/>
  <c r="GJ104"/>
  <c r="GJ112"/>
  <c r="GJ106"/>
  <c r="GJ105"/>
  <c r="DN105"/>
  <c r="DN106"/>
  <c r="CE104" i="23"/>
  <c r="CE106"/>
  <c r="EY106" i="14"/>
  <c r="EY105"/>
  <c r="AU104" i="23"/>
  <c r="AU106"/>
  <c r="AT106" i="14"/>
  <c r="AT105"/>
  <c r="DO105" i="23"/>
  <c r="EZ104"/>
  <c r="CD106" i="14"/>
  <c r="CD105"/>
  <c r="EZ61"/>
  <c r="EZ26"/>
  <c r="EZ109"/>
  <c r="EZ108"/>
  <c r="EZ107"/>
  <c r="EZ103"/>
  <c r="AV61" i="23"/>
  <c r="AV26"/>
  <c r="AV109"/>
  <c r="AV108"/>
  <c r="AV107"/>
  <c r="AV103"/>
  <c r="HY61"/>
  <c r="HY26"/>
  <c r="HY109"/>
  <c r="HY108"/>
  <c r="HY107"/>
  <c r="HY103"/>
  <c r="CE61" i="14"/>
  <c r="CE26"/>
  <c r="CE109"/>
  <c r="CE108"/>
  <c r="CE107"/>
  <c r="CE103"/>
  <c r="GM61" i="23"/>
  <c r="GM26"/>
  <c r="GM108"/>
  <c r="GM107"/>
  <c r="GM109"/>
  <c r="GM103"/>
  <c r="FA61"/>
  <c r="FA26"/>
  <c r="FA109"/>
  <c r="FA108"/>
  <c r="FA107"/>
  <c r="FA103"/>
  <c r="GL61" i="14"/>
  <c r="GL26"/>
  <c r="GL108"/>
  <c r="GL109"/>
  <c r="GL107"/>
  <c r="GL103"/>
  <c r="DO61"/>
  <c r="DO26"/>
  <c r="DO108"/>
  <c r="DO109"/>
  <c r="DO107"/>
  <c r="DO103"/>
  <c r="HX61"/>
  <c r="HX26"/>
  <c r="HX109"/>
  <c r="HX108"/>
  <c r="HX107"/>
  <c r="HX103"/>
  <c r="GK26" i="23"/>
  <c r="GK104"/>
  <c r="GK112"/>
  <c r="GK106"/>
  <c r="GK105"/>
  <c r="DN14" i="14"/>
  <c r="CD14"/>
  <c r="DN104"/>
  <c r="CE105" i="23"/>
  <c r="EY104" i="14"/>
  <c r="AU105" i="23"/>
  <c r="AT104" i="14"/>
  <c r="DO104" i="23"/>
  <c r="EZ106"/>
  <c r="EZ105"/>
  <c r="CD104" i="14"/>
  <c r="EZ63"/>
  <c r="EZ8"/>
  <c r="EZ60"/>
  <c r="AV63" i="23"/>
  <c r="AV8"/>
  <c r="AV60"/>
  <c r="CF63"/>
  <c r="CF8"/>
  <c r="CF60"/>
  <c r="GL63" i="14"/>
  <c r="GL8"/>
  <c r="GL60"/>
  <c r="DO63"/>
  <c r="DO8"/>
  <c r="DO60"/>
  <c r="HX63"/>
  <c r="HX8"/>
  <c r="HX60"/>
  <c r="GK17" i="23"/>
  <c r="GK18"/>
  <c r="GK23"/>
  <c r="GK20"/>
  <c r="GK16"/>
  <c r="GK19"/>
  <c r="GK25"/>
  <c r="GK24"/>
  <c r="DO19"/>
  <c r="DO20"/>
  <c r="EZ18"/>
  <c r="EZ20"/>
  <c r="CE18"/>
  <c r="AU18"/>
  <c r="AU17"/>
  <c r="AU20"/>
  <c r="DN19" i="14"/>
  <c r="DN17"/>
  <c r="DN20"/>
  <c r="CD19"/>
  <c r="CD17"/>
  <c r="CD20"/>
  <c r="AT19"/>
  <c r="AT18"/>
  <c r="G39" i="6"/>
  <c r="HW30" i="23"/>
  <c r="HW29"/>
  <c r="F39" i="6"/>
  <c r="GK29" i="23"/>
  <c r="GK30"/>
  <c r="AU63" i="14"/>
  <c r="AU8"/>
  <c r="AU60"/>
  <c r="HY63" i="23"/>
  <c r="HY8"/>
  <c r="HY60"/>
  <c r="CE63" i="14"/>
  <c r="CE8"/>
  <c r="CE60"/>
  <c r="GM63" i="23"/>
  <c r="GM8"/>
  <c r="GM60"/>
  <c r="FA63"/>
  <c r="FA8"/>
  <c r="FA60"/>
  <c r="DP63"/>
  <c r="DP8"/>
  <c r="DP60"/>
  <c r="HW17"/>
  <c r="HW19"/>
  <c r="HW23"/>
  <c r="HW20"/>
  <c r="HW16"/>
  <c r="HW25"/>
  <c r="HW18"/>
  <c r="HW24"/>
  <c r="HV17" i="14"/>
  <c r="HV18"/>
  <c r="HV23"/>
  <c r="HV20"/>
  <c r="HV19"/>
  <c r="HV25"/>
  <c r="HV24"/>
  <c r="GJ17"/>
  <c r="GJ19"/>
  <c r="GJ18"/>
  <c r="GJ23"/>
  <c r="GJ20"/>
  <c r="GJ25"/>
  <c r="GJ24"/>
  <c r="DO18" i="23"/>
  <c r="DO17"/>
  <c r="EZ19"/>
  <c r="EZ17"/>
  <c r="CE19"/>
  <c r="CE17"/>
  <c r="AU19"/>
  <c r="DN18" i="14"/>
  <c r="CD18"/>
  <c r="EY18"/>
  <c r="EY19"/>
  <c r="EY17"/>
  <c r="AT17"/>
  <c r="C39" i="6"/>
  <c r="HV29" i="14"/>
  <c r="HV30"/>
  <c r="B39" i="6"/>
  <c r="GJ29" i="14"/>
  <c r="GJ30"/>
  <c r="AU116"/>
  <c r="AU16"/>
  <c r="AU25"/>
  <c r="CE116"/>
  <c r="CE16"/>
  <c r="CE25"/>
  <c r="DO116"/>
  <c r="DO25"/>
  <c r="HX116"/>
  <c r="HX25"/>
  <c r="EZ116"/>
  <c r="EZ25"/>
  <c r="GL116"/>
  <c r="GL25"/>
  <c r="HY116" i="23"/>
  <c r="HY16"/>
  <c r="HY25"/>
  <c r="GM116"/>
  <c r="GM16"/>
  <c r="GM25"/>
  <c r="FA116"/>
  <c r="FA16"/>
  <c r="FA25"/>
  <c r="DP116"/>
  <c r="DP16"/>
  <c r="DP25"/>
  <c r="AV116"/>
  <c r="AV16"/>
  <c r="AV25"/>
  <c r="CF116"/>
  <c r="CF16"/>
  <c r="CF25"/>
  <c r="AU6" i="14"/>
  <c r="CE6"/>
  <c r="EZ6"/>
  <c r="GL6"/>
  <c r="DO6"/>
  <c r="HX6"/>
  <c r="HY6" i="23"/>
  <c r="GM6"/>
  <c r="FA6"/>
  <c r="DP6"/>
  <c r="AV6"/>
  <c r="CF6"/>
  <c r="AU70" i="14"/>
  <c r="CE70"/>
  <c r="GL70"/>
  <c r="DO70"/>
  <c r="HX70"/>
  <c r="EZ70"/>
  <c r="HY70" i="23"/>
  <c r="FA70"/>
  <c r="DP70"/>
  <c r="AV70"/>
  <c r="GM70"/>
  <c r="CF70"/>
  <c r="AU23" i="14"/>
  <c r="AU24"/>
  <c r="CE23"/>
  <c r="CE24"/>
  <c r="GL23"/>
  <c r="GL24"/>
  <c r="DO23"/>
  <c r="DO24"/>
  <c r="HX23"/>
  <c r="HX24"/>
  <c r="EZ23"/>
  <c r="EZ24"/>
  <c r="HY23" i="23"/>
  <c r="HY24"/>
  <c r="FA23"/>
  <c r="FA24"/>
  <c r="DP23"/>
  <c r="DP24"/>
  <c r="AV23"/>
  <c r="AV24"/>
  <c r="GM23"/>
  <c r="GM24"/>
  <c r="CF23"/>
  <c r="CF24"/>
  <c r="EZ113" i="14"/>
  <c r="EZ49"/>
  <c r="AU49"/>
  <c r="AU113"/>
  <c r="CE49"/>
  <c r="CE113"/>
  <c r="GL49"/>
  <c r="GL113"/>
  <c r="DO49"/>
  <c r="DO113"/>
  <c r="HX113"/>
  <c r="HX49"/>
  <c r="AV125" i="23"/>
  <c r="AV49"/>
  <c r="AV113"/>
  <c r="GM125"/>
  <c r="GM49"/>
  <c r="GM113"/>
  <c r="CF125"/>
  <c r="CF49"/>
  <c r="CF113"/>
  <c r="HY125"/>
  <c r="HY113"/>
  <c r="HY49"/>
  <c r="FA125"/>
  <c r="FA113"/>
  <c r="FA49"/>
  <c r="DP125"/>
  <c r="DP49"/>
  <c r="DP113"/>
  <c r="HV15" i="14"/>
  <c r="GK15" i="23"/>
  <c r="HW15"/>
  <c r="GJ15" i="14"/>
  <c r="DO15" i="23"/>
  <c r="EZ15"/>
  <c r="AU15"/>
  <c r="CE15"/>
  <c r="DN15" i="14"/>
  <c r="EY15"/>
  <c r="AT15"/>
  <c r="CD15"/>
  <c r="GK14" i="23"/>
  <c r="HW14"/>
  <c r="CE14"/>
  <c r="E39" i="6"/>
  <c r="EZ106" i="14" s="1"/>
  <c r="HV14"/>
  <c r="CE13" i="23"/>
  <c r="AU13"/>
  <c r="EY9" i="14"/>
  <c r="EY76"/>
  <c r="EY129"/>
  <c r="AU75" i="23"/>
  <c r="AU117"/>
  <c r="AU9"/>
  <c r="DO14"/>
  <c r="EZ14"/>
  <c r="AU14"/>
  <c r="EY14" i="14"/>
  <c r="CD13"/>
  <c r="D39" i="6"/>
  <c r="AU104" i="14" s="1"/>
  <c r="GJ14"/>
  <c r="AT13"/>
  <c r="EZ74"/>
  <c r="HX74"/>
  <c r="AU74"/>
  <c r="CE74"/>
  <c r="GL74"/>
  <c r="DO74"/>
  <c r="AV74" i="23"/>
  <c r="GM74"/>
  <c r="CF74"/>
  <c r="HY74"/>
  <c r="FA74"/>
  <c r="DP74"/>
  <c r="I39" i="6"/>
  <c r="H39"/>
  <c r="DP106" i="23" s="1"/>
  <c r="EY75" i="14"/>
  <c r="EY128"/>
  <c r="GL97"/>
  <c r="GL98"/>
  <c r="DO97"/>
  <c r="DO98"/>
  <c r="EZ97"/>
  <c r="EZ98"/>
  <c r="AU97"/>
  <c r="AU98"/>
  <c r="CE97"/>
  <c r="CE98"/>
  <c r="HX97"/>
  <c r="HX98"/>
  <c r="HX125"/>
  <c r="HX62"/>
  <c r="HX58"/>
  <c r="HX57"/>
  <c r="HX56"/>
  <c r="HX54"/>
  <c r="HX96"/>
  <c r="HX124"/>
  <c r="HX45"/>
  <c r="HX47"/>
  <c r="HX22"/>
  <c r="HX7"/>
  <c r="HX93"/>
  <c r="HX68"/>
  <c r="HX88"/>
  <c r="HX43"/>
  <c r="HX92"/>
  <c r="HX41"/>
  <c r="HX66"/>
  <c r="HX82"/>
  <c r="HX101"/>
  <c r="HX111"/>
  <c r="HX77"/>
  <c r="HX123"/>
  <c r="HX21"/>
  <c r="HX40"/>
  <c r="HX86"/>
  <c r="HX126"/>
  <c r="HX39"/>
  <c r="HX84"/>
  <c r="HX27"/>
  <c r="HX72"/>
  <c r="HX89"/>
  <c r="HY1"/>
  <c r="HX130"/>
  <c r="HX50"/>
  <c r="HX80"/>
  <c r="HX99"/>
  <c r="HX110"/>
  <c r="HX67"/>
  <c r="HX83"/>
  <c r="HX64"/>
  <c r="HX59"/>
  <c r="HX55"/>
  <c r="HX53"/>
  <c r="HX69"/>
  <c r="HX95"/>
  <c r="HX44"/>
  <c r="HX48"/>
  <c r="HX5"/>
  <c r="HX94"/>
  <c r="HX127"/>
  <c r="HX90"/>
  <c r="HX28"/>
  <c r="HX91"/>
  <c r="HX121"/>
  <c r="HX38"/>
  <c r="HX115"/>
  <c r="HX85"/>
  <c r="HX37"/>
  <c r="HX112"/>
  <c r="HX79"/>
  <c r="HX46"/>
  <c r="HX114"/>
  <c r="HX78"/>
  <c r="HX42"/>
  <c r="HX81"/>
  <c r="HX100"/>
  <c r="HX51"/>
  <c r="HX119"/>
  <c r="HX71"/>
  <c r="HX87"/>
  <c r="HX3"/>
  <c r="HX73"/>
  <c r="HX102"/>
  <c r="AV98" i="23"/>
  <c r="AV97"/>
  <c r="FA98"/>
  <c r="FA97"/>
  <c r="CF98"/>
  <c r="CF97"/>
  <c r="HY98"/>
  <c r="HY97"/>
  <c r="GM98"/>
  <c r="GM97"/>
  <c r="DP98"/>
  <c r="DP97"/>
  <c r="EZ125" i="14"/>
  <c r="AU125"/>
  <c r="CE125"/>
  <c r="GL125"/>
  <c r="DO125"/>
  <c r="DP62" i="23"/>
  <c r="DP59"/>
  <c r="DP64"/>
  <c r="DP58"/>
  <c r="DP57"/>
  <c r="DP56"/>
  <c r="DP55"/>
  <c r="DP54"/>
  <c r="DP53"/>
  <c r="AV64"/>
  <c r="AV62"/>
  <c r="AV56"/>
  <c r="AV59"/>
  <c r="AV57"/>
  <c r="AV58"/>
  <c r="AV55"/>
  <c r="AV54"/>
  <c r="AV53"/>
  <c r="HY59"/>
  <c r="HY64"/>
  <c r="HY58"/>
  <c r="HY56"/>
  <c r="HY55"/>
  <c r="HY54"/>
  <c r="HY53"/>
  <c r="HY62"/>
  <c r="HY57"/>
  <c r="GM62"/>
  <c r="GM59"/>
  <c r="GM64"/>
  <c r="GM58"/>
  <c r="GM57"/>
  <c r="GM56"/>
  <c r="GM55"/>
  <c r="GM54"/>
  <c r="GM53"/>
  <c r="FA62"/>
  <c r="FA57"/>
  <c r="FA56"/>
  <c r="FA55"/>
  <c r="FA54"/>
  <c r="FA53"/>
  <c r="FA64"/>
  <c r="FA59"/>
  <c r="FA58"/>
  <c r="CF64"/>
  <c r="CF62"/>
  <c r="CF59"/>
  <c r="CF58"/>
  <c r="CF57"/>
  <c r="CF56"/>
  <c r="CF55"/>
  <c r="CF54"/>
  <c r="CF53"/>
  <c r="AU64" i="14"/>
  <c r="AU62"/>
  <c r="AU59"/>
  <c r="AU57"/>
  <c r="AU58"/>
  <c r="AU56"/>
  <c r="AU55"/>
  <c r="AU53"/>
  <c r="AU54"/>
  <c r="DO64"/>
  <c r="DO62"/>
  <c r="DO59"/>
  <c r="DO58"/>
  <c r="DO56"/>
  <c r="DO57"/>
  <c r="DO55"/>
  <c r="DO54"/>
  <c r="DO53"/>
  <c r="EZ64"/>
  <c r="EZ62"/>
  <c r="EZ59"/>
  <c r="EZ58"/>
  <c r="EZ57"/>
  <c r="EZ55"/>
  <c r="EZ56"/>
  <c r="EZ53"/>
  <c r="EZ54"/>
  <c r="CE64"/>
  <c r="CE62"/>
  <c r="CE59"/>
  <c r="CE58"/>
  <c r="CE56"/>
  <c r="CE57"/>
  <c r="CE55"/>
  <c r="CE54"/>
  <c r="CE53"/>
  <c r="GL64"/>
  <c r="GL62"/>
  <c r="GL59"/>
  <c r="GL58"/>
  <c r="GL56"/>
  <c r="GL57"/>
  <c r="GL55"/>
  <c r="GL54"/>
  <c r="GL53"/>
  <c r="DO69"/>
  <c r="DO95"/>
  <c r="DO44"/>
  <c r="DO48"/>
  <c r="DO22"/>
  <c r="DO127"/>
  <c r="DO93"/>
  <c r="DO30"/>
  <c r="DO90"/>
  <c r="DO92"/>
  <c r="DO46"/>
  <c r="DO119"/>
  <c r="DO67"/>
  <c r="DO100"/>
  <c r="DO78"/>
  <c r="DO126"/>
  <c r="DO51"/>
  <c r="DO86"/>
  <c r="DO38"/>
  <c r="DO102"/>
  <c r="DO80"/>
  <c r="DO130"/>
  <c r="DO71"/>
  <c r="DO41"/>
  <c r="DO89"/>
  <c r="DO73"/>
  <c r="DO121"/>
  <c r="DO91"/>
  <c r="DO66"/>
  <c r="DO99"/>
  <c r="DO115"/>
  <c r="DO27"/>
  <c r="DO111"/>
  <c r="DO37"/>
  <c r="DO114"/>
  <c r="DO96"/>
  <c r="DO124"/>
  <c r="DO45"/>
  <c r="DO47"/>
  <c r="DO5"/>
  <c r="DO94"/>
  <c r="DO7"/>
  <c r="DO68"/>
  <c r="DO88"/>
  <c r="DO43"/>
  <c r="DO77"/>
  <c r="DO29"/>
  <c r="DO3"/>
  <c r="DO112"/>
  <c r="DO84"/>
  <c r="DO39"/>
  <c r="DP1"/>
  <c r="DO79"/>
  <c r="DO21"/>
  <c r="DO72"/>
  <c r="DO87"/>
  <c r="DO50"/>
  <c r="DO81"/>
  <c r="DO40"/>
  <c r="DO110"/>
  <c r="DO82"/>
  <c r="DO28"/>
  <c r="DO85"/>
  <c r="DO83"/>
  <c r="DO42"/>
  <c r="DO123"/>
  <c r="DO101"/>
  <c r="HY50" i="23"/>
  <c r="FA50"/>
  <c r="CF50"/>
  <c r="DP50"/>
  <c r="AV50"/>
  <c r="GM50"/>
  <c r="EZ69" i="14"/>
  <c r="EZ96"/>
  <c r="EZ95"/>
  <c r="EZ124"/>
  <c r="CE69"/>
  <c r="CE96"/>
  <c r="CE95"/>
  <c r="CE124"/>
  <c r="AU69"/>
  <c r="AU96"/>
  <c r="AU95"/>
  <c r="AU124"/>
  <c r="GL69"/>
  <c r="GL96"/>
  <c r="GL95"/>
  <c r="GL124"/>
  <c r="AV96" i="23"/>
  <c r="AV95"/>
  <c r="AV124"/>
  <c r="HY96"/>
  <c r="HY95"/>
  <c r="HY124"/>
  <c r="GM96"/>
  <c r="GM95"/>
  <c r="GM124"/>
  <c r="FA96"/>
  <c r="FA95"/>
  <c r="FA124"/>
  <c r="CF96"/>
  <c r="CF95"/>
  <c r="CF124"/>
  <c r="DP96"/>
  <c r="DP95"/>
  <c r="DP124"/>
  <c r="AV48"/>
  <c r="AV69"/>
  <c r="HY48"/>
  <c r="HY69"/>
  <c r="FA48"/>
  <c r="FA69"/>
  <c r="CF48"/>
  <c r="CF69"/>
  <c r="GM48"/>
  <c r="GM69"/>
  <c r="DP48"/>
  <c r="DP69"/>
  <c r="CE45" i="14"/>
  <c r="CE44"/>
  <c r="CE48"/>
  <c r="CE47"/>
  <c r="EZ45"/>
  <c r="EZ44"/>
  <c r="EZ47"/>
  <c r="EZ48"/>
  <c r="CE118" i="23"/>
  <c r="AU45" i="14"/>
  <c r="AU44"/>
  <c r="AU47"/>
  <c r="AU48"/>
  <c r="EY10"/>
  <c r="GL45"/>
  <c r="GL47"/>
  <c r="GL44"/>
  <c r="GL48"/>
  <c r="AV46" i="23"/>
  <c r="AV44"/>
  <c r="AV45"/>
  <c r="HY46"/>
  <c r="HY44"/>
  <c r="HY45"/>
  <c r="GM46"/>
  <c r="GM45"/>
  <c r="GM44"/>
  <c r="FA46"/>
  <c r="FA45"/>
  <c r="FA44"/>
  <c r="CF46"/>
  <c r="CF45"/>
  <c r="CF44"/>
  <c r="DP46"/>
  <c r="DP45"/>
  <c r="DP44"/>
  <c r="GL22" i="14"/>
  <c r="GL127"/>
  <c r="GL93"/>
  <c r="GL90"/>
  <c r="GL92"/>
  <c r="GL3"/>
  <c r="GL50"/>
  <c r="GL71"/>
  <c r="GL80"/>
  <c r="GL114"/>
  <c r="GM1"/>
  <c r="GL99"/>
  <c r="GL27"/>
  <c r="GL42"/>
  <c r="GL72"/>
  <c r="GL81"/>
  <c r="GL89"/>
  <c r="GL111"/>
  <c r="GL130"/>
  <c r="GL121"/>
  <c r="GL39"/>
  <c r="GL78"/>
  <c r="GL84"/>
  <c r="GL40"/>
  <c r="GL79"/>
  <c r="GL86"/>
  <c r="GL110"/>
  <c r="GL126"/>
  <c r="GL5"/>
  <c r="GL94"/>
  <c r="GL7"/>
  <c r="GL68"/>
  <c r="GL88"/>
  <c r="GL43"/>
  <c r="GL46"/>
  <c r="GL115"/>
  <c r="GL37"/>
  <c r="GL87"/>
  <c r="GL21"/>
  <c r="GL41"/>
  <c r="GL38"/>
  <c r="GL77"/>
  <c r="GL102"/>
  <c r="GL123"/>
  <c r="GL85"/>
  <c r="GL100"/>
  <c r="GL28"/>
  <c r="GL66"/>
  <c r="GL82"/>
  <c r="GL91"/>
  <c r="GL119"/>
  <c r="GL51"/>
  <c r="GL101"/>
  <c r="GL67"/>
  <c r="GL73"/>
  <c r="GL83"/>
  <c r="GL112"/>
  <c r="GM22" i="23"/>
  <c r="GM5"/>
  <c r="GM127"/>
  <c r="GM94"/>
  <c r="GM93"/>
  <c r="GM7"/>
  <c r="FA22"/>
  <c r="FA5"/>
  <c r="FA7"/>
  <c r="FA127"/>
  <c r="FA94"/>
  <c r="FA93"/>
  <c r="CF22"/>
  <c r="CF5"/>
  <c r="CF127"/>
  <c r="CF94"/>
  <c r="CF93"/>
  <c r="CF7"/>
  <c r="DP22"/>
  <c r="DP5"/>
  <c r="DP127"/>
  <c r="DP94"/>
  <c r="DP93"/>
  <c r="DP7"/>
  <c r="DP88"/>
  <c r="DP90"/>
  <c r="DP92"/>
  <c r="DP68"/>
  <c r="DP91"/>
  <c r="DP123"/>
  <c r="DP83"/>
  <c r="DP119"/>
  <c r="DP51"/>
  <c r="DP80"/>
  <c r="DP102"/>
  <c r="DP29"/>
  <c r="DP3"/>
  <c r="DP81"/>
  <c r="DP101"/>
  <c r="DP130"/>
  <c r="DP115"/>
  <c r="DP84"/>
  <c r="DP112"/>
  <c r="DP67"/>
  <c r="DP79"/>
  <c r="DP99"/>
  <c r="DP28"/>
  <c r="DP71"/>
  <c r="DP41"/>
  <c r="DP77"/>
  <c r="DP21"/>
  <c r="DP30"/>
  <c r="DP43"/>
  <c r="DP47"/>
  <c r="DP82"/>
  <c r="DP110"/>
  <c r="DP40"/>
  <c r="DP72"/>
  <c r="DP37"/>
  <c r="DP121"/>
  <c r="DP87"/>
  <c r="DP126"/>
  <c r="DP42"/>
  <c r="DP73"/>
  <c r="DP89"/>
  <c r="DP114"/>
  <c r="DP66"/>
  <c r="DP85"/>
  <c r="DP78"/>
  <c r="DP100"/>
  <c r="DP27"/>
  <c r="DP86"/>
  <c r="DQ1"/>
  <c r="DQ65" s="1"/>
  <c r="DP111"/>
  <c r="DP38"/>
  <c r="DP39"/>
  <c r="AV5"/>
  <c r="AV22"/>
  <c r="AV94"/>
  <c r="AV93"/>
  <c r="AV7"/>
  <c r="AV127"/>
  <c r="HY5"/>
  <c r="HY22"/>
  <c r="HY7"/>
  <c r="HY127"/>
  <c r="HY94"/>
  <c r="HY93"/>
  <c r="CE22" i="14"/>
  <c r="CE5"/>
  <c r="CE127"/>
  <c r="CE94"/>
  <c r="CE93"/>
  <c r="CE7"/>
  <c r="EZ5"/>
  <c r="EZ22"/>
  <c r="EZ127"/>
  <c r="EZ94"/>
  <c r="EZ93"/>
  <c r="EZ7"/>
  <c r="AU22"/>
  <c r="AU5"/>
  <c r="AU94"/>
  <c r="AU93"/>
  <c r="AU127"/>
  <c r="AU7"/>
  <c r="AT9"/>
  <c r="GJ10"/>
  <c r="GJ118"/>
  <c r="DN118"/>
  <c r="DN10"/>
  <c r="AV30" i="23"/>
  <c r="AV88"/>
  <c r="DO10"/>
  <c r="DO118"/>
  <c r="GK10"/>
  <c r="GK118"/>
  <c r="HW33"/>
  <c r="HW32"/>
  <c r="HW31"/>
  <c r="DO31"/>
  <c r="DO32"/>
  <c r="DO33"/>
  <c r="GK33"/>
  <c r="GK32"/>
  <c r="GK31"/>
  <c r="HY88"/>
  <c r="CE68" i="14"/>
  <c r="CE30"/>
  <c r="CE88"/>
  <c r="AU118" i="23"/>
  <c r="CD118" i="14"/>
  <c r="EY118"/>
  <c r="GM88" i="23"/>
  <c r="GM43"/>
  <c r="GM115"/>
  <c r="GM100"/>
  <c r="GM73"/>
  <c r="GM114"/>
  <c r="GM111"/>
  <c r="GM85"/>
  <c r="GM86"/>
  <c r="GM38"/>
  <c r="GM110"/>
  <c r="GM71"/>
  <c r="GM77"/>
  <c r="GM21"/>
  <c r="GM87"/>
  <c r="GM82"/>
  <c r="GM119"/>
  <c r="GM84"/>
  <c r="GM37"/>
  <c r="GM101"/>
  <c r="GM51"/>
  <c r="GM99"/>
  <c r="GM123"/>
  <c r="GN1"/>
  <c r="GN65" s="1"/>
  <c r="GM27"/>
  <c r="GM102"/>
  <c r="GM90"/>
  <c r="GM92"/>
  <c r="GM68"/>
  <c r="GM83"/>
  <c r="GM3"/>
  <c r="GM41"/>
  <c r="GM89"/>
  <c r="GM40"/>
  <c r="GM66"/>
  <c r="GM78"/>
  <c r="GM28"/>
  <c r="GM121"/>
  <c r="GM67"/>
  <c r="GM126"/>
  <c r="GM47"/>
  <c r="GM42"/>
  <c r="GM112"/>
  <c r="GM81"/>
  <c r="GM130"/>
  <c r="GM79"/>
  <c r="GM72"/>
  <c r="GM91"/>
  <c r="GM80"/>
  <c r="GM39"/>
  <c r="EZ118"/>
  <c r="EZ31"/>
  <c r="EZ32"/>
  <c r="CE33"/>
  <c r="CE31"/>
  <c r="CD33" i="14"/>
  <c r="CD31"/>
  <c r="AU10" i="23"/>
  <c r="AU32"/>
  <c r="AT33" i="14"/>
  <c r="EY36"/>
  <c r="HV32"/>
  <c r="HV33"/>
  <c r="HV31"/>
  <c r="EZ68"/>
  <c r="EZ30"/>
  <c r="EZ88"/>
  <c r="HW10" i="23"/>
  <c r="HW118"/>
  <c r="AU68" i="14"/>
  <c r="AU30"/>
  <c r="AU88"/>
  <c r="HV118"/>
  <c r="HV10"/>
  <c r="GJ33"/>
  <c r="GJ32"/>
  <c r="GJ31"/>
  <c r="DN32"/>
  <c r="DN33"/>
  <c r="DN31"/>
  <c r="AT118"/>
  <c r="FA30" i="23"/>
  <c r="FA88"/>
  <c r="FA43"/>
  <c r="FA92"/>
  <c r="FA68"/>
  <c r="FA51"/>
  <c r="FA80"/>
  <c r="FA102"/>
  <c r="FA29"/>
  <c r="FA3"/>
  <c r="FA81"/>
  <c r="FA101"/>
  <c r="FA130"/>
  <c r="FA82"/>
  <c r="FA110"/>
  <c r="FA40"/>
  <c r="FB1"/>
  <c r="FB65" s="1"/>
  <c r="FA86"/>
  <c r="FA47"/>
  <c r="FA111"/>
  <c r="FA38"/>
  <c r="FA39"/>
  <c r="FA121"/>
  <c r="FA84"/>
  <c r="FA112"/>
  <c r="FA67"/>
  <c r="FA72"/>
  <c r="FA37"/>
  <c r="FA90"/>
  <c r="FA85"/>
  <c r="FA115"/>
  <c r="FA87"/>
  <c r="FA126"/>
  <c r="FA42"/>
  <c r="FA73"/>
  <c r="FA89"/>
  <c r="FA114"/>
  <c r="FA66"/>
  <c r="FA91"/>
  <c r="FA123"/>
  <c r="FA79"/>
  <c r="FA99"/>
  <c r="FA28"/>
  <c r="FA71"/>
  <c r="FA41"/>
  <c r="FA77"/>
  <c r="FA21"/>
  <c r="FA78"/>
  <c r="FA100"/>
  <c r="FA27"/>
  <c r="FA83"/>
  <c r="FA119"/>
  <c r="EZ33"/>
  <c r="EZ10"/>
  <c r="CF30"/>
  <c r="CF88"/>
  <c r="CF90"/>
  <c r="CF43"/>
  <c r="CF68"/>
  <c r="CF41"/>
  <c r="CF112"/>
  <c r="CF21"/>
  <c r="CF87"/>
  <c r="CF40"/>
  <c r="CF126"/>
  <c r="CF42"/>
  <c r="CF130"/>
  <c r="CF84"/>
  <c r="CF28"/>
  <c r="CF81"/>
  <c r="CF66"/>
  <c r="CF85"/>
  <c r="CF110"/>
  <c r="CF72"/>
  <c r="CF123"/>
  <c r="CF82"/>
  <c r="CF79"/>
  <c r="CF114"/>
  <c r="CF37"/>
  <c r="CF102"/>
  <c r="CF38"/>
  <c r="CF83"/>
  <c r="CF29"/>
  <c r="CF119"/>
  <c r="CF92"/>
  <c r="CF47"/>
  <c r="CF89"/>
  <c r="CF86"/>
  <c r="CF67"/>
  <c r="CF101"/>
  <c r="CF3"/>
  <c r="CF78"/>
  <c r="CF71"/>
  <c r="CF51"/>
  <c r="CF111"/>
  <c r="CF115"/>
  <c r="CF80"/>
  <c r="CF39"/>
  <c r="CF99"/>
  <c r="CG1"/>
  <c r="CG65" s="1"/>
  <c r="CF73"/>
  <c r="CF121"/>
  <c r="CF77"/>
  <c r="CF100"/>
  <c r="CF27"/>
  <c r="CF91"/>
  <c r="CE10"/>
  <c r="CE32"/>
  <c r="CD10" i="14"/>
  <c r="CD32"/>
  <c r="AU33" i="23"/>
  <c r="AU31"/>
  <c r="EY31" i="14"/>
  <c r="EY32"/>
  <c r="AT10"/>
  <c r="AT32"/>
  <c r="AU43"/>
  <c r="AU90"/>
  <c r="AU92"/>
  <c r="EZ43"/>
  <c r="EZ90"/>
  <c r="EZ92"/>
  <c r="CE90"/>
  <c r="CE92"/>
  <c r="CE43"/>
  <c r="AV43" i="23"/>
  <c r="AV90"/>
  <c r="AV92"/>
  <c r="AV68"/>
  <c r="HY43"/>
  <c r="HY90"/>
  <c r="HY92"/>
  <c r="HY68"/>
  <c r="HY47"/>
  <c r="HY73"/>
  <c r="HY89"/>
  <c r="HY114"/>
  <c r="HY28"/>
  <c r="HY71"/>
  <c r="HY87"/>
  <c r="HY126"/>
  <c r="HY40"/>
  <c r="HY121"/>
  <c r="HY86"/>
  <c r="HY66"/>
  <c r="HY82"/>
  <c r="HY110"/>
  <c r="HZ1"/>
  <c r="HZ65" s="1"/>
  <c r="HY51"/>
  <c r="HY77"/>
  <c r="HY21"/>
  <c r="HY37"/>
  <c r="HY67"/>
  <c r="HY72"/>
  <c r="HY119"/>
  <c r="HY84"/>
  <c r="HY112"/>
  <c r="HY38"/>
  <c r="HY41"/>
  <c r="HY81"/>
  <c r="HY101"/>
  <c r="HY130"/>
  <c r="HY80"/>
  <c r="HY102"/>
  <c r="HY79"/>
  <c r="HY99"/>
  <c r="HY91"/>
  <c r="HY123"/>
  <c r="HY42"/>
  <c r="HY85"/>
  <c r="HY115"/>
  <c r="HY3"/>
  <c r="HY111"/>
  <c r="HY27"/>
  <c r="HY83"/>
  <c r="HY39"/>
  <c r="HY78"/>
  <c r="HY100"/>
  <c r="CE50" i="14"/>
  <c r="CE3"/>
  <c r="CE86"/>
  <c r="CE83"/>
  <c r="CE29"/>
  <c r="CE71"/>
  <c r="CE41"/>
  <c r="CE102"/>
  <c r="CE130"/>
  <c r="CE21"/>
  <c r="CE78"/>
  <c r="CE100"/>
  <c r="CE46"/>
  <c r="CE110"/>
  <c r="CE79"/>
  <c r="CE81"/>
  <c r="CE38"/>
  <c r="CE114"/>
  <c r="CE51"/>
  <c r="CE111"/>
  <c r="CE121"/>
  <c r="CE67"/>
  <c r="CE91"/>
  <c r="CE85"/>
  <c r="CE73"/>
  <c r="CE84"/>
  <c r="CE40"/>
  <c r="CE28"/>
  <c r="CE126"/>
  <c r="CF1"/>
  <c r="CE42"/>
  <c r="CE89"/>
  <c r="CE72"/>
  <c r="CE66"/>
  <c r="CE82"/>
  <c r="CE112"/>
  <c r="CE115"/>
  <c r="CE99"/>
  <c r="CE39"/>
  <c r="CE77"/>
  <c r="CE37"/>
  <c r="CE101"/>
  <c r="CE87"/>
  <c r="CE27"/>
  <c r="CE80"/>
  <c r="CE123"/>
  <c r="CE119"/>
  <c r="CH1" i="13"/>
  <c r="EZ85" i="14"/>
  <c r="EZ46"/>
  <c r="EZ121"/>
  <c r="EZ114"/>
  <c r="EZ119"/>
  <c r="EZ21"/>
  <c r="EZ78"/>
  <c r="EZ80"/>
  <c r="EZ82"/>
  <c r="EZ84"/>
  <c r="EZ87"/>
  <c r="EZ91"/>
  <c r="EZ99"/>
  <c r="EZ101"/>
  <c r="EZ28"/>
  <c r="EZ37"/>
  <c r="EZ39"/>
  <c r="EZ50"/>
  <c r="EZ66"/>
  <c r="EZ71"/>
  <c r="FA1"/>
  <c r="EZ51"/>
  <c r="EZ41"/>
  <c r="EZ115"/>
  <c r="EZ110"/>
  <c r="EZ111"/>
  <c r="EZ112"/>
  <c r="EZ123"/>
  <c r="EZ126"/>
  <c r="EZ130"/>
  <c r="EZ72"/>
  <c r="EZ73"/>
  <c r="EZ77"/>
  <c r="EZ79"/>
  <c r="EZ81"/>
  <c r="EZ83"/>
  <c r="EZ86"/>
  <c r="EZ89"/>
  <c r="EZ100"/>
  <c r="EZ102"/>
  <c r="EZ27"/>
  <c r="EZ29"/>
  <c r="EZ38"/>
  <c r="EZ40"/>
  <c r="EZ42"/>
  <c r="EZ67"/>
  <c r="EZ3"/>
  <c r="GK76" i="23"/>
  <c r="GK128"/>
  <c r="GK129"/>
  <c r="GK9"/>
  <c r="GK75"/>
  <c r="GK117"/>
  <c r="DO76"/>
  <c r="DO75"/>
  <c r="DO9"/>
  <c r="DO129"/>
  <c r="DO128"/>
  <c r="DO117"/>
  <c r="CD75" i="14"/>
  <c r="CD9"/>
  <c r="CD128"/>
  <c r="CD129"/>
  <c r="CD76"/>
  <c r="CD117"/>
  <c r="HV129"/>
  <c r="HV128"/>
  <c r="HV76"/>
  <c r="HV75"/>
  <c r="HV117"/>
  <c r="HV9"/>
  <c r="DN36"/>
  <c r="DN35"/>
  <c r="DN34"/>
  <c r="GJ35"/>
  <c r="GJ36"/>
  <c r="GJ34"/>
  <c r="EY34"/>
  <c r="AT117"/>
  <c r="AT128"/>
  <c r="AT129"/>
  <c r="AT75"/>
  <c r="CD35"/>
  <c r="CD34"/>
  <c r="CD36"/>
  <c r="HV36"/>
  <c r="HV35"/>
  <c r="HV34"/>
  <c r="AU76"/>
  <c r="DN76"/>
  <c r="DN75"/>
  <c r="DN129"/>
  <c r="DN128"/>
  <c r="DN117"/>
  <c r="DN9"/>
  <c r="GJ76"/>
  <c r="GJ129"/>
  <c r="GJ75"/>
  <c r="GJ128"/>
  <c r="GJ9"/>
  <c r="GJ117"/>
  <c r="AV85" i="23"/>
  <c r="AV47"/>
  <c r="AV42"/>
  <c r="AV76"/>
  <c r="AV9"/>
  <c r="AV111"/>
  <c r="AV102"/>
  <c r="AV101"/>
  <c r="AV75"/>
  <c r="AV89"/>
  <c r="AV115"/>
  <c r="AV86"/>
  <c r="AV39"/>
  <c r="AV82"/>
  <c r="AV67"/>
  <c r="AV99"/>
  <c r="AV40"/>
  <c r="AV79"/>
  <c r="AV121"/>
  <c r="AV84"/>
  <c r="AV3"/>
  <c r="AV77"/>
  <c r="AV28"/>
  <c r="AV38"/>
  <c r="AV29"/>
  <c r="AV71"/>
  <c r="AV91"/>
  <c r="AV119"/>
  <c r="AV51"/>
  <c r="AV41"/>
  <c r="AV37"/>
  <c r="AV129"/>
  <c r="AV112"/>
  <c r="AV73"/>
  <c r="AV130"/>
  <c r="AV110"/>
  <c r="AV128"/>
  <c r="AV117"/>
  <c r="AV21"/>
  <c r="AV100"/>
  <c r="AV81"/>
  <c r="AV83"/>
  <c r="AV78"/>
  <c r="AV27"/>
  <c r="AV66"/>
  <c r="AV87"/>
  <c r="AV72"/>
  <c r="AV80"/>
  <c r="AV123"/>
  <c r="AV126"/>
  <c r="AV114"/>
  <c r="AW1"/>
  <c r="AW65" s="1"/>
  <c r="CE129"/>
  <c r="CE9"/>
  <c r="CE128"/>
  <c r="CE117"/>
  <c r="CE76"/>
  <c r="CE75"/>
  <c r="EZ9"/>
  <c r="EZ129"/>
  <c r="EZ75"/>
  <c r="EZ117"/>
  <c r="EZ76"/>
  <c r="EZ128"/>
  <c r="HW117"/>
  <c r="HW76"/>
  <c r="HW128"/>
  <c r="HW9"/>
  <c r="HW129"/>
  <c r="HW75"/>
  <c r="AU85" i="14"/>
  <c r="AU36"/>
  <c r="AU46"/>
  <c r="AU51"/>
  <c r="AU41"/>
  <c r="AU42"/>
  <c r="AU111"/>
  <c r="AU102"/>
  <c r="AU101"/>
  <c r="AU117"/>
  <c r="AU21"/>
  <c r="AU86"/>
  <c r="AU39"/>
  <c r="AU81"/>
  <c r="AU83"/>
  <c r="AU77"/>
  <c r="AU28"/>
  <c r="AU38"/>
  <c r="AU29"/>
  <c r="AU71"/>
  <c r="AU87"/>
  <c r="AU72"/>
  <c r="AU78"/>
  <c r="AU27"/>
  <c r="AU66"/>
  <c r="AU34"/>
  <c r="AU126"/>
  <c r="AU114"/>
  <c r="AU37"/>
  <c r="AU50"/>
  <c r="AU112"/>
  <c r="AU73"/>
  <c r="AU110"/>
  <c r="AU130"/>
  <c r="AU115"/>
  <c r="AU89"/>
  <c r="AU121"/>
  <c r="AU100"/>
  <c r="AU80"/>
  <c r="AU82"/>
  <c r="AU67"/>
  <c r="AU123"/>
  <c r="AU35"/>
  <c r="AU84"/>
  <c r="AU3"/>
  <c r="AU99"/>
  <c r="AU40"/>
  <c r="AU79"/>
  <c r="AU91"/>
  <c r="AU119"/>
  <c r="AV1"/>
  <c r="FA32" i="23"/>
  <c r="CE36"/>
  <c r="CE34"/>
  <c r="CE35"/>
  <c r="EZ36"/>
  <c r="EZ34"/>
  <c r="EZ35"/>
  <c r="HW36"/>
  <c r="HW34"/>
  <c r="HW35"/>
  <c r="AX1" i="13"/>
  <c r="AV32" i="23"/>
  <c r="GK36"/>
  <c r="GK35"/>
  <c r="GK34"/>
  <c r="DO36"/>
  <c r="DO35"/>
  <c r="DO34"/>
  <c r="EY35" i="14"/>
  <c r="AT76"/>
  <c r="AX5" i="13" l="1"/>
  <c r="AX7"/>
  <c r="AX9"/>
  <c r="B9" s="1"/>
  <c r="AX15"/>
  <c r="B15" s="1"/>
  <c r="AX20"/>
  <c r="AX22"/>
  <c r="B22" s="1"/>
  <c r="AX24"/>
  <c r="B24" s="1"/>
  <c r="AX26"/>
  <c r="AX28"/>
  <c r="AX30"/>
  <c r="AX32"/>
  <c r="B32" s="1"/>
  <c r="AX34"/>
  <c r="B34" s="1"/>
  <c r="AX36"/>
  <c r="AX37"/>
  <c r="B37" s="1"/>
  <c r="AX39"/>
  <c r="AX16"/>
  <c r="AX21"/>
  <c r="AX41"/>
  <c r="AX42"/>
  <c r="AX43"/>
  <c r="AX44"/>
  <c r="AX45"/>
  <c r="AX47"/>
  <c r="B47" s="1"/>
  <c r="AX49"/>
  <c r="AX51"/>
  <c r="AX53"/>
  <c r="AX58"/>
  <c r="B58" s="1"/>
  <c r="AX60"/>
  <c r="B60" s="1"/>
  <c r="AX62"/>
  <c r="AX64"/>
  <c r="B64" s="1"/>
  <c r="L64" s="1"/>
  <c r="AX66"/>
  <c r="B66" s="1"/>
  <c r="AX68"/>
  <c r="AX70"/>
  <c r="AX72"/>
  <c r="AX74"/>
  <c r="AX76"/>
  <c r="AX78"/>
  <c r="AX80"/>
  <c r="B80" s="1"/>
  <c r="AX82"/>
  <c r="B82" s="1"/>
  <c r="AX84"/>
  <c r="AX86"/>
  <c r="AX88"/>
  <c r="AX89"/>
  <c r="AX90"/>
  <c r="B90" s="1"/>
  <c r="AX91"/>
  <c r="AX92"/>
  <c r="B92" s="1"/>
  <c r="AX93"/>
  <c r="B93" s="1"/>
  <c r="AX94"/>
  <c r="AX95"/>
  <c r="AX96"/>
  <c r="AX97"/>
  <c r="B97" s="1"/>
  <c r="AX98"/>
  <c r="B98" s="1"/>
  <c r="AX100"/>
  <c r="AX102"/>
  <c r="B102" s="1"/>
  <c r="AX104"/>
  <c r="B104" s="1"/>
  <c r="AX106"/>
  <c r="AX108"/>
  <c r="AX110"/>
  <c r="AX112"/>
  <c r="B112" s="1"/>
  <c r="AX114"/>
  <c r="B114" s="1"/>
  <c r="AX116"/>
  <c r="AX118"/>
  <c r="B118" s="1"/>
  <c r="AX120"/>
  <c r="B120" s="1"/>
  <c r="L120" s="1"/>
  <c r="AX122"/>
  <c r="AX124"/>
  <c r="AX126"/>
  <c r="AX128"/>
  <c r="B128" s="1"/>
  <c r="AX130"/>
  <c r="B130" s="1"/>
  <c r="AX38"/>
  <c r="AX40"/>
  <c r="B40" s="1"/>
  <c r="AX3"/>
  <c r="B3" s="1"/>
  <c r="AX6"/>
  <c r="AX8"/>
  <c r="AX10"/>
  <c r="AX23"/>
  <c r="B23" s="1"/>
  <c r="L23" s="1"/>
  <c r="AX25"/>
  <c r="B25" s="1"/>
  <c r="AX27"/>
  <c r="AX29"/>
  <c r="B29" s="1"/>
  <c r="AX31"/>
  <c r="B31" s="1"/>
  <c r="AX33"/>
  <c r="AX35"/>
  <c r="AX48"/>
  <c r="AX50"/>
  <c r="B50" s="1"/>
  <c r="AX54"/>
  <c r="B54" s="1"/>
  <c r="AX55"/>
  <c r="AX56"/>
  <c r="B56" s="1"/>
  <c r="AX59"/>
  <c r="B59" s="1"/>
  <c r="AX63"/>
  <c r="AX71"/>
  <c r="AX73"/>
  <c r="AX75"/>
  <c r="B75" s="1"/>
  <c r="AX77"/>
  <c r="B77" s="1"/>
  <c r="AX83"/>
  <c r="AX46"/>
  <c r="B46" s="1"/>
  <c r="AX52"/>
  <c r="B52" s="1"/>
  <c r="AX57"/>
  <c r="AX61"/>
  <c r="AX65"/>
  <c r="AX67"/>
  <c r="AX69"/>
  <c r="B69" s="1"/>
  <c r="L69" s="1"/>
  <c r="AX79"/>
  <c r="AX81"/>
  <c r="B81" s="1"/>
  <c r="AX85"/>
  <c r="B85" s="1"/>
  <c r="AX87"/>
  <c r="AX99"/>
  <c r="AX101"/>
  <c r="AX103"/>
  <c r="B103" s="1"/>
  <c r="AX105"/>
  <c r="B105" s="1"/>
  <c r="AX107"/>
  <c r="AX109"/>
  <c r="B109" s="1"/>
  <c r="AX111"/>
  <c r="B111" s="1"/>
  <c r="AX113"/>
  <c r="AX117"/>
  <c r="AX119"/>
  <c r="AX123"/>
  <c r="AX125"/>
  <c r="B125" s="1"/>
  <c r="I125" s="1"/>
  <c r="AX131"/>
  <c r="AX115"/>
  <c r="B115" s="1"/>
  <c r="AX121"/>
  <c r="B121" s="1"/>
  <c r="AX127"/>
  <c r="AX129"/>
  <c r="AX18"/>
  <c r="AX17"/>
  <c r="AX19"/>
  <c r="B19" s="1"/>
  <c r="AX14"/>
  <c r="AX13"/>
  <c r="B13" s="1"/>
  <c r="L13" s="1"/>
  <c r="CH3"/>
  <c r="C3" s="1"/>
  <c r="CH6"/>
  <c r="CH8"/>
  <c r="CH7"/>
  <c r="C7" s="1"/>
  <c r="CH9"/>
  <c r="C9" s="1"/>
  <c r="CH16"/>
  <c r="CH22"/>
  <c r="C22" s="1"/>
  <c r="CH24"/>
  <c r="C24" s="1"/>
  <c r="CH26"/>
  <c r="C26" s="1"/>
  <c r="CH28"/>
  <c r="CH10"/>
  <c r="CH21"/>
  <c r="CH23"/>
  <c r="C23" s="1"/>
  <c r="M23" s="1"/>
  <c r="CH30"/>
  <c r="CH32"/>
  <c r="C32" s="1"/>
  <c r="CH34"/>
  <c r="C34" s="1"/>
  <c r="CH36"/>
  <c r="CH37"/>
  <c r="CH39"/>
  <c r="CH41"/>
  <c r="CH42"/>
  <c r="C42" s="1"/>
  <c r="CH43"/>
  <c r="CH44"/>
  <c r="C44" s="1"/>
  <c r="CH45"/>
  <c r="C45" s="1"/>
  <c r="CH47"/>
  <c r="CH49"/>
  <c r="CH25"/>
  <c r="CH27"/>
  <c r="C27" s="1"/>
  <c r="CH29"/>
  <c r="C29" s="1"/>
  <c r="CH46"/>
  <c r="CH48"/>
  <c r="C48" s="1"/>
  <c r="CH50"/>
  <c r="C50" s="1"/>
  <c r="CH52"/>
  <c r="CH54"/>
  <c r="C54" s="1"/>
  <c r="CH55"/>
  <c r="CH56"/>
  <c r="C56" s="1"/>
  <c r="CH57"/>
  <c r="C57" s="1"/>
  <c r="CH59"/>
  <c r="CH61"/>
  <c r="C61" s="1"/>
  <c r="CH63"/>
  <c r="C63" s="1"/>
  <c r="M63" s="1"/>
  <c r="CH65"/>
  <c r="C65" s="1"/>
  <c r="CH67"/>
  <c r="CH69"/>
  <c r="CH71"/>
  <c r="CH73"/>
  <c r="C73" s="1"/>
  <c r="CH75"/>
  <c r="CH77"/>
  <c r="CH79"/>
  <c r="C79" s="1"/>
  <c r="CH81"/>
  <c r="CH83"/>
  <c r="CH85"/>
  <c r="CH87"/>
  <c r="CH5"/>
  <c r="CH38"/>
  <c r="CH40"/>
  <c r="C40" s="1"/>
  <c r="CH51"/>
  <c r="C51" s="1"/>
  <c r="CH60"/>
  <c r="CH64"/>
  <c r="CH68"/>
  <c r="CH70"/>
  <c r="C70" s="1"/>
  <c r="CH78"/>
  <c r="C78" s="1"/>
  <c r="CH80"/>
  <c r="CH84"/>
  <c r="C84" s="1"/>
  <c r="CH99"/>
  <c r="C99" s="1"/>
  <c r="CH101"/>
  <c r="CH103"/>
  <c r="CH105"/>
  <c r="C105" s="1"/>
  <c r="CH107"/>
  <c r="C107" s="1"/>
  <c r="CH109"/>
  <c r="C109" s="1"/>
  <c r="CH111"/>
  <c r="CH113"/>
  <c r="C113" s="1"/>
  <c r="CH115"/>
  <c r="C115" s="1"/>
  <c r="CH117"/>
  <c r="CH119"/>
  <c r="CH121"/>
  <c r="CH123"/>
  <c r="C123" s="1"/>
  <c r="CH125"/>
  <c r="C125" s="1"/>
  <c r="J125" s="1"/>
  <c r="CH127"/>
  <c r="CH129"/>
  <c r="C129" s="1"/>
  <c r="CH31"/>
  <c r="C31" s="1"/>
  <c r="CH33"/>
  <c r="CH35"/>
  <c r="CH53"/>
  <c r="CH62"/>
  <c r="C62" s="1"/>
  <c r="CH72"/>
  <c r="C72" s="1"/>
  <c r="CH74"/>
  <c r="CH76"/>
  <c r="C76" s="1"/>
  <c r="CH88"/>
  <c r="C88" s="1"/>
  <c r="CH89"/>
  <c r="CH90"/>
  <c r="CH92"/>
  <c r="CH95"/>
  <c r="C95" s="1"/>
  <c r="CH96"/>
  <c r="C96" s="1"/>
  <c r="CH97"/>
  <c r="CH98"/>
  <c r="C98" s="1"/>
  <c r="CH114"/>
  <c r="C114" s="1"/>
  <c r="CH120"/>
  <c r="C120" s="1"/>
  <c r="J120" s="1"/>
  <c r="CH126"/>
  <c r="CH91"/>
  <c r="CH94"/>
  <c r="C94" s="1"/>
  <c r="CH100"/>
  <c r="C100" s="1"/>
  <c r="CH102"/>
  <c r="CH104"/>
  <c r="C104" s="1"/>
  <c r="CH58"/>
  <c r="C58" s="1"/>
  <c r="CH66"/>
  <c r="CH82"/>
  <c r="CH86"/>
  <c r="CH93"/>
  <c r="C93" s="1"/>
  <c r="CH106"/>
  <c r="C106" s="1"/>
  <c r="CH108"/>
  <c r="CH110"/>
  <c r="C110" s="1"/>
  <c r="CH112"/>
  <c r="C112" s="1"/>
  <c r="CH122"/>
  <c r="C122" s="1"/>
  <c r="CH124"/>
  <c r="CH116"/>
  <c r="C116" s="1"/>
  <c r="M116" s="1"/>
  <c r="CH118"/>
  <c r="C118" s="1"/>
  <c r="CH128"/>
  <c r="C128" s="1"/>
  <c r="CH130"/>
  <c r="CH15"/>
  <c r="C15" s="1"/>
  <c r="CH20"/>
  <c r="C20" s="1"/>
  <c r="CH17"/>
  <c r="C17" s="1"/>
  <c r="CH19"/>
  <c r="CH18"/>
  <c r="C18" s="1"/>
  <c r="CH13"/>
  <c r="C13" s="1"/>
  <c r="CH14"/>
  <c r="C14" s="1"/>
  <c r="FA122" i="14"/>
  <c r="FA65"/>
  <c r="GM122"/>
  <c r="GM65"/>
  <c r="DP65"/>
  <c r="DP122"/>
  <c r="AV65"/>
  <c r="AV122"/>
  <c r="CF65"/>
  <c r="CF122"/>
  <c r="HY122"/>
  <c r="HY65"/>
  <c r="B122" i="13"/>
  <c r="B65"/>
  <c r="AV120" i="14"/>
  <c r="AV52"/>
  <c r="CF120"/>
  <c r="CF52"/>
  <c r="DP120"/>
  <c r="DP52"/>
  <c r="FA120"/>
  <c r="FA52"/>
  <c r="GM120"/>
  <c r="GM52"/>
  <c r="HY120"/>
  <c r="HY52"/>
  <c r="FB52" i="23"/>
  <c r="FB122"/>
  <c r="GN52"/>
  <c r="GN122"/>
  <c r="AW52"/>
  <c r="AW122"/>
  <c r="HZ52"/>
  <c r="HZ122"/>
  <c r="CG52"/>
  <c r="CG122"/>
  <c r="DQ52"/>
  <c r="DQ122"/>
  <c r="AW120"/>
  <c r="DQ120"/>
  <c r="HZ120"/>
  <c r="CG120"/>
  <c r="FB120"/>
  <c r="GN120"/>
  <c r="FA61" i="14"/>
  <c r="FA26"/>
  <c r="FA109"/>
  <c r="FA108"/>
  <c r="FA107"/>
  <c r="FA103"/>
  <c r="C108" i="13"/>
  <c r="C103"/>
  <c r="DQ61" i="23"/>
  <c r="DQ26"/>
  <c r="DQ109"/>
  <c r="DQ108"/>
  <c r="DQ107"/>
  <c r="DQ103"/>
  <c r="GM61" i="14"/>
  <c r="GM26"/>
  <c r="GM109"/>
  <c r="GM108"/>
  <c r="GM103"/>
  <c r="GM107"/>
  <c r="HX105" i="23"/>
  <c r="HX104"/>
  <c r="HX106"/>
  <c r="DO104" i="14"/>
  <c r="FA104" i="23"/>
  <c r="CE104" i="14"/>
  <c r="AV105" i="23"/>
  <c r="DP104"/>
  <c r="CF104"/>
  <c r="CF106"/>
  <c r="AV61" i="14"/>
  <c r="AV26"/>
  <c r="AV109"/>
  <c r="AV108"/>
  <c r="AV107"/>
  <c r="AV103"/>
  <c r="B108" i="13"/>
  <c r="B107"/>
  <c r="B106"/>
  <c r="AW61" i="23"/>
  <c r="AW26"/>
  <c r="AW109"/>
  <c r="AW108"/>
  <c r="AW107"/>
  <c r="AW103"/>
  <c r="CF61" i="14"/>
  <c r="CF26"/>
  <c r="CF109"/>
  <c r="CF108"/>
  <c r="CF107"/>
  <c r="CF103"/>
  <c r="HZ61" i="23"/>
  <c r="HZ26"/>
  <c r="HZ109"/>
  <c r="HZ108"/>
  <c r="HZ107"/>
  <c r="HZ103"/>
  <c r="CG61"/>
  <c r="CG26"/>
  <c r="CG109"/>
  <c r="CG108"/>
  <c r="CG107"/>
  <c r="CG103"/>
  <c r="FB61"/>
  <c r="FB26"/>
  <c r="FB109"/>
  <c r="FB108"/>
  <c r="FB107"/>
  <c r="FB103"/>
  <c r="GN61"/>
  <c r="GN26"/>
  <c r="GN109"/>
  <c r="GN108"/>
  <c r="GN107"/>
  <c r="GN103"/>
  <c r="DP61" i="14"/>
  <c r="DP26"/>
  <c r="DP109"/>
  <c r="DP108"/>
  <c r="DP107"/>
  <c r="DP103"/>
  <c r="HY61"/>
  <c r="HY26"/>
  <c r="HY109"/>
  <c r="HY108"/>
  <c r="HY107"/>
  <c r="HY103"/>
  <c r="DP17" i="23"/>
  <c r="GL104"/>
  <c r="GL106"/>
  <c r="GL105"/>
  <c r="AU18" i="14"/>
  <c r="GK106"/>
  <c r="GK104"/>
  <c r="GK105"/>
  <c r="CE17"/>
  <c r="HW105"/>
  <c r="HW106"/>
  <c r="HW104"/>
  <c r="DO105"/>
  <c r="DO106"/>
  <c r="FA106" i="23"/>
  <c r="FA105"/>
  <c r="CE106" i="14"/>
  <c r="CE105"/>
  <c r="AV104" i="23"/>
  <c r="AV106"/>
  <c r="EZ105" i="14"/>
  <c r="EZ104"/>
  <c r="DP105" i="23"/>
  <c r="CF105"/>
  <c r="B26" i="13"/>
  <c r="AU106" i="14"/>
  <c r="AU105"/>
  <c r="AV63"/>
  <c r="AV8"/>
  <c r="AV60"/>
  <c r="FA63"/>
  <c r="FA8"/>
  <c r="FA60"/>
  <c r="C8" i="13"/>
  <c r="C49"/>
  <c r="CG63" i="23"/>
  <c r="CG8"/>
  <c r="CG60"/>
  <c r="FB63"/>
  <c r="FB8"/>
  <c r="FB60"/>
  <c r="GN63"/>
  <c r="GN8"/>
  <c r="GN60"/>
  <c r="DQ63"/>
  <c r="DQ8"/>
  <c r="DQ60"/>
  <c r="CF15"/>
  <c r="HX17"/>
  <c r="HX18"/>
  <c r="HX20"/>
  <c r="HX19"/>
  <c r="CF19"/>
  <c r="AV19"/>
  <c r="AV17"/>
  <c r="DP19"/>
  <c r="FA19"/>
  <c r="FA17"/>
  <c r="EZ18" i="14"/>
  <c r="DO18"/>
  <c r="DO19"/>
  <c r="DO17"/>
  <c r="C40" i="6"/>
  <c r="HW30" i="14"/>
  <c r="HW29"/>
  <c r="F40" i="6"/>
  <c r="GL29" i="23"/>
  <c r="GL30"/>
  <c r="B63" i="13"/>
  <c r="I63" s="1"/>
  <c r="B8"/>
  <c r="B49"/>
  <c r="AW63" i="23"/>
  <c r="AW8"/>
  <c r="AW60"/>
  <c r="CF63" i="14"/>
  <c r="CF8"/>
  <c r="CF60"/>
  <c r="HZ63" i="23"/>
  <c r="HZ8"/>
  <c r="HZ60"/>
  <c r="GM63" i="14"/>
  <c r="GM8"/>
  <c r="GM60"/>
  <c r="DP63"/>
  <c r="DP8"/>
  <c r="DP60"/>
  <c r="HY63"/>
  <c r="HY8"/>
  <c r="HY60"/>
  <c r="GL17" i="23"/>
  <c r="GL20"/>
  <c r="GL18"/>
  <c r="GL19"/>
  <c r="AU15" i="14"/>
  <c r="GK17"/>
  <c r="GK18"/>
  <c r="GK20"/>
  <c r="GK19"/>
  <c r="EZ14"/>
  <c r="HW17"/>
  <c r="HW18"/>
  <c r="HW20"/>
  <c r="HW19"/>
  <c r="CF18" i="23"/>
  <c r="CF17"/>
  <c r="CF20"/>
  <c r="AV18"/>
  <c r="AV20"/>
  <c r="DP18"/>
  <c r="DP20"/>
  <c r="FA18"/>
  <c r="FA20"/>
  <c r="EZ19" i="14"/>
  <c r="EZ17"/>
  <c r="EZ20"/>
  <c r="DO20"/>
  <c r="CE19"/>
  <c r="CE18"/>
  <c r="CE20"/>
  <c r="AU19"/>
  <c r="AU17"/>
  <c r="AU20"/>
  <c r="B40" i="6"/>
  <c r="GK29" i="14"/>
  <c r="GK30"/>
  <c r="G40" i="6"/>
  <c r="HX30" i="23"/>
  <c r="HX29"/>
  <c r="AV116" i="14"/>
  <c r="AV16"/>
  <c r="AV25"/>
  <c r="FA116"/>
  <c r="FA25"/>
  <c r="CF116"/>
  <c r="CF16"/>
  <c r="CF25"/>
  <c r="GM116"/>
  <c r="GM25"/>
  <c r="DP116"/>
  <c r="DP25"/>
  <c r="HY116"/>
  <c r="HY25"/>
  <c r="CG116" i="23"/>
  <c r="CG16"/>
  <c r="CG25"/>
  <c r="FB116"/>
  <c r="FB16"/>
  <c r="FB25"/>
  <c r="GN116"/>
  <c r="GN16"/>
  <c r="GN25"/>
  <c r="DQ116"/>
  <c r="DQ16"/>
  <c r="DQ25"/>
  <c r="AW116"/>
  <c r="AW16"/>
  <c r="AW25"/>
  <c r="HZ116"/>
  <c r="HZ16"/>
  <c r="HZ25"/>
  <c r="C19" i="13"/>
  <c r="C25"/>
  <c r="C16"/>
  <c r="B116"/>
  <c r="I116" s="1"/>
  <c r="B20"/>
  <c r="B17"/>
  <c r="B18"/>
  <c r="B16"/>
  <c r="DO14" i="14"/>
  <c r="AU14"/>
  <c r="CE14"/>
  <c r="CF6"/>
  <c r="GM6"/>
  <c r="DP6"/>
  <c r="HY6"/>
  <c r="AV6"/>
  <c r="FA6"/>
  <c r="AW6" i="23"/>
  <c r="HZ6"/>
  <c r="CG6"/>
  <c r="FB6"/>
  <c r="GN6"/>
  <c r="DQ6"/>
  <c r="B6" i="13"/>
  <c r="C6"/>
  <c r="CF70" i="14"/>
  <c r="DP70"/>
  <c r="HY70"/>
  <c r="AV70"/>
  <c r="FA70"/>
  <c r="GM70"/>
  <c r="AW70" i="23"/>
  <c r="HZ70"/>
  <c r="DQ70"/>
  <c r="CG70"/>
  <c r="FB70"/>
  <c r="GN70"/>
  <c r="B70" i="13"/>
  <c r="CF23" i="14"/>
  <c r="CF24"/>
  <c r="DP23"/>
  <c r="DP24"/>
  <c r="HY23"/>
  <c r="HY24"/>
  <c r="AV23"/>
  <c r="AV24"/>
  <c r="FA23"/>
  <c r="FA24"/>
  <c r="GM23"/>
  <c r="GM24"/>
  <c r="AW23" i="23"/>
  <c r="AW24"/>
  <c r="HZ23"/>
  <c r="HZ24"/>
  <c r="DQ23"/>
  <c r="DQ24"/>
  <c r="CG23"/>
  <c r="CG24"/>
  <c r="FB23"/>
  <c r="FB24"/>
  <c r="GN23"/>
  <c r="GN24"/>
  <c r="AV49" i="14"/>
  <c r="AV113"/>
  <c r="GM113"/>
  <c r="GM49"/>
  <c r="FA49"/>
  <c r="FA113"/>
  <c r="CF49"/>
  <c r="CF113"/>
  <c r="DP113"/>
  <c r="DP49"/>
  <c r="HY49"/>
  <c r="HY113"/>
  <c r="HZ125" i="23"/>
  <c r="HZ49"/>
  <c r="HZ113"/>
  <c r="DQ125"/>
  <c r="DQ49"/>
  <c r="DQ113"/>
  <c r="AW125"/>
  <c r="AW49"/>
  <c r="AW113"/>
  <c r="CG125"/>
  <c r="CG49"/>
  <c r="CG113"/>
  <c r="FB125"/>
  <c r="FB49"/>
  <c r="FB113"/>
  <c r="GN125"/>
  <c r="GN113"/>
  <c r="GN49"/>
  <c r="B51" i="13"/>
  <c r="B113"/>
  <c r="CE13" i="14"/>
  <c r="HW15"/>
  <c r="DP15" i="23"/>
  <c r="FA15"/>
  <c r="DO15" i="14"/>
  <c r="CE15"/>
  <c r="EZ15"/>
  <c r="GL15" i="23"/>
  <c r="HX15"/>
  <c r="GK15" i="14"/>
  <c r="AV15" i="23"/>
  <c r="H40" i="6"/>
  <c r="GL14" i="23"/>
  <c r="I40" i="6"/>
  <c r="HX14" i="23"/>
  <c r="DP14"/>
  <c r="CF14"/>
  <c r="AV14"/>
  <c r="D40" i="6"/>
  <c r="AV105" i="14" s="1"/>
  <c r="GK14"/>
  <c r="AV13" i="23"/>
  <c r="FA14"/>
  <c r="CF13"/>
  <c r="E40" i="6"/>
  <c r="HW14" i="14"/>
  <c r="AU13"/>
  <c r="B14" i="13"/>
  <c r="AV74" i="14"/>
  <c r="CF74"/>
  <c r="DP74"/>
  <c r="HY74"/>
  <c r="FA74"/>
  <c r="GM74"/>
  <c r="AW74" i="23"/>
  <c r="HZ74"/>
  <c r="DQ74"/>
  <c r="CG74"/>
  <c r="FB74"/>
  <c r="GN74"/>
  <c r="B74" i="13"/>
  <c r="C74"/>
  <c r="AU75" i="14"/>
  <c r="AU129"/>
  <c r="AU128"/>
  <c r="AU9"/>
  <c r="CF97"/>
  <c r="CF98"/>
  <c r="GM97"/>
  <c r="GM98"/>
  <c r="AV97"/>
  <c r="AV98"/>
  <c r="FA97"/>
  <c r="FA98"/>
  <c r="DP97"/>
  <c r="DP98"/>
  <c r="HY97"/>
  <c r="HY98"/>
  <c r="HY125"/>
  <c r="HY62"/>
  <c r="HY56"/>
  <c r="HY55"/>
  <c r="HY53"/>
  <c r="HY96"/>
  <c r="HY124"/>
  <c r="HY44"/>
  <c r="HY48"/>
  <c r="HY5"/>
  <c r="HY94"/>
  <c r="HY7"/>
  <c r="HY68"/>
  <c r="HY88"/>
  <c r="HY92"/>
  <c r="HY101"/>
  <c r="HY37"/>
  <c r="HY21"/>
  <c r="HY40"/>
  <c r="HY86"/>
  <c r="HY99"/>
  <c r="HY28"/>
  <c r="HY91"/>
  <c r="HY121"/>
  <c r="HY38"/>
  <c r="HZ1"/>
  <c r="HY119"/>
  <c r="HY71"/>
  <c r="HY87"/>
  <c r="HY73"/>
  <c r="HY41"/>
  <c r="HY114"/>
  <c r="HY78"/>
  <c r="HY115"/>
  <c r="HY27"/>
  <c r="HY72"/>
  <c r="HY89"/>
  <c r="HY64"/>
  <c r="HY59"/>
  <c r="HY58"/>
  <c r="HY57"/>
  <c r="HY54"/>
  <c r="HY69"/>
  <c r="HY95"/>
  <c r="HY45"/>
  <c r="HY47"/>
  <c r="HY22"/>
  <c r="HY127"/>
  <c r="HY93"/>
  <c r="HY90"/>
  <c r="HY43"/>
  <c r="HY51"/>
  <c r="HY123"/>
  <c r="HY102"/>
  <c r="HY112"/>
  <c r="HY79"/>
  <c r="HY46"/>
  <c r="HY3"/>
  <c r="HY66"/>
  <c r="HY82"/>
  <c r="HY100"/>
  <c r="HY111"/>
  <c r="HY77"/>
  <c r="HY85"/>
  <c r="HY130"/>
  <c r="HY50"/>
  <c r="HY80"/>
  <c r="HY110"/>
  <c r="HY67"/>
  <c r="HY83"/>
  <c r="HY126"/>
  <c r="HY39"/>
  <c r="HY84"/>
  <c r="HY42"/>
  <c r="HY81"/>
  <c r="HZ98" i="23"/>
  <c r="HZ97"/>
  <c r="GN98"/>
  <c r="GN97"/>
  <c r="AW98"/>
  <c r="AW97"/>
  <c r="CG98"/>
  <c r="CG97"/>
  <c r="FB98"/>
  <c r="FB97"/>
  <c r="DQ98"/>
  <c r="DQ97"/>
  <c r="C97" i="13"/>
  <c r="AV125" i="14"/>
  <c r="CF125"/>
  <c r="GM125"/>
  <c r="FA125"/>
  <c r="DP125"/>
  <c r="CG64" i="23"/>
  <c r="CG62"/>
  <c r="CG59"/>
  <c r="CG57"/>
  <c r="CG54"/>
  <c r="CG53"/>
  <c r="CG58"/>
  <c r="CG56"/>
  <c r="CG55"/>
  <c r="FB64"/>
  <c r="FB62"/>
  <c r="FB59"/>
  <c r="FB58"/>
  <c r="FB57"/>
  <c r="FB56"/>
  <c r="FB55"/>
  <c r="FB54"/>
  <c r="FB53"/>
  <c r="GN64"/>
  <c r="GN62"/>
  <c r="GN56"/>
  <c r="GN55"/>
  <c r="GN57"/>
  <c r="GN59"/>
  <c r="GN58"/>
  <c r="GN54"/>
  <c r="GN53"/>
  <c r="DQ64"/>
  <c r="DQ59"/>
  <c r="DQ56"/>
  <c r="DQ55"/>
  <c r="DQ62"/>
  <c r="DQ58"/>
  <c r="DQ57"/>
  <c r="DQ54"/>
  <c r="DQ53"/>
  <c r="AW62"/>
  <c r="AW59"/>
  <c r="AW58"/>
  <c r="AW57"/>
  <c r="AW64"/>
  <c r="AW55"/>
  <c r="AW54"/>
  <c r="AW53"/>
  <c r="AW56"/>
  <c r="HZ64"/>
  <c r="HZ62"/>
  <c r="HZ59"/>
  <c r="HZ58"/>
  <c r="HZ57"/>
  <c r="HZ56"/>
  <c r="HZ55"/>
  <c r="HZ54"/>
  <c r="HZ53"/>
  <c r="C64" i="13"/>
  <c r="J64" s="1"/>
  <c r="AV62" i="14"/>
  <c r="AV64"/>
  <c r="AV59"/>
  <c r="AV58"/>
  <c r="AV56"/>
  <c r="AV57"/>
  <c r="AV55"/>
  <c r="AV54"/>
  <c r="AV53"/>
  <c r="FA64"/>
  <c r="FA62"/>
  <c r="FA59"/>
  <c r="FA58"/>
  <c r="FA56"/>
  <c r="FA57"/>
  <c r="FA55"/>
  <c r="FA54"/>
  <c r="FA53"/>
  <c r="GM64"/>
  <c r="GM62"/>
  <c r="GM59"/>
  <c r="GM58"/>
  <c r="GM57"/>
  <c r="GM55"/>
  <c r="GM56"/>
  <c r="GM53"/>
  <c r="GM54"/>
  <c r="DP64"/>
  <c r="DP62"/>
  <c r="DP59"/>
  <c r="DP58"/>
  <c r="DP57"/>
  <c r="DP55"/>
  <c r="DP56"/>
  <c r="DP53"/>
  <c r="DP54"/>
  <c r="CF64"/>
  <c r="CF62"/>
  <c r="CF59"/>
  <c r="CF58"/>
  <c r="CF57"/>
  <c r="CF55"/>
  <c r="CF56"/>
  <c r="CF53"/>
  <c r="CF54"/>
  <c r="DP69"/>
  <c r="DP95"/>
  <c r="DP45"/>
  <c r="DP47"/>
  <c r="DP22"/>
  <c r="DP94"/>
  <c r="DP7"/>
  <c r="DP30"/>
  <c r="DP92"/>
  <c r="DP43"/>
  <c r="DP46"/>
  <c r="DP102"/>
  <c r="DP83"/>
  <c r="DP42"/>
  <c r="DP84"/>
  <c r="DP39"/>
  <c r="DP51"/>
  <c r="DP110"/>
  <c r="DP119"/>
  <c r="DP67"/>
  <c r="DP99"/>
  <c r="DP87"/>
  <c r="DP50"/>
  <c r="DP41"/>
  <c r="DP111"/>
  <c r="DP86"/>
  <c r="DP38"/>
  <c r="DP101"/>
  <c r="DP82"/>
  <c r="DP28"/>
  <c r="DP121"/>
  <c r="DP112"/>
  <c r="DP89"/>
  <c r="DP37"/>
  <c r="DP96"/>
  <c r="DP124"/>
  <c r="DP44"/>
  <c r="DP48"/>
  <c r="DP5"/>
  <c r="DP93"/>
  <c r="DP127"/>
  <c r="DP68"/>
  <c r="DP88"/>
  <c r="DP90"/>
  <c r="DP72"/>
  <c r="DP27"/>
  <c r="DP78"/>
  <c r="DP126"/>
  <c r="DQ1"/>
  <c r="DP73"/>
  <c r="DP77"/>
  <c r="DP29"/>
  <c r="DP3"/>
  <c r="DP80"/>
  <c r="DP130"/>
  <c r="DP71"/>
  <c r="DP79"/>
  <c r="DP21"/>
  <c r="DP115"/>
  <c r="DP114"/>
  <c r="DP91"/>
  <c r="DP66"/>
  <c r="DP85"/>
  <c r="DP100"/>
  <c r="DP81"/>
  <c r="DP40"/>
  <c r="DP123"/>
  <c r="AW50" i="23"/>
  <c r="HZ50"/>
  <c r="FB50"/>
  <c r="GN50"/>
  <c r="DQ50"/>
  <c r="CG50"/>
  <c r="C60" i="13"/>
  <c r="C59"/>
  <c r="B61"/>
  <c r="B57"/>
  <c r="C55"/>
  <c r="B55"/>
  <c r="C52"/>
  <c r="C69"/>
  <c r="J69" s="1"/>
  <c r="C124"/>
  <c r="B96"/>
  <c r="B95"/>
  <c r="B124"/>
  <c r="FA69" i="14"/>
  <c r="FA96"/>
  <c r="FA95"/>
  <c r="FA124"/>
  <c r="AV69"/>
  <c r="AV96"/>
  <c r="AV95"/>
  <c r="AV124"/>
  <c r="CF69"/>
  <c r="CF96"/>
  <c r="CF95"/>
  <c r="CF124"/>
  <c r="GM69"/>
  <c r="GM96"/>
  <c r="GM95"/>
  <c r="GM124"/>
  <c r="AW96" i="23"/>
  <c r="AW95"/>
  <c r="AW124"/>
  <c r="HZ96"/>
  <c r="HZ95"/>
  <c r="HZ124"/>
  <c r="FB96"/>
  <c r="FB95"/>
  <c r="FB124"/>
  <c r="GN96"/>
  <c r="GN95"/>
  <c r="GN124"/>
  <c r="DQ96"/>
  <c r="DQ95"/>
  <c r="DQ124"/>
  <c r="CG96"/>
  <c r="CG95"/>
  <c r="CG124"/>
  <c r="AW48"/>
  <c r="AW69"/>
  <c r="HZ48"/>
  <c r="HZ69"/>
  <c r="FB48"/>
  <c r="FB69"/>
  <c r="GN48"/>
  <c r="GN69"/>
  <c r="CG48"/>
  <c r="CG69"/>
  <c r="DQ48"/>
  <c r="DQ69"/>
  <c r="FA118"/>
  <c r="AU10" i="14"/>
  <c r="FA45"/>
  <c r="FA44"/>
  <c r="FA47"/>
  <c r="FA48"/>
  <c r="CF45"/>
  <c r="CF44"/>
  <c r="CF47"/>
  <c r="CF48"/>
  <c r="GM45"/>
  <c r="GM44"/>
  <c r="GM47"/>
  <c r="GM48"/>
  <c r="AV45"/>
  <c r="AV44"/>
  <c r="AV47"/>
  <c r="AV48"/>
  <c r="AW45" i="23"/>
  <c r="AW46"/>
  <c r="AW44"/>
  <c r="HZ46"/>
  <c r="HZ45"/>
  <c r="HZ44"/>
  <c r="CG46"/>
  <c r="CG45"/>
  <c r="CG44"/>
  <c r="FB46"/>
  <c r="FB45"/>
  <c r="FB44"/>
  <c r="GN46"/>
  <c r="GN45"/>
  <c r="GN44"/>
  <c r="DQ46"/>
  <c r="DQ44"/>
  <c r="DQ45"/>
  <c r="B44" i="13"/>
  <c r="B45"/>
  <c r="C46"/>
  <c r="GM5" i="14"/>
  <c r="GM93"/>
  <c r="GM7"/>
  <c r="GM68"/>
  <c r="GM88"/>
  <c r="GM92"/>
  <c r="GM43"/>
  <c r="GM115"/>
  <c r="GM37"/>
  <c r="GM87"/>
  <c r="GM100"/>
  <c r="GM112"/>
  <c r="GN1"/>
  <c r="GM40"/>
  <c r="GM79"/>
  <c r="GM86"/>
  <c r="GM99"/>
  <c r="GM119"/>
  <c r="GM46"/>
  <c r="GM28"/>
  <c r="GM66"/>
  <c r="GM82"/>
  <c r="GM91"/>
  <c r="GM102"/>
  <c r="GM123"/>
  <c r="GM51"/>
  <c r="GM27"/>
  <c r="GM42"/>
  <c r="GM72"/>
  <c r="GM81"/>
  <c r="GM89"/>
  <c r="GM101"/>
  <c r="GM114"/>
  <c r="GM22"/>
  <c r="GM94"/>
  <c r="GM127"/>
  <c r="GM90"/>
  <c r="GM85"/>
  <c r="GM3"/>
  <c r="GM50"/>
  <c r="GM71"/>
  <c r="GM80"/>
  <c r="GM121"/>
  <c r="GM110"/>
  <c r="GM126"/>
  <c r="GM41"/>
  <c r="GM67"/>
  <c r="GM73"/>
  <c r="GM83"/>
  <c r="GM39"/>
  <c r="GM78"/>
  <c r="GM84"/>
  <c r="GM111"/>
  <c r="GM130"/>
  <c r="GM38"/>
  <c r="GM77"/>
  <c r="GM21"/>
  <c r="B5" i="13"/>
  <c r="B94"/>
  <c r="B7"/>
  <c r="B127"/>
  <c r="C127"/>
  <c r="CG22" i="23"/>
  <c r="CG5"/>
  <c r="CG7"/>
  <c r="CG127"/>
  <c r="CG94"/>
  <c r="CG93"/>
  <c r="GN22"/>
  <c r="GN5"/>
  <c r="GN94"/>
  <c r="GN93"/>
  <c r="GN7"/>
  <c r="GN127"/>
  <c r="DQ5"/>
  <c r="DQ22"/>
  <c r="DQ94"/>
  <c r="DQ93"/>
  <c r="DQ7"/>
  <c r="DQ127"/>
  <c r="DQ30"/>
  <c r="DQ92"/>
  <c r="DQ43"/>
  <c r="DQ68"/>
  <c r="DQ72"/>
  <c r="DQ37"/>
  <c r="DQ82"/>
  <c r="DQ110"/>
  <c r="DQ40"/>
  <c r="DQ51"/>
  <c r="DQ77"/>
  <c r="DQ21"/>
  <c r="DQ85"/>
  <c r="DQ79"/>
  <c r="DQ99"/>
  <c r="DQ28"/>
  <c r="DQ71"/>
  <c r="DQ78"/>
  <c r="DQ100"/>
  <c r="DQ27"/>
  <c r="DQ73"/>
  <c r="DQ89"/>
  <c r="DQ114"/>
  <c r="DQ66"/>
  <c r="DQ80"/>
  <c r="DQ102"/>
  <c r="DQ29"/>
  <c r="DQ3"/>
  <c r="DQ88"/>
  <c r="DQ90"/>
  <c r="DQ47"/>
  <c r="DQ83"/>
  <c r="DQ119"/>
  <c r="DQ91"/>
  <c r="DQ123"/>
  <c r="DQ115"/>
  <c r="DQ39"/>
  <c r="DQ111"/>
  <c r="DQ38"/>
  <c r="DQ121"/>
  <c r="DQ86"/>
  <c r="DR1"/>
  <c r="DR65" s="1"/>
  <c r="DQ84"/>
  <c r="DQ112"/>
  <c r="DQ67"/>
  <c r="DQ41"/>
  <c r="DQ81"/>
  <c r="DQ101"/>
  <c r="DQ130"/>
  <c r="DQ87"/>
  <c r="DQ126"/>
  <c r="DQ42"/>
  <c r="AW22"/>
  <c r="AW5"/>
  <c r="AW127"/>
  <c r="AW94"/>
  <c r="AW7"/>
  <c r="AW93"/>
  <c r="HZ22"/>
  <c r="HZ5"/>
  <c r="HZ127"/>
  <c r="HZ94"/>
  <c r="HZ93"/>
  <c r="HZ7"/>
  <c r="FB22"/>
  <c r="FB5"/>
  <c r="FB127"/>
  <c r="FB94"/>
  <c r="FB93"/>
  <c r="FB7"/>
  <c r="AV5" i="14"/>
  <c r="AV22"/>
  <c r="AV127"/>
  <c r="AV94"/>
  <c r="AV93"/>
  <c r="AV7"/>
  <c r="FA22"/>
  <c r="FA5"/>
  <c r="FA127"/>
  <c r="FA94"/>
  <c r="FA93"/>
  <c r="FA7"/>
  <c r="CF22"/>
  <c r="CF5"/>
  <c r="CF127"/>
  <c r="CF7"/>
  <c r="CF94"/>
  <c r="CF93"/>
  <c r="B36" i="13"/>
  <c r="B30"/>
  <c r="B10"/>
  <c r="B88"/>
  <c r="AV68" i="14"/>
  <c r="AV30"/>
  <c r="AV88"/>
  <c r="AW30" i="23"/>
  <c r="AW88"/>
  <c r="HW33" i="14"/>
  <c r="HW32"/>
  <c r="HW31"/>
  <c r="GK32"/>
  <c r="GK31"/>
  <c r="GK33"/>
  <c r="DO32"/>
  <c r="DO33"/>
  <c r="DO31"/>
  <c r="DP118" i="23"/>
  <c r="DP10"/>
  <c r="GL10"/>
  <c r="GL118"/>
  <c r="HZ88"/>
  <c r="AV118"/>
  <c r="AU118" i="14"/>
  <c r="CG30" i="23"/>
  <c r="CG88"/>
  <c r="CG92"/>
  <c r="CG47"/>
  <c r="CG101"/>
  <c r="CG86"/>
  <c r="CG67"/>
  <c r="CG121"/>
  <c r="CG77"/>
  <c r="CG71"/>
  <c r="CG51"/>
  <c r="CG110"/>
  <c r="CG78"/>
  <c r="CG72"/>
  <c r="CG123"/>
  <c r="CG114"/>
  <c r="CG85"/>
  <c r="CG42"/>
  <c r="CG102"/>
  <c r="CG115"/>
  <c r="CG82"/>
  <c r="CG79"/>
  <c r="CG3"/>
  <c r="CG29"/>
  <c r="CG119"/>
  <c r="CG41"/>
  <c r="CG112"/>
  <c r="CG100"/>
  <c r="CG27"/>
  <c r="CG43"/>
  <c r="CG90"/>
  <c r="CG68"/>
  <c r="CG111"/>
  <c r="CG89"/>
  <c r="CG40"/>
  <c r="CG38"/>
  <c r="CG73"/>
  <c r="CG81"/>
  <c r="CG66"/>
  <c r="CG80"/>
  <c r="CG39"/>
  <c r="CG99"/>
  <c r="CG84"/>
  <c r="CG28"/>
  <c r="CG91"/>
  <c r="CH1"/>
  <c r="CH65" s="1"/>
  <c r="C65" s="1"/>
  <c r="CG37"/>
  <c r="CG130"/>
  <c r="CG21"/>
  <c r="CG83"/>
  <c r="CG87"/>
  <c r="CG126"/>
  <c r="CF10"/>
  <c r="CF32"/>
  <c r="FB30"/>
  <c r="FB88"/>
  <c r="FB90"/>
  <c r="FB43"/>
  <c r="FB68"/>
  <c r="FB51"/>
  <c r="FB77"/>
  <c r="FB21"/>
  <c r="FB72"/>
  <c r="FB37"/>
  <c r="FB84"/>
  <c r="FB112"/>
  <c r="FB67"/>
  <c r="FB47"/>
  <c r="FB73"/>
  <c r="FB89"/>
  <c r="FB114"/>
  <c r="FB66"/>
  <c r="FB80"/>
  <c r="FB102"/>
  <c r="FB29"/>
  <c r="FB3"/>
  <c r="FB79"/>
  <c r="FB99"/>
  <c r="FB28"/>
  <c r="FB71"/>
  <c r="FB82"/>
  <c r="FB110"/>
  <c r="FB40"/>
  <c r="FC1"/>
  <c r="FC65" s="1"/>
  <c r="FB92"/>
  <c r="FB85"/>
  <c r="FB121"/>
  <c r="FB39"/>
  <c r="FB111"/>
  <c r="FB38"/>
  <c r="FB83"/>
  <c r="FB119"/>
  <c r="FB78"/>
  <c r="FB100"/>
  <c r="FB27"/>
  <c r="FB41"/>
  <c r="FB81"/>
  <c r="FB101"/>
  <c r="FB130"/>
  <c r="FB87"/>
  <c r="FB126"/>
  <c r="FB42"/>
  <c r="FB115"/>
  <c r="FB86"/>
  <c r="FB91"/>
  <c r="FB123"/>
  <c r="FA31"/>
  <c r="AU32" i="14"/>
  <c r="EZ31"/>
  <c r="EZ32"/>
  <c r="CE33"/>
  <c r="CE31"/>
  <c r="AV10" i="23"/>
  <c r="DP32"/>
  <c r="DP33"/>
  <c r="DP31"/>
  <c r="GL33"/>
  <c r="GL32"/>
  <c r="GL31"/>
  <c r="HX32"/>
  <c r="HX31"/>
  <c r="HX33"/>
  <c r="HX10"/>
  <c r="HX118"/>
  <c r="GK10" i="14"/>
  <c r="GK118"/>
  <c r="DO10"/>
  <c r="DO118"/>
  <c r="HW10"/>
  <c r="HW118"/>
  <c r="FA68"/>
  <c r="FA30"/>
  <c r="FA88"/>
  <c r="C36" i="13"/>
  <c r="C30"/>
  <c r="C10"/>
  <c r="CF68" i="14"/>
  <c r="CF30"/>
  <c r="CF88"/>
  <c r="CE118"/>
  <c r="EZ118"/>
  <c r="CF118" i="23"/>
  <c r="CF33"/>
  <c r="CF31"/>
  <c r="FA33"/>
  <c r="FA10"/>
  <c r="AU33" i="14"/>
  <c r="AU31"/>
  <c r="EZ33"/>
  <c r="EZ10"/>
  <c r="GN88" i="23"/>
  <c r="GN90"/>
  <c r="GN73"/>
  <c r="GN100"/>
  <c r="GN87"/>
  <c r="GN72"/>
  <c r="GN85"/>
  <c r="GN110"/>
  <c r="GN71"/>
  <c r="GN114"/>
  <c r="GN51"/>
  <c r="GN3"/>
  <c r="GN81"/>
  <c r="GN112"/>
  <c r="GN21"/>
  <c r="GN41"/>
  <c r="GN102"/>
  <c r="GN86"/>
  <c r="GN38"/>
  <c r="GN121"/>
  <c r="GN91"/>
  <c r="GN101"/>
  <c r="GN83"/>
  <c r="GN66"/>
  <c r="GN119"/>
  <c r="GN92"/>
  <c r="GN43"/>
  <c r="GN68"/>
  <c r="GN80"/>
  <c r="GN27"/>
  <c r="GN79"/>
  <c r="GN126"/>
  <c r="GN99"/>
  <c r="GN77"/>
  <c r="GN28"/>
  <c r="GN89"/>
  <c r="GN40"/>
  <c r="GN78"/>
  <c r="GN47"/>
  <c r="GN84"/>
  <c r="GN37"/>
  <c r="GN67"/>
  <c r="GN82"/>
  <c r="GN39"/>
  <c r="GN123"/>
  <c r="GO1"/>
  <c r="GO65" s="1"/>
  <c r="GN130"/>
  <c r="GN115"/>
  <c r="GN111"/>
  <c r="GN42"/>
  <c r="CE10" i="14"/>
  <c r="CE32"/>
  <c r="AV33" i="23"/>
  <c r="AV31"/>
  <c r="AV90" i="14"/>
  <c r="AV92"/>
  <c r="AV43"/>
  <c r="CF43"/>
  <c r="CF90"/>
  <c r="CF92"/>
  <c r="FA90"/>
  <c r="FA92"/>
  <c r="FA43"/>
  <c r="HZ90" i="23"/>
  <c r="HZ92"/>
  <c r="HZ43"/>
  <c r="HZ68"/>
  <c r="AW90"/>
  <c r="AW92"/>
  <c r="AW43"/>
  <c r="AW68"/>
  <c r="B68" i="13"/>
  <c r="C90"/>
  <c r="C92"/>
  <c r="C68"/>
  <c r="CF73" i="14"/>
  <c r="CF115"/>
  <c r="CF100"/>
  <c r="CF72"/>
  <c r="CF66"/>
  <c r="CF111"/>
  <c r="CF21"/>
  <c r="CF28"/>
  <c r="CF84"/>
  <c r="CF40"/>
  <c r="CF114"/>
  <c r="CF85"/>
  <c r="CF110"/>
  <c r="CF89"/>
  <c r="CF80"/>
  <c r="CF123"/>
  <c r="CF91"/>
  <c r="CG1"/>
  <c r="CF102"/>
  <c r="CF81"/>
  <c r="CF38"/>
  <c r="CF79"/>
  <c r="CF46"/>
  <c r="CF50"/>
  <c r="CF130"/>
  <c r="CF121"/>
  <c r="CF82"/>
  <c r="CF78"/>
  <c r="CF51"/>
  <c r="CF42"/>
  <c r="CF101"/>
  <c r="CF86"/>
  <c r="CF83"/>
  <c r="CF29"/>
  <c r="CF3"/>
  <c r="CF37"/>
  <c r="CF112"/>
  <c r="CF67"/>
  <c r="CF87"/>
  <c r="CF27"/>
  <c r="CF119"/>
  <c r="CF41"/>
  <c r="CF39"/>
  <c r="CF77"/>
  <c r="CF71"/>
  <c r="CF99"/>
  <c r="CF126"/>
  <c r="HZ47" i="23"/>
  <c r="HZ67"/>
  <c r="HZ77"/>
  <c r="HZ21"/>
  <c r="HZ37"/>
  <c r="HZ115"/>
  <c r="HZ84"/>
  <c r="HZ112"/>
  <c r="HZ38"/>
  <c r="HZ79"/>
  <c r="HZ99"/>
  <c r="IA1"/>
  <c r="IA65" s="1"/>
  <c r="HZ51"/>
  <c r="HZ80"/>
  <c r="HZ102"/>
  <c r="HZ81"/>
  <c r="HZ101"/>
  <c r="HZ130"/>
  <c r="HZ91"/>
  <c r="HZ123"/>
  <c r="HZ42"/>
  <c r="HZ83"/>
  <c r="HZ39"/>
  <c r="HZ41"/>
  <c r="HZ111"/>
  <c r="HZ27"/>
  <c r="HZ3"/>
  <c r="HZ78"/>
  <c r="HZ100"/>
  <c r="HZ86"/>
  <c r="HZ66"/>
  <c r="HZ85"/>
  <c r="HZ121"/>
  <c r="HZ87"/>
  <c r="HZ126"/>
  <c r="HZ40"/>
  <c r="HZ73"/>
  <c r="HZ89"/>
  <c r="HZ114"/>
  <c r="HZ28"/>
  <c r="HZ71"/>
  <c r="HZ82"/>
  <c r="HZ110"/>
  <c r="HZ72"/>
  <c r="HZ119"/>
  <c r="C85" i="13"/>
  <c r="C47"/>
  <c r="C121"/>
  <c r="C83"/>
  <c r="C119"/>
  <c r="C86"/>
  <c r="C82"/>
  <c r="C38"/>
  <c r="C126"/>
  <c r="C75"/>
  <c r="C41"/>
  <c r="C111"/>
  <c r="C71"/>
  <c r="C102"/>
  <c r="C67"/>
  <c r="C37"/>
  <c r="C35"/>
  <c r="C130"/>
  <c r="C91"/>
  <c r="C117"/>
  <c r="C101"/>
  <c r="C77"/>
  <c r="C33"/>
  <c r="C53"/>
  <c r="C87"/>
  <c r="C81"/>
  <c r="C66"/>
  <c r="C89"/>
  <c r="C21"/>
  <c r="C80"/>
  <c r="C28"/>
  <c r="GL36" i="23"/>
  <c r="GL35"/>
  <c r="GL34"/>
  <c r="DP36"/>
  <c r="DP35"/>
  <c r="DP34"/>
  <c r="CG31"/>
  <c r="CF34"/>
  <c r="CF36"/>
  <c r="CF35"/>
  <c r="FA35"/>
  <c r="FA36"/>
  <c r="FA34"/>
  <c r="HX36"/>
  <c r="HX35"/>
  <c r="HX34"/>
  <c r="CF129"/>
  <c r="CF117"/>
  <c r="CF75"/>
  <c r="CF9"/>
  <c r="CF76"/>
  <c r="CF128"/>
  <c r="FA117"/>
  <c r="FA9"/>
  <c r="FA128"/>
  <c r="FA76"/>
  <c r="FA75"/>
  <c r="FA129"/>
  <c r="HX75"/>
  <c r="HX76"/>
  <c r="HX117"/>
  <c r="HX128"/>
  <c r="HX9"/>
  <c r="HX129"/>
  <c r="AW85"/>
  <c r="AW36"/>
  <c r="AW47"/>
  <c r="AW51"/>
  <c r="AW37"/>
  <c r="AW42"/>
  <c r="AW102"/>
  <c r="AW101"/>
  <c r="AW73"/>
  <c r="AW130"/>
  <c r="AW121"/>
  <c r="AW84"/>
  <c r="AW3"/>
  <c r="AW77"/>
  <c r="AW28"/>
  <c r="AW38"/>
  <c r="AW100"/>
  <c r="AW81"/>
  <c r="AW83"/>
  <c r="AW78"/>
  <c r="AW27"/>
  <c r="AW66"/>
  <c r="AW35"/>
  <c r="AW29"/>
  <c r="AW71"/>
  <c r="AW91"/>
  <c r="AW119"/>
  <c r="AX1"/>
  <c r="AX65" s="1"/>
  <c r="B65" s="1"/>
  <c r="AW41"/>
  <c r="AW112"/>
  <c r="AW110"/>
  <c r="AW111"/>
  <c r="AW21"/>
  <c r="AW89"/>
  <c r="AW115"/>
  <c r="AW87"/>
  <c r="AW72"/>
  <c r="AW80"/>
  <c r="AW123"/>
  <c r="AW86"/>
  <c r="AW39"/>
  <c r="AW82"/>
  <c r="AW67"/>
  <c r="AW99"/>
  <c r="AW40"/>
  <c r="AW79"/>
  <c r="AW34"/>
  <c r="AW126"/>
  <c r="AW114"/>
  <c r="FA32" i="14"/>
  <c r="CE36"/>
  <c r="CE34"/>
  <c r="CE35"/>
  <c r="HW36"/>
  <c r="HW34"/>
  <c r="HW35"/>
  <c r="DO36"/>
  <c r="DO35"/>
  <c r="DO34"/>
  <c r="GK36"/>
  <c r="GK35"/>
  <c r="GK34"/>
  <c r="GL9" i="23"/>
  <c r="GL128"/>
  <c r="GL129"/>
  <c r="GL117"/>
  <c r="GL76"/>
  <c r="GL75"/>
  <c r="DP76"/>
  <c r="DP117"/>
  <c r="DP128"/>
  <c r="DP129"/>
  <c r="DP75"/>
  <c r="DP9"/>
  <c r="AV34"/>
  <c r="EZ76" i="14"/>
  <c r="EZ129"/>
  <c r="EZ9"/>
  <c r="EZ34"/>
  <c r="B35" i="13"/>
  <c r="B53"/>
  <c r="B41"/>
  <c r="B48"/>
  <c r="B42"/>
  <c r="B62"/>
  <c r="B110"/>
  <c r="B101"/>
  <c r="B89"/>
  <c r="B21"/>
  <c r="B73"/>
  <c r="B87"/>
  <c r="B84"/>
  <c r="B86"/>
  <c r="B83"/>
  <c r="B67"/>
  <c r="B78"/>
  <c r="B28"/>
  <c r="B123"/>
  <c r="B72"/>
  <c r="B100"/>
  <c r="B99"/>
  <c r="B27"/>
  <c r="B79"/>
  <c r="B91"/>
  <c r="B119"/>
  <c r="B38"/>
  <c r="B71"/>
  <c r="B126"/>
  <c r="B129"/>
  <c r="B33"/>
  <c r="B76"/>
  <c r="B117"/>
  <c r="AV85" i="14"/>
  <c r="AV46"/>
  <c r="AV36"/>
  <c r="AV51"/>
  <c r="AV41"/>
  <c r="AV37"/>
  <c r="AV42"/>
  <c r="AV102"/>
  <c r="AV101"/>
  <c r="AV111"/>
  <c r="AV130"/>
  <c r="AV89"/>
  <c r="AV121"/>
  <c r="AV21"/>
  <c r="AV87"/>
  <c r="AV72"/>
  <c r="AV78"/>
  <c r="AV27"/>
  <c r="AV66"/>
  <c r="AV34"/>
  <c r="AV100"/>
  <c r="AV80"/>
  <c r="AV82"/>
  <c r="AV67"/>
  <c r="AV123"/>
  <c r="AV35"/>
  <c r="AV91"/>
  <c r="AV119"/>
  <c r="AV110"/>
  <c r="AV50"/>
  <c r="AV112"/>
  <c r="AV73"/>
  <c r="AV115"/>
  <c r="AV84"/>
  <c r="AV3"/>
  <c r="AV99"/>
  <c r="AV40"/>
  <c r="AV79"/>
  <c r="AV86"/>
  <c r="AV39"/>
  <c r="AV81"/>
  <c r="AV83"/>
  <c r="AV77"/>
  <c r="AV28"/>
  <c r="AV38"/>
  <c r="AV29"/>
  <c r="AV126"/>
  <c r="AV114"/>
  <c r="AV71"/>
  <c r="AW1"/>
  <c r="DO128"/>
  <c r="DO117"/>
  <c r="DO9"/>
  <c r="DO76"/>
  <c r="DO75"/>
  <c r="DO129"/>
  <c r="GK129"/>
  <c r="GK76"/>
  <c r="GK128"/>
  <c r="GK75"/>
  <c r="GK117"/>
  <c r="GK9"/>
  <c r="CE129"/>
  <c r="CE128"/>
  <c r="CE117"/>
  <c r="CE76"/>
  <c r="CE9"/>
  <c r="CE75"/>
  <c r="HW75"/>
  <c r="HW9"/>
  <c r="HW117"/>
  <c r="HW129"/>
  <c r="HW128"/>
  <c r="HW76"/>
  <c r="FA85"/>
  <c r="FA36"/>
  <c r="FA46"/>
  <c r="FA115"/>
  <c r="FA110"/>
  <c r="FA111"/>
  <c r="FA112"/>
  <c r="FA117"/>
  <c r="FA123"/>
  <c r="FA126"/>
  <c r="FA129"/>
  <c r="FA130"/>
  <c r="FA72"/>
  <c r="FA73"/>
  <c r="FA76"/>
  <c r="FA77"/>
  <c r="FA79"/>
  <c r="FA81"/>
  <c r="FA83"/>
  <c r="FA86"/>
  <c r="FA89"/>
  <c r="FA99"/>
  <c r="FA101"/>
  <c r="FA28"/>
  <c r="FA34"/>
  <c r="FA37"/>
  <c r="FA39"/>
  <c r="FA50"/>
  <c r="FA66"/>
  <c r="FA71"/>
  <c r="FA9"/>
  <c r="FB1"/>
  <c r="FA51"/>
  <c r="FA41"/>
  <c r="FA121"/>
  <c r="FA114"/>
  <c r="FA119"/>
  <c r="FA21"/>
  <c r="FA128"/>
  <c r="FA75"/>
  <c r="FA78"/>
  <c r="FA80"/>
  <c r="FA82"/>
  <c r="FA84"/>
  <c r="FA87"/>
  <c r="FA91"/>
  <c r="FA100"/>
  <c r="FA102"/>
  <c r="FA27"/>
  <c r="FA29"/>
  <c r="FA35"/>
  <c r="FA38"/>
  <c r="FA40"/>
  <c r="FA42"/>
  <c r="FA67"/>
  <c r="FA3"/>
  <c r="AV35" i="23"/>
  <c r="AV36"/>
  <c r="EZ35" i="14"/>
  <c r="EZ117"/>
  <c r="EZ75"/>
  <c r="EZ128"/>
  <c r="EZ36"/>
  <c r="J13" i="13" l="1"/>
  <c r="M13"/>
  <c r="M120"/>
  <c r="N120" s="1"/>
  <c r="I23"/>
  <c r="L63"/>
  <c r="I120"/>
  <c r="K120" s="1"/>
  <c r="AW65" i="14"/>
  <c r="B65" s="1"/>
  <c r="AW122"/>
  <c r="B122" s="1"/>
  <c r="GN65"/>
  <c r="GN122"/>
  <c r="HZ65"/>
  <c r="HZ122"/>
  <c r="FB65"/>
  <c r="FB122"/>
  <c r="CG65"/>
  <c r="C65" s="1"/>
  <c r="CG122"/>
  <c r="C122" s="1"/>
  <c r="DQ65"/>
  <c r="DQ122"/>
  <c r="I65" i="23"/>
  <c r="L65"/>
  <c r="D65"/>
  <c r="M65"/>
  <c r="J65"/>
  <c r="M65" i="13"/>
  <c r="J65"/>
  <c r="I65"/>
  <c r="L65"/>
  <c r="D65"/>
  <c r="J122"/>
  <c r="M122"/>
  <c r="I122"/>
  <c r="D122"/>
  <c r="L122"/>
  <c r="D120"/>
  <c r="DQ120" i="14"/>
  <c r="DQ52"/>
  <c r="FB120"/>
  <c r="FB52"/>
  <c r="AW120"/>
  <c r="B120" s="1"/>
  <c r="L120" s="1"/>
  <c r="AW52"/>
  <c r="B52" s="1"/>
  <c r="CG120"/>
  <c r="C120" s="1"/>
  <c r="M120" s="1"/>
  <c r="CG52"/>
  <c r="C52" s="1"/>
  <c r="GN120"/>
  <c r="GN52"/>
  <c r="HZ120"/>
  <c r="HZ52"/>
  <c r="AX52" i="23"/>
  <c r="B52" s="1"/>
  <c r="I52" s="1"/>
  <c r="AX122"/>
  <c r="B122" s="1"/>
  <c r="GO52"/>
  <c r="GO122"/>
  <c r="FC52"/>
  <c r="FC122"/>
  <c r="DR52"/>
  <c r="DR122"/>
  <c r="IA52"/>
  <c r="IA122"/>
  <c r="CH52"/>
  <c r="C52" s="1"/>
  <c r="J52" s="1"/>
  <c r="CH122"/>
  <c r="C122" s="1"/>
  <c r="M54" i="13"/>
  <c r="J54"/>
  <c r="L54"/>
  <c r="I54"/>
  <c r="D54"/>
  <c r="J63"/>
  <c r="K63" s="1"/>
  <c r="AX120" i="23"/>
  <c r="B120" s="1"/>
  <c r="I120" s="1"/>
  <c r="IA120"/>
  <c r="CH120"/>
  <c r="C120" s="1"/>
  <c r="J120" s="1"/>
  <c r="GO120"/>
  <c r="FC120"/>
  <c r="DR120"/>
  <c r="K125" i="13"/>
  <c r="D63"/>
  <c r="AW61" i="14"/>
  <c r="B61" s="1"/>
  <c r="AW26"/>
  <c r="B26" s="1"/>
  <c r="AW109"/>
  <c r="B109" s="1"/>
  <c r="AW108"/>
  <c r="B108" s="1"/>
  <c r="AW107"/>
  <c r="B107" s="1"/>
  <c r="AW103"/>
  <c r="B103" s="1"/>
  <c r="AX61" i="23"/>
  <c r="B61" s="1"/>
  <c r="AX26"/>
  <c r="B26" s="1"/>
  <c r="AX109"/>
  <c r="B109" s="1"/>
  <c r="AX108"/>
  <c r="B108" s="1"/>
  <c r="AX107"/>
  <c r="B107" s="1"/>
  <c r="AX103"/>
  <c r="B103" s="1"/>
  <c r="IA61"/>
  <c r="IA26"/>
  <c r="IA109"/>
  <c r="IA108"/>
  <c r="IA107"/>
  <c r="IA103"/>
  <c r="CG61" i="14"/>
  <c r="C61" s="1"/>
  <c r="CG26"/>
  <c r="C26" s="1"/>
  <c r="CG109"/>
  <c r="C109" s="1"/>
  <c r="CG108"/>
  <c r="C108" s="1"/>
  <c r="CG107"/>
  <c r="C107" s="1"/>
  <c r="CG103"/>
  <c r="C103" s="1"/>
  <c r="FC61" i="23"/>
  <c r="FC26"/>
  <c r="FC109"/>
  <c r="FC108"/>
  <c r="FC107"/>
  <c r="FC103"/>
  <c r="CH61"/>
  <c r="C61" s="1"/>
  <c r="CH26"/>
  <c r="C26" s="1"/>
  <c r="CH109"/>
  <c r="C109" s="1"/>
  <c r="CH108"/>
  <c r="C108" s="1"/>
  <c r="CH107"/>
  <c r="C107" s="1"/>
  <c r="CH103"/>
  <c r="C103" s="1"/>
  <c r="GN61" i="14"/>
  <c r="GN26"/>
  <c r="GN108"/>
  <c r="GN109"/>
  <c r="GN107"/>
  <c r="GN103"/>
  <c r="DQ61"/>
  <c r="DQ26"/>
  <c r="DQ108"/>
  <c r="DQ109"/>
  <c r="DQ107"/>
  <c r="DQ103"/>
  <c r="FA17"/>
  <c r="HX104"/>
  <c r="HX105"/>
  <c r="HX106"/>
  <c r="CG17" i="23"/>
  <c r="HY104"/>
  <c r="HY105"/>
  <c r="HY106"/>
  <c r="DQ17"/>
  <c r="GM104"/>
  <c r="GM106"/>
  <c r="GM105"/>
  <c r="I26" i="13"/>
  <c r="L26"/>
  <c r="D26"/>
  <c r="DP105" i="14"/>
  <c r="DP106"/>
  <c r="FB106" i="23"/>
  <c r="FB105"/>
  <c r="CG104"/>
  <c r="CG106"/>
  <c r="CF105" i="14"/>
  <c r="CF106"/>
  <c r="AW105" i="23"/>
  <c r="D104" i="13"/>
  <c r="L104"/>
  <c r="I104"/>
  <c r="I103"/>
  <c r="D103"/>
  <c r="L103"/>
  <c r="L108"/>
  <c r="D108"/>
  <c r="I108"/>
  <c r="AV106" i="14"/>
  <c r="DQ104" i="23"/>
  <c r="M104" i="13"/>
  <c r="J104"/>
  <c r="M106"/>
  <c r="J106"/>
  <c r="M107"/>
  <c r="J107"/>
  <c r="J109"/>
  <c r="M109"/>
  <c r="J50"/>
  <c r="M50"/>
  <c r="FA106" i="14"/>
  <c r="FB61"/>
  <c r="FB26"/>
  <c r="FB109"/>
  <c r="FB108"/>
  <c r="FB107"/>
  <c r="FB103"/>
  <c r="GO61" i="23"/>
  <c r="GO26"/>
  <c r="GO108"/>
  <c r="GO107"/>
  <c r="GO109"/>
  <c r="GO103"/>
  <c r="DR61"/>
  <c r="DR26"/>
  <c r="DR108"/>
  <c r="DR107"/>
  <c r="DR109"/>
  <c r="DR103"/>
  <c r="HZ61" i="14"/>
  <c r="HZ26"/>
  <c r="HZ109"/>
  <c r="HZ108"/>
  <c r="HZ107"/>
  <c r="HZ103"/>
  <c r="FA14"/>
  <c r="GL104"/>
  <c r="GL106"/>
  <c r="GL105"/>
  <c r="DP104"/>
  <c r="FB104" i="23"/>
  <c r="CG105"/>
  <c r="CF104" i="14"/>
  <c r="AW104" i="23"/>
  <c r="AW106"/>
  <c r="L106" i="13"/>
  <c r="D106"/>
  <c r="I106"/>
  <c r="I105"/>
  <c r="L105"/>
  <c r="D105"/>
  <c r="L107"/>
  <c r="I107"/>
  <c r="D107"/>
  <c r="L109"/>
  <c r="I109"/>
  <c r="D109"/>
  <c r="I50"/>
  <c r="L50"/>
  <c r="D50"/>
  <c r="AV104" i="14"/>
  <c r="J26" i="13"/>
  <c r="M26"/>
  <c r="DQ105" i="23"/>
  <c r="DQ106"/>
  <c r="M105" i="13"/>
  <c r="J105"/>
  <c r="M103"/>
  <c r="J103"/>
  <c r="K103" s="1"/>
  <c r="M108"/>
  <c r="J108"/>
  <c r="FA104" i="14"/>
  <c r="FA105"/>
  <c r="IA63" i="23"/>
  <c r="IA8"/>
  <c r="IA60"/>
  <c r="CG63" i="14"/>
  <c r="C63" s="1"/>
  <c r="M63" s="1"/>
  <c r="CG8"/>
  <c r="C8" s="1"/>
  <c r="CG60"/>
  <c r="C60" s="1"/>
  <c r="FC63" i="23"/>
  <c r="FC8"/>
  <c r="FC60"/>
  <c r="CH63"/>
  <c r="C63" s="1"/>
  <c r="M63" s="1"/>
  <c r="CH8"/>
  <c r="C8" s="1"/>
  <c r="CH60"/>
  <c r="C60" s="1"/>
  <c r="DR63"/>
  <c r="DR8"/>
  <c r="DR60"/>
  <c r="HZ63" i="14"/>
  <c r="HZ8"/>
  <c r="HZ60"/>
  <c r="DQ14" i="23"/>
  <c r="CF14" i="14"/>
  <c r="AV14"/>
  <c r="GL20"/>
  <c r="GL17"/>
  <c r="GL19"/>
  <c r="GL18"/>
  <c r="AW19" i="23"/>
  <c r="DQ19"/>
  <c r="FB19"/>
  <c r="FB17"/>
  <c r="CG18"/>
  <c r="DP18" i="14"/>
  <c r="DP17"/>
  <c r="CF18"/>
  <c r="FA18"/>
  <c r="FA19"/>
  <c r="AV17"/>
  <c r="G41" i="6"/>
  <c r="HY30" i="23"/>
  <c r="HY29"/>
  <c r="L8" i="13"/>
  <c r="D8"/>
  <c r="I8"/>
  <c r="F41" i="6"/>
  <c r="GM30" i="23"/>
  <c r="GM29"/>
  <c r="M8" i="13"/>
  <c r="J8"/>
  <c r="FB63" i="14"/>
  <c r="FB8"/>
  <c r="FB60"/>
  <c r="AW63"/>
  <c r="B63" s="1"/>
  <c r="I63" s="1"/>
  <c r="AW8"/>
  <c r="B8" s="1"/>
  <c r="AW60"/>
  <c r="B60" s="1"/>
  <c r="AX63" i="23"/>
  <c r="B63" s="1"/>
  <c r="I63" s="1"/>
  <c r="AX8"/>
  <c r="B8" s="1"/>
  <c r="AX60"/>
  <c r="B60" s="1"/>
  <c r="GO63"/>
  <c r="GO8"/>
  <c r="GO60"/>
  <c r="GN63" i="14"/>
  <c r="GN8"/>
  <c r="GN60"/>
  <c r="DQ63"/>
  <c r="DQ8"/>
  <c r="DQ60"/>
  <c r="HX20"/>
  <c r="HX19"/>
  <c r="HX17"/>
  <c r="HX18"/>
  <c r="CG14" i="23"/>
  <c r="HY20"/>
  <c r="HY19"/>
  <c r="HY17"/>
  <c r="HY18"/>
  <c r="AW13"/>
  <c r="GM20"/>
  <c r="GM19"/>
  <c r="GM17"/>
  <c r="GM18"/>
  <c r="AW18"/>
  <c r="AW17"/>
  <c r="AW20"/>
  <c r="DQ18"/>
  <c r="DQ20"/>
  <c r="FB18"/>
  <c r="FB20"/>
  <c r="CG19"/>
  <c r="CG20"/>
  <c r="DP19" i="14"/>
  <c r="DP20"/>
  <c r="CF19"/>
  <c r="CF17"/>
  <c r="CF20"/>
  <c r="FA20"/>
  <c r="AV19"/>
  <c r="AV18"/>
  <c r="AV20"/>
  <c r="B41" i="6"/>
  <c r="GL30" i="14"/>
  <c r="GL29"/>
  <c r="I49" i="13"/>
  <c r="L49"/>
  <c r="D49"/>
  <c r="C41" i="6"/>
  <c r="HX30" i="14"/>
  <c r="HX29"/>
  <c r="M49" i="13"/>
  <c r="J49"/>
  <c r="M69"/>
  <c r="N69" s="1"/>
  <c r="D116"/>
  <c r="J116"/>
  <c r="K116" s="1"/>
  <c r="L116"/>
  <c r="N116" s="1"/>
  <c r="M100" i="25" s="1"/>
  <c r="N63" i="13"/>
  <c r="M118" i="25" s="1"/>
  <c r="FB116" i="14"/>
  <c r="FB25"/>
  <c r="AW116"/>
  <c r="B116" s="1"/>
  <c r="L116" s="1"/>
  <c r="AW16"/>
  <c r="B16" s="1"/>
  <c r="AW25"/>
  <c r="B25" s="1"/>
  <c r="GN116"/>
  <c r="GN25"/>
  <c r="CG116"/>
  <c r="C116" s="1"/>
  <c r="M116" s="1"/>
  <c r="CG16"/>
  <c r="C16" s="1"/>
  <c r="CG25"/>
  <c r="C25" s="1"/>
  <c r="DQ116"/>
  <c r="DQ25"/>
  <c r="HZ116"/>
  <c r="HZ25"/>
  <c r="AX116" i="23"/>
  <c r="AX16"/>
  <c r="B16" s="1"/>
  <c r="AX25"/>
  <c r="B25" s="1"/>
  <c r="GO116"/>
  <c r="GO16"/>
  <c r="GO25"/>
  <c r="IA116"/>
  <c r="IA16"/>
  <c r="IA25"/>
  <c r="FC116"/>
  <c r="FC16"/>
  <c r="FC25"/>
  <c r="CH116"/>
  <c r="CH16"/>
  <c r="C16" s="1"/>
  <c r="CH25"/>
  <c r="C25" s="1"/>
  <c r="DR116"/>
  <c r="DR16"/>
  <c r="DR25"/>
  <c r="L25" i="13"/>
  <c r="D25"/>
  <c r="I25"/>
  <c r="L16"/>
  <c r="I16"/>
  <c r="D16"/>
  <c r="L20"/>
  <c r="I20"/>
  <c r="D20"/>
  <c r="M16"/>
  <c r="J16"/>
  <c r="M18"/>
  <c r="J18"/>
  <c r="M20"/>
  <c r="J20"/>
  <c r="L19"/>
  <c r="I19"/>
  <c r="D19"/>
  <c r="L18"/>
  <c r="I18"/>
  <c r="D18"/>
  <c r="I17"/>
  <c r="D17"/>
  <c r="L17"/>
  <c r="M25"/>
  <c r="J25"/>
  <c r="M19"/>
  <c r="J19"/>
  <c r="M17"/>
  <c r="J17"/>
  <c r="I13"/>
  <c r="DP14" i="14"/>
  <c r="FB14" i="23"/>
  <c r="AW14"/>
  <c r="GN6" i="14"/>
  <c r="FB6"/>
  <c r="AW6"/>
  <c r="B6" s="1"/>
  <c r="CG6"/>
  <c r="C6" s="1"/>
  <c r="DQ6"/>
  <c r="HZ6"/>
  <c r="AX6" i="23"/>
  <c r="B6" s="1"/>
  <c r="GO6"/>
  <c r="IA6"/>
  <c r="FC6"/>
  <c r="CH6"/>
  <c r="C6" s="1"/>
  <c r="DR6"/>
  <c r="M6" i="13"/>
  <c r="J6"/>
  <c r="L6"/>
  <c r="I6"/>
  <c r="D6"/>
  <c r="J23"/>
  <c r="D28"/>
  <c r="M28"/>
  <c r="D23"/>
  <c r="AW70" i="14"/>
  <c r="B70" s="1"/>
  <c r="CG70"/>
  <c r="C70" s="1"/>
  <c r="GN70"/>
  <c r="HZ70"/>
  <c r="FB70"/>
  <c r="DQ70"/>
  <c r="IA70" i="23"/>
  <c r="GO70"/>
  <c r="DR70"/>
  <c r="AX70"/>
  <c r="B70" s="1"/>
  <c r="FC70"/>
  <c r="CH70"/>
  <c r="C70" s="1"/>
  <c r="M70" i="13"/>
  <c r="J70"/>
  <c r="I70"/>
  <c r="D70"/>
  <c r="L70"/>
  <c r="AW23" i="14"/>
  <c r="B23" s="1"/>
  <c r="I23" s="1"/>
  <c r="AW24"/>
  <c r="B24" s="1"/>
  <c r="CG23"/>
  <c r="C23" s="1"/>
  <c r="M23" s="1"/>
  <c r="CG24"/>
  <c r="C24" s="1"/>
  <c r="GN23"/>
  <c r="GN24"/>
  <c r="HZ23"/>
  <c r="HZ24"/>
  <c r="FB23"/>
  <c r="FB24"/>
  <c r="DQ23"/>
  <c r="DQ24"/>
  <c r="IA23" i="23"/>
  <c r="IA24"/>
  <c r="GO23"/>
  <c r="GO24"/>
  <c r="DR23"/>
  <c r="DR24"/>
  <c r="AX23"/>
  <c r="B23" s="1"/>
  <c r="I23" s="1"/>
  <c r="AX24"/>
  <c r="B24" s="1"/>
  <c r="FC23"/>
  <c r="FC24"/>
  <c r="CH23"/>
  <c r="C23" s="1"/>
  <c r="M23" s="1"/>
  <c r="CH24"/>
  <c r="C24" s="1"/>
  <c r="M24" i="13"/>
  <c r="J24"/>
  <c r="L24"/>
  <c r="D24"/>
  <c r="I24"/>
  <c r="N23"/>
  <c r="M108" i="25" s="1"/>
  <c r="AW49" i="14"/>
  <c r="B49" s="1"/>
  <c r="AW113"/>
  <c r="B113" s="1"/>
  <c r="GN49"/>
  <c r="GN113"/>
  <c r="HZ113"/>
  <c r="HZ49"/>
  <c r="FB113"/>
  <c r="FB49"/>
  <c r="CG49"/>
  <c r="C49" s="1"/>
  <c r="CG113"/>
  <c r="C113" s="1"/>
  <c r="DQ49"/>
  <c r="DQ113"/>
  <c r="DR125" i="23"/>
  <c r="DR49"/>
  <c r="DR113"/>
  <c r="AX125"/>
  <c r="B125" s="1"/>
  <c r="AX49"/>
  <c r="B49" s="1"/>
  <c r="AX113"/>
  <c r="B113" s="1"/>
  <c r="IA125"/>
  <c r="IA113"/>
  <c r="IA49"/>
  <c r="GO125"/>
  <c r="GO49"/>
  <c r="GO113"/>
  <c r="FC125"/>
  <c r="FC113"/>
  <c r="FC49"/>
  <c r="CH125"/>
  <c r="C125" s="1"/>
  <c r="CH49"/>
  <c r="C49" s="1"/>
  <c r="CH113"/>
  <c r="C113" s="1"/>
  <c r="J113" i="13"/>
  <c r="M113"/>
  <c r="I113"/>
  <c r="L113"/>
  <c r="D113"/>
  <c r="M51"/>
  <c r="J51"/>
  <c r="I51"/>
  <c r="L51"/>
  <c r="D51"/>
  <c r="D13"/>
  <c r="GL15" i="14"/>
  <c r="GM15" i="23"/>
  <c r="AV15" i="14"/>
  <c r="HX15"/>
  <c r="HY15" i="23"/>
  <c r="DQ15"/>
  <c r="AW15"/>
  <c r="FB15"/>
  <c r="CG15"/>
  <c r="DP15" i="14"/>
  <c r="CF15"/>
  <c r="FA15"/>
  <c r="M15" i="13"/>
  <c r="J15"/>
  <c r="I15"/>
  <c r="L15"/>
  <c r="D15"/>
  <c r="D41" i="6"/>
  <c r="GL14" i="14"/>
  <c r="H41" i="6"/>
  <c r="GM14" i="23"/>
  <c r="AX13"/>
  <c r="E41" i="6"/>
  <c r="CG105" i="14" s="1"/>
  <c r="HX14"/>
  <c r="CF13"/>
  <c r="AV13"/>
  <c r="I41" i="6"/>
  <c r="FC104" i="23" s="1"/>
  <c r="HY14"/>
  <c r="CG13"/>
  <c r="N13" i="13"/>
  <c r="CG14" i="14"/>
  <c r="DQ14"/>
  <c r="FB14"/>
  <c r="AX14" i="23"/>
  <c r="M14" i="13"/>
  <c r="J14"/>
  <c r="I14"/>
  <c r="D14"/>
  <c r="L14"/>
  <c r="M64"/>
  <c r="N64" s="1"/>
  <c r="M127" i="25" s="1"/>
  <c r="AW74" i="14"/>
  <c r="B74" s="1"/>
  <c r="CG74"/>
  <c r="C74" s="1"/>
  <c r="HZ74"/>
  <c r="FB74"/>
  <c r="GN74"/>
  <c r="DQ74"/>
  <c r="AX74" i="23"/>
  <c r="B74" s="1"/>
  <c r="DR74"/>
  <c r="IA74"/>
  <c r="GO74"/>
  <c r="FC74"/>
  <c r="CH74"/>
  <c r="C74" s="1"/>
  <c r="M74" i="13"/>
  <c r="J74"/>
  <c r="L74"/>
  <c r="D74"/>
  <c r="I74"/>
  <c r="M125"/>
  <c r="L125"/>
  <c r="I64"/>
  <c r="K64" s="1"/>
  <c r="D125"/>
  <c r="FB97" i="14"/>
  <c r="FB98"/>
  <c r="CG97"/>
  <c r="C97" s="1"/>
  <c r="CG98"/>
  <c r="C98" s="1"/>
  <c r="GN97"/>
  <c r="GN98"/>
  <c r="HZ97"/>
  <c r="HZ98"/>
  <c r="HZ125"/>
  <c r="HZ62"/>
  <c r="HZ57"/>
  <c r="HZ56"/>
  <c r="HZ54"/>
  <c r="HZ96"/>
  <c r="HZ124"/>
  <c r="HZ44"/>
  <c r="HZ48"/>
  <c r="HZ5"/>
  <c r="HZ127"/>
  <c r="HZ93"/>
  <c r="HZ68"/>
  <c r="HZ88"/>
  <c r="HZ43"/>
  <c r="HZ92"/>
  <c r="HZ28"/>
  <c r="HZ91"/>
  <c r="HZ121"/>
  <c r="HZ38"/>
  <c r="HZ115"/>
  <c r="HZ85"/>
  <c r="HZ37"/>
  <c r="HZ112"/>
  <c r="HZ79"/>
  <c r="HZ46"/>
  <c r="HZ114"/>
  <c r="HZ78"/>
  <c r="HZ42"/>
  <c r="HZ81"/>
  <c r="HZ100"/>
  <c r="HZ51"/>
  <c r="HZ119"/>
  <c r="HZ71"/>
  <c r="HZ87"/>
  <c r="HZ3"/>
  <c r="HZ73"/>
  <c r="HZ102"/>
  <c r="HZ64"/>
  <c r="HZ59"/>
  <c r="HZ58"/>
  <c r="HZ55"/>
  <c r="HZ53"/>
  <c r="HZ69"/>
  <c r="HZ95"/>
  <c r="HZ45"/>
  <c r="HZ47"/>
  <c r="HZ22"/>
  <c r="HZ7"/>
  <c r="HZ94"/>
  <c r="HZ90"/>
  <c r="HZ41"/>
  <c r="HZ66"/>
  <c r="HZ82"/>
  <c r="HZ101"/>
  <c r="HZ111"/>
  <c r="HZ77"/>
  <c r="HZ123"/>
  <c r="HZ21"/>
  <c r="HZ40"/>
  <c r="HZ86"/>
  <c r="HZ126"/>
  <c r="HZ39"/>
  <c r="HZ84"/>
  <c r="HZ27"/>
  <c r="HZ72"/>
  <c r="HZ89"/>
  <c r="IA1"/>
  <c r="HZ130"/>
  <c r="HZ50"/>
  <c r="HZ80"/>
  <c r="HZ99"/>
  <c r="HZ110"/>
  <c r="HZ67"/>
  <c r="HZ83"/>
  <c r="AW97"/>
  <c r="B97" s="1"/>
  <c r="AW98"/>
  <c r="B98" s="1"/>
  <c r="DQ97"/>
  <c r="DQ98"/>
  <c r="GO98" i="23"/>
  <c r="GO97"/>
  <c r="FC98"/>
  <c r="FC97"/>
  <c r="CH98"/>
  <c r="C98" s="1"/>
  <c r="CH97"/>
  <c r="C97" s="1"/>
  <c r="DR98"/>
  <c r="DR97"/>
  <c r="AX98"/>
  <c r="B98" s="1"/>
  <c r="AX97"/>
  <c r="B97" s="1"/>
  <c r="IA98"/>
  <c r="IA97"/>
  <c r="M98" i="13"/>
  <c r="J98"/>
  <c r="L98"/>
  <c r="I98"/>
  <c r="D98"/>
  <c r="D64"/>
  <c r="M97"/>
  <c r="J97"/>
  <c r="L97"/>
  <c r="D97"/>
  <c r="I97"/>
  <c r="FB125" i="14"/>
  <c r="CG125"/>
  <c r="C125" s="1"/>
  <c r="GN125"/>
  <c r="AW125"/>
  <c r="B125" s="1"/>
  <c r="DQ125"/>
  <c r="CH64" i="23"/>
  <c r="C64" s="1"/>
  <c r="CH62"/>
  <c r="C62" s="1"/>
  <c r="CH59"/>
  <c r="C59" s="1"/>
  <c r="CH58"/>
  <c r="C58" s="1"/>
  <c r="CH57"/>
  <c r="C57" s="1"/>
  <c r="CH56"/>
  <c r="C56" s="1"/>
  <c r="CH55"/>
  <c r="C55" s="1"/>
  <c r="CH54"/>
  <c r="C54" s="1"/>
  <c r="CH53"/>
  <c r="C53" s="1"/>
  <c r="DR62"/>
  <c r="DR59"/>
  <c r="DR58"/>
  <c r="DR57"/>
  <c r="DR54"/>
  <c r="DR53"/>
  <c r="DR64"/>
  <c r="DR56"/>
  <c r="DR55"/>
  <c r="AX64"/>
  <c r="B64" s="1"/>
  <c r="AX59"/>
  <c r="B59" s="1"/>
  <c r="AX56"/>
  <c r="B56" s="1"/>
  <c r="AX58"/>
  <c r="B58" s="1"/>
  <c r="AX62"/>
  <c r="B62" s="1"/>
  <c r="AX57"/>
  <c r="B57" s="1"/>
  <c r="AX55"/>
  <c r="B55" s="1"/>
  <c r="AX54"/>
  <c r="B54" s="1"/>
  <c r="AX53"/>
  <c r="B53" s="1"/>
  <c r="IA64"/>
  <c r="IA62"/>
  <c r="IA57"/>
  <c r="IA54"/>
  <c r="IA53"/>
  <c r="IA59"/>
  <c r="IA58"/>
  <c r="IA56"/>
  <c r="IA55"/>
  <c r="GO62"/>
  <c r="GO59"/>
  <c r="GO58"/>
  <c r="GO57"/>
  <c r="GO64"/>
  <c r="GO54"/>
  <c r="GO53"/>
  <c r="GO56"/>
  <c r="GO55"/>
  <c r="FC64"/>
  <c r="FC59"/>
  <c r="FC62"/>
  <c r="FC58"/>
  <c r="FC54"/>
  <c r="FC53"/>
  <c r="FC57"/>
  <c r="FC56"/>
  <c r="FC55"/>
  <c r="AW64" i="14"/>
  <c r="B64" s="1"/>
  <c r="AW62"/>
  <c r="B62" s="1"/>
  <c r="AW59"/>
  <c r="B59" s="1"/>
  <c r="AW57"/>
  <c r="B57" s="1"/>
  <c r="AW58"/>
  <c r="B58" s="1"/>
  <c r="AW56"/>
  <c r="B56" s="1"/>
  <c r="AW53"/>
  <c r="B53" s="1"/>
  <c r="AW55"/>
  <c r="B55" s="1"/>
  <c r="AW54"/>
  <c r="B54" s="1"/>
  <c r="CG64"/>
  <c r="C64" s="1"/>
  <c r="CG62"/>
  <c r="C62" s="1"/>
  <c r="CG59"/>
  <c r="C59" s="1"/>
  <c r="CG56"/>
  <c r="C56" s="1"/>
  <c r="CG58"/>
  <c r="C58" s="1"/>
  <c r="CG57"/>
  <c r="C57" s="1"/>
  <c r="CG55"/>
  <c r="C55" s="1"/>
  <c r="CG54"/>
  <c r="C54" s="1"/>
  <c r="CG53"/>
  <c r="C53" s="1"/>
  <c r="GN64"/>
  <c r="GN62"/>
  <c r="GN59"/>
  <c r="GN58"/>
  <c r="GN56"/>
  <c r="GN57"/>
  <c r="GN55"/>
  <c r="GN54"/>
  <c r="GN53"/>
  <c r="DQ64"/>
  <c r="DQ62"/>
  <c r="DQ59"/>
  <c r="DQ58"/>
  <c r="DQ56"/>
  <c r="DQ57"/>
  <c r="DQ55"/>
  <c r="DQ54"/>
  <c r="DQ53"/>
  <c r="FB64"/>
  <c r="FB62"/>
  <c r="FB59"/>
  <c r="FB58"/>
  <c r="FB57"/>
  <c r="FB55"/>
  <c r="FB56"/>
  <c r="FB53"/>
  <c r="FB54"/>
  <c r="DQ69"/>
  <c r="DQ95"/>
  <c r="DQ45"/>
  <c r="DQ48"/>
  <c r="DQ5"/>
  <c r="DQ94"/>
  <c r="DQ7"/>
  <c r="DQ30"/>
  <c r="DQ43"/>
  <c r="DQ85"/>
  <c r="DQ37"/>
  <c r="DQ114"/>
  <c r="DQ119"/>
  <c r="DQ67"/>
  <c r="DQ100"/>
  <c r="DQ121"/>
  <c r="DQ91"/>
  <c r="DQ66"/>
  <c r="DQ99"/>
  <c r="DQ83"/>
  <c r="DQ42"/>
  <c r="DQ51"/>
  <c r="DQ87"/>
  <c r="DQ50"/>
  <c r="DQ81"/>
  <c r="DQ40"/>
  <c r="DQ110"/>
  <c r="DQ78"/>
  <c r="DQ126"/>
  <c r="DQ79"/>
  <c r="DQ21"/>
  <c r="DQ72"/>
  <c r="DQ96"/>
  <c r="DQ124"/>
  <c r="DQ44"/>
  <c r="DQ47"/>
  <c r="DQ22"/>
  <c r="DQ127"/>
  <c r="DQ93"/>
  <c r="DQ68"/>
  <c r="DQ88"/>
  <c r="DQ90"/>
  <c r="DQ92"/>
  <c r="DQ123"/>
  <c r="DQ101"/>
  <c r="DQ77"/>
  <c r="DQ29"/>
  <c r="DQ3"/>
  <c r="DQ112"/>
  <c r="DQ82"/>
  <c r="DQ28"/>
  <c r="DQ115"/>
  <c r="DQ27"/>
  <c r="DQ111"/>
  <c r="DQ80"/>
  <c r="DQ130"/>
  <c r="DQ71"/>
  <c r="DQ41"/>
  <c r="DQ89"/>
  <c r="DQ73"/>
  <c r="DQ46"/>
  <c r="DQ84"/>
  <c r="DQ39"/>
  <c r="DR1"/>
  <c r="DQ86"/>
  <c r="DQ38"/>
  <c r="DQ102"/>
  <c r="CH50" i="23"/>
  <c r="C50" s="1"/>
  <c r="AX50"/>
  <c r="B50" s="1"/>
  <c r="IA50"/>
  <c r="GO50"/>
  <c r="FC50"/>
  <c r="DR50"/>
  <c r="I59" i="13"/>
  <c r="L59"/>
  <c r="D59"/>
  <c r="M59"/>
  <c r="J59"/>
  <c r="I60"/>
  <c r="D60"/>
  <c r="L60"/>
  <c r="I61"/>
  <c r="D61"/>
  <c r="L61"/>
  <c r="M60"/>
  <c r="J60"/>
  <c r="M61"/>
  <c r="J61"/>
  <c r="I58"/>
  <c r="D58"/>
  <c r="L58"/>
  <c r="M57"/>
  <c r="J57"/>
  <c r="I57"/>
  <c r="D57"/>
  <c r="L57"/>
  <c r="M58"/>
  <c r="J58"/>
  <c r="L55"/>
  <c r="I55"/>
  <c r="D55"/>
  <c r="M55"/>
  <c r="J55"/>
  <c r="L56"/>
  <c r="D56"/>
  <c r="I56"/>
  <c r="M56"/>
  <c r="J56"/>
  <c r="L52"/>
  <c r="I52"/>
  <c r="D52"/>
  <c r="M52"/>
  <c r="J52"/>
  <c r="I69"/>
  <c r="K69" s="1"/>
  <c r="D69"/>
  <c r="I95"/>
  <c r="D95"/>
  <c r="L95"/>
  <c r="M124"/>
  <c r="J124"/>
  <c r="J96"/>
  <c r="M96"/>
  <c r="I124"/>
  <c r="D124"/>
  <c r="L124"/>
  <c r="D96"/>
  <c r="I96"/>
  <c r="L96"/>
  <c r="J95"/>
  <c r="M95"/>
  <c r="FB69" i="14"/>
  <c r="FB96"/>
  <c r="FB95"/>
  <c r="FB124"/>
  <c r="CG69"/>
  <c r="C69" s="1"/>
  <c r="M69" s="1"/>
  <c r="CG95"/>
  <c r="C95" s="1"/>
  <c r="CG96"/>
  <c r="C96" s="1"/>
  <c r="CG124"/>
  <c r="C124" s="1"/>
  <c r="GN69"/>
  <c r="GN96"/>
  <c r="GN95"/>
  <c r="GN124"/>
  <c r="AW69"/>
  <c r="B69" s="1"/>
  <c r="I69" s="1"/>
  <c r="AW95"/>
  <c r="B95" s="1"/>
  <c r="AW96"/>
  <c r="B96" s="1"/>
  <c r="AW124"/>
  <c r="B124" s="1"/>
  <c r="IA96" i="23"/>
  <c r="IA95"/>
  <c r="IA124"/>
  <c r="GO96"/>
  <c r="GO95"/>
  <c r="GO124"/>
  <c r="CH96"/>
  <c r="C96" s="1"/>
  <c r="CH95"/>
  <c r="C95" s="1"/>
  <c r="CH124"/>
  <c r="C124" s="1"/>
  <c r="AX96"/>
  <c r="B96" s="1"/>
  <c r="AX95"/>
  <c r="B95" s="1"/>
  <c r="AX124"/>
  <c r="B124" s="1"/>
  <c r="FC96"/>
  <c r="FC95"/>
  <c r="FC124"/>
  <c r="DR96"/>
  <c r="DR95"/>
  <c r="DR124"/>
  <c r="GO48"/>
  <c r="GO69"/>
  <c r="FC48"/>
  <c r="FC69"/>
  <c r="CH48"/>
  <c r="C48" s="1"/>
  <c r="J48" s="1"/>
  <c r="CH69"/>
  <c r="C69" s="1"/>
  <c r="DR48"/>
  <c r="DR69"/>
  <c r="AX48"/>
  <c r="B48" s="1"/>
  <c r="L48" s="1"/>
  <c r="AX69"/>
  <c r="B69" s="1"/>
  <c r="IA48"/>
  <c r="IA69"/>
  <c r="AW45" i="14"/>
  <c r="B45" s="1"/>
  <c r="AW44"/>
  <c r="B44" s="1"/>
  <c r="AW47"/>
  <c r="B47" s="1"/>
  <c r="AW48"/>
  <c r="B48" s="1"/>
  <c r="FB10" i="23"/>
  <c r="CG45" i="14"/>
  <c r="C45" s="1"/>
  <c r="CG44"/>
  <c r="C44" s="1"/>
  <c r="CG47"/>
  <c r="C47" s="1"/>
  <c r="CG48"/>
  <c r="C48" s="1"/>
  <c r="GN45"/>
  <c r="GN44"/>
  <c r="GN47"/>
  <c r="GN48"/>
  <c r="FB45"/>
  <c r="FB44"/>
  <c r="FB47"/>
  <c r="FB48"/>
  <c r="AV10"/>
  <c r="AW10" i="23"/>
  <c r="M46" i="13"/>
  <c r="J46"/>
  <c r="I46"/>
  <c r="L46"/>
  <c r="D46"/>
  <c r="AX46" i="23"/>
  <c r="B46" s="1"/>
  <c r="AX45"/>
  <c r="B45" s="1"/>
  <c r="AX44"/>
  <c r="B44" s="1"/>
  <c r="IA46"/>
  <c r="IA45"/>
  <c r="IA44"/>
  <c r="GO46"/>
  <c r="GO45"/>
  <c r="GO44"/>
  <c r="FC44"/>
  <c r="FC46"/>
  <c r="FC45"/>
  <c r="CH46"/>
  <c r="C46" s="1"/>
  <c r="CH45"/>
  <c r="C45" s="1"/>
  <c r="CH44"/>
  <c r="C44" s="1"/>
  <c r="DR46"/>
  <c r="DR45"/>
  <c r="DR44"/>
  <c r="I45" i="13"/>
  <c r="L45"/>
  <c r="D45"/>
  <c r="M44"/>
  <c r="J44"/>
  <c r="M45"/>
  <c r="J45"/>
  <c r="I44"/>
  <c r="L44"/>
  <c r="D44"/>
  <c r="GN22" i="14"/>
  <c r="GN127"/>
  <c r="GN93"/>
  <c r="GN43"/>
  <c r="GN41"/>
  <c r="GN38"/>
  <c r="GN77"/>
  <c r="GN102"/>
  <c r="GN123"/>
  <c r="GN121"/>
  <c r="GN39"/>
  <c r="GN78"/>
  <c r="GN84"/>
  <c r="GN40"/>
  <c r="GN79"/>
  <c r="GN86"/>
  <c r="GN110"/>
  <c r="GN126"/>
  <c r="GN3"/>
  <c r="GN50"/>
  <c r="GN71"/>
  <c r="GN80"/>
  <c r="GN114"/>
  <c r="GO1"/>
  <c r="GN5"/>
  <c r="GN94"/>
  <c r="GN7"/>
  <c r="GN68"/>
  <c r="GN88"/>
  <c r="GN90"/>
  <c r="GN92"/>
  <c r="GN85"/>
  <c r="GN99"/>
  <c r="GN27"/>
  <c r="GN42"/>
  <c r="GN72"/>
  <c r="GN81"/>
  <c r="GN89"/>
  <c r="GN111"/>
  <c r="GN130"/>
  <c r="GN100"/>
  <c r="GN28"/>
  <c r="GN66"/>
  <c r="GN82"/>
  <c r="GN91"/>
  <c r="GN119"/>
  <c r="GN46"/>
  <c r="GN101"/>
  <c r="GN67"/>
  <c r="GN73"/>
  <c r="GN83"/>
  <c r="GN112"/>
  <c r="GN51"/>
  <c r="GN115"/>
  <c r="GN37"/>
  <c r="GN87"/>
  <c r="GN21"/>
  <c r="M22" i="13"/>
  <c r="J22"/>
  <c r="L22"/>
  <c r="I22"/>
  <c r="D22"/>
  <c r="M7"/>
  <c r="J7"/>
  <c r="M94"/>
  <c r="J94"/>
  <c r="I7"/>
  <c r="L7"/>
  <c r="D7"/>
  <c r="I94"/>
  <c r="D94"/>
  <c r="L94"/>
  <c r="M93"/>
  <c r="J93"/>
  <c r="M127"/>
  <c r="J127"/>
  <c r="I127"/>
  <c r="D127"/>
  <c r="L127"/>
  <c r="I93"/>
  <c r="L93"/>
  <c r="N93" s="1"/>
  <c r="D93"/>
  <c r="I5"/>
  <c r="L5"/>
  <c r="AX22" i="23"/>
  <c r="B22" s="1"/>
  <c r="AX5"/>
  <c r="B5" s="1"/>
  <c r="AX94"/>
  <c r="B94" s="1"/>
  <c r="AX93"/>
  <c r="B93" s="1"/>
  <c r="AX7"/>
  <c r="B7" s="1"/>
  <c r="AX127"/>
  <c r="B127" s="1"/>
  <c r="IA5"/>
  <c r="IA22"/>
  <c r="IA7"/>
  <c r="IA127"/>
  <c r="IA94"/>
  <c r="IA93"/>
  <c r="GO22"/>
  <c r="GO5"/>
  <c r="GO127"/>
  <c r="GO94"/>
  <c r="GO7"/>
  <c r="GO93"/>
  <c r="FC22"/>
  <c r="FC5"/>
  <c r="FC7"/>
  <c r="FC127"/>
  <c r="FC94"/>
  <c r="FC93"/>
  <c r="CH22"/>
  <c r="C22" s="1"/>
  <c r="CH5"/>
  <c r="CH127"/>
  <c r="C127" s="1"/>
  <c r="CH94"/>
  <c r="C94" s="1"/>
  <c r="CH93"/>
  <c r="C93" s="1"/>
  <c r="CH7"/>
  <c r="C7" s="1"/>
  <c r="DR22"/>
  <c r="DR5"/>
  <c r="DR127"/>
  <c r="DR94"/>
  <c r="DR93"/>
  <c r="DR7"/>
  <c r="DR88"/>
  <c r="DR43"/>
  <c r="DR121"/>
  <c r="DR87"/>
  <c r="DR126"/>
  <c r="DR42"/>
  <c r="DR73"/>
  <c r="DR89"/>
  <c r="DR114"/>
  <c r="DR66"/>
  <c r="DR115"/>
  <c r="DR84"/>
  <c r="DR112"/>
  <c r="DR67"/>
  <c r="DR79"/>
  <c r="DR99"/>
  <c r="DR28"/>
  <c r="DR71"/>
  <c r="DR85"/>
  <c r="DR111"/>
  <c r="DR38"/>
  <c r="DR39"/>
  <c r="DR51"/>
  <c r="DR82"/>
  <c r="DR110"/>
  <c r="DR40"/>
  <c r="DR72"/>
  <c r="DR37"/>
  <c r="DR30"/>
  <c r="DR90"/>
  <c r="DR92"/>
  <c r="DR68"/>
  <c r="DR47"/>
  <c r="DR80"/>
  <c r="DR102"/>
  <c r="DR29"/>
  <c r="DR3"/>
  <c r="DR81"/>
  <c r="DR101"/>
  <c r="DR130"/>
  <c r="DR78"/>
  <c r="DR100"/>
  <c r="DR27"/>
  <c r="DR86"/>
  <c r="DS1"/>
  <c r="DS65" s="1"/>
  <c r="DR41"/>
  <c r="DR77"/>
  <c r="DR21"/>
  <c r="DR91"/>
  <c r="DR123"/>
  <c r="DR83"/>
  <c r="DR119"/>
  <c r="FB22" i="14"/>
  <c r="FB5"/>
  <c r="FB7"/>
  <c r="FB127"/>
  <c r="FB94"/>
  <c r="FB93"/>
  <c r="AW22"/>
  <c r="B22" s="1"/>
  <c r="AW5"/>
  <c r="B5" s="1"/>
  <c r="AW94"/>
  <c r="B94" s="1"/>
  <c r="AW93"/>
  <c r="B93" s="1"/>
  <c r="AW7"/>
  <c r="B7" s="1"/>
  <c r="AW127"/>
  <c r="B127" s="1"/>
  <c r="CG22"/>
  <c r="C22" s="1"/>
  <c r="CG5"/>
  <c r="CG127"/>
  <c r="C127" s="1"/>
  <c r="CG94"/>
  <c r="C94" s="1"/>
  <c r="CG93"/>
  <c r="C93" s="1"/>
  <c r="CG7"/>
  <c r="C7" s="1"/>
  <c r="HX10"/>
  <c r="HX118"/>
  <c r="AW68"/>
  <c r="B68" s="1"/>
  <c r="AW30"/>
  <c r="B30" s="1"/>
  <c r="AW88"/>
  <c r="B88" s="1"/>
  <c r="GL32"/>
  <c r="GL31"/>
  <c r="GL33"/>
  <c r="DP31"/>
  <c r="DP32"/>
  <c r="DP33"/>
  <c r="AW129" i="23"/>
  <c r="DQ31"/>
  <c r="DQ32"/>
  <c r="DQ33"/>
  <c r="GM33"/>
  <c r="GM32"/>
  <c r="GM31"/>
  <c r="AW118"/>
  <c r="CF10" i="14"/>
  <c r="CF32"/>
  <c r="M10" i="13"/>
  <c r="J10"/>
  <c r="D31"/>
  <c r="J31"/>
  <c r="M31"/>
  <c r="J36"/>
  <c r="M36"/>
  <c r="FA33" i="14"/>
  <c r="FB118" i="23"/>
  <c r="FB31"/>
  <c r="CG33"/>
  <c r="AW32"/>
  <c r="AV32" i="14"/>
  <c r="D10" i="13"/>
  <c r="I10"/>
  <c r="L10"/>
  <c r="I31"/>
  <c r="L31"/>
  <c r="I36"/>
  <c r="L36"/>
  <c r="D36"/>
  <c r="FB68" i="14"/>
  <c r="FB30"/>
  <c r="FB88"/>
  <c r="AV76"/>
  <c r="GL118"/>
  <c r="GL10"/>
  <c r="DP10"/>
  <c r="DP118"/>
  <c r="AW76" i="23"/>
  <c r="DQ10"/>
  <c r="DQ118"/>
  <c r="GM10"/>
  <c r="GM118"/>
  <c r="HX33" i="14"/>
  <c r="HX32"/>
  <c r="HX31"/>
  <c r="AW75" i="23"/>
  <c r="AW117"/>
  <c r="AX30"/>
  <c r="B30" s="1"/>
  <c r="AX88"/>
  <c r="B88" s="1"/>
  <c r="HY10"/>
  <c r="HY118"/>
  <c r="HY32"/>
  <c r="HY33"/>
  <c r="HY31"/>
  <c r="IA88"/>
  <c r="CG68" i="14"/>
  <c r="C68" s="1"/>
  <c r="CG30"/>
  <c r="C30" s="1"/>
  <c r="CG88"/>
  <c r="C88" s="1"/>
  <c r="FA118"/>
  <c r="CF118"/>
  <c r="AV118"/>
  <c r="GO88" i="23"/>
  <c r="GO90"/>
  <c r="GO92"/>
  <c r="GO68"/>
  <c r="GO121"/>
  <c r="GO42"/>
  <c r="GO126"/>
  <c r="GO78"/>
  <c r="GO28"/>
  <c r="GO85"/>
  <c r="GO81"/>
  <c r="GO72"/>
  <c r="GO89"/>
  <c r="GO40"/>
  <c r="GO112"/>
  <c r="GO80"/>
  <c r="GO3"/>
  <c r="GO39"/>
  <c r="GO79"/>
  <c r="GO21"/>
  <c r="GO91"/>
  <c r="GO41"/>
  <c r="GO86"/>
  <c r="GO38"/>
  <c r="GO111"/>
  <c r="GO115"/>
  <c r="GO101"/>
  <c r="GO43"/>
  <c r="GO77"/>
  <c r="GO119"/>
  <c r="GO87"/>
  <c r="GO27"/>
  <c r="GO110"/>
  <c r="GO71"/>
  <c r="GO99"/>
  <c r="GO82"/>
  <c r="GO114"/>
  <c r="GO84"/>
  <c r="GO37"/>
  <c r="GO47"/>
  <c r="GO102"/>
  <c r="GO51"/>
  <c r="GO67"/>
  <c r="GO123"/>
  <c r="GP1"/>
  <c r="GP65" s="1"/>
  <c r="GO73"/>
  <c r="GO66"/>
  <c r="GO83"/>
  <c r="GO130"/>
  <c r="GO100"/>
  <c r="CF33" i="14"/>
  <c r="CF31"/>
  <c r="M88" i="13"/>
  <c r="J88"/>
  <c r="M32"/>
  <c r="J32"/>
  <c r="D30"/>
  <c r="J30"/>
  <c r="M30"/>
  <c r="FA31" i="14"/>
  <c r="FA10"/>
  <c r="FC30" i="23"/>
  <c r="FC88"/>
  <c r="FC90"/>
  <c r="FC85"/>
  <c r="FC115"/>
  <c r="FC87"/>
  <c r="FC126"/>
  <c r="FC42"/>
  <c r="FC73"/>
  <c r="FC89"/>
  <c r="FC114"/>
  <c r="FC66"/>
  <c r="FC91"/>
  <c r="FC123"/>
  <c r="FC79"/>
  <c r="FC99"/>
  <c r="FC28"/>
  <c r="FC71"/>
  <c r="FC41"/>
  <c r="FC77"/>
  <c r="FC21"/>
  <c r="FC78"/>
  <c r="FC100"/>
  <c r="FC27"/>
  <c r="FC83"/>
  <c r="FC119"/>
  <c r="FC43"/>
  <c r="FC92"/>
  <c r="FC68"/>
  <c r="FC51"/>
  <c r="FC80"/>
  <c r="FC102"/>
  <c r="FC29"/>
  <c r="FC3"/>
  <c r="FC81"/>
  <c r="FC101"/>
  <c r="FC130"/>
  <c r="FC82"/>
  <c r="FC110"/>
  <c r="FC40"/>
  <c r="FD1"/>
  <c r="FD65" s="1"/>
  <c r="FC86"/>
  <c r="FC47"/>
  <c r="FC111"/>
  <c r="FC38"/>
  <c r="FC39"/>
  <c r="FC121"/>
  <c r="FC84"/>
  <c r="FC112"/>
  <c r="FC67"/>
  <c r="FC72"/>
  <c r="FC37"/>
  <c r="FB33"/>
  <c r="FB32"/>
  <c r="CH30"/>
  <c r="C30" s="1"/>
  <c r="CH88"/>
  <c r="C88" s="1"/>
  <c r="CH92"/>
  <c r="C92" s="1"/>
  <c r="CH41"/>
  <c r="C41" s="1"/>
  <c r="CH112"/>
  <c r="C112" s="1"/>
  <c r="CH89"/>
  <c r="C89" s="1"/>
  <c r="CH80"/>
  <c r="C80" s="1"/>
  <c r="CH86"/>
  <c r="C86" s="1"/>
  <c r="CH67"/>
  <c r="C67" s="1"/>
  <c r="CH101"/>
  <c r="C101" s="1"/>
  <c r="CH77"/>
  <c r="C77" s="1"/>
  <c r="CH78"/>
  <c r="C78" s="1"/>
  <c r="CH110"/>
  <c r="C110" s="1"/>
  <c r="CH82"/>
  <c r="C82" s="1"/>
  <c r="CH79"/>
  <c r="C79" s="1"/>
  <c r="CH114"/>
  <c r="C114" s="1"/>
  <c r="CH73"/>
  <c r="C73" s="1"/>
  <c r="CH84"/>
  <c r="C84" s="1"/>
  <c r="CH28"/>
  <c r="C28" s="1"/>
  <c r="M28" s="1"/>
  <c r="CH100"/>
  <c r="C100" s="1"/>
  <c r="CH27"/>
  <c r="C27" s="1"/>
  <c r="CH91"/>
  <c r="C91" s="1"/>
  <c r="CH21"/>
  <c r="C21" s="1"/>
  <c r="CH51"/>
  <c r="C51" s="1"/>
  <c r="CH130"/>
  <c r="C130" s="1"/>
  <c r="CH38"/>
  <c r="C38" s="1"/>
  <c r="CH66"/>
  <c r="C66" s="1"/>
  <c r="CH90"/>
  <c r="C90" s="1"/>
  <c r="CH43"/>
  <c r="CH68"/>
  <c r="C68" s="1"/>
  <c r="CH85"/>
  <c r="C85" s="1"/>
  <c r="CH72"/>
  <c r="C72" s="1"/>
  <c r="CH123"/>
  <c r="C123" s="1"/>
  <c r="CH40"/>
  <c r="C40" s="1"/>
  <c r="CH121"/>
  <c r="C121" s="1"/>
  <c r="CH71"/>
  <c r="C71" s="1"/>
  <c r="CH47"/>
  <c r="C47" s="1"/>
  <c r="CH111"/>
  <c r="C111" s="1"/>
  <c r="CH87"/>
  <c r="C87" s="1"/>
  <c r="CH39"/>
  <c r="CH99"/>
  <c r="C99" s="1"/>
  <c r="CH37"/>
  <c r="C37" s="1"/>
  <c r="CH102"/>
  <c r="C102" s="1"/>
  <c r="CH3"/>
  <c r="C3" s="1"/>
  <c r="CH115"/>
  <c r="C115" s="1"/>
  <c r="CH83"/>
  <c r="C83" s="1"/>
  <c r="CH29"/>
  <c r="C29" s="1"/>
  <c r="CH119"/>
  <c r="C119" s="1"/>
  <c r="CH126"/>
  <c r="C126" s="1"/>
  <c r="CH42"/>
  <c r="C42" s="1"/>
  <c r="CH81"/>
  <c r="C81" s="1"/>
  <c r="CG118"/>
  <c r="CG10"/>
  <c r="CG32"/>
  <c r="AW33"/>
  <c r="AW31"/>
  <c r="AV33" i="14"/>
  <c r="AV31"/>
  <c r="I88" i="13"/>
  <c r="L88"/>
  <c r="D88"/>
  <c r="L32"/>
  <c r="I32"/>
  <c r="D32"/>
  <c r="I30"/>
  <c r="L30"/>
  <c r="CG90" i="14"/>
  <c r="C90" s="1"/>
  <c r="CG92"/>
  <c r="C92" s="1"/>
  <c r="CG43"/>
  <c r="FB43"/>
  <c r="FB90"/>
  <c r="FB92"/>
  <c r="AW43"/>
  <c r="AW90"/>
  <c r="B90" s="1"/>
  <c r="AW92"/>
  <c r="B92" s="1"/>
  <c r="AX43" i="23"/>
  <c r="AX90"/>
  <c r="B90" s="1"/>
  <c r="AX92"/>
  <c r="B92" s="1"/>
  <c r="AX68"/>
  <c r="B68" s="1"/>
  <c r="IA43"/>
  <c r="IA90"/>
  <c r="IA92"/>
  <c r="IA68"/>
  <c r="J90" i="13"/>
  <c r="M90"/>
  <c r="I92"/>
  <c r="L92"/>
  <c r="D92"/>
  <c r="M118"/>
  <c r="J118"/>
  <c r="J68"/>
  <c r="M68"/>
  <c r="M92"/>
  <c r="J92"/>
  <c r="D118"/>
  <c r="I118"/>
  <c r="L118"/>
  <c r="I90"/>
  <c r="L90"/>
  <c r="D90"/>
  <c r="I68"/>
  <c r="D68"/>
  <c r="L68"/>
  <c r="IA51" i="23"/>
  <c r="IA77"/>
  <c r="IA21"/>
  <c r="IA37"/>
  <c r="IA67"/>
  <c r="IA72"/>
  <c r="IA119"/>
  <c r="IA84"/>
  <c r="IA112"/>
  <c r="IA38"/>
  <c r="IA47"/>
  <c r="IA73"/>
  <c r="IA89"/>
  <c r="IA114"/>
  <c r="IA28"/>
  <c r="IA71"/>
  <c r="IA87"/>
  <c r="IA126"/>
  <c r="IA40"/>
  <c r="IA121"/>
  <c r="IA86"/>
  <c r="IA66"/>
  <c r="IA82"/>
  <c r="IA110"/>
  <c r="IB1"/>
  <c r="IB65" s="1"/>
  <c r="IA85"/>
  <c r="IA115"/>
  <c r="IA3"/>
  <c r="IA111"/>
  <c r="IA27"/>
  <c r="IA83"/>
  <c r="IA39"/>
  <c r="IA78"/>
  <c r="IA100"/>
  <c r="IA41"/>
  <c r="IA81"/>
  <c r="IA101"/>
  <c r="IA130"/>
  <c r="IA80"/>
  <c r="IA102"/>
  <c r="IA79"/>
  <c r="IA99"/>
  <c r="IA91"/>
  <c r="IA123"/>
  <c r="IA42"/>
  <c r="CG50" i="14"/>
  <c r="C50" s="1"/>
  <c r="CG3"/>
  <c r="C3" s="1"/>
  <c r="CG86"/>
  <c r="C86" s="1"/>
  <c r="CG83"/>
  <c r="C83" s="1"/>
  <c r="CG29"/>
  <c r="C29" s="1"/>
  <c r="CG37"/>
  <c r="C37" s="1"/>
  <c r="CG101"/>
  <c r="C101" s="1"/>
  <c r="CG87"/>
  <c r="C87" s="1"/>
  <c r="CG27"/>
  <c r="C27" s="1"/>
  <c r="CG80"/>
  <c r="C80" s="1"/>
  <c r="CG123"/>
  <c r="C123" s="1"/>
  <c r="CG119"/>
  <c r="C119" s="1"/>
  <c r="CG46"/>
  <c r="C46" s="1"/>
  <c r="CG110"/>
  <c r="C110" s="1"/>
  <c r="CG79"/>
  <c r="C79" s="1"/>
  <c r="CG81"/>
  <c r="C81" s="1"/>
  <c r="CG38"/>
  <c r="C38" s="1"/>
  <c r="CG114"/>
  <c r="C114" s="1"/>
  <c r="CG41"/>
  <c r="C41" s="1"/>
  <c r="CG102"/>
  <c r="C102" s="1"/>
  <c r="CG130"/>
  <c r="C130" s="1"/>
  <c r="CG21"/>
  <c r="C21" s="1"/>
  <c r="CG78"/>
  <c r="C78" s="1"/>
  <c r="CG100"/>
  <c r="C100" s="1"/>
  <c r="CG85"/>
  <c r="C85" s="1"/>
  <c r="CG73"/>
  <c r="C73" s="1"/>
  <c r="CG84"/>
  <c r="C84" s="1"/>
  <c r="CG40"/>
  <c r="C40" s="1"/>
  <c r="CG28"/>
  <c r="C28" s="1"/>
  <c r="CG126"/>
  <c r="C126" s="1"/>
  <c r="CG51"/>
  <c r="C51" s="1"/>
  <c r="CG111"/>
  <c r="C111" s="1"/>
  <c r="CG121"/>
  <c r="C121" s="1"/>
  <c r="CG67"/>
  <c r="C67" s="1"/>
  <c r="CG91"/>
  <c r="C91" s="1"/>
  <c r="CG112"/>
  <c r="C112" s="1"/>
  <c r="CG115"/>
  <c r="C115" s="1"/>
  <c r="CG99"/>
  <c r="C99" s="1"/>
  <c r="CG39"/>
  <c r="CG77"/>
  <c r="C77" s="1"/>
  <c r="CG42"/>
  <c r="C42" s="1"/>
  <c r="CG89"/>
  <c r="C89" s="1"/>
  <c r="CG72"/>
  <c r="C72" s="1"/>
  <c r="CG66"/>
  <c r="C66" s="1"/>
  <c r="CG82"/>
  <c r="C82" s="1"/>
  <c r="CG71"/>
  <c r="C71" s="1"/>
  <c r="J76" i="13"/>
  <c r="M76"/>
  <c r="M40"/>
  <c r="J40"/>
  <c r="M21"/>
  <c r="J21"/>
  <c r="J128"/>
  <c r="M128"/>
  <c r="M123"/>
  <c r="J123"/>
  <c r="M81"/>
  <c r="J81"/>
  <c r="M53"/>
  <c r="J53"/>
  <c r="M77"/>
  <c r="J77"/>
  <c r="J117"/>
  <c r="M117"/>
  <c r="J91"/>
  <c r="M91"/>
  <c r="J27"/>
  <c r="M27"/>
  <c r="J130"/>
  <c r="M130"/>
  <c r="J37"/>
  <c r="M37"/>
  <c r="J114"/>
  <c r="M114"/>
  <c r="M100"/>
  <c r="J100"/>
  <c r="J72"/>
  <c r="M72"/>
  <c r="M73"/>
  <c r="J73"/>
  <c r="J9"/>
  <c r="M9"/>
  <c r="M71"/>
  <c r="J71"/>
  <c r="M78"/>
  <c r="J78"/>
  <c r="M110"/>
  <c r="J110"/>
  <c r="J41"/>
  <c r="M41"/>
  <c r="M38"/>
  <c r="J38"/>
  <c r="J82"/>
  <c r="M82"/>
  <c r="M115"/>
  <c r="J115"/>
  <c r="M119"/>
  <c r="J119"/>
  <c r="J84"/>
  <c r="M84"/>
  <c r="M85"/>
  <c r="J85"/>
  <c r="J28"/>
  <c r="J80"/>
  <c r="M80"/>
  <c r="M89"/>
  <c r="J89"/>
  <c r="M34"/>
  <c r="J34"/>
  <c r="J66"/>
  <c r="M66"/>
  <c r="M87"/>
  <c r="J87"/>
  <c r="M112"/>
  <c r="J112"/>
  <c r="M33"/>
  <c r="J33"/>
  <c r="M99"/>
  <c r="J99"/>
  <c r="J101"/>
  <c r="M101"/>
  <c r="J62"/>
  <c r="M62"/>
  <c r="J129"/>
  <c r="M129"/>
  <c r="J3"/>
  <c r="M3"/>
  <c r="M35"/>
  <c r="J35"/>
  <c r="J29"/>
  <c r="M29"/>
  <c r="M67"/>
  <c r="J67"/>
  <c r="M102"/>
  <c r="J102"/>
  <c r="J48"/>
  <c r="M48"/>
  <c r="M111"/>
  <c r="J111"/>
  <c r="J75"/>
  <c r="M75"/>
  <c r="J126"/>
  <c r="M126"/>
  <c r="M86"/>
  <c r="J86"/>
  <c r="M42"/>
  <c r="J42"/>
  <c r="J79"/>
  <c r="M79"/>
  <c r="M83"/>
  <c r="J83"/>
  <c r="J121"/>
  <c r="M121"/>
  <c r="M47"/>
  <c r="J47"/>
  <c r="FB85" i="14"/>
  <c r="FB46"/>
  <c r="FB121"/>
  <c r="FB110"/>
  <c r="FB111"/>
  <c r="FB112"/>
  <c r="FB123"/>
  <c r="FB126"/>
  <c r="FB130"/>
  <c r="FB72"/>
  <c r="FB73"/>
  <c r="FB77"/>
  <c r="FB79"/>
  <c r="FB81"/>
  <c r="FB83"/>
  <c r="FB86"/>
  <c r="FB89"/>
  <c r="FB99"/>
  <c r="FB101"/>
  <c r="FB28"/>
  <c r="FB37"/>
  <c r="FB39"/>
  <c r="FB50"/>
  <c r="FB66"/>
  <c r="FB71"/>
  <c r="FC1"/>
  <c r="FB51"/>
  <c r="FB41"/>
  <c r="FB115"/>
  <c r="FB114"/>
  <c r="FB119"/>
  <c r="FB21"/>
  <c r="FB78"/>
  <c r="FB80"/>
  <c r="FB82"/>
  <c r="FB84"/>
  <c r="FB87"/>
  <c r="FB91"/>
  <c r="FB100"/>
  <c r="FB102"/>
  <c r="FB27"/>
  <c r="FB29"/>
  <c r="FB38"/>
  <c r="FB40"/>
  <c r="FB42"/>
  <c r="FB67"/>
  <c r="FB3"/>
  <c r="CF129"/>
  <c r="CF76"/>
  <c r="CF117"/>
  <c r="CF75"/>
  <c r="CF9"/>
  <c r="CF128"/>
  <c r="HX75"/>
  <c r="HX117"/>
  <c r="HX9"/>
  <c r="HX129"/>
  <c r="HX128"/>
  <c r="HX76"/>
  <c r="AW85"/>
  <c r="B85" s="1"/>
  <c r="AW46"/>
  <c r="B46" s="1"/>
  <c r="AW51"/>
  <c r="B51" s="1"/>
  <c r="AW41"/>
  <c r="B41" s="1"/>
  <c r="AW37"/>
  <c r="B37" s="1"/>
  <c r="AW42"/>
  <c r="B42" s="1"/>
  <c r="AW50"/>
  <c r="B50" s="1"/>
  <c r="AW112"/>
  <c r="B112" s="1"/>
  <c r="AW73"/>
  <c r="B73" s="1"/>
  <c r="AW111"/>
  <c r="B111" s="1"/>
  <c r="AW102"/>
  <c r="B102" s="1"/>
  <c r="AW110"/>
  <c r="B110" s="1"/>
  <c r="AW101"/>
  <c r="B101" s="1"/>
  <c r="AW130"/>
  <c r="B130" s="1"/>
  <c r="AW21"/>
  <c r="B21" s="1"/>
  <c r="AW115"/>
  <c r="B115" s="1"/>
  <c r="AW89"/>
  <c r="B89" s="1"/>
  <c r="AW121"/>
  <c r="B121" s="1"/>
  <c r="AW86"/>
  <c r="B86" s="1"/>
  <c r="AW39"/>
  <c r="AW100"/>
  <c r="B100" s="1"/>
  <c r="AW80"/>
  <c r="B80" s="1"/>
  <c r="AW81"/>
  <c r="B81" s="1"/>
  <c r="AW82"/>
  <c r="B82" s="1"/>
  <c r="AW83"/>
  <c r="B83" s="1"/>
  <c r="AW67"/>
  <c r="B67" s="1"/>
  <c r="AW77"/>
  <c r="B77" s="1"/>
  <c r="AW28"/>
  <c r="B28" s="1"/>
  <c r="AW123"/>
  <c r="B123" s="1"/>
  <c r="AW38"/>
  <c r="B38" s="1"/>
  <c r="AW29"/>
  <c r="B29" s="1"/>
  <c r="AW71"/>
  <c r="B71" s="1"/>
  <c r="AW87"/>
  <c r="B87" s="1"/>
  <c r="AW84"/>
  <c r="B84" s="1"/>
  <c r="AW72"/>
  <c r="B72" s="1"/>
  <c r="AW3"/>
  <c r="B3" s="1"/>
  <c r="AW78"/>
  <c r="B78" s="1"/>
  <c r="AW99"/>
  <c r="B99" s="1"/>
  <c r="AW27"/>
  <c r="B27" s="1"/>
  <c r="AW40"/>
  <c r="B40" s="1"/>
  <c r="AW66"/>
  <c r="B66" s="1"/>
  <c r="AW79"/>
  <c r="B79" s="1"/>
  <c r="AW91"/>
  <c r="B91" s="1"/>
  <c r="AW126"/>
  <c r="B126" s="1"/>
  <c r="AW114"/>
  <c r="B114" s="1"/>
  <c r="AW119"/>
  <c r="B119" s="1"/>
  <c r="L37" i="13"/>
  <c r="I37"/>
  <c r="D37"/>
  <c r="I117"/>
  <c r="L117"/>
  <c r="D117"/>
  <c r="I33"/>
  <c r="L33"/>
  <c r="D33"/>
  <c r="I9"/>
  <c r="L9"/>
  <c r="D9"/>
  <c r="L38"/>
  <c r="I38"/>
  <c r="D38"/>
  <c r="L91"/>
  <c r="I91"/>
  <c r="D91"/>
  <c r="L66"/>
  <c r="I66"/>
  <c r="D66"/>
  <c r="I27"/>
  <c r="L27"/>
  <c r="D27"/>
  <c r="L99"/>
  <c r="I99"/>
  <c r="D99"/>
  <c r="L3"/>
  <c r="I3"/>
  <c r="D3"/>
  <c r="I100"/>
  <c r="L100"/>
  <c r="D100"/>
  <c r="I72"/>
  <c r="L72"/>
  <c r="D72"/>
  <c r="I28"/>
  <c r="L28"/>
  <c r="I67"/>
  <c r="L67"/>
  <c r="D67"/>
  <c r="I82"/>
  <c r="L82"/>
  <c r="D82"/>
  <c r="I80"/>
  <c r="L80"/>
  <c r="D80"/>
  <c r="I86"/>
  <c r="L86"/>
  <c r="D86"/>
  <c r="L87"/>
  <c r="I87"/>
  <c r="D87"/>
  <c r="I73"/>
  <c r="L73"/>
  <c r="D73"/>
  <c r="I115"/>
  <c r="L115"/>
  <c r="D115"/>
  <c r="I89"/>
  <c r="L89"/>
  <c r="D89"/>
  <c r="I101"/>
  <c r="L101"/>
  <c r="D101"/>
  <c r="L102"/>
  <c r="I102"/>
  <c r="D102"/>
  <c r="I42"/>
  <c r="L42"/>
  <c r="D42"/>
  <c r="I112"/>
  <c r="L112"/>
  <c r="D112"/>
  <c r="I41"/>
  <c r="L41"/>
  <c r="D41"/>
  <c r="D35"/>
  <c r="L35"/>
  <c r="I35"/>
  <c r="L85"/>
  <c r="D85"/>
  <c r="I85"/>
  <c r="DP35" i="14"/>
  <c r="DP34"/>
  <c r="DP36"/>
  <c r="GL36"/>
  <c r="GL34"/>
  <c r="GL35"/>
  <c r="AX32" i="23"/>
  <c r="GM34"/>
  <c r="GM36"/>
  <c r="GM35"/>
  <c r="DQ35"/>
  <c r="DQ34"/>
  <c r="DQ36"/>
  <c r="AW128"/>
  <c r="DP128" i="14"/>
  <c r="DP117"/>
  <c r="DP9"/>
  <c r="DP76"/>
  <c r="DP75"/>
  <c r="DP129"/>
  <c r="GL75"/>
  <c r="GL128"/>
  <c r="GL9"/>
  <c r="GL117"/>
  <c r="GL76"/>
  <c r="GL129"/>
  <c r="I34" i="13"/>
  <c r="L34"/>
  <c r="D34"/>
  <c r="I75"/>
  <c r="L75"/>
  <c r="D75"/>
  <c r="I76"/>
  <c r="L76"/>
  <c r="D76"/>
  <c r="I128"/>
  <c r="L128"/>
  <c r="D128"/>
  <c r="I129"/>
  <c r="L129"/>
  <c r="D129"/>
  <c r="I114"/>
  <c r="L114"/>
  <c r="D114"/>
  <c r="I126"/>
  <c r="L126"/>
  <c r="D126"/>
  <c r="I71"/>
  <c r="L71"/>
  <c r="D71"/>
  <c r="L29"/>
  <c r="I29"/>
  <c r="D29"/>
  <c r="I119"/>
  <c r="L119"/>
  <c r="D119"/>
  <c r="I79"/>
  <c r="L79"/>
  <c r="D79"/>
  <c r="I40"/>
  <c r="L40"/>
  <c r="D40"/>
  <c r="I77"/>
  <c r="L77"/>
  <c r="D77"/>
  <c r="I123"/>
  <c r="L123"/>
  <c r="D123"/>
  <c r="I78"/>
  <c r="L78"/>
  <c r="D78"/>
  <c r="I83"/>
  <c r="L83"/>
  <c r="D83"/>
  <c r="I81"/>
  <c r="L81"/>
  <c r="D81"/>
  <c r="I84"/>
  <c r="L84"/>
  <c r="D84"/>
  <c r="I121"/>
  <c r="L121"/>
  <c r="D121"/>
  <c r="I130"/>
  <c r="L130"/>
  <c r="D130"/>
  <c r="I21"/>
  <c r="L21"/>
  <c r="D21"/>
  <c r="I111"/>
  <c r="L111"/>
  <c r="D111"/>
  <c r="I110"/>
  <c r="L110"/>
  <c r="D110"/>
  <c r="L62"/>
  <c r="I62"/>
  <c r="D62"/>
  <c r="L48"/>
  <c r="I48"/>
  <c r="D48"/>
  <c r="L53"/>
  <c r="I53"/>
  <c r="D53"/>
  <c r="D47"/>
  <c r="L47"/>
  <c r="I47"/>
  <c r="GM76" i="23"/>
  <c r="GM128"/>
  <c r="GM117"/>
  <c r="GM75"/>
  <c r="GM129"/>
  <c r="GM9"/>
  <c r="DQ129"/>
  <c r="DQ128"/>
  <c r="DQ117"/>
  <c r="DQ76"/>
  <c r="DQ75"/>
  <c r="DQ9"/>
  <c r="FB31" i="14"/>
  <c r="CF36"/>
  <c r="CF35"/>
  <c r="CF34"/>
  <c r="HX34"/>
  <c r="HX36"/>
  <c r="HX35"/>
  <c r="AX85" i="23"/>
  <c r="B85" s="1"/>
  <c r="AX36"/>
  <c r="B36" s="1"/>
  <c r="AX47"/>
  <c r="B47" s="1"/>
  <c r="AX51"/>
  <c r="B51" s="1"/>
  <c r="AX41"/>
  <c r="B41" s="1"/>
  <c r="AX37"/>
  <c r="B37" s="1"/>
  <c r="AX42"/>
  <c r="B42" s="1"/>
  <c r="AX129"/>
  <c r="AX112"/>
  <c r="B112" s="1"/>
  <c r="AX73"/>
  <c r="B73" s="1"/>
  <c r="AX111"/>
  <c r="B111" s="1"/>
  <c r="AX130"/>
  <c r="B130" s="1"/>
  <c r="AX102"/>
  <c r="B102" s="1"/>
  <c r="AX110"/>
  <c r="B110" s="1"/>
  <c r="AX101"/>
  <c r="B101" s="1"/>
  <c r="AX128"/>
  <c r="AX89"/>
  <c r="B89" s="1"/>
  <c r="AX115"/>
  <c r="B115" s="1"/>
  <c r="AX86"/>
  <c r="B86" s="1"/>
  <c r="AX39"/>
  <c r="AX100"/>
  <c r="B100" s="1"/>
  <c r="AX81"/>
  <c r="B81" s="1"/>
  <c r="AX82"/>
  <c r="B82" s="1"/>
  <c r="AX83"/>
  <c r="B83" s="1"/>
  <c r="AX67"/>
  <c r="B67" s="1"/>
  <c r="AX78"/>
  <c r="B78" s="1"/>
  <c r="AX99"/>
  <c r="B99" s="1"/>
  <c r="AX27"/>
  <c r="B27" s="1"/>
  <c r="AX40"/>
  <c r="B40" s="1"/>
  <c r="AX66"/>
  <c r="B66" s="1"/>
  <c r="AX79"/>
  <c r="B79" s="1"/>
  <c r="AX35"/>
  <c r="B35" s="1"/>
  <c r="AX21"/>
  <c r="B21" s="1"/>
  <c r="AX121"/>
  <c r="B121" s="1"/>
  <c r="AX87"/>
  <c r="B87" s="1"/>
  <c r="AX84"/>
  <c r="B84" s="1"/>
  <c r="AX72"/>
  <c r="B72" s="1"/>
  <c r="AX3"/>
  <c r="B3" s="1"/>
  <c r="AX80"/>
  <c r="B80" s="1"/>
  <c r="AX77"/>
  <c r="B77" s="1"/>
  <c r="AX28"/>
  <c r="B28" s="1"/>
  <c r="AX123"/>
  <c r="B123" s="1"/>
  <c r="AX38"/>
  <c r="B38" s="1"/>
  <c r="AX34"/>
  <c r="B34" s="1"/>
  <c r="AX29"/>
  <c r="B29" s="1"/>
  <c r="AX71"/>
  <c r="B71" s="1"/>
  <c r="AX91"/>
  <c r="B91" s="1"/>
  <c r="AX126"/>
  <c r="B126" s="1"/>
  <c r="AX114"/>
  <c r="B114" s="1"/>
  <c r="AX119"/>
  <c r="B119" s="1"/>
  <c r="CG76"/>
  <c r="CG75"/>
  <c r="CG128"/>
  <c r="CG117"/>
  <c r="CG9"/>
  <c r="CG129"/>
  <c r="FB117"/>
  <c r="FB76"/>
  <c r="FB128"/>
  <c r="FB9"/>
  <c r="FB129"/>
  <c r="FB75"/>
  <c r="HY129"/>
  <c r="HY75"/>
  <c r="HY117"/>
  <c r="HY76"/>
  <c r="HY128"/>
  <c r="HY9"/>
  <c r="CG36"/>
  <c r="CG34"/>
  <c r="CG35"/>
  <c r="FB36"/>
  <c r="FB34"/>
  <c r="FB35"/>
  <c r="HY35"/>
  <c r="HY36"/>
  <c r="HY34"/>
  <c r="AV117" i="14"/>
  <c r="AV128"/>
  <c r="AV129"/>
  <c r="AV75"/>
  <c r="AV9"/>
  <c r="AW9" i="23"/>
  <c r="K13" i="13" l="1"/>
  <c r="N54"/>
  <c r="M42" i="25" s="1"/>
  <c r="K23" i="13"/>
  <c r="N14"/>
  <c r="M94" i="25" s="1"/>
  <c r="K106" i="13"/>
  <c r="K94"/>
  <c r="N95"/>
  <c r="M101" i="25" s="1"/>
  <c r="N70" i="13"/>
  <c r="K122"/>
  <c r="K32"/>
  <c r="N57"/>
  <c r="M119" i="25" s="1"/>
  <c r="L52" i="23"/>
  <c r="N30" i="13"/>
  <c r="N32"/>
  <c r="N113"/>
  <c r="M25" i="25" s="1"/>
  <c r="N98" i="13"/>
  <c r="Q86" i="25" s="1"/>
  <c r="K54" i="13"/>
  <c r="N88"/>
  <c r="K96"/>
  <c r="K52" i="23"/>
  <c r="K113" i="13"/>
  <c r="N120" i="14"/>
  <c r="N65" i="23"/>
  <c r="K98" i="13"/>
  <c r="K61"/>
  <c r="L63" i="14"/>
  <c r="N63" s="1"/>
  <c r="L120" i="23"/>
  <c r="S93" i="25"/>
  <c r="M93"/>
  <c r="S42"/>
  <c r="M23"/>
  <c r="S23"/>
  <c r="Q28"/>
  <c r="G28" s="1"/>
  <c r="H55" i="26" s="1"/>
  <c r="M28" i="25"/>
  <c r="C28" s="1"/>
  <c r="D55" i="26" s="1"/>
  <c r="S28" i="25"/>
  <c r="C14" i="14"/>
  <c r="M14" s="1"/>
  <c r="C105"/>
  <c r="J105" s="1"/>
  <c r="J120"/>
  <c r="I120"/>
  <c r="GO122"/>
  <c r="GO65"/>
  <c r="DR65"/>
  <c r="DR122"/>
  <c r="IA122"/>
  <c r="IA65"/>
  <c r="M122"/>
  <c r="J122"/>
  <c r="L122"/>
  <c r="D122"/>
  <c r="I122"/>
  <c r="FC122"/>
  <c r="FC65"/>
  <c r="D120"/>
  <c r="J65"/>
  <c r="M65"/>
  <c r="I65"/>
  <c r="D65"/>
  <c r="L65"/>
  <c r="K65" i="23"/>
  <c r="N122" i="13"/>
  <c r="M110" i="25" s="1"/>
  <c r="N65" i="13"/>
  <c r="M128" i="25" s="1"/>
  <c r="K65" i="13"/>
  <c r="B13" i="23"/>
  <c r="L13" s="1"/>
  <c r="M52"/>
  <c r="N52" s="1"/>
  <c r="T42" i="25" s="1"/>
  <c r="D52" i="23"/>
  <c r="J122"/>
  <c r="M122"/>
  <c r="L122"/>
  <c r="I122"/>
  <c r="D122"/>
  <c r="GO120" i="14"/>
  <c r="GO52"/>
  <c r="DR120"/>
  <c r="DR52"/>
  <c r="IA120"/>
  <c r="IA52"/>
  <c r="M52"/>
  <c r="J52"/>
  <c r="L52"/>
  <c r="D52"/>
  <c r="I52"/>
  <c r="FC120"/>
  <c r="FC52"/>
  <c r="IB52" i="23"/>
  <c r="IB122"/>
  <c r="DS52"/>
  <c r="DS122"/>
  <c r="FD52"/>
  <c r="FD122"/>
  <c r="GP52"/>
  <c r="GP122"/>
  <c r="N50" i="13"/>
  <c r="N109"/>
  <c r="S174" i="25" s="1"/>
  <c r="K107" i="13"/>
  <c r="B14" i="23"/>
  <c r="I14" s="1"/>
  <c r="D28" i="25"/>
  <c r="E55" i="26" s="1"/>
  <c r="C116" i="23"/>
  <c r="J116" s="1"/>
  <c r="B116"/>
  <c r="I116" s="1"/>
  <c r="M120"/>
  <c r="K120"/>
  <c r="D120"/>
  <c r="GP120"/>
  <c r="DS120"/>
  <c r="IB120"/>
  <c r="FD120"/>
  <c r="J63"/>
  <c r="K63" s="1"/>
  <c r="J63" i="14"/>
  <c r="K63" s="1"/>
  <c r="I116"/>
  <c r="L63" i="23"/>
  <c r="N63" s="1"/>
  <c r="D63" i="14"/>
  <c r="K50" i="13"/>
  <c r="K109"/>
  <c r="N107"/>
  <c r="S172" i="25" s="1"/>
  <c r="N106" i="13"/>
  <c r="S171" i="25" s="1"/>
  <c r="FC61" i="14"/>
  <c r="FC26"/>
  <c r="FC109"/>
  <c r="FC108"/>
  <c r="FC107"/>
  <c r="FC103"/>
  <c r="FD61" i="23"/>
  <c r="FD26"/>
  <c r="FD109"/>
  <c r="FD108"/>
  <c r="FD107"/>
  <c r="FD103"/>
  <c r="DS61"/>
  <c r="DS26"/>
  <c r="DS109"/>
  <c r="DS108"/>
  <c r="DS107"/>
  <c r="DS103"/>
  <c r="GO61" i="14"/>
  <c r="GO26"/>
  <c r="GO109"/>
  <c r="GO108"/>
  <c r="GO103"/>
  <c r="GO107"/>
  <c r="DR61"/>
  <c r="DR26"/>
  <c r="DR109"/>
  <c r="DR108"/>
  <c r="DR107"/>
  <c r="DR103"/>
  <c r="AX20" i="23"/>
  <c r="B20" s="1"/>
  <c r="L20" s="1"/>
  <c r="GN106"/>
  <c r="GN105"/>
  <c r="GN104"/>
  <c r="AW20" i="14"/>
  <c r="B20" s="1"/>
  <c r="L20" s="1"/>
  <c r="GM104"/>
  <c r="GM106"/>
  <c r="GM105"/>
  <c r="K105" i="13"/>
  <c r="DR104" i="23"/>
  <c r="FB104" i="14"/>
  <c r="N103" i="13"/>
  <c r="N104"/>
  <c r="N26"/>
  <c r="DQ105" i="14"/>
  <c r="DQ106"/>
  <c r="J103" i="23"/>
  <c r="M103"/>
  <c r="CH105"/>
  <c r="C105" s="1"/>
  <c r="J107"/>
  <c r="M107"/>
  <c r="J109"/>
  <c r="M109"/>
  <c r="J61"/>
  <c r="M61"/>
  <c r="M103" i="14"/>
  <c r="J103"/>
  <c r="CG106"/>
  <c r="C106" s="1"/>
  <c r="J109"/>
  <c r="M109"/>
  <c r="M61"/>
  <c r="J61"/>
  <c r="L103" i="23"/>
  <c r="I103"/>
  <c r="D103"/>
  <c r="AX105"/>
  <c r="B105" s="1"/>
  <c r="L107"/>
  <c r="I107"/>
  <c r="K107" s="1"/>
  <c r="D107"/>
  <c r="I109"/>
  <c r="L109"/>
  <c r="D109"/>
  <c r="L61"/>
  <c r="D61"/>
  <c r="I61"/>
  <c r="AW104" i="14"/>
  <c r="B104" s="1"/>
  <c r="I107"/>
  <c r="L107"/>
  <c r="D107"/>
  <c r="L108"/>
  <c r="I108"/>
  <c r="D108"/>
  <c r="L26"/>
  <c r="I26"/>
  <c r="D26"/>
  <c r="IB61" i="23"/>
  <c r="IB26"/>
  <c r="IB109"/>
  <c r="IB108"/>
  <c r="IB107"/>
  <c r="IB103"/>
  <c r="GP61"/>
  <c r="GP26"/>
  <c r="GP109"/>
  <c r="GP108"/>
  <c r="GP107"/>
  <c r="GP103"/>
  <c r="IA61" i="14"/>
  <c r="IA26"/>
  <c r="IA109"/>
  <c r="IA108"/>
  <c r="IA107"/>
  <c r="IA103"/>
  <c r="HZ104" i="23"/>
  <c r="HZ105"/>
  <c r="HZ106"/>
  <c r="HY106" i="14"/>
  <c r="HY104"/>
  <c r="HY105"/>
  <c r="N105" i="13"/>
  <c r="DR105" i="23"/>
  <c r="DR106"/>
  <c r="FB106" i="14"/>
  <c r="FB105"/>
  <c r="K108" i="13"/>
  <c r="N108"/>
  <c r="K104"/>
  <c r="K26"/>
  <c r="DQ104" i="14"/>
  <c r="CH104" i="23"/>
  <c r="C104" s="1"/>
  <c r="CH106"/>
  <c r="C106" s="1"/>
  <c r="J108"/>
  <c r="M108"/>
  <c r="M26"/>
  <c r="J26"/>
  <c r="FC106"/>
  <c r="FC105"/>
  <c r="CG104" i="14"/>
  <c r="C104" s="1"/>
  <c r="J107"/>
  <c r="M107"/>
  <c r="M108"/>
  <c r="J108"/>
  <c r="J26"/>
  <c r="M26"/>
  <c r="AX104" i="23"/>
  <c r="B104" s="1"/>
  <c r="AX106"/>
  <c r="B106" s="1"/>
  <c r="I108"/>
  <c r="L108"/>
  <c r="D108"/>
  <c r="L26"/>
  <c r="N26" s="1"/>
  <c r="T148" i="25" s="1"/>
  <c r="I26" i="23"/>
  <c r="K26" s="1"/>
  <c r="D26"/>
  <c r="L103" i="14"/>
  <c r="I103"/>
  <c r="D103"/>
  <c r="AW106"/>
  <c r="B106" s="1"/>
  <c r="AW105"/>
  <c r="B105" s="1"/>
  <c r="I109"/>
  <c r="D109"/>
  <c r="L109"/>
  <c r="L61"/>
  <c r="I61"/>
  <c r="D61"/>
  <c r="J116"/>
  <c r="D63" i="23"/>
  <c r="N116" i="14"/>
  <c r="L116" i="23"/>
  <c r="D116" i="14"/>
  <c r="N49" i="13"/>
  <c r="M116" i="25" s="1"/>
  <c r="K8" i="13"/>
  <c r="IB63" i="23"/>
  <c r="IB8"/>
  <c r="IB60"/>
  <c r="FD63"/>
  <c r="FD8"/>
  <c r="FD60"/>
  <c r="GO63" i="14"/>
  <c r="GO8"/>
  <c r="GO60"/>
  <c r="IA63"/>
  <c r="IA8"/>
  <c r="IA60"/>
  <c r="HZ20" i="23"/>
  <c r="HZ19"/>
  <c r="HZ17"/>
  <c r="HZ18"/>
  <c r="HY20" i="14"/>
  <c r="HY17"/>
  <c r="HY19"/>
  <c r="HY18"/>
  <c r="DR18" i="23"/>
  <c r="DR20"/>
  <c r="CH18"/>
  <c r="C18" s="1"/>
  <c r="M18" s="1"/>
  <c r="CH17"/>
  <c r="C17" s="1"/>
  <c r="J17" s="1"/>
  <c r="CH20"/>
  <c r="C20" s="1"/>
  <c r="J20" s="1"/>
  <c r="FC19"/>
  <c r="FC20"/>
  <c r="AX19"/>
  <c r="B19" s="1"/>
  <c r="L19" s="1"/>
  <c r="DQ20" i="14"/>
  <c r="CG19"/>
  <c r="C19" s="1"/>
  <c r="J19" s="1"/>
  <c r="CG18"/>
  <c r="C18" s="1"/>
  <c r="J18" s="1"/>
  <c r="CG20"/>
  <c r="C20" s="1"/>
  <c r="J20" s="1"/>
  <c r="AW19"/>
  <c r="B19" s="1"/>
  <c r="L19" s="1"/>
  <c r="AW17"/>
  <c r="B17" s="1"/>
  <c r="I17" s="1"/>
  <c r="FB19"/>
  <c r="FB20"/>
  <c r="C42" i="6"/>
  <c r="HY30" i="14"/>
  <c r="HY29"/>
  <c r="B42" i="6"/>
  <c r="DR29" i="14" s="1"/>
  <c r="GM30"/>
  <c r="GM29"/>
  <c r="L60" i="23"/>
  <c r="I60"/>
  <c r="D60"/>
  <c r="L8" i="14"/>
  <c r="D8"/>
  <c r="I8"/>
  <c r="N8" i="13"/>
  <c r="J60" i="23"/>
  <c r="M60"/>
  <c r="N60" s="1"/>
  <c r="M60" i="14"/>
  <c r="J60"/>
  <c r="FC63"/>
  <c r="FC8"/>
  <c r="FC60"/>
  <c r="GP63" i="23"/>
  <c r="GP8"/>
  <c r="GP60"/>
  <c r="DS63"/>
  <c r="DS8"/>
  <c r="DS60"/>
  <c r="DR63" i="14"/>
  <c r="DR8"/>
  <c r="DR60"/>
  <c r="DR14" i="23"/>
  <c r="GN20"/>
  <c r="GN18"/>
  <c r="GN17"/>
  <c r="GN19"/>
  <c r="GM20" i="14"/>
  <c r="GM19"/>
  <c r="GM17"/>
  <c r="GM18"/>
  <c r="DR19" i="23"/>
  <c r="DR17"/>
  <c r="CH19"/>
  <c r="C19" s="1"/>
  <c r="J19" s="1"/>
  <c r="FC18"/>
  <c r="FC17"/>
  <c r="AX18"/>
  <c r="B18" s="1"/>
  <c r="I18" s="1"/>
  <c r="AX17"/>
  <c r="B17" s="1"/>
  <c r="I17" s="1"/>
  <c r="DQ18" i="14"/>
  <c r="DQ19"/>
  <c r="DQ17"/>
  <c r="CG17"/>
  <c r="C17" s="1"/>
  <c r="J17" s="1"/>
  <c r="AW18"/>
  <c r="B18" s="1"/>
  <c r="I18" s="1"/>
  <c r="FB18"/>
  <c r="FB17"/>
  <c r="K49" i="13"/>
  <c r="L8" i="23"/>
  <c r="I8"/>
  <c r="D8"/>
  <c r="L60" i="14"/>
  <c r="I60"/>
  <c r="D60"/>
  <c r="F42" i="6"/>
  <c r="DS30" i="23" s="1"/>
  <c r="GN30"/>
  <c r="GN29"/>
  <c r="G42" i="6"/>
  <c r="HZ29" i="23"/>
  <c r="HZ30"/>
  <c r="J8"/>
  <c r="M8"/>
  <c r="M8" i="14"/>
  <c r="J8"/>
  <c r="K68" i="13"/>
  <c r="N74"/>
  <c r="Q158" i="25" s="1"/>
  <c r="K118" i="13"/>
  <c r="N127"/>
  <c r="K22"/>
  <c r="N6"/>
  <c r="M98" i="25" s="1"/>
  <c r="N90" i="13"/>
  <c r="K88"/>
  <c r="N22"/>
  <c r="M106" i="25" s="1"/>
  <c r="N124" i="13"/>
  <c r="N97"/>
  <c r="L23" i="14"/>
  <c r="N23" s="1"/>
  <c r="N24" i="13"/>
  <c r="K18"/>
  <c r="N17"/>
  <c r="M112" i="25" s="1"/>
  <c r="N19" i="13"/>
  <c r="M114" i="25" s="1"/>
  <c r="K20" i="13"/>
  <c r="FC116" i="14"/>
  <c r="FC25"/>
  <c r="DR116"/>
  <c r="DR25"/>
  <c r="J16"/>
  <c r="M16"/>
  <c r="I25"/>
  <c r="D25"/>
  <c r="L25"/>
  <c r="GO116"/>
  <c r="GO25"/>
  <c r="IA116"/>
  <c r="IA25"/>
  <c r="M25"/>
  <c r="J25"/>
  <c r="L16"/>
  <c r="I16"/>
  <c r="D16"/>
  <c r="GP116" i="23"/>
  <c r="GP16"/>
  <c r="GP25"/>
  <c r="DS116"/>
  <c r="DS16"/>
  <c r="DS25"/>
  <c r="L25"/>
  <c r="D25"/>
  <c r="I25"/>
  <c r="L16"/>
  <c r="I16"/>
  <c r="D16"/>
  <c r="IB116"/>
  <c r="IB16"/>
  <c r="IB25"/>
  <c r="FD116"/>
  <c r="FD16"/>
  <c r="FD25"/>
  <c r="J25"/>
  <c r="M25"/>
  <c r="M16"/>
  <c r="J16"/>
  <c r="N18" i="13"/>
  <c r="M113" i="25" s="1"/>
  <c r="K19" i="13"/>
  <c r="N20"/>
  <c r="M125" i="25" s="1"/>
  <c r="N16" i="13"/>
  <c r="M111" i="25" s="1"/>
  <c r="K17" i="13"/>
  <c r="K16"/>
  <c r="K25"/>
  <c r="N25"/>
  <c r="M126" i="25" s="1"/>
  <c r="AX117" i="23"/>
  <c r="B117" s="1"/>
  <c r="AX75"/>
  <c r="B75" s="1"/>
  <c r="I75" s="1"/>
  <c r="AX9"/>
  <c r="B9" s="1"/>
  <c r="FC6" i="14"/>
  <c r="GO6"/>
  <c r="DR6"/>
  <c r="J6"/>
  <c r="M6"/>
  <c r="L6"/>
  <c r="I6"/>
  <c r="D6"/>
  <c r="IA6"/>
  <c r="GP6" i="23"/>
  <c r="DS6"/>
  <c r="J6"/>
  <c r="M6"/>
  <c r="I6"/>
  <c r="L6"/>
  <c r="D6"/>
  <c r="IB6"/>
  <c r="FD6"/>
  <c r="K6" i="13"/>
  <c r="N91"/>
  <c r="J23" i="14"/>
  <c r="K23" s="1"/>
  <c r="J23" i="23"/>
  <c r="K23" s="1"/>
  <c r="D23" i="14"/>
  <c r="L23" i="23"/>
  <c r="N23" s="1"/>
  <c r="D23"/>
  <c r="K70" i="13"/>
  <c r="DR70" i="14"/>
  <c r="IA70"/>
  <c r="J70"/>
  <c r="M70"/>
  <c r="L70"/>
  <c r="I70"/>
  <c r="D70"/>
  <c r="FC70"/>
  <c r="GO70"/>
  <c r="FD70" i="23"/>
  <c r="DS70"/>
  <c r="J70"/>
  <c r="M70"/>
  <c r="D70"/>
  <c r="L70"/>
  <c r="I70"/>
  <c r="IB70"/>
  <c r="GP70"/>
  <c r="K24" i="13"/>
  <c r="DR23" i="14"/>
  <c r="DR24"/>
  <c r="IA23"/>
  <c r="IA24"/>
  <c r="J24"/>
  <c r="M24"/>
  <c r="L24"/>
  <c r="I24"/>
  <c r="D24"/>
  <c r="FC23"/>
  <c r="FC24"/>
  <c r="GO23"/>
  <c r="GO24"/>
  <c r="FD23" i="23"/>
  <c r="FD24"/>
  <c r="DS23"/>
  <c r="DS24"/>
  <c r="M24"/>
  <c r="J24"/>
  <c r="L24"/>
  <c r="I24"/>
  <c r="D24"/>
  <c r="IB23"/>
  <c r="IB24"/>
  <c r="GP23"/>
  <c r="GP24"/>
  <c r="N51" i="13"/>
  <c r="I48" i="23"/>
  <c r="K48" s="1"/>
  <c r="K82" i="13"/>
  <c r="N67"/>
  <c r="K3"/>
  <c r="N99"/>
  <c r="K91"/>
  <c r="N38"/>
  <c r="J113" i="14"/>
  <c r="M113"/>
  <c r="L113"/>
  <c r="D113"/>
  <c r="I113"/>
  <c r="FC49"/>
  <c r="FC113"/>
  <c r="GO113"/>
  <c r="GO49"/>
  <c r="DR113"/>
  <c r="DR49"/>
  <c r="IA49"/>
  <c r="IA113"/>
  <c r="M49"/>
  <c r="J49"/>
  <c r="I49"/>
  <c r="D49"/>
  <c r="L49"/>
  <c r="FD125" i="23"/>
  <c r="FD49"/>
  <c r="FD113"/>
  <c r="DS125"/>
  <c r="DS49"/>
  <c r="DS113"/>
  <c r="M113"/>
  <c r="J113"/>
  <c r="I113"/>
  <c r="L113"/>
  <c r="D113"/>
  <c r="IB125"/>
  <c r="IB49"/>
  <c r="IB113"/>
  <c r="GP125"/>
  <c r="GP113"/>
  <c r="GP49"/>
  <c r="M49"/>
  <c r="J49"/>
  <c r="M125"/>
  <c r="J125"/>
  <c r="I49"/>
  <c r="L49"/>
  <c r="D49"/>
  <c r="D125"/>
  <c r="I125"/>
  <c r="L125"/>
  <c r="K51" i="13"/>
  <c r="HY15" i="14"/>
  <c r="GN15" i="23"/>
  <c r="CG13" i="14"/>
  <c r="C13" s="1"/>
  <c r="HZ15" i="23"/>
  <c r="GM15" i="14"/>
  <c r="CH15" i="23"/>
  <c r="C15" s="1"/>
  <c r="J15" s="1"/>
  <c r="FC15"/>
  <c r="DR15"/>
  <c r="AX15"/>
  <c r="B15" s="1"/>
  <c r="L15" s="1"/>
  <c r="DQ15" i="14"/>
  <c r="CG15"/>
  <c r="C15" s="1"/>
  <c r="J15" s="1"/>
  <c r="AW15"/>
  <c r="B15" s="1"/>
  <c r="L15" s="1"/>
  <c r="FB15"/>
  <c r="K15" i="13"/>
  <c r="N96"/>
  <c r="M102" i="25" s="1"/>
  <c r="N15" i="13"/>
  <c r="M107" i="25" s="1"/>
  <c r="I42" i="6"/>
  <c r="FD104" i="23" s="1"/>
  <c r="HZ14"/>
  <c r="D42" i="6"/>
  <c r="DR104" i="14" s="1"/>
  <c r="GM14"/>
  <c r="CH14" i="23"/>
  <c r="C14" s="1"/>
  <c r="FC14"/>
  <c r="AW14" i="14"/>
  <c r="B14" s="1"/>
  <c r="L14" s="1"/>
  <c r="E42" i="6"/>
  <c r="FC104" i="14" s="1"/>
  <c r="HY14"/>
  <c r="H42" i="6"/>
  <c r="DS105" i="23" s="1"/>
  <c r="GN14"/>
  <c r="CH13"/>
  <c r="C13" s="1"/>
  <c r="AW13" i="14"/>
  <c r="B13" s="1"/>
  <c r="K14" i="13"/>
  <c r="M86" i="25"/>
  <c r="FC14" i="14"/>
  <c r="DS14" i="23"/>
  <c r="FC74" i="14"/>
  <c r="GO74"/>
  <c r="DR74"/>
  <c r="IA74"/>
  <c r="M74"/>
  <c r="J74"/>
  <c r="L74"/>
  <c r="I74"/>
  <c r="D74"/>
  <c r="K74" i="13"/>
  <c r="FD74" i="23"/>
  <c r="DS74"/>
  <c r="IB74"/>
  <c r="GP74"/>
  <c r="M74"/>
  <c r="J74"/>
  <c r="I74"/>
  <c r="L74"/>
  <c r="D74"/>
  <c r="N125" i="13"/>
  <c r="K40"/>
  <c r="N129"/>
  <c r="N75"/>
  <c r="S137" i="25" s="1"/>
  <c r="K34" i="13"/>
  <c r="K85"/>
  <c r="B32" i="23"/>
  <c r="L32" s="1"/>
  <c r="B129"/>
  <c r="I129" s="1"/>
  <c r="K129" i="13"/>
  <c r="K75"/>
  <c r="N34"/>
  <c r="M61" i="25" s="1"/>
  <c r="N87" i="13"/>
  <c r="FC97" i="14"/>
  <c r="FC98"/>
  <c r="I98"/>
  <c r="D98"/>
  <c r="L98"/>
  <c r="IA97"/>
  <c r="IA98"/>
  <c r="IA125"/>
  <c r="IA62"/>
  <c r="IA56"/>
  <c r="IA55"/>
  <c r="IA53"/>
  <c r="IA96"/>
  <c r="IA124"/>
  <c r="IA44"/>
  <c r="IA48"/>
  <c r="IA22"/>
  <c r="IA127"/>
  <c r="IA93"/>
  <c r="IA68"/>
  <c r="IA88"/>
  <c r="IA92"/>
  <c r="IA41"/>
  <c r="IA114"/>
  <c r="IA78"/>
  <c r="IA115"/>
  <c r="IA27"/>
  <c r="IA72"/>
  <c r="IA89"/>
  <c r="IA101"/>
  <c r="IA37"/>
  <c r="IA21"/>
  <c r="IA40"/>
  <c r="IA86"/>
  <c r="IA99"/>
  <c r="IA28"/>
  <c r="IA91"/>
  <c r="IA121"/>
  <c r="IA38"/>
  <c r="IA85"/>
  <c r="IA130"/>
  <c r="IA50"/>
  <c r="IA80"/>
  <c r="IA110"/>
  <c r="IA67"/>
  <c r="IA83"/>
  <c r="IA64"/>
  <c r="IA59"/>
  <c r="IA58"/>
  <c r="IA57"/>
  <c r="IA54"/>
  <c r="IA69"/>
  <c r="IA95"/>
  <c r="IA45"/>
  <c r="IA47"/>
  <c r="IA5"/>
  <c r="IA94"/>
  <c r="IA7"/>
  <c r="IA90"/>
  <c r="IA43"/>
  <c r="IA126"/>
  <c r="IA39"/>
  <c r="IA84"/>
  <c r="IA42"/>
  <c r="IA81"/>
  <c r="IA51"/>
  <c r="IA123"/>
  <c r="IA102"/>
  <c r="IA112"/>
  <c r="IA79"/>
  <c r="IA46"/>
  <c r="IA3"/>
  <c r="IA66"/>
  <c r="IA82"/>
  <c r="IA100"/>
  <c r="IA111"/>
  <c r="IA77"/>
  <c r="IA119"/>
  <c r="IA71"/>
  <c r="IA87"/>
  <c r="IA73"/>
  <c r="J98"/>
  <c r="M98"/>
  <c r="GO97"/>
  <c r="GO98"/>
  <c r="DR97"/>
  <c r="DR98"/>
  <c r="L97"/>
  <c r="I97"/>
  <c r="D97"/>
  <c r="M97"/>
  <c r="J97"/>
  <c r="IB98" i="23"/>
  <c r="IB97"/>
  <c r="FD98"/>
  <c r="FD97"/>
  <c r="GP98"/>
  <c r="GP97"/>
  <c r="D97"/>
  <c r="L97"/>
  <c r="I97"/>
  <c r="J97"/>
  <c r="M97"/>
  <c r="DS98"/>
  <c r="DS97"/>
  <c r="L98"/>
  <c r="I98"/>
  <c r="D98"/>
  <c r="J98"/>
  <c r="M98"/>
  <c r="K97" i="13"/>
  <c r="K77"/>
  <c r="GO125" i="14"/>
  <c r="FC125"/>
  <c r="DR125"/>
  <c r="L125"/>
  <c r="I125"/>
  <c r="D125"/>
  <c r="M125"/>
  <c r="J125"/>
  <c r="D54" i="23"/>
  <c r="I54"/>
  <c r="L54"/>
  <c r="I57"/>
  <c r="L57"/>
  <c r="D57"/>
  <c r="D62"/>
  <c r="I62"/>
  <c r="L62"/>
  <c r="I58"/>
  <c r="D58"/>
  <c r="L58"/>
  <c r="L59"/>
  <c r="I59"/>
  <c r="D59"/>
  <c r="L64"/>
  <c r="I64"/>
  <c r="D64"/>
  <c r="J53"/>
  <c r="M53"/>
  <c r="J55"/>
  <c r="M55"/>
  <c r="M57"/>
  <c r="J57"/>
  <c r="M62"/>
  <c r="J62"/>
  <c r="IB64"/>
  <c r="IB62"/>
  <c r="IB59"/>
  <c r="IB58"/>
  <c r="IB57"/>
  <c r="IB56"/>
  <c r="IB55"/>
  <c r="IB54"/>
  <c r="IB53"/>
  <c r="FD64"/>
  <c r="FD62"/>
  <c r="FD59"/>
  <c r="FD58"/>
  <c r="FD57"/>
  <c r="FD56"/>
  <c r="FD55"/>
  <c r="FD54"/>
  <c r="FD53"/>
  <c r="GP64"/>
  <c r="GP59"/>
  <c r="GP56"/>
  <c r="GP55"/>
  <c r="GP62"/>
  <c r="GP58"/>
  <c r="GP57"/>
  <c r="GP54"/>
  <c r="GP53"/>
  <c r="DS64"/>
  <c r="DS62"/>
  <c r="DS56"/>
  <c r="DS55"/>
  <c r="DS59"/>
  <c r="DS57"/>
  <c r="DS58"/>
  <c r="DS54"/>
  <c r="DS53"/>
  <c r="D53"/>
  <c r="I53"/>
  <c r="L53"/>
  <c r="D55"/>
  <c r="I55"/>
  <c r="L55"/>
  <c r="I56"/>
  <c r="L56"/>
  <c r="D56"/>
  <c r="J54"/>
  <c r="M54"/>
  <c r="J56"/>
  <c r="M56"/>
  <c r="J58"/>
  <c r="M58"/>
  <c r="J59"/>
  <c r="M59"/>
  <c r="J64"/>
  <c r="M64"/>
  <c r="K58" i="13"/>
  <c r="K60"/>
  <c r="N59"/>
  <c r="M123" i="25" s="1"/>
  <c r="M53" i="14"/>
  <c r="J53"/>
  <c r="M54"/>
  <c r="J54"/>
  <c r="J57"/>
  <c r="M57"/>
  <c r="M56"/>
  <c r="J56"/>
  <c r="J59"/>
  <c r="M59"/>
  <c r="J64"/>
  <c r="M64"/>
  <c r="L54"/>
  <c r="D54"/>
  <c r="I54"/>
  <c r="I53"/>
  <c r="D53"/>
  <c r="L53"/>
  <c r="L58"/>
  <c r="I58"/>
  <c r="D58"/>
  <c r="J55"/>
  <c r="M55"/>
  <c r="M58"/>
  <c r="J58"/>
  <c r="D55"/>
  <c r="L55"/>
  <c r="I55"/>
  <c r="I56"/>
  <c r="L56"/>
  <c r="D56"/>
  <c r="I57"/>
  <c r="D57"/>
  <c r="L57"/>
  <c r="L59"/>
  <c r="I59"/>
  <c r="D59"/>
  <c r="L64"/>
  <c r="I64"/>
  <c r="D64"/>
  <c r="DR64"/>
  <c r="DR62"/>
  <c r="DR59"/>
  <c r="DR58"/>
  <c r="DR57"/>
  <c r="DR55"/>
  <c r="DR56"/>
  <c r="DR53"/>
  <c r="DR54"/>
  <c r="L62"/>
  <c r="I62"/>
  <c r="D62"/>
  <c r="FC64"/>
  <c r="FC62"/>
  <c r="FC59"/>
  <c r="FC58"/>
  <c r="FC56"/>
  <c r="FC57"/>
  <c r="FC55"/>
  <c r="FC54"/>
  <c r="FC53"/>
  <c r="GO64"/>
  <c r="GO62"/>
  <c r="GO59"/>
  <c r="GO58"/>
  <c r="GO57"/>
  <c r="GO55"/>
  <c r="GO56"/>
  <c r="GO53"/>
  <c r="GO54"/>
  <c r="M62"/>
  <c r="J62"/>
  <c r="DR95"/>
  <c r="DR124"/>
  <c r="DR45"/>
  <c r="DR47"/>
  <c r="DR22"/>
  <c r="DR94"/>
  <c r="DR127"/>
  <c r="DR68"/>
  <c r="DR88"/>
  <c r="DR90"/>
  <c r="DR46"/>
  <c r="DR38"/>
  <c r="DR99"/>
  <c r="DR87"/>
  <c r="DR50"/>
  <c r="DR72"/>
  <c r="DR86"/>
  <c r="DR85"/>
  <c r="DR84"/>
  <c r="DR39"/>
  <c r="DR111"/>
  <c r="DR27"/>
  <c r="DR73"/>
  <c r="DR37"/>
  <c r="DR81"/>
  <c r="DR121"/>
  <c r="DR21"/>
  <c r="DR115"/>
  <c r="DR114"/>
  <c r="DR91"/>
  <c r="DR66"/>
  <c r="DR89"/>
  <c r="DR69"/>
  <c r="DR96"/>
  <c r="DR44"/>
  <c r="DR48"/>
  <c r="DR5"/>
  <c r="DR93"/>
  <c r="DR7"/>
  <c r="DR92"/>
  <c r="DR43"/>
  <c r="DR110"/>
  <c r="DR51"/>
  <c r="DR80"/>
  <c r="DR130"/>
  <c r="DR71"/>
  <c r="DR40"/>
  <c r="DR100"/>
  <c r="DR78"/>
  <c r="DR126"/>
  <c r="DR41"/>
  <c r="DR83"/>
  <c r="DR3"/>
  <c r="DR79"/>
  <c r="DR123"/>
  <c r="DR102"/>
  <c r="DR119"/>
  <c r="DR112"/>
  <c r="DR42"/>
  <c r="DR101"/>
  <c r="DR82"/>
  <c r="DR28"/>
  <c r="DR77"/>
  <c r="DR67"/>
  <c r="DS50" i="23"/>
  <c r="IB50"/>
  <c r="FD50"/>
  <c r="GP50"/>
  <c r="I50"/>
  <c r="L50"/>
  <c r="D50"/>
  <c r="M50"/>
  <c r="J50"/>
  <c r="N61" i="13"/>
  <c r="M115" i="25" s="1"/>
  <c r="N60" i="13"/>
  <c r="M124" i="25" s="1"/>
  <c r="K59" i="13"/>
  <c r="K57"/>
  <c r="N56"/>
  <c r="M122" i="25" s="1"/>
  <c r="K55" i="13"/>
  <c r="N58"/>
  <c r="M120" i="25" s="1"/>
  <c r="N55" i="13"/>
  <c r="M121" i="25" s="1"/>
  <c r="K56" i="13"/>
  <c r="N52"/>
  <c r="K52"/>
  <c r="K53"/>
  <c r="K110"/>
  <c r="K95"/>
  <c r="K124"/>
  <c r="K101"/>
  <c r="M48" i="23"/>
  <c r="N48" s="1"/>
  <c r="T32" i="25" s="1"/>
  <c r="J69" i="14"/>
  <c r="K69" s="1"/>
  <c r="D69"/>
  <c r="L69"/>
  <c r="N69" s="1"/>
  <c r="GO69"/>
  <c r="GO96"/>
  <c r="GO95"/>
  <c r="GO124"/>
  <c r="D96"/>
  <c r="L96"/>
  <c r="I96"/>
  <c r="J96"/>
  <c r="M96"/>
  <c r="FC69"/>
  <c r="FC96"/>
  <c r="FC95"/>
  <c r="FC124"/>
  <c r="L124"/>
  <c r="I124"/>
  <c r="D124"/>
  <c r="D95"/>
  <c r="I95"/>
  <c r="L95"/>
  <c r="J124"/>
  <c r="M124"/>
  <c r="M95"/>
  <c r="J95"/>
  <c r="IB96" i="23"/>
  <c r="IB95"/>
  <c r="IB124"/>
  <c r="GP96"/>
  <c r="GP95"/>
  <c r="GP124"/>
  <c r="DS96"/>
  <c r="DS95"/>
  <c r="DS124"/>
  <c r="I95"/>
  <c r="L95"/>
  <c r="D95"/>
  <c r="J95"/>
  <c r="M95"/>
  <c r="FD96"/>
  <c r="FD95"/>
  <c r="FD124"/>
  <c r="L124"/>
  <c r="D124"/>
  <c r="I124"/>
  <c r="I96"/>
  <c r="L96"/>
  <c r="D96"/>
  <c r="J124"/>
  <c r="M124"/>
  <c r="J96"/>
  <c r="M96"/>
  <c r="N130" i="13"/>
  <c r="M139" i="25" s="1"/>
  <c r="K81" i="13"/>
  <c r="N118"/>
  <c r="D48" i="23"/>
  <c r="IB48"/>
  <c r="IB69"/>
  <c r="I69"/>
  <c r="D69"/>
  <c r="L69"/>
  <c r="FD48"/>
  <c r="FD69"/>
  <c r="GP48"/>
  <c r="GP69"/>
  <c r="DS48"/>
  <c r="DS69"/>
  <c r="M69"/>
  <c r="J69"/>
  <c r="FC45" i="14"/>
  <c r="FC44"/>
  <c r="FC48"/>
  <c r="FC47"/>
  <c r="J48"/>
  <c r="M48"/>
  <c r="D44"/>
  <c r="J44"/>
  <c r="M44"/>
  <c r="L48"/>
  <c r="I48"/>
  <c r="D48"/>
  <c r="I44"/>
  <c r="L44"/>
  <c r="GO45"/>
  <c r="GO44"/>
  <c r="GO47"/>
  <c r="GO48"/>
  <c r="J47"/>
  <c r="M47"/>
  <c r="M45"/>
  <c r="J45"/>
  <c r="I47"/>
  <c r="K47" s="1"/>
  <c r="O44" i="25" s="1"/>
  <c r="L47" i="14"/>
  <c r="D47"/>
  <c r="L45"/>
  <c r="D45"/>
  <c r="I45"/>
  <c r="K44" i="13"/>
  <c r="N46"/>
  <c r="K46"/>
  <c r="M46" i="23"/>
  <c r="J46"/>
  <c r="I46"/>
  <c r="D46"/>
  <c r="L46"/>
  <c r="IB46"/>
  <c r="IB45"/>
  <c r="IB44"/>
  <c r="FD46"/>
  <c r="FD45"/>
  <c r="FD44"/>
  <c r="GP46"/>
  <c r="GP44"/>
  <c r="GP45"/>
  <c r="DS46"/>
  <c r="DS45"/>
  <c r="DS44"/>
  <c r="M44"/>
  <c r="J44"/>
  <c r="M45"/>
  <c r="J45"/>
  <c r="I44"/>
  <c r="D44"/>
  <c r="L44"/>
  <c r="L45"/>
  <c r="I45"/>
  <c r="D45"/>
  <c r="N45" i="13"/>
  <c r="N44"/>
  <c r="K45"/>
  <c r="GO22" i="14"/>
  <c r="GO94"/>
  <c r="GO7"/>
  <c r="GO68"/>
  <c r="GO88"/>
  <c r="GO92"/>
  <c r="GO43"/>
  <c r="GO51"/>
  <c r="GO121"/>
  <c r="GO123"/>
  <c r="GO27"/>
  <c r="GO42"/>
  <c r="GO72"/>
  <c r="GO81"/>
  <c r="GO89"/>
  <c r="GO101"/>
  <c r="GO114"/>
  <c r="GO39"/>
  <c r="GO78"/>
  <c r="GO130"/>
  <c r="GO71"/>
  <c r="GO87"/>
  <c r="GO112"/>
  <c r="GO40"/>
  <c r="GO79"/>
  <c r="GO86"/>
  <c r="GO99"/>
  <c r="GO119"/>
  <c r="GO115"/>
  <c r="GO66"/>
  <c r="GO82"/>
  <c r="GO102"/>
  <c r="GO5"/>
  <c r="GO93"/>
  <c r="GO127"/>
  <c r="GO90"/>
  <c r="GO85"/>
  <c r="GO37"/>
  <c r="GO110"/>
  <c r="GO38"/>
  <c r="GO77"/>
  <c r="GO21"/>
  <c r="GO3"/>
  <c r="GO84"/>
  <c r="GO111"/>
  <c r="GO46"/>
  <c r="GO50"/>
  <c r="GO80"/>
  <c r="GO100"/>
  <c r="GO41"/>
  <c r="GO67"/>
  <c r="GO73"/>
  <c r="GO83"/>
  <c r="GO28"/>
  <c r="GO91"/>
  <c r="GO126"/>
  <c r="K90" i="13"/>
  <c r="J22" i="14"/>
  <c r="M22"/>
  <c r="D22"/>
  <c r="L22"/>
  <c r="I22"/>
  <c r="J22" i="23"/>
  <c r="M22"/>
  <c r="D22"/>
  <c r="L22"/>
  <c r="I22"/>
  <c r="N94" i="13"/>
  <c r="N7"/>
  <c r="K7"/>
  <c r="K127"/>
  <c r="K93"/>
  <c r="IB22" i="23"/>
  <c r="IB5"/>
  <c r="IB127"/>
  <c r="IB94"/>
  <c r="IB93"/>
  <c r="IB7"/>
  <c r="FD22"/>
  <c r="FD5"/>
  <c r="FD127"/>
  <c r="FD94"/>
  <c r="FD93"/>
  <c r="FD7"/>
  <c r="DS22"/>
  <c r="DS5"/>
  <c r="DS94"/>
  <c r="DS93"/>
  <c r="DS7"/>
  <c r="DS127"/>
  <c r="DS90"/>
  <c r="DS83"/>
  <c r="DS123"/>
  <c r="DS41"/>
  <c r="DS81"/>
  <c r="DS101"/>
  <c r="DS130"/>
  <c r="DS87"/>
  <c r="DS126"/>
  <c r="DS42"/>
  <c r="DS121"/>
  <c r="DS99"/>
  <c r="DS71"/>
  <c r="DS100"/>
  <c r="DS85"/>
  <c r="DS110"/>
  <c r="DS77"/>
  <c r="DS21"/>
  <c r="DS72"/>
  <c r="DS112"/>
  <c r="DS88"/>
  <c r="DS92"/>
  <c r="DS43"/>
  <c r="DS68"/>
  <c r="DS47"/>
  <c r="DS28"/>
  <c r="DS91"/>
  <c r="DS40"/>
  <c r="DS73"/>
  <c r="DS89"/>
  <c r="DS114"/>
  <c r="DS66"/>
  <c r="DS80"/>
  <c r="DS102"/>
  <c r="DS3"/>
  <c r="DS79"/>
  <c r="DS37"/>
  <c r="DS78"/>
  <c r="DS67"/>
  <c r="DS51"/>
  <c r="DS119"/>
  <c r="DS82"/>
  <c r="DS27"/>
  <c r="DS115"/>
  <c r="DS39"/>
  <c r="DS111"/>
  <c r="DS38"/>
  <c r="DS86"/>
  <c r="DS84"/>
  <c r="J93"/>
  <c r="M93"/>
  <c r="J127"/>
  <c r="M127"/>
  <c r="L7"/>
  <c r="D7"/>
  <c r="I7"/>
  <c r="L94"/>
  <c r="I94"/>
  <c r="D94"/>
  <c r="GP22"/>
  <c r="GP5"/>
  <c r="GP94"/>
  <c r="GP93"/>
  <c r="GP7"/>
  <c r="GP127"/>
  <c r="J7"/>
  <c r="M7"/>
  <c r="J94"/>
  <c r="M94"/>
  <c r="L127"/>
  <c r="I127"/>
  <c r="D127"/>
  <c r="I93"/>
  <c r="D93"/>
  <c r="L93"/>
  <c r="L5"/>
  <c r="I5"/>
  <c r="FC22" i="14"/>
  <c r="FC5"/>
  <c r="FC127"/>
  <c r="FC94"/>
  <c r="FC93"/>
  <c r="FC7"/>
  <c r="J93"/>
  <c r="M93"/>
  <c r="J127"/>
  <c r="M127"/>
  <c r="L127"/>
  <c r="D127"/>
  <c r="I127"/>
  <c r="K127" s="1"/>
  <c r="D93"/>
  <c r="I93"/>
  <c r="K93" s="1"/>
  <c r="L93"/>
  <c r="N93" s="1"/>
  <c r="I5"/>
  <c r="L5"/>
  <c r="J7"/>
  <c r="M7"/>
  <c r="J94"/>
  <c r="M94"/>
  <c r="L7"/>
  <c r="D7"/>
  <c r="I7"/>
  <c r="L94"/>
  <c r="D94"/>
  <c r="I94"/>
  <c r="N62" i="13"/>
  <c r="M117" i="25" s="1"/>
  <c r="K111" i="13"/>
  <c r="K21"/>
  <c r="N121"/>
  <c r="M109" i="25" s="1"/>
  <c r="K83" i="13"/>
  <c r="K123"/>
  <c r="N29"/>
  <c r="M56" i="25" s="1"/>
  <c r="N114" i="13"/>
  <c r="N128"/>
  <c r="N76"/>
  <c r="N9"/>
  <c r="Q143" i="25" s="1"/>
  <c r="N117" i="13"/>
  <c r="M135" i="25" s="1"/>
  <c r="N37" i="13"/>
  <c r="S181" i="25" s="1"/>
  <c r="K62" i="13"/>
  <c r="N111"/>
  <c r="N21"/>
  <c r="K121"/>
  <c r="M59" i="25"/>
  <c r="N83" i="13"/>
  <c r="N123"/>
  <c r="K29"/>
  <c r="K114"/>
  <c r="K9"/>
  <c r="K117"/>
  <c r="K37"/>
  <c r="K10"/>
  <c r="N31"/>
  <c r="N10"/>
  <c r="J112" i="23"/>
  <c r="M112"/>
  <c r="HZ32"/>
  <c r="HZ33"/>
  <c r="HZ31"/>
  <c r="HZ10"/>
  <c r="HZ118"/>
  <c r="DR10"/>
  <c r="DR118"/>
  <c r="GN118"/>
  <c r="GN10"/>
  <c r="AW129" i="14"/>
  <c r="B129" s="1"/>
  <c r="I129" s="1"/>
  <c r="GM10"/>
  <c r="GM118"/>
  <c r="DQ118"/>
  <c r="DQ10"/>
  <c r="AW36"/>
  <c r="B36" s="1"/>
  <c r="L36" s="1"/>
  <c r="GM31"/>
  <c r="GM32"/>
  <c r="GM33"/>
  <c r="DQ32"/>
  <c r="DQ33"/>
  <c r="DQ31"/>
  <c r="HY10"/>
  <c r="HY118"/>
  <c r="IB88" i="23"/>
  <c r="AX118"/>
  <c r="J81"/>
  <c r="M81"/>
  <c r="M42"/>
  <c r="J42"/>
  <c r="J119"/>
  <c r="M119"/>
  <c r="M83"/>
  <c r="J83"/>
  <c r="M3"/>
  <c r="J3"/>
  <c r="M102"/>
  <c r="J102"/>
  <c r="M87"/>
  <c r="J87"/>
  <c r="M71"/>
  <c r="J71"/>
  <c r="M121"/>
  <c r="J121"/>
  <c r="J40"/>
  <c r="M40"/>
  <c r="J123"/>
  <c r="M123"/>
  <c r="M85"/>
  <c r="J85"/>
  <c r="J66"/>
  <c r="M66"/>
  <c r="J130"/>
  <c r="M130"/>
  <c r="M21"/>
  <c r="J21"/>
  <c r="J27"/>
  <c r="M27"/>
  <c r="J28"/>
  <c r="M73"/>
  <c r="J73"/>
  <c r="M114"/>
  <c r="J114"/>
  <c r="J82"/>
  <c r="M82"/>
  <c r="J110"/>
  <c r="M110"/>
  <c r="M77"/>
  <c r="J77"/>
  <c r="M86"/>
  <c r="J86"/>
  <c r="M89"/>
  <c r="J89"/>
  <c r="M41"/>
  <c r="J41"/>
  <c r="J88"/>
  <c r="M88"/>
  <c r="CH33"/>
  <c r="C33" s="1"/>
  <c r="CH31"/>
  <c r="C31" s="1"/>
  <c r="FC33"/>
  <c r="FC10"/>
  <c r="M88" i="14"/>
  <c r="J88"/>
  <c r="CG33"/>
  <c r="C33" s="1"/>
  <c r="CG31"/>
  <c r="C31" s="1"/>
  <c r="J68"/>
  <c r="M68"/>
  <c r="AX10" i="23"/>
  <c r="B10" s="1"/>
  <c r="L30"/>
  <c r="I30"/>
  <c r="D30"/>
  <c r="FB10" i="14"/>
  <c r="N36" i="13"/>
  <c r="AW10" i="14"/>
  <c r="B10" s="1"/>
  <c r="AW32"/>
  <c r="B32" s="1"/>
  <c r="I30"/>
  <c r="D30"/>
  <c r="L30"/>
  <c r="FB34"/>
  <c r="HY32"/>
  <c r="HY31"/>
  <c r="HY33"/>
  <c r="DR32" i="23"/>
  <c r="DR33"/>
  <c r="DR31"/>
  <c r="GN32"/>
  <c r="GN31"/>
  <c r="GN33"/>
  <c r="FC68" i="14"/>
  <c r="FC30"/>
  <c r="FC88"/>
  <c r="AW118"/>
  <c r="B118" s="1"/>
  <c r="I118" s="1"/>
  <c r="FB118"/>
  <c r="CG118"/>
  <c r="C118" s="1"/>
  <c r="M126" i="23"/>
  <c r="J126"/>
  <c r="J29"/>
  <c r="M29"/>
  <c r="M115"/>
  <c r="J115"/>
  <c r="M37"/>
  <c r="J37"/>
  <c r="J99"/>
  <c r="M99"/>
  <c r="J111"/>
  <c r="M111"/>
  <c r="M47"/>
  <c r="J47"/>
  <c r="J72"/>
  <c r="M72"/>
  <c r="J68"/>
  <c r="M68"/>
  <c r="J90"/>
  <c r="M90"/>
  <c r="M38"/>
  <c r="J38"/>
  <c r="M51"/>
  <c r="J51"/>
  <c r="J91"/>
  <c r="M91"/>
  <c r="M100"/>
  <c r="J100"/>
  <c r="J84"/>
  <c r="M84"/>
  <c r="M79"/>
  <c r="J79"/>
  <c r="J78"/>
  <c r="M78"/>
  <c r="M101"/>
  <c r="J101"/>
  <c r="M67"/>
  <c r="J67"/>
  <c r="M80"/>
  <c r="J80"/>
  <c r="CH118"/>
  <c r="C118" s="1"/>
  <c r="J92"/>
  <c r="M92"/>
  <c r="CH10"/>
  <c r="C10" s="1"/>
  <c r="CH32"/>
  <c r="C32" s="1"/>
  <c r="J30"/>
  <c r="M30"/>
  <c r="FD30"/>
  <c r="FD88"/>
  <c r="FD92"/>
  <c r="FD47"/>
  <c r="FD79"/>
  <c r="FD99"/>
  <c r="FD28"/>
  <c r="FD71"/>
  <c r="FD82"/>
  <c r="FD110"/>
  <c r="FD40"/>
  <c r="FD41"/>
  <c r="FD81"/>
  <c r="FD101"/>
  <c r="FD130"/>
  <c r="FD87"/>
  <c r="FD126"/>
  <c r="FD42"/>
  <c r="FD85"/>
  <c r="FD72"/>
  <c r="FD37"/>
  <c r="FD84"/>
  <c r="FD112"/>
  <c r="FD67"/>
  <c r="FD121"/>
  <c r="FD39"/>
  <c r="FD111"/>
  <c r="FD38"/>
  <c r="FD90"/>
  <c r="FD43"/>
  <c r="FD68"/>
  <c r="FD115"/>
  <c r="FD86"/>
  <c r="FD91"/>
  <c r="FD123"/>
  <c r="FD73"/>
  <c r="FD89"/>
  <c r="FD114"/>
  <c r="FD66"/>
  <c r="FD80"/>
  <c r="FD102"/>
  <c r="FD29"/>
  <c r="FD3"/>
  <c r="FD51"/>
  <c r="FD83"/>
  <c r="FD119"/>
  <c r="FD78"/>
  <c r="FD100"/>
  <c r="FD27"/>
  <c r="FD77"/>
  <c r="FD21"/>
  <c r="FC118"/>
  <c r="FC31"/>
  <c r="FC32"/>
  <c r="K30" i="13"/>
  <c r="GP88" i="23"/>
  <c r="GP92"/>
  <c r="GP43"/>
  <c r="GP68"/>
  <c r="GP110"/>
  <c r="GP111"/>
  <c r="GP89"/>
  <c r="GP40"/>
  <c r="GP82"/>
  <c r="GP37"/>
  <c r="GP42"/>
  <c r="GP86"/>
  <c r="GP73"/>
  <c r="GP102"/>
  <c r="GP27"/>
  <c r="GP78"/>
  <c r="GP28"/>
  <c r="GP121"/>
  <c r="GP130"/>
  <c r="GP79"/>
  <c r="GP3"/>
  <c r="GP87"/>
  <c r="GP21"/>
  <c r="GP115"/>
  <c r="GP123"/>
  <c r="GP90"/>
  <c r="GP99"/>
  <c r="GP77"/>
  <c r="GP66"/>
  <c r="GP114"/>
  <c r="GP41"/>
  <c r="GP112"/>
  <c r="GP51"/>
  <c r="GP38"/>
  <c r="GP80"/>
  <c r="GP39"/>
  <c r="GP100"/>
  <c r="GP83"/>
  <c r="GP47"/>
  <c r="GP72"/>
  <c r="GP101"/>
  <c r="GP91"/>
  <c r="GP71"/>
  <c r="GP85"/>
  <c r="GP119"/>
  <c r="GP81"/>
  <c r="GP126"/>
  <c r="GP67"/>
  <c r="GP84"/>
  <c r="CG10" i="14"/>
  <c r="C10" s="1"/>
  <c r="CG32"/>
  <c r="C32" s="1"/>
  <c r="M30"/>
  <c r="J30"/>
  <c r="L88" i="23"/>
  <c r="I88"/>
  <c r="D88"/>
  <c r="AX33"/>
  <c r="B33" s="1"/>
  <c r="AX31"/>
  <c r="B31" s="1"/>
  <c r="FB33" i="14"/>
  <c r="FB32"/>
  <c r="K36" i="13"/>
  <c r="K31"/>
  <c r="L88" i="14"/>
  <c r="I88"/>
  <c r="D88"/>
  <c r="AW33"/>
  <c r="B33" s="1"/>
  <c r="AW31"/>
  <c r="B31" s="1"/>
  <c r="I68"/>
  <c r="D68"/>
  <c r="L68"/>
  <c r="N68" i="13"/>
  <c r="M149" i="25" s="1"/>
  <c r="N115" i="13"/>
  <c r="M99" i="25" s="1"/>
  <c r="N101" i="13"/>
  <c r="Q159" i="25" s="1"/>
  <c r="K115" i="13"/>
  <c r="K87"/>
  <c r="N82"/>
  <c r="K67"/>
  <c r="N3"/>
  <c r="K99"/>
  <c r="K38"/>
  <c r="N86"/>
  <c r="FC90" i="14"/>
  <c r="FC92"/>
  <c r="FC43"/>
  <c r="I90"/>
  <c r="L90"/>
  <c r="D90"/>
  <c r="M92"/>
  <c r="J92"/>
  <c r="I92"/>
  <c r="L92"/>
  <c r="D92"/>
  <c r="J90"/>
  <c r="M90"/>
  <c r="I68" i="23"/>
  <c r="L68"/>
  <c r="D68"/>
  <c r="I90"/>
  <c r="D90"/>
  <c r="L90"/>
  <c r="IB90"/>
  <c r="IB92"/>
  <c r="IB43"/>
  <c r="IB68"/>
  <c r="D92"/>
  <c r="I92"/>
  <c r="L92"/>
  <c r="K86" i="13"/>
  <c r="K92"/>
  <c r="N92"/>
  <c r="B128" i="23"/>
  <c r="I128" s="1"/>
  <c r="K47" i="13"/>
  <c r="N48"/>
  <c r="N84"/>
  <c r="Q80" i="25" s="1"/>
  <c r="K78" i="13"/>
  <c r="N79"/>
  <c r="K119"/>
  <c r="K71"/>
  <c r="N126"/>
  <c r="K35"/>
  <c r="N41"/>
  <c r="K112"/>
  <c r="K42"/>
  <c r="K102"/>
  <c r="K89"/>
  <c r="K73"/>
  <c r="N80"/>
  <c r="K28"/>
  <c r="N72"/>
  <c r="M68" i="25" s="1"/>
  <c r="K100" i="13"/>
  <c r="N27"/>
  <c r="N66"/>
  <c r="K33"/>
  <c r="N47"/>
  <c r="N53"/>
  <c r="K48"/>
  <c r="N110"/>
  <c r="S156" i="25" s="1"/>
  <c r="K130" i="13"/>
  <c r="K84"/>
  <c r="N81"/>
  <c r="N78"/>
  <c r="N77"/>
  <c r="N40"/>
  <c r="Q65" i="25" s="1"/>
  <c r="K79" i="13"/>
  <c r="N119"/>
  <c r="N71"/>
  <c r="K126"/>
  <c r="K128"/>
  <c r="K76"/>
  <c r="N85"/>
  <c r="N35"/>
  <c r="K41"/>
  <c r="N112"/>
  <c r="N42"/>
  <c r="N102"/>
  <c r="S167" i="25" s="1"/>
  <c r="N89" i="13"/>
  <c r="M103" i="25" s="1"/>
  <c r="N73" i="13"/>
  <c r="M157" i="25" s="1"/>
  <c r="K80" i="13"/>
  <c r="N28"/>
  <c r="M55" i="25" s="1"/>
  <c r="K72" i="13"/>
  <c r="N100"/>
  <c r="S83" i="25" s="1"/>
  <c r="K27" i="13"/>
  <c r="K66"/>
  <c r="N33"/>
  <c r="J82" i="14"/>
  <c r="M82"/>
  <c r="M72"/>
  <c r="J72"/>
  <c r="J77"/>
  <c r="M77"/>
  <c r="M99"/>
  <c r="J99"/>
  <c r="J112"/>
  <c r="M112"/>
  <c r="J67"/>
  <c r="M67"/>
  <c r="M111"/>
  <c r="J111"/>
  <c r="M51"/>
  <c r="J51"/>
  <c r="J28"/>
  <c r="M28"/>
  <c r="J40"/>
  <c r="M40"/>
  <c r="J73"/>
  <c r="M73"/>
  <c r="M85"/>
  <c r="J85"/>
  <c r="M78"/>
  <c r="J78"/>
  <c r="J130"/>
  <c r="M130"/>
  <c r="J41"/>
  <c r="M41"/>
  <c r="M38"/>
  <c r="J38"/>
  <c r="M79"/>
  <c r="J79"/>
  <c r="J46"/>
  <c r="M46"/>
  <c r="J123"/>
  <c r="M123"/>
  <c r="J27"/>
  <c r="M27"/>
  <c r="J37"/>
  <c r="M37"/>
  <c r="M29"/>
  <c r="J29"/>
  <c r="J86"/>
  <c r="M86"/>
  <c r="M71"/>
  <c r="J71"/>
  <c r="J66"/>
  <c r="M66"/>
  <c r="J89"/>
  <c r="M89"/>
  <c r="M42"/>
  <c r="J42"/>
  <c r="J115"/>
  <c r="M115"/>
  <c r="J91"/>
  <c r="M91"/>
  <c r="M121"/>
  <c r="J121"/>
  <c r="J126"/>
  <c r="M126"/>
  <c r="J84"/>
  <c r="M84"/>
  <c r="J100"/>
  <c r="M100"/>
  <c r="J21"/>
  <c r="M21"/>
  <c r="M102"/>
  <c r="J102"/>
  <c r="M114"/>
  <c r="J114"/>
  <c r="J81"/>
  <c r="M81"/>
  <c r="J110"/>
  <c r="M110"/>
  <c r="M119"/>
  <c r="J119"/>
  <c r="M80"/>
  <c r="J80"/>
  <c r="J87"/>
  <c r="M87"/>
  <c r="M101"/>
  <c r="J101"/>
  <c r="M83"/>
  <c r="J83"/>
  <c r="M3"/>
  <c r="J3"/>
  <c r="J50"/>
  <c r="M50"/>
  <c r="IB111" i="23"/>
  <c r="IB77"/>
  <c r="IB21"/>
  <c r="IB115"/>
  <c r="IB84"/>
  <c r="IB112"/>
  <c r="IB38"/>
  <c r="IB79"/>
  <c r="IB99"/>
  <c r="IB41"/>
  <c r="IB126"/>
  <c r="IB101"/>
  <c r="IB51"/>
  <c r="IB82"/>
  <c r="IB110"/>
  <c r="IB72"/>
  <c r="IB119"/>
  <c r="IB80"/>
  <c r="IB102"/>
  <c r="IB40"/>
  <c r="IB89"/>
  <c r="IB28"/>
  <c r="IB47"/>
  <c r="IB67"/>
  <c r="IB37"/>
  <c r="IB78"/>
  <c r="IB100"/>
  <c r="IB86"/>
  <c r="IB66"/>
  <c r="IB27"/>
  <c r="IB81"/>
  <c r="IB130"/>
  <c r="IB85"/>
  <c r="IB3"/>
  <c r="IB91"/>
  <c r="IB123"/>
  <c r="IB42"/>
  <c r="IB83"/>
  <c r="IB39"/>
  <c r="IB121"/>
  <c r="IB87"/>
  <c r="IB73"/>
  <c r="IB114"/>
  <c r="IB71"/>
  <c r="L114"/>
  <c r="I114"/>
  <c r="D114"/>
  <c r="D126"/>
  <c r="L126"/>
  <c r="I126"/>
  <c r="L34"/>
  <c r="I34"/>
  <c r="D123"/>
  <c r="L123"/>
  <c r="I123"/>
  <c r="D80"/>
  <c r="L80"/>
  <c r="I80"/>
  <c r="D72"/>
  <c r="L72"/>
  <c r="I72"/>
  <c r="L87"/>
  <c r="I87"/>
  <c r="D87"/>
  <c r="D21"/>
  <c r="L21"/>
  <c r="I21"/>
  <c r="L79"/>
  <c r="I79"/>
  <c r="D79"/>
  <c r="L40"/>
  <c r="I40"/>
  <c r="D40"/>
  <c r="L99"/>
  <c r="I99"/>
  <c r="D99"/>
  <c r="L67"/>
  <c r="I67"/>
  <c r="D67"/>
  <c r="L82"/>
  <c r="I82"/>
  <c r="D82"/>
  <c r="L86"/>
  <c r="I86"/>
  <c r="D86"/>
  <c r="D110"/>
  <c r="L110"/>
  <c r="I110"/>
  <c r="L130"/>
  <c r="I130"/>
  <c r="D130"/>
  <c r="L73"/>
  <c r="I73"/>
  <c r="D73"/>
  <c r="L112"/>
  <c r="I112"/>
  <c r="D112"/>
  <c r="I37"/>
  <c r="L37"/>
  <c r="D37"/>
  <c r="L41"/>
  <c r="I41"/>
  <c r="D41"/>
  <c r="I47"/>
  <c r="D47"/>
  <c r="L47"/>
  <c r="I85"/>
  <c r="D85"/>
  <c r="L85"/>
  <c r="GN128"/>
  <c r="GN9"/>
  <c r="GN76"/>
  <c r="GN75"/>
  <c r="GN117"/>
  <c r="GN129"/>
  <c r="DR128"/>
  <c r="DR129"/>
  <c r="DR117"/>
  <c r="DR9"/>
  <c r="DR75"/>
  <c r="DR76"/>
  <c r="GN35"/>
  <c r="GN36"/>
  <c r="GN34"/>
  <c r="DR34"/>
  <c r="DR35"/>
  <c r="DR36"/>
  <c r="L119" i="14"/>
  <c r="I119"/>
  <c r="D119"/>
  <c r="L91"/>
  <c r="I91"/>
  <c r="D91"/>
  <c r="D79"/>
  <c r="I79"/>
  <c r="L79"/>
  <c r="D40"/>
  <c r="I40"/>
  <c r="L40"/>
  <c r="L99"/>
  <c r="D99"/>
  <c r="I99"/>
  <c r="L3"/>
  <c r="I3"/>
  <c r="D3"/>
  <c r="I84"/>
  <c r="L84"/>
  <c r="D84"/>
  <c r="I123"/>
  <c r="L123"/>
  <c r="D123"/>
  <c r="I67"/>
  <c r="L67"/>
  <c r="D67"/>
  <c r="I82"/>
  <c r="L82"/>
  <c r="D82"/>
  <c r="I80"/>
  <c r="L80"/>
  <c r="D80"/>
  <c r="I100"/>
  <c r="L100"/>
  <c r="D100"/>
  <c r="I121"/>
  <c r="L121"/>
  <c r="D121"/>
  <c r="I89"/>
  <c r="L89"/>
  <c r="D89"/>
  <c r="I115"/>
  <c r="L115"/>
  <c r="D115"/>
  <c r="I130"/>
  <c r="L130"/>
  <c r="D130"/>
  <c r="I110"/>
  <c r="L110"/>
  <c r="D110"/>
  <c r="I73"/>
  <c r="L73"/>
  <c r="D73"/>
  <c r="I112"/>
  <c r="L112"/>
  <c r="D112"/>
  <c r="I50"/>
  <c r="L50"/>
  <c r="D50"/>
  <c r="I37"/>
  <c r="L37"/>
  <c r="D37"/>
  <c r="D51"/>
  <c r="L51"/>
  <c r="I51"/>
  <c r="CG76"/>
  <c r="C76" s="1"/>
  <c r="CG129"/>
  <c r="C129" s="1"/>
  <c r="CG128"/>
  <c r="C128" s="1"/>
  <c r="CG117"/>
  <c r="C117" s="1"/>
  <c r="CG9"/>
  <c r="C9" s="1"/>
  <c r="CG75"/>
  <c r="C75" s="1"/>
  <c r="HY129"/>
  <c r="HY128"/>
  <c r="HY76"/>
  <c r="HY75"/>
  <c r="HY9"/>
  <c r="HY117"/>
  <c r="AW35"/>
  <c r="B35" s="1"/>
  <c r="AW75"/>
  <c r="B75" s="1"/>
  <c r="FB9"/>
  <c r="FB117"/>
  <c r="FD32" i="23"/>
  <c r="CH35"/>
  <c r="C35" s="1"/>
  <c r="D35" s="1"/>
  <c r="CH36"/>
  <c r="C36" s="1"/>
  <c r="D36" s="1"/>
  <c r="CH34"/>
  <c r="C34" s="1"/>
  <c r="FC35"/>
  <c r="FC36"/>
  <c r="FC34"/>
  <c r="HZ36"/>
  <c r="HZ35"/>
  <c r="HZ34"/>
  <c r="CH76"/>
  <c r="C76" s="1"/>
  <c r="CH128"/>
  <c r="C128" s="1"/>
  <c r="CH129"/>
  <c r="C129" s="1"/>
  <c r="CH117"/>
  <c r="C117" s="1"/>
  <c r="CH75"/>
  <c r="C75" s="1"/>
  <c r="CH9"/>
  <c r="C9" s="1"/>
  <c r="FC117"/>
  <c r="FC9"/>
  <c r="FC128"/>
  <c r="FC76"/>
  <c r="FC75"/>
  <c r="FC129"/>
  <c r="HZ75"/>
  <c r="HZ76"/>
  <c r="HZ117"/>
  <c r="HZ128"/>
  <c r="HZ9"/>
  <c r="HZ129"/>
  <c r="L119"/>
  <c r="I119"/>
  <c r="D119"/>
  <c r="L91"/>
  <c r="I91"/>
  <c r="D91"/>
  <c r="L71"/>
  <c r="I71"/>
  <c r="D71"/>
  <c r="L29"/>
  <c r="I29"/>
  <c r="D29"/>
  <c r="L38"/>
  <c r="I38"/>
  <c r="D38"/>
  <c r="L28"/>
  <c r="I28"/>
  <c r="D28"/>
  <c r="L77"/>
  <c r="I77"/>
  <c r="D77"/>
  <c r="L3"/>
  <c r="I3"/>
  <c r="D3"/>
  <c r="L84"/>
  <c r="I84"/>
  <c r="D84"/>
  <c r="L121"/>
  <c r="I121"/>
  <c r="D121"/>
  <c r="L35"/>
  <c r="I35"/>
  <c r="L66"/>
  <c r="I66"/>
  <c r="D66"/>
  <c r="L27"/>
  <c r="I27"/>
  <c r="D27"/>
  <c r="L78"/>
  <c r="I78"/>
  <c r="D78"/>
  <c r="L83"/>
  <c r="I83"/>
  <c r="D83"/>
  <c r="L81"/>
  <c r="I81"/>
  <c r="D81"/>
  <c r="L100"/>
  <c r="I100"/>
  <c r="D100"/>
  <c r="L115"/>
  <c r="I115"/>
  <c r="D115"/>
  <c r="L89"/>
  <c r="I89"/>
  <c r="D89"/>
  <c r="L101"/>
  <c r="I101"/>
  <c r="D101"/>
  <c r="L102"/>
  <c r="I102"/>
  <c r="D102"/>
  <c r="L111"/>
  <c r="I111"/>
  <c r="D111"/>
  <c r="I42"/>
  <c r="L42"/>
  <c r="D42"/>
  <c r="L51"/>
  <c r="D51"/>
  <c r="I51"/>
  <c r="I36"/>
  <c r="L36"/>
  <c r="FC34" i="14"/>
  <c r="CG36"/>
  <c r="C36" s="1"/>
  <c r="CG34"/>
  <c r="C34" s="1"/>
  <c r="CG35"/>
  <c r="C35" s="1"/>
  <c r="HY35"/>
  <c r="HY36"/>
  <c r="HY34"/>
  <c r="DQ117"/>
  <c r="DQ9"/>
  <c r="DQ128"/>
  <c r="DQ75"/>
  <c r="DQ129"/>
  <c r="DQ76"/>
  <c r="GM129"/>
  <c r="GM76"/>
  <c r="GM128"/>
  <c r="GM75"/>
  <c r="GM117"/>
  <c r="GM9"/>
  <c r="DQ34"/>
  <c r="DQ35"/>
  <c r="DQ36"/>
  <c r="GM36"/>
  <c r="GM35"/>
  <c r="GM34"/>
  <c r="L114"/>
  <c r="I114"/>
  <c r="D114"/>
  <c r="L126"/>
  <c r="I126"/>
  <c r="D126"/>
  <c r="I66"/>
  <c r="L66"/>
  <c r="D66"/>
  <c r="I27"/>
  <c r="L27"/>
  <c r="D27"/>
  <c r="I78"/>
  <c r="L78"/>
  <c r="D78"/>
  <c r="I72"/>
  <c r="L72"/>
  <c r="D72"/>
  <c r="I87"/>
  <c r="L87"/>
  <c r="D87"/>
  <c r="I71"/>
  <c r="L71"/>
  <c r="D71"/>
  <c r="I29"/>
  <c r="D29"/>
  <c r="L29"/>
  <c r="L38"/>
  <c r="I38"/>
  <c r="D38"/>
  <c r="L28"/>
  <c r="I28"/>
  <c r="D28"/>
  <c r="L77"/>
  <c r="I77"/>
  <c r="D77"/>
  <c r="L83"/>
  <c r="I83"/>
  <c r="D83"/>
  <c r="I81"/>
  <c r="L81"/>
  <c r="D81"/>
  <c r="L86"/>
  <c r="I86"/>
  <c r="D86"/>
  <c r="L21"/>
  <c r="I21"/>
  <c r="D21"/>
  <c r="I101"/>
  <c r="L101"/>
  <c r="D101"/>
  <c r="I102"/>
  <c r="L102"/>
  <c r="D102"/>
  <c r="I111"/>
  <c r="L111"/>
  <c r="D111"/>
  <c r="I42"/>
  <c r="L42"/>
  <c r="D42"/>
  <c r="I41"/>
  <c r="L41"/>
  <c r="D41"/>
  <c r="I46"/>
  <c r="L46"/>
  <c r="D46"/>
  <c r="I85"/>
  <c r="D85"/>
  <c r="L85"/>
  <c r="FC85"/>
  <c r="FC36"/>
  <c r="FC46"/>
  <c r="FC115"/>
  <c r="FC110"/>
  <c r="FC111"/>
  <c r="FC112"/>
  <c r="FC117"/>
  <c r="FC123"/>
  <c r="FC126"/>
  <c r="FC130"/>
  <c r="FC72"/>
  <c r="FC73"/>
  <c r="FC77"/>
  <c r="FC79"/>
  <c r="FC81"/>
  <c r="FC83"/>
  <c r="FC86"/>
  <c r="FC89"/>
  <c r="FC99"/>
  <c r="FC101"/>
  <c r="FC28"/>
  <c r="FC37"/>
  <c r="FC39"/>
  <c r="FC50"/>
  <c r="FC66"/>
  <c r="FC71"/>
  <c r="FC9"/>
  <c r="FC51"/>
  <c r="FC41"/>
  <c r="FC121"/>
  <c r="FC114"/>
  <c r="FC119"/>
  <c r="FC21"/>
  <c r="FC128"/>
  <c r="FC78"/>
  <c r="FC80"/>
  <c r="FC82"/>
  <c r="FC84"/>
  <c r="FC87"/>
  <c r="FC91"/>
  <c r="FC100"/>
  <c r="FC102"/>
  <c r="FC27"/>
  <c r="FC29"/>
  <c r="FC35"/>
  <c r="FC38"/>
  <c r="FC40"/>
  <c r="FC42"/>
  <c r="FC67"/>
  <c r="FC3"/>
  <c r="AX76" i="23"/>
  <c r="B76" s="1"/>
  <c r="AW34" i="14"/>
  <c r="B34" s="1"/>
  <c r="AW128"/>
  <c r="B128" s="1"/>
  <c r="AW117"/>
  <c r="B117" s="1"/>
  <c r="AW9"/>
  <c r="B9" s="1"/>
  <c r="AW76"/>
  <c r="B76" s="1"/>
  <c r="FB35"/>
  <c r="FB75"/>
  <c r="FB128"/>
  <c r="FB76"/>
  <c r="FB129"/>
  <c r="FB36"/>
  <c r="I13" i="23" l="1"/>
  <c r="Q128" i="25"/>
  <c r="K22" i="14"/>
  <c r="M20" i="23"/>
  <c r="S25" i="25"/>
  <c r="K65" i="14"/>
  <c r="H28" i="25"/>
  <c r="I55" i="26" s="1"/>
  <c r="N52" i="14"/>
  <c r="N120" i="23"/>
  <c r="T28" i="25" s="1"/>
  <c r="J28" s="1"/>
  <c r="K55" i="26" s="1"/>
  <c r="N98" i="23"/>
  <c r="T86" i="25" s="1"/>
  <c r="N46" i="23"/>
  <c r="T43" i="25" s="1"/>
  <c r="K70" i="23"/>
  <c r="N107" i="14"/>
  <c r="N61" i="23"/>
  <c r="T33" i="25" s="1"/>
  <c r="Q72"/>
  <c r="H72" s="1"/>
  <c r="I116" i="26" s="1"/>
  <c r="K50" i="23"/>
  <c r="K55"/>
  <c r="K62"/>
  <c r="K60"/>
  <c r="K109"/>
  <c r="S101" i="25"/>
  <c r="M104"/>
  <c r="C104" s="1"/>
  <c r="D157" i="26" s="1"/>
  <c r="S105" i="25"/>
  <c r="M105"/>
  <c r="D105" s="1"/>
  <c r="E158" i="26" s="1"/>
  <c r="M27" i="25"/>
  <c r="S27"/>
  <c r="M41"/>
  <c r="S41"/>
  <c r="M34"/>
  <c r="S34"/>
  <c r="M29"/>
  <c r="S29"/>
  <c r="M32"/>
  <c r="S32"/>
  <c r="M26"/>
  <c r="C26" s="1"/>
  <c r="D53" i="26" s="1"/>
  <c r="S26" i="25"/>
  <c r="M37"/>
  <c r="S37"/>
  <c r="M43"/>
  <c r="S43"/>
  <c r="M31"/>
  <c r="S31"/>
  <c r="M30"/>
  <c r="S30"/>
  <c r="M19"/>
  <c r="D19" s="1"/>
  <c r="E46" i="26" s="1"/>
  <c r="S19" i="25"/>
  <c r="M33"/>
  <c r="S33"/>
  <c r="M35"/>
  <c r="S35"/>
  <c r="M20"/>
  <c r="S20"/>
  <c r="M44"/>
  <c r="S44"/>
  <c r="M22"/>
  <c r="S22"/>
  <c r="Q24"/>
  <c r="H24" s="1"/>
  <c r="I51" i="26" s="1"/>
  <c r="M24" i="25"/>
  <c r="S24"/>
  <c r="M38"/>
  <c r="S38"/>
  <c r="M40"/>
  <c r="D40" s="1"/>
  <c r="E67" i="26" s="1"/>
  <c r="S40" i="25"/>
  <c r="M45"/>
  <c r="S45"/>
  <c r="M39"/>
  <c r="S39"/>
  <c r="M21"/>
  <c r="S21"/>
  <c r="M171"/>
  <c r="C171" s="1"/>
  <c r="D284" i="26" s="1"/>
  <c r="M174" i="25"/>
  <c r="C174" s="1"/>
  <c r="D287" i="26" s="1"/>
  <c r="M105" i="14"/>
  <c r="J14"/>
  <c r="D116" i="23"/>
  <c r="Q71" i="25"/>
  <c r="G71" s="1"/>
  <c r="H115" i="26" s="1"/>
  <c r="Q106" i="25"/>
  <c r="H106" s="1"/>
  <c r="I159" i="26" s="1"/>
  <c r="M172" i="25"/>
  <c r="D172" s="1"/>
  <c r="E285" i="26" s="1"/>
  <c r="K120" i="14"/>
  <c r="O28" i="25" s="1"/>
  <c r="F28" s="1"/>
  <c r="G55" i="26" s="1"/>
  <c r="N65" i="14"/>
  <c r="K122"/>
  <c r="K22" i="23"/>
  <c r="D20" i="14"/>
  <c r="M20"/>
  <c r="N20" s="1"/>
  <c r="N122"/>
  <c r="M158" i="25"/>
  <c r="C158" s="1"/>
  <c r="D241" i="26" s="1"/>
  <c r="S128" i="25"/>
  <c r="M137"/>
  <c r="D137" s="1"/>
  <c r="E200" i="26" s="1"/>
  <c r="Q102" i="25"/>
  <c r="H102" s="1"/>
  <c r="I155" i="26" s="1"/>
  <c r="S120" i="25"/>
  <c r="Q125"/>
  <c r="H125" s="1"/>
  <c r="I178" i="26" s="1"/>
  <c r="J18" i="23"/>
  <c r="K18" s="1"/>
  <c r="M116"/>
  <c r="N116" s="1"/>
  <c r="K116" i="14"/>
  <c r="Q171" i="25"/>
  <c r="H171" s="1"/>
  <c r="I284" i="26" s="1"/>
  <c r="S125" i="25"/>
  <c r="C125"/>
  <c r="D178" i="26" s="1"/>
  <c r="Q120" i="25"/>
  <c r="G120" s="1"/>
  <c r="H173" i="26" s="1"/>
  <c r="D120" i="25"/>
  <c r="E173" i="26" s="1"/>
  <c r="Q105" i="25"/>
  <c r="C99"/>
  <c r="D152" i="26" s="1"/>
  <c r="Q123" i="25"/>
  <c r="G123" s="1"/>
  <c r="H176" i="26" s="1"/>
  <c r="K122" i="23"/>
  <c r="N122"/>
  <c r="N47" i="14"/>
  <c r="M18"/>
  <c r="K52"/>
  <c r="L129" i="23"/>
  <c r="L14"/>
  <c r="Q172" i="25"/>
  <c r="H172" s="1"/>
  <c r="I285" i="26" s="1"/>
  <c r="Q174" i="25"/>
  <c r="H174" s="1"/>
  <c r="I287" i="26" s="1"/>
  <c r="Q39" i="25"/>
  <c r="G39" s="1"/>
  <c r="H66" i="26" s="1"/>
  <c r="D14" i="23"/>
  <c r="D20"/>
  <c r="N103" i="14"/>
  <c r="E44" i="25"/>
  <c r="F71" i="26" s="1"/>
  <c r="Q45" i="25"/>
  <c r="Q40"/>
  <c r="G40" s="1"/>
  <c r="H67" i="26" s="1"/>
  <c r="Q44" i="25"/>
  <c r="K116" i="23"/>
  <c r="B118"/>
  <c r="L118" s="1"/>
  <c r="I20" i="14"/>
  <c r="K20" s="1"/>
  <c r="K109"/>
  <c r="O174" i="25" s="1"/>
  <c r="E174" s="1"/>
  <c r="F287" i="26" s="1"/>
  <c r="N26" i="14"/>
  <c r="M17" i="23"/>
  <c r="FD105"/>
  <c r="D19" i="14"/>
  <c r="S158" i="25"/>
  <c r="Q93"/>
  <c r="G93" s="1"/>
  <c r="H146" i="26" s="1"/>
  <c r="D18" i="23"/>
  <c r="M17" i="14"/>
  <c r="I19"/>
  <c r="K19" s="1"/>
  <c r="I117" i="23"/>
  <c r="L117"/>
  <c r="K61"/>
  <c r="K107" i="14"/>
  <c r="O172" i="25" s="1"/>
  <c r="E172" s="1"/>
  <c r="F285" i="26" s="1"/>
  <c r="D106" i="14"/>
  <c r="I106"/>
  <c r="L106"/>
  <c r="L106" i="23"/>
  <c r="I106"/>
  <c r="D106"/>
  <c r="J104" i="14"/>
  <c r="M104"/>
  <c r="M104" i="23"/>
  <c r="J104"/>
  <c r="M173" i="25"/>
  <c r="Q173"/>
  <c r="S173"/>
  <c r="K108" i="14"/>
  <c r="O173" i="25" s="1"/>
  <c r="K103" i="14"/>
  <c r="O168" i="25" s="1"/>
  <c r="N109" i="23"/>
  <c r="T174" i="25" s="1"/>
  <c r="J174" s="1"/>
  <c r="K287" i="26" s="1"/>
  <c r="N107" i="23"/>
  <c r="T172" i="25" s="1"/>
  <c r="J172" s="1"/>
  <c r="K285" i="26" s="1"/>
  <c r="J105" i="23"/>
  <c r="M105"/>
  <c r="Q169" i="25"/>
  <c r="S169"/>
  <c r="M169"/>
  <c r="L75" i="23"/>
  <c r="D75"/>
  <c r="S139" i="25"/>
  <c r="DS29" i="23"/>
  <c r="DR30" i="14"/>
  <c r="GO104" i="23"/>
  <c r="GO106"/>
  <c r="GO105"/>
  <c r="HZ104" i="14"/>
  <c r="HZ105"/>
  <c r="HZ106"/>
  <c r="GN106"/>
  <c r="GN104"/>
  <c r="GN105"/>
  <c r="IA104" i="23"/>
  <c r="IA105"/>
  <c r="IA106"/>
  <c r="L18"/>
  <c r="N18" s="1"/>
  <c r="I20"/>
  <c r="K20" s="1"/>
  <c r="L17" i="14"/>
  <c r="M19"/>
  <c r="N19" s="1"/>
  <c r="K17" i="23"/>
  <c r="N61" i="14"/>
  <c r="L105"/>
  <c r="N105" s="1"/>
  <c r="D105"/>
  <c r="I105"/>
  <c r="K105" s="1"/>
  <c r="O170" i="25" s="1"/>
  <c r="K108" i="23"/>
  <c r="L104"/>
  <c r="I104"/>
  <c r="D104"/>
  <c r="N108"/>
  <c r="T173" i="25" s="1"/>
  <c r="M106" i="23"/>
  <c r="J106"/>
  <c r="M170" i="25"/>
  <c r="Q170"/>
  <c r="S170"/>
  <c r="I172"/>
  <c r="J285" i="26" s="1"/>
  <c r="K26" i="14"/>
  <c r="O148" i="25" s="1"/>
  <c r="N108" i="14"/>
  <c r="I104"/>
  <c r="L104"/>
  <c r="D104"/>
  <c r="I105" i="23"/>
  <c r="L105"/>
  <c r="D105"/>
  <c r="K103"/>
  <c r="K61" i="14"/>
  <c r="N109"/>
  <c r="J106"/>
  <c r="M106"/>
  <c r="N103" i="23"/>
  <c r="T168" i="25" s="1"/>
  <c r="Q148"/>
  <c r="M148"/>
  <c r="S148"/>
  <c r="S168"/>
  <c r="M168"/>
  <c r="Q168"/>
  <c r="DR105" i="14"/>
  <c r="DR106"/>
  <c r="DS104" i="23"/>
  <c r="DS106"/>
  <c r="FD106"/>
  <c r="FC106" i="14"/>
  <c r="FC105"/>
  <c r="Q136" i="25"/>
  <c r="H136" s="1"/>
  <c r="I199" i="26" s="1"/>
  <c r="S103" i="25"/>
  <c r="L17" i="23"/>
  <c r="D19"/>
  <c r="Q110" i="25"/>
  <c r="S110"/>
  <c r="D17" i="23"/>
  <c r="M19"/>
  <c r="N19" s="1"/>
  <c r="D18" i="14"/>
  <c r="K18"/>
  <c r="L18"/>
  <c r="D123" i="25"/>
  <c r="E176" i="26" s="1"/>
  <c r="I19" i="23"/>
  <c r="K19" s="1"/>
  <c r="D17" i="14"/>
  <c r="K60"/>
  <c r="N60"/>
  <c r="S123" i="25"/>
  <c r="DS15" i="23"/>
  <c r="GO17"/>
  <c r="GO18"/>
  <c r="GO20"/>
  <c r="GO19"/>
  <c r="FC129" i="14"/>
  <c r="HZ17"/>
  <c r="HZ18"/>
  <c r="HZ20"/>
  <c r="HZ19"/>
  <c r="DR14"/>
  <c r="GN17"/>
  <c r="GN19"/>
  <c r="GN18"/>
  <c r="GN20"/>
  <c r="FD14" i="23"/>
  <c r="IA17"/>
  <c r="IA19"/>
  <c r="IA20"/>
  <c r="IA18"/>
  <c r="FD19"/>
  <c r="FD17"/>
  <c r="DS18"/>
  <c r="DS17"/>
  <c r="DR19" i="14"/>
  <c r="DR17"/>
  <c r="DR20"/>
  <c r="FC20"/>
  <c r="G43" i="6"/>
  <c r="IA30" i="23"/>
  <c r="IA29"/>
  <c r="K8"/>
  <c r="FD18"/>
  <c r="FD20"/>
  <c r="DS19"/>
  <c r="DS20"/>
  <c r="DR18" i="14"/>
  <c r="FC18"/>
  <c r="FC19"/>
  <c r="FC17"/>
  <c r="F43" i="6"/>
  <c r="GO30" i="23"/>
  <c r="GO29"/>
  <c r="N8"/>
  <c r="T19" i="25" s="1"/>
  <c r="K8" i="14"/>
  <c r="N8"/>
  <c r="B43" i="6"/>
  <c r="GN29" i="14"/>
  <c r="GN30"/>
  <c r="C43" i="6"/>
  <c r="HZ29" i="14"/>
  <c r="HZ30"/>
  <c r="S67" i="25"/>
  <c r="S68"/>
  <c r="N44" i="23"/>
  <c r="T37" i="25" s="1"/>
  <c r="K45" i="14"/>
  <c r="O38" i="25" s="1"/>
  <c r="D101"/>
  <c r="E154" i="26" s="1"/>
  <c r="Q66" i="25"/>
  <c r="H66" s="1"/>
  <c r="I110" i="26" s="1"/>
  <c r="N55" i="23"/>
  <c r="N74" i="14"/>
  <c r="K113"/>
  <c r="N24" i="23"/>
  <c r="C113" i="25"/>
  <c r="D166" i="26" s="1"/>
  <c r="K53" i="14"/>
  <c r="K98" i="23"/>
  <c r="K74" i="14"/>
  <c r="O158" i="25" s="1"/>
  <c r="F158" s="1"/>
  <c r="G241" i="26" s="1"/>
  <c r="K24" i="23"/>
  <c r="M52" i="25"/>
  <c r="C52" s="1"/>
  <c r="D96" i="26" s="1"/>
  <c r="M64" i="25"/>
  <c r="D64" s="1"/>
  <c r="E108" i="26" s="1"/>
  <c r="M140" i="25"/>
  <c r="D140" s="1"/>
  <c r="E203" i="26" s="1"/>
  <c r="N22" i="14"/>
  <c r="Q101" i="25"/>
  <c r="H101" s="1"/>
  <c r="I154" i="26" s="1"/>
  <c r="N54" i="14"/>
  <c r="N64" i="23"/>
  <c r="T128" i="25" s="1"/>
  <c r="N49" i="14"/>
  <c r="N70" i="23"/>
  <c r="K6"/>
  <c r="K17" i="14"/>
  <c r="N22" i="23"/>
  <c r="Q22" i="25"/>
  <c r="Q41"/>
  <c r="K16" i="14"/>
  <c r="Q122" i="25"/>
  <c r="S122"/>
  <c r="Q126"/>
  <c r="S126"/>
  <c r="C128"/>
  <c r="D181" i="26" s="1"/>
  <c r="D128" i="25"/>
  <c r="E181" i="26" s="1"/>
  <c r="Q119" i="25"/>
  <c r="G119" s="1"/>
  <c r="H172" i="26" s="1"/>
  <c r="Q124" i="25"/>
  <c r="S124"/>
  <c r="Q127"/>
  <c r="S127"/>
  <c r="G128"/>
  <c r="H181" i="26" s="1"/>
  <c r="H128" i="25"/>
  <c r="I181" i="26" s="1"/>
  <c r="N20" i="23"/>
  <c r="M53" i="25"/>
  <c r="D53" s="1"/>
  <c r="D106"/>
  <c r="E159" i="26" s="1"/>
  <c r="S61" i="25"/>
  <c r="N16" i="14"/>
  <c r="N25"/>
  <c r="K25"/>
  <c r="K16" i="23"/>
  <c r="N16"/>
  <c r="K25"/>
  <c r="N25"/>
  <c r="S121" i="25"/>
  <c r="Q121"/>
  <c r="FC75" i="14"/>
  <c r="FC76"/>
  <c r="N42"/>
  <c r="Q27" i="25"/>
  <c r="Q53"/>
  <c r="G53" s="1"/>
  <c r="H97" i="26" s="1"/>
  <c r="S53" i="25"/>
  <c r="S106"/>
  <c r="K6" i="14"/>
  <c r="N6"/>
  <c r="N6" i="23"/>
  <c r="C93" i="25"/>
  <c r="D146" i="26" s="1"/>
  <c r="D93" i="25"/>
  <c r="E146" i="26" s="1"/>
  <c r="Q99" i="25"/>
  <c r="G99" s="1"/>
  <c r="H152" i="26" s="1"/>
  <c r="D32" i="23"/>
  <c r="I32"/>
  <c r="Q73" i="25"/>
  <c r="G73" s="1"/>
  <c r="H117" i="26" s="1"/>
  <c r="Q26" i="25"/>
  <c r="S56"/>
  <c r="S99"/>
  <c r="K48" i="14"/>
  <c r="N48"/>
  <c r="Q63" i="25"/>
  <c r="G63" s="1"/>
  <c r="H107" i="26" s="1"/>
  <c r="D114" i="25"/>
  <c r="E167" i="26" s="1"/>
  <c r="M14" i="23"/>
  <c r="Q160" i="25"/>
  <c r="G160" s="1"/>
  <c r="H243" i="26" s="1"/>
  <c r="M160" i="25"/>
  <c r="D160" s="1"/>
  <c r="E243" i="26" s="1"/>
  <c r="G143" i="25"/>
  <c r="H206" i="26" s="1"/>
  <c r="H143" i="25"/>
  <c r="I206" i="26" s="1"/>
  <c r="D139" i="25"/>
  <c r="E202" i="26" s="1"/>
  <c r="C139" i="25"/>
  <c r="D202" i="26" s="1"/>
  <c r="D149" i="25"/>
  <c r="E212" i="26" s="1"/>
  <c r="C149" i="25"/>
  <c r="D212" i="26" s="1"/>
  <c r="H159" i="25"/>
  <c r="I242" i="26" s="1"/>
  <c r="G159" i="25"/>
  <c r="H242" i="26" s="1"/>
  <c r="D115" i="25"/>
  <c r="E168" i="26" s="1"/>
  <c r="Q113" i="25"/>
  <c r="G113" s="1"/>
  <c r="H166" i="26" s="1"/>
  <c r="G158" i="25"/>
  <c r="H241" i="26" s="1"/>
  <c r="H158" i="25"/>
  <c r="I241" i="26" s="1"/>
  <c r="S118" i="25"/>
  <c r="D118"/>
  <c r="E171" i="26" s="1"/>
  <c r="D119" i="25"/>
  <c r="E172" i="26" s="1"/>
  <c r="Q104" i="25"/>
  <c r="G104" s="1"/>
  <c r="H157" i="26" s="1"/>
  <c r="Q111" i="25"/>
  <c r="H111" s="1"/>
  <c r="I164" i="26" s="1"/>
  <c r="S113" i="25"/>
  <c r="Q118"/>
  <c r="G118" s="1"/>
  <c r="H171" i="26" s="1"/>
  <c r="S119" i="25"/>
  <c r="K70" i="14"/>
  <c r="N70"/>
  <c r="S78" i="25"/>
  <c r="S74"/>
  <c r="Q78"/>
  <c r="G78" s="1"/>
  <c r="H122" i="26" s="1"/>
  <c r="S55" i="25"/>
  <c r="Q70"/>
  <c r="H70" s="1"/>
  <c r="I114" i="26" s="1"/>
  <c r="Q60" i="25"/>
  <c r="H60" s="1"/>
  <c r="I104" i="26" s="1"/>
  <c r="M78" i="25"/>
  <c r="D78" s="1"/>
  <c r="E122" i="26" s="1"/>
  <c r="Q76" i="25"/>
  <c r="G76" s="1"/>
  <c r="H120" i="26" s="1"/>
  <c r="M76" i="25"/>
  <c r="D76" s="1"/>
  <c r="E120" i="26" s="1"/>
  <c r="Q75" i="25"/>
  <c r="H75" s="1"/>
  <c r="I119" i="26" s="1"/>
  <c r="Q84" i="25"/>
  <c r="G84" s="1"/>
  <c r="H128" i="26" s="1"/>
  <c r="S84" i="25"/>
  <c r="Q83"/>
  <c r="H83" s="1"/>
  <c r="I127" i="26" s="1"/>
  <c r="M83" i="25"/>
  <c r="D83" s="1"/>
  <c r="E127" i="26" s="1"/>
  <c r="S73" i="25"/>
  <c r="S65"/>
  <c r="M62"/>
  <c r="C62" s="1"/>
  <c r="D106" i="26" s="1"/>
  <c r="Q54" i="25"/>
  <c r="H54" s="1"/>
  <c r="I98" i="26" s="1"/>
  <c r="S80" i="25"/>
  <c r="M80"/>
  <c r="C80" s="1"/>
  <c r="D124" i="26" s="1"/>
  <c r="S76" i="25"/>
  <c r="M77"/>
  <c r="D77" s="1"/>
  <c r="E121" i="26" s="1"/>
  <c r="M58" i="25"/>
  <c r="C58" s="1"/>
  <c r="D102" i="26" s="1"/>
  <c r="M84" i="25"/>
  <c r="D84" s="1"/>
  <c r="E128" i="26" s="1"/>
  <c r="S86" i="25"/>
  <c r="C68"/>
  <c r="D112" i="26" s="1"/>
  <c r="D68" i="25"/>
  <c r="E112" i="26" s="1"/>
  <c r="C61" i="25"/>
  <c r="D105" i="26" s="1"/>
  <c r="D61" i="25"/>
  <c r="E105" i="26" s="1"/>
  <c r="G65" i="25"/>
  <c r="H109" i="26" s="1"/>
  <c r="H65" i="25"/>
  <c r="I109" i="26" s="1"/>
  <c r="G72" i="25"/>
  <c r="H116" i="26" s="1"/>
  <c r="Q21" i="25"/>
  <c r="H80"/>
  <c r="I124" i="26" s="1"/>
  <c r="G80" i="25"/>
  <c r="H124" i="26" s="1"/>
  <c r="H71" i="25"/>
  <c r="I115" i="26" s="1"/>
  <c r="C59" i="25"/>
  <c r="D103" i="26" s="1"/>
  <c r="D59" i="25"/>
  <c r="E103" i="26" s="1"/>
  <c r="Q19" i="25"/>
  <c r="Q37"/>
  <c r="Q43"/>
  <c r="H86"/>
  <c r="I130" i="26" s="1"/>
  <c r="G86" i="25"/>
  <c r="H130" i="26" s="1"/>
  <c r="D86" i="25"/>
  <c r="E130" i="26" s="1"/>
  <c r="C86" i="25"/>
  <c r="D130" i="26" s="1"/>
  <c r="D56" i="25"/>
  <c r="E100" i="26" s="1"/>
  <c r="C56" i="25"/>
  <c r="D100" i="26" s="1"/>
  <c r="K24" i="14"/>
  <c r="M73" i="25"/>
  <c r="M65"/>
  <c r="N24" i="14"/>
  <c r="I15" i="23"/>
  <c r="K15" s="1"/>
  <c r="K49" i="14"/>
  <c r="J14" i="23"/>
  <c r="K14" s="1"/>
  <c r="D14" i="14"/>
  <c r="I15"/>
  <c r="K15" s="1"/>
  <c r="K88" i="23"/>
  <c r="M15"/>
  <c r="N15" s="1"/>
  <c r="K41" i="14"/>
  <c r="M15"/>
  <c r="N15" s="1"/>
  <c r="N113" i="23"/>
  <c r="T25" i="25" s="1"/>
  <c r="D15" i="23"/>
  <c r="K125"/>
  <c r="K49"/>
  <c r="K113"/>
  <c r="I14" i="14"/>
  <c r="N113"/>
  <c r="N125" i="23"/>
  <c r="T45" i="25" s="1"/>
  <c r="N49" i="23"/>
  <c r="T39" i="25" s="1"/>
  <c r="D15" i="14"/>
  <c r="S71" i="25"/>
  <c r="HZ15" i="14"/>
  <c r="IA15" i="23"/>
  <c r="FD15"/>
  <c r="GO15"/>
  <c r="GN15" i="14"/>
  <c r="DR15"/>
  <c r="FC15"/>
  <c r="Q100" i="25"/>
  <c r="S100"/>
  <c r="Q58"/>
  <c r="Q139"/>
  <c r="S160"/>
  <c r="D99"/>
  <c r="E152" i="26" s="1"/>
  <c r="I13" i="14"/>
  <c r="D13"/>
  <c r="L13"/>
  <c r="H43" i="6"/>
  <c r="GO14" i="23"/>
  <c r="D43" i="6"/>
  <c r="GN14" i="14"/>
  <c r="J13" i="23"/>
  <c r="K13" s="1"/>
  <c r="D13"/>
  <c r="M13"/>
  <c r="N13" s="1"/>
  <c r="E43" i="6"/>
  <c r="HZ14" i="14"/>
  <c r="J13"/>
  <c r="M13"/>
  <c r="I43" i="6"/>
  <c r="IA14" i="23"/>
  <c r="Q137" i="25"/>
  <c r="G137" s="1"/>
  <c r="H200" i="26" s="1"/>
  <c r="S135" i="25"/>
  <c r="Q135"/>
  <c r="H135" s="1"/>
  <c r="I198" i="26" s="1"/>
  <c r="Q149" i="25"/>
  <c r="N14" i="14"/>
  <c r="S149" i="25"/>
  <c r="S143"/>
  <c r="M143"/>
  <c r="M147"/>
  <c r="Q147"/>
  <c r="S147"/>
  <c r="Q138"/>
  <c r="M85"/>
  <c r="S85"/>
  <c r="Q85"/>
  <c r="S114"/>
  <c r="K74" i="23"/>
  <c r="Q42" i="25"/>
  <c r="N74" i="23"/>
  <c r="T158" i="25" s="1"/>
  <c r="S111"/>
  <c r="N64" i="14"/>
  <c r="N57"/>
  <c r="K59" i="23"/>
  <c r="K58"/>
  <c r="N59"/>
  <c r="K64" i="14"/>
  <c r="N97"/>
  <c r="K97"/>
  <c r="O85" i="25" s="1"/>
  <c r="N98" i="14"/>
  <c r="K98"/>
  <c r="O86" i="25" s="1"/>
  <c r="N97" i="23"/>
  <c r="K97"/>
  <c r="Q114" i="25"/>
  <c r="S59"/>
  <c r="Q23"/>
  <c r="K53" i="23"/>
  <c r="K125" i="14"/>
  <c r="O45" i="25" s="1"/>
  <c r="N125" i="14"/>
  <c r="N53" i="23"/>
  <c r="K56"/>
  <c r="N59" i="14"/>
  <c r="K56"/>
  <c r="K54"/>
  <c r="N55"/>
  <c r="N56" i="23"/>
  <c r="N58"/>
  <c r="K57"/>
  <c r="K54"/>
  <c r="K64"/>
  <c r="N62"/>
  <c r="N57"/>
  <c r="N54"/>
  <c r="K59" i="14"/>
  <c r="K57"/>
  <c r="N56"/>
  <c r="N53"/>
  <c r="S115" i="25"/>
  <c r="Q115"/>
  <c r="K55" i="14"/>
  <c r="K58"/>
  <c r="N58"/>
  <c r="N62"/>
  <c r="K62"/>
  <c r="N111"/>
  <c r="N101"/>
  <c r="K7"/>
  <c r="K86"/>
  <c r="K81"/>
  <c r="K28"/>
  <c r="N38"/>
  <c r="K66"/>
  <c r="K126"/>
  <c r="N114"/>
  <c r="N37" i="23"/>
  <c r="T181" i="25" s="1"/>
  <c r="J181" s="1"/>
  <c r="K321" i="26" s="1"/>
  <c r="N73" i="23"/>
  <c r="T157" i="25" s="1"/>
  <c r="K130" i="23"/>
  <c r="K110"/>
  <c r="N50"/>
  <c r="T40" i="25" s="1"/>
  <c r="Q117"/>
  <c r="S117"/>
  <c r="S112"/>
  <c r="Q112"/>
  <c r="Q38"/>
  <c r="Q35"/>
  <c r="Q32"/>
  <c r="Q109"/>
  <c r="S109"/>
  <c r="Q59"/>
  <c r="S104"/>
  <c r="Q30"/>
  <c r="Q29"/>
  <c r="M138"/>
  <c r="S138"/>
  <c r="Q68"/>
  <c r="Q108"/>
  <c r="S108"/>
  <c r="Q116"/>
  <c r="S116"/>
  <c r="Q107"/>
  <c r="S107"/>
  <c r="M145"/>
  <c r="Q145"/>
  <c r="S145"/>
  <c r="M142"/>
  <c r="Q142"/>
  <c r="S142"/>
  <c r="M146"/>
  <c r="Q146"/>
  <c r="S146"/>
  <c r="M141"/>
  <c r="Q141"/>
  <c r="S141"/>
  <c r="M144"/>
  <c r="Q144"/>
  <c r="S144"/>
  <c r="S58"/>
  <c r="Q140"/>
  <c r="N96" i="23"/>
  <c r="N124"/>
  <c r="T31" i="25" s="1"/>
  <c r="K95" i="23"/>
  <c r="K95" i="14"/>
  <c r="N95"/>
  <c r="K124"/>
  <c r="N96"/>
  <c r="N124"/>
  <c r="K96"/>
  <c r="N21" i="23"/>
  <c r="K96"/>
  <c r="N95"/>
  <c r="K124"/>
  <c r="N88" i="14"/>
  <c r="Q52" i="25"/>
  <c r="S60"/>
  <c r="M75"/>
  <c r="N69" i="23"/>
  <c r="K69"/>
  <c r="M71" i="25"/>
  <c r="S140"/>
  <c r="K111" i="23"/>
  <c r="N102"/>
  <c r="T167" i="25" s="1"/>
  <c r="N100" i="23"/>
  <c r="K81"/>
  <c r="N83"/>
  <c r="K78"/>
  <c r="N86"/>
  <c r="K82"/>
  <c r="K123"/>
  <c r="N114"/>
  <c r="T26" i="25" s="1"/>
  <c r="K68" i="14"/>
  <c r="O149" i="25" s="1"/>
  <c r="K68" i="23"/>
  <c r="K93"/>
  <c r="K127"/>
  <c r="N7"/>
  <c r="Q167" i="25"/>
  <c r="N45" i="14"/>
  <c r="N127" i="23"/>
  <c r="T30" i="25" s="1"/>
  <c r="N44" i="14"/>
  <c r="FD118" i="23"/>
  <c r="K44" i="14"/>
  <c r="N46"/>
  <c r="K102"/>
  <c r="O167" i="25" s="1"/>
  <c r="K83" i="14"/>
  <c r="N77"/>
  <c r="N87"/>
  <c r="K78"/>
  <c r="S52" i="25"/>
  <c r="M60"/>
  <c r="M63"/>
  <c r="K99" i="23"/>
  <c r="N126"/>
  <c r="T29" i="25" s="1"/>
  <c r="K46" i="23"/>
  <c r="K45"/>
  <c r="K44"/>
  <c r="K85" i="14"/>
  <c r="K71"/>
  <c r="K72"/>
  <c r="N27"/>
  <c r="N115" i="23"/>
  <c r="K66"/>
  <c r="N3"/>
  <c r="N28"/>
  <c r="N67"/>
  <c r="K72"/>
  <c r="N45"/>
  <c r="T38" i="25" s="1"/>
  <c r="K21" i="14"/>
  <c r="O105" i="25" s="1"/>
  <c r="Q56"/>
  <c r="Q61"/>
  <c r="S72"/>
  <c r="K94" i="14"/>
  <c r="O24" i="25" s="1"/>
  <c r="M74"/>
  <c r="Q55"/>
  <c r="M67"/>
  <c r="M70"/>
  <c r="Q62"/>
  <c r="N7" i="14"/>
  <c r="S136" i="25"/>
  <c r="S64"/>
  <c r="M54"/>
  <c r="C54" s="1"/>
  <c r="D98" i="26" s="1"/>
  <c r="K42" i="23"/>
  <c r="K101"/>
  <c r="K89"/>
  <c r="N27"/>
  <c r="N84"/>
  <c r="K77"/>
  <c r="K38"/>
  <c r="N29"/>
  <c r="K71"/>
  <c r="N91"/>
  <c r="T21" i="25" s="1"/>
  <c r="N119" i="23"/>
  <c r="T27" i="25" s="1"/>
  <c r="S159"/>
  <c r="K41" i="23"/>
  <c r="K112"/>
  <c r="N40"/>
  <c r="K79"/>
  <c r="K21"/>
  <c r="K87"/>
  <c r="K80"/>
  <c r="N102" i="14"/>
  <c r="N83"/>
  <c r="K77"/>
  <c r="N29"/>
  <c r="N71"/>
  <c r="K87"/>
  <c r="N72"/>
  <c r="N78"/>
  <c r="K27"/>
  <c r="M136" i="25"/>
  <c r="D136" s="1"/>
  <c r="E199" i="26" s="1"/>
  <c r="Q64" i="25"/>
  <c r="Q181"/>
  <c r="H181" s="1"/>
  <c r="I321" i="26" s="1"/>
  <c r="S63" i="25"/>
  <c r="Q67"/>
  <c r="S75"/>
  <c r="K88" i="14"/>
  <c r="M72" i="25"/>
  <c r="D102"/>
  <c r="E155" i="26" s="1"/>
  <c r="K51" i="23"/>
  <c r="N111"/>
  <c r="K102"/>
  <c r="K115"/>
  <c r="K100"/>
  <c r="N81"/>
  <c r="K83"/>
  <c r="N78"/>
  <c r="N66"/>
  <c r="K3"/>
  <c r="K28"/>
  <c r="M181" i="25"/>
  <c r="M183" s="1"/>
  <c r="M159"/>
  <c r="Q103"/>
  <c r="H103" s="1"/>
  <c r="I156" i="26" s="1"/>
  <c r="Q156" i="25"/>
  <c r="H156" s="1"/>
  <c r="I239" i="26" s="1"/>
  <c r="K85" i="23"/>
  <c r="K37"/>
  <c r="K73"/>
  <c r="N130"/>
  <c r="N110"/>
  <c r="T156" i="25" s="1"/>
  <c r="J156" s="1"/>
  <c r="K239" i="26" s="1"/>
  <c r="K86" i="23"/>
  <c r="N82"/>
  <c r="K67"/>
  <c r="N99"/>
  <c r="N72"/>
  <c r="N123"/>
  <c r="K126"/>
  <c r="K114"/>
  <c r="I36" i="14"/>
  <c r="S77" i="25"/>
  <c r="N93" i="23"/>
  <c r="T23" i="25" s="1"/>
  <c r="N94" i="23"/>
  <c r="T24" i="25" s="1"/>
  <c r="K7" i="23"/>
  <c r="Q20" i="25"/>
  <c r="Q25"/>
  <c r="N51" i="23"/>
  <c r="T41" i="25" s="1"/>
  <c r="N42" i="23"/>
  <c r="T35" i="25" s="1"/>
  <c r="N101" i="23"/>
  <c r="T159" i="25" s="1"/>
  <c r="N89" i="23"/>
  <c r="K27"/>
  <c r="K84"/>
  <c r="N77"/>
  <c r="N38"/>
  <c r="K29"/>
  <c r="N71"/>
  <c r="T20" i="25" s="1"/>
  <c r="K91" i="23"/>
  <c r="K119"/>
  <c r="N85"/>
  <c r="N41"/>
  <c r="T34" i="25" s="1"/>
  <c r="N112" i="23"/>
  <c r="T147" i="25" s="1"/>
  <c r="L128" i="23"/>
  <c r="K40"/>
  <c r="N79"/>
  <c r="N87"/>
  <c r="N80"/>
  <c r="N92"/>
  <c r="T22" i="25" s="1"/>
  <c r="K90" i="23"/>
  <c r="K94"/>
  <c r="N127" i="14"/>
  <c r="N94"/>
  <c r="N85"/>
  <c r="K121" i="23"/>
  <c r="K47"/>
  <c r="K92"/>
  <c r="S102" i="25"/>
  <c r="D103"/>
  <c r="E156" i="26" s="1"/>
  <c r="N121" i="23"/>
  <c r="N47"/>
  <c r="T44" i="25" s="1"/>
  <c r="N50" i="14"/>
  <c r="N73"/>
  <c r="N130"/>
  <c r="N115"/>
  <c r="N100"/>
  <c r="K80"/>
  <c r="N82"/>
  <c r="N84"/>
  <c r="K3"/>
  <c r="K99"/>
  <c r="K119"/>
  <c r="Q157" i="25"/>
  <c r="G157" s="1"/>
  <c r="H240" i="26" s="1"/>
  <c r="N90" i="23"/>
  <c r="N68"/>
  <c r="T149" i="25" s="1"/>
  <c r="D118" i="14"/>
  <c r="L118"/>
  <c r="Q77" i="25"/>
  <c r="K46" i="14"/>
  <c r="GN10"/>
  <c r="GN118"/>
  <c r="DR10"/>
  <c r="DR118"/>
  <c r="HZ31"/>
  <c r="HZ32"/>
  <c r="HZ33"/>
  <c r="DS31" i="23"/>
  <c r="DS32"/>
  <c r="DS33"/>
  <c r="GO33"/>
  <c r="GO32"/>
  <c r="GO31"/>
  <c r="D33" i="14"/>
  <c r="I33"/>
  <c r="L33"/>
  <c r="I31" i="23"/>
  <c r="D31"/>
  <c r="L31"/>
  <c r="J10" i="14"/>
  <c r="M10"/>
  <c r="FD31" i="23"/>
  <c r="M10"/>
  <c r="J10"/>
  <c r="J118" i="14"/>
  <c r="K118" s="1"/>
  <c r="M118"/>
  <c r="FC31"/>
  <c r="FC32"/>
  <c r="L32"/>
  <c r="I32"/>
  <c r="D32"/>
  <c r="M82" i="25"/>
  <c r="S82"/>
  <c r="Q82"/>
  <c r="N30" i="23"/>
  <c r="N68" i="14"/>
  <c r="J31"/>
  <c r="M31"/>
  <c r="J31" i="23"/>
  <c r="M31"/>
  <c r="N88"/>
  <c r="GN32" i="14"/>
  <c r="GN31"/>
  <c r="GN33"/>
  <c r="DR31"/>
  <c r="DR32"/>
  <c r="DR33"/>
  <c r="IA10" i="23"/>
  <c r="IA118"/>
  <c r="IA32"/>
  <c r="IA31"/>
  <c r="IA33"/>
  <c r="HZ10" i="14"/>
  <c r="HZ118"/>
  <c r="DS10" i="23"/>
  <c r="DS118"/>
  <c r="GO10"/>
  <c r="GO118"/>
  <c r="FC118" i="14"/>
  <c r="I31"/>
  <c r="D31"/>
  <c r="L31"/>
  <c r="I33" i="23"/>
  <c r="D33"/>
  <c r="L33"/>
  <c r="J32" i="14"/>
  <c r="M32"/>
  <c r="FD33" i="23"/>
  <c r="FD10"/>
  <c r="M32"/>
  <c r="N32" s="1"/>
  <c r="J32"/>
  <c r="J118"/>
  <c r="M118"/>
  <c r="FC33" i="14"/>
  <c r="FC10"/>
  <c r="N30"/>
  <c r="K30"/>
  <c r="L10"/>
  <c r="I10"/>
  <c r="D10"/>
  <c r="K30" i="23"/>
  <c r="L10"/>
  <c r="I10"/>
  <c r="D10"/>
  <c r="J33" i="14"/>
  <c r="M33"/>
  <c r="J33" i="23"/>
  <c r="M33"/>
  <c r="M81" i="25"/>
  <c r="Q81"/>
  <c r="S81"/>
  <c r="M79"/>
  <c r="Q79"/>
  <c r="S79"/>
  <c r="N41" i="14"/>
  <c r="K42"/>
  <c r="K111"/>
  <c r="K101"/>
  <c r="O159" i="25" s="1"/>
  <c r="N21" i="14"/>
  <c r="N86"/>
  <c r="N81"/>
  <c r="N28"/>
  <c r="K38"/>
  <c r="K29"/>
  <c r="N66"/>
  <c r="N126"/>
  <c r="K114"/>
  <c r="Q74" i="25"/>
  <c r="S54"/>
  <c r="K51" i="14"/>
  <c r="N112"/>
  <c r="S157" i="25"/>
  <c r="N92" i="14"/>
  <c r="K92"/>
  <c r="O22" i="25" s="1"/>
  <c r="K90" i="14"/>
  <c r="N90"/>
  <c r="Q18" i="25"/>
  <c r="M18"/>
  <c r="S18"/>
  <c r="K50" i="14"/>
  <c r="K73"/>
  <c r="O157" i="25" s="1"/>
  <c r="F157" s="1"/>
  <c r="G240" i="26" s="1"/>
  <c r="K130" i="14"/>
  <c r="K115"/>
  <c r="K100"/>
  <c r="N80"/>
  <c r="K82"/>
  <c r="K84"/>
  <c r="N3"/>
  <c r="N119"/>
  <c r="M167" i="25"/>
  <c r="M66"/>
  <c r="N37" i="14"/>
  <c r="N110"/>
  <c r="N89"/>
  <c r="K121"/>
  <c r="O108" i="25" s="1"/>
  <c r="N67" i="14"/>
  <c r="N123"/>
  <c r="N40"/>
  <c r="K79"/>
  <c r="N91"/>
  <c r="S70" i="25"/>
  <c r="S62"/>
  <c r="N51" i="14"/>
  <c r="K37"/>
  <c r="O181" i="25" s="1"/>
  <c r="F181" s="1"/>
  <c r="G321" i="26" s="1"/>
  <c r="K112" i="14"/>
  <c r="O147" i="25" s="1"/>
  <c r="K110" i="14"/>
  <c r="O156" i="25" s="1"/>
  <c r="E156" s="1"/>
  <c r="F239" i="26" s="1"/>
  <c r="K89" i="14"/>
  <c r="N121"/>
  <c r="K67"/>
  <c r="K123"/>
  <c r="N99"/>
  <c r="K40"/>
  <c r="N79"/>
  <c r="K91"/>
  <c r="S66" i="25"/>
  <c r="M156"/>
  <c r="C156" s="1"/>
  <c r="D239" i="26" s="1"/>
  <c r="L129" i="14"/>
  <c r="I9"/>
  <c r="L9"/>
  <c r="D9"/>
  <c r="I34"/>
  <c r="L34"/>
  <c r="D34"/>
  <c r="I76"/>
  <c r="L76"/>
  <c r="D76"/>
  <c r="L117"/>
  <c r="I117"/>
  <c r="D117"/>
  <c r="L76" i="23"/>
  <c r="I76"/>
  <c r="D76"/>
  <c r="DR36" i="14"/>
  <c r="DR34"/>
  <c r="DR35"/>
  <c r="GN36"/>
  <c r="GN34"/>
  <c r="GN35"/>
  <c r="J34"/>
  <c r="M34"/>
  <c r="HZ36"/>
  <c r="HZ35"/>
  <c r="HZ34"/>
  <c r="J75" i="23"/>
  <c r="K75" s="1"/>
  <c r="M75"/>
  <c r="M129"/>
  <c r="J129"/>
  <c r="K129" s="1"/>
  <c r="J128"/>
  <c r="K128" s="1"/>
  <c r="M128"/>
  <c r="M34"/>
  <c r="N34" s="1"/>
  <c r="J34"/>
  <c r="K34" s="1"/>
  <c r="M35"/>
  <c r="N35" s="1"/>
  <c r="J35"/>
  <c r="K35" s="1"/>
  <c r="I75" i="14"/>
  <c r="L75"/>
  <c r="D75"/>
  <c r="I35"/>
  <c r="L35"/>
  <c r="D35"/>
  <c r="J9"/>
  <c r="M9"/>
  <c r="J128"/>
  <c r="M128"/>
  <c r="M76"/>
  <c r="J76"/>
  <c r="HZ129"/>
  <c r="HZ128"/>
  <c r="HZ76"/>
  <c r="HZ75"/>
  <c r="HZ117"/>
  <c r="HZ9"/>
  <c r="D129" i="23"/>
  <c r="I128" i="14"/>
  <c r="D128"/>
  <c r="L128"/>
  <c r="L9" i="23"/>
  <c r="I9"/>
  <c r="D9"/>
  <c r="DR117" i="14"/>
  <c r="DR9"/>
  <c r="DR76"/>
  <c r="DR75"/>
  <c r="DR129"/>
  <c r="DR128"/>
  <c r="GN9"/>
  <c r="GN117"/>
  <c r="GN75"/>
  <c r="GN128"/>
  <c r="GN76"/>
  <c r="GN129"/>
  <c r="D135" i="25"/>
  <c r="E198" i="26" s="1"/>
  <c r="C135" i="25"/>
  <c r="D198" i="26" s="1"/>
  <c r="J35" i="14"/>
  <c r="M35"/>
  <c r="M36"/>
  <c r="N36" s="1"/>
  <c r="J36"/>
  <c r="J9" i="23"/>
  <c r="M9"/>
  <c r="M117"/>
  <c r="J117"/>
  <c r="M76"/>
  <c r="J76"/>
  <c r="FD76"/>
  <c r="FD128"/>
  <c r="FD9"/>
  <c r="FD129"/>
  <c r="FD75"/>
  <c r="FD117"/>
  <c r="IA76"/>
  <c r="IA128"/>
  <c r="IA9"/>
  <c r="IA117"/>
  <c r="IA129"/>
  <c r="IA75"/>
  <c r="M36"/>
  <c r="N36" s="1"/>
  <c r="J36"/>
  <c r="K36" s="1"/>
  <c r="FD35"/>
  <c r="FD36"/>
  <c r="FD34"/>
  <c r="IA34"/>
  <c r="IA36"/>
  <c r="IA35"/>
  <c r="J75" i="14"/>
  <c r="M75"/>
  <c r="J117"/>
  <c r="M117"/>
  <c r="J129"/>
  <c r="K129" s="1"/>
  <c r="M129"/>
  <c r="S183" i="25"/>
  <c r="C157"/>
  <c r="D240" i="26" s="1"/>
  <c r="D157" i="25"/>
  <c r="E240" i="26" s="1"/>
  <c r="GO34" i="23"/>
  <c r="GO36"/>
  <c r="GO35"/>
  <c r="DS36"/>
  <c r="DS34"/>
  <c r="DS35"/>
  <c r="GO117"/>
  <c r="GO75"/>
  <c r="GO129"/>
  <c r="GO9"/>
  <c r="GO76"/>
  <c r="GO128"/>
  <c r="DS9"/>
  <c r="DS128"/>
  <c r="DS76"/>
  <c r="DS75"/>
  <c r="DS117"/>
  <c r="DS129"/>
  <c r="D128"/>
  <c r="D117"/>
  <c r="D34"/>
  <c r="D129" i="14"/>
  <c r="D36"/>
  <c r="D174" i="25" l="1"/>
  <c r="E287" i="26" s="1"/>
  <c r="I28" i="25"/>
  <c r="J55" i="26" s="1"/>
  <c r="D26" i="25"/>
  <c r="E53" i="26" s="1"/>
  <c r="C40" i="25"/>
  <c r="D67" i="26" s="1"/>
  <c r="G106" i="25"/>
  <c r="H159" i="26" s="1"/>
  <c r="K14" i="14"/>
  <c r="D158" i="25"/>
  <c r="E241" i="26" s="1"/>
  <c r="D171" i="25"/>
  <c r="E284" i="26" s="1"/>
  <c r="T125" i="25"/>
  <c r="J125" s="1"/>
  <c r="K178" i="26" s="1"/>
  <c r="G24" i="25"/>
  <c r="H51" i="26" s="1"/>
  <c r="C19" i="25"/>
  <c r="D46" i="26" s="1"/>
  <c r="G174" i="25"/>
  <c r="H287" i="26" s="1"/>
  <c r="O122" i="25"/>
  <c r="E122" s="1"/>
  <c r="F175" i="26" s="1"/>
  <c r="G172" i="25"/>
  <c r="H285" i="26" s="1"/>
  <c r="C172" i="25"/>
  <c r="D285" i="26" s="1"/>
  <c r="E28" i="25"/>
  <c r="F55" i="26" s="1"/>
  <c r="C137" i="25"/>
  <c r="D200" i="26" s="1"/>
  <c r="H120" i="25"/>
  <c r="I173" i="26" s="1"/>
  <c r="N14" i="23"/>
  <c r="G102" i="25"/>
  <c r="H155" i="26" s="1"/>
  <c r="N75" i="23"/>
  <c r="T137" i="25" s="1"/>
  <c r="I137" s="1"/>
  <c r="J200" i="26" s="1"/>
  <c r="H93" i="25"/>
  <c r="I146" i="26" s="1"/>
  <c r="J128" i="25"/>
  <c r="K181" i="26" s="1"/>
  <c r="G171" i="25"/>
  <c r="H284" i="26" s="1"/>
  <c r="K117" i="23"/>
  <c r="D118"/>
  <c r="C105" i="25"/>
  <c r="D158" i="26" s="1"/>
  <c r="C120" i="25"/>
  <c r="D173" i="26" s="1"/>
  <c r="D125" i="25"/>
  <c r="E178" i="26" s="1"/>
  <c r="G125" i="25"/>
  <c r="H178" i="26" s="1"/>
  <c r="I118" i="23"/>
  <c r="K118" s="1"/>
  <c r="T110" i="25"/>
  <c r="I110" s="1"/>
  <c r="J163" i="26" s="1"/>
  <c r="H123" i="25"/>
  <c r="I176" i="26" s="1"/>
  <c r="T82" i="25"/>
  <c r="I82" s="1"/>
  <c r="J126" i="26" s="1"/>
  <c r="N117" i="23"/>
  <c r="T135" i="25" s="1"/>
  <c r="J135" s="1"/>
  <c r="K198" i="26" s="1"/>
  <c r="G136" i="25"/>
  <c r="H199" i="26" s="1"/>
  <c r="N129" i="23"/>
  <c r="T146" i="25" s="1"/>
  <c r="J146" s="1"/>
  <c r="K209" i="26" s="1"/>
  <c r="C101" i="25"/>
  <c r="D154" i="26" s="1"/>
  <c r="O125" i="25"/>
  <c r="F125" s="1"/>
  <c r="G178" i="26" s="1"/>
  <c r="H40" i="25"/>
  <c r="I67" i="26" s="1"/>
  <c r="T109" i="25"/>
  <c r="I109" s="1"/>
  <c r="J162" i="26" s="1"/>
  <c r="T123" i="25"/>
  <c r="J123" s="1"/>
  <c r="K176" i="26" s="1"/>
  <c r="T120" i="25"/>
  <c r="I120" s="1"/>
  <c r="J173" i="26" s="1"/>
  <c r="T122" i="25"/>
  <c r="J122" s="1"/>
  <c r="K175" i="26" s="1"/>
  <c r="O109" i="25"/>
  <c r="F109" s="1"/>
  <c r="G162" i="26" s="1"/>
  <c r="T127" i="25"/>
  <c r="I127" s="1"/>
  <c r="J180" i="26" s="1"/>
  <c r="E105" i="25"/>
  <c r="F158" i="26" s="1"/>
  <c r="F105" i="25"/>
  <c r="G158" i="26" s="1"/>
  <c r="T108" i="25"/>
  <c r="J108" s="1"/>
  <c r="K161" i="26" s="1"/>
  <c r="O123" i="25"/>
  <c r="O127"/>
  <c r="F127" s="1"/>
  <c r="G180" i="26" s="1"/>
  <c r="G105" i="25"/>
  <c r="H158" i="26" s="1"/>
  <c r="H105" i="25"/>
  <c r="I158" i="26" s="1"/>
  <c r="T93" i="25"/>
  <c r="J93" s="1"/>
  <c r="K146" i="26" s="1"/>
  <c r="T105" i="25"/>
  <c r="I105" s="1"/>
  <c r="J158" i="26" s="1"/>
  <c r="N18" i="14"/>
  <c r="O140" i="25"/>
  <c r="E140" s="1"/>
  <c r="F203" i="26" s="1"/>
  <c r="F172" i="25"/>
  <c r="G285" i="26" s="1"/>
  <c r="N17" i="23"/>
  <c r="T111" i="25" s="1"/>
  <c r="I111" s="1"/>
  <c r="J164" i="26" s="1"/>
  <c r="C106" i="25"/>
  <c r="D159" i="26" s="1"/>
  <c r="O112" i="25"/>
  <c r="F112" s="1"/>
  <c r="G165" i="26" s="1"/>
  <c r="I40" i="25"/>
  <c r="J67" i="26" s="1"/>
  <c r="J40" i="25"/>
  <c r="K67" i="26" s="1"/>
  <c r="E45" i="25"/>
  <c r="F72" i="26" s="1"/>
  <c r="O40" i="25"/>
  <c r="E40" s="1"/>
  <c r="F67" i="26" s="1"/>
  <c r="G44" i="25"/>
  <c r="H71" i="26" s="1"/>
  <c r="G45" i="25"/>
  <c r="H72" i="26" s="1"/>
  <c r="O35" i="25"/>
  <c r="E35" s="1"/>
  <c r="F62" i="26" s="1"/>
  <c r="I44" i="25"/>
  <c r="J71" i="26" s="1"/>
  <c r="C44" i="25"/>
  <c r="D71" i="26" s="1"/>
  <c r="I45" i="25"/>
  <c r="J72" i="26" s="1"/>
  <c r="C45" i="25"/>
  <c r="D72" i="26" s="1"/>
  <c r="N17" i="14"/>
  <c r="N118" i="23"/>
  <c r="F174" i="25"/>
  <c r="G287" i="26" s="1"/>
  <c r="S176" i="25"/>
  <c r="S11" s="1"/>
  <c r="I158"/>
  <c r="J241" i="26" s="1"/>
  <c r="C64" i="25"/>
  <c r="D108" i="26" s="1"/>
  <c r="E158" i="25"/>
  <c r="F241" i="26" s="1"/>
  <c r="K105" i="23"/>
  <c r="K104" i="14"/>
  <c r="O169" i="25" s="1"/>
  <c r="F169" s="1"/>
  <c r="G282" i="26" s="1"/>
  <c r="N104" i="23"/>
  <c r="T169" i="25" s="1"/>
  <c r="I169" s="1"/>
  <c r="J282" i="26" s="1"/>
  <c r="T80" i="25"/>
  <c r="I80" s="1"/>
  <c r="J124" i="26" s="1"/>
  <c r="T140" i="25"/>
  <c r="I140" s="1"/>
  <c r="J203" i="26" s="1"/>
  <c r="I174" i="25"/>
  <c r="J287" i="26" s="1"/>
  <c r="IB105" i="23"/>
  <c r="IB106"/>
  <c r="IB104"/>
  <c r="IA105" i="14"/>
  <c r="IA106"/>
  <c r="IA104"/>
  <c r="H168" i="25"/>
  <c r="I281" i="26" s="1"/>
  <c r="G168" i="25"/>
  <c r="H281" i="26" s="1"/>
  <c r="I168" i="25"/>
  <c r="J281" i="26" s="1"/>
  <c r="J168" i="25"/>
  <c r="K281" i="26" s="1"/>
  <c r="C148" i="25"/>
  <c r="D211" i="26" s="1"/>
  <c r="D148" i="25"/>
  <c r="E211" i="26" s="1"/>
  <c r="C170" i="25"/>
  <c r="D283" i="26" s="1"/>
  <c r="D170" i="25"/>
  <c r="E283" i="26" s="1"/>
  <c r="F170" i="25"/>
  <c r="G283" i="26" s="1"/>
  <c r="E170" i="25"/>
  <c r="F283" i="26" s="1"/>
  <c r="C169" i="25"/>
  <c r="D282" i="26" s="1"/>
  <c r="D169" i="25"/>
  <c r="E282" i="26" s="1"/>
  <c r="G169" i="25"/>
  <c r="H282" i="26" s="1"/>
  <c r="H169" i="25"/>
  <c r="I282" i="26" s="1"/>
  <c r="F173" i="25"/>
  <c r="G286" i="26" s="1"/>
  <c r="E173" i="25"/>
  <c r="F286" i="26" s="1"/>
  <c r="H173" i="25"/>
  <c r="I286" i="26" s="1"/>
  <c r="G173" i="25"/>
  <c r="H286" i="26" s="1"/>
  <c r="K104" i="23"/>
  <c r="N104" i="14"/>
  <c r="N106" i="23"/>
  <c r="T171" i="25" s="1"/>
  <c r="K106" i="14"/>
  <c r="O171" i="25" s="1"/>
  <c r="GO104" i="14"/>
  <c r="GO106"/>
  <c r="GO105"/>
  <c r="GP104" i="23"/>
  <c r="GP106"/>
  <c r="GP105"/>
  <c r="C168" i="25"/>
  <c r="D281" i="26" s="1"/>
  <c r="D168" i="25"/>
  <c r="E281" i="26" s="1"/>
  <c r="I148" i="25"/>
  <c r="J211" i="26" s="1"/>
  <c r="J148" i="25"/>
  <c r="K211" i="26" s="1"/>
  <c r="H148" i="25"/>
  <c r="I211" i="26" s="1"/>
  <c r="G148" i="25"/>
  <c r="H211" i="26" s="1"/>
  <c r="E148" i="25"/>
  <c r="F211" i="26" s="1"/>
  <c r="F148" i="25"/>
  <c r="G211" i="26" s="1"/>
  <c r="H170" i="25"/>
  <c r="I283" i="26" s="1"/>
  <c r="G170" i="25"/>
  <c r="H283" i="26" s="1"/>
  <c r="N105" i="23"/>
  <c r="T170" i="25" s="1"/>
  <c r="J170" s="1"/>
  <c r="K283" i="26" s="1"/>
  <c r="E168" i="25"/>
  <c r="F281" i="26" s="1"/>
  <c r="F168" i="25"/>
  <c r="G281" i="26" s="1"/>
  <c r="J173" i="25"/>
  <c r="K286" i="26" s="1"/>
  <c r="I173" i="25"/>
  <c r="J286" i="26" s="1"/>
  <c r="D173" i="25"/>
  <c r="E286" i="26" s="1"/>
  <c r="C173" i="25"/>
  <c r="D286" i="26" s="1"/>
  <c r="K106" i="23"/>
  <c r="N106" i="14"/>
  <c r="E22" i="25"/>
  <c r="F49" i="26" s="1"/>
  <c r="F22" i="25"/>
  <c r="G49" i="26" s="1"/>
  <c r="C18" i="25"/>
  <c r="D45" i="26" s="1"/>
  <c r="D18" i="25"/>
  <c r="E45" i="26" s="1"/>
  <c r="C20" i="25"/>
  <c r="D47" i="26" s="1"/>
  <c r="D20" i="25"/>
  <c r="E47" i="26" s="1"/>
  <c r="C29" i="25"/>
  <c r="D56" i="26" s="1"/>
  <c r="D29" i="25"/>
  <c r="E56" i="26" s="1"/>
  <c r="H30" i="25"/>
  <c r="I57" i="26" s="1"/>
  <c r="G30" i="25"/>
  <c r="H57" i="26" s="1"/>
  <c r="H32" i="25"/>
  <c r="I59" i="26" s="1"/>
  <c r="G32" i="25"/>
  <c r="H59" i="26" s="1"/>
  <c r="C35" i="25"/>
  <c r="D62" i="26" s="1"/>
  <c r="D35" i="25"/>
  <c r="E62" i="26" s="1"/>
  <c r="G38" i="25"/>
  <c r="H65" i="26" s="1"/>
  <c r="E38" i="25"/>
  <c r="F65" i="26" s="1"/>
  <c r="D23" i="25"/>
  <c r="E50" i="26" s="1"/>
  <c r="C23" i="25"/>
  <c r="D50" i="26" s="1"/>
  <c r="H42" i="25"/>
  <c r="I69" i="26" s="1"/>
  <c r="G42" i="25"/>
  <c r="H69" i="26" s="1"/>
  <c r="C39" i="25"/>
  <c r="D66" i="26" s="1"/>
  <c r="G43" i="25"/>
  <c r="H70" i="26" s="1"/>
  <c r="G37" i="25"/>
  <c r="H64" i="26" s="1"/>
  <c r="H19" i="25"/>
  <c r="I46" i="26" s="1"/>
  <c r="G19" i="25"/>
  <c r="H46" i="26" s="1"/>
  <c r="C41" i="25"/>
  <c r="D68" i="26" s="1"/>
  <c r="D41" i="25"/>
  <c r="E68" i="26" s="1"/>
  <c r="G26" i="25"/>
  <c r="H53" i="26" s="1"/>
  <c r="H26" i="25"/>
  <c r="I53" i="26" s="1"/>
  <c r="I39" i="25"/>
  <c r="J66" i="26" s="1"/>
  <c r="H27" i="25"/>
  <c r="I54" i="26" s="1"/>
  <c r="G27" i="25"/>
  <c r="H54" i="26" s="1"/>
  <c r="C22" i="25"/>
  <c r="D49" i="26" s="1"/>
  <c r="D22" i="25"/>
  <c r="E49" i="26" s="1"/>
  <c r="G22" i="25"/>
  <c r="H49" i="26" s="1"/>
  <c r="H22" i="25"/>
  <c r="I49" i="26" s="1"/>
  <c r="C43" i="25"/>
  <c r="D70" i="26" s="1"/>
  <c r="E24" i="25"/>
  <c r="F51" i="26" s="1"/>
  <c r="F24" i="25"/>
  <c r="G51" i="26" s="1"/>
  <c r="G18" i="25"/>
  <c r="H45" i="26" s="1"/>
  <c r="H18" i="25"/>
  <c r="I45" i="26" s="1"/>
  <c r="D25" i="25"/>
  <c r="E52" i="26" s="1"/>
  <c r="C25" i="25"/>
  <c r="D52" i="26" s="1"/>
  <c r="H25" i="25"/>
  <c r="I52" i="26" s="1"/>
  <c r="G25" i="25"/>
  <c r="H52" i="26" s="1"/>
  <c r="G20" i="25"/>
  <c r="H47" i="26" s="1"/>
  <c r="H20" i="25"/>
  <c r="I47" i="26" s="1"/>
  <c r="D27" i="25"/>
  <c r="E54" i="26" s="1"/>
  <c r="C27" i="25"/>
  <c r="D54" i="26" s="1"/>
  <c r="C24" i="25"/>
  <c r="D51" i="26" s="1"/>
  <c r="D24" i="25"/>
  <c r="E51" i="26" s="1"/>
  <c r="G29" i="25"/>
  <c r="H56" i="26" s="1"/>
  <c r="H29" i="25"/>
  <c r="I56" i="26" s="1"/>
  <c r="D30" i="25"/>
  <c r="E57" i="26" s="1"/>
  <c r="C30" i="25"/>
  <c r="D57" i="26" s="1"/>
  <c r="D32" i="25"/>
  <c r="E59" i="26" s="1"/>
  <c r="C32" i="25"/>
  <c r="D59" i="26" s="1"/>
  <c r="G35" i="25"/>
  <c r="H62" i="26" s="1"/>
  <c r="H35" i="25"/>
  <c r="I62" i="26" s="1"/>
  <c r="C38" i="25"/>
  <c r="D65" i="26" s="1"/>
  <c r="D21" i="25"/>
  <c r="E48" i="26" s="1"/>
  <c r="C21" i="25"/>
  <c r="D48" i="26" s="1"/>
  <c r="H23" i="25"/>
  <c r="I50" i="26" s="1"/>
  <c r="G23" i="25"/>
  <c r="H50" i="26" s="1"/>
  <c r="D42" i="25"/>
  <c r="E69" i="26" s="1"/>
  <c r="C42" i="25"/>
  <c r="D69" i="26" s="1"/>
  <c r="H21" i="25"/>
  <c r="I48" i="26" s="1"/>
  <c r="G21" i="25"/>
  <c r="H48" i="26" s="1"/>
  <c r="G41" i="25"/>
  <c r="H68" i="26" s="1"/>
  <c r="H41" i="25"/>
  <c r="I68" i="26" s="1"/>
  <c r="C37" i="25"/>
  <c r="D64" i="26" s="1"/>
  <c r="C140" i="25"/>
  <c r="D203" i="26" s="1"/>
  <c r="C123" i="25"/>
  <c r="D176" i="26" s="1"/>
  <c r="H104" i="25"/>
  <c r="I157" i="26" s="1"/>
  <c r="G54" i="25"/>
  <c r="H98" i="26" s="1"/>
  <c r="O39" i="25"/>
  <c r="G66"/>
  <c r="H110" i="26" s="1"/>
  <c r="H119" i="25"/>
  <c r="I172" i="26" s="1"/>
  <c r="GO17" i="14"/>
  <c r="GO18"/>
  <c r="GO20"/>
  <c r="GO19"/>
  <c r="GP20" i="23"/>
  <c r="GP19"/>
  <c r="GP17"/>
  <c r="GP18"/>
  <c r="C44" i="6"/>
  <c r="IA30" i="14"/>
  <c r="IA29"/>
  <c r="IB20" i="23"/>
  <c r="IB19"/>
  <c r="IB17"/>
  <c r="IB18"/>
  <c r="IA17" i="14"/>
  <c r="IA18"/>
  <c r="IA20"/>
  <c r="IA19"/>
  <c r="B44" i="6"/>
  <c r="GO29" i="14"/>
  <c r="GO30"/>
  <c r="F44" i="6"/>
  <c r="GP30" i="23"/>
  <c r="GP29"/>
  <c r="G44" i="6"/>
  <c r="IB30" i="23"/>
  <c r="IB29"/>
  <c r="G101" i="25"/>
  <c r="H154" i="26" s="1"/>
  <c r="D52" i="25"/>
  <c r="E96" i="26" s="1"/>
  <c r="H160" i="25"/>
  <c r="I243" i="26" s="1"/>
  <c r="O76" i="25"/>
  <c r="E76" s="1"/>
  <c r="F120" i="26" s="1"/>
  <c r="O70" i="25"/>
  <c r="E70" s="1"/>
  <c r="F114" i="26" s="1"/>
  <c r="C53" i="25"/>
  <c r="D97" i="26" s="1"/>
  <c r="O29" i="25"/>
  <c r="D113"/>
  <c r="E166" i="26" s="1"/>
  <c r="I128" i="25"/>
  <c r="J181" i="26" s="1"/>
  <c r="O111" i="25"/>
  <c r="F111" s="1"/>
  <c r="G164" i="26" s="1"/>
  <c r="I32" i="25"/>
  <c r="J59" i="26" s="1"/>
  <c r="I41" i="25"/>
  <c r="J68" i="26" s="1"/>
  <c r="O43" i="25"/>
  <c r="I43"/>
  <c r="J70" i="26" s="1"/>
  <c r="O41" i="25"/>
  <c r="F122"/>
  <c r="G175" i="26" s="1"/>
  <c r="T121" i="25"/>
  <c r="J121" s="1"/>
  <c r="K174" i="26" s="1"/>
  <c r="T126" i="25"/>
  <c r="I126" s="1"/>
  <c r="J179" i="26" s="1"/>
  <c r="O121" i="25"/>
  <c r="E121" s="1"/>
  <c r="F174" i="26" s="1"/>
  <c r="O126" i="25"/>
  <c r="H127"/>
  <c r="I180" i="26" s="1"/>
  <c r="G127" i="25"/>
  <c r="H180" i="26" s="1"/>
  <c r="C124" i="25"/>
  <c r="D177" i="26" s="1"/>
  <c r="D124" i="25"/>
  <c r="E177" i="26" s="1"/>
  <c r="C126" i="25"/>
  <c r="D179" i="26" s="1"/>
  <c r="D126" i="25"/>
  <c r="E179" i="26" s="1"/>
  <c r="G122" i="25"/>
  <c r="H175" i="26" s="1"/>
  <c r="H122" i="25"/>
  <c r="I175" i="26" s="1"/>
  <c r="O119" i="25"/>
  <c r="E119" s="1"/>
  <c r="F172" i="26" s="1"/>
  <c r="O124" i="25"/>
  <c r="T116"/>
  <c r="I116" s="1"/>
  <c r="J169" i="26" s="1"/>
  <c r="T124" i="25"/>
  <c r="I124" s="1"/>
  <c r="J177" i="26" s="1"/>
  <c r="O120" i="25"/>
  <c r="E120" s="1"/>
  <c r="F173" i="26" s="1"/>
  <c r="O128" i="25"/>
  <c r="D127"/>
  <c r="E180" i="26" s="1"/>
  <c r="C127" i="25"/>
  <c r="D180" i="26" s="1"/>
  <c r="G124" i="25"/>
  <c r="H177" i="26" s="1"/>
  <c r="H124" i="25"/>
  <c r="I177" i="26" s="1"/>
  <c r="G126" i="25"/>
  <c r="H179" i="26" s="1"/>
  <c r="H126" i="25"/>
  <c r="I179" i="26" s="1"/>
  <c r="C122" i="25"/>
  <c r="D175" i="26" s="1"/>
  <c r="D122" i="25"/>
  <c r="E175" i="26" s="1"/>
  <c r="O102" i="25"/>
  <c r="F102" s="1"/>
  <c r="G155" i="26" s="1"/>
  <c r="O73" i="25"/>
  <c r="E73" s="1"/>
  <c r="F117" i="26" s="1"/>
  <c r="H121" i="25"/>
  <c r="I174" i="26" s="1"/>
  <c r="G121" i="25"/>
  <c r="H174" i="26" s="1"/>
  <c r="C121" i="25"/>
  <c r="D174" i="26" s="1"/>
  <c r="D121" i="25"/>
  <c r="E174" i="26" s="1"/>
  <c r="O71" i="25"/>
  <c r="E71" s="1"/>
  <c r="F115" i="26" s="1"/>
  <c r="O103" i="25"/>
  <c r="E103" s="1"/>
  <c r="F156" i="26" s="1"/>
  <c r="T103" i="25"/>
  <c r="J103" s="1"/>
  <c r="K156" i="26" s="1"/>
  <c r="T81" i="25"/>
  <c r="J81" s="1"/>
  <c r="K125" i="26" s="1"/>
  <c r="H137" i="25"/>
  <c r="I200" i="26" s="1"/>
  <c r="G135" i="25"/>
  <c r="H198" i="26" s="1"/>
  <c r="O18" i="25"/>
  <c r="K32" i="23"/>
  <c r="I24" i="25"/>
  <c r="J51" i="26" s="1"/>
  <c r="H53" i="25"/>
  <c r="I97" i="26" s="1"/>
  <c r="C114" i="25"/>
  <c r="D167" i="26" s="1"/>
  <c r="O74" i="25"/>
  <c r="F74" s="1"/>
  <c r="G118" i="26" s="1"/>
  <c r="H99" i="25"/>
  <c r="I152" i="26" s="1"/>
  <c r="O66" i="25"/>
  <c r="E66" s="1"/>
  <c r="F110" i="26" s="1"/>
  <c r="O55" i="25"/>
  <c r="F55" s="1"/>
  <c r="G99" i="26" s="1"/>
  <c r="J25" i="25"/>
  <c r="K52" i="26" s="1"/>
  <c r="T70" i="25"/>
  <c r="I70" s="1"/>
  <c r="J114" i="26" s="1"/>
  <c r="J86" i="25"/>
  <c r="K130" i="26" s="1"/>
  <c r="G70" i="25"/>
  <c r="H114" i="26" s="1"/>
  <c r="O26" i="25"/>
  <c r="K32" i="14"/>
  <c r="O59" i="25" s="1"/>
  <c r="T18"/>
  <c r="T74"/>
  <c r="I74" s="1"/>
  <c r="J118" i="26" s="1"/>
  <c r="N31" i="14"/>
  <c r="T53" i="25"/>
  <c r="J53" s="1"/>
  <c r="K97" i="26" s="1"/>
  <c r="H63" i="25"/>
  <c r="I107" i="26" s="1"/>
  <c r="H73" i="25"/>
  <c r="I117" i="26" s="1"/>
  <c r="O54" i="25"/>
  <c r="F54" s="1"/>
  <c r="G98" i="26" s="1"/>
  <c r="C78" i="25"/>
  <c r="D122" i="26" s="1"/>
  <c r="T78" i="25"/>
  <c r="J78" s="1"/>
  <c r="K122" i="26" s="1"/>
  <c r="T55" i="25"/>
  <c r="I55" s="1"/>
  <c r="J99" i="26" s="1"/>
  <c r="I20" i="25"/>
  <c r="J47" i="26" s="1"/>
  <c r="G75" i="25"/>
  <c r="H119" i="26" s="1"/>
  <c r="T76" i="25"/>
  <c r="J76" s="1"/>
  <c r="K120" i="26" s="1"/>
  <c r="O27" i="25"/>
  <c r="G83"/>
  <c r="H127" i="26" s="1"/>
  <c r="T67" i="25"/>
  <c r="I67" s="1"/>
  <c r="J111" i="26" s="1"/>
  <c r="T56" i="25"/>
  <c r="I56" s="1"/>
  <c r="J100" i="26" s="1"/>
  <c r="H113" i="25"/>
  <c r="I166" i="26" s="1"/>
  <c r="N32" i="14"/>
  <c r="I35" i="25"/>
  <c r="J62" i="26" s="1"/>
  <c r="C84" i="25"/>
  <c r="D128" i="26" s="1"/>
  <c r="H78" i="25"/>
  <c r="I122" i="26" s="1"/>
  <c r="H76" i="25"/>
  <c r="I120" i="26" s="1"/>
  <c r="G60" i="25"/>
  <c r="H104" i="26" s="1"/>
  <c r="C118" i="25"/>
  <c r="D171" i="26" s="1"/>
  <c r="D80" i="25"/>
  <c r="E124" i="26" s="1"/>
  <c r="C77" i="25"/>
  <c r="D121" i="26" s="1"/>
  <c r="C83" i="25"/>
  <c r="D127" i="26" s="1"/>
  <c r="D58" i="25"/>
  <c r="E102" i="26" s="1"/>
  <c r="C115" i="25"/>
  <c r="D168" i="26" s="1"/>
  <c r="C119" i="25"/>
  <c r="D172" i="26" s="1"/>
  <c r="T104" i="25"/>
  <c r="J104" s="1"/>
  <c r="K157" i="26" s="1"/>
  <c r="T114" i="25"/>
  <c r="J114" s="1"/>
  <c r="K167" i="26" s="1"/>
  <c r="D62" i="25"/>
  <c r="E106" i="26" s="1"/>
  <c r="H84" i="25"/>
  <c r="I128" i="26" s="1"/>
  <c r="C76" i="25"/>
  <c r="D120" i="26" s="1"/>
  <c r="G111" i="25"/>
  <c r="H164" i="26" s="1"/>
  <c r="O68" i="25"/>
  <c r="E68" s="1"/>
  <c r="F112" i="26" s="1"/>
  <c r="O160" i="25"/>
  <c r="E160" s="1"/>
  <c r="F243" i="26" s="1"/>
  <c r="T160" i="25"/>
  <c r="J160" s="1"/>
  <c r="K243" i="26" s="1"/>
  <c r="J167" i="25"/>
  <c r="K280" i="26" s="1"/>
  <c r="E167" i="25"/>
  <c r="F280" i="26" s="1"/>
  <c r="G280"/>
  <c r="I167" i="25"/>
  <c r="J280" i="26" s="1"/>
  <c r="H118" i="25"/>
  <c r="I171" i="26" s="1"/>
  <c r="C160" i="25"/>
  <c r="D243" i="26" s="1"/>
  <c r="C167" i="25"/>
  <c r="E280" i="26"/>
  <c r="G167" i="25"/>
  <c r="H280" i="26" s="1"/>
  <c r="H289" s="1"/>
  <c r="I280"/>
  <c r="E147" i="25"/>
  <c r="F210" i="26" s="1"/>
  <c r="F147" i="25"/>
  <c r="G210" i="26" s="1"/>
  <c r="G140" i="25"/>
  <c r="H203" i="26" s="1"/>
  <c r="H140" i="25"/>
  <c r="I203" i="26" s="1"/>
  <c r="D144" i="25"/>
  <c r="E207" i="26" s="1"/>
  <c r="C144" i="25"/>
  <c r="D207" i="26" s="1"/>
  <c r="G141" i="25"/>
  <c r="H204" i="26" s="1"/>
  <c r="H141" i="25"/>
  <c r="I204" i="26" s="1"/>
  <c r="H146" i="25"/>
  <c r="I209" i="26" s="1"/>
  <c r="G146" i="25"/>
  <c r="H209" i="26" s="1"/>
  <c r="D142" i="25"/>
  <c r="E205" i="26" s="1"/>
  <c r="C142" i="25"/>
  <c r="D205" i="26" s="1"/>
  <c r="G145" i="25"/>
  <c r="H208" i="26" s="1"/>
  <c r="H145" i="25"/>
  <c r="I208" i="26" s="1"/>
  <c r="I147" i="25"/>
  <c r="J210" i="26" s="1"/>
  <c r="J147" i="25"/>
  <c r="K210" i="26" s="1"/>
  <c r="C147" i="25"/>
  <c r="D210" i="26" s="1"/>
  <c r="D147" i="25"/>
  <c r="E210" i="26" s="1"/>
  <c r="J149" i="25"/>
  <c r="K212" i="26" s="1"/>
  <c r="I149" i="25"/>
  <c r="J212" i="26" s="1"/>
  <c r="H149" i="25"/>
  <c r="I212" i="26" s="1"/>
  <c r="G149" i="25"/>
  <c r="H212" i="26" s="1"/>
  <c r="H144" i="25"/>
  <c r="I207" i="26" s="1"/>
  <c r="G144" i="25"/>
  <c r="H207" i="26" s="1"/>
  <c r="C141" i="25"/>
  <c r="D204" i="26" s="1"/>
  <c r="D141" i="25"/>
  <c r="E204" i="26" s="1"/>
  <c r="D146" i="25"/>
  <c r="E209" i="26" s="1"/>
  <c r="C146" i="25"/>
  <c r="D209" i="26" s="1"/>
  <c r="H142" i="25"/>
  <c r="I205" i="26" s="1"/>
  <c r="G142" i="25"/>
  <c r="H205" i="26" s="1"/>
  <c r="C145" i="25"/>
  <c r="D208" i="26" s="1"/>
  <c r="D145" i="25"/>
  <c r="E208" i="26" s="1"/>
  <c r="C138" i="25"/>
  <c r="D201" i="26" s="1"/>
  <c r="D138" i="25"/>
  <c r="E201" i="26" s="1"/>
  <c r="G138" i="25"/>
  <c r="H201" i="26" s="1"/>
  <c r="H138" i="25"/>
  <c r="I201" i="26" s="1"/>
  <c r="G147" i="25"/>
  <c r="H210" i="26" s="1"/>
  <c r="H147" i="25"/>
  <c r="I210" i="26" s="1"/>
  <c r="C143" i="25"/>
  <c r="D206" i="26" s="1"/>
  <c r="D143" i="25"/>
  <c r="E206" i="26" s="1"/>
  <c r="H139" i="25"/>
  <c r="I202" i="26" s="1"/>
  <c r="G139" i="25"/>
  <c r="H202" i="26" s="1"/>
  <c r="F149" i="25"/>
  <c r="G212" i="26" s="1"/>
  <c r="E149" i="25"/>
  <c r="F212" i="26" s="1"/>
  <c r="T66" i="25"/>
  <c r="I66" s="1"/>
  <c r="J110" i="26" s="1"/>
  <c r="T54" i="25"/>
  <c r="I54" s="1"/>
  <c r="J98" i="26" s="1"/>
  <c r="O104" i="25"/>
  <c r="F104" s="1"/>
  <c r="G157" i="26" s="1"/>
  <c r="T102" i="25"/>
  <c r="I102" s="1"/>
  <c r="J155" i="26" s="1"/>
  <c r="O101" i="25"/>
  <c r="E101" s="1"/>
  <c r="F154" i="26" s="1"/>
  <c r="O114" i="25"/>
  <c r="F114" s="1"/>
  <c r="G167" i="26" s="1"/>
  <c r="O115" i="25"/>
  <c r="E115" s="1"/>
  <c r="F168" i="26" s="1"/>
  <c r="O118" i="25"/>
  <c r="T115"/>
  <c r="I115" s="1"/>
  <c r="J168" i="26" s="1"/>
  <c r="T118" i="25"/>
  <c r="I118" s="1"/>
  <c r="J171" i="26" s="1"/>
  <c r="T100" i="25"/>
  <c r="I100" s="1"/>
  <c r="J153" i="26" s="1"/>
  <c r="J158" i="25"/>
  <c r="K241" i="26" s="1"/>
  <c r="O113" i="25"/>
  <c r="T117"/>
  <c r="J117" s="1"/>
  <c r="K170" i="26" s="1"/>
  <c r="F159" i="25"/>
  <c r="G242" i="26" s="1"/>
  <c r="E159" i="25"/>
  <c r="F242" i="26" s="1"/>
  <c r="D159" i="25"/>
  <c r="E242" i="26" s="1"/>
  <c r="C159" i="25"/>
  <c r="D242" i="26" s="1"/>
  <c r="J159" i="25"/>
  <c r="K242" i="26" s="1"/>
  <c r="I159" i="25"/>
  <c r="J242" i="26" s="1"/>
  <c r="O106" i="25"/>
  <c r="F106" s="1"/>
  <c r="G159" i="26" s="1"/>
  <c r="T101" i="25"/>
  <c r="J101" s="1"/>
  <c r="K154" i="26" s="1"/>
  <c r="O117" i="25"/>
  <c r="E117" s="1"/>
  <c r="F170" i="26" s="1"/>
  <c r="T119" i="25"/>
  <c r="J119" s="1"/>
  <c r="K172" i="26" s="1"/>
  <c r="O100" i="25"/>
  <c r="E100" s="1"/>
  <c r="F153" i="26" s="1"/>
  <c r="T113" i="25"/>
  <c r="D107"/>
  <c r="E160" i="26" s="1"/>
  <c r="C107" i="25"/>
  <c r="D160" i="26" s="1"/>
  <c r="G116" i="25"/>
  <c r="H169" i="26" s="1"/>
  <c r="H116" i="25"/>
  <c r="I169" i="26" s="1"/>
  <c r="G108" i="25"/>
  <c r="H161" i="26" s="1"/>
  <c r="H108" i="25"/>
  <c r="I161" i="26" s="1"/>
  <c r="H109" i="25"/>
  <c r="I162" i="26" s="1"/>
  <c r="G109" i="25"/>
  <c r="H162" i="26" s="1"/>
  <c r="H110" i="25"/>
  <c r="I163" i="26" s="1"/>
  <c r="G110" i="25"/>
  <c r="H163" i="26" s="1"/>
  <c r="G112" i="25"/>
  <c r="H165" i="26" s="1"/>
  <c r="H112" i="25"/>
  <c r="I165" i="26" s="1"/>
  <c r="C112" i="25"/>
  <c r="D165" i="26" s="1"/>
  <c r="D112" i="25"/>
  <c r="E165" i="26" s="1"/>
  <c r="H117" i="25"/>
  <c r="I170" i="26" s="1"/>
  <c r="G117" i="25"/>
  <c r="H170" i="26" s="1"/>
  <c r="E108" i="25"/>
  <c r="F161" i="26" s="1"/>
  <c r="F108" i="25"/>
  <c r="G161" i="26" s="1"/>
  <c r="H115" i="25"/>
  <c r="I168" i="26" s="1"/>
  <c r="G115" i="25"/>
  <c r="H168" i="26" s="1"/>
  <c r="G114" i="25"/>
  <c r="H167" i="26" s="1"/>
  <c r="H114" i="25"/>
  <c r="I167" i="26" s="1"/>
  <c r="H107" i="25"/>
  <c r="I160" i="26" s="1"/>
  <c r="G107" i="25"/>
  <c r="H160" i="26" s="1"/>
  <c r="C116" i="25"/>
  <c r="D169" i="26" s="1"/>
  <c r="D116" i="25"/>
  <c r="E169" i="26" s="1"/>
  <c r="C108" i="25"/>
  <c r="D161" i="26" s="1"/>
  <c r="D108" i="25"/>
  <c r="E161" i="26" s="1"/>
  <c r="D109" i="25"/>
  <c r="E162" i="26" s="1"/>
  <c r="C109" i="25"/>
  <c r="D162" i="26" s="1"/>
  <c r="D110" i="25"/>
  <c r="E163" i="26" s="1"/>
  <c r="C110" i="25"/>
  <c r="D163" i="26" s="1"/>
  <c r="D117" i="25"/>
  <c r="E170" i="26" s="1"/>
  <c r="C117" i="25"/>
  <c r="D170" i="26" s="1"/>
  <c r="D111" i="25"/>
  <c r="E164" i="26" s="1"/>
  <c r="C111" i="25"/>
  <c r="D164" i="26" s="1"/>
  <c r="J27" i="25"/>
  <c r="K54" i="26" s="1"/>
  <c r="O65" i="25"/>
  <c r="F65" s="1"/>
  <c r="G109" i="26" s="1"/>
  <c r="O78" i="25"/>
  <c r="F78" s="1"/>
  <c r="G122" i="26" s="1"/>
  <c r="O67" i="25"/>
  <c r="E67" s="1"/>
  <c r="F111" i="26" s="1"/>
  <c r="O56" i="25"/>
  <c r="F56" s="1"/>
  <c r="G100" i="26" s="1"/>
  <c r="O52" i="25"/>
  <c r="F52" s="1"/>
  <c r="G96" i="26" s="1"/>
  <c r="O75" i="25"/>
  <c r="E75" s="1"/>
  <c r="F119" i="26" s="1"/>
  <c r="O53" i="25"/>
  <c r="E53" s="1"/>
  <c r="F97" i="26" s="1"/>
  <c r="O64" i="25"/>
  <c r="F64" s="1"/>
  <c r="G108" i="26" s="1"/>
  <c r="O72" i="25"/>
  <c r="E72" s="1"/>
  <c r="F116" i="26" s="1"/>
  <c r="O84" i="25"/>
  <c r="E84" s="1"/>
  <c r="F128" i="26" s="1"/>
  <c r="O83" i="25"/>
  <c r="E83" s="1"/>
  <c r="F127" i="26" s="1"/>
  <c r="T62" i="25"/>
  <c r="I62" s="1"/>
  <c r="J106" i="26" s="1"/>
  <c r="T65" i="25"/>
  <c r="I65" s="1"/>
  <c r="J109" i="26" s="1"/>
  <c r="T83" i="25"/>
  <c r="I83" s="1"/>
  <c r="J127" i="26" s="1"/>
  <c r="T61" i="25"/>
  <c r="J61" s="1"/>
  <c r="K105" i="26" s="1"/>
  <c r="T73" i="25"/>
  <c r="I73" s="1"/>
  <c r="J117" i="26" s="1"/>
  <c r="T71" i="25"/>
  <c r="J71" s="1"/>
  <c r="K115" i="26" s="1"/>
  <c r="T63" i="25"/>
  <c r="J63" s="1"/>
  <c r="K107" i="26" s="1"/>
  <c r="T72" i="25"/>
  <c r="I72" s="1"/>
  <c r="J116" i="26" s="1"/>
  <c r="T59" i="25"/>
  <c r="J59" s="1"/>
  <c r="K103" i="26" s="1"/>
  <c r="T75" i="25"/>
  <c r="I75" s="1"/>
  <c r="J119" i="26" s="1"/>
  <c r="T68" i="25"/>
  <c r="I68" s="1"/>
  <c r="J112" i="26" s="1"/>
  <c r="T52" i="25"/>
  <c r="I52" s="1"/>
  <c r="J96" i="26" s="1"/>
  <c r="T64" i="25"/>
  <c r="I64" s="1"/>
  <c r="J108" i="26" s="1"/>
  <c r="T85" i="25"/>
  <c r="J85" s="1"/>
  <c r="K129" i="26" s="1"/>
  <c r="T84" i="25"/>
  <c r="G79"/>
  <c r="H123" i="26" s="1"/>
  <c r="H79" i="25"/>
  <c r="I123" i="26" s="1"/>
  <c r="C81" i="25"/>
  <c r="D125" i="26" s="1"/>
  <c r="D81" i="25"/>
  <c r="E125" i="26" s="1"/>
  <c r="H82" i="25"/>
  <c r="I126" i="26" s="1"/>
  <c r="G82" i="25"/>
  <c r="H126" i="26" s="1"/>
  <c r="D82" i="25"/>
  <c r="E126" i="26" s="1"/>
  <c r="C82" i="25"/>
  <c r="D126" i="26" s="1"/>
  <c r="J19" i="25"/>
  <c r="K46" i="26" s="1"/>
  <c r="D72" i="25"/>
  <c r="E116" i="26" s="1"/>
  <c r="C72" i="25"/>
  <c r="D116" i="26" s="1"/>
  <c r="H64" i="25"/>
  <c r="I108" i="26" s="1"/>
  <c r="G64" i="25"/>
  <c r="H108" i="26" s="1"/>
  <c r="H62" i="25"/>
  <c r="I106" i="26" s="1"/>
  <c r="G62" i="25"/>
  <c r="H106" i="26" s="1"/>
  <c r="C67" i="25"/>
  <c r="D111" i="26" s="1"/>
  <c r="D67" i="25"/>
  <c r="E111" i="26" s="1"/>
  <c r="D74" i="25"/>
  <c r="E118" i="26" s="1"/>
  <c r="C74" i="25"/>
  <c r="D118" i="26" s="1"/>
  <c r="G61" i="25"/>
  <c r="H105" i="26" s="1"/>
  <c r="H61" i="25"/>
  <c r="I105" i="26" s="1"/>
  <c r="C63" i="25"/>
  <c r="D107" i="26" s="1"/>
  <c r="D63" i="25"/>
  <c r="E107" i="26" s="1"/>
  <c r="J26" i="25"/>
  <c r="K53" i="26" s="1"/>
  <c r="C71" i="25"/>
  <c r="D115" i="26" s="1"/>
  <c r="D71" i="25"/>
  <c r="E115" i="26" s="1"/>
  <c r="G68" i="25"/>
  <c r="H112" i="26" s="1"/>
  <c r="H68" i="25"/>
  <c r="I112" i="26" s="1"/>
  <c r="O25" i="25"/>
  <c r="J42"/>
  <c r="K69" i="26" s="1"/>
  <c r="G85" i="25"/>
  <c r="H129" i="26" s="1"/>
  <c r="H85" i="25"/>
  <c r="I129" i="26" s="1"/>
  <c r="C85" i="25"/>
  <c r="D129" i="26" s="1"/>
  <c r="D85" i="25"/>
  <c r="E129" i="26" s="1"/>
  <c r="E85" i="25"/>
  <c r="F129" i="26" s="1"/>
  <c r="F85" i="25"/>
  <c r="G129" i="26" s="1"/>
  <c r="H58" i="25"/>
  <c r="I102" i="26" s="1"/>
  <c r="G58" i="25"/>
  <c r="H102" i="26" s="1"/>
  <c r="F86" i="25"/>
  <c r="G130" i="26" s="1"/>
  <c r="E86" i="25"/>
  <c r="F130" i="26" s="1"/>
  <c r="C65" i="25"/>
  <c r="D109" i="26" s="1"/>
  <c r="D65" i="25"/>
  <c r="E109" i="26" s="1"/>
  <c r="I86" i="25"/>
  <c r="J130" i="26" s="1"/>
  <c r="O19" i="25"/>
  <c r="C55"/>
  <c r="D99" i="26" s="1"/>
  <c r="D55" i="25"/>
  <c r="E99" i="26" s="1"/>
  <c r="D66" i="25"/>
  <c r="E110" i="26" s="1"/>
  <c r="C66" i="25"/>
  <c r="D110" i="26" s="1"/>
  <c r="O42" i="25"/>
  <c r="H74"/>
  <c r="I118" i="26" s="1"/>
  <c r="G74" i="25"/>
  <c r="H118" i="26" s="1"/>
  <c r="C79" i="25"/>
  <c r="D123" i="26" s="1"/>
  <c r="D79" i="25"/>
  <c r="E123" i="26" s="1"/>
  <c r="G81" i="25"/>
  <c r="H125" i="26" s="1"/>
  <c r="H81" i="25"/>
  <c r="I125" i="26" s="1"/>
  <c r="G77" i="25"/>
  <c r="H121" i="26" s="1"/>
  <c r="H77" i="25"/>
  <c r="I121" i="26" s="1"/>
  <c r="G67" i="25"/>
  <c r="H111" i="26" s="1"/>
  <c r="H67" i="25"/>
  <c r="I111" i="26" s="1"/>
  <c r="C70" i="25"/>
  <c r="D114" i="26" s="1"/>
  <c r="D70" i="25"/>
  <c r="E114" i="26" s="1"/>
  <c r="G55" i="25"/>
  <c r="H99" i="26" s="1"/>
  <c r="H55" i="25"/>
  <c r="I99" i="26" s="1"/>
  <c r="O20" i="25"/>
  <c r="H56"/>
  <c r="I100" i="26" s="1"/>
  <c r="G56" i="25"/>
  <c r="H100" i="26" s="1"/>
  <c r="D60" i="25"/>
  <c r="E104" i="26" s="1"/>
  <c r="C60" i="25"/>
  <c r="D104" i="26" s="1"/>
  <c r="C75" i="25"/>
  <c r="D119" i="26" s="1"/>
  <c r="D75" i="25"/>
  <c r="E119" i="26" s="1"/>
  <c r="G52" i="25"/>
  <c r="H96" i="26" s="1"/>
  <c r="H52" i="25"/>
  <c r="I96" i="26" s="1"/>
  <c r="G59" i="25"/>
  <c r="H103" i="26" s="1"/>
  <c r="H59" i="25"/>
  <c r="I103" i="26" s="1"/>
  <c r="O21" i="25"/>
  <c r="O23"/>
  <c r="C73"/>
  <c r="D117" i="26" s="1"/>
  <c r="D73" i="25"/>
  <c r="E117" i="26" s="1"/>
  <c r="T99" i="25"/>
  <c r="I99" s="1"/>
  <c r="J152" i="26" s="1"/>
  <c r="O99" i="25"/>
  <c r="E99" s="1"/>
  <c r="F152" i="26" s="1"/>
  <c r="T139" i="25"/>
  <c r="IA15" i="14"/>
  <c r="GO15"/>
  <c r="IB15" i="23"/>
  <c r="GP15"/>
  <c r="C100" i="25"/>
  <c r="D153" i="26" s="1"/>
  <c r="D100" i="25"/>
  <c r="E153" i="26" s="1"/>
  <c r="G100" i="25"/>
  <c r="H153" i="26" s="1"/>
  <c r="H100" i="25"/>
  <c r="I153" i="26" s="1"/>
  <c r="I44" i="6"/>
  <c r="IB14" i="23"/>
  <c r="H44" i="6"/>
  <c r="GP14" i="23"/>
  <c r="E44" i="6"/>
  <c r="IA14" i="14"/>
  <c r="D44" i="6"/>
  <c r="GO14" i="14"/>
  <c r="N13"/>
  <c r="K13"/>
  <c r="O93" i="25" s="1"/>
  <c r="M176"/>
  <c r="D176" s="1"/>
  <c r="E289" i="26" s="1"/>
  <c r="T183" i="25"/>
  <c r="T7" s="1"/>
  <c r="I157"/>
  <c r="J240" i="26" s="1"/>
  <c r="J23" i="25"/>
  <c r="K50" i="26" s="1"/>
  <c r="T106" i="25"/>
  <c r="I106" s="1"/>
  <c r="J159" i="26" s="1"/>
  <c r="I181" i="25"/>
  <c r="J321" i="26" s="1"/>
  <c r="J323" s="1"/>
  <c r="O30" i="25"/>
  <c r="O37"/>
  <c r="O32"/>
  <c r="O107"/>
  <c r="O116"/>
  <c r="I29"/>
  <c r="J56" i="26" s="1"/>
  <c r="I37" i="25"/>
  <c r="J64" i="26" s="1"/>
  <c r="I30" i="25"/>
  <c r="J57" i="26" s="1"/>
  <c r="O146" i="25"/>
  <c r="Q176"/>
  <c r="Q11" s="1"/>
  <c r="D104"/>
  <c r="E157" i="26" s="1"/>
  <c r="G156" i="25"/>
  <c r="H239" i="26" s="1"/>
  <c r="H245" s="1"/>
  <c r="G181" i="25"/>
  <c r="H321" i="26" s="1"/>
  <c r="H323" s="1"/>
  <c r="Q151" i="25"/>
  <c r="Q9" s="1"/>
  <c r="N128" i="23"/>
  <c r="K10" i="14"/>
  <c r="C136" i="25"/>
  <c r="D199" i="26" s="1"/>
  <c r="N10" i="23"/>
  <c r="I156" i="25"/>
  <c r="J239" i="26" s="1"/>
  <c r="D181" i="25"/>
  <c r="E321" i="26" s="1"/>
  <c r="D54" i="25"/>
  <c r="E98" i="26" s="1"/>
  <c r="S151" i="25"/>
  <c r="S9" s="1"/>
  <c r="C181"/>
  <c r="D321" i="26" s="1"/>
  <c r="D323" s="1"/>
  <c r="C102" i="25"/>
  <c r="D155" i="26" s="1"/>
  <c r="N129" i="14"/>
  <c r="N75"/>
  <c r="M151" i="25"/>
  <c r="D151" s="1"/>
  <c r="E214" i="26" s="1"/>
  <c r="G103" i="25"/>
  <c r="H156" i="26" s="1"/>
  <c r="K36" i="14"/>
  <c r="O82" i="25" s="1"/>
  <c r="C103"/>
  <c r="D156" i="26" s="1"/>
  <c r="N76" i="23"/>
  <c r="T145" i="25" s="1"/>
  <c r="I145" s="1"/>
  <c r="J208" i="26" s="1"/>
  <c r="K31" i="14"/>
  <c r="O77" i="25" s="1"/>
  <c r="N118" i="14"/>
  <c r="H157" i="25"/>
  <c r="I240" i="26" s="1"/>
  <c r="Q162" i="25"/>
  <c r="Q10" s="1"/>
  <c r="J157"/>
  <c r="K240" i="26" s="1"/>
  <c r="E157" i="25"/>
  <c r="F240" i="26" s="1"/>
  <c r="M162" i="25"/>
  <c r="D162" s="1"/>
  <c r="E245" i="26" s="1"/>
  <c r="F156" i="25"/>
  <c r="G239" i="26" s="1"/>
  <c r="O183" i="25"/>
  <c r="O7" s="1"/>
  <c r="GP32" i="23"/>
  <c r="GP31"/>
  <c r="GP33"/>
  <c r="IB10"/>
  <c r="IB118"/>
  <c r="IA118" i="14"/>
  <c r="IA10"/>
  <c r="IA32"/>
  <c r="IA31"/>
  <c r="IA33"/>
  <c r="GO32"/>
  <c r="GO31"/>
  <c r="GO33"/>
  <c r="N10"/>
  <c r="N31" i="23"/>
  <c r="T77" i="25" s="1"/>
  <c r="I77" s="1"/>
  <c r="J121" i="26" s="1"/>
  <c r="K31" i="23"/>
  <c r="K33" i="14"/>
  <c r="O79" i="25" s="1"/>
  <c r="GP10" i="23"/>
  <c r="GP118"/>
  <c r="IB32"/>
  <c r="IB31"/>
  <c r="IB33"/>
  <c r="GO10" i="14"/>
  <c r="GO118"/>
  <c r="N33" i="23"/>
  <c r="T79" i="25" s="1"/>
  <c r="J79" s="1"/>
  <c r="K123" i="26" s="1"/>
  <c r="K33" i="23"/>
  <c r="K10"/>
  <c r="N33" i="14"/>
  <c r="E97" i="26"/>
  <c r="S162" i="25"/>
  <c r="E181"/>
  <c r="F321" i="26" s="1"/>
  <c r="F323" s="1"/>
  <c r="Q183" i="25"/>
  <c r="H183" s="1"/>
  <c r="I323" i="26" s="1"/>
  <c r="D156" i="25"/>
  <c r="E239" i="26" s="1"/>
  <c r="N9" i="14"/>
  <c r="K9" i="23"/>
  <c r="N9"/>
  <c r="T143" i="25" s="1"/>
  <c r="J143" s="1"/>
  <c r="K206" i="26" s="1"/>
  <c r="K75" i="14"/>
  <c r="O139" i="25" s="1"/>
  <c r="K76" i="23"/>
  <c r="N35" i="14"/>
  <c r="N76"/>
  <c r="K34"/>
  <c r="O80" i="25" s="1"/>
  <c r="K128" i="14"/>
  <c r="O136" i="25" s="1"/>
  <c r="F136" s="1"/>
  <c r="G199" i="26" s="1"/>
  <c r="K76" i="14"/>
  <c r="O145" i="25" s="1"/>
  <c r="N34" i="14"/>
  <c r="D245" i="26"/>
  <c r="IB35" i="23"/>
  <c r="IB36"/>
  <c r="IB34"/>
  <c r="GO129" i="14"/>
  <c r="GO9"/>
  <c r="GO75"/>
  <c r="GO117"/>
  <c r="GO76"/>
  <c r="GO128"/>
  <c r="GO36"/>
  <c r="GO35"/>
  <c r="GO34"/>
  <c r="K117"/>
  <c r="GP9" i="23"/>
  <c r="GP76"/>
  <c r="GP75"/>
  <c r="GP128"/>
  <c r="GP129"/>
  <c r="GP117"/>
  <c r="GP35"/>
  <c r="GP36"/>
  <c r="GP34"/>
  <c r="S7" i="25"/>
  <c r="M7"/>
  <c r="D183"/>
  <c r="E323" i="26" s="1"/>
  <c r="IB128" i="23"/>
  <c r="IB9"/>
  <c r="IB129"/>
  <c r="IB117"/>
  <c r="IB75"/>
  <c r="IB76"/>
  <c r="IA75" i="14"/>
  <c r="IA9"/>
  <c r="IA117"/>
  <c r="IA129"/>
  <c r="IA128"/>
  <c r="IA76"/>
  <c r="IA36"/>
  <c r="IA34"/>
  <c r="IA35"/>
  <c r="K35"/>
  <c r="O81" i="25" s="1"/>
  <c r="N128" i="14"/>
  <c r="K9"/>
  <c r="O143" i="25" s="1"/>
  <c r="N117" i="14"/>
  <c r="F121" i="25" l="1"/>
  <c r="G174" i="26" s="1"/>
  <c r="I125" i="25"/>
  <c r="J178" i="26" s="1"/>
  <c r="J105" i="25"/>
  <c r="K158" i="26" s="1"/>
  <c r="E125" i="25"/>
  <c r="F178" i="26" s="1"/>
  <c r="J82" i="25"/>
  <c r="K126" i="26" s="1"/>
  <c r="I122" i="25"/>
  <c r="J175" i="26" s="1"/>
  <c r="J127" i="25"/>
  <c r="K180" i="26" s="1"/>
  <c r="T136" i="25"/>
  <c r="I136" s="1"/>
  <c r="J199" i="26" s="1"/>
  <c r="I123" i="25"/>
  <c r="J176" i="26" s="1"/>
  <c r="J109" i="25"/>
  <c r="K162" i="26" s="1"/>
  <c r="E109" i="25"/>
  <c r="F162" i="26" s="1"/>
  <c r="J120" i="25"/>
  <c r="K173" i="26" s="1"/>
  <c r="E127" i="25"/>
  <c r="F180" i="26" s="1"/>
  <c r="T112" i="25"/>
  <c r="I112" s="1"/>
  <c r="J165" i="26" s="1"/>
  <c r="I108" i="25"/>
  <c r="J161" i="26" s="1"/>
  <c r="I93" i="25"/>
  <c r="J146" i="26" s="1"/>
  <c r="J80" i="25"/>
  <c r="K124" i="26" s="1"/>
  <c r="E93" i="25"/>
  <c r="F146" i="26" s="1"/>
  <c r="F93" i="25"/>
  <c r="G146" i="26" s="1"/>
  <c r="F123" i="25"/>
  <c r="G176" i="26" s="1"/>
  <c r="E123" i="25"/>
  <c r="F176" i="26" s="1"/>
  <c r="E112" i="25"/>
  <c r="F165" i="26" s="1"/>
  <c r="F140" i="25"/>
  <c r="G203" i="26" s="1"/>
  <c r="O176" i="25"/>
  <c r="O11" s="1"/>
  <c r="F40"/>
  <c r="G67" i="26" s="1"/>
  <c r="J169" i="25"/>
  <c r="K282" i="26" s="1"/>
  <c r="J140" i="25"/>
  <c r="K203" i="26" s="1"/>
  <c r="C176" i="25"/>
  <c r="F35"/>
  <c r="G62" i="26" s="1"/>
  <c r="F70" i="25"/>
  <c r="G114" i="26" s="1"/>
  <c r="E169" i="25"/>
  <c r="F282" i="26" s="1"/>
  <c r="E171" i="25"/>
  <c r="F284" i="26" s="1"/>
  <c r="F171" i="25"/>
  <c r="G284" i="26" s="1"/>
  <c r="I170" i="25"/>
  <c r="J283" i="26" s="1"/>
  <c r="T176" i="25"/>
  <c r="I171"/>
  <c r="J284" i="26" s="1"/>
  <c r="J171" i="25"/>
  <c r="K284" i="26" s="1"/>
  <c r="F23" i="25"/>
  <c r="G50" i="26" s="1"/>
  <c r="E23" i="25"/>
  <c r="F50" i="26" s="1"/>
  <c r="F19" i="25"/>
  <c r="G46" i="26" s="1"/>
  <c r="E19" i="25"/>
  <c r="F46" i="26" s="1"/>
  <c r="E39" i="25"/>
  <c r="F66" i="26" s="1"/>
  <c r="E20" i="25"/>
  <c r="F47" i="26" s="1"/>
  <c r="F20" i="25"/>
  <c r="G47" i="26" s="1"/>
  <c r="F25" i="25"/>
  <c r="G52" i="26" s="1"/>
  <c r="E25" i="25"/>
  <c r="F52" i="26" s="1"/>
  <c r="E18" i="25"/>
  <c r="F45" i="26" s="1"/>
  <c r="F18" i="25"/>
  <c r="G45" i="26" s="1"/>
  <c r="F32" i="25"/>
  <c r="G59" i="26" s="1"/>
  <c r="E32" i="25"/>
  <c r="F59" i="26" s="1"/>
  <c r="F30" i="25"/>
  <c r="G57" i="26" s="1"/>
  <c r="E30" i="25"/>
  <c r="F57" i="26" s="1"/>
  <c r="I22" i="25"/>
  <c r="J49" i="26" s="1"/>
  <c r="J22" i="25"/>
  <c r="K49" i="26" s="1"/>
  <c r="E26" i="25"/>
  <c r="F53" i="26" s="1"/>
  <c r="F26" i="25"/>
  <c r="G53" i="26" s="1"/>
  <c r="E41" i="25"/>
  <c r="F68" i="26" s="1"/>
  <c r="F41" i="25"/>
  <c r="G68" i="26" s="1"/>
  <c r="I19" i="25"/>
  <c r="J46" i="26" s="1"/>
  <c r="J41" i="25"/>
  <c r="K68" i="26" s="1"/>
  <c r="I38" i="25"/>
  <c r="J65" i="26" s="1"/>
  <c r="J32" i="25"/>
  <c r="K59" i="26" s="1"/>
  <c r="J30" i="25"/>
  <c r="K57" i="26" s="1"/>
  <c r="J21" i="25"/>
  <c r="K48" i="26" s="1"/>
  <c r="I18" i="25"/>
  <c r="I42"/>
  <c r="J69" i="26" s="1"/>
  <c r="I23" i="25"/>
  <c r="J50" i="26" s="1"/>
  <c r="J35" i="25"/>
  <c r="K62" i="26" s="1"/>
  <c r="J29" i="25"/>
  <c r="K56" i="26" s="1"/>
  <c r="J20" i="25"/>
  <c r="K47" i="26" s="1"/>
  <c r="I25" i="25"/>
  <c r="J52" i="26" s="1"/>
  <c r="E37" i="25"/>
  <c r="F64" i="26" s="1"/>
  <c r="F21" i="25"/>
  <c r="G48" i="26" s="1"/>
  <c r="E21" i="25"/>
  <c r="F48" i="26" s="1"/>
  <c r="F42" i="25"/>
  <c r="G69" i="26" s="1"/>
  <c r="E42" i="25"/>
  <c r="F69" i="26" s="1"/>
  <c r="F27" i="25"/>
  <c r="G54" i="26" s="1"/>
  <c r="E27" i="25"/>
  <c r="F54" i="26" s="1"/>
  <c r="E43" i="25"/>
  <c r="F70" i="26" s="1"/>
  <c r="E29" i="25"/>
  <c r="F56" i="26" s="1"/>
  <c r="F29" i="25"/>
  <c r="G56" i="26" s="1"/>
  <c r="J24" i="25"/>
  <c r="K51" i="26" s="1"/>
  <c r="I21" i="25"/>
  <c r="J48" i="26" s="1"/>
  <c r="I27" i="25"/>
  <c r="J54" i="26" s="1"/>
  <c r="J18" i="25"/>
  <c r="K45" i="26" s="1"/>
  <c r="I26" i="25"/>
  <c r="J53" i="26" s="1"/>
  <c r="J54" i="25"/>
  <c r="K98" i="26" s="1"/>
  <c r="T162" i="25"/>
  <c r="T10" s="1"/>
  <c r="F73"/>
  <c r="G117" i="26" s="1"/>
  <c r="O162" i="25"/>
  <c r="F162" s="1"/>
  <c r="G245" i="26" s="1"/>
  <c r="I103" i="25"/>
  <c r="J156" i="26" s="1"/>
  <c r="J116" i="25"/>
  <c r="K169" i="26" s="1"/>
  <c r="E111" i="25"/>
  <c r="F164" i="26" s="1"/>
  <c r="I81" i="25"/>
  <c r="J125" i="26" s="1"/>
  <c r="F76" i="25"/>
  <c r="G120" i="26" s="1"/>
  <c r="G176" i="25"/>
  <c r="I121"/>
  <c r="J174" i="26" s="1"/>
  <c r="F160" i="25"/>
  <c r="G243" i="26" s="1"/>
  <c r="F66" i="25"/>
  <c r="G110" i="26" s="1"/>
  <c r="E55" i="25"/>
  <c r="F99" i="26" s="1"/>
  <c r="F120" i="25"/>
  <c r="G173" i="26" s="1"/>
  <c r="F71" i="25"/>
  <c r="G115" i="26" s="1"/>
  <c r="F119" i="25"/>
  <c r="G172" i="26" s="1"/>
  <c r="J126" i="25"/>
  <c r="K179" i="26" s="1"/>
  <c r="E128" i="25"/>
  <c r="F181" i="26" s="1"/>
  <c r="F128" i="25"/>
  <c r="G181" i="26" s="1"/>
  <c r="E124" i="25"/>
  <c r="F177" i="26" s="1"/>
  <c r="F124" i="25"/>
  <c r="G177" i="26" s="1"/>
  <c r="J124" i="25"/>
  <c r="K177" i="26" s="1"/>
  <c r="E126" i="25"/>
  <c r="F179" i="26" s="1"/>
  <c r="F126" i="25"/>
  <c r="G179" i="26" s="1"/>
  <c r="E102" i="25"/>
  <c r="F155" i="26" s="1"/>
  <c r="F103" i="25"/>
  <c r="G156" i="26" s="1"/>
  <c r="J102" i="25"/>
  <c r="K155" i="26" s="1"/>
  <c r="J74" i="25"/>
  <c r="K118" i="26" s="1"/>
  <c r="I78" i="25"/>
  <c r="J122" i="26" s="1"/>
  <c r="F101" i="25"/>
  <c r="G154" i="26" s="1"/>
  <c r="J70" i="25"/>
  <c r="K114" i="26" s="1"/>
  <c r="J73" i="25"/>
  <c r="K117" i="26" s="1"/>
  <c r="F68" i="25"/>
  <c r="G112" i="26" s="1"/>
  <c r="E74" i="25"/>
  <c r="F118" i="26" s="1"/>
  <c r="M11" i="25"/>
  <c r="C11" s="1"/>
  <c r="D11" i="26" s="1"/>
  <c r="E54" i="25"/>
  <c r="F98" i="26" s="1"/>
  <c r="E56" i="25"/>
  <c r="F100" i="26" s="1"/>
  <c r="F53" i="25"/>
  <c r="G97" i="26" s="1"/>
  <c r="I85" i="25"/>
  <c r="J129" i="26" s="1"/>
  <c r="J65" i="25"/>
  <c r="K109" i="26" s="1"/>
  <c r="I71" i="25"/>
  <c r="J115" i="26" s="1"/>
  <c r="I114" i="25"/>
  <c r="J167" i="26" s="1"/>
  <c r="I104" i="25"/>
  <c r="J157" i="26" s="1"/>
  <c r="J56" i="25"/>
  <c r="K100" i="26" s="1"/>
  <c r="I76" i="25"/>
  <c r="J120" i="26" s="1"/>
  <c r="I53" i="25"/>
  <c r="J97" i="26" s="1"/>
  <c r="E59" i="25"/>
  <c r="F103" i="26" s="1"/>
  <c r="F59" i="25"/>
  <c r="G103" i="26" s="1"/>
  <c r="I63" i="25"/>
  <c r="J107" i="26" s="1"/>
  <c r="E65" i="25"/>
  <c r="F109" i="26" s="1"/>
  <c r="E104" i="25"/>
  <c r="F157" i="26" s="1"/>
  <c r="F100" i="25"/>
  <c r="G153" i="26" s="1"/>
  <c r="E52" i="25"/>
  <c r="F96" i="26" s="1"/>
  <c r="F67" i="25"/>
  <c r="G111" i="26" s="1"/>
  <c r="J100" i="25"/>
  <c r="K153" i="26" s="1"/>
  <c r="J83" i="25"/>
  <c r="K127" i="26" s="1"/>
  <c r="J62" i="25"/>
  <c r="K106" i="26" s="1"/>
  <c r="E114" i="25"/>
  <c r="F167" i="26" s="1"/>
  <c r="I101" i="25"/>
  <c r="J154" i="26" s="1"/>
  <c r="C162" i="25"/>
  <c r="J67"/>
  <c r="K111" i="26" s="1"/>
  <c r="I59" i="25"/>
  <c r="J103" i="26" s="1"/>
  <c r="J55" i="25"/>
  <c r="K99" i="26" s="1"/>
  <c r="J68" i="25"/>
  <c r="K112" i="26" s="1"/>
  <c r="F84" i="25"/>
  <c r="G128" i="26" s="1"/>
  <c r="E64" i="25"/>
  <c r="F108" i="26" s="1"/>
  <c r="J66" i="25"/>
  <c r="K110" i="26" s="1"/>
  <c r="J115" i="25"/>
  <c r="K168" i="26" s="1"/>
  <c r="F117" i="25"/>
  <c r="G170" i="26" s="1"/>
  <c r="J118" i="25"/>
  <c r="K171" i="26" s="1"/>
  <c r="J72" i="25"/>
  <c r="K116" i="26" s="1"/>
  <c r="F75" i="25"/>
  <c r="G119" i="26" s="1"/>
  <c r="J111" i="25"/>
  <c r="K164" i="26" s="1"/>
  <c r="F115" i="25"/>
  <c r="G168" i="26" s="1"/>
  <c r="J75" i="25"/>
  <c r="K119" i="26" s="1"/>
  <c r="J52" i="25"/>
  <c r="K96" i="26" s="1"/>
  <c r="I119" i="25"/>
  <c r="J172" i="26" s="1"/>
  <c r="J110" i="25"/>
  <c r="K163" i="26" s="1"/>
  <c r="E106" i="25"/>
  <c r="F159" i="26" s="1"/>
  <c r="F83" i="25"/>
  <c r="G127" i="26" s="1"/>
  <c r="F72" i="25"/>
  <c r="G116" i="26" s="1"/>
  <c r="E78" i="25"/>
  <c r="F122" i="26" s="1"/>
  <c r="I117" i="25"/>
  <c r="J170" i="26" s="1"/>
  <c r="I160" i="25"/>
  <c r="J64"/>
  <c r="K108" i="26" s="1"/>
  <c r="I61" i="25"/>
  <c r="J105" i="26" s="1"/>
  <c r="E143" i="25"/>
  <c r="F206" i="26" s="1"/>
  <c r="F143" i="25"/>
  <c r="G206" i="26" s="1"/>
  <c r="F139" i="25"/>
  <c r="G202" i="26" s="1"/>
  <c r="E139" i="25"/>
  <c r="F202" i="26" s="1"/>
  <c r="F146" i="25"/>
  <c r="G209" i="26" s="1"/>
  <c r="E146" i="25"/>
  <c r="F209" i="26" s="1"/>
  <c r="J145" i="25"/>
  <c r="K208" i="26" s="1"/>
  <c r="I146" i="25"/>
  <c r="J209" i="26" s="1"/>
  <c r="I143" i="25"/>
  <c r="J206" i="26" s="1"/>
  <c r="E145" i="25"/>
  <c r="F208" i="26" s="1"/>
  <c r="F145" i="25"/>
  <c r="G208" i="26" s="1"/>
  <c r="J139" i="25"/>
  <c r="K202" i="26" s="1"/>
  <c r="I139" i="25"/>
  <c r="J202" i="26" s="1"/>
  <c r="E113" i="25"/>
  <c r="F166" i="26" s="1"/>
  <c r="F113" i="25"/>
  <c r="G166" i="26" s="1"/>
  <c r="F118" i="25"/>
  <c r="G171" i="26" s="1"/>
  <c r="E118" i="25"/>
  <c r="F171" i="26" s="1"/>
  <c r="I113" i="25"/>
  <c r="J166" i="26" s="1"/>
  <c r="J113" i="25"/>
  <c r="K166" i="26" s="1"/>
  <c r="E116" i="25"/>
  <c r="F169" i="26" s="1"/>
  <c r="F116" i="25"/>
  <c r="G169" i="26" s="1"/>
  <c r="F107" i="25"/>
  <c r="G160" i="26" s="1"/>
  <c r="E107" i="25"/>
  <c r="F160" i="26" s="1"/>
  <c r="O62" i="25"/>
  <c r="O61"/>
  <c r="O63"/>
  <c r="O60"/>
  <c r="O58"/>
  <c r="T60"/>
  <c r="J84"/>
  <c r="K128" i="26" s="1"/>
  <c r="I84" i="25"/>
  <c r="J128" i="26" s="1"/>
  <c r="T58" i="25"/>
  <c r="J77"/>
  <c r="K121" i="26" s="1"/>
  <c r="E81" i="25"/>
  <c r="F125" i="26" s="1"/>
  <c r="F81" i="25"/>
  <c r="G125" i="26" s="1"/>
  <c r="F80" i="25"/>
  <c r="G124" i="26" s="1"/>
  <c r="E80" i="25"/>
  <c r="F124" i="26" s="1"/>
  <c r="E79" i="25"/>
  <c r="F123" i="26" s="1"/>
  <c r="F79" i="25"/>
  <c r="G123" i="26" s="1"/>
  <c r="E77" i="25"/>
  <c r="F121" i="26" s="1"/>
  <c r="F77" i="25"/>
  <c r="G121" i="26" s="1"/>
  <c r="F82" i="25"/>
  <c r="G126" i="26" s="1"/>
  <c r="E82" i="25"/>
  <c r="F126" i="26" s="1"/>
  <c r="I79" i="25"/>
  <c r="J123" i="26" s="1"/>
  <c r="J99" i="25"/>
  <c r="K152" i="26" s="1"/>
  <c r="F99" i="25"/>
  <c r="G152" i="26" s="1"/>
  <c r="J183" i="25"/>
  <c r="K323" i="26" s="1"/>
  <c r="J137" i="25"/>
  <c r="K200" i="26" s="1"/>
  <c r="I135" i="25"/>
  <c r="J198" i="26" s="1"/>
  <c r="O137" i="25"/>
  <c r="F137" s="1"/>
  <c r="G200" i="26" s="1"/>
  <c r="O135" i="25"/>
  <c r="O138"/>
  <c r="T138"/>
  <c r="J106"/>
  <c r="K159" i="26" s="1"/>
  <c r="H176" i="25"/>
  <c r="I289" i="26" s="1"/>
  <c r="D214"/>
  <c r="G162" i="25"/>
  <c r="T107"/>
  <c r="O144"/>
  <c r="T141"/>
  <c r="T144"/>
  <c r="T142"/>
  <c r="O142"/>
  <c r="O141"/>
  <c r="H151"/>
  <c r="I214" i="26" s="1"/>
  <c r="I183" i="25"/>
  <c r="C183"/>
  <c r="C151"/>
  <c r="G151"/>
  <c r="M9"/>
  <c r="D9" s="1"/>
  <c r="E9" i="26" s="1"/>
  <c r="H214"/>
  <c r="H162" i="25"/>
  <c r="I245" i="26" s="1"/>
  <c r="D280"/>
  <c r="D289" s="1"/>
  <c r="M10" i="25"/>
  <c r="D10" s="1"/>
  <c r="E10" i="26" s="1"/>
  <c r="E183" i="25"/>
  <c r="E162"/>
  <c r="F183"/>
  <c r="G323" i="26" s="1"/>
  <c r="F245"/>
  <c r="S10" i="25"/>
  <c r="Q7"/>
  <c r="H7" s="1"/>
  <c r="I7" i="26" s="1"/>
  <c r="G183" i="25"/>
  <c r="E136"/>
  <c r="F199" i="26" s="1"/>
  <c r="C7" i="25"/>
  <c r="D7" i="26" s="1"/>
  <c r="D7" i="25"/>
  <c r="E7" i="26" s="1"/>
  <c r="E7" i="25"/>
  <c r="F7" i="26" s="1"/>
  <c r="F7" i="25"/>
  <c r="G7" i="26" s="1"/>
  <c r="G9" i="25"/>
  <c r="H9" i="26" s="1"/>
  <c r="H9" i="25"/>
  <c r="I9" i="26" s="1"/>
  <c r="J7" i="25"/>
  <c r="K7" i="26" s="1"/>
  <c r="I7" i="25"/>
  <c r="J7" i="26" s="1"/>
  <c r="G11" i="25"/>
  <c r="H11" i="26" s="1"/>
  <c r="H11" i="25"/>
  <c r="I11" i="26" s="1"/>
  <c r="H10" i="25"/>
  <c r="I10" i="26" s="1"/>
  <c r="G10" i="25"/>
  <c r="H10" i="26" s="1"/>
  <c r="J289" l="1"/>
  <c r="F289"/>
  <c r="I162" i="25"/>
  <c r="J243" i="26"/>
  <c r="J245" s="1"/>
  <c r="J45"/>
  <c r="J136" i="25"/>
  <c r="K199" i="26" s="1"/>
  <c r="J112" i="25"/>
  <c r="K165" i="26" s="1"/>
  <c r="E176" i="25"/>
  <c r="O10"/>
  <c r="E10" s="1"/>
  <c r="F10" i="26" s="1"/>
  <c r="F176" i="25"/>
  <c r="G289" i="26" s="1"/>
  <c r="I176" i="25"/>
  <c r="T11"/>
  <c r="J176"/>
  <c r="K289" i="26" s="1"/>
  <c r="I10" i="25"/>
  <c r="J10" i="26" s="1"/>
  <c r="J162" i="25"/>
  <c r="K245" i="26" s="1"/>
  <c r="E11" i="25"/>
  <c r="F11" i="26" s="1"/>
  <c r="F11" i="25"/>
  <c r="G11" i="26" s="1"/>
  <c r="D11" i="25"/>
  <c r="E11" i="26" s="1"/>
  <c r="E141" i="25"/>
  <c r="F204" i="26" s="1"/>
  <c r="F141" i="25"/>
  <c r="G204" i="26" s="1"/>
  <c r="I142" i="25"/>
  <c r="J205" i="26" s="1"/>
  <c r="J142" i="25"/>
  <c r="K205" i="26" s="1"/>
  <c r="I144" i="25"/>
  <c r="J207" i="26" s="1"/>
  <c r="J144" i="25"/>
  <c r="K207" i="26" s="1"/>
  <c r="I141" i="25"/>
  <c r="J204" i="26" s="1"/>
  <c r="J141" i="25"/>
  <c r="K204" i="26" s="1"/>
  <c r="F144" i="25"/>
  <c r="G207" i="26" s="1"/>
  <c r="E144" i="25"/>
  <c r="F207" i="26" s="1"/>
  <c r="E138" i="25"/>
  <c r="F201" i="26" s="1"/>
  <c r="F138" i="25"/>
  <c r="G201" i="26" s="1"/>
  <c r="F142" i="25"/>
  <c r="G205" i="26" s="1"/>
  <c r="E142" i="25"/>
  <c r="F205" i="26" s="1"/>
  <c r="J138" i="25"/>
  <c r="K201" i="26" s="1"/>
  <c r="I138" i="25"/>
  <c r="J107"/>
  <c r="K160" i="26" s="1"/>
  <c r="I107" i="25"/>
  <c r="J160" i="26" s="1"/>
  <c r="E60" i="25"/>
  <c r="F104" i="26" s="1"/>
  <c r="F60" i="25"/>
  <c r="G104" i="26" s="1"/>
  <c r="F61" i="25"/>
  <c r="G105" i="26" s="1"/>
  <c r="E61" i="25"/>
  <c r="F105" i="26" s="1"/>
  <c r="E58" i="25"/>
  <c r="F102" i="26" s="1"/>
  <c r="F58" i="25"/>
  <c r="G102" i="26" s="1"/>
  <c r="F63" i="25"/>
  <c r="G107" i="26" s="1"/>
  <c r="E63" i="25"/>
  <c r="F107" i="26" s="1"/>
  <c r="F62" i="25"/>
  <c r="G106" i="26" s="1"/>
  <c r="E62" i="25"/>
  <c r="F106" i="26" s="1"/>
  <c r="I58" i="25"/>
  <c r="J102" i="26" s="1"/>
  <c r="J58" i="25"/>
  <c r="K102" i="26" s="1"/>
  <c r="J60" i="25"/>
  <c r="K104" i="26" s="1"/>
  <c r="I60" i="25"/>
  <c r="J104" i="26" s="1"/>
  <c r="E137" i="25"/>
  <c r="F200" i="26" s="1"/>
  <c r="E135" i="25"/>
  <c r="F198" i="26" s="1"/>
  <c r="F135" i="25"/>
  <c r="G198" i="26" s="1"/>
  <c r="O151" i="25"/>
  <c r="F151" s="1"/>
  <c r="G214" i="26" s="1"/>
  <c r="T151" i="25"/>
  <c r="T9" s="1"/>
  <c r="J9" s="1"/>
  <c r="K9" i="26" s="1"/>
  <c r="C9" i="25"/>
  <c r="D9" i="26" s="1"/>
  <c r="J10" i="25"/>
  <c r="K10" i="26" s="1"/>
  <c r="C10" i="25"/>
  <c r="D10" i="26" s="1"/>
  <c r="G7" i="25"/>
  <c r="H7" i="26" s="1"/>
  <c r="J201" l="1"/>
  <c r="J214" s="1"/>
  <c r="F10" i="25"/>
  <c r="G10" i="26" s="1"/>
  <c r="I11" i="25"/>
  <c r="J11" i="26" s="1"/>
  <c r="J11" i="25"/>
  <c r="K11" i="26" s="1"/>
  <c r="F214"/>
  <c r="J151" i="25"/>
  <c r="K214" i="26" s="1"/>
  <c r="O9" i="25"/>
  <c r="E9" s="1"/>
  <c r="F9" i="26" s="1"/>
  <c r="I9" i="25"/>
  <c r="J9" i="26" s="1"/>
  <c r="E151" i="25"/>
  <c r="I151"/>
  <c r="F9" l="1"/>
  <c r="G9" i="26" s="1"/>
  <c r="Q43" i="23"/>
  <c r="R43"/>
  <c r="S43"/>
  <c r="S43" i="14"/>
  <c r="T43"/>
  <c r="U43"/>
  <c r="V43"/>
  <c r="X43" i="23"/>
  <c r="Y43" i="14"/>
  <c r="AA43" i="23"/>
  <c r="AA43" i="14"/>
  <c r="AB43"/>
  <c r="AD43" i="23"/>
  <c r="P43" i="14"/>
  <c r="Q43"/>
  <c r="R43"/>
  <c r="T43" i="23"/>
  <c r="U43"/>
  <c r="V43"/>
  <c r="W43"/>
  <c r="W43" i="14"/>
  <c r="Y43" i="23"/>
  <c r="X43" i="14"/>
  <c r="Z43" i="23"/>
  <c r="Z43" i="14"/>
  <c r="AB43" i="23"/>
  <c r="AC43"/>
  <c r="AC43" i="14"/>
  <c r="AZ43"/>
  <c r="BB43" i="23"/>
  <c r="BC43"/>
  <c r="BD43"/>
  <c r="BE43"/>
  <c r="BE43" i="14"/>
  <c r="BG43" i="23"/>
  <c r="BG43" i="14"/>
  <c r="BJ43" i="23"/>
  <c r="BJ43" i="14"/>
  <c r="BK43"/>
  <c r="BL43"/>
  <c r="BM43"/>
  <c r="BA43" i="23"/>
  <c r="BA43" i="14"/>
  <c r="BB43"/>
  <c r="BC43"/>
  <c r="BD43"/>
  <c r="BF43" i="23"/>
  <c r="BF43" i="14"/>
  <c r="BH43" i="23"/>
  <c r="BH43" i="14"/>
  <c r="BI43" i="23"/>
  <c r="BI43" i="14"/>
  <c r="BK43" i="23"/>
  <c r="BL43"/>
  <c r="BM43"/>
  <c r="BN43"/>
  <c r="AH106" i="2"/>
  <c r="AG106"/>
  <c r="S106"/>
  <c r="T106"/>
  <c r="AZ43" i="23"/>
  <c r="AY43" i="14"/>
  <c r="P43" i="23"/>
  <c r="O43" i="14"/>
  <c r="CL43" i="13" l="1"/>
  <c r="CN43"/>
  <c r="CP43"/>
  <c r="CR43"/>
  <c r="CT43"/>
  <c r="CV43"/>
  <c r="CK43"/>
  <c r="CM43"/>
  <c r="CO43"/>
  <c r="CQ43"/>
  <c r="CS43"/>
  <c r="CU43"/>
  <c r="CW43"/>
  <c r="GU43"/>
  <c r="GW43"/>
  <c r="GY43"/>
  <c r="HA43"/>
  <c r="HC43"/>
  <c r="HE43"/>
  <c r="GT43"/>
  <c r="GV43"/>
  <c r="GX43"/>
  <c r="GZ43"/>
  <c r="HB43"/>
  <c r="HD43"/>
  <c r="HF43"/>
  <c r="EE43" i="14"/>
  <c r="DV43" i="13"/>
  <c r="DX43"/>
  <c r="DZ43"/>
  <c r="EB43"/>
  <c r="ED43"/>
  <c r="EF43"/>
  <c r="EH43"/>
  <c r="DW43"/>
  <c r="DY43"/>
  <c r="EA43"/>
  <c r="EC43"/>
  <c r="EE43"/>
  <c r="EG43"/>
  <c r="FI43"/>
  <c r="FK43"/>
  <c r="FM43"/>
  <c r="FO43"/>
  <c r="FQ43"/>
  <c r="FS43"/>
  <c r="FH43"/>
  <c r="FJ43"/>
  <c r="FL43"/>
  <c r="FN43"/>
  <c r="FP43"/>
  <c r="FR43"/>
  <c r="FT43"/>
  <c r="B43" i="14"/>
  <c r="I43" s="1"/>
  <c r="C43"/>
  <c r="M43" s="1"/>
  <c r="C43" i="23"/>
  <c r="M43" s="1"/>
  <c r="B43"/>
  <c r="L43" s="1"/>
  <c r="EI43"/>
  <c r="EG43" i="14"/>
  <c r="C43" i="13"/>
  <c r="M43" s="1"/>
  <c r="FU43" i="14"/>
  <c r="HD43" i="23"/>
  <c r="EC43" i="14"/>
  <c r="FT43"/>
  <c r="FT43" i="23"/>
  <c r="HG43" i="14"/>
  <c r="HH43" i="23"/>
  <c r="FR43"/>
  <c r="FU43"/>
  <c r="HF43"/>
  <c r="B43" i="13"/>
  <c r="DV43" i="23"/>
  <c r="DX43"/>
  <c r="DY43" i="14"/>
  <c r="EB43" i="23"/>
  <c r="ED43"/>
  <c r="EF43"/>
  <c r="EH43"/>
  <c r="EI43" i="14"/>
  <c r="DW43" i="23"/>
  <c r="DX43" i="14"/>
  <c r="EA43" i="23"/>
  <c r="EB43" i="14"/>
  <c r="ED43"/>
  <c r="EF43"/>
  <c r="EH43"/>
  <c r="EG43" i="23"/>
  <c r="EE43"/>
  <c r="EC43"/>
  <c r="DZ43" i="14"/>
  <c r="DY43" i="23"/>
  <c r="DV43" i="14"/>
  <c r="EJ43" i="23"/>
  <c r="AX106" i="2"/>
  <c r="R106"/>
  <c r="AF106"/>
  <c r="EA43" i="14"/>
  <c r="DZ43" i="23"/>
  <c r="DW43" i="14"/>
  <c r="DU43"/>
  <c r="CV43" i="23"/>
  <c r="CS43" i="14"/>
  <c r="CR43" i="23"/>
  <c r="CP43"/>
  <c r="CN43"/>
  <c r="CK43" i="14"/>
  <c r="CY43" i="23"/>
  <c r="CW43" i="14"/>
  <c r="CU43"/>
  <c r="CT43" i="23"/>
  <c r="CQ43" i="14"/>
  <c r="CO43"/>
  <c r="CM43"/>
  <c r="CL43" i="23"/>
  <c r="FR43" i="14"/>
  <c r="FQ43" i="23"/>
  <c r="FN43" i="14"/>
  <c r="FM43" i="23"/>
  <c r="FJ43" i="14"/>
  <c r="FH43"/>
  <c r="FO43" i="23"/>
  <c r="FL43" i="14"/>
  <c r="FK43" i="23"/>
  <c r="FI43"/>
  <c r="HB43"/>
  <c r="GZ43"/>
  <c r="GX43"/>
  <c r="GV43"/>
  <c r="GS43" i="14"/>
  <c r="HF43"/>
  <c r="HD43"/>
  <c r="HB43"/>
  <c r="HA43" i="23"/>
  <c r="GX43" i="14"/>
  <c r="GW43" i="23"/>
  <c r="GU43"/>
  <c r="CX43"/>
  <c r="CW43"/>
  <c r="CU43"/>
  <c r="CS43"/>
  <c r="CQ43"/>
  <c r="CN43" i="14"/>
  <c r="CM43" i="23"/>
  <c r="CJ43" i="14"/>
  <c r="CX43"/>
  <c r="CV43"/>
  <c r="CT43"/>
  <c r="CR43"/>
  <c r="CP43"/>
  <c r="CO43" i="23"/>
  <c r="CL43" i="14"/>
  <c r="CK43" i="23"/>
  <c r="FS43"/>
  <c r="FP43" i="14"/>
  <c r="FV43" i="23"/>
  <c r="FS43" i="14"/>
  <c r="FQ43"/>
  <c r="FP43" i="23"/>
  <c r="FM43" i="14"/>
  <c r="FK43"/>
  <c r="FI43"/>
  <c r="FH43" i="23"/>
  <c r="FO43" i="14"/>
  <c r="FN43" i="23"/>
  <c r="FL43"/>
  <c r="FJ43"/>
  <c r="FG43" i="14"/>
  <c r="HG43" i="23"/>
  <c r="HE43"/>
  <c r="HC43"/>
  <c r="GZ43" i="14"/>
  <c r="GY43" i="23"/>
  <c r="GV43" i="14"/>
  <c r="GT43"/>
  <c r="HE43"/>
  <c r="HC43"/>
  <c r="HA43"/>
  <c r="GY43"/>
  <c r="GW43"/>
  <c r="GU43"/>
  <c r="GT43" i="23"/>
  <c r="J43" i="14" l="1"/>
  <c r="I43" i="23"/>
  <c r="L43" i="14"/>
  <c r="N43" s="1"/>
  <c r="D43"/>
  <c r="J43" i="23"/>
  <c r="N43"/>
  <c r="T36" i="25" s="1"/>
  <c r="D43" i="23"/>
  <c r="J43" i="13"/>
  <c r="K43" i="14"/>
  <c r="O36" i="25" s="1"/>
  <c r="D43" i="13"/>
  <c r="L43"/>
  <c r="N43" s="1"/>
  <c r="I43"/>
  <c r="M36" i="25" l="1"/>
  <c r="S36"/>
  <c r="I36" s="1"/>
  <c r="J63" i="26" s="1"/>
  <c r="F36" i="25"/>
  <c r="G63" i="26" s="1"/>
  <c r="E36" i="25"/>
  <c r="F63" i="26" s="1"/>
  <c r="Q36" i="25"/>
  <c r="Q34"/>
  <c r="O33"/>
  <c r="O34"/>
  <c r="Q33"/>
  <c r="O31"/>
  <c r="Q31"/>
  <c r="K43" i="23"/>
  <c r="K43" i="13"/>
  <c r="H36" i="25" l="1"/>
  <c r="I63" i="26" s="1"/>
  <c r="G36" i="25"/>
  <c r="H63" i="26" s="1"/>
  <c r="D36" i="25"/>
  <c r="E63" i="26" s="1"/>
  <c r="C36" i="25"/>
  <c r="D63" i="26" s="1"/>
  <c r="J36" i="25"/>
  <c r="K63" i="26" s="1"/>
  <c r="I31" i="25"/>
  <c r="J58" i="26" s="1"/>
  <c r="J31" i="25"/>
  <c r="K58" i="26" s="1"/>
  <c r="E31" i="25"/>
  <c r="F58" i="26" s="1"/>
  <c r="F31" i="25"/>
  <c r="G58" i="26" s="1"/>
  <c r="G33" i="25"/>
  <c r="H60" i="26" s="1"/>
  <c r="H33" i="25"/>
  <c r="I60" i="26" s="1"/>
  <c r="C33" i="25"/>
  <c r="D60" i="26" s="1"/>
  <c r="D33" i="25"/>
  <c r="E60" i="26" s="1"/>
  <c r="E33" i="25"/>
  <c r="F60" i="26" s="1"/>
  <c r="F33" i="25"/>
  <c r="G60" i="26" s="1"/>
  <c r="D34" i="25"/>
  <c r="E61" i="26" s="1"/>
  <c r="C34" i="25"/>
  <c r="D61" i="26" s="1"/>
  <c r="C31" i="25"/>
  <c r="D58" i="26" s="1"/>
  <c r="D31" i="25"/>
  <c r="E58" i="26" s="1"/>
  <c r="G31" i="25"/>
  <c r="H58" i="26" s="1"/>
  <c r="H31" i="25"/>
  <c r="I58" i="26" s="1"/>
  <c r="I33" i="25"/>
  <c r="J60" i="26" s="1"/>
  <c r="J33" i="25"/>
  <c r="K60" i="26" s="1"/>
  <c r="F34" i="25"/>
  <c r="G61" i="26" s="1"/>
  <c r="E34" i="25"/>
  <c r="F61" i="26" s="1"/>
  <c r="J34" i="25"/>
  <c r="K61" i="26" s="1"/>
  <c r="I34" i="25"/>
  <c r="J61" i="26" s="1"/>
  <c r="H34" i="25"/>
  <c r="I61" i="26" s="1"/>
  <c r="G34" i="25"/>
  <c r="H61" i="26" s="1"/>
  <c r="T47" i="25"/>
  <c r="T5" s="1"/>
  <c r="O47"/>
  <c r="Q47"/>
  <c r="S47"/>
  <c r="M47"/>
  <c r="D74" i="26" l="1"/>
  <c r="H74"/>
  <c r="F74"/>
  <c r="J74"/>
  <c r="E47" i="25"/>
  <c r="C47"/>
  <c r="I47"/>
  <c r="G47"/>
  <c r="F47"/>
  <c r="G74" i="26" s="1"/>
  <c r="O5" i="25"/>
  <c r="S5"/>
  <c r="J47"/>
  <c r="K74" i="26" s="1"/>
  <c r="M5" i="25"/>
  <c r="D47"/>
  <c r="E74" i="26" s="1"/>
  <c r="Q5" i="25"/>
  <c r="H47"/>
  <c r="I74" i="26" s="1"/>
  <c r="E5" i="25" l="1"/>
  <c r="F5" i="26" s="1"/>
  <c r="F5" i="25"/>
  <c r="G5" i="26" s="1"/>
  <c r="H5" i="25"/>
  <c r="I5" i="26" s="1"/>
  <c r="G5" i="25"/>
  <c r="H5" i="26" s="1"/>
  <c r="C5" i="25"/>
  <c r="D5" i="26" s="1"/>
  <c r="D5" i="25"/>
  <c r="E5" i="26" s="1"/>
  <c r="I5" i="25"/>
  <c r="J5" i="26" s="1"/>
  <c r="J5" i="25"/>
  <c r="K5" i="26" s="1"/>
  <c r="Q39" i="23" l="1"/>
  <c r="P39" i="14"/>
  <c r="R39"/>
  <c r="S39"/>
  <c r="V39"/>
  <c r="X39"/>
  <c r="X39" i="23"/>
  <c r="Q39" i="14"/>
  <c r="R39" i="23"/>
  <c r="S39"/>
  <c r="U39"/>
  <c r="T39"/>
  <c r="T39" i="14"/>
  <c r="U39"/>
  <c r="V39" i="23"/>
  <c r="W39"/>
  <c r="Y39"/>
  <c r="W39" i="14"/>
  <c r="BA39"/>
  <c r="BB39" i="23"/>
  <c r="BC39" i="14"/>
  <c r="BD39"/>
  <c r="BE39"/>
  <c r="BG39" i="23"/>
  <c r="BH39"/>
  <c r="BI39"/>
  <c r="AZ39" i="14"/>
  <c r="BA39" i="23"/>
  <c r="BC39"/>
  <c r="BB39" i="14"/>
  <c r="BD39" i="23"/>
  <c r="BE39"/>
  <c r="BF39"/>
  <c r="BF39" i="14"/>
  <c r="BG39"/>
  <c r="BH39"/>
  <c r="AH55" i="2"/>
  <c r="AG55"/>
  <c r="T55"/>
  <c r="S55"/>
  <c r="AY39" i="14"/>
  <c r="AZ39" i="23"/>
  <c r="O39" i="14"/>
  <c r="P39" i="23"/>
  <c r="CL39" i="13" l="1"/>
  <c r="CN39"/>
  <c r="CP39"/>
  <c r="CR39"/>
  <c r="CT39"/>
  <c r="CK39"/>
  <c r="CM39"/>
  <c r="CO39"/>
  <c r="CQ39"/>
  <c r="CS39"/>
  <c r="FI39"/>
  <c r="FK39"/>
  <c r="FM39"/>
  <c r="FO39"/>
  <c r="FQ39"/>
  <c r="FH39"/>
  <c r="FJ39"/>
  <c r="FL39"/>
  <c r="FN39"/>
  <c r="FP39"/>
  <c r="DV39"/>
  <c r="DX39"/>
  <c r="DZ39"/>
  <c r="EB39"/>
  <c r="ED39"/>
  <c r="DW39"/>
  <c r="DY39"/>
  <c r="EA39"/>
  <c r="EC39"/>
  <c r="EE39"/>
  <c r="GU39"/>
  <c r="GW39"/>
  <c r="GV39"/>
  <c r="GY39"/>
  <c r="HA39"/>
  <c r="HC39"/>
  <c r="GT39"/>
  <c r="GX39"/>
  <c r="GZ39"/>
  <c r="HB39"/>
  <c r="ED39" i="23"/>
  <c r="EC39"/>
  <c r="HB39"/>
  <c r="HA39"/>
  <c r="C39" i="13"/>
  <c r="M39" s="1"/>
  <c r="B39" i="23"/>
  <c r="L39" s="1"/>
  <c r="B39" i="14"/>
  <c r="L39" s="1"/>
  <c r="C39" i="23"/>
  <c r="M39" s="1"/>
  <c r="C39" i="14"/>
  <c r="M39" s="1"/>
  <c r="B39" i="13"/>
  <c r="L39" s="1"/>
  <c r="R55" i="2"/>
  <c r="AF55"/>
  <c r="AX55"/>
  <c r="CR39" i="14"/>
  <c r="CR39" i="23"/>
  <c r="CO39" i="14"/>
  <c r="CN39" i="23"/>
  <c r="CS39" i="14"/>
  <c r="CS39" i="23"/>
  <c r="CP39" i="14"/>
  <c r="CO39" i="23"/>
  <c r="CK39" i="14"/>
  <c r="CL39" i="23"/>
  <c r="EB39" i="14"/>
  <c r="DZ39"/>
  <c r="DW39"/>
  <c r="DV39" i="23"/>
  <c r="EE39"/>
  <c r="ED39" i="14"/>
  <c r="EA39"/>
  <c r="DZ39" i="23"/>
  <c r="DX39"/>
  <c r="DU39" i="14"/>
  <c r="FQ39" i="23"/>
  <c r="FP39" i="14"/>
  <c r="FO39" i="23"/>
  <c r="FM39"/>
  <c r="FK39"/>
  <c r="FI39"/>
  <c r="FN39" i="14"/>
  <c r="FL39"/>
  <c r="FJ39"/>
  <c r="FH39"/>
  <c r="GY39"/>
  <c r="GX39" i="23"/>
  <c r="GU39" i="14"/>
  <c r="GS39"/>
  <c r="HC39" i="23"/>
  <c r="HA39" i="14"/>
  <c r="GZ39" i="23"/>
  <c r="GW39" i="14"/>
  <c r="GV39" i="23"/>
  <c r="GT39"/>
  <c r="CQ39"/>
  <c r="CN39" i="14"/>
  <c r="CM39" i="23"/>
  <c r="CT39"/>
  <c r="CQ39" i="14"/>
  <c r="CP39" i="23"/>
  <c r="CM39" i="14"/>
  <c r="CK39" i="23"/>
  <c r="CL39" i="14"/>
  <c r="CJ39"/>
  <c r="EA39" i="23"/>
  <c r="DY39"/>
  <c r="DV39" i="14"/>
  <c r="EC39"/>
  <c r="EB39" i="23"/>
  <c r="DY39" i="14"/>
  <c r="DX39"/>
  <c r="DW39" i="23"/>
  <c r="FO39" i="14"/>
  <c r="FN39" i="23"/>
  <c r="FL39"/>
  <c r="FJ39"/>
  <c r="FG39" i="14"/>
  <c r="FP39" i="23"/>
  <c r="FM39" i="14"/>
  <c r="FK39"/>
  <c r="FI39"/>
  <c r="FH39" i="23"/>
  <c r="GX39" i="14"/>
  <c r="GW39" i="23"/>
  <c r="GT39" i="14"/>
  <c r="HB39"/>
  <c r="GZ39"/>
  <c r="GY39" i="23"/>
  <c r="GV39" i="14"/>
  <c r="GU39" i="23"/>
  <c r="J39" i="14" l="1"/>
  <c r="I39" i="23"/>
  <c r="J39" i="13"/>
  <c r="I39" i="14"/>
  <c r="I39" i="13"/>
  <c r="D39" i="23"/>
  <c r="N39"/>
  <c r="J39"/>
  <c r="D39" i="13"/>
  <c r="N39" i="14"/>
  <c r="D39"/>
  <c r="N39" i="13"/>
  <c r="K39" i="23" l="1"/>
  <c r="K39" i="14"/>
  <c r="O69" i="25" s="1"/>
  <c r="K39" i="13"/>
  <c r="O57" i="25"/>
  <c r="F57" s="1"/>
  <c r="G101" i="26" s="1"/>
  <c r="T57" i="25"/>
  <c r="T69"/>
  <c r="M57"/>
  <c r="D57" s="1"/>
  <c r="E101" i="26" s="1"/>
  <c r="S69" i="25"/>
  <c r="Q69"/>
  <c r="M69"/>
  <c r="Q57"/>
  <c r="S57"/>
  <c r="O88" l="1"/>
  <c r="F88" s="1"/>
  <c r="G132" i="26" s="1"/>
  <c r="T88" i="25"/>
  <c r="T8" s="1"/>
  <c r="C57"/>
  <c r="D101" i="26" s="1"/>
  <c r="E57" i="25"/>
  <c r="F101" i="26" s="1"/>
  <c r="M88" i="25"/>
  <c r="D88" s="1"/>
  <c r="E132" i="26" s="1"/>
  <c r="E69" i="25"/>
  <c r="F113" i="26" s="1"/>
  <c r="F69" i="25"/>
  <c r="G113" i="26" s="1"/>
  <c r="D69" i="25"/>
  <c r="E113" i="26" s="1"/>
  <c r="C69" i="25"/>
  <c r="D113" i="26" s="1"/>
  <c r="J69" i="25"/>
  <c r="K113" i="26" s="1"/>
  <c r="I69" i="25"/>
  <c r="J113" i="26" s="1"/>
  <c r="G69" i="25"/>
  <c r="H113" i="26" s="1"/>
  <c r="H69" i="25"/>
  <c r="I113" i="26" s="1"/>
  <c r="I57" i="25"/>
  <c r="J101" i="26" s="1"/>
  <c r="J57" i="25"/>
  <c r="K101" i="26" s="1"/>
  <c r="Q88" i="25"/>
  <c r="Q8" s="1"/>
  <c r="G57"/>
  <c r="H101" i="26" s="1"/>
  <c r="H57" i="25"/>
  <c r="I101" i="26" s="1"/>
  <c r="S88" i="25"/>
  <c r="J88" l="1"/>
  <c r="K132" i="26" s="1"/>
  <c r="M8" i="25"/>
  <c r="C8" s="1"/>
  <c r="D8" i="26" s="1"/>
  <c r="O8" i="25"/>
  <c r="H88"/>
  <c r="I132" i="26" s="1"/>
  <c r="C88" i="25"/>
  <c r="D132" i="26" s="1"/>
  <c r="G88" i="25"/>
  <c r="H132" i="26" s="1"/>
  <c r="I88" i="25"/>
  <c r="J132" i="26" s="1"/>
  <c r="E88" i="25"/>
  <c r="F132" i="26" s="1"/>
  <c r="S8" i="25"/>
  <c r="J8" s="1"/>
  <c r="K8" i="26" s="1"/>
  <c r="H8" i="25"/>
  <c r="I8" i="26" s="1"/>
  <c r="G8" i="25"/>
  <c r="H8" i="26" s="1"/>
  <c r="D8" i="25" l="1"/>
  <c r="E8" i="26" s="1"/>
  <c r="E8" i="25"/>
  <c r="F8" i="26" s="1"/>
  <c r="F8" i="25"/>
  <c r="G8" i="26" s="1"/>
  <c r="I8" i="25"/>
  <c r="J8" i="26" s="1"/>
  <c r="S8" i="2"/>
  <c r="AG8"/>
  <c r="AH8"/>
  <c r="AF8"/>
  <c r="T8"/>
  <c r="FH13" i="13" l="1"/>
  <c r="FJ13"/>
  <c r="FL13"/>
  <c r="FN13"/>
  <c r="FP13"/>
  <c r="FR13"/>
  <c r="FT13"/>
  <c r="FV13"/>
  <c r="FX13"/>
  <c r="FZ13"/>
  <c r="GB13"/>
  <c r="GD13"/>
  <c r="GF13"/>
  <c r="GH13"/>
  <c r="GJ13"/>
  <c r="GL13"/>
  <c r="GN13"/>
  <c r="GP13"/>
  <c r="FI13"/>
  <c r="FK13"/>
  <c r="FM13"/>
  <c r="FO13"/>
  <c r="FQ13"/>
  <c r="FS13"/>
  <c r="FU13"/>
  <c r="FW13"/>
  <c r="FY13"/>
  <c r="GA13"/>
  <c r="GC13"/>
  <c r="GE13"/>
  <c r="GG13"/>
  <c r="GI13"/>
  <c r="GK13"/>
  <c r="GM13"/>
  <c r="GO13"/>
  <c r="DV13"/>
  <c r="DX13"/>
  <c r="DZ13"/>
  <c r="EB13"/>
  <c r="ED13"/>
  <c r="EP13"/>
  <c r="ER13"/>
  <c r="ET13"/>
  <c r="EV13"/>
  <c r="EX13"/>
  <c r="EZ13"/>
  <c r="FB13"/>
  <c r="FD13"/>
  <c r="DW13"/>
  <c r="DY13"/>
  <c r="EA13"/>
  <c r="EC13"/>
  <c r="EE13"/>
  <c r="EQ13"/>
  <c r="ES13"/>
  <c r="EU13"/>
  <c r="EW13"/>
  <c r="EY13"/>
  <c r="FA13"/>
  <c r="FC13"/>
  <c r="GU13"/>
  <c r="GW13"/>
  <c r="GY13"/>
  <c r="HA13"/>
  <c r="HC13"/>
  <c r="HE13"/>
  <c r="HG13"/>
  <c r="HI13"/>
  <c r="HK13"/>
  <c r="HM13"/>
  <c r="HO13"/>
  <c r="HQ13"/>
  <c r="HS13"/>
  <c r="HU13"/>
  <c r="HW13"/>
  <c r="HY13"/>
  <c r="IA13"/>
  <c r="GT13"/>
  <c r="GV13"/>
  <c r="GX13"/>
  <c r="GZ13"/>
  <c r="HB13"/>
  <c r="HD13"/>
  <c r="HF13"/>
  <c r="HH13"/>
  <c r="HJ13"/>
  <c r="HL13"/>
  <c r="HN13"/>
  <c r="HP13"/>
  <c r="HR13"/>
  <c r="HT13"/>
  <c r="HV13"/>
  <c r="HX13"/>
  <c r="HZ13"/>
  <c r="IB13"/>
  <c r="CL13"/>
  <c r="CN13"/>
  <c r="CP13"/>
  <c r="CR13"/>
  <c r="CT13"/>
  <c r="CV13"/>
  <c r="CX13"/>
  <c r="CZ13"/>
  <c r="DB13"/>
  <c r="DD13"/>
  <c r="DF13"/>
  <c r="DH13"/>
  <c r="DJ13"/>
  <c r="DL13"/>
  <c r="DN13"/>
  <c r="DP13"/>
  <c r="DR13"/>
  <c r="CK13"/>
  <c r="CM13"/>
  <c r="CO13"/>
  <c r="CQ13"/>
  <c r="CS13"/>
  <c r="CU13"/>
  <c r="CW13"/>
  <c r="CY13"/>
  <c r="DA13"/>
  <c r="DC13"/>
  <c r="DE13"/>
  <c r="DG13"/>
  <c r="DI13"/>
  <c r="DK13"/>
  <c r="DM13"/>
  <c r="DO13"/>
  <c r="DQ13"/>
  <c r="DS13"/>
  <c r="FG16" i="14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K16"/>
  <c r="GJ16"/>
  <c r="GL16"/>
  <c r="GM16"/>
  <c r="GN16"/>
  <c r="GO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W16"/>
  <c r="HX16"/>
  <c r="HV16"/>
  <c r="HY16"/>
  <c r="HZ16"/>
  <c r="IA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FH13" i="23"/>
  <c r="FG13" i="14"/>
  <c r="FI13" i="23"/>
  <c r="FH13" i="14"/>
  <c r="FJ13" i="23"/>
  <c r="FI13" i="14"/>
  <c r="FJ13"/>
  <c r="FK13" i="23"/>
  <c r="FL13"/>
  <c r="FK13" i="14"/>
  <c r="FL13"/>
  <c r="FM13" i="23"/>
  <c r="FM13" i="14"/>
  <c r="FN13" i="23"/>
  <c r="FO13"/>
  <c r="FN13" i="14"/>
  <c r="FO13"/>
  <c r="FP13" i="23"/>
  <c r="FP13" i="14"/>
  <c r="FQ13" i="23"/>
  <c r="FR13"/>
  <c r="FQ13" i="14"/>
  <c r="FS13" i="23"/>
  <c r="FR13" i="14"/>
  <c r="FT13" i="23"/>
  <c r="FS13" i="14"/>
  <c r="FU13" i="23"/>
  <c r="FT13" i="14"/>
  <c r="FV13" i="23"/>
  <c r="FU13" i="14"/>
  <c r="FV13"/>
  <c r="FW13" i="23"/>
  <c r="FW13" i="14"/>
  <c r="FX13" i="23"/>
  <c r="FY13"/>
  <c r="FX13" i="14"/>
  <c r="FZ13" i="23"/>
  <c r="FY13" i="14"/>
  <c r="GA13" i="23"/>
  <c r="FZ13" i="14"/>
  <c r="GB13" i="23"/>
  <c r="GA13" i="14"/>
  <c r="GC13" i="23"/>
  <c r="GB13" i="14"/>
  <c r="GD13" i="23"/>
  <c r="GC13" i="14"/>
  <c r="GD13"/>
  <c r="GE13" i="23"/>
  <c r="GF13"/>
  <c r="GE13" i="14"/>
  <c r="GG13" i="23"/>
  <c r="GF13" i="14"/>
  <c r="GG13"/>
  <c r="GH13" i="23"/>
  <c r="GH13" i="14"/>
  <c r="GI13" i="23"/>
  <c r="GJ13"/>
  <c r="GI13" i="14"/>
  <c r="GK13" i="23"/>
  <c r="GJ13" i="14"/>
  <c r="GL13" i="23"/>
  <c r="GK13" i="14"/>
  <c r="GL13"/>
  <c r="GM13" i="23"/>
  <c r="GM13" i="14"/>
  <c r="GN13" i="23"/>
  <c r="GO13"/>
  <c r="GN13" i="14"/>
  <c r="GO13"/>
  <c r="GP13" i="23"/>
  <c r="DV13"/>
  <c r="DU13" i="14"/>
  <c r="DV13"/>
  <c r="DW13" i="23"/>
  <c r="DX13"/>
  <c r="DW13" i="14"/>
  <c r="DY13" i="23"/>
  <c r="DX13" i="14"/>
  <c r="DY13"/>
  <c r="DZ13" i="23"/>
  <c r="DZ13" i="14"/>
  <c r="EA13" i="23"/>
  <c r="EB13"/>
  <c r="EA13" i="14"/>
  <c r="EB13"/>
  <c r="EC13" i="23"/>
  <c r="ED13"/>
  <c r="EC13" i="14"/>
  <c r="EE13" i="23"/>
  <c r="ED13" i="14"/>
  <c r="EE13"/>
  <c r="EF13" i="23"/>
  <c r="EF13" i="14"/>
  <c r="EG13" i="23"/>
  <c r="EG13" i="14"/>
  <c r="EH13" i="23"/>
  <c r="EH13" i="14"/>
  <c r="EI13" i="23"/>
  <c r="EI13" i="14"/>
  <c r="EJ13" i="23"/>
  <c r="EK13"/>
  <c r="EJ13" i="14"/>
  <c r="EK13"/>
  <c r="EL13" i="23"/>
  <c r="EL13" i="14"/>
  <c r="EM13" i="23"/>
  <c r="EM13" i="14"/>
  <c r="EN13" i="23"/>
  <c r="EO13"/>
  <c r="EN13" i="14"/>
  <c r="EO13"/>
  <c r="EP13" i="23"/>
  <c r="EP13" i="14"/>
  <c r="EQ13" i="23"/>
  <c r="EQ13" i="14"/>
  <c r="ER13" i="23"/>
  <c r="ER13" i="14"/>
  <c r="ES13" i="23"/>
  <c r="ES13" i="14"/>
  <c r="ET13" i="23"/>
  <c r="ET13" i="14"/>
  <c r="EU13" i="23"/>
  <c r="EV13"/>
  <c r="EU13" i="14"/>
  <c r="EW13" i="23"/>
  <c r="EV13" i="14"/>
  <c r="EW13"/>
  <c r="EX13" i="23"/>
  <c r="EX13" i="14"/>
  <c r="EY13" i="23"/>
  <c r="EZ13"/>
  <c r="EY13" i="14"/>
  <c r="FA13" i="23"/>
  <c r="EZ13" i="14"/>
  <c r="FB13" i="23"/>
  <c r="FA13" i="14"/>
  <c r="FB13"/>
  <c r="FC13" i="23"/>
  <c r="FD13"/>
  <c r="FC13" i="14"/>
  <c r="GT13" i="23"/>
  <c r="GS13" i="14"/>
  <c r="GT13"/>
  <c r="GU13" i="23"/>
  <c r="GU13" i="14"/>
  <c r="GV13" i="23"/>
  <c r="GW13"/>
  <c r="GV13" i="14"/>
  <c r="GW13"/>
  <c r="GX13" i="23"/>
  <c r="GY13"/>
  <c r="GX13" i="14"/>
  <c r="GY13"/>
  <c r="GZ13" i="23"/>
  <c r="GZ13" i="14"/>
  <c r="HA13" i="23"/>
  <c r="HB13"/>
  <c r="HA13" i="14"/>
  <c r="HC13" i="23"/>
  <c r="HB13" i="14"/>
  <c r="HC13"/>
  <c r="HD13" i="23"/>
  <c r="HE13"/>
  <c r="HD13" i="14"/>
  <c r="HE13"/>
  <c r="HF13" i="23"/>
  <c r="HG13"/>
  <c r="HF13" i="14"/>
  <c r="HH13" i="23"/>
  <c r="HG13" i="14"/>
  <c r="HH13"/>
  <c r="HI13" i="23"/>
  <c r="HJ13"/>
  <c r="HI13" i="14"/>
  <c r="HK13" i="23"/>
  <c r="HJ13" i="14"/>
  <c r="HL13" i="23"/>
  <c r="HK13" i="14"/>
  <c r="HL13"/>
  <c r="HM13" i="23"/>
  <c r="HM13" i="14"/>
  <c r="HN13" i="23"/>
  <c r="HN13" i="14"/>
  <c r="HO13" i="23"/>
  <c r="HO13" i="14"/>
  <c r="HP13" i="23"/>
  <c r="HQ13"/>
  <c r="HP13" i="14"/>
  <c r="HR13" i="23"/>
  <c r="HQ13" i="14"/>
  <c r="HR13"/>
  <c r="HS13" i="23"/>
  <c r="HS13" i="14"/>
  <c r="HT13" i="23"/>
  <c r="HT13" i="14"/>
  <c r="HU13" i="23"/>
  <c r="HU13" i="14"/>
  <c r="HV13" i="23"/>
  <c r="HV13" i="14"/>
  <c r="HW13" i="23"/>
  <c r="HW13" i="14"/>
  <c r="HX13" i="23"/>
  <c r="HX13" i="14"/>
  <c r="HY13" i="23"/>
  <c r="HY13" i="14"/>
  <c r="HZ13" i="23"/>
  <c r="HZ13" i="14"/>
  <c r="IA13" i="23"/>
  <c r="IB13"/>
  <c r="IA13" i="14"/>
  <c r="CK13" i="23"/>
  <c r="CJ13" i="14"/>
  <c r="CL13" i="23"/>
  <c r="CK13" i="14"/>
  <c r="CL13"/>
  <c r="CM13" i="23"/>
  <c r="CM13" i="14"/>
  <c r="CN13" i="23"/>
  <c r="CO13"/>
  <c r="CN13" i="14"/>
  <c r="CP13" i="23"/>
  <c r="CO13" i="14"/>
  <c r="CQ13" i="23"/>
  <c r="CP13" i="14"/>
  <c r="CR13" i="23"/>
  <c r="CQ13" i="14"/>
  <c r="CS13" i="23"/>
  <c r="CR13" i="14"/>
  <c r="CT13" i="23"/>
  <c r="CS13" i="14"/>
  <c r="CU13" i="23"/>
  <c r="CT13" i="14"/>
  <c r="CU13"/>
  <c r="CV13" i="23"/>
  <c r="CW13"/>
  <c r="CV13" i="14"/>
  <c r="CW13"/>
  <c r="CX13" i="23"/>
  <c r="CY13"/>
  <c r="CX13" i="14"/>
  <c r="CZ13" i="23"/>
  <c r="CY13" i="14"/>
  <c r="CZ13"/>
  <c r="DA13" i="23"/>
  <c r="DB13"/>
  <c r="DA13" i="14"/>
  <c r="DC13" i="23"/>
  <c r="DB13" i="14"/>
  <c r="DC13"/>
  <c r="DD13" i="23"/>
  <c r="DE13"/>
  <c r="DD13" i="14"/>
  <c r="DF13" i="23"/>
  <c r="DE13" i="14"/>
  <c r="DG13" i="23"/>
  <c r="DF13" i="14"/>
  <c r="DG13"/>
  <c r="DH13" i="23"/>
  <c r="DH13" i="14"/>
  <c r="DI13" i="23"/>
  <c r="DJ13"/>
  <c r="DI13" i="14"/>
  <c r="DK13" i="23"/>
  <c r="DJ13" i="14"/>
  <c r="DK13"/>
  <c r="DL13" i="23"/>
  <c r="DM13"/>
  <c r="DL13" i="14"/>
  <c r="DN13" i="23"/>
  <c r="DM13" i="14"/>
  <c r="DN13"/>
  <c r="DO13" i="23"/>
  <c r="DP13"/>
  <c r="DO13" i="14"/>
  <c r="DQ13" i="23"/>
  <c r="DP13" i="14"/>
  <c r="DR13" i="23"/>
  <c r="DQ13" i="14"/>
  <c r="DS13" i="23"/>
  <c r="DR13" i="14"/>
  <c r="R8" i="2"/>
  <c r="AX8"/>
  <c r="T94" i="25" l="1"/>
  <c r="O94" l="1"/>
  <c r="E94" s="1"/>
  <c r="F147" i="26" s="1"/>
  <c r="O110" i="25"/>
  <c r="F110" s="1"/>
  <c r="G163" i="26" s="1"/>
  <c r="S94" i="25"/>
  <c r="Q94"/>
  <c r="F94" l="1"/>
  <c r="G147" i="26" s="1"/>
  <c r="E110" i="25"/>
  <c r="F163" i="26" s="1"/>
  <c r="D94" i="25"/>
  <c r="E147" i="26" s="1"/>
  <c r="C94" i="25"/>
  <c r="D147" i="26" s="1"/>
  <c r="G94" i="25"/>
  <c r="H147" i="26" s="1"/>
  <c r="H94" i="25"/>
  <c r="I147" i="26" s="1"/>
  <c r="I94" i="25"/>
  <c r="J147" i="26" s="1"/>
  <c r="J94" i="25"/>
  <c r="K147" i="26" s="1"/>
  <c r="R10" i="2" l="1"/>
  <c r="AF10"/>
  <c r="AX10"/>
  <c r="F10"/>
  <c r="E10"/>
  <c r="P11" i="13" l="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H10" i="2"/>
  <c r="AZ11" i="13"/>
  <c r="BB11"/>
  <c r="BD11"/>
  <c r="BF11"/>
  <c r="BH11"/>
  <c r="BJ11"/>
  <c r="BL11"/>
  <c r="BN11"/>
  <c r="BP11"/>
  <c r="BR11"/>
  <c r="BT11"/>
  <c r="BV11"/>
  <c r="BX11"/>
  <c r="BZ11"/>
  <c r="CB11"/>
  <c r="CD11"/>
  <c r="CF11"/>
  <c r="CH11"/>
  <c r="BA11"/>
  <c r="BC11"/>
  <c r="BE11"/>
  <c r="BG11"/>
  <c r="BI11"/>
  <c r="BK11"/>
  <c r="BM11"/>
  <c r="BO11"/>
  <c r="BQ11"/>
  <c r="BS11"/>
  <c r="BU11"/>
  <c r="BW11"/>
  <c r="BY11"/>
  <c r="CA11"/>
  <c r="CC11"/>
  <c r="CE11"/>
  <c r="CG11"/>
  <c r="GT11" i="14"/>
  <c r="GV11"/>
  <c r="GY11" i="23"/>
  <c r="GZ11" i="14"/>
  <c r="HC11" i="23"/>
  <c r="HE11"/>
  <c r="HF11" i="14"/>
  <c r="HI11" i="23"/>
  <c r="HK11"/>
  <c r="HL11" i="14"/>
  <c r="HO11" i="23"/>
  <c r="HP11" i="14"/>
  <c r="HR11"/>
  <c r="HT11"/>
  <c r="HV11"/>
  <c r="HY11" i="23"/>
  <c r="IA11" i="14"/>
  <c r="GT11" i="23"/>
  <c r="GV11"/>
  <c r="GX11"/>
  <c r="GZ11"/>
  <c r="HB11"/>
  <c r="HC11" i="14"/>
  <c r="HF11" i="23"/>
  <c r="HG11" i="14"/>
  <c r="HI11"/>
  <c r="HL11" i="23"/>
  <c r="HN11"/>
  <c r="HP11"/>
  <c r="HR11"/>
  <c r="HU11"/>
  <c r="HV11"/>
  <c r="HW11" i="14"/>
  <c r="HY11"/>
  <c r="IB11" i="23"/>
  <c r="IA11"/>
  <c r="GS11" i="14"/>
  <c r="GU11"/>
  <c r="GW11"/>
  <c r="GY11"/>
  <c r="HA11"/>
  <c r="HD11" i="23"/>
  <c r="HE11" i="14"/>
  <c r="HH11" i="23"/>
  <c r="HJ11"/>
  <c r="HK11" i="14"/>
  <c r="HM11"/>
  <c r="HO11"/>
  <c r="HS11" i="23"/>
  <c r="HS11" i="14"/>
  <c r="HU11"/>
  <c r="HX11" i="23"/>
  <c r="HZ11"/>
  <c r="GU11"/>
  <c r="GW11"/>
  <c r="GX11" i="14"/>
  <c r="HA11" i="23"/>
  <c r="HB11" i="14"/>
  <c r="HD11"/>
  <c r="HG11" i="23"/>
  <c r="HH11" i="14"/>
  <c r="HJ11"/>
  <c r="HM11" i="23"/>
  <c r="HN11" i="14"/>
  <c r="HQ11" i="23"/>
  <c r="HQ11" i="14"/>
  <c r="HT11" i="23"/>
  <c r="HW11"/>
  <c r="HX11" i="14"/>
  <c r="HZ11"/>
  <c r="R11" i="23"/>
  <c r="R11" i="14"/>
  <c r="V11" i="23"/>
  <c r="V11" i="14"/>
  <c r="X11"/>
  <c r="Y11"/>
  <c r="AA11" i="23"/>
  <c r="AC11"/>
  <c r="AD11"/>
  <c r="AF11" i="14"/>
  <c r="AH11" i="23"/>
  <c r="AI11"/>
  <c r="AJ11" i="14"/>
  <c r="AN11"/>
  <c r="T11"/>
  <c r="Y11" i="23"/>
  <c r="Z11"/>
  <c r="AA11" i="14"/>
  <c r="AF11" i="23"/>
  <c r="AG11"/>
  <c r="AJ11"/>
  <c r="AK11"/>
  <c r="AK11" i="14"/>
  <c r="AO11" i="23"/>
  <c r="AO11" i="14"/>
  <c r="AQ11"/>
  <c r="AV11"/>
  <c r="AW11" i="23"/>
  <c r="AR11"/>
  <c r="AU11"/>
  <c r="AX11"/>
  <c r="AS11" i="14"/>
  <c r="Q11" i="23"/>
  <c r="S11"/>
  <c r="S11" i="14"/>
  <c r="U11" i="23"/>
  <c r="W11"/>
  <c r="W11" i="14"/>
  <c r="AB11" i="23"/>
  <c r="AB11" i="14"/>
  <c r="AD11"/>
  <c r="AE11"/>
  <c r="AI11"/>
  <c r="AL11"/>
  <c r="AM11"/>
  <c r="P11"/>
  <c r="Q11"/>
  <c r="T11" i="23"/>
  <c r="U11" i="14"/>
  <c r="X11" i="23"/>
  <c r="Z11" i="14"/>
  <c r="AC11"/>
  <c r="AE11" i="23"/>
  <c r="AG11" i="14"/>
  <c r="AH11"/>
  <c r="AL11" i="23"/>
  <c r="AM11"/>
  <c r="AN11"/>
  <c r="AP11"/>
  <c r="AQ11"/>
  <c r="AT11"/>
  <c r="AT11" i="14"/>
  <c r="AV11" i="23"/>
  <c r="AW11" i="14"/>
  <c r="AP11"/>
  <c r="AS11" i="23"/>
  <c r="AU11" i="14"/>
  <c r="AR11"/>
  <c r="P11" i="23"/>
  <c r="O11" i="14"/>
  <c r="AZ11" i="23"/>
  <c r="AG10" i="2"/>
  <c r="S10"/>
  <c r="BA11" i="14"/>
  <c r="BC11"/>
  <c r="BE11" i="23"/>
  <c r="BG11" i="14"/>
  <c r="BK11"/>
  <c r="BL11"/>
  <c r="BO11"/>
  <c r="BQ11" i="23"/>
  <c r="BQ11" i="14"/>
  <c r="BT11" i="23"/>
  <c r="BW11" i="14"/>
  <c r="BX11"/>
  <c r="CB11" i="23"/>
  <c r="CB11" i="14"/>
  <c r="CE11"/>
  <c r="CG11" i="23"/>
  <c r="BB11"/>
  <c r="BC11"/>
  <c r="BD11"/>
  <c r="BH11"/>
  <c r="BI11"/>
  <c r="BJ11" i="14"/>
  <c r="BL11" i="23"/>
  <c r="BN11" i="14"/>
  <c r="BP11" i="23"/>
  <c r="BR11" i="14"/>
  <c r="BS11"/>
  <c r="BU11" i="23"/>
  <c r="BV11" i="14"/>
  <c r="BZ11"/>
  <c r="CA11"/>
  <c r="CD11"/>
  <c r="CF11" i="23"/>
  <c r="CG11" i="14"/>
  <c r="AZ11"/>
  <c r="BF11" i="23"/>
  <c r="BF11" i="14"/>
  <c r="BI11"/>
  <c r="BK11" i="23"/>
  <c r="BM11" i="14"/>
  <c r="BO11" i="23"/>
  <c r="BR11"/>
  <c r="BS11"/>
  <c r="BU11" i="14"/>
  <c r="BW11" i="23"/>
  <c r="BY11"/>
  <c r="BY11" i="14"/>
  <c r="CA11" i="23"/>
  <c r="CC11" i="14"/>
  <c r="CE11" i="23"/>
  <c r="CH11"/>
  <c r="BA11"/>
  <c r="BB11" i="14"/>
  <c r="BD11"/>
  <c r="BE11"/>
  <c r="BG11" i="23"/>
  <c r="BH11" i="14"/>
  <c r="BJ11" i="23"/>
  <c r="BM11"/>
  <c r="BN11"/>
  <c r="BP11" i="14"/>
  <c r="BT11"/>
  <c r="BV11" i="23"/>
  <c r="BX11"/>
  <c r="BZ11"/>
  <c r="CC11"/>
  <c r="CD11"/>
  <c r="CF11" i="14"/>
  <c r="T10" i="2"/>
  <c r="AY11" i="14"/>
  <c r="DV11" i="13" l="1"/>
  <c r="DX11"/>
  <c r="DZ11"/>
  <c r="EB11"/>
  <c r="ED11"/>
  <c r="EP11"/>
  <c r="ER11"/>
  <c r="ET11"/>
  <c r="EV11"/>
  <c r="EX11"/>
  <c r="EZ11"/>
  <c r="FB11"/>
  <c r="FD11"/>
  <c r="DW11"/>
  <c r="DY11"/>
  <c r="EA11"/>
  <c r="EC11"/>
  <c r="EE11"/>
  <c r="EQ11"/>
  <c r="ES11"/>
  <c r="EU11"/>
  <c r="EW11"/>
  <c r="EY11"/>
  <c r="FA11"/>
  <c r="FC11"/>
  <c r="CL11"/>
  <c r="CN11"/>
  <c r="CP11"/>
  <c r="CR11"/>
  <c r="CT11"/>
  <c r="CV11"/>
  <c r="CX11"/>
  <c r="CZ11"/>
  <c r="DB11"/>
  <c r="DD11"/>
  <c r="DF11"/>
  <c r="DH11"/>
  <c r="DJ11"/>
  <c r="DL11"/>
  <c r="DN11"/>
  <c r="DP11"/>
  <c r="DR11"/>
  <c r="CK11"/>
  <c r="CM11"/>
  <c r="CO11"/>
  <c r="CQ11"/>
  <c r="CS11"/>
  <c r="CU11"/>
  <c r="CW11"/>
  <c r="CY11"/>
  <c r="DA11"/>
  <c r="DC11"/>
  <c r="DE11"/>
  <c r="DG11"/>
  <c r="DI11"/>
  <c r="DK11"/>
  <c r="DM11"/>
  <c r="DO11"/>
  <c r="DQ11"/>
  <c r="DS11"/>
  <c r="GU11"/>
  <c r="GW11"/>
  <c r="GY11"/>
  <c r="HA11"/>
  <c r="HC11"/>
  <c r="HE11"/>
  <c r="HG11"/>
  <c r="HI11"/>
  <c r="HK11"/>
  <c r="HM11"/>
  <c r="HO11"/>
  <c r="HQ11"/>
  <c r="HS11"/>
  <c r="HU11"/>
  <c r="HW11"/>
  <c r="HY11"/>
  <c r="IA11"/>
  <c r="GT11"/>
  <c r="GV11"/>
  <c r="GX11"/>
  <c r="GZ11"/>
  <c r="HB11"/>
  <c r="HD11"/>
  <c r="HF11"/>
  <c r="HH11"/>
  <c r="HJ11"/>
  <c r="HL11"/>
  <c r="HN11"/>
  <c r="HP11"/>
  <c r="HR11"/>
  <c r="HT11"/>
  <c r="HV11"/>
  <c r="HX11"/>
  <c r="HZ11"/>
  <c r="IB11"/>
  <c r="FH11"/>
  <c r="FJ11"/>
  <c r="FL11"/>
  <c r="FN11"/>
  <c r="FP11"/>
  <c r="FR11"/>
  <c r="FT11"/>
  <c r="FV11"/>
  <c r="FX11"/>
  <c r="FZ11"/>
  <c r="GB11"/>
  <c r="GD11"/>
  <c r="GF11"/>
  <c r="GH11"/>
  <c r="GJ11"/>
  <c r="GL11"/>
  <c r="GN11"/>
  <c r="GP11"/>
  <c r="FI11"/>
  <c r="FK11"/>
  <c r="FM11"/>
  <c r="FO11"/>
  <c r="FQ11"/>
  <c r="FS11"/>
  <c r="FU11"/>
  <c r="FW11"/>
  <c r="FY11"/>
  <c r="GA11"/>
  <c r="GC11"/>
  <c r="GE11"/>
  <c r="GG11"/>
  <c r="GI11"/>
  <c r="GK11"/>
  <c r="GM11"/>
  <c r="GO11"/>
  <c r="O11"/>
  <c r="B11" i="23"/>
  <c r="C11"/>
  <c r="C11" i="14"/>
  <c r="M11" s="1"/>
  <c r="B11"/>
  <c r="L11" s="1"/>
  <c r="I11" i="23"/>
  <c r="C11" i="13"/>
  <c r="M11" s="1"/>
  <c r="DU11" i="14"/>
  <c r="DX11" i="23"/>
  <c r="DY11" i="14"/>
  <c r="EA11"/>
  <c r="ED11" i="23"/>
  <c r="EE11" i="14"/>
  <c r="EG11"/>
  <c r="EI11"/>
  <c r="EK11"/>
  <c r="EM11"/>
  <c r="EP11" i="23"/>
  <c r="ER11"/>
  <c r="ET11"/>
  <c r="EV11"/>
  <c r="EX11"/>
  <c r="EY11" i="14"/>
  <c r="FB11" i="23"/>
  <c r="FC11" i="14"/>
  <c r="DV11" i="23"/>
  <c r="DW11" i="14"/>
  <c r="DZ11" i="23"/>
  <c r="EB11"/>
  <c r="EC11" i="14"/>
  <c r="EF11" i="23"/>
  <c r="EH11"/>
  <c r="EJ11"/>
  <c r="EL11"/>
  <c r="EN11"/>
  <c r="EO11" i="14"/>
  <c r="EQ11"/>
  <c r="ES11"/>
  <c r="EU11"/>
  <c r="EW11"/>
  <c r="EZ11" i="23"/>
  <c r="FA11" i="14"/>
  <c r="FC11" i="23"/>
  <c r="DW11"/>
  <c r="DX11" i="14"/>
  <c r="EA11" i="23"/>
  <c r="EC11"/>
  <c r="ED11" i="14"/>
  <c r="EF11"/>
  <c r="EH11"/>
  <c r="EK11" i="23"/>
  <c r="EL11" i="14"/>
  <c r="EN11"/>
  <c r="EP11"/>
  <c r="ER11"/>
  <c r="ET11"/>
  <c r="EV11"/>
  <c r="EX11"/>
  <c r="EZ11"/>
  <c r="FB11"/>
  <c r="FD11" i="23"/>
  <c r="DV11" i="14"/>
  <c r="DY11" i="23"/>
  <c r="DZ11" i="14"/>
  <c r="EB11"/>
  <c r="EE11" i="23"/>
  <c r="EG11"/>
  <c r="EI11"/>
  <c r="EJ11" i="14"/>
  <c r="EM11" i="23"/>
  <c r="EO11"/>
  <c r="EQ11"/>
  <c r="ES11"/>
  <c r="EU11"/>
  <c r="EW11"/>
  <c r="EY11"/>
  <c r="FA11"/>
  <c r="FI11"/>
  <c r="FJ11" i="14"/>
  <c r="FM11" i="23"/>
  <c r="FN11" i="14"/>
  <c r="FP11"/>
  <c r="FR11"/>
  <c r="FU11" i="23"/>
  <c r="FW11"/>
  <c r="FY11"/>
  <c r="GA11"/>
  <c r="GB11" i="14"/>
  <c r="GF11" i="23"/>
  <c r="GF11" i="14"/>
  <c r="GH11"/>
  <c r="GJ11"/>
  <c r="GM11" i="23"/>
  <c r="GO11" i="14"/>
  <c r="FH11" i="23"/>
  <c r="FI11" i="14"/>
  <c r="FL11" i="23"/>
  <c r="FN11"/>
  <c r="FP11"/>
  <c r="FR11"/>
  <c r="FS11" i="14"/>
  <c r="FU11"/>
  <c r="FW11"/>
  <c r="FY11"/>
  <c r="GB11" i="23"/>
  <c r="GD11"/>
  <c r="GD11" i="14"/>
  <c r="GG11"/>
  <c r="GJ11" i="23"/>
  <c r="GL11"/>
  <c r="GN11"/>
  <c r="GP11"/>
  <c r="GN11" i="14"/>
  <c r="FG11"/>
  <c r="FJ11" i="23"/>
  <c r="FK11" i="14"/>
  <c r="FM11"/>
  <c r="FO11"/>
  <c r="FQ11"/>
  <c r="FT11" i="23"/>
  <c r="FV11"/>
  <c r="FX11"/>
  <c r="FZ11"/>
  <c r="GA11" i="14"/>
  <c r="GC11"/>
  <c r="GE11"/>
  <c r="GH11" i="23"/>
  <c r="GI11" i="14"/>
  <c r="GK11"/>
  <c r="GM11"/>
  <c r="FH11"/>
  <c r="FK11" i="23"/>
  <c r="FL11" i="14"/>
  <c r="FO11" i="23"/>
  <c r="FQ11"/>
  <c r="FS11"/>
  <c r="FT11" i="14"/>
  <c r="FV11"/>
  <c r="FX11"/>
  <c r="FZ11"/>
  <c r="GC11" i="23"/>
  <c r="GE11"/>
  <c r="GG11"/>
  <c r="GI11"/>
  <c r="GK11"/>
  <c r="GL11" i="14"/>
  <c r="GO11" i="23"/>
  <c r="L11"/>
  <c r="CK11"/>
  <c r="CM11"/>
  <c r="CO11"/>
  <c r="CP11" i="14"/>
  <c r="CR11"/>
  <c r="CU11" i="23"/>
  <c r="CV11" i="14"/>
  <c r="CY11" i="23"/>
  <c r="DA11"/>
  <c r="DB11" i="14"/>
  <c r="DE11" i="23"/>
  <c r="DF11" i="14"/>
  <c r="DI11" i="23"/>
  <c r="DK11"/>
  <c r="DM11"/>
  <c r="DN11" i="14"/>
  <c r="DP11"/>
  <c r="CL11" i="23"/>
  <c r="CN11"/>
  <c r="CP11"/>
  <c r="CR11"/>
  <c r="CT11"/>
  <c r="CV11"/>
  <c r="CX11"/>
  <c r="CZ11"/>
  <c r="DA11" i="14"/>
  <c r="DC11"/>
  <c r="DF11" i="23"/>
  <c r="DG11" i="14"/>
  <c r="DI11"/>
  <c r="DK11"/>
  <c r="DM11"/>
  <c r="DQ11" i="23"/>
  <c r="CJ11" i="14"/>
  <c r="CL11"/>
  <c r="CN11"/>
  <c r="CQ11" i="23"/>
  <c r="CS11"/>
  <c r="CT11" i="14"/>
  <c r="CW11" i="23"/>
  <c r="CX11" i="14"/>
  <c r="CZ11"/>
  <c r="DC11" i="23"/>
  <c r="DD11" i="14"/>
  <c r="DG11" i="23"/>
  <c r="DH11" i="14"/>
  <c r="DJ11"/>
  <c r="DL11"/>
  <c r="DO11" i="23"/>
  <c r="DO11" i="14"/>
  <c r="DS11" i="23"/>
  <c r="DR11" i="14"/>
  <c r="DQ11"/>
  <c r="CK11"/>
  <c r="CM11"/>
  <c r="CO11"/>
  <c r="CQ11"/>
  <c r="CS11"/>
  <c r="CU11"/>
  <c r="CW11"/>
  <c r="CY11"/>
  <c r="DB11" i="23"/>
  <c r="DD11"/>
  <c r="DE11" i="14"/>
  <c r="DH11" i="23"/>
  <c r="DJ11"/>
  <c r="DL11"/>
  <c r="DN11"/>
  <c r="DP11"/>
  <c r="DR11"/>
  <c r="B11" i="13"/>
  <c r="J11" i="14" l="1"/>
  <c r="D11" i="23"/>
  <c r="D11" i="14"/>
  <c r="I11"/>
  <c r="J11" i="13"/>
  <c r="N11" i="14"/>
  <c r="D11" i="13"/>
  <c r="L11"/>
  <c r="N11" s="1"/>
  <c r="M95" i="25" s="1"/>
  <c r="I11" i="13"/>
  <c r="J11" i="23"/>
  <c r="K11" s="1"/>
  <c r="M11"/>
  <c r="N11" s="1"/>
  <c r="AX11" i="2"/>
  <c r="R11"/>
  <c r="AF11"/>
  <c r="F11"/>
  <c r="E11"/>
  <c r="P12" i="23" l="1"/>
  <c r="Q12" i="13"/>
  <c r="S12"/>
  <c r="U12"/>
  <c r="W12"/>
  <c r="Y12"/>
  <c r="AA12"/>
  <c r="AC12"/>
  <c r="AE12"/>
  <c r="AG12"/>
  <c r="AI12"/>
  <c r="AK12"/>
  <c r="AM12"/>
  <c r="AO12"/>
  <c r="AQ12"/>
  <c r="AS12"/>
  <c r="AU12"/>
  <c r="AW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Y12" i="14"/>
  <c r="BA12" i="13"/>
  <c r="BC12"/>
  <c r="BE12"/>
  <c r="BG12"/>
  <c r="BI12"/>
  <c r="BK12"/>
  <c r="BM12"/>
  <c r="BO12"/>
  <c r="BQ12"/>
  <c r="BS12"/>
  <c r="BU12"/>
  <c r="BW12"/>
  <c r="BY12"/>
  <c r="CA12"/>
  <c r="CC12"/>
  <c r="CE12"/>
  <c r="CG12"/>
  <c r="AZ12"/>
  <c r="BB12"/>
  <c r="BD12"/>
  <c r="BF12"/>
  <c r="BH12"/>
  <c r="BJ12"/>
  <c r="BL12"/>
  <c r="BN12"/>
  <c r="BP12"/>
  <c r="BR12"/>
  <c r="BT12"/>
  <c r="BV12"/>
  <c r="BX12"/>
  <c r="BZ12"/>
  <c r="CB12"/>
  <c r="CD12"/>
  <c r="CF12"/>
  <c r="CH12"/>
  <c r="Q95" i="25"/>
  <c r="S95"/>
  <c r="T95"/>
  <c r="K11" i="14"/>
  <c r="AZ12" i="23"/>
  <c r="K11" i="13"/>
  <c r="U12" i="23"/>
  <c r="AE12" i="14"/>
  <c r="P12"/>
  <c r="AP12"/>
  <c r="S12" i="23"/>
  <c r="AA12"/>
  <c r="AJ12" i="14"/>
  <c r="AV12" i="23"/>
  <c r="AW12"/>
  <c r="AJ12"/>
  <c r="AO12" i="14"/>
  <c r="AT12"/>
  <c r="U12"/>
  <c r="AA12"/>
  <c r="AF12"/>
  <c r="AD12" i="23"/>
  <c r="AL12" i="14"/>
  <c r="AR12" i="23"/>
  <c r="AX12"/>
  <c r="Z12"/>
  <c r="Y12" i="14"/>
  <c r="AP12" i="23"/>
  <c r="R12" i="14"/>
  <c r="AK12"/>
  <c r="AQ12"/>
  <c r="AV12"/>
  <c r="AO12" i="23"/>
  <c r="AB12"/>
  <c r="AL12"/>
  <c r="AU12" i="14"/>
  <c r="X12" i="23"/>
  <c r="AC12"/>
  <c r="AG12" i="14"/>
  <c r="V12" i="23"/>
  <c r="AG12"/>
  <c r="AN12"/>
  <c r="Q12"/>
  <c r="Z12" i="14"/>
  <c r="AF12" i="23"/>
  <c r="Q12" i="14"/>
  <c r="AE12" i="23"/>
  <c r="AR12" i="14"/>
  <c r="AM12"/>
  <c r="AS12" i="23"/>
  <c r="AB12" i="14"/>
  <c r="AQ12" i="23"/>
  <c r="T12"/>
  <c r="AD12" i="14"/>
  <c r="AM12" i="23"/>
  <c r="AW12" i="14"/>
  <c r="S12"/>
  <c r="X12"/>
  <c r="AC12"/>
  <c r="AI12"/>
  <c r="Y12" i="23"/>
  <c r="AI12"/>
  <c r="AU12"/>
  <c r="R12"/>
  <c r="W12"/>
  <c r="T12" i="14"/>
  <c r="AK12" i="23"/>
  <c r="W12" i="14"/>
  <c r="AH12"/>
  <c r="AN12"/>
  <c r="AT12" i="23"/>
  <c r="AH12"/>
  <c r="V12" i="14"/>
  <c r="AS12"/>
  <c r="O12"/>
  <c r="BC12"/>
  <c r="BO12" i="23"/>
  <c r="BS12" i="14"/>
  <c r="BH12" i="23"/>
  <c r="BL12" i="14"/>
  <c r="BX12" i="23"/>
  <c r="CC12"/>
  <c r="CH12"/>
  <c r="AZ12" i="14"/>
  <c r="BF12" i="23"/>
  <c r="BK12"/>
  <c r="BQ12"/>
  <c r="BB12" i="14"/>
  <c r="BG12"/>
  <c r="BS12" i="23"/>
  <c r="BL12"/>
  <c r="CA12" i="14"/>
  <c r="CF12" i="23"/>
  <c r="CF12" i="14"/>
  <c r="BY12" i="23"/>
  <c r="BF12" i="14"/>
  <c r="BK12"/>
  <c r="BP12"/>
  <c r="BW12" i="23"/>
  <c r="BE12"/>
  <c r="BJ12"/>
  <c r="BP12"/>
  <c r="BZ12"/>
  <c r="CE12"/>
  <c r="CE12" i="14"/>
  <c r="BC12" i="23"/>
  <c r="BI12"/>
  <c r="BM12" i="14"/>
  <c r="BD12"/>
  <c r="BO12"/>
  <c r="BU12" i="23"/>
  <c r="CA12"/>
  <c r="BD12"/>
  <c r="BH12" i="14"/>
  <c r="BT12" i="23"/>
  <c r="BX12" i="14"/>
  <c r="BA12"/>
  <c r="BM12" i="23"/>
  <c r="BU12" i="14"/>
  <c r="BB12" i="23"/>
  <c r="BQ12" i="14"/>
  <c r="BV12"/>
  <c r="CB12" i="23"/>
  <c r="CG12"/>
  <c r="CG12" i="14"/>
  <c r="BA12" i="23"/>
  <c r="BE12" i="14"/>
  <c r="BJ12"/>
  <c r="BV12" i="23"/>
  <c r="BZ12" i="14"/>
  <c r="BG12" i="23"/>
  <c r="BR12"/>
  <c r="BI12" i="14"/>
  <c r="BN12"/>
  <c r="BY12"/>
  <c r="CC12"/>
  <c r="CD12"/>
  <c r="BT12"/>
  <c r="BN12" i="23"/>
  <c r="BR12" i="14"/>
  <c r="BW12"/>
  <c r="CD12" i="23"/>
  <c r="CB12" i="14"/>
  <c r="T11" i="2"/>
  <c r="AG11"/>
  <c r="S11"/>
  <c r="AH11"/>
  <c r="GT12" i="13" l="1"/>
  <c r="GV12"/>
  <c r="GX12"/>
  <c r="GZ12"/>
  <c r="HB12"/>
  <c r="HD12"/>
  <c r="HF12"/>
  <c r="HH12"/>
  <c r="HJ12"/>
  <c r="HL12"/>
  <c r="HN12"/>
  <c r="HP12"/>
  <c r="HR12"/>
  <c r="HT12"/>
  <c r="HV12"/>
  <c r="HX12"/>
  <c r="HZ12"/>
  <c r="IB12"/>
  <c r="GU12"/>
  <c r="GW12"/>
  <c r="GY12"/>
  <c r="HA12"/>
  <c r="HC12"/>
  <c r="HE12"/>
  <c r="HG12"/>
  <c r="HI12"/>
  <c r="HK12"/>
  <c r="HM12"/>
  <c r="HO12"/>
  <c r="HQ12"/>
  <c r="HS12"/>
  <c r="HU12"/>
  <c r="HW12"/>
  <c r="HY12"/>
  <c r="IA12"/>
  <c r="FI12"/>
  <c r="FK12"/>
  <c r="FM12"/>
  <c r="FO12"/>
  <c r="FQ12"/>
  <c r="FS12"/>
  <c r="FU12"/>
  <c r="FW12"/>
  <c r="FY12"/>
  <c r="GA12"/>
  <c r="GC12"/>
  <c r="GE12"/>
  <c r="GG12"/>
  <c r="GI12"/>
  <c r="GK12"/>
  <c r="GM12"/>
  <c r="GO12"/>
  <c r="FH12"/>
  <c r="FJ12"/>
  <c r="FL12"/>
  <c r="FN12"/>
  <c r="FP12"/>
  <c r="FR12"/>
  <c r="FT12"/>
  <c r="FV12"/>
  <c r="FX12"/>
  <c r="FZ12"/>
  <c r="GB12"/>
  <c r="GD12"/>
  <c r="GF12"/>
  <c r="GH12"/>
  <c r="GJ12"/>
  <c r="GL12"/>
  <c r="GN12"/>
  <c r="GP12"/>
  <c r="CK12"/>
  <c r="CM12"/>
  <c r="CO12"/>
  <c r="CQ12"/>
  <c r="CS12"/>
  <c r="CU12"/>
  <c r="CW12"/>
  <c r="CY12"/>
  <c r="DA12"/>
  <c r="DC12"/>
  <c r="DE12"/>
  <c r="DG12"/>
  <c r="DI12"/>
  <c r="DK12"/>
  <c r="DM12"/>
  <c r="DO12"/>
  <c r="DQ12"/>
  <c r="DS12"/>
  <c r="CL12"/>
  <c r="CN12"/>
  <c r="CP12"/>
  <c r="CR12"/>
  <c r="CT12"/>
  <c r="CV12"/>
  <c r="CX12"/>
  <c r="CZ12"/>
  <c r="DB12"/>
  <c r="DD12"/>
  <c r="DF12"/>
  <c r="DH12"/>
  <c r="DJ12"/>
  <c r="DL12"/>
  <c r="DN12"/>
  <c r="DP12"/>
  <c r="DR12"/>
  <c r="DW12"/>
  <c r="DY12"/>
  <c r="EA12"/>
  <c r="EC12"/>
  <c r="EE12"/>
  <c r="EQ12"/>
  <c r="ES12"/>
  <c r="EU12"/>
  <c r="EW12"/>
  <c r="EY12"/>
  <c r="FA12"/>
  <c r="FC12"/>
  <c r="DV12"/>
  <c r="DX12"/>
  <c r="DZ12"/>
  <c r="EB12"/>
  <c r="ED12"/>
  <c r="EP12"/>
  <c r="ER12"/>
  <c r="ET12"/>
  <c r="EV12"/>
  <c r="EX12"/>
  <c r="EZ12"/>
  <c r="FB12"/>
  <c r="FD12"/>
  <c r="O12"/>
  <c r="I95" i="25"/>
  <c r="J148" i="26" s="1"/>
  <c r="O95" i="25"/>
  <c r="D95"/>
  <c r="E148" i="26" s="1"/>
  <c r="C95" i="25"/>
  <c r="D148" i="26" s="1"/>
  <c r="J95" i="25"/>
  <c r="K148" i="26" s="1"/>
  <c r="H95" i="25"/>
  <c r="I148" i="26" s="1"/>
  <c r="G95" i="25"/>
  <c r="H148" i="26" s="1"/>
  <c r="B12" i="14"/>
  <c r="C12" i="23"/>
  <c r="M12" s="1"/>
  <c r="B12"/>
  <c r="I12" s="1"/>
  <c r="C12" i="13"/>
  <c r="M12" s="1"/>
  <c r="C12" i="14"/>
  <c r="J12" s="1"/>
  <c r="CJ12"/>
  <c r="CR12"/>
  <c r="CZ12"/>
  <c r="CO12"/>
  <c r="CY12"/>
  <c r="DI12" i="23"/>
  <c r="DQ12"/>
  <c r="CP12"/>
  <c r="CX12"/>
  <c r="DF12"/>
  <c r="DN12"/>
  <c r="DA12" i="14"/>
  <c r="DI12"/>
  <c r="DQ12"/>
  <c r="CQ12" i="23"/>
  <c r="CX12" i="14"/>
  <c r="DG12" i="23"/>
  <c r="DO12"/>
  <c r="CP12" i="14"/>
  <c r="CY12" i="23"/>
  <c r="CM12" i="14"/>
  <c r="CV12" i="23"/>
  <c r="DF12" i="14"/>
  <c r="DN12"/>
  <c r="CN12" i="23"/>
  <c r="CU12" i="14"/>
  <c r="DD12" i="23"/>
  <c r="DL12"/>
  <c r="CW12" i="14"/>
  <c r="DG12"/>
  <c r="DO12"/>
  <c r="CN12"/>
  <c r="CW12" i="23"/>
  <c r="DE12"/>
  <c r="DM12"/>
  <c r="CO12"/>
  <c r="CV12" i="14"/>
  <c r="CL12" i="23"/>
  <c r="CT12"/>
  <c r="DD12" i="14"/>
  <c r="DL12"/>
  <c r="CK12"/>
  <c r="CS12"/>
  <c r="DB12" i="23"/>
  <c r="DJ12"/>
  <c r="DR12"/>
  <c r="DE12" i="14"/>
  <c r="DM12"/>
  <c r="CM12" i="23"/>
  <c r="CU12"/>
  <c r="DB12" i="14"/>
  <c r="DK12" i="23"/>
  <c r="DS12"/>
  <c r="CL12" i="14"/>
  <c r="CT12"/>
  <c r="CQ12"/>
  <c r="DC12" i="23"/>
  <c r="DJ12" i="14"/>
  <c r="CR12" i="23"/>
  <c r="CZ12"/>
  <c r="DH12"/>
  <c r="DP12"/>
  <c r="DC12" i="14"/>
  <c r="DK12"/>
  <c r="CK12" i="23"/>
  <c r="CS12"/>
  <c r="DA12"/>
  <c r="DH12" i="14"/>
  <c r="DP12"/>
  <c r="DR12"/>
  <c r="B12" i="13"/>
  <c r="GS12" i="14"/>
  <c r="HB12" i="23"/>
  <c r="HI12" i="14"/>
  <c r="HQ12"/>
  <c r="HZ12" i="23"/>
  <c r="GX12" i="14"/>
  <c r="HF12"/>
  <c r="HN12"/>
  <c r="HW12" i="23"/>
  <c r="GT12" i="14"/>
  <c r="HB12"/>
  <c r="HJ12"/>
  <c r="HR12"/>
  <c r="IA12" i="23"/>
  <c r="GZ12"/>
  <c r="HH12"/>
  <c r="HO12" i="14"/>
  <c r="HX12" i="23"/>
  <c r="IB12"/>
  <c r="GU12" i="14"/>
  <c r="HD12" i="23"/>
  <c r="HL12"/>
  <c r="HT12"/>
  <c r="HA12"/>
  <c r="HH12" i="14"/>
  <c r="HQ12" i="23"/>
  <c r="HX12" i="14"/>
  <c r="GW12" i="23"/>
  <c r="HE12"/>
  <c r="HL12" i="14"/>
  <c r="HT12"/>
  <c r="GT12" i="23"/>
  <c r="HA12" i="14"/>
  <c r="HJ12" i="23"/>
  <c r="HR12"/>
  <c r="GW12" i="14"/>
  <c r="HF12" i="23"/>
  <c r="HM12" i="14"/>
  <c r="HU12"/>
  <c r="GU12" i="23"/>
  <c r="HC12"/>
  <c r="HK12"/>
  <c r="HS12"/>
  <c r="HZ12" i="14"/>
  <c r="GY12" i="23"/>
  <c r="HG12"/>
  <c r="HO12"/>
  <c r="HV12" i="14"/>
  <c r="GV12" i="23"/>
  <c r="HC12" i="14"/>
  <c r="HK12"/>
  <c r="HS12"/>
  <c r="IA12"/>
  <c r="GY12"/>
  <c r="HG12"/>
  <c r="HP12" i="23"/>
  <c r="HW12" i="14"/>
  <c r="GV12"/>
  <c r="HD12"/>
  <c r="HM12" i="23"/>
  <c r="HU12"/>
  <c r="GZ12" i="14"/>
  <c r="HI12" i="23"/>
  <c r="HP12" i="14"/>
  <c r="HY12" i="23"/>
  <c r="GX12"/>
  <c r="HE12" i="14"/>
  <c r="HN12" i="23"/>
  <c r="HV12"/>
  <c r="HY12" i="14"/>
  <c r="FL12" i="23"/>
  <c r="FS12" i="14"/>
  <c r="GB12" i="23"/>
  <c r="GI12" i="14"/>
  <c r="FM12"/>
  <c r="FU12"/>
  <c r="GC12"/>
  <c r="GK12"/>
  <c r="FG12"/>
  <c r="FO12"/>
  <c r="FX12" i="23"/>
  <c r="GE12" i="14"/>
  <c r="GM12"/>
  <c r="FJ12" i="23"/>
  <c r="FQ12" i="14"/>
  <c r="FY12"/>
  <c r="GG12"/>
  <c r="FH12"/>
  <c r="FQ12" i="23"/>
  <c r="FY12"/>
  <c r="GG12"/>
  <c r="GO12"/>
  <c r="FL12" i="14"/>
  <c r="FT12"/>
  <c r="GB12"/>
  <c r="GJ12"/>
  <c r="FI12"/>
  <c r="FR12" i="23"/>
  <c r="FZ12"/>
  <c r="GH12"/>
  <c r="GO12" i="14"/>
  <c r="FK12" i="23"/>
  <c r="FS12"/>
  <c r="FZ12" i="14"/>
  <c r="GH12"/>
  <c r="FN12"/>
  <c r="FV12"/>
  <c r="GD12"/>
  <c r="GM12" i="23"/>
  <c r="FK12" i="14"/>
  <c r="FT12" i="23"/>
  <c r="GA12" i="14"/>
  <c r="GJ12" i="23"/>
  <c r="GN12"/>
  <c r="FM12"/>
  <c r="FU12"/>
  <c r="GC12"/>
  <c r="GK12"/>
  <c r="FI12"/>
  <c r="FP12" i="14"/>
  <c r="FX12"/>
  <c r="GF12"/>
  <c r="GN12"/>
  <c r="FN12" i="23"/>
  <c r="FV12"/>
  <c r="GD12"/>
  <c r="GL12"/>
  <c r="GP12"/>
  <c r="FO12"/>
  <c r="FW12"/>
  <c r="GE12"/>
  <c r="GL12" i="14"/>
  <c r="FJ12"/>
  <c r="FR12"/>
  <c r="GA12" i="23"/>
  <c r="GI12"/>
  <c r="FH12"/>
  <c r="FP12"/>
  <c r="FW12" i="14"/>
  <c r="GF12" i="23"/>
  <c r="ED12"/>
  <c r="EL12"/>
  <c r="ES12" i="14"/>
  <c r="FB12" i="23"/>
  <c r="EA12"/>
  <c r="EI12"/>
  <c r="EP12" i="14"/>
  <c r="EY12" i="23"/>
  <c r="DZ12" i="14"/>
  <c r="EH12"/>
  <c r="EQ12" i="23"/>
  <c r="EX12" i="14"/>
  <c r="DX12" i="23"/>
  <c r="EF12"/>
  <c r="EN12"/>
  <c r="EV12"/>
  <c r="FC12" i="14"/>
  <c r="DV12"/>
  <c r="EE12"/>
  <c r="EM12"/>
  <c r="EU12"/>
  <c r="EB12"/>
  <c r="EK12" i="23"/>
  <c r="ER12" i="14"/>
  <c r="FA12" i="23"/>
  <c r="EC12"/>
  <c r="EJ12" i="14"/>
  <c r="ES12" i="23"/>
  <c r="EZ12" i="14"/>
  <c r="DY12"/>
  <c r="EH12" i="23"/>
  <c r="EP12"/>
  <c r="EX12"/>
  <c r="FA12" i="14"/>
  <c r="DU12"/>
  <c r="DZ12" i="23"/>
  <c r="EG12" i="14"/>
  <c r="EO12"/>
  <c r="EW12"/>
  <c r="DW12" i="23"/>
  <c r="EE12"/>
  <c r="EL12" i="14"/>
  <c r="EU12" i="23"/>
  <c r="FC12"/>
  <c r="ED12" i="14"/>
  <c r="EM12" i="23"/>
  <c r="ET12" i="14"/>
  <c r="FB12"/>
  <c r="EB12" i="23"/>
  <c r="EI12" i="14"/>
  <c r="ER12" i="23"/>
  <c r="EZ12"/>
  <c r="FD12"/>
  <c r="DW12" i="14"/>
  <c r="EA12"/>
  <c r="EJ12" i="23"/>
  <c r="EQ12" i="14"/>
  <c r="EY12"/>
  <c r="DY12" i="23"/>
  <c r="EG12"/>
  <c r="EN12" i="14"/>
  <c r="EV12"/>
  <c r="DX12"/>
  <c r="EF12"/>
  <c r="EO12" i="23"/>
  <c r="EW12"/>
  <c r="DV12"/>
  <c r="EC12" i="14"/>
  <c r="EK12"/>
  <c r="ET12" i="23"/>
  <c r="J12" l="1"/>
  <c r="K12" s="1"/>
  <c r="F95" i="25"/>
  <c r="G148" i="26" s="1"/>
  <c r="E95" i="25"/>
  <c r="F148" i="26" s="1"/>
  <c r="D12" i="14"/>
  <c r="I12"/>
  <c r="K12" s="1"/>
  <c r="L12"/>
  <c r="D12" i="23"/>
  <c r="M12" i="14"/>
  <c r="L12" i="23"/>
  <c r="N12" s="1"/>
  <c r="J12" i="13"/>
  <c r="D12"/>
  <c r="L12"/>
  <c r="N12" s="1"/>
  <c r="M96" i="25" s="1"/>
  <c r="I12" i="13"/>
  <c r="Q96" i="25" l="1"/>
  <c r="S96"/>
  <c r="O98"/>
  <c r="E98" s="1"/>
  <c r="O96"/>
  <c r="T98"/>
  <c r="T96"/>
  <c r="N12" i="14"/>
  <c r="K12" i="13"/>
  <c r="S98" i="25"/>
  <c r="Q98"/>
  <c r="F151" i="26" l="1"/>
  <c r="I96" i="25"/>
  <c r="J149" i="26" s="1"/>
  <c r="F98" i="25"/>
  <c r="G151" i="26" s="1"/>
  <c r="J96" i="25"/>
  <c r="K149" i="26" s="1"/>
  <c r="E96" i="25"/>
  <c r="F149" i="26" s="1"/>
  <c r="F96" i="25"/>
  <c r="G149" i="26" s="1"/>
  <c r="C96" i="25"/>
  <c r="D149" i="26" s="1"/>
  <c r="D96" i="25"/>
  <c r="E149" i="26" s="1"/>
  <c r="H96" i="25"/>
  <c r="I149" i="26" s="1"/>
  <c r="G96" i="25"/>
  <c r="H149" i="26" s="1"/>
  <c r="D98" i="25"/>
  <c r="E151" i="26" s="1"/>
  <c r="C98" i="25"/>
  <c r="D151" i="26" s="1"/>
  <c r="H98" i="25"/>
  <c r="I151" i="26" s="1"/>
  <c r="G98" i="25"/>
  <c r="H151" i="26" s="1"/>
  <c r="I98" i="25"/>
  <c r="J151" i="26" s="1"/>
  <c r="J98" i="25"/>
  <c r="K151" i="26" s="1"/>
  <c r="T188" i="25" l="1"/>
  <c r="R188"/>
  <c r="N188"/>
  <c r="D188" l="1"/>
  <c r="E348" i="26" s="1"/>
  <c r="N189" i="25"/>
  <c r="C188"/>
  <c r="T189"/>
  <c r="J188"/>
  <c r="K348" i="26" s="1"/>
  <c r="I188" i="25"/>
  <c r="H188"/>
  <c r="I348" i="26" s="1"/>
  <c r="R189" i="25"/>
  <c r="G188"/>
  <c r="G189" l="1"/>
  <c r="H348" i="26"/>
  <c r="H349" s="1"/>
  <c r="I189" i="25"/>
  <c r="J348" i="26"/>
  <c r="J349" s="1"/>
  <c r="C189" i="25"/>
  <c r="D348" i="26"/>
  <c r="D349" s="1"/>
  <c r="T12" i="25"/>
  <c r="J189"/>
  <c r="K349" i="26" s="1"/>
  <c r="D189" i="25"/>
  <c r="E349" i="26" s="1"/>
  <c r="N12" i="25"/>
  <c r="H189"/>
  <c r="I349" i="26" s="1"/>
  <c r="R12" i="25"/>
  <c r="G12" l="1"/>
  <c r="H12" i="26" s="1"/>
  <c r="H12" i="25"/>
  <c r="I12" i="26" s="1"/>
  <c r="R13" i="25"/>
  <c r="D12"/>
  <c r="E12" i="26" s="1"/>
  <c r="C12" i="25"/>
  <c r="D12" i="26" s="1"/>
  <c r="N13" i="25"/>
  <c r="I12"/>
  <c r="J12" i="26" s="1"/>
  <c r="J12" i="25"/>
  <c r="K12" i="26" s="1"/>
  <c r="AZ5" i="14" l="1"/>
  <c r="BC5" i="23"/>
  <c r="BC5" i="14"/>
  <c r="BE5" i="23"/>
  <c r="BF5"/>
  <c r="BG5"/>
  <c r="BH5"/>
  <c r="BJ5"/>
  <c r="BJ5" i="14"/>
  <c r="BK5"/>
  <c r="BM5" i="23"/>
  <c r="BN5"/>
  <c r="BO5"/>
  <c r="BO5" i="14"/>
  <c r="BP5"/>
  <c r="BA5" i="23"/>
  <c r="BB5"/>
  <c r="BD5" i="14"/>
  <c r="BE5"/>
  <c r="BF5"/>
  <c r="BI5" i="23"/>
  <c r="BI5" i="14"/>
  <c r="BK5" i="23"/>
  <c r="BM5" i="14"/>
  <c r="BQ5" i="23"/>
  <c r="BA5" i="14"/>
  <c r="BB5"/>
  <c r="BD5" i="23"/>
  <c r="BG5" i="14"/>
  <c r="BH5"/>
  <c r="BL5" i="23"/>
  <c r="BL5" i="14"/>
  <c r="BN5"/>
  <c r="BP5" i="23"/>
  <c r="T12" i="2"/>
  <c r="AH12"/>
  <c r="AY5" i="14"/>
  <c r="AZ5" i="23"/>
  <c r="GT5" i="13" l="1"/>
  <c r="GV5"/>
  <c r="GX5"/>
  <c r="GZ5"/>
  <c r="HB5"/>
  <c r="HD5"/>
  <c r="HF5"/>
  <c r="HH5"/>
  <c r="HJ5"/>
  <c r="GU5"/>
  <c r="GW5"/>
  <c r="GY5"/>
  <c r="HA5"/>
  <c r="HC5"/>
  <c r="HE5"/>
  <c r="HG5"/>
  <c r="HI5"/>
  <c r="HK5"/>
  <c r="DV5"/>
  <c r="DX5"/>
  <c r="DZ5"/>
  <c r="EB5"/>
  <c r="ED5"/>
  <c r="DW5"/>
  <c r="DY5"/>
  <c r="EA5"/>
  <c r="EC5"/>
  <c r="EE5"/>
  <c r="EL5" i="14"/>
  <c r="C5"/>
  <c r="M5" s="1"/>
  <c r="N5" s="1"/>
  <c r="EJ5"/>
  <c r="C5" i="23"/>
  <c r="J5" s="1"/>
  <c r="K5" s="1"/>
  <c r="C5" i="13"/>
  <c r="M5" s="1"/>
  <c r="N5" s="1"/>
  <c r="M97" i="25" s="1"/>
  <c r="AF12" i="2"/>
  <c r="AX12"/>
  <c r="R12"/>
  <c r="HD5" i="14"/>
  <c r="HA5" i="23"/>
  <c r="GW5"/>
  <c r="HG5" i="14"/>
  <c r="HC5"/>
  <c r="GY5"/>
  <c r="GV5" i="23"/>
  <c r="HK5"/>
  <c r="HJ5"/>
  <c r="HH5"/>
  <c r="HE5" i="14"/>
  <c r="HD5" i="23"/>
  <c r="HA5" i="14"/>
  <c r="GZ5" i="23"/>
  <c r="GX5"/>
  <c r="GU5" i="14"/>
  <c r="GT5" i="23"/>
  <c r="EF5" i="14"/>
  <c r="EC5" i="23"/>
  <c r="DY5"/>
  <c r="EK5" i="14"/>
  <c r="EG5"/>
  <c r="ED5" i="23"/>
  <c r="DZ5"/>
  <c r="DU5" i="14"/>
  <c r="EK5" i="23"/>
  <c r="EH5" i="14"/>
  <c r="EG5" i="23"/>
  <c r="EE5"/>
  <c r="EB5" i="14"/>
  <c r="DZ5"/>
  <c r="DX5"/>
  <c r="DV5"/>
  <c r="HH5"/>
  <c r="HF5"/>
  <c r="HC5" i="23"/>
  <c r="GY5"/>
  <c r="GU5"/>
  <c r="HI5" i="14"/>
  <c r="HF5" i="23"/>
  <c r="HB5"/>
  <c r="GW5" i="14"/>
  <c r="GS5"/>
  <c r="HJ5"/>
  <c r="HI5" i="23"/>
  <c r="HG5"/>
  <c r="HE5"/>
  <c r="HB5" i="14"/>
  <c r="GZ5"/>
  <c r="GX5"/>
  <c r="GV5"/>
  <c r="GT5"/>
  <c r="EI5" i="23"/>
  <c r="ED5" i="14"/>
  <c r="EA5" i="23"/>
  <c r="DW5"/>
  <c r="EM5"/>
  <c r="EJ5"/>
  <c r="EE5" i="14"/>
  <c r="EA5"/>
  <c r="DW5"/>
  <c r="EL5" i="23"/>
  <c r="EI5" i="14"/>
  <c r="EH5" i="23"/>
  <c r="EF5"/>
  <c r="EC5" i="14"/>
  <c r="EB5" i="23"/>
  <c r="DY5" i="14"/>
  <c r="DX5" i="23"/>
  <c r="DV5"/>
  <c r="D5" i="14" l="1"/>
  <c r="D5" i="23"/>
  <c r="M5"/>
  <c r="N5" s="1"/>
  <c r="T97" i="25" s="1"/>
  <c r="T130" s="1"/>
  <c r="T6" s="1"/>
  <c r="T13" s="1"/>
  <c r="J5" i="14"/>
  <c r="K5" s="1"/>
  <c r="O97" i="25" s="1"/>
  <c r="O130" s="1"/>
  <c r="D5" i="13"/>
  <c r="S97" i="25"/>
  <c r="J5" i="13"/>
  <c r="K5" s="1"/>
  <c r="Q97" i="25"/>
  <c r="G97" s="1"/>
  <c r="H150" i="26" s="1"/>
  <c r="H183" s="1"/>
  <c r="C97" i="25"/>
  <c r="D150" i="26" s="1"/>
  <c r="D183" s="1"/>
  <c r="D97" i="25"/>
  <c r="E150" i="26" s="1"/>
  <c r="M130" i="25"/>
  <c r="E97" l="1"/>
  <c r="F150" i="26" s="1"/>
  <c r="F183" s="1"/>
  <c r="F97" i="25"/>
  <c r="G150" i="26" s="1"/>
  <c r="I97" i="25"/>
  <c r="J150" i="26" s="1"/>
  <c r="J183" s="1"/>
  <c r="J97" i="25"/>
  <c r="K150" i="26" s="1"/>
  <c r="S130" i="25"/>
  <c r="J130" s="1"/>
  <c r="K183" i="26" s="1"/>
  <c r="Q130" i="25"/>
  <c r="Q6" s="1"/>
  <c r="H97"/>
  <c r="I150" i="26" s="1"/>
  <c r="D130" i="25"/>
  <c r="E183" i="26" s="1"/>
  <c r="M6" i="25"/>
  <c r="C130"/>
  <c r="F130"/>
  <c r="G183" i="26" s="1"/>
  <c r="O6" i="25"/>
  <c r="G130"/>
  <c r="I130" l="1"/>
  <c r="H130"/>
  <c r="I183" i="26" s="1"/>
  <c r="E130" i="25"/>
  <c r="S6"/>
  <c r="S13" s="1"/>
  <c r="J13" s="1"/>
  <c r="K13" i="26" s="1"/>
  <c r="H6" i="25"/>
  <c r="I6" i="26" s="1"/>
  <c r="G6" i="25"/>
  <c r="Q13"/>
  <c r="H13" s="1"/>
  <c r="I13" i="26" s="1"/>
  <c r="F6" i="25"/>
  <c r="G6" i="26" s="1"/>
  <c r="O13" i="25"/>
  <c r="F13" s="1"/>
  <c r="G13" i="26" s="1"/>
  <c r="E6" i="25"/>
  <c r="D6"/>
  <c r="E6" i="26" s="1"/>
  <c r="M13" i="25"/>
  <c r="D13" s="1"/>
  <c r="E13" i="26" s="1"/>
  <c r="C6" i="25"/>
  <c r="C13" l="1"/>
  <c r="D13" i="26" s="1"/>
  <c r="D6"/>
  <c r="E13" i="25"/>
  <c r="F13" i="26" s="1"/>
  <c r="F6"/>
  <c r="G13" i="25"/>
  <c r="H13" i="26" s="1"/>
  <c r="H6"/>
  <c r="J6" i="25"/>
  <c r="K6" i="26" s="1"/>
  <c r="I6" i="25"/>
  <c r="I13" l="1"/>
  <c r="J13" i="26" s="1"/>
  <c r="J6"/>
</calcChain>
</file>

<file path=xl/comments1.xml><?xml version="1.0" encoding="utf-8"?>
<comments xmlns="http://schemas.openxmlformats.org/spreadsheetml/2006/main">
  <authors>
    <author>03810</author>
  </authors>
  <commentList>
    <comment ref="P1" authorId="0">
      <text>
        <r>
          <rPr>
            <sz val="8"/>
            <color indexed="81"/>
            <rFont val="Tahoma"/>
            <family val="2"/>
          </rPr>
          <t>Year1 Summer Calculations</t>
        </r>
      </text>
    </comment>
    <comment ref="AZ1" authorId="0">
      <text>
        <r>
          <rPr>
            <sz val="8"/>
            <color indexed="81"/>
            <rFont val="Tahoma"/>
            <family val="2"/>
          </rPr>
          <t>Year 1 Winter Calculation</t>
        </r>
      </text>
    </comment>
    <comment ref="CJ1" authorId="0">
      <text>
        <r>
          <rPr>
            <sz val="8"/>
            <color indexed="81"/>
            <rFont val="Tahoma"/>
            <family val="2"/>
          </rPr>
          <t>Year 2 Summer Calc</t>
        </r>
      </text>
    </comment>
    <comment ref="DU1" authorId="0">
      <text>
        <r>
          <rPr>
            <sz val="8"/>
            <color indexed="81"/>
            <rFont val="Tahoma"/>
            <family val="2"/>
          </rPr>
          <t>Year 2 Winter Calc</t>
        </r>
      </text>
    </comment>
    <comment ref="FF1" authorId="0">
      <text>
        <r>
          <rPr>
            <sz val="8"/>
            <color indexed="81"/>
            <rFont val="Tahoma"/>
            <family val="2"/>
          </rPr>
          <t>Year 3 Summer Calc</t>
        </r>
      </text>
    </comment>
    <comment ref="GR1" authorId="0">
      <text>
        <r>
          <rPr>
            <sz val="8"/>
            <color indexed="81"/>
            <rFont val="Tahoma"/>
            <family val="2"/>
          </rPr>
          <t xml:space="preserve">Year 3 Winter Calc
</t>
        </r>
      </text>
    </comment>
  </commentList>
</comments>
</file>

<file path=xl/comments2.xml><?xml version="1.0" encoding="utf-8"?>
<comments xmlns="http://schemas.openxmlformats.org/spreadsheetml/2006/main">
  <authors>
    <author>03810</author>
  </authors>
  <commentList>
    <comment ref="P1" authorId="0">
      <text>
        <r>
          <rPr>
            <sz val="8"/>
            <color indexed="81"/>
            <rFont val="Tahoma"/>
            <family val="2"/>
          </rPr>
          <t xml:space="preserve">Year 1 Summer Calc
</t>
        </r>
      </text>
    </comment>
    <comment ref="AZ1" authorId="0">
      <text>
        <r>
          <rPr>
            <sz val="8"/>
            <color indexed="81"/>
            <rFont val="Tahoma"/>
            <family val="2"/>
          </rPr>
          <t>Year 1 Winter Calc</t>
        </r>
      </text>
    </comment>
    <comment ref="CJ1" authorId="0">
      <text>
        <r>
          <rPr>
            <sz val="8"/>
            <color indexed="81"/>
            <rFont val="Tahoma"/>
            <family val="2"/>
          </rPr>
          <t>Year 2 Summer Calc</t>
        </r>
      </text>
    </comment>
    <comment ref="DU1" authorId="0">
      <text>
        <r>
          <rPr>
            <sz val="8"/>
            <color indexed="81"/>
            <rFont val="Tahoma"/>
            <family val="2"/>
          </rPr>
          <t xml:space="preserve">
Year 2 Winter Calc</t>
        </r>
      </text>
    </comment>
    <comment ref="FF1" authorId="0">
      <text>
        <r>
          <rPr>
            <sz val="8"/>
            <color indexed="81"/>
            <rFont val="Tahoma"/>
            <family val="2"/>
          </rPr>
          <t>Year 3 Summer Calc</t>
        </r>
      </text>
    </comment>
    <comment ref="GR1" authorId="0">
      <text>
        <r>
          <rPr>
            <sz val="8"/>
            <color indexed="81"/>
            <rFont val="Tahoma"/>
            <family val="2"/>
          </rPr>
          <t>Year 3 Winter Calc</t>
        </r>
      </text>
    </comment>
  </commentList>
</comments>
</file>

<file path=xl/comments3.xml><?xml version="1.0" encoding="utf-8"?>
<comments xmlns="http://schemas.openxmlformats.org/spreadsheetml/2006/main">
  <authors>
    <author>03810</author>
  </authors>
  <commentList>
    <comment ref="O1" authorId="0">
      <text>
        <r>
          <rPr>
            <sz val="8"/>
            <color indexed="81"/>
            <rFont val="Tahoma"/>
            <family val="2"/>
          </rPr>
          <t xml:space="preserve">Year 1 Summer Calc
</t>
        </r>
      </text>
    </comment>
    <comment ref="AY1" authorId="0">
      <text>
        <r>
          <rPr>
            <sz val="8"/>
            <color indexed="81"/>
            <rFont val="Tahoma"/>
            <family val="2"/>
          </rPr>
          <t>Year 1 Winter Calc</t>
        </r>
      </text>
    </comment>
    <comment ref="CI1" authorId="0">
      <text>
        <r>
          <rPr>
            <sz val="8"/>
            <color indexed="81"/>
            <rFont val="Tahoma"/>
            <family val="2"/>
          </rPr>
          <t>Year 2 Summer Calc</t>
        </r>
      </text>
    </comment>
    <comment ref="DT1" authorId="0">
      <text>
        <r>
          <rPr>
            <sz val="8"/>
            <color indexed="81"/>
            <rFont val="Tahoma"/>
            <family val="2"/>
          </rPr>
          <t xml:space="preserve">
Year 2 Winter Calc</t>
        </r>
      </text>
    </comment>
    <comment ref="FE1" authorId="0">
      <text>
        <r>
          <rPr>
            <sz val="8"/>
            <color indexed="81"/>
            <rFont val="Tahoma"/>
            <family val="2"/>
          </rPr>
          <t>Year 3 Summer Calc</t>
        </r>
      </text>
    </comment>
    <comment ref="GQ1" authorId="0">
      <text>
        <r>
          <rPr>
            <sz val="8"/>
            <color indexed="81"/>
            <rFont val="Tahoma"/>
            <family val="2"/>
          </rPr>
          <t>Year 3 Winter Calc</t>
        </r>
      </text>
    </comment>
  </commentList>
</comments>
</file>

<file path=xl/sharedStrings.xml><?xml version="1.0" encoding="utf-8"?>
<sst xmlns="http://schemas.openxmlformats.org/spreadsheetml/2006/main" count="1697" uniqueCount="305">
  <si>
    <t>Measure</t>
  </si>
  <si>
    <t>Description</t>
  </si>
  <si>
    <t>Total</t>
  </si>
  <si>
    <t>Low Flow Showerhead</t>
  </si>
  <si>
    <t>Infared Heating System</t>
  </si>
  <si>
    <t>Low Flow Pre-rinse Spray Valve</t>
  </si>
  <si>
    <t>Boiler Reset Control</t>
  </si>
  <si>
    <t>Boiler Tune-up</t>
  </si>
  <si>
    <t>R</t>
  </si>
  <si>
    <t>C</t>
  </si>
  <si>
    <t>MEASURE</t>
  </si>
  <si>
    <t>Summer</t>
  </si>
  <si>
    <t>Winter</t>
  </si>
  <si>
    <t>1/2 Change</t>
  </si>
  <si>
    <t>Year</t>
  </si>
  <si>
    <t>Totals</t>
  </si>
  <si>
    <t>Programmable Thermostat - Residential</t>
  </si>
  <si>
    <t>Annual Avoided Cost</t>
  </si>
  <si>
    <t>Type</t>
  </si>
  <si>
    <t>NPV</t>
  </si>
  <si>
    <t>Total Resource Cost</t>
  </si>
  <si>
    <t>Participant Test</t>
  </si>
  <si>
    <t>Ratepayer Impact Measure Test</t>
  </si>
  <si>
    <t>Discount Rate</t>
  </si>
  <si>
    <t>Year 1</t>
  </si>
  <si>
    <t>Year 2</t>
  </si>
  <si>
    <t>Year 3</t>
  </si>
  <si>
    <t>Years</t>
  </si>
  <si>
    <t>Summer Net Avoided Costs</t>
  </si>
  <si>
    <t>Winter Net Avoided Costs</t>
  </si>
  <si>
    <t>Benefits</t>
  </si>
  <si>
    <t>Costs</t>
  </si>
  <si>
    <t>Summer Gross Avoided Costs</t>
  </si>
  <si>
    <t>Winter Gross Avoided Costs</t>
  </si>
  <si>
    <t>Annual Lost DNG Revenue</t>
  </si>
  <si>
    <t>Summer Lost DNG Revenue (Net)</t>
  </si>
  <si>
    <t>Winter Lost DNG Revenue (Net)</t>
  </si>
  <si>
    <t>Total Net Avoided Costs</t>
  </si>
  <si>
    <t>Program Costs</t>
  </si>
  <si>
    <t>Low Income Weatherization</t>
  </si>
  <si>
    <t>Market Transformation</t>
  </si>
  <si>
    <t>N/A</t>
  </si>
  <si>
    <t>Summer Lost DNG Revenue [DTH]</t>
  </si>
  <si>
    <t xml:space="preserve">Year 1 </t>
  </si>
  <si>
    <t>Winter Lost DNG Revenue [DTH]</t>
  </si>
  <si>
    <t>{RLt}</t>
  </si>
  <si>
    <t>{BRt}</t>
  </si>
  <si>
    <t>{UACt}</t>
  </si>
  <si>
    <t>Customer Incentive Total {INCt}</t>
  </si>
  <si>
    <t>B/C</t>
  </si>
  <si>
    <t>PROGRAMS</t>
  </si>
  <si>
    <t>Pipe Insulation</t>
  </si>
  <si>
    <t>Faucet Aerator</t>
  </si>
  <si>
    <t>Gas Unit Heater Condensing</t>
  </si>
  <si>
    <t>Gas Unit Heater NonCondensing</t>
  </si>
  <si>
    <t>High Efficiency Boiler Hot Water Tier 1</t>
  </si>
  <si>
    <t>High Efficiency Boiler Hot Water Tier 2</t>
  </si>
  <si>
    <t>High Efficiency Boiler Steam Tier 1</t>
  </si>
  <si>
    <t>High Efficiency Boiler Steam Tier 2</t>
  </si>
  <si>
    <t>DTH Savings</t>
  </si>
  <si>
    <t>(a)</t>
  </si>
  <si>
    <t>(b)</t>
  </si>
  <si>
    <t>(c)</t>
  </si>
  <si>
    <t>(j)</t>
  </si>
  <si>
    <t>Customer Gross Cost Total {PCt}</t>
  </si>
  <si>
    <t>Customer Net Cost Total {PCn}</t>
  </si>
  <si>
    <t>Low Income Furnace Replacement</t>
  </si>
  <si>
    <t>Total Lost Lost DNG Revenue (Net)</t>
  </si>
  <si>
    <t>Weatherization</t>
  </si>
  <si>
    <t>Audit</t>
  </si>
  <si>
    <t>Low Income</t>
  </si>
  <si>
    <t>Utility Cost Test</t>
  </si>
  <si>
    <t>Summer Gross Bill Reductions</t>
  </si>
  <si>
    <t>Winter Gross Bill Reductions</t>
  </si>
  <si>
    <t>Summer Net Bill Reductions</t>
  </si>
  <si>
    <t>Winter Net Bill Reductions</t>
  </si>
  <si>
    <t>Total Net Bill Reductions</t>
  </si>
  <si>
    <t>Direct Contact Water Heater</t>
  </si>
  <si>
    <t>Bill Reductions</t>
  </si>
  <si>
    <t>Lost Revenue</t>
  </si>
  <si>
    <t>Global Insight</t>
  </si>
  <si>
    <t>Percentage Increase</t>
  </si>
  <si>
    <t>Reserved for Future Use</t>
  </si>
  <si>
    <t xml:space="preserve">Reserved for Future Use </t>
  </si>
  <si>
    <t xml:space="preserve">Total Participants </t>
  </si>
  <si>
    <t xml:space="preserve">Reserved for future use </t>
  </si>
  <si>
    <t>A</t>
  </si>
  <si>
    <t>B</t>
  </si>
  <si>
    <t>D</t>
  </si>
  <si>
    <t>E</t>
  </si>
  <si>
    <t>F</t>
  </si>
  <si>
    <t>G</t>
  </si>
  <si>
    <t>H</t>
  </si>
  <si>
    <t>I</t>
  </si>
  <si>
    <t>J</t>
  </si>
  <si>
    <t xml:space="preserve">Total Partici-pants </t>
  </si>
  <si>
    <t>Participant   Test</t>
  </si>
  <si>
    <t>Commercial Fryer</t>
  </si>
  <si>
    <t>Steam Cooker</t>
  </si>
  <si>
    <t>Convection Oven</t>
  </si>
  <si>
    <t>Combination Oven</t>
  </si>
  <si>
    <t>Griddle</t>
  </si>
  <si>
    <t>Tax Incentives {TCt}</t>
  </si>
  <si>
    <t>Business Custom Program</t>
  </si>
  <si>
    <t>Thermwise Business Rebate Program</t>
  </si>
  <si>
    <t>Thermwise Builder Rebate Program</t>
  </si>
  <si>
    <t>Thermwise Appliance Rebates Program</t>
  </si>
  <si>
    <t>Note: B/C = Net Present Value of Benefits divided by Net Present Value of Costs</t>
  </si>
  <si>
    <t>Appliance</t>
  </si>
  <si>
    <t>Thermwise Business Custom Rebates Program</t>
  </si>
  <si>
    <t xml:space="preserve">Commercial Tankless Water Heater - &lt;200kBTU </t>
  </si>
  <si>
    <t xml:space="preserve">Commercial Tankless Water Heater - &gt;200kBTU </t>
  </si>
  <si>
    <t>*</t>
  </si>
  <si>
    <r>
      <t xml:space="preserve">Total Program Costs {PRCt} </t>
    </r>
    <r>
      <rPr>
        <b/>
        <vertAlign val="superscript"/>
        <sz val="10"/>
        <color theme="1"/>
        <rFont val="Arial"/>
        <family val="2"/>
      </rPr>
      <t>3</t>
    </r>
  </si>
  <si>
    <r>
      <t>1</t>
    </r>
    <r>
      <rPr>
        <sz val="10"/>
        <color theme="1"/>
        <rFont val="Arial"/>
        <family val="2"/>
      </rPr>
      <t xml:space="preserve"> Year 1 Program Costs include development, marketing, and delivery costs.  This amount does not include incentives.</t>
    </r>
  </si>
  <si>
    <r>
      <t>2</t>
    </r>
    <r>
      <rPr>
        <sz val="10"/>
        <color theme="1"/>
        <rFont val="Arial"/>
        <family val="2"/>
      </rPr>
      <t xml:space="preserve"> Year 2 &amp; Year 3 Program Costs include marketing, delivery and evaluation costs.  Development costs and incentives are not included.</t>
    </r>
  </si>
  <si>
    <r>
      <t>3</t>
    </r>
    <r>
      <rPr>
        <sz val="10"/>
        <color theme="1"/>
        <rFont val="Arial"/>
        <family val="2"/>
      </rPr>
      <t xml:space="preserve"> The total program costs include discounted costs in Year 2 and 3.</t>
    </r>
  </si>
  <si>
    <t>Thermwise Weatherization Program</t>
  </si>
  <si>
    <t>Thermwise Home Energy Audit Program</t>
  </si>
  <si>
    <t>Gas Water Heater (builder) Tier 1</t>
  </si>
  <si>
    <t>Gas Water Heater (builder) Tier 2</t>
  </si>
  <si>
    <t>Builder</t>
  </si>
  <si>
    <t>Business Custom</t>
  </si>
  <si>
    <t>Business</t>
  </si>
  <si>
    <t>Gas Storage Water Heater - (business) Tier 1</t>
  </si>
  <si>
    <t>Gas Storage Water Heater - (business) Tier 2</t>
  </si>
  <si>
    <t>Gas Storage Water Heater - (business) &gt;75kBtu</t>
  </si>
  <si>
    <t>Building Shell - Attic Insulation (new construction)</t>
  </si>
  <si>
    <t>Building Shell - Attic Insulation (retrofit)</t>
  </si>
  <si>
    <t>Building Shell - Wall Insulation (new contruction)</t>
  </si>
  <si>
    <t>Building Shell - Wall Insulation (retrofit)</t>
  </si>
  <si>
    <t>Building Shell - Windows - site built (new contruction)</t>
  </si>
  <si>
    <t>Building Shell - Windows - pre fab (new contruction)</t>
  </si>
  <si>
    <t>Building Shell - Windows - site built (retrofit)</t>
  </si>
  <si>
    <t>Building Shell - Windows - pre fab (retrofit)</t>
  </si>
  <si>
    <t>Page 1 of 9</t>
  </si>
  <si>
    <t>Questar Gas Company</t>
  </si>
  <si>
    <t>Page 2 of 9</t>
  </si>
  <si>
    <t>Page 3 of 9</t>
  </si>
  <si>
    <t>Page 4 of 9</t>
  </si>
  <si>
    <t>Page 5 of 9</t>
  </si>
  <si>
    <t>Page 6 of 9</t>
  </si>
  <si>
    <t>Page 7 of 9</t>
  </si>
  <si>
    <t>Page 8 of 9</t>
  </si>
  <si>
    <t>Page 9 of 9</t>
  </si>
  <si>
    <t>Condensing Gas Water Heater (appliance)</t>
  </si>
  <si>
    <t>Hybrid Gas Water Heater (appliance)</t>
  </si>
  <si>
    <t>95% Plus AFUE Condensing Gas Furnace - (builder)</t>
  </si>
  <si>
    <t>Tank Less Gas Water Heater - Tier 2 - (builder)</t>
  </si>
  <si>
    <t>Tank Less Gas Water Heater - Tier 1 - (builder)</t>
  </si>
  <si>
    <t>Duct Sealing &amp; Insulation (multifamily)</t>
  </si>
  <si>
    <t>Duct Sealing &amp; Insulation (weatherization)</t>
  </si>
  <si>
    <t>Condensing Gas Water Heater (builder)</t>
  </si>
  <si>
    <t>Hybrid Gas Water Heater (builder)</t>
  </si>
  <si>
    <t>95% Plus AFUE Condensing Gas Furnace (appliance)</t>
  </si>
  <si>
    <t>Tank Less Gas Water Heater - Tier 1 (appliance)</t>
  </si>
  <si>
    <t>Tank Less Gas Water Heater - Tier 2 (appliance)</t>
  </si>
  <si>
    <t>Attic Insulation (multifamily) Tier 1</t>
  </si>
  <si>
    <t>Attic Insulation (multifamily) Tier 2</t>
  </si>
  <si>
    <t>Floor Insulation (multifamily)</t>
  </si>
  <si>
    <t>Replacement Windows (multifamily)</t>
  </si>
  <si>
    <t>Wall Insulation (multifamily)</t>
  </si>
  <si>
    <t>Gas Water Heater Tier 1 (existing multifamily)</t>
  </si>
  <si>
    <t>Gas Water Heater Tier 2 (existing multifamily)</t>
  </si>
  <si>
    <t>Condensing Gas Water Heater (existing multifamily)</t>
  </si>
  <si>
    <t>Hybrid Gas Water Heater (existing multifamily)</t>
  </si>
  <si>
    <t>Tank Less Gas Water Heater - Tier 1 - (existing multifamily)</t>
  </si>
  <si>
    <t>Tank Less Gas Water Heater - Tier 2 - (existing multifamily)</t>
  </si>
  <si>
    <t>95% Plus AFUE Condensing Gas Furnace - (existing multifamily)</t>
  </si>
  <si>
    <t>Energy Star Clothes Washer - Tier 2 (existing multifamily)</t>
  </si>
  <si>
    <t>Gas Water Heater Tier 1 (new multifamily)</t>
  </si>
  <si>
    <t>Gas Water Heater Tier 2 (new multifamily)</t>
  </si>
  <si>
    <t>Condensing Gas Water Heater (new multifamily)</t>
  </si>
  <si>
    <t>Hybrid Gas Water Heater (new multifamily)</t>
  </si>
  <si>
    <t>Tank Less Gas Water Heater - Tier 1 - (new multifamily)</t>
  </si>
  <si>
    <t>Tank Less Gas Water Heater - Tier 2 - (new multifamily)</t>
  </si>
  <si>
    <t>95% Plus AFUE Condensing Gas Furnace - (new multifamily)</t>
  </si>
  <si>
    <t>Attic Insulation - Tier 1 (weatherization)</t>
  </si>
  <si>
    <t>Attic Insulation - Tier 2 (weatherization)</t>
  </si>
  <si>
    <t>Energy Star Clothes Washer - Tier 2 (appliance)</t>
  </si>
  <si>
    <t>Gas Water Heater - Tier 1 (appliance)</t>
  </si>
  <si>
    <t>Gas Water Heater - Tier 2 (appliance)</t>
  </si>
  <si>
    <t>Condensing Gas Water Heater (business)</t>
  </si>
  <si>
    <t>Hybrid Gas Water Heater (business)</t>
  </si>
  <si>
    <t>Kitchen Faucet Aerator</t>
  </si>
  <si>
    <t>High Performance Home (builder)</t>
  </si>
  <si>
    <t>Energy Star Clothes Washer - Tier 2 (business 2010 specs)</t>
  </si>
  <si>
    <t>Energy Star Commercial Clothes Washer (business 2010 specs)</t>
  </si>
  <si>
    <r>
      <t xml:space="preserve">Participant Savings [DTH] (Annual) Year 1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</si>
  <si>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(Summer) Year 1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</si>
  <si>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(Winter) Year 1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</si>
  <si>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Lifecycle Year 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</si>
  <si>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 xml:space="preserve">Customer Incentive {INCt} Year 1 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</si>
  <si>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t xml:space="preserve">Customer Cost {PCt} Year 1 </t>
    </r>
    <r>
      <rPr>
        <b/>
        <vertAlign val="superscript"/>
        <sz val="10"/>
        <color theme="1"/>
        <rFont val="Calibri"/>
        <family val="2"/>
        <scheme val="minor"/>
      </rPr>
      <t>4</t>
    </r>
  </si>
  <si>
    <r>
      <t xml:space="preserve">Annual Participants  Year 1 </t>
    </r>
    <r>
      <rPr>
        <b/>
        <vertAlign val="superscript"/>
        <sz val="10"/>
        <color theme="1"/>
        <rFont val="Calibri"/>
        <family val="2"/>
        <scheme val="minor"/>
      </rPr>
      <t>5</t>
    </r>
  </si>
  <si>
    <r>
      <t xml:space="preserve">Units Purchased Year 1 </t>
    </r>
    <r>
      <rPr>
        <b/>
        <vertAlign val="superscript"/>
        <sz val="10"/>
        <color theme="1"/>
        <rFont val="Calibri"/>
        <family val="2"/>
        <scheme val="minor"/>
      </rPr>
      <t>6</t>
    </r>
  </si>
  <si>
    <r>
      <t xml:space="preserve">Utility Increased Supply Costs {UIC} Year 1 </t>
    </r>
    <r>
      <rPr>
        <b/>
        <vertAlign val="superscript"/>
        <sz val="10"/>
        <color theme="1"/>
        <rFont val="Calibri"/>
        <family val="2"/>
        <scheme val="minor"/>
      </rPr>
      <t>7</t>
    </r>
  </si>
  <si>
    <r>
      <t xml:space="preserve">Bill Increases {Bit} Year 1 </t>
    </r>
    <r>
      <rPr>
        <b/>
        <vertAlign val="superscript"/>
        <sz val="10"/>
        <color theme="1"/>
        <rFont val="Calibri"/>
        <family val="2"/>
        <scheme val="minor"/>
      </rPr>
      <t>8</t>
    </r>
  </si>
  <si>
    <r>
      <t xml:space="preserve">Tax Credits {TCt} Year 1 </t>
    </r>
    <r>
      <rPr>
        <b/>
        <vertAlign val="superscript"/>
        <sz val="10"/>
        <color theme="1"/>
        <rFont val="Calibri"/>
        <family val="2"/>
        <scheme val="minor"/>
      </rPr>
      <t>9</t>
    </r>
  </si>
  <si>
    <r>
      <t xml:space="preserve">Net-to-Gross ratio Year 1 </t>
    </r>
    <r>
      <rPr>
        <b/>
        <vertAlign val="superscript"/>
        <sz val="10"/>
        <color theme="1"/>
        <rFont val="Calibri"/>
        <family val="2"/>
        <scheme val="minor"/>
      </rPr>
      <t>10</t>
    </r>
  </si>
  <si>
    <r>
      <t xml:space="preserve">Participant Savings [DTH] (Annual) Year 2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</si>
  <si>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(Summer) Year 2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</si>
  <si>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(Winter) Year 2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</si>
  <si>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Customer Incentive {INCt} Year 2 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</si>
  <si>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t xml:space="preserve">Customer Cost {PCt} Year 2 </t>
    </r>
    <r>
      <rPr>
        <b/>
        <vertAlign val="superscript"/>
        <sz val="10"/>
        <color theme="1"/>
        <rFont val="Calibri"/>
        <family val="2"/>
        <scheme val="minor"/>
      </rPr>
      <t>4</t>
    </r>
  </si>
  <si>
    <r>
      <t xml:space="preserve">Annual Participants  Year 2 </t>
    </r>
    <r>
      <rPr>
        <b/>
        <vertAlign val="superscript"/>
        <sz val="10"/>
        <color theme="1"/>
        <rFont val="Calibri"/>
        <family val="2"/>
        <scheme val="minor"/>
      </rPr>
      <t>5</t>
    </r>
  </si>
  <si>
    <r>
      <t xml:space="preserve">Units Purchased Year 2 </t>
    </r>
    <r>
      <rPr>
        <b/>
        <vertAlign val="superscript"/>
        <sz val="10"/>
        <color theme="1"/>
        <rFont val="Calibri"/>
        <family val="2"/>
        <scheme val="minor"/>
      </rPr>
      <t>6</t>
    </r>
  </si>
  <si>
    <r>
      <t xml:space="preserve">Utility Increased Supply Costs {UIC} Year 2 </t>
    </r>
    <r>
      <rPr>
        <b/>
        <vertAlign val="superscript"/>
        <sz val="10"/>
        <color theme="1"/>
        <rFont val="Calibri"/>
        <family val="2"/>
        <scheme val="minor"/>
      </rPr>
      <t>7</t>
    </r>
  </si>
  <si>
    <r>
      <t xml:space="preserve">Bill Increases {Bit} Year 2 </t>
    </r>
    <r>
      <rPr>
        <b/>
        <vertAlign val="superscript"/>
        <sz val="10"/>
        <color theme="1"/>
        <rFont val="Calibri"/>
        <family val="2"/>
        <scheme val="minor"/>
      </rPr>
      <t>8</t>
    </r>
  </si>
  <si>
    <r>
      <t xml:space="preserve">Tax Credits {TCt} Year 2 </t>
    </r>
    <r>
      <rPr>
        <b/>
        <vertAlign val="superscript"/>
        <sz val="10"/>
        <color theme="1"/>
        <rFont val="Calibri"/>
        <family val="2"/>
        <scheme val="minor"/>
      </rPr>
      <t>9</t>
    </r>
  </si>
  <si>
    <r>
      <t xml:space="preserve">Net-to-Gross ratio Year 2 </t>
    </r>
    <r>
      <rPr>
        <b/>
        <vertAlign val="superscript"/>
        <sz val="10"/>
        <color theme="1"/>
        <rFont val="Calibri"/>
        <family val="2"/>
        <scheme val="minor"/>
      </rPr>
      <t>10</t>
    </r>
  </si>
  <si>
    <r>
      <t xml:space="preserve">Participant Savings [DTH] (Annual) Year 3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</si>
  <si>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(Summer) Year 3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</si>
  <si>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Participant Savings [DTH] (Winter) Year 3 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</si>
  <si>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 xml:space="preserve">Customer Incentive {INCt} Year 3 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</si>
  <si>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t xml:space="preserve">Customer Cost {PCt} Year 3 </t>
    </r>
    <r>
      <rPr>
        <b/>
        <vertAlign val="superscript"/>
        <sz val="10"/>
        <color theme="1"/>
        <rFont val="Calibri"/>
        <family val="2"/>
        <scheme val="minor"/>
      </rPr>
      <t>4</t>
    </r>
  </si>
  <si>
    <r>
      <t xml:space="preserve">Annual Participants  Year 3 </t>
    </r>
    <r>
      <rPr>
        <b/>
        <vertAlign val="superscript"/>
        <sz val="10"/>
        <color theme="1"/>
        <rFont val="Calibri"/>
        <family val="2"/>
        <scheme val="minor"/>
      </rPr>
      <t>5</t>
    </r>
  </si>
  <si>
    <r>
      <t xml:space="preserve">Units Purchased Year 3 </t>
    </r>
    <r>
      <rPr>
        <b/>
        <vertAlign val="superscript"/>
        <sz val="10"/>
        <color theme="1"/>
        <rFont val="Calibri"/>
        <family val="2"/>
        <scheme val="minor"/>
      </rPr>
      <t>6</t>
    </r>
  </si>
  <si>
    <r>
      <t xml:space="preserve">Utility Increased Supply Costs {UIC} Year 3 </t>
    </r>
    <r>
      <rPr>
        <b/>
        <vertAlign val="superscript"/>
        <sz val="10"/>
        <color theme="1"/>
        <rFont val="Calibri"/>
        <family val="2"/>
        <scheme val="minor"/>
      </rPr>
      <t>7</t>
    </r>
  </si>
  <si>
    <r>
      <t xml:space="preserve">Bill Increases {Bit} Year 3 </t>
    </r>
    <r>
      <rPr>
        <b/>
        <vertAlign val="superscript"/>
        <sz val="10"/>
        <color theme="1"/>
        <rFont val="Calibri"/>
        <family val="2"/>
        <scheme val="minor"/>
      </rPr>
      <t>8</t>
    </r>
  </si>
  <si>
    <r>
      <t xml:space="preserve">Tax Credits {TCt} Year 3 </t>
    </r>
    <r>
      <rPr>
        <b/>
        <vertAlign val="superscript"/>
        <sz val="10"/>
        <color theme="1"/>
        <rFont val="Calibri"/>
        <family val="2"/>
        <scheme val="minor"/>
      </rPr>
      <t>9</t>
    </r>
  </si>
  <si>
    <r>
      <t xml:space="preserve">Net-to-Gross ratio Year 3 </t>
    </r>
    <r>
      <rPr>
        <b/>
        <vertAlign val="superscript"/>
        <sz val="10"/>
        <color theme="1"/>
        <rFont val="Calibri"/>
        <family val="2"/>
        <scheme val="minor"/>
      </rPr>
      <t>10</t>
    </r>
  </si>
  <si>
    <t>Residential Boiler - Tier 2 (appliance)</t>
  </si>
  <si>
    <t>Residential Boiler - Tier 1 (appliance)</t>
  </si>
  <si>
    <t>Residential Boiler - Tier 2 (existing multifamily)</t>
  </si>
  <si>
    <t>Residential Boiler - Tier 1 (existing multifamily)</t>
  </si>
  <si>
    <t>Windows - R-5 (builder)</t>
  </si>
  <si>
    <t>Windows - R-5 (weatherization)</t>
  </si>
  <si>
    <t>Windows (weatherization)</t>
  </si>
  <si>
    <t>Air Sealing (weatherization)</t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</si>
  <si>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DTH Savings were provided from PECI and Nexant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</si>
  <si>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10</t>
    </r>
    <r>
      <rPr>
        <sz val="10"/>
        <color theme="1"/>
        <rFont val="Calibri"/>
        <family val="2"/>
        <scheme val="minor"/>
      </rPr>
      <t xml:space="preserve"> Questar assumes a Net to Gross ratio of 80%.  This assumes that 20% of the participants will be free riders.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</si>
  <si>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Measure Lifecyles were provided from the Nexant and PECI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</si>
  <si>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Proposed Incentives were provided by Nexant and PECI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</si>
  <si>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4</t>
    </r>
    <r>
      <rPr>
        <sz val="10"/>
        <color theme="1"/>
        <rFont val="Calibri"/>
        <family val="2"/>
        <scheme val="minor"/>
      </rPr>
      <t xml:space="preserve"> Customer costs were provided by Nexant and PECI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</si>
  <si>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5</t>
    </r>
    <r>
      <rPr>
        <sz val="10"/>
        <color theme="1"/>
        <rFont val="Calibri"/>
        <family val="2"/>
        <scheme val="minor"/>
      </rPr>
      <t xml:space="preserve"> Potential customers are based on the current residential and commerical customers in Utah.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</si>
  <si>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6</t>
    </r>
    <r>
      <rPr>
        <sz val="10"/>
        <color theme="1"/>
        <rFont val="Calibri"/>
        <family val="2"/>
        <scheme val="minor"/>
      </rPr>
      <t xml:space="preserve"> Annual participation numbers were proposed by Nexant and PECI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</si>
  <si>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7</t>
    </r>
    <r>
      <rPr>
        <sz val="10"/>
        <color theme="1"/>
        <rFont val="Calibri"/>
        <family val="2"/>
        <scheme val="minor"/>
      </rPr>
      <t xml:space="preserve"> The company does not believe that these programs will cause any increased utility supply costs.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</si>
  <si>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8</t>
    </r>
    <r>
      <rPr>
        <sz val="10"/>
        <color theme="1"/>
        <rFont val="Calibri"/>
        <family val="2"/>
        <scheme val="minor"/>
      </rPr>
      <t xml:space="preserve"> The company does not believe that these programs will cause any bill increases.</t>
    </r>
  </si>
  <si>
    <r>
      <t xml:space="preserve">     </t>
    </r>
    <r>
      <rPr>
        <vertAlign val="superscript"/>
        <sz val="10"/>
        <color theme="1"/>
        <rFont val="Calibri"/>
        <family val="2"/>
        <scheme val="minor"/>
      </rPr>
      <t>9</t>
    </r>
    <r>
      <rPr>
        <sz val="10"/>
        <color theme="1"/>
        <rFont val="Calibri"/>
        <family val="2"/>
        <scheme val="minor"/>
      </rPr>
      <t xml:space="preserve"> Currently there are no federal or state tax credits available.</t>
    </r>
  </si>
  <si>
    <t>Floor Insulation (weatherization)</t>
  </si>
  <si>
    <t>Wall Insulation (weatherization)</t>
  </si>
  <si>
    <r>
      <t xml:space="preserve">2014 </t>
    </r>
    <r>
      <rPr>
        <b/>
        <vertAlign val="superscript"/>
        <sz val="10"/>
        <color theme="1"/>
        <rFont val="Arial"/>
        <family val="2"/>
      </rPr>
      <t>2</t>
    </r>
  </si>
  <si>
    <t>95% Gas Furnace with ECM motor - (builder)</t>
  </si>
  <si>
    <t>2X6 R-20 Walls</t>
  </si>
  <si>
    <t>Residential Boiler - Tier 1 (builder)</t>
  </si>
  <si>
    <t>Residential Boiler - Tier 2 (builder)</t>
  </si>
  <si>
    <t>CPU</t>
  </si>
  <si>
    <t>Windows - R-5 (new multifamily)</t>
  </si>
  <si>
    <t>High Performance Home (new multifamily)</t>
  </si>
  <si>
    <t>Residential Boiler - Tier 1 (new multifamily)</t>
  </si>
  <si>
    <t>Residential Boiler - Tier 2 (new multifamily)</t>
  </si>
  <si>
    <t>2X6 R-20 Walls (new multifamily)</t>
  </si>
  <si>
    <t>95% Gas Furnace with ECM motor - (new multifamily)</t>
  </si>
  <si>
    <t>95% Gas Furnace with ECM motor (appliance)</t>
  </si>
  <si>
    <t>95% Plus AFUE Condensing Gas Furnace (low income)</t>
  </si>
  <si>
    <t>Attic Insulation - Tier 1 (low income)</t>
  </si>
  <si>
    <t>Floor Insulation (low income)</t>
  </si>
  <si>
    <t>Wall Insulation (low income)</t>
  </si>
  <si>
    <t>Windows (low income)</t>
  </si>
  <si>
    <t>Programmable Thermostat (low income)</t>
  </si>
  <si>
    <t>Duct Sealing &amp; Insulation (low income)</t>
  </si>
  <si>
    <t>Windows - R-5 (multifamily)</t>
  </si>
  <si>
    <t>ENERGYSTAR 3.0 (builder)</t>
  </si>
  <si>
    <t>ThermWise BOP 1 - (builder cert)</t>
  </si>
  <si>
    <t>ThermWise BOP2 - (rater cert)</t>
  </si>
  <si>
    <t>ENERGYSTAR 3.0 (new multifamily)</t>
  </si>
  <si>
    <t>ThermWise BOP 1 - (builder cert) (new multifamily)</t>
  </si>
  <si>
    <t>ThermWise BOP2 - (rater cert) (new multifamily)</t>
  </si>
  <si>
    <t>95% Gas Furnace with ECM motor (existing multifamily)</t>
  </si>
  <si>
    <r>
      <t xml:space="preserve">Commercial </t>
    </r>
    <r>
      <rPr>
        <vertAlign val="superscript"/>
        <sz val="10"/>
        <color theme="1"/>
        <rFont val="Arial"/>
        <family val="2"/>
      </rPr>
      <t>1</t>
    </r>
  </si>
  <si>
    <r>
      <t>1</t>
    </r>
    <r>
      <rPr>
        <sz val="10"/>
        <color theme="1"/>
        <rFont val="Arial"/>
        <family val="2"/>
      </rPr>
      <t xml:space="preserve"> These rates are taken from the gas price forecast used in the 2012 IRP.</t>
    </r>
  </si>
  <si>
    <t>Residential 1</t>
  </si>
  <si>
    <r>
      <t xml:space="preserve">Commercial DNG </t>
    </r>
    <r>
      <rPr>
        <vertAlign val="superscript"/>
        <sz val="10"/>
        <color theme="1"/>
        <rFont val="Arial"/>
        <family val="2"/>
      </rPr>
      <t>1</t>
    </r>
  </si>
  <si>
    <r>
      <t xml:space="preserve">Residential DNG </t>
    </r>
    <r>
      <rPr>
        <vertAlign val="superscript"/>
        <sz val="10"/>
        <color theme="1"/>
        <rFont val="Arial"/>
        <family val="2"/>
      </rPr>
      <t>1</t>
    </r>
  </si>
  <si>
    <r>
      <t xml:space="preserve">Avoided Cost </t>
    </r>
    <r>
      <rPr>
        <vertAlign val="superscript"/>
        <sz val="10"/>
        <color theme="1"/>
        <rFont val="Arial"/>
        <family val="2"/>
      </rPr>
      <t>1</t>
    </r>
  </si>
  <si>
    <t>Solar Water Heater - Pool (appliance)</t>
  </si>
  <si>
    <t>Solar Water Heater - Domestic (appliance)</t>
  </si>
  <si>
    <t>Direct Vent Fireplace - Tier 1 (appliance)</t>
  </si>
  <si>
    <t>Direct Vent Fireplace - Tier 1 (existing multifamily)</t>
  </si>
  <si>
    <t>Solar Water Heater - Domestic (existing multifamily)</t>
  </si>
  <si>
    <t>Solar Water Heater - Pool (existing multifamily)</t>
  </si>
  <si>
    <t>Solar Water Heater - Domestic (builder)</t>
  </si>
  <si>
    <t>Solar Water Heater - Pool (builder)</t>
  </si>
  <si>
    <t>Solar Water Heater - Domestic (new multifamily)</t>
  </si>
  <si>
    <t>Solar Water Heater - Pool (new multifamily)</t>
  </si>
  <si>
    <t>95% Plus AFUE Condensing Gas Furnace - (business)</t>
  </si>
  <si>
    <t>95% Plus AFUE Condensing Gas Furnace with ECM - (business)</t>
  </si>
  <si>
    <r>
      <t xml:space="preserve">2013 </t>
    </r>
    <r>
      <rPr>
        <b/>
        <vertAlign val="superscript"/>
        <sz val="10"/>
        <color theme="1"/>
        <rFont val="Arial"/>
        <family val="2"/>
      </rPr>
      <t>1</t>
    </r>
  </si>
  <si>
    <r>
      <t xml:space="preserve">2015 </t>
    </r>
    <r>
      <rPr>
        <b/>
        <vertAlign val="superscript"/>
        <sz val="10"/>
        <color theme="1"/>
        <rFont val="Arial"/>
        <family val="2"/>
      </rPr>
      <t>2</t>
    </r>
  </si>
  <si>
    <t>QGC DSM Exhibit 1.10</t>
  </si>
  <si>
    <t>Docket No. 12-057-14</t>
  </si>
  <si>
    <t>*12,440 represents projected audit efficiency measures distributed to participants and programmable thermostat rebates / 2,588 is the projected number of 2013 Home Energy Audits and programmable thermostat rebates.</t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</si>
  <si>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Appliance Rebate</t>
    </r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</si>
  <si>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Builder Rebates</t>
    </r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</si>
  <si>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Business Custom Rebates</t>
    </r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</si>
  <si>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Business Rebates</t>
    </r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</si>
  <si>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Weatherization Rebates</t>
    </r>
  </si>
  <si>
    <r>
      <t>ThermWise</t>
    </r>
    <r>
      <rPr>
        <vertAlign val="superscript"/>
        <sz val="10"/>
        <color theme="1"/>
        <rFont val="Calibri"/>
        <family val="2"/>
        <scheme val="minor"/>
      </rPr>
      <t>®</t>
    </r>
    <r>
      <rPr>
        <sz val="10"/>
        <color theme="1"/>
        <rFont val="Calibri"/>
        <family val="2"/>
        <scheme val="minor"/>
      </rPr>
      <t xml:space="preserve"> Home Energy Audit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</si>
  <si>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Appliance Rebate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</si>
  <si>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Builder Rebates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</si>
  <si>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Business Custom Rebates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</si>
  <si>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Business Rebates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</si>
  <si>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Weatherization Rebates</t>
    </r>
  </si>
  <si>
    <r>
      <t>ThermWise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Home Energy Audit</t>
    </r>
  </si>
</sst>
</file>

<file path=xl/styles.xml><?xml version="1.0" encoding="utf-8"?>
<styleSheet xmlns="http://schemas.openxmlformats.org/spreadsheetml/2006/main">
  <numFmts count="17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.0"/>
    <numFmt numFmtId="167" formatCode="#,##0.00000_);\(#,##0.00000\)"/>
    <numFmt numFmtId="168" formatCode="0.0"/>
    <numFmt numFmtId="169" formatCode="0.000000"/>
    <numFmt numFmtId="170" formatCode="_(&quot;$&quot;* #,##0.000_);_(&quot;$&quot;* \(#,##0.000\);_(&quot;$&quot;* &quot;-&quot;??_);_(@_)"/>
    <numFmt numFmtId="171" formatCode="0.000"/>
    <numFmt numFmtId="172" formatCode="0.0000"/>
    <numFmt numFmtId="173" formatCode="0.00000"/>
    <numFmt numFmtId="174" formatCode="0.000%"/>
    <numFmt numFmtId="175" formatCode="#,##0.000"/>
    <numFmt numFmtId="176" formatCode="#,##0.000000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color indexed="81"/>
      <name val="Tahoma"/>
      <family val="2"/>
    </font>
    <font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name val="MS Sans Serif"/>
      <family val="2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name val="MS Sans Serif"/>
      <family val="2"/>
    </font>
    <font>
      <u/>
      <sz val="10"/>
      <color theme="1"/>
      <name val="Arial"/>
      <family val="2"/>
    </font>
    <font>
      <vertAlign val="superscript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mediumGray">
        <fgColor indexed="22"/>
      </patternFill>
    </fill>
  </fills>
  <borders count="6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13" fillId="0" borderId="0" applyNumberFormat="0" applyFont="0" applyFill="0" applyBorder="0" applyAlignment="0" applyProtection="0">
      <alignment horizontal="left"/>
    </xf>
    <xf numFmtId="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15" fontId="13" fillId="0" borderId="0" applyFont="0" applyFill="0" applyBorder="0" applyAlignment="0" applyProtection="0"/>
    <xf numFmtId="0" fontId="20" fillId="0" borderId="1">
      <alignment horizontal="center"/>
    </xf>
    <xf numFmtId="3" fontId="13" fillId="0" borderId="0" applyFont="0" applyFill="0" applyBorder="0" applyAlignment="0" applyProtection="0"/>
    <xf numFmtId="0" fontId="13" fillId="4" borderId="0" applyNumberFormat="0" applyFont="0" applyBorder="0" applyAlignment="0" applyProtection="0"/>
    <xf numFmtId="44" fontId="1" fillId="0" borderId="0" applyFont="0" applyFill="0" applyBorder="0" applyAlignment="0" applyProtection="0"/>
  </cellStyleXfs>
  <cellXfs count="499">
    <xf numFmtId="0" fontId="0" fillId="0" borderId="0" xfId="0"/>
    <xf numFmtId="0" fontId="0" fillId="0" borderId="0" xfId="0" applyBorder="1"/>
    <xf numFmtId="3" fontId="0" fillId="0" borderId="0" xfId="0" applyNumberFormat="1"/>
    <xf numFmtId="0" fontId="0" fillId="0" borderId="0" xfId="0" applyFill="1"/>
    <xf numFmtId="0" fontId="0" fillId="0" borderId="0" xfId="0" applyFill="1" applyBorder="1" applyAlignment="1">
      <alignment vertical="center" wrapText="1"/>
    </xf>
    <xf numFmtId="0" fontId="0" fillId="0" borderId="4" xfId="0" applyBorder="1"/>
    <xf numFmtId="168" fontId="0" fillId="0" borderId="0" xfId="0" applyNumberFormat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5" fontId="5" fillId="0" borderId="7" xfId="0" applyNumberFormat="1" applyFont="1" applyBorder="1"/>
    <xf numFmtId="165" fontId="5" fillId="0" borderId="11" xfId="0" applyNumberFormat="1" applyFont="1" applyBorder="1"/>
    <xf numFmtId="0" fontId="6" fillId="0" borderId="1" xfId="0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3" fontId="0" fillId="0" borderId="34" xfId="0" applyNumberFormat="1" applyBorder="1"/>
    <xf numFmtId="3" fontId="5" fillId="0" borderId="7" xfId="0" applyNumberFormat="1" applyFont="1" applyBorder="1"/>
    <xf numFmtId="3" fontId="0" fillId="0" borderId="0" xfId="0" applyNumberForma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8" fontId="5" fillId="0" borderId="5" xfId="0" applyNumberFormat="1" applyFont="1" applyFill="1" applyBorder="1" applyAlignment="1">
      <alignment horizontal="center"/>
    </xf>
    <xf numFmtId="0" fontId="0" fillId="0" borderId="30" xfId="0" applyFill="1" applyBorder="1"/>
    <xf numFmtId="0" fontId="0" fillId="0" borderId="4" xfId="0" applyFill="1" applyBorder="1"/>
    <xf numFmtId="165" fontId="5" fillId="0" borderId="7" xfId="0" applyNumberFormat="1" applyFont="1" applyFill="1" applyBorder="1"/>
    <xf numFmtId="0" fontId="0" fillId="0" borderId="12" xfId="0" applyFill="1" applyBorder="1"/>
    <xf numFmtId="165" fontId="5" fillId="0" borderId="11" xfId="0" applyNumberFormat="1" applyFont="1" applyFill="1" applyBorder="1"/>
    <xf numFmtId="3" fontId="5" fillId="0" borderId="11" xfId="0" applyNumberFormat="1" applyFont="1" applyFill="1" applyBorder="1"/>
    <xf numFmtId="168" fontId="5" fillId="0" borderId="7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 wrapText="1"/>
    </xf>
    <xf numFmtId="165" fontId="5" fillId="0" borderId="0" xfId="0" applyNumberFormat="1" applyFont="1" applyFill="1" applyBorder="1" applyAlignment="1">
      <alignment vertical="center"/>
    </xf>
    <xf numFmtId="168" fontId="5" fillId="0" borderId="0" xfId="0" applyNumberFormat="1" applyFont="1" applyFill="1" applyBorder="1" applyAlignment="1">
      <alignment vertical="center"/>
    </xf>
    <xf numFmtId="168" fontId="5" fillId="0" borderId="9" xfId="0" applyNumberFormat="1" applyFont="1" applyFill="1" applyBorder="1" applyAlignment="1">
      <alignment vertical="center"/>
    </xf>
    <xf numFmtId="165" fontId="5" fillId="0" borderId="9" xfId="0" applyNumberFormat="1" applyFont="1" applyFill="1" applyBorder="1" applyAlignment="1">
      <alignment vertical="center"/>
    </xf>
    <xf numFmtId="168" fontId="5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4" fillId="0" borderId="0" xfId="0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 wrapText="1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3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 wrapText="1"/>
    </xf>
    <xf numFmtId="165" fontId="5" fillId="0" borderId="0" xfId="0" applyNumberFormat="1" applyFont="1" applyFill="1" applyBorder="1"/>
    <xf numFmtId="0" fontId="8" fillId="0" borderId="0" xfId="0" applyFont="1" applyFill="1" applyBorder="1" applyAlignment="1">
      <alignment horizontal="center" textRotation="180"/>
    </xf>
    <xf numFmtId="0" fontId="8" fillId="0" borderId="0" xfId="0" quotePrefix="1" applyFont="1" applyFill="1" applyBorder="1" applyAlignment="1">
      <alignment horizontal="center" textRotation="180"/>
    </xf>
    <xf numFmtId="0" fontId="0" fillId="0" borderId="12" xfId="0" applyFill="1" applyBorder="1" applyAlignment="1">
      <alignment horizontal="left"/>
    </xf>
    <xf numFmtId="165" fontId="5" fillId="0" borderId="5" xfId="0" applyNumberFormat="1" applyFont="1" applyFill="1" applyBorder="1"/>
    <xf numFmtId="166" fontId="5" fillId="0" borderId="7" xfId="0" applyNumberFormat="1" applyFont="1" applyFill="1" applyBorder="1"/>
    <xf numFmtId="166" fontId="5" fillId="0" borderId="11" xfId="0" applyNumberFormat="1" applyFont="1" applyFill="1" applyBorder="1"/>
    <xf numFmtId="166" fontId="5" fillId="0" borderId="5" xfId="0" applyNumberFormat="1" applyFont="1" applyFill="1" applyBorder="1"/>
    <xf numFmtId="0" fontId="0" fillId="0" borderId="8" xfId="0" applyFill="1" applyBorder="1"/>
    <xf numFmtId="0" fontId="0" fillId="0" borderId="13" xfId="0" applyFill="1" applyBorder="1"/>
    <xf numFmtId="3" fontId="3" fillId="0" borderId="0" xfId="0" applyNumberFormat="1" applyFont="1" applyAlignment="1">
      <alignment horizontal="center"/>
    </xf>
    <xf numFmtId="3" fontId="4" fillId="0" borderId="15" xfId="0" quotePrefix="1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wrapText="1"/>
    </xf>
    <xf numFmtId="3" fontId="5" fillId="0" borderId="5" xfId="0" applyNumberFormat="1" applyFont="1" applyFill="1" applyBorder="1" applyAlignment="1">
      <alignment horizontal="center" wrapText="1"/>
    </xf>
    <xf numFmtId="3" fontId="5" fillId="0" borderId="5" xfId="0" applyNumberFormat="1" applyFont="1" applyFill="1" applyBorder="1"/>
    <xf numFmtId="3" fontId="0" fillId="0" borderId="38" xfId="0" applyNumberFormat="1" applyFill="1" applyBorder="1" applyAlignment="1">
      <alignment vertical="center"/>
    </xf>
    <xf numFmtId="0" fontId="0" fillId="0" borderId="10" xfId="0" applyFill="1" applyBorder="1"/>
    <xf numFmtId="0" fontId="0" fillId="0" borderId="14" xfId="0" applyFill="1" applyBorder="1"/>
    <xf numFmtId="168" fontId="5" fillId="0" borderId="11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textRotation="180"/>
    </xf>
    <xf numFmtId="165" fontId="5" fillId="0" borderId="11" xfId="0" applyNumberFormat="1" applyFont="1" applyFill="1" applyBorder="1" applyAlignment="1">
      <alignment horizontal="right"/>
    </xf>
    <xf numFmtId="3" fontId="5" fillId="0" borderId="11" xfId="0" applyNumberFormat="1" applyFont="1" applyFill="1" applyBorder="1" applyAlignment="1">
      <alignment horizontal="right"/>
    </xf>
    <xf numFmtId="1" fontId="5" fillId="0" borderId="7" xfId="0" applyNumberFormat="1" applyFont="1" applyFill="1" applyBorder="1" applyAlignment="1">
      <alignment horizontal="right"/>
    </xf>
    <xf numFmtId="0" fontId="0" fillId="0" borderId="29" xfId="0" applyFill="1" applyBorder="1"/>
    <xf numFmtId="166" fontId="5" fillId="0" borderId="7" xfId="0" applyNumberFormat="1" applyFont="1" applyFill="1" applyBorder="1" applyAlignment="1">
      <alignment horizontal="right"/>
    </xf>
    <xf numFmtId="165" fontId="9" fillId="0" borderId="0" xfId="0" applyNumberFormat="1" applyFont="1" applyFill="1"/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/>
    <xf numFmtId="165" fontId="9" fillId="0" borderId="0" xfId="0" applyNumberFormat="1" applyFont="1"/>
    <xf numFmtId="0" fontId="12" fillId="0" borderId="0" xfId="0" applyFont="1"/>
    <xf numFmtId="0" fontId="3" fillId="0" borderId="24" xfId="0" applyFont="1" applyFill="1" applyBorder="1" applyAlignment="1">
      <alignment vertical="center"/>
    </xf>
    <xf numFmtId="165" fontId="3" fillId="0" borderId="5" xfId="0" applyNumberFormat="1" applyFont="1" applyFill="1" applyBorder="1"/>
    <xf numFmtId="166" fontId="3" fillId="0" borderId="5" xfId="0" applyNumberFormat="1" applyFont="1" applyFill="1" applyBorder="1"/>
    <xf numFmtId="3" fontId="3" fillId="0" borderId="5" xfId="0" applyNumberFormat="1" applyFont="1" applyFill="1" applyBorder="1"/>
    <xf numFmtId="0" fontId="0" fillId="0" borderId="4" xfId="0" applyFill="1" applyBorder="1" applyAlignment="1">
      <alignment horizontal="right"/>
    </xf>
    <xf numFmtId="0" fontId="3" fillId="0" borderId="58" xfId="0" applyFont="1" applyFill="1" applyBorder="1" applyAlignment="1">
      <alignment horizontal="right" vertical="center"/>
    </xf>
    <xf numFmtId="165" fontId="3" fillId="0" borderId="56" xfId="0" applyNumberFormat="1" applyFont="1" applyFill="1" applyBorder="1" applyAlignment="1">
      <alignment horizontal="right"/>
    </xf>
    <xf numFmtId="168" fontId="3" fillId="0" borderId="56" xfId="0" applyNumberFormat="1" applyFont="1" applyFill="1" applyBorder="1" applyAlignment="1">
      <alignment horizontal="right"/>
    </xf>
    <xf numFmtId="3" fontId="3" fillId="0" borderId="57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 vertical="center"/>
    </xf>
    <xf numFmtId="165" fontId="5" fillId="0" borderId="0" xfId="0" applyNumberFormat="1" applyFont="1" applyFill="1" applyBorder="1" applyAlignment="1">
      <alignment horizontal="right" vertical="center"/>
    </xf>
    <xf numFmtId="3" fontId="0" fillId="0" borderId="0" xfId="0" applyNumberFormat="1" applyFill="1" applyBorder="1" applyAlignment="1">
      <alignment horizontal="right" vertical="center"/>
    </xf>
    <xf numFmtId="3" fontId="0" fillId="0" borderId="38" xfId="0" applyNumberFormat="1" applyFill="1" applyBorder="1" applyAlignment="1">
      <alignment horizontal="right" vertical="center"/>
    </xf>
    <xf numFmtId="3" fontId="4" fillId="0" borderId="15" xfId="0" quotePrefix="1" applyNumberFormat="1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66" fontId="5" fillId="0" borderId="11" xfId="0" applyNumberFormat="1" applyFont="1" applyFill="1" applyBorder="1" applyAlignment="1">
      <alignment horizontal="right"/>
    </xf>
    <xf numFmtId="0" fontId="0" fillId="0" borderId="55" xfId="0" applyFill="1" applyBorder="1" applyAlignment="1">
      <alignment horizontal="right" vertical="center"/>
    </xf>
    <xf numFmtId="165" fontId="5" fillId="0" borderId="56" xfId="0" applyNumberFormat="1" applyFont="1" applyFill="1" applyBorder="1" applyAlignment="1">
      <alignment horizontal="right"/>
    </xf>
    <xf numFmtId="166" fontId="5" fillId="0" borderId="56" xfId="0" applyNumberFormat="1" applyFont="1" applyFill="1" applyBorder="1" applyAlignment="1">
      <alignment horizontal="right"/>
    </xf>
    <xf numFmtId="3" fontId="5" fillId="0" borderId="57" xfId="0" applyNumberFormat="1" applyFont="1" applyFill="1" applyBorder="1" applyAlignment="1">
      <alignment horizontal="right"/>
    </xf>
    <xf numFmtId="0" fontId="3" fillId="0" borderId="25" xfId="0" applyFont="1" applyFill="1" applyBorder="1" applyAlignment="1">
      <alignment vertical="center"/>
    </xf>
    <xf numFmtId="165" fontId="3" fillId="0" borderId="5" xfId="0" applyNumberFormat="1" applyFont="1" applyFill="1" applyBorder="1" applyAlignment="1">
      <alignment vertical="center"/>
    </xf>
    <xf numFmtId="0" fontId="3" fillId="0" borderId="54" xfId="0" applyFont="1" applyFill="1" applyBorder="1" applyAlignment="1">
      <alignment horizontal="left"/>
    </xf>
    <xf numFmtId="0" fontId="3" fillId="0" borderId="54" xfId="0" applyFont="1" applyFill="1" applyBorder="1" applyAlignment="1">
      <alignment horizontal="left" vertical="center"/>
    </xf>
    <xf numFmtId="168" fontId="3" fillId="0" borderId="5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0" fontId="3" fillId="0" borderId="13" xfId="0" applyFont="1" applyFill="1" applyBorder="1" applyAlignment="1">
      <alignment vertical="center"/>
    </xf>
    <xf numFmtId="0" fontId="3" fillId="0" borderId="39" xfId="0" applyFont="1" applyFill="1" applyBorder="1" applyAlignment="1">
      <alignment vertical="center"/>
    </xf>
    <xf numFmtId="165" fontId="3" fillId="0" borderId="7" xfId="0" applyNumberFormat="1" applyFont="1" applyFill="1" applyBorder="1"/>
    <xf numFmtId="3" fontId="3" fillId="0" borderId="5" xfId="0" applyNumberFormat="1" applyFont="1" applyFill="1" applyBorder="1" applyAlignment="1">
      <alignment vertical="center"/>
    </xf>
    <xf numFmtId="0" fontId="3" fillId="0" borderId="24" xfId="0" applyFont="1" applyFill="1" applyBorder="1"/>
    <xf numFmtId="0" fontId="3" fillId="0" borderId="28" xfId="0" applyFont="1" applyFill="1" applyBorder="1"/>
    <xf numFmtId="0" fontId="0" fillId="0" borderId="8" xfId="0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166" fontId="3" fillId="0" borderId="5" xfId="0" applyNumberFormat="1" applyFont="1" applyFill="1" applyBorder="1" applyAlignment="1">
      <alignment horizontal="right"/>
    </xf>
    <xf numFmtId="0" fontId="8" fillId="0" borderId="0" xfId="0" quotePrefix="1" applyFont="1" applyFill="1" applyBorder="1" applyAlignment="1">
      <alignment textRotation="180"/>
    </xf>
    <xf numFmtId="9" fontId="9" fillId="0" borderId="3" xfId="0" applyNumberFormat="1" applyFont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wrapText="1"/>
    </xf>
    <xf numFmtId="2" fontId="15" fillId="0" borderId="43" xfId="0" applyNumberFormat="1" applyFont="1" applyFill="1" applyBorder="1" applyAlignment="1">
      <alignment horizontal="center" wrapText="1"/>
    </xf>
    <xf numFmtId="0" fontId="15" fillId="0" borderId="40" xfId="0" applyFont="1" applyFill="1" applyBorder="1" applyAlignment="1">
      <alignment horizontal="center" wrapText="1"/>
    </xf>
    <xf numFmtId="0" fontId="15" fillId="0" borderId="42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34" xfId="0" applyFont="1" applyFill="1" applyBorder="1" applyAlignment="1">
      <alignment horizontal="center" wrapText="1"/>
    </xf>
    <xf numFmtId="2" fontId="17" fillId="0" borderId="0" xfId="0" applyNumberFormat="1" applyFont="1" applyFill="1"/>
    <xf numFmtId="0" fontId="15" fillId="0" borderId="5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wrapText="1"/>
    </xf>
    <xf numFmtId="0" fontId="17" fillId="0" borderId="0" xfId="0" applyFont="1" applyFill="1"/>
    <xf numFmtId="0" fontId="15" fillId="0" borderId="44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wrapText="1"/>
    </xf>
    <xf numFmtId="0" fontId="15" fillId="0" borderId="45" xfId="0" applyFont="1" applyFill="1" applyBorder="1" applyAlignment="1">
      <alignment horizontal="center" wrapText="1"/>
    </xf>
    <xf numFmtId="0" fontId="15" fillId="0" borderId="46" xfId="0" applyFont="1" applyFill="1" applyBorder="1" applyAlignment="1">
      <alignment horizontal="center" wrapText="1"/>
    </xf>
    <xf numFmtId="1" fontId="15" fillId="0" borderId="35" xfId="0" applyNumberFormat="1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center" wrapText="1"/>
    </xf>
    <xf numFmtId="3" fontId="15" fillId="0" borderId="41" xfId="0" applyNumberFormat="1" applyFont="1" applyFill="1" applyBorder="1" applyAlignment="1">
      <alignment horizontal="center" wrapText="1"/>
    </xf>
    <xf numFmtId="0" fontId="15" fillId="0" borderId="44" xfId="0" applyFont="1" applyFill="1" applyBorder="1" applyAlignment="1">
      <alignment horizontal="center" wrapText="1"/>
    </xf>
    <xf numFmtId="0" fontId="15" fillId="0" borderId="5" xfId="0" applyFont="1" applyFill="1" applyBorder="1" applyAlignment="1">
      <alignment horizontal="center" wrapText="1"/>
    </xf>
    <xf numFmtId="0" fontId="15" fillId="0" borderId="38" xfId="0" applyFont="1" applyFill="1" applyBorder="1" applyAlignment="1">
      <alignment horizontal="center" wrapText="1"/>
    </xf>
    <xf numFmtId="0" fontId="15" fillId="0" borderId="48" xfId="0" applyFont="1" applyFill="1" applyBorder="1" applyAlignment="1">
      <alignment horizontal="center" wrapText="1"/>
    </xf>
    <xf numFmtId="0" fontId="17" fillId="0" borderId="49" xfId="0" applyFont="1" applyFill="1" applyBorder="1" applyAlignment="1">
      <alignment horizontal="center"/>
    </xf>
    <xf numFmtId="0" fontId="17" fillId="0" borderId="50" xfId="0" applyFont="1" applyFill="1" applyBorder="1" applyAlignment="1">
      <alignment horizontal="center"/>
    </xf>
    <xf numFmtId="0" fontId="17" fillId="0" borderId="53" xfId="0" applyFont="1" applyFill="1" applyBorder="1" applyAlignment="1">
      <alignment horizontal="center"/>
    </xf>
    <xf numFmtId="1" fontId="17" fillId="0" borderId="52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left"/>
    </xf>
    <xf numFmtId="1" fontId="17" fillId="0" borderId="0" xfId="0" applyNumberFormat="1" applyFont="1" applyFill="1" applyAlignment="1">
      <alignment horizontal="left"/>
    </xf>
    <xf numFmtId="3" fontId="17" fillId="0" borderId="0" xfId="0" applyNumberFormat="1" applyFont="1" applyFill="1" applyAlignment="1">
      <alignment horizontal="left"/>
    </xf>
    <xf numFmtId="0" fontId="18" fillId="0" borderId="0" xfId="0" applyFont="1" applyFill="1" applyBorder="1" applyAlignment="1">
      <alignment horizontal="center"/>
    </xf>
    <xf numFmtId="2" fontId="18" fillId="0" borderId="12" xfId="0" applyNumberFormat="1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/>
    </xf>
    <xf numFmtId="2" fontId="17" fillId="0" borderId="12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Border="1" applyAlignment="1">
      <alignment horizontal="center" vertical="center"/>
    </xf>
    <xf numFmtId="166" fontId="17" fillId="0" borderId="34" xfId="0" applyNumberFormat="1" applyFont="1" applyFill="1" applyBorder="1" applyAlignment="1">
      <alignment horizontal="center" vertical="center" wrapText="1"/>
    </xf>
    <xf numFmtId="2" fontId="17" fillId="0" borderId="34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/>
    </xf>
    <xf numFmtId="3" fontId="17" fillId="0" borderId="0" xfId="0" applyNumberFormat="1" applyFont="1" applyFill="1"/>
    <xf numFmtId="0" fontId="17" fillId="0" borderId="11" xfId="0" applyFont="1" applyFill="1" applyBorder="1"/>
    <xf numFmtId="175" fontId="17" fillId="0" borderId="0" xfId="0" applyNumberFormat="1" applyFont="1" applyFill="1"/>
    <xf numFmtId="0" fontId="17" fillId="0" borderId="36" xfId="0" applyFont="1" applyFill="1" applyBorder="1" applyAlignment="1">
      <alignment vertical="center" wrapText="1"/>
    </xf>
    <xf numFmtId="3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36" xfId="0" applyFont="1" applyFill="1" applyBorder="1" applyAlignment="1">
      <alignment vertical="center"/>
    </xf>
    <xf numFmtId="2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vertical="center"/>
    </xf>
    <xf numFmtId="1" fontId="17" fillId="0" borderId="0" xfId="0" applyNumberFormat="1" applyFont="1" applyFill="1"/>
    <xf numFmtId="0" fontId="17" fillId="0" borderId="0" xfId="0" applyFont="1" applyFill="1" applyBorder="1" applyAlignment="1">
      <alignment vertical="center" wrapText="1"/>
    </xf>
    <xf numFmtId="173" fontId="17" fillId="0" borderId="0" xfId="0" applyNumberFormat="1" applyFont="1" applyFill="1"/>
    <xf numFmtId="164" fontId="17" fillId="0" borderId="0" xfId="0" applyNumberFormat="1" applyFont="1" applyFill="1"/>
    <xf numFmtId="173" fontId="17" fillId="0" borderId="0" xfId="0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/>
    <xf numFmtId="174" fontId="17" fillId="0" borderId="0" xfId="1" applyNumberFormat="1" applyFont="1" applyFill="1" applyBorder="1" applyAlignment="1">
      <alignment horizontal="center"/>
    </xf>
    <xf numFmtId="9" fontId="17" fillId="0" borderId="0" xfId="1" applyFont="1" applyFill="1" applyBorder="1"/>
    <xf numFmtId="172" fontId="17" fillId="0" borderId="0" xfId="0" applyNumberFormat="1" applyFont="1" applyFill="1" applyBorder="1"/>
    <xf numFmtId="4" fontId="17" fillId="0" borderId="0" xfId="3" applyNumberFormat="1" applyFont="1" applyFill="1" applyBorder="1" applyAlignment="1">
      <alignment horizontal="center"/>
    </xf>
    <xf numFmtId="164" fontId="17" fillId="0" borderId="0" xfId="0" applyNumberFormat="1" applyFont="1" applyFill="1" applyBorder="1"/>
    <xf numFmtId="3" fontId="17" fillId="0" borderId="0" xfId="3" applyNumberFormat="1" applyFont="1" applyFill="1" applyBorder="1" applyAlignment="1">
      <alignment horizontal="center"/>
    </xf>
    <xf numFmtId="4" fontId="17" fillId="0" borderId="0" xfId="3" applyFont="1" applyFill="1" applyBorder="1"/>
    <xf numFmtId="0" fontId="17" fillId="0" borderId="0" xfId="2" applyFont="1" applyFill="1" applyAlignment="1"/>
    <xf numFmtId="3" fontId="17" fillId="0" borderId="0" xfId="3" applyNumberFormat="1" applyFont="1" applyFill="1" applyAlignment="1">
      <alignment horizontal="center"/>
    </xf>
    <xf numFmtId="4" fontId="17" fillId="0" borderId="0" xfId="3" applyFont="1" applyFill="1"/>
    <xf numFmtId="165" fontId="17" fillId="0" borderId="0" xfId="0" applyNumberFormat="1" applyFont="1" applyFill="1" applyAlignment="1">
      <alignment vertical="center"/>
    </xf>
    <xf numFmtId="3" fontId="17" fillId="0" borderId="0" xfId="0" applyNumberFormat="1" applyFont="1" applyFill="1" applyAlignment="1">
      <alignment vertical="center"/>
    </xf>
    <xf numFmtId="2" fontId="17" fillId="0" borderId="0" xfId="0" applyNumberFormat="1" applyFont="1" applyFill="1" applyAlignment="1">
      <alignment vertical="center"/>
    </xf>
    <xf numFmtId="165" fontId="17" fillId="0" borderId="0" xfId="0" applyNumberFormat="1" applyFont="1" applyFill="1"/>
    <xf numFmtId="0" fontId="15" fillId="2" borderId="9" xfId="0" applyFont="1" applyFill="1" applyBorder="1" applyAlignment="1">
      <alignment horizontal="center" wrapText="1"/>
    </xf>
    <xf numFmtId="0" fontId="15" fillId="2" borderId="8" xfId="0" applyFont="1" applyFill="1" applyBorder="1" applyAlignment="1">
      <alignment horizontal="center" wrapText="1"/>
    </xf>
    <xf numFmtId="165" fontId="15" fillId="2" borderId="8" xfId="0" applyNumberFormat="1" applyFont="1" applyFill="1" applyBorder="1" applyAlignment="1">
      <alignment horizontal="center" wrapText="1"/>
    </xf>
    <xf numFmtId="165" fontId="15" fillId="2" borderId="9" xfId="0" applyNumberFormat="1" applyFont="1" applyFill="1" applyBorder="1" applyAlignment="1">
      <alignment horizontal="center" wrapText="1"/>
    </xf>
    <xf numFmtId="165" fontId="15" fillId="2" borderId="10" xfId="0" applyNumberFormat="1" applyFont="1" applyFill="1" applyBorder="1" applyAlignment="1">
      <alignment horizontal="center" wrapText="1"/>
    </xf>
    <xf numFmtId="165" fontId="15" fillId="2" borderId="0" xfId="0" applyNumberFormat="1" applyFont="1" applyFill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7" fillId="0" borderId="0" xfId="0" applyFont="1"/>
    <xf numFmtId="0" fontId="15" fillId="2" borderId="0" xfId="0" applyFont="1" applyFill="1" applyBorder="1" applyAlignment="1">
      <alignment horizontal="center" wrapText="1"/>
    </xf>
    <xf numFmtId="0" fontId="15" fillId="2" borderId="13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 wrapText="1"/>
    </xf>
    <xf numFmtId="1" fontId="17" fillId="0" borderId="0" xfId="0" applyNumberFormat="1" applyFont="1" applyBorder="1" applyAlignment="1">
      <alignment horizontal="center"/>
    </xf>
    <xf numFmtId="165" fontId="17" fillId="0" borderId="9" xfId="0" applyNumberFormat="1" applyFont="1" applyFill="1" applyBorder="1" applyAlignment="1">
      <alignment horizontal="center" vertical="center"/>
    </xf>
    <xf numFmtId="3" fontId="17" fillId="0" borderId="34" xfId="0" applyNumberFormat="1" applyFont="1" applyFill="1" applyBorder="1" applyAlignment="1">
      <alignment horizontal="center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165" fontId="17" fillId="0" borderId="12" xfId="0" applyNumberFormat="1" applyFont="1" applyFill="1" applyBorder="1" applyAlignment="1">
      <alignment horizontal="center" vertical="center"/>
    </xf>
    <xf numFmtId="165" fontId="17" fillId="0" borderId="34" xfId="0" applyNumberFormat="1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vertical="center" wrapText="1"/>
    </xf>
    <xf numFmtId="3" fontId="17" fillId="0" borderId="0" xfId="0" applyNumberFormat="1" applyFont="1"/>
    <xf numFmtId="2" fontId="17" fillId="0" borderId="0" xfId="0" applyNumberFormat="1" applyFont="1"/>
    <xf numFmtId="165" fontId="17" fillId="0" borderId="0" xfId="0" applyNumberFormat="1" applyFont="1" applyBorder="1" applyAlignment="1">
      <alignment horizontal="center" vertical="center"/>
    </xf>
    <xf numFmtId="165" fontId="17" fillId="0" borderId="0" xfId="0" applyNumberFormat="1" applyFont="1"/>
    <xf numFmtId="165" fontId="15" fillId="0" borderId="0" xfId="0" applyNumberFormat="1" applyFont="1" applyBorder="1" applyAlignment="1">
      <alignment horizontal="center" vertical="center"/>
    </xf>
    <xf numFmtId="165" fontId="17" fillId="0" borderId="0" xfId="0" applyNumberFormat="1" applyFont="1" applyBorder="1"/>
    <xf numFmtId="0" fontId="17" fillId="0" borderId="0" xfId="0" applyFont="1" applyBorder="1"/>
    <xf numFmtId="0" fontId="17" fillId="0" borderId="1" xfId="0" applyFont="1" applyFill="1" applyBorder="1"/>
    <xf numFmtId="168" fontId="17" fillId="0" borderId="1" xfId="0" applyNumberFormat="1" applyFont="1" applyFill="1" applyBorder="1"/>
    <xf numFmtId="0" fontId="17" fillId="3" borderId="12" xfId="0" applyFont="1" applyFill="1" applyBorder="1" applyAlignment="1">
      <alignment horizontal="right"/>
    </xf>
    <xf numFmtId="0" fontId="17" fillId="3" borderId="0" xfId="0" applyFont="1" applyFill="1" applyBorder="1" applyAlignment="1">
      <alignment horizontal="right"/>
    </xf>
    <xf numFmtId="0" fontId="15" fillId="3" borderId="15" xfId="0" applyFont="1" applyFill="1" applyBorder="1" applyAlignment="1">
      <alignment horizontal="center" wrapText="1"/>
    </xf>
    <xf numFmtId="0" fontId="17" fillId="0" borderId="0" xfId="0" applyFont="1" applyAlignment="1">
      <alignment horizontal="right"/>
    </xf>
    <xf numFmtId="0" fontId="17" fillId="0" borderId="0" xfId="0" applyFont="1" applyBorder="1" applyAlignment="1">
      <alignment horizontal="right"/>
    </xf>
    <xf numFmtId="0" fontId="17" fillId="3" borderId="29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168" fontId="17" fillId="3" borderId="5" xfId="0" applyNumberFormat="1" applyFont="1" applyFill="1" applyBorder="1" applyAlignment="1">
      <alignment horizontal="center"/>
    </xf>
    <xf numFmtId="0" fontId="17" fillId="3" borderId="15" xfId="0" applyFont="1" applyFill="1" applyBorder="1" applyAlignment="1">
      <alignment horizontal="center" wrapText="1"/>
    </xf>
    <xf numFmtId="0" fontId="17" fillId="3" borderId="38" xfId="0" applyFont="1" applyFill="1" applyBorder="1" applyAlignment="1">
      <alignment horizontal="center"/>
    </xf>
    <xf numFmtId="0" fontId="17" fillId="0" borderId="30" xfId="0" applyFont="1" applyBorder="1"/>
    <xf numFmtId="0" fontId="17" fillId="0" borderId="4" xfId="0" applyFont="1" applyBorder="1"/>
    <xf numFmtId="165" fontId="17" fillId="0" borderId="7" xfId="0" applyNumberFormat="1" applyFont="1" applyBorder="1"/>
    <xf numFmtId="3" fontId="17" fillId="0" borderId="34" xfId="0" applyNumberFormat="1" applyFont="1" applyBorder="1"/>
    <xf numFmtId="165" fontId="17" fillId="0" borderId="21" xfId="0" applyNumberFormat="1" applyFont="1" applyBorder="1"/>
    <xf numFmtId="165" fontId="17" fillId="0" borderId="17" xfId="0" applyNumberFormat="1" applyFont="1" applyBorder="1"/>
    <xf numFmtId="165" fontId="17" fillId="0" borderId="16" xfId="0" applyNumberFormat="1" applyFont="1" applyBorder="1"/>
    <xf numFmtId="165" fontId="17" fillId="0" borderId="17" xfId="0" applyNumberFormat="1" applyFont="1" applyFill="1" applyBorder="1"/>
    <xf numFmtId="0" fontId="17" fillId="0" borderId="12" xfId="0" applyFont="1" applyBorder="1"/>
    <xf numFmtId="165" fontId="17" fillId="0" borderId="11" xfId="0" applyNumberFormat="1" applyFont="1" applyBorder="1"/>
    <xf numFmtId="168" fontId="17" fillId="0" borderId="11" xfId="0" applyNumberFormat="1" applyFont="1" applyBorder="1"/>
    <xf numFmtId="165" fontId="17" fillId="0" borderId="22" xfId="0" applyNumberFormat="1" applyFont="1" applyBorder="1"/>
    <xf numFmtId="165" fontId="17" fillId="0" borderId="6" xfId="0" applyNumberFormat="1" applyFont="1" applyBorder="1"/>
    <xf numFmtId="165" fontId="17" fillId="0" borderId="18" xfId="0" applyNumberFormat="1" applyFont="1" applyBorder="1"/>
    <xf numFmtId="165" fontId="17" fillId="0" borderId="22" xfId="0" applyNumberFormat="1" applyFont="1" applyFill="1" applyBorder="1"/>
    <xf numFmtId="168" fontId="17" fillId="0" borderId="11" xfId="0" applyNumberFormat="1" applyFont="1" applyBorder="1" applyAlignment="1">
      <alignment horizontal="right"/>
    </xf>
    <xf numFmtId="165" fontId="17" fillId="0" borderId="15" xfId="0" applyNumberFormat="1" applyFont="1" applyBorder="1"/>
    <xf numFmtId="168" fontId="17" fillId="0" borderId="15" xfId="0" applyNumberFormat="1" applyFont="1" applyBorder="1"/>
    <xf numFmtId="168" fontId="17" fillId="0" borderId="15" xfId="0" applyNumberFormat="1" applyFont="1" applyBorder="1" applyAlignment="1">
      <alignment horizontal="right"/>
    </xf>
    <xf numFmtId="165" fontId="17" fillId="0" borderId="39" xfId="0" applyNumberFormat="1" applyFont="1" applyBorder="1"/>
    <xf numFmtId="165" fontId="17" fillId="0" borderId="20" xfId="0" applyNumberFormat="1" applyFont="1" applyBorder="1"/>
    <xf numFmtId="165" fontId="17" fillId="0" borderId="19" xfId="0" applyNumberFormat="1" applyFont="1" applyBorder="1"/>
    <xf numFmtId="0" fontId="17" fillId="3" borderId="24" xfId="0" applyFont="1" applyFill="1" applyBorder="1"/>
    <xf numFmtId="0" fontId="17" fillId="3" borderId="28" xfId="0" applyFont="1" applyFill="1" applyBorder="1"/>
    <xf numFmtId="165" fontId="17" fillId="3" borderId="5" xfId="0" applyNumberFormat="1" applyFont="1" applyFill="1" applyBorder="1"/>
    <xf numFmtId="168" fontId="17" fillId="3" borderId="5" xfId="0" applyNumberFormat="1" applyFont="1" applyFill="1" applyBorder="1"/>
    <xf numFmtId="3" fontId="17" fillId="3" borderId="5" xfId="0" applyNumberFormat="1" applyFont="1" applyFill="1" applyBorder="1"/>
    <xf numFmtId="165" fontId="17" fillId="3" borderId="38" xfId="0" applyNumberFormat="1" applyFont="1" applyFill="1" applyBorder="1"/>
    <xf numFmtId="168" fontId="17" fillId="0" borderId="0" xfId="0" applyNumberFormat="1" applyFont="1" applyFill="1"/>
    <xf numFmtId="0" fontId="17" fillId="3" borderId="12" xfId="0" applyFont="1" applyFill="1" applyBorder="1" applyAlignment="1"/>
    <xf numFmtId="0" fontId="17" fillId="3" borderId="0" xfId="0" applyFont="1" applyFill="1" applyBorder="1" applyAlignment="1"/>
    <xf numFmtId="0" fontId="17" fillId="0" borderId="0" xfId="0" applyFont="1" applyAlignment="1"/>
    <xf numFmtId="0" fontId="17" fillId="0" borderId="0" xfId="0" applyFont="1" applyBorder="1" applyAlignment="1"/>
    <xf numFmtId="0" fontId="17" fillId="3" borderId="44" xfId="0" applyFont="1" applyFill="1" applyBorder="1" applyAlignment="1">
      <alignment horizontal="center"/>
    </xf>
    <xf numFmtId="3" fontId="17" fillId="0" borderId="11" xfId="0" applyNumberFormat="1" applyFont="1" applyBorder="1"/>
    <xf numFmtId="165" fontId="17" fillId="0" borderId="12" xfId="0" applyNumberFormat="1" applyFont="1" applyBorder="1"/>
    <xf numFmtId="165" fontId="17" fillId="0" borderId="51" xfId="0" applyNumberFormat="1" applyFont="1" applyBorder="1"/>
    <xf numFmtId="0" fontId="17" fillId="3" borderId="25" xfId="0" applyFont="1" applyFill="1" applyBorder="1"/>
    <xf numFmtId="165" fontId="17" fillId="3" borderId="26" xfId="0" applyNumberFormat="1" applyFont="1" applyFill="1" applyBorder="1"/>
    <xf numFmtId="168" fontId="17" fillId="3" borderId="35" xfId="0" applyNumberFormat="1" applyFont="1" applyFill="1" applyBorder="1"/>
    <xf numFmtId="165" fontId="17" fillId="0" borderId="9" xfId="0" applyNumberFormat="1" applyFont="1" applyFill="1" applyBorder="1"/>
    <xf numFmtId="168" fontId="17" fillId="0" borderId="9" xfId="0" applyNumberFormat="1" applyFont="1" applyFill="1" applyBorder="1"/>
    <xf numFmtId="3" fontId="17" fillId="0" borderId="9" xfId="0" applyNumberFormat="1" applyFont="1" applyFill="1" applyBorder="1"/>
    <xf numFmtId="165" fontId="17" fillId="0" borderId="0" xfId="0" applyNumberFormat="1" applyFont="1" applyFill="1" applyBorder="1"/>
    <xf numFmtId="0" fontId="15" fillId="3" borderId="11" xfId="0" applyFont="1" applyFill="1" applyBorder="1" applyAlignment="1">
      <alignment horizontal="center" wrapText="1"/>
    </xf>
    <xf numFmtId="0" fontId="17" fillId="3" borderId="5" xfId="0" applyFont="1" applyFill="1" applyBorder="1" applyAlignment="1">
      <alignment horizontal="center" wrapText="1"/>
    </xf>
    <xf numFmtId="3" fontId="17" fillId="0" borderId="15" xfId="0" applyNumberFormat="1" applyFont="1" applyBorder="1"/>
    <xf numFmtId="0" fontId="17" fillId="3" borderId="31" xfId="0" applyFont="1" applyFill="1" applyBorder="1"/>
    <xf numFmtId="165" fontId="17" fillId="3" borderId="15" xfId="0" applyNumberFormat="1" applyFont="1" applyFill="1" applyBorder="1"/>
    <xf numFmtId="0" fontId="17" fillId="0" borderId="9" xfId="0" applyFont="1" applyFill="1" applyBorder="1"/>
    <xf numFmtId="0" fontId="17" fillId="0" borderId="9" xfId="0" applyFont="1" applyBorder="1"/>
    <xf numFmtId="168" fontId="17" fillId="0" borderId="0" xfId="0" applyNumberFormat="1" applyFont="1"/>
    <xf numFmtId="166" fontId="17" fillId="0" borderId="0" xfId="0" applyNumberFormat="1" applyFont="1"/>
    <xf numFmtId="165" fontId="17" fillId="0" borderId="15" xfId="0" applyNumberFormat="1" applyFont="1" applyFill="1" applyBorder="1"/>
    <xf numFmtId="168" fontId="17" fillId="0" borderId="9" xfId="0" applyNumberFormat="1" applyFont="1" applyBorder="1"/>
    <xf numFmtId="3" fontId="17" fillId="0" borderId="7" xfId="0" applyNumberFormat="1" applyFont="1" applyBorder="1"/>
    <xf numFmtId="165" fontId="17" fillId="0" borderId="32" xfId="0" applyNumberFormat="1" applyFont="1" applyBorder="1"/>
    <xf numFmtId="165" fontId="17" fillId="0" borderId="33" xfId="0" applyNumberFormat="1" applyFont="1" applyBorder="1"/>
    <xf numFmtId="165" fontId="17" fillId="0" borderId="23" xfId="0" applyNumberFormat="1" applyFont="1" applyBorder="1"/>
    <xf numFmtId="168" fontId="17" fillId="0" borderId="0" xfId="0" applyNumberFormat="1" applyFont="1" applyFill="1" applyBorder="1"/>
    <xf numFmtId="3" fontId="17" fillId="0" borderId="0" xfId="0" applyNumberFormat="1" applyFont="1" applyFill="1" applyBorder="1"/>
    <xf numFmtId="168" fontId="17" fillId="0" borderId="0" xfId="0" applyNumberFormat="1" applyFont="1" applyBorder="1"/>
    <xf numFmtId="168" fontId="17" fillId="0" borderId="0" xfId="0" applyNumberFormat="1" applyFont="1" applyFill="1" applyBorder="1" applyAlignment="1">
      <alignment horizontal="right"/>
    </xf>
    <xf numFmtId="0" fontId="17" fillId="3" borderId="7" xfId="0" applyFont="1" applyFill="1" applyBorder="1" applyAlignment="1">
      <alignment horizontal="center" wrapText="1"/>
    </xf>
    <xf numFmtId="168" fontId="17" fillId="0" borderId="12" xfId="0" applyNumberFormat="1" applyFont="1" applyBorder="1"/>
    <xf numFmtId="168" fontId="17" fillId="0" borderId="13" xfId="0" applyNumberFormat="1" applyFont="1" applyBorder="1"/>
    <xf numFmtId="168" fontId="17" fillId="3" borderId="5" xfId="0" applyNumberFormat="1" applyFont="1" applyFill="1" applyBorder="1" applyAlignment="1">
      <alignment horizontal="right"/>
    </xf>
    <xf numFmtId="165" fontId="17" fillId="0" borderId="5" xfId="0" applyNumberFormat="1" applyFont="1" applyBorder="1"/>
    <xf numFmtId="168" fontId="17" fillId="0" borderId="10" xfId="0" applyNumberFormat="1" applyFont="1" applyBorder="1"/>
    <xf numFmtId="168" fontId="17" fillId="0" borderId="5" xfId="0" applyNumberFormat="1" applyFont="1" applyBorder="1"/>
    <xf numFmtId="165" fontId="17" fillId="0" borderId="27" xfId="0" applyNumberFormat="1" applyFont="1" applyBorder="1"/>
    <xf numFmtId="3" fontId="17" fillId="0" borderId="5" xfId="0" applyNumberFormat="1" applyFont="1" applyBorder="1"/>
    <xf numFmtId="0" fontId="15" fillId="0" borderId="1" xfId="0" applyFont="1" applyFill="1" applyBorder="1" applyAlignment="1">
      <alignment horizontal="center"/>
    </xf>
    <xf numFmtId="0" fontId="18" fillId="0" borderId="34" xfId="0" applyFont="1" applyFill="1" applyBorder="1" applyAlignment="1">
      <alignment vertical="center" wrapText="1"/>
    </xf>
    <xf numFmtId="0" fontId="17" fillId="0" borderId="34" xfId="0" applyFont="1" applyFill="1" applyBorder="1" applyAlignment="1">
      <alignment vertical="center" wrapText="1"/>
    </xf>
    <xf numFmtId="0" fontId="15" fillId="2" borderId="10" xfId="0" applyFont="1" applyFill="1" applyBorder="1" applyAlignment="1">
      <alignment horizontal="center" wrapText="1"/>
    </xf>
    <xf numFmtId="165" fontId="15" fillId="2" borderId="7" xfId="0" applyNumberFormat="1" applyFont="1" applyFill="1" applyBorder="1" applyAlignment="1">
      <alignment horizontal="center" wrapText="1"/>
    </xf>
    <xf numFmtId="0" fontId="15" fillId="2" borderId="15" xfId="0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/>
    </xf>
    <xf numFmtId="165" fontId="17" fillId="0" borderId="34" xfId="0" applyNumberFormat="1" applyFont="1" applyFill="1" applyBorder="1" applyAlignment="1">
      <alignment horizontal="center" vertical="center" wrapText="1"/>
    </xf>
    <xf numFmtId="165" fontId="17" fillId="0" borderId="11" xfId="0" applyNumberFormat="1" applyFont="1" applyFill="1" applyBorder="1" applyAlignment="1">
      <alignment horizontal="center" vertical="center"/>
    </xf>
    <xf numFmtId="165" fontId="17" fillId="0" borderId="11" xfId="0" applyNumberFormat="1" applyFont="1" applyFill="1" applyBorder="1" applyAlignment="1">
      <alignment horizontal="center" vertical="center" wrapText="1"/>
    </xf>
    <xf numFmtId="1" fontId="17" fillId="0" borderId="0" xfId="0" applyNumberFormat="1" applyFont="1"/>
    <xf numFmtId="1" fontId="17" fillId="0" borderId="0" xfId="0" applyNumberFormat="1" applyFont="1" applyFill="1" applyBorder="1"/>
    <xf numFmtId="0" fontId="15" fillId="2" borderId="7" xfId="0" applyFont="1" applyFill="1" applyBorder="1" applyAlignment="1">
      <alignment wrapText="1"/>
    </xf>
    <xf numFmtId="0" fontId="15" fillId="2" borderId="15" xfId="0" applyFont="1" applyFill="1" applyBorder="1" applyAlignment="1">
      <alignment wrapText="1"/>
    </xf>
    <xf numFmtId="3" fontId="18" fillId="0" borderId="0" xfId="0" applyNumberFormat="1" applyFont="1" applyFill="1" applyBorder="1" applyAlignment="1">
      <alignment horizontal="center" vertical="center"/>
    </xf>
    <xf numFmtId="172" fontId="17" fillId="0" borderId="12" xfId="0" applyNumberFormat="1" applyFont="1" applyFill="1" applyBorder="1" applyAlignment="1">
      <alignment horizontal="center" vertical="center"/>
    </xf>
    <xf numFmtId="172" fontId="17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/>
    </xf>
    <xf numFmtId="2" fontId="17" fillId="0" borderId="13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center" vertical="center"/>
    </xf>
    <xf numFmtId="166" fontId="17" fillId="0" borderId="14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/>
    <xf numFmtId="2" fontId="17" fillId="0" borderId="14" xfId="0" applyNumberFormat="1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horizontal="center"/>
    </xf>
    <xf numFmtId="2" fontId="17" fillId="0" borderId="8" xfId="0" applyNumberFormat="1" applyFont="1" applyFill="1" applyBorder="1" applyAlignment="1">
      <alignment horizontal="center" vertical="center"/>
    </xf>
    <xf numFmtId="2" fontId="17" fillId="0" borderId="9" xfId="0" applyNumberFormat="1" applyFont="1" applyFill="1" applyBorder="1" applyAlignment="1">
      <alignment horizontal="center" vertical="center"/>
    </xf>
    <xf numFmtId="1" fontId="17" fillId="0" borderId="9" xfId="0" applyNumberFormat="1" applyFont="1" applyFill="1" applyBorder="1" applyAlignment="1">
      <alignment horizontal="center" vertical="center" wrapText="1"/>
    </xf>
    <xf numFmtId="165" fontId="17" fillId="0" borderId="9" xfId="0" applyNumberFormat="1" applyFont="1" applyFill="1" applyBorder="1" applyAlignment="1">
      <alignment horizontal="center" vertical="center" wrapText="1"/>
    </xf>
    <xf numFmtId="3" fontId="18" fillId="0" borderId="9" xfId="0" applyNumberFormat="1" applyFont="1" applyFill="1" applyBorder="1" applyAlignment="1">
      <alignment horizontal="center" vertical="center" wrapText="1"/>
    </xf>
    <xf numFmtId="166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/>
    </xf>
    <xf numFmtId="1" fontId="17" fillId="0" borderId="9" xfId="0" applyNumberFormat="1" applyFont="1" applyFill="1" applyBorder="1" applyAlignment="1">
      <alignment horizontal="center" vertical="center"/>
    </xf>
    <xf numFmtId="3" fontId="17" fillId="0" borderId="9" xfId="0" applyNumberFormat="1" applyFont="1" applyFill="1" applyBorder="1" applyAlignment="1">
      <alignment horizontal="center" vertical="center"/>
    </xf>
    <xf numFmtId="171" fontId="17" fillId="0" borderId="0" xfId="0" applyNumberFormat="1" applyFont="1" applyFill="1" applyBorder="1" applyAlignment="1">
      <alignment horizontal="center" vertical="center"/>
    </xf>
    <xf numFmtId="171" fontId="17" fillId="0" borderId="12" xfId="0" applyNumberFormat="1" applyFont="1" applyFill="1" applyBorder="1" applyAlignment="1">
      <alignment horizontal="center" vertical="center"/>
    </xf>
    <xf numFmtId="4" fontId="17" fillId="0" borderId="0" xfId="3" applyNumberFormat="1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173" fontId="17" fillId="0" borderId="12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 wrapText="1"/>
    </xf>
    <xf numFmtId="0" fontId="17" fillId="0" borderId="14" xfId="0" applyFont="1" applyFill="1" applyBorder="1" applyAlignment="1">
      <alignment vertical="center" wrapText="1"/>
    </xf>
    <xf numFmtId="1" fontId="18" fillId="0" borderId="0" xfId="0" applyNumberFormat="1" applyFont="1" applyFill="1" applyBorder="1" applyAlignment="1">
      <alignment horizontal="center" vertical="center" wrapText="1"/>
    </xf>
    <xf numFmtId="166" fontId="18" fillId="0" borderId="34" xfId="0" applyNumberFormat="1" applyFont="1" applyFill="1" applyBorder="1" applyAlignment="1">
      <alignment horizontal="center" vertical="center" wrapText="1"/>
    </xf>
    <xf numFmtId="2" fontId="18" fillId="0" borderId="34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/>
    <xf numFmtId="175" fontId="9" fillId="0" borderId="0" xfId="0" applyNumberFormat="1" applyFont="1"/>
    <xf numFmtId="3" fontId="9" fillId="0" borderId="0" xfId="0" applyNumberFormat="1" applyFont="1"/>
    <xf numFmtId="8" fontId="17" fillId="0" borderId="0" xfId="0" applyNumberFormat="1" applyFont="1" applyFill="1" applyAlignment="1">
      <alignment vertical="center"/>
    </xf>
    <xf numFmtId="3" fontId="9" fillId="0" borderId="0" xfId="0" applyNumberFormat="1" applyFont="1" applyBorder="1"/>
    <xf numFmtId="2" fontId="17" fillId="3" borderId="5" xfId="0" applyNumberFormat="1" applyFont="1" applyFill="1" applyBorder="1"/>
    <xf numFmtId="176" fontId="9" fillId="0" borderId="0" xfId="0" applyNumberFormat="1" applyFont="1"/>
    <xf numFmtId="170" fontId="9" fillId="0" borderId="0" xfId="0" applyNumberFormat="1" applyFont="1"/>
    <xf numFmtId="1" fontId="9" fillId="0" borderId="0" xfId="0" applyNumberFormat="1" applyFont="1"/>
    <xf numFmtId="164" fontId="9" fillId="0" borderId="0" xfId="10" applyNumberFormat="1" applyFont="1"/>
    <xf numFmtId="10" fontId="9" fillId="0" borderId="0" xfId="1" applyNumberFormat="1" applyFont="1"/>
    <xf numFmtId="169" fontId="9" fillId="0" borderId="0" xfId="0" applyNumberFormat="1" applyFont="1"/>
    <xf numFmtId="1" fontId="9" fillId="0" borderId="0" xfId="0" applyNumberFormat="1" applyFont="1" applyBorder="1" applyAlignment="1">
      <alignment horizontal="center" vertical="center" wrapText="1"/>
    </xf>
    <xf numFmtId="0" fontId="9" fillId="0" borderId="12" xfId="0" applyFont="1" applyBorder="1"/>
    <xf numFmtId="0" fontId="9" fillId="0" borderId="0" xfId="0" applyFont="1" applyBorder="1"/>
    <xf numFmtId="0" fontId="9" fillId="0" borderId="34" xfId="0" applyFont="1" applyBorder="1"/>
    <xf numFmtId="0" fontId="9" fillId="0" borderId="8" xfId="0" applyFont="1" applyBorder="1"/>
    <xf numFmtId="0" fontId="9" fillId="0" borderId="10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/>
    <xf numFmtId="0" fontId="9" fillId="0" borderId="1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right"/>
    </xf>
    <xf numFmtId="8" fontId="9" fillId="0" borderId="0" xfId="0" applyNumberFormat="1" applyFont="1" applyBorder="1"/>
    <xf numFmtId="7" fontId="9" fillId="0" borderId="12" xfId="0" applyNumberFormat="1" applyFont="1" applyBorder="1"/>
    <xf numFmtId="7" fontId="9" fillId="0" borderId="0" xfId="0" applyNumberFormat="1" applyFont="1" applyBorder="1"/>
    <xf numFmtId="7" fontId="9" fillId="0" borderId="34" xfId="0" applyNumberFormat="1" applyFont="1" applyBorder="1"/>
    <xf numFmtId="4" fontId="9" fillId="0" borderId="0" xfId="0" applyNumberFormat="1" applyFont="1"/>
    <xf numFmtId="7" fontId="9" fillId="0" borderId="13" xfId="0" applyNumberFormat="1" applyFont="1" applyBorder="1"/>
    <xf numFmtId="7" fontId="9" fillId="0" borderId="1" xfId="0" applyNumberFormat="1" applyFont="1" applyBorder="1"/>
    <xf numFmtId="7" fontId="9" fillId="0" borderId="14" xfId="0" applyNumberFormat="1" applyFont="1" applyBorder="1"/>
    <xf numFmtId="167" fontId="9" fillId="0" borderId="0" xfId="0" applyNumberFormat="1" applyFont="1"/>
    <xf numFmtId="167" fontId="21" fillId="0" borderId="0" xfId="0" applyNumberFormat="1" applyFont="1"/>
    <xf numFmtId="167" fontId="9" fillId="0" borderId="0" xfId="0" applyNumberFormat="1" applyFont="1" applyBorder="1"/>
    <xf numFmtId="3" fontId="10" fillId="0" borderId="0" xfId="0" applyNumberFormat="1" applyFont="1"/>
    <xf numFmtId="1" fontId="17" fillId="0" borderId="1" xfId="0" applyNumberFormat="1" applyFont="1" applyFill="1" applyBorder="1" applyAlignment="1">
      <alignment horizontal="center" vertical="center" wrapText="1"/>
    </xf>
    <xf numFmtId="165" fontId="17" fillId="0" borderId="13" xfId="0" applyNumberFormat="1" applyFont="1" applyFill="1" applyBorder="1" applyAlignment="1">
      <alignment horizontal="center" vertical="center" wrapText="1"/>
    </xf>
    <xf numFmtId="165" fontId="17" fillId="0" borderId="14" xfId="0" applyNumberFormat="1" applyFont="1" applyFill="1" applyBorder="1" applyAlignment="1">
      <alignment horizontal="center" vertical="center" wrapText="1"/>
    </xf>
    <xf numFmtId="165" fontId="17" fillId="0" borderId="13" xfId="0" applyNumberFormat="1" applyFont="1" applyFill="1" applyBorder="1" applyAlignment="1">
      <alignment horizontal="center" vertical="center"/>
    </xf>
    <xf numFmtId="165" fontId="17" fillId="0" borderId="14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 wrapText="1"/>
    </xf>
    <xf numFmtId="3" fontId="17" fillId="0" borderId="12" xfId="0" applyNumberFormat="1" applyFont="1" applyFill="1" applyBorder="1" applyAlignment="1">
      <alignment horizontal="center" vertical="center" wrapText="1"/>
    </xf>
    <xf numFmtId="3" fontId="17" fillId="0" borderId="13" xfId="0" applyNumberFormat="1" applyFont="1" applyFill="1" applyBorder="1" applyAlignment="1">
      <alignment horizontal="center" vertical="center" wrapText="1"/>
    </xf>
    <xf numFmtId="3" fontId="17" fillId="0" borderId="14" xfId="0" applyNumberFormat="1" applyFont="1" applyFill="1" applyBorder="1" applyAlignment="1">
      <alignment horizontal="center" vertical="center" wrapText="1"/>
    </xf>
    <xf numFmtId="165" fontId="17" fillId="0" borderId="15" xfId="0" applyNumberFormat="1" applyFont="1" applyFill="1" applyBorder="1" applyAlignment="1">
      <alignment horizontal="center" vertical="center" wrapText="1"/>
    </xf>
    <xf numFmtId="2" fontId="17" fillId="0" borderId="7" xfId="0" applyNumberFormat="1" applyFont="1" applyBorder="1"/>
    <xf numFmtId="3" fontId="17" fillId="0" borderId="0" xfId="0" applyNumberFormat="1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Border="1"/>
    <xf numFmtId="2" fontId="17" fillId="0" borderId="11" xfId="0" applyNumberFormat="1" applyFont="1" applyFill="1" applyBorder="1"/>
    <xf numFmtId="0" fontId="15" fillId="2" borderId="60" xfId="0" applyFont="1" applyFill="1" applyBorder="1" applyAlignment="1">
      <alignment horizontal="center" wrapText="1"/>
    </xf>
    <xf numFmtId="0" fontId="15" fillId="2" borderId="7" xfId="0" applyFont="1" applyFill="1" applyBorder="1" applyAlignment="1">
      <alignment horizontal="center" wrapText="1"/>
    </xf>
    <xf numFmtId="0" fontId="15" fillId="2" borderId="61" xfId="0" applyFont="1" applyFill="1" applyBorder="1" applyAlignment="1">
      <alignment horizontal="center" wrapText="1"/>
    </xf>
    <xf numFmtId="0" fontId="18" fillId="0" borderId="36" xfId="0" applyFont="1" applyFill="1" applyBorder="1" applyAlignment="1">
      <alignment vertical="center"/>
    </xf>
    <xf numFmtId="3" fontId="18" fillId="0" borderId="0" xfId="0" applyNumberFormat="1" applyFont="1" applyFill="1" applyAlignment="1">
      <alignment horizontal="center"/>
    </xf>
    <xf numFmtId="2" fontId="17" fillId="0" borderId="15" xfId="0" applyNumberFormat="1" applyFont="1" applyBorder="1"/>
    <xf numFmtId="2" fontId="17" fillId="0" borderId="11" xfId="0" applyNumberFormat="1" applyFont="1" applyBorder="1" applyAlignment="1">
      <alignment horizontal="right"/>
    </xf>
    <xf numFmtId="10" fontId="17" fillId="0" borderId="0" xfId="1" applyNumberFormat="1" applyFont="1" applyFill="1"/>
    <xf numFmtId="2" fontId="5" fillId="0" borderId="7" xfId="0" applyNumberFormat="1" applyFont="1" applyBorder="1"/>
    <xf numFmtId="2" fontId="5" fillId="0" borderId="11" xfId="0" applyNumberFormat="1" applyFont="1" applyBorder="1"/>
    <xf numFmtId="2" fontId="5" fillId="0" borderId="11" xfId="0" applyNumberFormat="1" applyFont="1" applyBorder="1" applyAlignment="1">
      <alignment horizontal="right"/>
    </xf>
    <xf numFmtId="2" fontId="3" fillId="0" borderId="5" xfId="0" applyNumberFormat="1" applyFont="1" applyFill="1" applyBorder="1"/>
    <xf numFmtId="2" fontId="5" fillId="0" borderId="11" xfId="0" applyNumberFormat="1" applyFont="1" applyFill="1" applyBorder="1" applyAlignment="1">
      <alignment horizontal="right"/>
    </xf>
    <xf numFmtId="2" fontId="3" fillId="0" borderId="5" xfId="0" applyNumberFormat="1" applyFont="1" applyFill="1" applyBorder="1" applyAlignment="1">
      <alignment horizontal="right"/>
    </xf>
    <xf numFmtId="165" fontId="3" fillId="0" borderId="5" xfId="0" applyNumberFormat="1" applyFont="1" applyFill="1" applyBorder="1" applyAlignment="1">
      <alignment horizontal="right"/>
    </xf>
    <xf numFmtId="0" fontId="0" fillId="0" borderId="34" xfId="0" applyFill="1" applyBorder="1"/>
    <xf numFmtId="3" fontId="5" fillId="0" borderId="11" xfId="0" applyNumberFormat="1" applyFont="1" applyBorder="1"/>
    <xf numFmtId="0" fontId="3" fillId="0" borderId="44" xfId="0" applyFont="1" applyFill="1" applyBorder="1" applyAlignment="1">
      <alignment vertical="center"/>
    </xf>
    <xf numFmtId="0" fontId="0" fillId="0" borderId="38" xfId="0" applyFill="1" applyBorder="1"/>
    <xf numFmtId="0" fontId="3" fillId="0" borderId="38" xfId="0" applyFont="1" applyFill="1" applyBorder="1" applyAlignment="1">
      <alignment vertical="center"/>
    </xf>
    <xf numFmtId="0" fontId="1" fillId="0" borderId="30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/>
    </xf>
    <xf numFmtId="0" fontId="15" fillId="2" borderId="62" xfId="0" applyFont="1" applyFill="1" applyBorder="1" applyAlignment="1">
      <alignment wrapText="1"/>
    </xf>
    <xf numFmtId="0" fontId="15" fillId="2" borderId="63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textRotation="180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right" textRotation="180"/>
    </xf>
    <xf numFmtId="0" fontId="3" fillId="0" borderId="44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textRotation="180"/>
    </xf>
    <xf numFmtId="0" fontId="3" fillId="0" borderId="3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4" xfId="0" quotePrefix="1" applyFont="1" applyFill="1" applyBorder="1" applyAlignment="1">
      <alignment horizontal="right" vertical="center" wrapText="1"/>
    </xf>
    <xf numFmtId="0" fontId="3" fillId="0" borderId="38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0" fontId="3" fillId="0" borderId="44" xfId="0" applyFont="1" applyFill="1" applyBorder="1" applyAlignment="1">
      <alignment horizontal="right" vertical="center"/>
    </xf>
    <xf numFmtId="0" fontId="3" fillId="0" borderId="47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 wrapText="1"/>
    </xf>
    <xf numFmtId="0" fontId="3" fillId="0" borderId="14" xfId="0" applyFont="1" applyFill="1" applyBorder="1" applyAlignment="1">
      <alignment horizontal="right" vertical="center" wrapText="1"/>
    </xf>
    <xf numFmtId="0" fontId="3" fillId="0" borderId="44" xfId="0" quotePrefix="1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wrapText="1"/>
    </xf>
    <xf numFmtId="0" fontId="15" fillId="3" borderId="44" xfId="0" applyFont="1" applyFill="1" applyBorder="1" applyAlignment="1">
      <alignment horizontal="center"/>
    </xf>
    <xf numFmtId="0" fontId="15" fillId="3" borderId="47" xfId="0" applyFont="1" applyFill="1" applyBorder="1" applyAlignment="1">
      <alignment horizontal="center"/>
    </xf>
    <xf numFmtId="0" fontId="15" fillId="3" borderId="38" xfId="0" applyFont="1" applyFill="1" applyBorder="1" applyAlignment="1">
      <alignment horizontal="center"/>
    </xf>
    <xf numFmtId="0" fontId="15" fillId="3" borderId="44" xfId="0" applyFont="1" applyFill="1" applyBorder="1" applyAlignment="1">
      <alignment horizontal="center" wrapText="1"/>
    </xf>
    <xf numFmtId="0" fontId="15" fillId="3" borderId="38" xfId="0" applyFont="1" applyFill="1" applyBorder="1" applyAlignment="1">
      <alignment horizontal="center" wrapText="1"/>
    </xf>
    <xf numFmtId="0" fontId="10" fillId="3" borderId="44" xfId="0" applyFont="1" applyFill="1" applyBorder="1" applyAlignment="1">
      <alignment horizontal="center"/>
    </xf>
    <xf numFmtId="0" fontId="10" fillId="3" borderId="47" xfId="0" applyFont="1" applyFill="1" applyBorder="1" applyAlignment="1">
      <alignment horizontal="center"/>
    </xf>
    <xf numFmtId="0" fontId="10" fillId="3" borderId="38" xfId="0" applyFont="1" applyFill="1" applyBorder="1" applyAlignment="1">
      <alignment horizontal="center"/>
    </xf>
    <xf numFmtId="0" fontId="15" fillId="3" borderId="13" xfId="0" applyFont="1" applyFill="1" applyBorder="1" applyAlignment="1">
      <alignment horizontal="center" wrapText="1"/>
    </xf>
    <xf numFmtId="0" fontId="15" fillId="3" borderId="14" xfId="0" applyFont="1" applyFill="1" applyBorder="1" applyAlignment="1">
      <alignment horizontal="center" wrapText="1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15" fillId="3" borderId="10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0" xfId="0" applyFont="1" applyBorder="1" applyAlignment="1">
      <alignment horizontal="center"/>
    </xf>
  </cellXfs>
  <cellStyles count="11">
    <cellStyle name="Comma 2" xfId="4"/>
    <cellStyle name="Currency 2" xfId="10"/>
    <cellStyle name="Normal" xfId="0" builtinId="0"/>
    <cellStyle name="Normal 2" xfId="5"/>
    <cellStyle name="Percent" xfId="1" builtinId="5"/>
    <cellStyle name="PSChar" xfId="2"/>
    <cellStyle name="PSDate" xfId="6"/>
    <cellStyle name="PSDec" xfId="3"/>
    <cellStyle name="PSHeading" xfId="7"/>
    <cellStyle name="PSInt" xfId="8"/>
    <cellStyle name="PSSpacer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2006\KBM\DSM%20Modelol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bate"/>
      <sheetName val="CRP"/>
      <sheetName val="RRP"/>
      <sheetName val="HEA"/>
      <sheetName val="Inputs"/>
      <sheetName val="Avoided Costs"/>
      <sheetName val="Customer Savings"/>
      <sheetName val="Discounted Payback"/>
      <sheetName val="Forecast"/>
      <sheetName val="Nexant"/>
      <sheetName val="CommWinMatrix"/>
      <sheetName val="ResWinMatrix"/>
      <sheetName val="CommSeasMatrix"/>
      <sheetName val="ResSeasMatrix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 t="str">
            <v>90% Plus AFUE Condensing Gas Furnace - Commercial</v>
          </cell>
        </row>
        <row r="4">
          <cell r="A4" t="str">
            <v>90% Plus AFUE Condensing Gas Furnace - Residential</v>
          </cell>
        </row>
        <row r="5">
          <cell r="A5" t="str">
            <v>Basic Energy Star Specifications - IECC pluse 15% minimum</v>
          </cell>
        </row>
        <row r="6">
          <cell r="A6" t="str">
            <v>Basic Energy Star Specifications - IECC pluse 15% minimum, plus</v>
          </cell>
        </row>
        <row r="7">
          <cell r="A7" t="str">
            <v>Blow Down Heat Recovery System</v>
          </cell>
        </row>
        <row r="8">
          <cell r="A8" t="str">
            <v>Boiler Burner Replacement</v>
          </cell>
        </row>
        <row r="9">
          <cell r="A9" t="str">
            <v>Boiler Oxygen Trim Controls</v>
          </cell>
        </row>
        <row r="10">
          <cell r="A10" t="str">
            <v>Boiler Reset Control</v>
          </cell>
        </row>
        <row r="11">
          <cell r="A11" t="str">
            <v>Boiler Tune-up</v>
          </cell>
        </row>
        <row r="12">
          <cell r="A12" t="str">
            <v>Boiler Vent Dampers</v>
          </cell>
        </row>
        <row r="13">
          <cell r="A13" t="str">
            <v>Condensing Gas Unit Heater</v>
          </cell>
        </row>
        <row r="14">
          <cell r="A14" t="str">
            <v>Demand Control Ventilation System</v>
          </cell>
        </row>
        <row r="15">
          <cell r="A15" t="str">
            <v>DHW Circulation Control System</v>
          </cell>
        </row>
        <row r="16">
          <cell r="A16" t="str">
            <v>Drain Water Heat Recovery System</v>
          </cell>
        </row>
        <row r="17">
          <cell r="A17" t="str">
            <v>Duct Insulation - Commercial</v>
          </cell>
        </row>
        <row r="18">
          <cell r="A18" t="str">
            <v>Duct Insulation - Residential</v>
          </cell>
        </row>
        <row r="19">
          <cell r="A19" t="str">
            <v>Duct Sealing</v>
          </cell>
        </row>
        <row r="20">
          <cell r="A20" t="str">
            <v>Energy Management System</v>
          </cell>
        </row>
        <row r="21">
          <cell r="A21" t="str">
            <v>Energy Star Clothes Washer</v>
          </cell>
        </row>
        <row r="22">
          <cell r="A22" t="str">
            <v>Energy Star Dishwasher</v>
          </cell>
        </row>
        <row r="23">
          <cell r="A23" t="str">
            <v>Energy Star Horizontal Clothes Washer</v>
          </cell>
        </row>
        <row r="24">
          <cell r="A24" t="str">
            <v>Envelope / Energy Audit</v>
          </cell>
        </row>
        <row r="25">
          <cell r="A25" t="str">
            <v>Furnace Tune-up</v>
          </cell>
        </row>
        <row r="26">
          <cell r="A26" t="str">
            <v>Furnace Vent Dampers</v>
          </cell>
        </row>
        <row r="27">
          <cell r="A27" t="str">
            <v>Gas Fired Broiler</v>
          </cell>
        </row>
        <row r="28">
          <cell r="A28" t="str">
            <v>Gas Fired Fryer</v>
          </cell>
        </row>
        <row r="29">
          <cell r="A29" t="str">
            <v>Gas Unit Heater</v>
          </cell>
        </row>
        <row r="30">
          <cell r="A30" t="str">
            <v>High Efficiency Combi-Oven</v>
          </cell>
        </row>
        <row r="31">
          <cell r="A31" t="str">
            <v>High Efficiency Condensing Boiler</v>
          </cell>
        </row>
        <row r="32">
          <cell r="A32" t="str">
            <v>High Efficiency Conveyor Oven</v>
          </cell>
        </row>
        <row r="33">
          <cell r="A33" t="str">
            <v>High Efficiency Gas Clothes Dryer - Commercial</v>
          </cell>
        </row>
        <row r="34">
          <cell r="A34" t="str">
            <v>High Efficiency Gas Clothes Dryer - Residential</v>
          </cell>
        </row>
        <row r="35">
          <cell r="A35" t="str">
            <v>High Efficiency Gas Cooktop / Range</v>
          </cell>
        </row>
        <row r="36">
          <cell r="A36" t="str">
            <v>High Efficiency Gas Water Heater - Commercial</v>
          </cell>
        </row>
        <row r="37">
          <cell r="A37" t="str">
            <v>High Efficiency Gas Water Heater - Residential</v>
          </cell>
        </row>
        <row r="38">
          <cell r="A38" t="str">
            <v>High Efficiency Griddle</v>
          </cell>
        </row>
        <row r="39">
          <cell r="A39" t="str">
            <v>High Efficiency Pizza Oven</v>
          </cell>
        </row>
        <row r="40">
          <cell r="A40" t="str">
            <v>High Efficiency Rotisserie Oven</v>
          </cell>
        </row>
        <row r="41">
          <cell r="A41" t="str">
            <v>High Efficiency Steamer</v>
          </cell>
        </row>
        <row r="42">
          <cell r="A42" t="str">
            <v>HVAC Heat Recovery System</v>
          </cell>
        </row>
        <row r="43">
          <cell r="A43" t="str">
            <v>Infared Heating System</v>
          </cell>
        </row>
        <row r="44">
          <cell r="A44" t="str">
            <v>Kitchen Hood</v>
          </cell>
        </row>
        <row r="45">
          <cell r="A45" t="str">
            <v>Low Flow Pre-rinse Spray Valve</v>
          </cell>
        </row>
        <row r="46">
          <cell r="A46" t="str">
            <v>Low Flow Showerhead</v>
          </cell>
        </row>
        <row r="47">
          <cell r="A47" t="str">
            <v>Low Income</v>
          </cell>
        </row>
        <row r="48">
          <cell r="A48" t="str">
            <v>No Measure</v>
          </cell>
        </row>
        <row r="49">
          <cell r="A49" t="str">
            <v>Professional Engineering Audit Services</v>
          </cell>
        </row>
        <row r="50">
          <cell r="A50" t="str">
            <v>Programmable Thermostat - Commercial</v>
          </cell>
        </row>
        <row r="51">
          <cell r="A51" t="str">
            <v>Programmable Thermostat - Residential</v>
          </cell>
        </row>
        <row r="52">
          <cell r="A52" t="str">
            <v>Roof Insulation - Commercial</v>
          </cell>
        </row>
        <row r="53">
          <cell r="A53" t="str">
            <v>Roof Insulation - Residential</v>
          </cell>
        </row>
        <row r="54">
          <cell r="A54" t="str">
            <v>Stack Economizers</v>
          </cell>
        </row>
        <row r="55">
          <cell r="A55" t="str">
            <v>Steam Trap Repair &amp; Maintenance</v>
          </cell>
        </row>
        <row r="56">
          <cell r="A56" t="str">
            <v>Steam Trap Replacement</v>
          </cell>
        </row>
        <row r="57">
          <cell r="A57" t="str">
            <v>Tank Less Gas Water Heater</v>
          </cell>
        </row>
        <row r="58">
          <cell r="A58" t="str">
            <v>Wall Insulation</v>
          </cell>
        </row>
        <row r="59">
          <cell r="A59" t="str">
            <v>Water Heater Blanket</v>
          </cell>
        </row>
        <row r="60">
          <cell r="A60" t="str">
            <v>Windows - Commercial</v>
          </cell>
        </row>
        <row r="61">
          <cell r="A61" t="str">
            <v>Windows - Residential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386"/>
  <sheetViews>
    <sheetView tabSelected="1" zoomScaleNormal="100" workbookViewId="0"/>
  </sheetViews>
  <sheetFormatPr defaultRowHeight="12.75"/>
  <cols>
    <col min="1" max="1" width="5.28515625" style="13" bestFit="1" customWidth="1"/>
    <col min="2" max="2" width="54.7109375" customWidth="1"/>
    <col min="3" max="3" width="1.5703125" customWidth="1"/>
    <col min="4" max="4" width="15.85546875" bestFit="1" customWidth="1"/>
    <col min="5" max="5" width="9" style="6" bestFit="1" customWidth="1"/>
    <col min="6" max="6" width="16.42578125" bestFit="1" customWidth="1"/>
    <col min="7" max="7" width="7" style="6" customWidth="1"/>
    <col min="8" max="8" width="15.42578125" bestFit="1" customWidth="1"/>
    <col min="9" max="9" width="9" style="6" bestFit="1" customWidth="1"/>
    <col min="10" max="10" width="15.140625" bestFit="1" customWidth="1"/>
    <col min="11" max="11" width="7.42578125" style="6" bestFit="1" customWidth="1"/>
    <col min="12" max="12" width="15.7109375" style="2" bestFit="1" customWidth="1"/>
    <col min="13" max="13" width="0.7109375" style="46" customWidth="1"/>
    <col min="14" max="14" width="3.140625" style="55" customWidth="1"/>
    <col min="15" max="17" width="3.140625" style="8" customWidth="1"/>
  </cols>
  <sheetData>
    <row r="1" spans="1:17" s="13" customFormat="1" ht="16.5" thickBot="1">
      <c r="B1" s="18" t="s">
        <v>86</v>
      </c>
      <c r="C1" s="11"/>
      <c r="D1" s="18" t="s">
        <v>87</v>
      </c>
      <c r="E1" s="19" t="s">
        <v>9</v>
      </c>
      <c r="F1" s="18" t="s">
        <v>88</v>
      </c>
      <c r="G1" s="19" t="s">
        <v>89</v>
      </c>
      <c r="H1" s="18" t="s">
        <v>90</v>
      </c>
      <c r="I1" s="19" t="s">
        <v>91</v>
      </c>
      <c r="J1" s="18" t="s">
        <v>92</v>
      </c>
      <c r="K1" s="19" t="s">
        <v>93</v>
      </c>
      <c r="L1" s="70" t="s">
        <v>94</v>
      </c>
      <c r="M1" s="45"/>
      <c r="N1" s="54"/>
      <c r="O1" s="20"/>
      <c r="P1" s="20"/>
      <c r="Q1" s="20"/>
    </row>
    <row r="2" spans="1:17" s="22" customFormat="1" ht="24.75" customHeight="1" thickBot="1">
      <c r="A2" s="21"/>
      <c r="B2" s="456" t="str">
        <f>Tests!A2</f>
        <v>ENERGY EFFICIENCY - BUDGET 2013 - FORECASTED PARTICIPANTS &amp; COSTS - PROGRAM PORTFOLIO DESCRIPTIONS (1 Year)</v>
      </c>
      <c r="C2" s="457"/>
      <c r="D2" s="457"/>
      <c r="E2" s="457"/>
      <c r="F2" s="457"/>
      <c r="G2" s="457"/>
      <c r="H2" s="457"/>
      <c r="I2" s="457"/>
      <c r="J2" s="457"/>
      <c r="K2" s="457"/>
      <c r="L2" s="459"/>
      <c r="M2" s="46"/>
      <c r="N2" s="55"/>
      <c r="O2" s="51"/>
      <c r="P2" s="51"/>
      <c r="Q2" s="51"/>
    </row>
    <row r="3" spans="1:17" s="38" customFormat="1" ht="47.25" customHeight="1" thickBot="1">
      <c r="A3" s="35"/>
      <c r="B3" s="464" t="str">
        <f>Tests!A4</f>
        <v>PROGRAMS</v>
      </c>
      <c r="C3" s="36"/>
      <c r="D3" s="460" t="s">
        <v>20</v>
      </c>
      <c r="E3" s="461"/>
      <c r="F3" s="460" t="s">
        <v>21</v>
      </c>
      <c r="G3" s="461"/>
      <c r="H3" s="460" t="s">
        <v>71</v>
      </c>
      <c r="I3" s="461"/>
      <c r="J3" s="460" t="s">
        <v>22</v>
      </c>
      <c r="K3" s="461"/>
      <c r="L3" s="71" t="s">
        <v>95</v>
      </c>
      <c r="M3" s="47"/>
      <c r="N3" s="56"/>
      <c r="O3" s="37"/>
      <c r="P3" s="37"/>
      <c r="Q3" s="37"/>
    </row>
    <row r="4" spans="1:17" ht="15.75" customHeight="1" thickBot="1">
      <c r="B4" s="465"/>
      <c r="C4" s="23"/>
      <c r="D4" s="24" t="s">
        <v>19</v>
      </c>
      <c r="E4" s="25" t="s">
        <v>49</v>
      </c>
      <c r="F4" s="24" t="s">
        <v>19</v>
      </c>
      <c r="G4" s="25" t="s">
        <v>49</v>
      </c>
      <c r="H4" s="24" t="s">
        <v>19</v>
      </c>
      <c r="I4" s="25" t="s">
        <v>49</v>
      </c>
      <c r="J4" s="24" t="s">
        <v>19</v>
      </c>
      <c r="K4" s="25" t="s">
        <v>49</v>
      </c>
      <c r="L4" s="72" t="str">
        <f>Years&amp;" Years"</f>
        <v>1 Years</v>
      </c>
      <c r="M4" s="48"/>
      <c r="N4" s="57"/>
      <c r="O4" s="14"/>
      <c r="P4" s="14"/>
      <c r="Q4" s="14"/>
    </row>
    <row r="5" spans="1:17" ht="14.25">
      <c r="A5" s="13">
        <v>1</v>
      </c>
      <c r="B5" s="448" t="s">
        <v>299</v>
      </c>
      <c r="C5" s="5"/>
      <c r="D5" s="9">
        <f>Tests!C5</f>
        <v>1610279.430331897</v>
      </c>
      <c r="E5" s="436">
        <f>Tests!D5</f>
        <v>1.2168590258155756</v>
      </c>
      <c r="F5" s="9">
        <f>Tests!E5</f>
        <v>13663786.820441023</v>
      </c>
      <c r="G5" s="436">
        <f>Tests!F5</f>
        <v>2.842829296970832</v>
      </c>
      <c r="H5" s="9">
        <f>Tests!G5</f>
        <v>2700385.4303318979</v>
      </c>
      <c r="I5" s="436">
        <f>Tests!H5</f>
        <v>1.5034875863461603</v>
      </c>
      <c r="J5" s="9">
        <f>Tests!I5</f>
        <v>-733547.06799225695</v>
      </c>
      <c r="K5" s="436">
        <f>Tests!J5</f>
        <v>0.91661672874270406</v>
      </c>
      <c r="L5" s="15">
        <f>Tests!K5</f>
        <v>16908</v>
      </c>
      <c r="M5"/>
      <c r="N5" s="60"/>
      <c r="O5" s="60"/>
      <c r="P5" s="60"/>
      <c r="Q5" s="60"/>
    </row>
    <row r="6" spans="1:17" ht="14.25">
      <c r="A6" s="13">
        <v>2</v>
      </c>
      <c r="B6" s="449" t="s">
        <v>300</v>
      </c>
      <c r="C6" s="1"/>
      <c r="D6" s="10">
        <f>Tests!C6</f>
        <v>-1066488.2434667954</v>
      </c>
      <c r="E6" s="437">
        <f>Tests!D6</f>
        <v>0.79269760520705823</v>
      </c>
      <c r="F6" s="10">
        <f>Tests!E6</f>
        <v>3836878.1003686115</v>
      </c>
      <c r="G6" s="437">
        <f>Tests!F6</f>
        <v>1.697582238117201</v>
      </c>
      <c r="H6" s="10">
        <f>Tests!G6</f>
        <v>815111.35653320421</v>
      </c>
      <c r="I6" s="437">
        <f>Tests!H6</f>
        <v>1.2960809109705345</v>
      </c>
      <c r="J6" s="10">
        <f>Tests!I6</f>
        <v>-625425.37273663003</v>
      </c>
      <c r="K6" s="437">
        <f>Tests!J6</f>
        <v>0.85085976192960988</v>
      </c>
      <c r="L6" s="15">
        <f>Tests!K6</f>
        <v>6491</v>
      </c>
      <c r="M6"/>
      <c r="N6" s="60"/>
      <c r="O6" s="60"/>
      <c r="P6" s="60"/>
      <c r="Q6" s="60"/>
    </row>
    <row r="7" spans="1:17" ht="14.25">
      <c r="A7" s="13">
        <v>3</v>
      </c>
      <c r="B7" s="449" t="s">
        <v>301</v>
      </c>
      <c r="C7" s="1"/>
      <c r="D7" s="10">
        <f>Tests!C7</f>
        <v>572196.79064559448</v>
      </c>
      <c r="E7" s="437">
        <f>Tests!D7</f>
        <v>1.5329693249592391</v>
      </c>
      <c r="F7" s="10">
        <f>Tests!E7</f>
        <v>2494028.4900198919</v>
      </c>
      <c r="G7" s="437">
        <f>Tests!F7</f>
        <v>5.9880569800397838</v>
      </c>
      <c r="H7" s="10">
        <f>Tests!G7</f>
        <v>822196.79064559448</v>
      </c>
      <c r="I7" s="437">
        <f>Tests!H7</f>
        <v>1.9982941489812791</v>
      </c>
      <c r="J7" s="10">
        <f>Tests!I7</f>
        <v>119968.53967907629</v>
      </c>
      <c r="K7" s="437">
        <f>Tests!J7</f>
        <v>1.0786251030449152</v>
      </c>
      <c r="L7" s="15">
        <f>Tests!K7</f>
        <v>50</v>
      </c>
      <c r="M7"/>
      <c r="N7" s="60"/>
      <c r="O7" s="60"/>
      <c r="P7" s="60"/>
      <c r="Q7" s="60"/>
    </row>
    <row r="8" spans="1:17" ht="14.25">
      <c r="A8" s="13">
        <v>4</v>
      </c>
      <c r="B8" s="449" t="s">
        <v>302</v>
      </c>
      <c r="C8" s="1"/>
      <c r="D8" s="10">
        <f>Tests!C8</f>
        <v>677256.60297268862</v>
      </c>
      <c r="E8" s="437">
        <f>Tests!D8</f>
        <v>1.257383871713136</v>
      </c>
      <c r="F8" s="10">
        <f>Tests!E8</f>
        <v>5034104.9845987614</v>
      </c>
      <c r="G8" s="437">
        <f>Tests!F8</f>
        <v>3.046736197680584</v>
      </c>
      <c r="H8" s="10">
        <f>Tests!G8</f>
        <v>1712796.0869704336</v>
      </c>
      <c r="I8" s="437">
        <f>Tests!H8</f>
        <v>2.0733352357159385</v>
      </c>
      <c r="J8" s="10">
        <f>Tests!I8</f>
        <v>317982.89868610771</v>
      </c>
      <c r="K8" s="437">
        <f>Tests!J8</f>
        <v>1.1063280593790792</v>
      </c>
      <c r="L8" s="15">
        <f>Tests!K8</f>
        <v>953</v>
      </c>
      <c r="M8"/>
      <c r="N8" s="60"/>
      <c r="O8" s="60"/>
      <c r="P8" s="60"/>
      <c r="Q8" s="60"/>
    </row>
    <row r="9" spans="1:17" ht="14.25">
      <c r="A9" s="13">
        <v>5</v>
      </c>
      <c r="B9" s="449" t="s">
        <v>303</v>
      </c>
      <c r="C9" s="1"/>
      <c r="D9" s="10">
        <f>Tests!C9</f>
        <v>1528698.7744507901</v>
      </c>
      <c r="E9" s="437">
        <f>Tests!D9</f>
        <v>1.1651139470031078</v>
      </c>
      <c r="F9" s="10">
        <f>Tests!E9</f>
        <v>16718848.7989114</v>
      </c>
      <c r="G9" s="437">
        <f>Tests!F9</f>
        <v>2.6804684278586963</v>
      </c>
      <c r="H9" s="10">
        <f>Tests!G9</f>
        <v>2595084.2478728304</v>
      </c>
      <c r="I9" s="437">
        <f>Tests!H9</f>
        <v>1.3167803548558659</v>
      </c>
      <c r="J9" s="10">
        <f>Tests!I9</f>
        <v>-1622871.5943373293</v>
      </c>
      <c r="K9" s="437">
        <f>Tests!J9</f>
        <v>0.86922890526594865</v>
      </c>
      <c r="L9" s="15">
        <f>Tests!K9</f>
        <v>35592</v>
      </c>
      <c r="M9"/>
      <c r="N9" s="60"/>
      <c r="O9" s="60"/>
      <c r="P9" s="60"/>
      <c r="Q9" s="60"/>
    </row>
    <row r="10" spans="1:17" ht="14.25">
      <c r="A10" s="13">
        <v>6</v>
      </c>
      <c r="B10" s="449" t="s">
        <v>304</v>
      </c>
      <c r="C10" s="1"/>
      <c r="D10" s="10">
        <f>Tests!C10</f>
        <v>-23394.836049565114</v>
      </c>
      <c r="E10" s="437">
        <f>Tests!D10</f>
        <v>0.97226473776131395</v>
      </c>
      <c r="F10" s="10">
        <f>Tests!E10</f>
        <v>1826134.0291494897</v>
      </c>
      <c r="G10" s="437">
        <f>Tests!F10</f>
        <v>32.170888410085411</v>
      </c>
      <c r="H10" s="10">
        <f>Tests!G10</f>
        <v>-33797.156049565063</v>
      </c>
      <c r="I10" s="437">
        <f>Tests!H10</f>
        <v>0.96042058662139962</v>
      </c>
      <c r="J10" s="10">
        <f>Tests!I10</f>
        <v>-407508.34359622723</v>
      </c>
      <c r="K10" s="437">
        <f>Tests!J10</f>
        <v>0.66804972627269843</v>
      </c>
      <c r="L10" s="15">
        <f>Tests!K10</f>
        <v>2588</v>
      </c>
      <c r="M10"/>
      <c r="N10" s="60"/>
      <c r="O10" s="60"/>
      <c r="P10" s="60"/>
      <c r="Q10" s="60"/>
    </row>
    <row r="11" spans="1:17" s="22" customFormat="1" ht="12.75" customHeight="1">
      <c r="A11" s="13">
        <v>7</v>
      </c>
      <c r="B11" s="63" t="s">
        <v>39</v>
      </c>
      <c r="C11" s="1"/>
      <c r="D11" s="10">
        <f>Tests!C11</f>
        <v>508979.65280717309</v>
      </c>
      <c r="E11" s="437">
        <f>Tests!D11</f>
        <v>1.3906817780488556</v>
      </c>
      <c r="F11" s="10">
        <f>Tests!E11</f>
        <v>3063711.4524249546</v>
      </c>
      <c r="G11" s="437">
        <f>Tests!F11</f>
        <v>4.2845368286870187</v>
      </c>
      <c r="H11" s="10">
        <f>Tests!G11</f>
        <v>593179.60011262679</v>
      </c>
      <c r="I11" s="437">
        <f>Tests!H11</f>
        <v>1.4867719364105891</v>
      </c>
      <c r="J11" s="10">
        <f>Tests!I11</f>
        <v>-167042.03263823711</v>
      </c>
      <c r="K11" s="437">
        <f>Tests!J11</f>
        <v>0.91558503905822475</v>
      </c>
      <c r="L11" s="15">
        <f>Tests!K11</f>
        <v>3382</v>
      </c>
      <c r="M11"/>
      <c r="N11" s="60"/>
      <c r="O11" s="60"/>
      <c r="P11" s="60"/>
      <c r="Q11" s="60"/>
    </row>
    <row r="12" spans="1:17" s="22" customFormat="1" ht="12.75" customHeight="1" thickBot="1">
      <c r="A12" s="13">
        <v>8</v>
      </c>
      <c r="B12" s="63" t="s">
        <v>40</v>
      </c>
      <c r="C12" s="1"/>
      <c r="D12" s="10">
        <f>Tests!C12</f>
        <v>-1991812.59</v>
      </c>
      <c r="E12" s="437">
        <f>Tests!D12</f>
        <v>0</v>
      </c>
      <c r="F12" s="10">
        <f>Tests!E12</f>
        <v>0</v>
      </c>
      <c r="G12" s="438" t="str">
        <f>Tests!F12</f>
        <v>N/A</v>
      </c>
      <c r="H12" s="10">
        <f>Tests!G12</f>
        <v>-1991812.59</v>
      </c>
      <c r="I12" s="437">
        <f>Tests!H12</f>
        <v>0</v>
      </c>
      <c r="J12" s="10">
        <f>Tests!I12</f>
        <v>-1991812.59</v>
      </c>
      <c r="K12" s="437">
        <f>Tests!J12</f>
        <v>0</v>
      </c>
      <c r="L12" s="15">
        <f>Tests!K12</f>
        <v>0</v>
      </c>
      <c r="M12"/>
      <c r="N12" s="60"/>
      <c r="O12" s="60"/>
      <c r="P12" s="60"/>
      <c r="Q12" s="60"/>
    </row>
    <row r="13" spans="1:17" s="22" customFormat="1" ht="12.75" customHeight="1" thickBot="1">
      <c r="A13" s="13">
        <v>9</v>
      </c>
      <c r="B13" s="123" t="s">
        <v>15</v>
      </c>
      <c r="C13" s="124"/>
      <c r="D13" s="93">
        <f>Tests!C13</f>
        <v>1815715.5816917827</v>
      </c>
      <c r="E13" s="439">
        <f>Tests!D13</f>
        <v>1.0611938378508885</v>
      </c>
      <c r="F13" s="93">
        <f>Tests!E13</f>
        <v>46637492.675914124</v>
      </c>
      <c r="G13" s="439">
        <f>Tests!F13</f>
        <v>2.7392526879697159</v>
      </c>
      <c r="H13" s="93">
        <f>Tests!G13</f>
        <v>7213143.7664170228</v>
      </c>
      <c r="I13" s="439">
        <f>Tests!H13</f>
        <v>1.3164754071167806</v>
      </c>
      <c r="J13" s="93">
        <f>Tests!I13</f>
        <v>-5110255.5629354967</v>
      </c>
      <c r="K13" s="439">
        <f>Tests!J13</f>
        <v>0.85447299548774647</v>
      </c>
      <c r="L13" s="95">
        <f>Tests!K13</f>
        <v>65964</v>
      </c>
      <c r="M13"/>
      <c r="N13" s="60"/>
      <c r="O13" s="60"/>
      <c r="P13" s="60"/>
      <c r="Q13" s="60"/>
    </row>
    <row r="14" spans="1:17" s="22" customFormat="1" ht="12.75" customHeight="1">
      <c r="A14" s="21"/>
      <c r="B14" s="12"/>
      <c r="C14" s="12"/>
      <c r="D14" s="40"/>
      <c r="E14" s="41"/>
      <c r="F14" s="40"/>
      <c r="G14" s="41"/>
      <c r="H14" s="40"/>
      <c r="I14" s="41"/>
      <c r="J14" s="40"/>
      <c r="K14" s="41"/>
      <c r="L14" s="33"/>
      <c r="M14" s="49"/>
      <c r="N14" s="58"/>
      <c r="O14" s="17"/>
      <c r="P14" s="17"/>
      <c r="Q14" s="17"/>
    </row>
    <row r="15" spans="1:17" s="22" customFormat="1" ht="12.75" customHeight="1">
      <c r="A15" s="21"/>
      <c r="B15" s="12" t="s">
        <v>107</v>
      </c>
      <c r="C15" s="12"/>
      <c r="D15" s="40"/>
      <c r="E15" s="41"/>
      <c r="F15" s="40"/>
      <c r="G15" s="41"/>
      <c r="H15" s="40"/>
      <c r="I15" s="41"/>
      <c r="J15" s="40"/>
      <c r="K15" s="41"/>
      <c r="L15" s="33"/>
      <c r="M15" s="49"/>
      <c r="N15" s="58"/>
      <c r="O15" s="17"/>
      <c r="P15" s="17"/>
      <c r="Q15" s="17"/>
    </row>
    <row r="16" spans="1:17" s="22" customFormat="1" ht="12.75" customHeight="1">
      <c r="A16" s="21"/>
      <c r="B16" s="12"/>
      <c r="C16" s="12"/>
      <c r="D16" s="40"/>
      <c r="E16" s="41"/>
      <c r="F16" s="40"/>
      <c r="G16" s="41"/>
      <c r="H16" s="40"/>
      <c r="I16" s="41"/>
      <c r="J16" s="40"/>
      <c r="K16" s="41"/>
      <c r="L16" s="33"/>
      <c r="M16" s="49"/>
      <c r="N16" s="58"/>
      <c r="O16" s="17"/>
      <c r="P16" s="17"/>
      <c r="Q16" s="17"/>
    </row>
    <row r="17" spans="1:17" s="22" customFormat="1" ht="12.75" customHeight="1">
      <c r="A17" s="21"/>
      <c r="B17" s="12"/>
      <c r="C17" s="12"/>
      <c r="D17" s="40"/>
      <c r="E17" s="41"/>
      <c r="F17" s="40"/>
      <c r="G17" s="41"/>
      <c r="H17" s="40"/>
      <c r="I17" s="41"/>
      <c r="J17" s="40"/>
      <c r="K17" s="41"/>
      <c r="L17" s="33"/>
      <c r="M17" s="49"/>
      <c r="N17" s="58"/>
      <c r="O17" s="17"/>
      <c r="P17" s="17"/>
      <c r="Q17" s="17"/>
    </row>
    <row r="18" spans="1:17" s="22" customFormat="1" ht="12.75" customHeight="1">
      <c r="A18" s="21"/>
      <c r="B18" s="12"/>
      <c r="C18" s="12"/>
      <c r="D18" s="40"/>
      <c r="E18" s="41"/>
      <c r="F18" s="40"/>
      <c r="G18" s="41"/>
      <c r="H18" s="40"/>
      <c r="I18" s="41"/>
      <c r="J18" s="40"/>
      <c r="K18" s="41"/>
      <c r="L18" s="33"/>
      <c r="M18" s="49"/>
      <c r="N18" s="58"/>
      <c r="O18" s="17"/>
      <c r="P18" s="17"/>
      <c r="Q18" s="17"/>
    </row>
    <row r="19" spans="1:17" s="22" customFormat="1" ht="12.75" customHeight="1">
      <c r="A19" s="21"/>
      <c r="B19" s="12"/>
      <c r="C19" s="12"/>
      <c r="D19" s="40"/>
      <c r="E19" s="41"/>
      <c r="F19" s="40"/>
      <c r="G19" s="41"/>
      <c r="H19" s="40"/>
      <c r="I19" s="41"/>
      <c r="J19" s="40"/>
      <c r="K19" s="41"/>
      <c r="L19" s="33"/>
      <c r="M19" s="49"/>
      <c r="N19" s="58"/>
      <c r="O19" s="17"/>
      <c r="P19" s="17"/>
      <c r="Q19" s="17"/>
    </row>
    <row r="20" spans="1:17" s="22" customFormat="1" ht="12.75" customHeight="1">
      <c r="A20" s="21"/>
      <c r="B20" s="12"/>
      <c r="C20" s="12"/>
      <c r="D20" s="40"/>
      <c r="E20" s="41"/>
      <c r="F20" s="40"/>
      <c r="G20" s="41"/>
      <c r="H20" s="40"/>
      <c r="I20" s="41"/>
      <c r="J20" s="40"/>
      <c r="K20" s="41"/>
      <c r="L20" s="33"/>
      <c r="M20" s="49"/>
      <c r="N20" s="58"/>
      <c r="O20" s="17"/>
      <c r="P20" s="17"/>
      <c r="Q20" s="17"/>
    </row>
    <row r="21" spans="1:17" s="22" customFormat="1" ht="12.75" customHeight="1">
      <c r="A21" s="21"/>
      <c r="B21" s="12"/>
      <c r="C21" s="12"/>
      <c r="D21" s="40"/>
      <c r="E21" s="41"/>
      <c r="F21" s="40"/>
      <c r="G21" s="41"/>
      <c r="H21" s="40"/>
      <c r="I21" s="41"/>
      <c r="J21" s="40"/>
      <c r="K21" s="41"/>
      <c r="L21" s="33"/>
      <c r="M21" s="49"/>
      <c r="N21" s="58"/>
      <c r="O21" s="17"/>
      <c r="P21" s="17"/>
      <c r="Q21" s="17"/>
    </row>
    <row r="22" spans="1:17" s="22" customFormat="1" ht="12.75" customHeight="1">
      <c r="A22" s="21"/>
      <c r="B22" s="12"/>
      <c r="C22" s="12"/>
      <c r="D22" s="40"/>
      <c r="E22" s="41"/>
      <c r="F22" s="40"/>
      <c r="G22" s="41"/>
      <c r="H22" s="40"/>
      <c r="I22" s="41"/>
      <c r="J22" s="40"/>
      <c r="K22" s="41"/>
      <c r="L22" s="33"/>
      <c r="M22" s="49"/>
      <c r="N22" s="58"/>
      <c r="O22" s="17"/>
      <c r="P22" s="17"/>
      <c r="Q22" s="17"/>
    </row>
    <row r="23" spans="1:17" s="22" customFormat="1" ht="12.75" customHeight="1">
      <c r="A23" s="21"/>
      <c r="B23" s="12"/>
      <c r="C23" s="12"/>
      <c r="D23" s="40"/>
      <c r="E23" s="41"/>
      <c r="F23" s="40"/>
      <c r="G23" s="41"/>
      <c r="H23" s="40"/>
      <c r="I23" s="41"/>
      <c r="J23" s="40"/>
      <c r="K23" s="41"/>
      <c r="L23" s="33"/>
      <c r="M23" s="49"/>
      <c r="N23" s="58"/>
      <c r="O23" s="17"/>
      <c r="P23" s="17"/>
      <c r="Q23" s="17"/>
    </row>
    <row r="24" spans="1:17" s="22" customFormat="1" ht="12.75" customHeight="1">
      <c r="A24" s="21"/>
      <c r="B24" s="12"/>
      <c r="C24" s="12"/>
      <c r="D24" s="40"/>
      <c r="E24" s="41"/>
      <c r="F24" s="40"/>
      <c r="G24" s="41"/>
      <c r="H24" s="40"/>
      <c r="I24" s="41"/>
      <c r="J24" s="40"/>
      <c r="K24" s="41"/>
      <c r="L24" s="33"/>
      <c r="M24" s="49"/>
      <c r="N24" s="58"/>
      <c r="O24" s="17"/>
      <c r="P24" s="17"/>
      <c r="Q24" s="17"/>
    </row>
    <row r="25" spans="1:17" s="22" customFormat="1" ht="12.75" customHeight="1">
      <c r="A25" s="21"/>
      <c r="B25" s="12"/>
      <c r="C25" s="12"/>
      <c r="D25" s="40"/>
      <c r="E25" s="41"/>
      <c r="F25" s="40"/>
      <c r="G25" s="41"/>
      <c r="H25" s="40"/>
      <c r="I25" s="41"/>
      <c r="J25" s="40"/>
      <c r="K25" s="41"/>
      <c r="L25" s="33"/>
      <c r="M25" s="49"/>
      <c r="N25" s="58"/>
      <c r="O25" s="17"/>
      <c r="P25" s="17"/>
      <c r="Q25" s="17"/>
    </row>
    <row r="26" spans="1:17" s="22" customFormat="1" ht="12.75" customHeight="1">
      <c r="A26" s="21"/>
      <c r="B26" s="12"/>
      <c r="C26" s="12"/>
      <c r="D26" s="40"/>
      <c r="E26" s="41"/>
      <c r="F26" s="40"/>
      <c r="G26" s="41"/>
      <c r="H26" s="40"/>
      <c r="I26" s="41"/>
      <c r="J26" s="40"/>
      <c r="K26" s="41"/>
      <c r="L26" s="33"/>
      <c r="M26" s="49"/>
      <c r="N26" s="58"/>
      <c r="O26" s="17"/>
      <c r="P26" s="17"/>
      <c r="Q26" s="17"/>
    </row>
    <row r="27" spans="1:17" s="22" customFormat="1" ht="12.75" customHeight="1">
      <c r="A27" s="21"/>
      <c r="B27" s="12"/>
      <c r="C27" s="12"/>
      <c r="D27" s="40"/>
      <c r="E27" s="41"/>
      <c r="F27" s="40"/>
      <c r="G27" s="41"/>
      <c r="H27" s="40"/>
      <c r="I27" s="41"/>
      <c r="J27" s="40"/>
      <c r="K27" s="41"/>
      <c r="L27" s="33"/>
      <c r="M27" s="49"/>
      <c r="N27" s="58"/>
      <c r="O27" s="17"/>
      <c r="P27" s="17"/>
      <c r="Q27" s="17"/>
    </row>
    <row r="28" spans="1:17" s="22" customFormat="1" ht="12.75" customHeight="1">
      <c r="A28" s="21"/>
      <c r="B28" s="12"/>
      <c r="C28" s="12"/>
      <c r="D28" s="40"/>
      <c r="E28" s="41"/>
      <c r="F28" s="40"/>
      <c r="G28" s="41"/>
      <c r="H28" s="40"/>
      <c r="I28" s="41"/>
      <c r="J28" s="40"/>
      <c r="K28" s="41"/>
      <c r="L28" s="33"/>
      <c r="M28" s="49"/>
      <c r="N28" s="452" t="s">
        <v>135</v>
      </c>
      <c r="O28" s="452" t="s">
        <v>290</v>
      </c>
      <c r="P28" s="452" t="s">
        <v>291</v>
      </c>
      <c r="Q28" s="452" t="s">
        <v>136</v>
      </c>
    </row>
    <row r="29" spans="1:17" s="22" customFormat="1" ht="11.25" customHeight="1">
      <c r="A29" s="21"/>
      <c r="B29" s="12"/>
      <c r="C29" s="12"/>
      <c r="D29" s="40"/>
      <c r="E29" s="41"/>
      <c r="F29" s="40"/>
      <c r="G29" s="41"/>
      <c r="H29" s="40"/>
      <c r="I29" s="41"/>
      <c r="J29" s="40"/>
      <c r="K29" s="41"/>
      <c r="L29" s="33"/>
      <c r="M29" s="458"/>
      <c r="N29" s="452"/>
      <c r="O29" s="452"/>
      <c r="P29" s="452"/>
      <c r="Q29" s="452"/>
    </row>
    <row r="30" spans="1:17" s="22" customFormat="1" ht="12.75" customHeight="1">
      <c r="A30" s="21"/>
      <c r="B30" s="12"/>
      <c r="C30" s="12"/>
      <c r="D30" s="40"/>
      <c r="E30" s="41"/>
      <c r="F30" s="40"/>
      <c r="G30" s="41"/>
      <c r="H30" s="40"/>
      <c r="I30" s="41"/>
      <c r="J30" s="40"/>
      <c r="K30" s="41"/>
      <c r="L30" s="33"/>
      <c r="M30" s="458"/>
      <c r="N30" s="452"/>
      <c r="O30" s="452"/>
      <c r="P30" s="452"/>
      <c r="Q30" s="452"/>
    </row>
    <row r="31" spans="1:17" s="22" customFormat="1" ht="12.75" customHeight="1">
      <c r="A31" s="21"/>
      <c r="B31" s="12"/>
      <c r="C31" s="12"/>
      <c r="D31" s="40"/>
      <c r="E31" s="41"/>
      <c r="F31" s="40"/>
      <c r="G31" s="41"/>
      <c r="H31" s="40"/>
      <c r="I31" s="41"/>
      <c r="J31" s="40"/>
      <c r="K31" s="41"/>
      <c r="L31" s="33"/>
      <c r="M31" s="458"/>
      <c r="N31" s="452"/>
      <c r="O31" s="452"/>
      <c r="P31" s="452"/>
      <c r="Q31" s="452"/>
    </row>
    <row r="32" spans="1:17" s="22" customFormat="1" ht="12.75" customHeight="1">
      <c r="A32" s="21"/>
      <c r="B32" s="12"/>
      <c r="C32" s="12"/>
      <c r="D32" s="40"/>
      <c r="E32" s="41"/>
      <c r="F32" s="40"/>
      <c r="G32" s="41"/>
      <c r="H32" s="40"/>
      <c r="I32" s="41"/>
      <c r="J32" s="40"/>
      <c r="K32" s="41"/>
      <c r="L32" s="33"/>
      <c r="M32" s="458"/>
      <c r="N32" s="452"/>
      <c r="O32" s="452"/>
      <c r="P32" s="452"/>
      <c r="Q32" s="452"/>
    </row>
    <row r="33" spans="1:17" s="22" customFormat="1" ht="12.75" customHeight="1">
      <c r="A33" s="21"/>
      <c r="B33" s="12"/>
      <c r="C33" s="12"/>
      <c r="D33" s="40"/>
      <c r="E33" s="41"/>
      <c r="F33" s="40"/>
      <c r="G33" s="41"/>
      <c r="H33" s="40"/>
      <c r="I33" s="41"/>
      <c r="J33" s="40"/>
      <c r="K33" s="41"/>
      <c r="L33" s="33"/>
      <c r="M33" s="458"/>
      <c r="N33" s="452"/>
      <c r="O33" s="452"/>
      <c r="P33" s="452"/>
      <c r="Q33" s="452"/>
    </row>
    <row r="34" spans="1:17" s="22" customFormat="1" ht="12.75" customHeight="1">
      <c r="A34" s="21"/>
      <c r="B34" s="12"/>
      <c r="C34" s="12"/>
      <c r="D34" s="40"/>
      <c r="E34" s="41"/>
      <c r="F34" s="40"/>
      <c r="G34" s="41"/>
      <c r="H34" s="40"/>
      <c r="I34" s="41"/>
      <c r="J34" s="40"/>
      <c r="K34" s="41"/>
      <c r="L34" s="33"/>
      <c r="M34" s="458"/>
      <c r="N34" s="452"/>
      <c r="O34" s="452"/>
      <c r="P34" s="452"/>
      <c r="Q34" s="452"/>
    </row>
    <row r="35" spans="1:17" s="22" customFormat="1" ht="12.75" customHeight="1">
      <c r="A35" s="21"/>
      <c r="B35" s="12"/>
      <c r="C35" s="12"/>
      <c r="D35" s="40"/>
      <c r="E35" s="41"/>
      <c r="F35" s="40"/>
      <c r="G35" s="41"/>
      <c r="H35" s="40"/>
      <c r="I35" s="41"/>
      <c r="J35" s="40"/>
      <c r="K35" s="41"/>
      <c r="L35" s="33"/>
      <c r="M35" s="458"/>
      <c r="N35" s="452"/>
      <c r="O35" s="452"/>
      <c r="P35" s="452"/>
      <c r="Q35" s="452"/>
    </row>
    <row r="36" spans="1:17" s="22" customFormat="1" ht="12.75" customHeight="1">
      <c r="A36" s="21"/>
      <c r="B36" s="12"/>
      <c r="C36" s="12"/>
      <c r="D36" s="40"/>
      <c r="E36" s="41"/>
      <c r="F36" s="40"/>
      <c r="G36" s="41"/>
      <c r="H36" s="40"/>
      <c r="I36" s="41"/>
      <c r="J36" s="40"/>
      <c r="K36" s="41"/>
      <c r="L36" s="33"/>
      <c r="M36" s="458"/>
      <c r="N36" s="452"/>
      <c r="O36" s="452"/>
      <c r="P36" s="452"/>
      <c r="Q36" s="452"/>
    </row>
    <row r="37" spans="1:17" s="22" customFormat="1" ht="12.75" customHeight="1">
      <c r="A37" s="21"/>
      <c r="B37" s="12"/>
      <c r="C37" s="12"/>
      <c r="D37" s="40"/>
      <c r="E37" s="41"/>
      <c r="F37" s="40"/>
      <c r="G37" s="41"/>
      <c r="H37" s="40"/>
      <c r="I37" s="41"/>
      <c r="J37" s="40"/>
      <c r="K37" s="41"/>
      <c r="L37" s="33"/>
      <c r="M37" s="458"/>
      <c r="N37" s="452"/>
      <c r="O37" s="452"/>
      <c r="P37" s="452"/>
      <c r="Q37" s="452"/>
    </row>
    <row r="38" spans="1:17" s="22" customFormat="1" ht="12.75" customHeight="1">
      <c r="A38" s="21"/>
      <c r="B38" s="12"/>
      <c r="C38" s="12"/>
      <c r="D38" s="40"/>
      <c r="E38" s="41"/>
      <c r="F38" s="40"/>
      <c r="G38" s="41"/>
      <c r="H38" s="40"/>
      <c r="I38" s="41"/>
      <c r="J38" s="40"/>
      <c r="K38" s="41"/>
      <c r="L38" s="33"/>
      <c r="M38" s="458"/>
      <c r="N38" s="452"/>
      <c r="O38" s="452"/>
      <c r="P38" s="452"/>
      <c r="Q38" s="452"/>
    </row>
    <row r="39" spans="1:17" s="22" customFormat="1" ht="12.75" customHeight="1">
      <c r="A39" s="21"/>
      <c r="B39" s="12"/>
      <c r="C39" s="12"/>
      <c r="D39" s="40"/>
      <c r="E39" s="41"/>
      <c r="F39" s="40"/>
      <c r="G39" s="41"/>
      <c r="H39" s="40"/>
      <c r="I39" s="41"/>
      <c r="J39" s="40"/>
      <c r="K39" s="41"/>
      <c r="L39" s="33"/>
      <c r="M39" s="458"/>
      <c r="N39" s="452"/>
      <c r="O39" s="452"/>
      <c r="P39" s="452"/>
      <c r="Q39" s="452"/>
    </row>
    <row r="40" spans="1:17" s="22" customFormat="1" ht="12.75" customHeight="1">
      <c r="A40" s="21"/>
      <c r="B40" s="12"/>
      <c r="C40" s="12"/>
      <c r="D40" s="40"/>
      <c r="E40" s="41"/>
      <c r="F40" s="40"/>
      <c r="G40" s="41"/>
      <c r="H40" s="40"/>
      <c r="I40" s="41"/>
      <c r="J40" s="40"/>
      <c r="K40" s="41"/>
      <c r="L40" s="33"/>
      <c r="M40" s="458"/>
      <c r="N40" s="452"/>
      <c r="O40" s="452"/>
      <c r="P40" s="452"/>
      <c r="Q40" s="452"/>
    </row>
    <row r="41" spans="1:17" s="3" customFormat="1" ht="12.75" customHeight="1" thickBot="1">
      <c r="A41" s="21"/>
      <c r="B41" s="12"/>
      <c r="C41" s="12"/>
      <c r="D41" s="40"/>
      <c r="E41" s="41"/>
      <c r="F41" s="40"/>
      <c r="G41" s="41"/>
      <c r="H41" s="40"/>
      <c r="I41" s="41"/>
      <c r="J41" s="40"/>
      <c r="K41" s="41"/>
      <c r="L41" s="33"/>
      <c r="M41" s="458"/>
      <c r="N41" s="452"/>
      <c r="O41" s="452"/>
      <c r="P41" s="452"/>
      <c r="Q41" s="452"/>
    </row>
    <row r="42" spans="1:17" s="39" customFormat="1" ht="47.25" customHeight="1" thickBot="1">
      <c r="A42" s="21"/>
      <c r="B42" s="456" t="str">
        <f>Tests!A15</f>
        <v>COST EFFECTIVENESS TESTS - BUDGET 2013 - FORECASTED PARTICIPANTS &amp; COSTS - THERMWISE APPLIANCE REBATES PROGRAM (1 Year)</v>
      </c>
      <c r="C42" s="457"/>
      <c r="D42" s="457"/>
      <c r="E42" s="457"/>
      <c r="F42" s="457"/>
      <c r="G42" s="457"/>
      <c r="H42" s="457"/>
      <c r="I42" s="457"/>
      <c r="J42" s="457"/>
      <c r="K42" s="457"/>
      <c r="L42" s="459"/>
      <c r="M42" s="50"/>
      <c r="N42" s="59"/>
      <c r="O42" s="53"/>
      <c r="P42" s="53"/>
      <c r="Q42" s="53"/>
    </row>
    <row r="43" spans="1:17" ht="26.25" thickBot="1">
      <c r="A43" s="35"/>
      <c r="B43" s="464" t="s">
        <v>10</v>
      </c>
      <c r="C43" s="4"/>
      <c r="D43" s="453" t="s">
        <v>20</v>
      </c>
      <c r="E43" s="454"/>
      <c r="F43" s="453" t="s">
        <v>21</v>
      </c>
      <c r="G43" s="454"/>
      <c r="H43" s="453" t="s">
        <v>71</v>
      </c>
      <c r="I43" s="454"/>
      <c r="J43" s="453" t="s">
        <v>22</v>
      </c>
      <c r="K43" s="454"/>
      <c r="L43" s="71" t="s">
        <v>95</v>
      </c>
    </row>
    <row r="44" spans="1:17" ht="13.5" thickBot="1">
      <c r="B44" s="465"/>
      <c r="C44" s="23"/>
      <c r="D44" s="24" t="s">
        <v>19</v>
      </c>
      <c r="E44" s="25" t="s">
        <v>49</v>
      </c>
      <c r="F44" s="24" t="s">
        <v>19</v>
      </c>
      <c r="G44" s="25" t="s">
        <v>49</v>
      </c>
      <c r="H44" s="24" t="s">
        <v>19</v>
      </c>
      <c r="I44" s="25" t="s">
        <v>49</v>
      </c>
      <c r="J44" s="24" t="s">
        <v>19</v>
      </c>
      <c r="K44" s="25" t="s">
        <v>49</v>
      </c>
      <c r="L44" s="72" t="str">
        <f>Years&amp;" Years"</f>
        <v>1 Years</v>
      </c>
      <c r="M44" s="49"/>
      <c r="N44" s="58"/>
      <c r="O44" s="52"/>
      <c r="P44" s="52"/>
      <c r="Q44" s="52"/>
    </row>
    <row r="45" spans="1:17" ht="13.5" customHeight="1">
      <c r="A45" s="13">
        <v>1</v>
      </c>
      <c r="B45" s="26" t="s">
        <v>154</v>
      </c>
      <c r="C45" s="27"/>
      <c r="D45" s="30">
        <f>Tests!C18</f>
        <v>2040346.0113636111</v>
      </c>
      <c r="E45" s="440">
        <f>Tests!D18</f>
        <v>2.6217399108032251</v>
      </c>
      <c r="F45" s="30">
        <f>Tests!E18</f>
        <v>6317379.4792375835</v>
      </c>
      <c r="G45" s="440">
        <f>Tests!F18</f>
        <v>5.0170231425881777</v>
      </c>
      <c r="H45" s="30">
        <f>Tests!G18</f>
        <v>2036017.6113636112</v>
      </c>
      <c r="I45" s="440">
        <f>Tests!H18</f>
        <v>2.6127510882518998</v>
      </c>
      <c r="J45" s="30">
        <f>Tests!I18</f>
        <v>622373.12537648389</v>
      </c>
      <c r="K45" s="440">
        <f>Tests!J18</f>
        <v>1.2325676946891917</v>
      </c>
      <c r="L45" s="31">
        <f>Tests!K18</f>
        <v>3607</v>
      </c>
      <c r="M45" s="49"/>
      <c r="N45" s="58"/>
      <c r="O45" s="52"/>
      <c r="P45" s="52"/>
      <c r="Q45" s="52"/>
    </row>
    <row r="46" spans="1:17">
      <c r="A46" s="13">
        <f>A45+1</f>
        <v>2</v>
      </c>
      <c r="B46" s="29" t="s">
        <v>254</v>
      </c>
      <c r="C46" s="7"/>
      <c r="D46" s="30">
        <f>Tests!C19</f>
        <v>1967941.1626099262</v>
      </c>
      <c r="E46" s="440">
        <f>Tests!D19</f>
        <v>2.6217399108032255</v>
      </c>
      <c r="F46" s="30">
        <f>Tests!E19</f>
        <v>6267147.4516960224</v>
      </c>
      <c r="G46" s="440">
        <f>Tests!F19</f>
        <v>5.1317020416707466</v>
      </c>
      <c r="H46" s="30">
        <f>Tests!G19</f>
        <v>1789816.3626099261</v>
      </c>
      <c r="I46" s="440">
        <f>Tests!H19</f>
        <v>2.2861572022204126</v>
      </c>
      <c r="J46" s="30">
        <f>Tests!I19</f>
        <v>426337.24790263036</v>
      </c>
      <c r="K46" s="440">
        <f>Tests!J19</f>
        <v>1.1547459184118294</v>
      </c>
      <c r="L46" s="31">
        <f>Tests!K19</f>
        <v>3479</v>
      </c>
      <c r="M46" s="49"/>
      <c r="N46" s="58"/>
      <c r="O46" s="52"/>
      <c r="P46" s="52"/>
      <c r="Q46" s="52"/>
    </row>
    <row r="47" spans="1:17">
      <c r="A47" s="13">
        <f t="shared" ref="A47:A74" si="0">A46+1</f>
        <v>3</v>
      </c>
      <c r="B47" s="29" t="s">
        <v>179</v>
      </c>
      <c r="C47" s="7"/>
      <c r="D47" s="30">
        <f>Tests!C20</f>
        <v>-96395.408176462282</v>
      </c>
      <c r="E47" s="440">
        <f>Tests!D20</f>
        <v>0.76516417809281256</v>
      </c>
      <c r="F47" s="30">
        <f>Tests!E20</f>
        <v>407124.71370840981</v>
      </c>
      <c r="G47" s="440">
        <f>Tests!F20</f>
        <v>1.7934607556195865</v>
      </c>
      <c r="H47" s="30">
        <f>Tests!G20</f>
        <v>57534.591823537718</v>
      </c>
      <c r="I47" s="440">
        <f>Tests!H20</f>
        <v>1.2242626849485001</v>
      </c>
      <c r="J47" s="30">
        <f>Tests!I20</f>
        <v>-76127.377485407516</v>
      </c>
      <c r="K47" s="440">
        <f>Tests!J20</f>
        <v>0.80490763104928065</v>
      </c>
      <c r="L47" s="31">
        <f>Tests!K20</f>
        <v>5131</v>
      </c>
      <c r="M47" s="49"/>
      <c r="N47" s="58"/>
      <c r="O47" s="52"/>
      <c r="P47" s="52"/>
      <c r="Q47" s="52"/>
    </row>
    <row r="48" spans="1:17">
      <c r="A48" s="13">
        <f t="shared" si="0"/>
        <v>4</v>
      </c>
      <c r="B48" s="29" t="s">
        <v>180</v>
      </c>
      <c r="C48" s="7"/>
      <c r="D48" s="30">
        <f>Tests!C21</f>
        <v>-58357.170836964768</v>
      </c>
      <c r="E48" s="440">
        <f>Tests!D21</f>
        <v>0.70914488219216121</v>
      </c>
      <c r="F48" s="30">
        <f>Tests!E21</f>
        <v>178880.24620551622</v>
      </c>
      <c r="G48" s="440">
        <f>Tests!F21</f>
        <v>1.7132386212341157</v>
      </c>
      <c r="H48" s="30">
        <f>Tests!G21</f>
        <v>16882.829163035232</v>
      </c>
      <c r="I48" s="440">
        <f>Tests!H21</f>
        <v>1.1346318115074581</v>
      </c>
      <c r="J48" s="30">
        <f>Tests!I21</f>
        <v>-45412.204834957171</v>
      </c>
      <c r="K48" s="440">
        <f>Tests!J21</f>
        <v>0.75805324271156316</v>
      </c>
      <c r="L48" s="31">
        <f>Tests!K21</f>
        <v>2508</v>
      </c>
      <c r="M48" s="49"/>
      <c r="N48" s="58"/>
      <c r="O48" s="52"/>
      <c r="P48" s="52"/>
      <c r="Q48" s="52"/>
    </row>
    <row r="49" spans="1:17">
      <c r="A49" s="13">
        <f t="shared" si="0"/>
        <v>5</v>
      </c>
      <c r="B49" s="29" t="s">
        <v>181</v>
      </c>
      <c r="C49" s="7"/>
      <c r="D49" s="30">
        <f>Tests!C22</f>
        <v>-52248.177582492368</v>
      </c>
      <c r="E49" s="440">
        <f>Tests!D22</f>
        <v>0.41055756337440918</v>
      </c>
      <c r="F49" s="30">
        <f>Tests!E22</f>
        <v>-5273.9351810452354</v>
      </c>
      <c r="G49" s="440">
        <f>Tests!F22</f>
        <v>0.9524013070302777</v>
      </c>
      <c r="H49" s="30">
        <f>Tests!G22</f>
        <v>8691.8224175076321</v>
      </c>
      <c r="I49" s="440">
        <f>Tests!H22</f>
        <v>1.3137842027981095</v>
      </c>
      <c r="J49" s="30">
        <f>Tests!I22</f>
        <v>-7241.4411258385371</v>
      </c>
      <c r="K49" s="440">
        <f>Tests!J22</f>
        <v>0.8340385169987401</v>
      </c>
      <c r="L49" s="31">
        <f>Tests!K22</f>
        <v>277</v>
      </c>
      <c r="M49" s="49"/>
      <c r="N49" s="58"/>
      <c r="O49" s="52"/>
      <c r="P49" s="52"/>
      <c r="Q49" s="52"/>
    </row>
    <row r="50" spans="1:17">
      <c r="A50" s="13">
        <f t="shared" si="0"/>
        <v>6</v>
      </c>
      <c r="B50" s="29" t="s">
        <v>145</v>
      </c>
      <c r="C50" s="7"/>
      <c r="D50" s="30">
        <f>Tests!C23</f>
        <v>-22746.764074937466</v>
      </c>
      <c r="E50" s="440">
        <f>Tests!D23</f>
        <v>0.33176368757528008</v>
      </c>
      <c r="F50" s="30">
        <f>Tests!E23</f>
        <v>-5448.746978474097</v>
      </c>
      <c r="G50" s="440">
        <f>Tests!F23</f>
        <v>0.8719448418689989</v>
      </c>
      <c r="H50" s="30">
        <f>Tests!G23</f>
        <v>-1656.7640749374659</v>
      </c>
      <c r="I50" s="440">
        <f>Tests!H23</f>
        <v>0.8720645501978791</v>
      </c>
      <c r="J50" s="30">
        <f>Tests!I23</f>
        <v>-6601.2294052760808</v>
      </c>
      <c r="K50" s="440">
        <f>Tests!J23</f>
        <v>0.63110217134656532</v>
      </c>
      <c r="L50" s="31">
        <f>Tests!K23</f>
        <v>37</v>
      </c>
      <c r="M50" s="49"/>
      <c r="N50" s="58"/>
      <c r="O50" s="52"/>
      <c r="P50" s="52"/>
      <c r="Q50" s="52"/>
    </row>
    <row r="51" spans="1:17">
      <c r="A51" s="13">
        <f t="shared" si="0"/>
        <v>7</v>
      </c>
      <c r="B51" s="29" t="s">
        <v>146</v>
      </c>
      <c r="C51" s="7"/>
      <c r="D51" s="30">
        <f>Tests!C24</f>
        <v>-49142.200232619667</v>
      </c>
      <c r="E51" s="440">
        <f>Tests!D24</f>
        <v>0.38742545432921904</v>
      </c>
      <c r="F51" s="30">
        <f>Tests!E24</f>
        <v>-7153.2474727304361</v>
      </c>
      <c r="G51" s="440">
        <f>Tests!F24</f>
        <v>0.92866583425347093</v>
      </c>
      <c r="H51" s="30">
        <f>Tests!G24</f>
        <v>2730.1997673803453</v>
      </c>
      <c r="I51" s="440">
        <f>Tests!H24</f>
        <v>1.0963033427647388</v>
      </c>
      <c r="J51" s="30">
        <f>Tests!I24</f>
        <v>-10531.07979715765</v>
      </c>
      <c r="K51" s="440">
        <f>Tests!J24</f>
        <v>0.74691766493687795</v>
      </c>
      <c r="L51" s="31">
        <f>Tests!K24</f>
        <v>81</v>
      </c>
      <c r="M51" s="49"/>
      <c r="N51" s="58"/>
      <c r="O51" s="52"/>
      <c r="P51" s="52"/>
      <c r="Q51" s="52"/>
    </row>
    <row r="52" spans="1:17">
      <c r="A52" s="13">
        <f t="shared" si="0"/>
        <v>8</v>
      </c>
      <c r="B52" s="29" t="s">
        <v>223</v>
      </c>
      <c r="C52" s="7"/>
      <c r="D52" s="30">
        <f>Tests!C25</f>
        <v>-4578.1821877858365</v>
      </c>
      <c r="E52" s="440">
        <f>Tests!D25</f>
        <v>0.71599366080733029</v>
      </c>
      <c r="F52" s="30">
        <f>Tests!E25</f>
        <v>7935.1099160682279</v>
      </c>
      <c r="G52" s="440">
        <f>Tests!F25</f>
        <v>1.393801980946314</v>
      </c>
      <c r="H52" s="30">
        <f>Tests!G25</f>
        <v>6341.8178122141635</v>
      </c>
      <c r="I52" s="440">
        <f>Tests!H25</f>
        <v>2.2195803485027237</v>
      </c>
      <c r="J52" s="30">
        <f>Tests!I25</f>
        <v>1656.5688746069263</v>
      </c>
      <c r="K52" s="440">
        <f>Tests!J25</f>
        <v>1.1675798844381864</v>
      </c>
      <c r="L52" s="31">
        <f>Tests!K25</f>
        <v>13</v>
      </c>
      <c r="M52" s="49"/>
      <c r="N52" s="58"/>
      <c r="O52" s="52"/>
      <c r="P52" s="52"/>
      <c r="Q52" s="52"/>
    </row>
    <row r="53" spans="1:17">
      <c r="A53" s="13">
        <f t="shared" si="0"/>
        <v>9</v>
      </c>
      <c r="B53" s="29" t="s">
        <v>222</v>
      </c>
      <c r="C53" s="7"/>
      <c r="D53" s="30">
        <f>Tests!C26</f>
        <v>-3136.5436508376151</v>
      </c>
      <c r="E53" s="440">
        <f>Tests!D26</f>
        <v>0.96486846269223103</v>
      </c>
      <c r="F53" s="30">
        <f>Tests!E26</f>
        <v>88005.197168713261</v>
      </c>
      <c r="G53" s="440">
        <f>Tests!F26</f>
        <v>1.7885770355619468</v>
      </c>
      <c r="H53" s="30">
        <f>Tests!G26</f>
        <v>57343.456349162385</v>
      </c>
      <c r="I53" s="440">
        <f>Tests!H26</f>
        <v>2.9910922343459161</v>
      </c>
      <c r="J53" s="30">
        <f>Tests!I26</f>
        <v>22374.654735034157</v>
      </c>
      <c r="K53" s="440">
        <f>Tests!J26</f>
        <v>1.350871494660125</v>
      </c>
      <c r="L53" s="31">
        <f>Tests!K26</f>
        <v>72</v>
      </c>
      <c r="M53" s="49"/>
      <c r="N53" s="58"/>
      <c r="O53" s="52"/>
      <c r="P53" s="52"/>
      <c r="Q53" s="52"/>
    </row>
    <row r="54" spans="1:17">
      <c r="A54" s="13">
        <f t="shared" si="0"/>
        <v>10</v>
      </c>
      <c r="B54" s="29" t="s">
        <v>277</v>
      </c>
      <c r="C54" s="7"/>
      <c r="D54" s="30">
        <f>Tests!C27</f>
        <v>-360102.59204727574</v>
      </c>
      <c r="E54" s="440">
        <f>Tests!D27</f>
        <v>0.78442134096786653</v>
      </c>
      <c r="F54" s="30">
        <f>Tests!E27</f>
        <v>-51982.310513509437</v>
      </c>
      <c r="G54" s="440">
        <f>Tests!F27</f>
        <v>0.97510425741690165</v>
      </c>
      <c r="H54" s="30">
        <f>Tests!G27</f>
        <v>34297.407952724257</v>
      </c>
      <c r="I54" s="440">
        <f>Tests!H27</f>
        <v>1.0985557699790927</v>
      </c>
      <c r="J54" s="30">
        <f>Tests!I27</f>
        <v>-118767.72921179188</v>
      </c>
      <c r="K54" s="440">
        <f>Tests!J27</f>
        <v>0.76296948160495037</v>
      </c>
      <c r="L54" s="31">
        <f>Tests!K27</f>
        <v>464</v>
      </c>
      <c r="M54" s="49"/>
      <c r="N54" s="58"/>
      <c r="O54" s="52"/>
      <c r="P54" s="52"/>
      <c r="Q54" s="52"/>
    </row>
    <row r="55" spans="1:17">
      <c r="A55" s="13">
        <f t="shared" si="0"/>
        <v>11</v>
      </c>
      <c r="B55" s="29" t="s">
        <v>276</v>
      </c>
      <c r="C55" s="7"/>
      <c r="D55" s="30">
        <f>Tests!C28</f>
        <v>41326.539026516315</v>
      </c>
      <c r="E55" s="440">
        <f>Tests!D28</f>
        <v>2.9132656956720515</v>
      </c>
      <c r="F55" s="30">
        <f>Tests!E28</f>
        <v>83387.022865447099</v>
      </c>
      <c r="G55" s="440">
        <f>Tests!F28</f>
        <v>4.0884082542758184</v>
      </c>
      <c r="H55" s="30">
        <f>Tests!G28</f>
        <v>29926.539026516315</v>
      </c>
      <c r="I55" s="440">
        <f>Tests!H28</f>
        <v>4.3251710029462576</v>
      </c>
      <c r="J55" s="30">
        <f>Tests!I28</f>
        <v>14341.039592080113</v>
      </c>
      <c r="K55" s="440">
        <f>Tests!J28</f>
        <v>1.5833129251786942</v>
      </c>
      <c r="L55" s="31">
        <f>Tests!K28</f>
        <v>12</v>
      </c>
      <c r="M55" s="49"/>
      <c r="N55" s="58"/>
      <c r="O55" s="52"/>
      <c r="P55" s="52"/>
      <c r="Q55" s="52"/>
    </row>
    <row r="56" spans="1:17">
      <c r="A56" s="13">
        <f t="shared" si="0"/>
        <v>12</v>
      </c>
      <c r="B56" s="29" t="s">
        <v>155</v>
      </c>
      <c r="C56" s="7"/>
      <c r="D56" s="30">
        <f>Tests!C29</f>
        <v>-42087.423905105097</v>
      </c>
      <c r="E56" s="440">
        <f>Tests!D29</f>
        <v>0.6963389328635996</v>
      </c>
      <c r="F56" s="30">
        <f>Tests!E29</f>
        <v>87415.082013095438</v>
      </c>
      <c r="G56" s="440">
        <f>Tests!F29</f>
        <v>1.5045603579399449</v>
      </c>
      <c r="H56" s="30">
        <f>Tests!G29</f>
        <v>27212.576094894903</v>
      </c>
      <c r="I56" s="440">
        <f>Tests!H29</f>
        <v>1.3926778657271992</v>
      </c>
      <c r="J56" s="30">
        <f>Tests!I29</f>
        <v>-11965.433120933943</v>
      </c>
      <c r="K56" s="440">
        <f>Tests!J29</f>
        <v>0.88969715422111584</v>
      </c>
      <c r="L56" s="31">
        <f>Tests!K29</f>
        <v>231</v>
      </c>
      <c r="M56" s="49"/>
      <c r="N56" s="58"/>
      <c r="O56" s="52"/>
      <c r="P56" s="52"/>
      <c r="Q56" s="52"/>
    </row>
    <row r="57" spans="1:17">
      <c r="A57" s="13">
        <f t="shared" si="0"/>
        <v>13</v>
      </c>
      <c r="B57" s="29" t="s">
        <v>156</v>
      </c>
      <c r="C57" s="7"/>
      <c r="D57" s="30">
        <f>Tests!C30</f>
        <v>-285298.67766870529</v>
      </c>
      <c r="E57" s="440">
        <f>Tests!D30</f>
        <v>0.4235924566253732</v>
      </c>
      <c r="F57" s="30">
        <f>Tests!E30</f>
        <v>-41983.647102602525</v>
      </c>
      <c r="G57" s="440">
        <f>Tests!F30</f>
        <v>0.93214215758428554</v>
      </c>
      <c r="H57" s="30">
        <f>Tests!G30</f>
        <v>48661.322331294708</v>
      </c>
      <c r="I57" s="440">
        <f>Tests!H30</f>
        <v>1.3022442380825758</v>
      </c>
      <c r="J57" s="30">
        <f>Tests!I30</f>
        <v>-36447.930274520011</v>
      </c>
      <c r="K57" s="440">
        <f>Tests!J30</f>
        <v>0.85190345389859234</v>
      </c>
      <c r="L57" s="31">
        <f>Tests!K30</f>
        <v>460</v>
      </c>
      <c r="M57" s="49"/>
      <c r="N57" s="58"/>
      <c r="O57" s="52"/>
      <c r="P57" s="52"/>
      <c r="Q57" s="52"/>
    </row>
    <row r="58" spans="1:17">
      <c r="A58" s="13">
        <f t="shared" si="0"/>
        <v>14</v>
      </c>
      <c r="B58" s="29" t="s">
        <v>278</v>
      </c>
      <c r="C58" s="7"/>
      <c r="D58" s="30">
        <f>Tests!C31</f>
        <v>31001.228419019724</v>
      </c>
      <c r="E58" s="440">
        <f>Tests!D31</f>
        <v>1.3100122841901973</v>
      </c>
      <c r="F58" s="30">
        <f>Tests!E31</f>
        <v>183004.69284666365</v>
      </c>
      <c r="G58" s="440">
        <f>Tests!F31</f>
        <v>2.4640375427733092</v>
      </c>
      <c r="H58" s="30">
        <f>Tests!G31</f>
        <v>81001.228419019724</v>
      </c>
      <c r="I58" s="440">
        <f>Tests!H31</f>
        <v>2.6200245683803947</v>
      </c>
      <c r="J58" s="30">
        <f>Tests!I31</f>
        <v>25969.553207771241</v>
      </c>
      <c r="K58" s="440">
        <f>Tests!J31</f>
        <v>1.2472544892342154</v>
      </c>
      <c r="L58" s="31">
        <f>Tests!K31</f>
        <v>250</v>
      </c>
      <c r="M58" s="49"/>
      <c r="N58" s="58"/>
      <c r="O58" s="52"/>
      <c r="P58" s="52"/>
      <c r="Q58" s="52"/>
    </row>
    <row r="59" spans="1:17">
      <c r="A59" s="13">
        <f t="shared" si="0"/>
        <v>15</v>
      </c>
      <c r="B59" s="29" t="s">
        <v>168</v>
      </c>
      <c r="C59" s="7"/>
      <c r="D59" s="30">
        <f>Tests!C32</f>
        <v>-7061.8025808405437</v>
      </c>
      <c r="E59" s="440">
        <f>Tests!D32</f>
        <v>0.83128338635224241</v>
      </c>
      <c r="F59" s="30">
        <f>Tests!E32</f>
        <v>59591.669772262801</v>
      </c>
      <c r="G59" s="440">
        <f>Tests!F32</f>
        <v>2.1389845139958488</v>
      </c>
      <c r="H59" s="30">
        <f>Tests!G32</f>
        <v>-7205.8025808405437</v>
      </c>
      <c r="I59" s="440">
        <f>Tests!H32</f>
        <v>0.82843327188474891</v>
      </c>
      <c r="J59" s="30">
        <f>Tests!I32</f>
        <v>-22117.765080180703</v>
      </c>
      <c r="K59" s="440">
        <f>Tests!J32</f>
        <v>0.6113687859483472</v>
      </c>
      <c r="L59" s="31">
        <f>Tests!K32</f>
        <v>120</v>
      </c>
      <c r="M59" s="49"/>
      <c r="N59" s="58"/>
      <c r="O59" s="52"/>
      <c r="P59" s="52"/>
      <c r="Q59" s="52"/>
    </row>
    <row r="60" spans="1:17">
      <c r="A60" s="13">
        <f t="shared" si="0"/>
        <v>16</v>
      </c>
      <c r="B60" s="29" t="s">
        <v>269</v>
      </c>
      <c r="C60" s="7"/>
      <c r="D60" s="30">
        <f>Tests!C33</f>
        <v>-6826.4091614791978</v>
      </c>
      <c r="E60" s="440">
        <f>Tests!D33</f>
        <v>0.83128338635224219</v>
      </c>
      <c r="F60" s="30">
        <f>Tests!E33</f>
        <v>57605.280779854045</v>
      </c>
      <c r="G60" s="440">
        <f>Tests!F33</f>
        <v>2.1389845139958488</v>
      </c>
      <c r="H60" s="30">
        <f>Tests!G33</f>
        <v>-6965.6091614791949</v>
      </c>
      <c r="I60" s="440">
        <f>Tests!H33</f>
        <v>0.82843327188474891</v>
      </c>
      <c r="J60" s="30">
        <f>Tests!I33</f>
        <v>-21380.506244174685</v>
      </c>
      <c r="K60" s="440">
        <f>Tests!J33</f>
        <v>0.61136878594834709</v>
      </c>
      <c r="L60" s="31">
        <f>Tests!K33</f>
        <v>116</v>
      </c>
      <c r="M60" s="49"/>
      <c r="N60" s="58"/>
      <c r="O60" s="52"/>
      <c r="P60" s="52"/>
      <c r="Q60" s="52"/>
    </row>
    <row r="61" spans="1:17">
      <c r="A61" s="13">
        <f t="shared" si="0"/>
        <v>17</v>
      </c>
      <c r="B61" s="29" t="s">
        <v>169</v>
      </c>
      <c r="C61" s="7"/>
      <c r="D61" s="30">
        <f>Tests!C34</f>
        <v>-544.81910682467469</v>
      </c>
      <c r="E61" s="440">
        <f>Tests!D34</f>
        <v>0.76516417809281267</v>
      </c>
      <c r="F61" s="30">
        <f>Tests!E34</f>
        <v>2301.0361912968001</v>
      </c>
      <c r="G61" s="440">
        <f>Tests!F34</f>
        <v>1.7934607556195863</v>
      </c>
      <c r="H61" s="30">
        <f>Tests!G34</f>
        <v>325.18089317532531</v>
      </c>
      <c r="I61" s="440">
        <f>Tests!H34</f>
        <v>1.2242626849485003</v>
      </c>
      <c r="J61" s="30">
        <f>Tests!I34</f>
        <v>-430.2658248054604</v>
      </c>
      <c r="K61" s="440">
        <f>Tests!J34</f>
        <v>0.80490763104928076</v>
      </c>
      <c r="L61" s="31">
        <f>Tests!K34</f>
        <v>29</v>
      </c>
      <c r="M61" s="49"/>
      <c r="N61" s="58"/>
      <c r="O61" s="52"/>
      <c r="P61" s="52"/>
      <c r="Q61" s="52"/>
    </row>
    <row r="62" spans="1:17">
      <c r="A62" s="13">
        <f t="shared" si="0"/>
        <v>18</v>
      </c>
      <c r="B62" s="29" t="s">
        <v>162</v>
      </c>
      <c r="C62" s="7"/>
      <c r="D62" s="30">
        <f>Tests!C35</f>
        <v>-186.14727539701676</v>
      </c>
      <c r="E62" s="440">
        <f>Tests!D35</f>
        <v>0.70914488219216132</v>
      </c>
      <c r="F62" s="30">
        <f>Tests!E35</f>
        <v>570.59089698729258</v>
      </c>
      <c r="G62" s="440">
        <f>Tests!F35</f>
        <v>1.7132386212341157</v>
      </c>
      <c r="H62" s="30">
        <f>Tests!G35</f>
        <v>53.852724602983244</v>
      </c>
      <c r="I62" s="440">
        <f>Tests!H35</f>
        <v>1.1346318115074581</v>
      </c>
      <c r="J62" s="30">
        <f>Tests!I35</f>
        <v>-144.85551781485538</v>
      </c>
      <c r="K62" s="440">
        <f>Tests!J35</f>
        <v>0.75805324271156316</v>
      </c>
      <c r="L62" s="31">
        <f>Tests!K35</f>
        <v>8</v>
      </c>
      <c r="M62" s="49"/>
      <c r="N62" s="58"/>
      <c r="O62" s="52"/>
      <c r="P62" s="52"/>
      <c r="Q62" s="52"/>
    </row>
    <row r="63" spans="1:17">
      <c r="A63" s="13">
        <f t="shared" si="0"/>
        <v>19</v>
      </c>
      <c r="B63" s="29" t="s">
        <v>163</v>
      </c>
      <c r="C63" s="7"/>
      <c r="D63" s="30">
        <f>Tests!C36</f>
        <v>-188.62157972018906</v>
      </c>
      <c r="E63" s="440">
        <f>Tests!D36</f>
        <v>0.41055756337440918</v>
      </c>
      <c r="F63" s="30">
        <f>Tests!E36</f>
        <v>-19.03947718788902</v>
      </c>
      <c r="G63" s="440">
        <f>Tests!F36</f>
        <v>0.95240130703027748</v>
      </c>
      <c r="H63" s="30">
        <f>Tests!G36</f>
        <v>31.378420279810939</v>
      </c>
      <c r="I63" s="440">
        <f>Tests!H36</f>
        <v>1.3137842027981095</v>
      </c>
      <c r="J63" s="30">
        <f>Tests!I36</f>
        <v>-26.142386735879199</v>
      </c>
      <c r="K63" s="440">
        <f>Tests!J36</f>
        <v>0.8340385169987401</v>
      </c>
      <c r="L63" s="31">
        <f>Tests!K36</f>
        <v>1</v>
      </c>
      <c r="M63" s="49"/>
      <c r="N63" s="58"/>
      <c r="O63" s="52"/>
      <c r="P63" s="52"/>
      <c r="Q63" s="52"/>
    </row>
    <row r="64" spans="1:17">
      <c r="A64" s="13">
        <f t="shared" si="0"/>
        <v>20</v>
      </c>
      <c r="B64" s="29" t="s">
        <v>164</v>
      </c>
      <c r="C64" s="7"/>
      <c r="D64" s="30">
        <f>Tests!C37</f>
        <v>0</v>
      </c>
      <c r="E64" s="440" t="str">
        <f>Tests!D37</f>
        <v>N/A</v>
      </c>
      <c r="F64" s="30">
        <f>Tests!E37</f>
        <v>0</v>
      </c>
      <c r="G64" s="440" t="str">
        <f>Tests!F37</f>
        <v>N/A</v>
      </c>
      <c r="H64" s="30">
        <f>Tests!G37</f>
        <v>0</v>
      </c>
      <c r="I64" s="440" t="str">
        <f>Tests!H37</f>
        <v>N/A</v>
      </c>
      <c r="J64" s="30">
        <f>Tests!I37</f>
        <v>0</v>
      </c>
      <c r="K64" s="440" t="str">
        <f>Tests!J37</f>
        <v>N/A</v>
      </c>
      <c r="L64" s="31">
        <f>Tests!K37</f>
        <v>0</v>
      </c>
      <c r="M64" s="49"/>
      <c r="N64" s="58"/>
      <c r="O64" s="52"/>
      <c r="P64" s="52"/>
      <c r="Q64" s="52"/>
    </row>
    <row r="65" spans="1:17">
      <c r="A65" s="13">
        <f t="shared" si="0"/>
        <v>21</v>
      </c>
      <c r="B65" s="29" t="s">
        <v>165</v>
      </c>
      <c r="C65" s="7"/>
      <c r="D65" s="30">
        <f>Tests!C38</f>
        <v>0</v>
      </c>
      <c r="E65" s="440" t="str">
        <f>Tests!D38</f>
        <v>N/A</v>
      </c>
      <c r="F65" s="30">
        <f>Tests!E38</f>
        <v>0</v>
      </c>
      <c r="G65" s="440" t="str">
        <f>Tests!F38</f>
        <v>N/A</v>
      </c>
      <c r="H65" s="30">
        <f>Tests!G38</f>
        <v>0</v>
      </c>
      <c r="I65" s="440" t="str">
        <f>Tests!H38</f>
        <v>N/A</v>
      </c>
      <c r="J65" s="30">
        <f>Tests!I38</f>
        <v>0</v>
      </c>
      <c r="K65" s="440" t="str">
        <f>Tests!J38</f>
        <v>N/A</v>
      </c>
      <c r="L65" s="31">
        <f>Tests!K38</f>
        <v>0</v>
      </c>
      <c r="M65" s="49"/>
      <c r="N65" s="58"/>
      <c r="O65" s="52"/>
      <c r="P65" s="52"/>
      <c r="Q65" s="52"/>
    </row>
    <row r="66" spans="1:17">
      <c r="A66" s="13">
        <f t="shared" si="0"/>
        <v>22</v>
      </c>
      <c r="B66" s="29" t="s">
        <v>225</v>
      </c>
      <c r="C66" s="7"/>
      <c r="D66" s="30">
        <f>Tests!C39</f>
        <v>0</v>
      </c>
      <c r="E66" s="440" t="str">
        <f>Tests!D39</f>
        <v>N/A</v>
      </c>
      <c r="F66" s="30">
        <f>Tests!E39</f>
        <v>0</v>
      </c>
      <c r="G66" s="440" t="str">
        <f>Tests!F39</f>
        <v>N/A</v>
      </c>
      <c r="H66" s="30">
        <f>Tests!G39</f>
        <v>0</v>
      </c>
      <c r="I66" s="440" t="str">
        <f>Tests!H39</f>
        <v>N/A</v>
      </c>
      <c r="J66" s="30">
        <f>Tests!I39</f>
        <v>0</v>
      </c>
      <c r="K66" s="440" t="str">
        <f>Tests!J39</f>
        <v>N/A</v>
      </c>
      <c r="L66" s="31">
        <f>Tests!K39</f>
        <v>0</v>
      </c>
      <c r="M66" s="49"/>
      <c r="N66" s="58"/>
      <c r="O66" s="52"/>
      <c r="P66" s="52"/>
      <c r="Q66" s="52"/>
    </row>
    <row r="67" spans="1:17">
      <c r="A67" s="13">
        <f t="shared" si="0"/>
        <v>23</v>
      </c>
      <c r="B67" s="29" t="s">
        <v>224</v>
      </c>
      <c r="C67" s="7"/>
      <c r="D67" s="30">
        <f>Tests!C40</f>
        <v>-963.05141819744131</v>
      </c>
      <c r="E67" s="440">
        <f>Tests!D40</f>
        <v>0.61167281524296724</v>
      </c>
      <c r="F67" s="30">
        <f>Tests!E40</f>
        <v>1115.7352161643748</v>
      </c>
      <c r="G67" s="440">
        <f>Tests!F40</f>
        <v>1.3599145858594757</v>
      </c>
      <c r="H67" s="30">
        <f>Tests!G40</f>
        <v>316.94858180255869</v>
      </c>
      <c r="I67" s="440">
        <f>Tests!H40</f>
        <v>1.2641238181687988</v>
      </c>
      <c r="J67" s="30">
        <f>Tests!I40</f>
        <v>-290.41086640442541</v>
      </c>
      <c r="K67" s="440">
        <f>Tests!J40</f>
        <v>0.83931759302637254</v>
      </c>
      <c r="L67" s="31">
        <f>Tests!K40</f>
        <v>2</v>
      </c>
      <c r="M67" s="49"/>
      <c r="N67" s="58"/>
      <c r="O67" s="52"/>
      <c r="P67" s="52"/>
      <c r="Q67" s="52"/>
    </row>
    <row r="68" spans="1:17">
      <c r="A68" s="13">
        <f t="shared" si="0"/>
        <v>24</v>
      </c>
      <c r="B68" s="29" t="s">
        <v>280</v>
      </c>
      <c r="C68" s="7"/>
      <c r="D68" s="30">
        <f>Tests!C41</f>
        <v>-3880.4158625784039</v>
      </c>
      <c r="E68" s="440">
        <f>Tests!D41</f>
        <v>0.78442134096786642</v>
      </c>
      <c r="F68" s="30">
        <f>Tests!E41</f>
        <v>-560.15420811971489</v>
      </c>
      <c r="G68" s="440">
        <f>Tests!F41</f>
        <v>0.97510425741690154</v>
      </c>
      <c r="H68" s="30">
        <f>Tests!G41</f>
        <v>369.58413742159701</v>
      </c>
      <c r="I68" s="440">
        <f>Tests!H41</f>
        <v>1.0985557699790924</v>
      </c>
      <c r="J68" s="30">
        <f>Tests!I41</f>
        <v>-1279.8246682305162</v>
      </c>
      <c r="K68" s="440">
        <f>Tests!J41</f>
        <v>0.76296948160495037</v>
      </c>
      <c r="L68" s="31">
        <f>Tests!K41</f>
        <v>5</v>
      </c>
      <c r="M68" s="49"/>
      <c r="N68" s="58"/>
      <c r="O68" s="52"/>
      <c r="P68" s="52"/>
      <c r="Q68" s="52"/>
    </row>
    <row r="69" spans="1:17">
      <c r="A69" s="13">
        <f t="shared" si="0"/>
        <v>25</v>
      </c>
      <c r="B69" s="29" t="s">
        <v>281</v>
      </c>
      <c r="C69" s="7"/>
      <c r="D69" s="30">
        <f>Tests!C42</f>
        <v>17219.391261048462</v>
      </c>
      <c r="E69" s="440">
        <f>Tests!D42</f>
        <v>2.9132656956720515</v>
      </c>
      <c r="F69" s="30">
        <f>Tests!E42</f>
        <v>34744.592860602956</v>
      </c>
      <c r="G69" s="440">
        <f>Tests!F42</f>
        <v>4.0884082542758184</v>
      </c>
      <c r="H69" s="30">
        <f>Tests!G42</f>
        <v>12469.391261048462</v>
      </c>
      <c r="I69" s="440">
        <f>Tests!H42</f>
        <v>4.3251710029462567</v>
      </c>
      <c r="J69" s="30">
        <f>Tests!I42</f>
        <v>5975.4331633667098</v>
      </c>
      <c r="K69" s="440">
        <f>Tests!J42</f>
        <v>1.5833129251786937</v>
      </c>
      <c r="L69" s="31">
        <f>Tests!K42</f>
        <v>5</v>
      </c>
      <c r="M69" s="49"/>
      <c r="N69" s="58"/>
      <c r="O69" s="52"/>
      <c r="P69" s="52"/>
      <c r="Q69" s="52"/>
    </row>
    <row r="70" spans="1:17">
      <c r="A70" s="13">
        <f t="shared" si="0"/>
        <v>26</v>
      </c>
      <c r="B70" s="29" t="s">
        <v>166</v>
      </c>
      <c r="C70" s="7"/>
      <c r="D70" s="30">
        <f>Tests!C43</f>
        <v>0</v>
      </c>
      <c r="E70" s="440" t="str">
        <f>Tests!D43</f>
        <v>N/A</v>
      </c>
      <c r="F70" s="30">
        <f>Tests!E43</f>
        <v>0</v>
      </c>
      <c r="G70" s="440" t="str">
        <f>Tests!F43</f>
        <v>N/A</v>
      </c>
      <c r="H70" s="30">
        <f>Tests!G43</f>
        <v>0</v>
      </c>
      <c r="I70" s="440" t="str">
        <f>Tests!H43</f>
        <v>N/A</v>
      </c>
      <c r="J70" s="30">
        <f>Tests!I43</f>
        <v>0</v>
      </c>
      <c r="K70" s="440" t="str">
        <f>Tests!J43</f>
        <v>N/A</v>
      </c>
      <c r="L70" s="31">
        <f>Tests!K43</f>
        <v>0</v>
      </c>
      <c r="M70" s="49"/>
      <c r="N70" s="58"/>
      <c r="O70" s="52"/>
      <c r="P70" s="52"/>
      <c r="Q70" s="52"/>
    </row>
    <row r="71" spans="1:17">
      <c r="A71" s="13">
        <f t="shared" si="0"/>
        <v>27</v>
      </c>
      <c r="B71" s="29" t="s">
        <v>167</v>
      </c>
      <c r="C71" s="7"/>
      <c r="D71" s="30">
        <f>Tests!C44</f>
        <v>0</v>
      </c>
      <c r="E71" s="440" t="str">
        <f>Tests!D44</f>
        <v>N/A</v>
      </c>
      <c r="F71" s="30">
        <f>Tests!E44</f>
        <v>0</v>
      </c>
      <c r="G71" s="440" t="str">
        <f>Tests!F44</f>
        <v>N/A</v>
      </c>
      <c r="H71" s="30">
        <f>Tests!G44</f>
        <v>0</v>
      </c>
      <c r="I71" s="440" t="str">
        <f>Tests!H44</f>
        <v>N/A</v>
      </c>
      <c r="J71" s="30">
        <f>Tests!I44</f>
        <v>0</v>
      </c>
      <c r="K71" s="440" t="str">
        <f>Tests!J44</f>
        <v>N/A</v>
      </c>
      <c r="L71" s="31">
        <f>Tests!K44</f>
        <v>0</v>
      </c>
      <c r="M71" s="49"/>
      <c r="N71" s="58"/>
      <c r="O71" s="52"/>
      <c r="P71" s="52"/>
      <c r="Q71" s="52"/>
    </row>
    <row r="72" spans="1:17">
      <c r="A72" s="13">
        <f t="shared" si="0"/>
        <v>28</v>
      </c>
      <c r="B72" s="29" t="s">
        <v>279</v>
      </c>
      <c r="C72" s="7"/>
      <c r="D72" s="30">
        <f>Tests!C45</f>
        <v>0</v>
      </c>
      <c r="E72" s="440" t="str">
        <f>Tests!D45</f>
        <v>N/A</v>
      </c>
      <c r="F72" s="30">
        <f>Tests!E45</f>
        <v>0</v>
      </c>
      <c r="G72" s="440" t="str">
        <f>Tests!F45</f>
        <v>N/A</v>
      </c>
      <c r="H72" s="30">
        <f>Tests!G45</f>
        <v>0</v>
      </c>
      <c r="I72" s="440" t="str">
        <f>Tests!H45</f>
        <v>N/A</v>
      </c>
      <c r="J72" s="30">
        <f>Tests!I45</f>
        <v>0</v>
      </c>
      <c r="K72" s="440" t="str">
        <f>Tests!J45</f>
        <v>N/A</v>
      </c>
      <c r="L72" s="31">
        <f>Tests!K45</f>
        <v>0</v>
      </c>
      <c r="M72" s="49"/>
      <c r="N72" s="58"/>
      <c r="O72" s="52"/>
      <c r="P72" s="52"/>
      <c r="Q72" s="52"/>
    </row>
    <row r="73" spans="1:17" s="22" customFormat="1" ht="16.5" customHeight="1" thickBot="1">
      <c r="A73" s="13">
        <f t="shared" si="0"/>
        <v>29</v>
      </c>
      <c r="B73" s="83" t="s">
        <v>38</v>
      </c>
      <c r="C73" s="7"/>
      <c r="D73" s="30">
        <f>Tests!C46</f>
        <v>-1493810.4949999999</v>
      </c>
      <c r="E73" s="440">
        <f>Tests!D46</f>
        <v>0</v>
      </c>
      <c r="F73" s="30">
        <f>Tests!E46</f>
        <v>0</v>
      </c>
      <c r="G73" s="440" t="str">
        <f>Tests!F46</f>
        <v>N/A</v>
      </c>
      <c r="H73" s="30">
        <f>Tests!G46</f>
        <v>-1493810.4949999999</v>
      </c>
      <c r="I73" s="440">
        <f>Tests!H46</f>
        <v>0</v>
      </c>
      <c r="J73" s="30">
        <f>Tests!I46</f>
        <v>-1493810.4949999999</v>
      </c>
      <c r="K73" s="440">
        <f>Tests!J46</f>
        <v>0</v>
      </c>
      <c r="L73" s="31">
        <f>Tests!K46</f>
        <v>0</v>
      </c>
      <c r="M73" s="49"/>
      <c r="N73" s="58"/>
      <c r="O73" s="17"/>
      <c r="P73" s="17"/>
      <c r="Q73" s="17"/>
    </row>
    <row r="74" spans="1:17" s="22" customFormat="1" ht="12.75" customHeight="1" thickBot="1">
      <c r="A74" s="13">
        <f t="shared" si="0"/>
        <v>30</v>
      </c>
      <c r="B74" s="92" t="s">
        <v>15</v>
      </c>
      <c r="C74" s="113"/>
      <c r="D74" s="93">
        <f>SUM(D45:D73)</f>
        <v>1610279.4303318986</v>
      </c>
      <c r="E74" s="441">
        <f>Tests!D47</f>
        <v>1.2168590258155756</v>
      </c>
      <c r="F74" s="114">
        <f>SUM(F45:F73)</f>
        <v>13663786.820441019</v>
      </c>
      <c r="G74" s="441">
        <f>Tests!F47</f>
        <v>2.842829296970832</v>
      </c>
      <c r="H74" s="93">
        <f>SUM(H45:H73)</f>
        <v>2700385.4303318979</v>
      </c>
      <c r="I74" s="441">
        <f>Tests!H47</f>
        <v>1.5034875863461603</v>
      </c>
      <c r="J74" s="93">
        <f>SUM(J45:J73)</f>
        <v>-733547.06799225567</v>
      </c>
      <c r="K74" s="441">
        <f>Tests!J47</f>
        <v>0.91661672874270406</v>
      </c>
      <c r="L74" s="95">
        <f>SUM(L45:L73)</f>
        <v>16908</v>
      </c>
      <c r="M74" s="49"/>
      <c r="N74" s="58"/>
      <c r="O74" s="17"/>
      <c r="P74" s="17"/>
      <c r="Q74" s="17"/>
    </row>
    <row r="75" spans="1:17" s="22" customFormat="1" ht="12.75" customHeight="1">
      <c r="A75" s="21"/>
      <c r="B75" s="12"/>
      <c r="C75" s="12"/>
      <c r="D75" s="40"/>
      <c r="E75" s="41"/>
      <c r="F75" s="40"/>
      <c r="G75" s="41"/>
      <c r="H75" s="40"/>
      <c r="I75" s="41"/>
      <c r="J75" s="40"/>
      <c r="K75" s="41"/>
      <c r="L75" s="33"/>
      <c r="M75" s="49"/>
      <c r="N75" s="58"/>
      <c r="O75" s="17"/>
      <c r="P75" s="17"/>
      <c r="Q75" s="17"/>
    </row>
    <row r="76" spans="1:17" s="22" customFormat="1" ht="12.75" customHeight="1">
      <c r="A76" s="21"/>
      <c r="C76" s="12"/>
      <c r="D76" s="40"/>
      <c r="E76" s="41"/>
      <c r="F76" s="40"/>
      <c r="G76" s="41"/>
      <c r="H76" s="40"/>
      <c r="I76" s="41"/>
      <c r="J76" s="40"/>
      <c r="K76" s="41"/>
      <c r="L76" s="33"/>
      <c r="M76" s="49"/>
      <c r="N76" s="58"/>
      <c r="O76" s="17"/>
      <c r="P76" s="17"/>
      <c r="Q76" s="17"/>
    </row>
    <row r="77" spans="1:17" s="22" customFormat="1" ht="12.75" customHeight="1">
      <c r="A77" s="21"/>
      <c r="B77" s="12"/>
      <c r="C77" s="12"/>
      <c r="D77" s="40"/>
      <c r="E77" s="41"/>
      <c r="F77" s="40"/>
      <c r="G77" s="41"/>
      <c r="H77" s="40"/>
      <c r="I77" s="41"/>
      <c r="J77" s="40"/>
      <c r="K77" s="41"/>
      <c r="L77" s="33"/>
      <c r="M77" s="49"/>
      <c r="N77" s="58"/>
      <c r="O77" s="17"/>
      <c r="P77" s="17"/>
      <c r="Q77" s="17"/>
    </row>
    <row r="78" spans="1:17" s="22" customFormat="1" ht="12.75" customHeight="1">
      <c r="A78" s="21"/>
      <c r="B78" s="12"/>
      <c r="C78" s="12"/>
      <c r="D78" s="40"/>
      <c r="E78" s="41"/>
      <c r="F78" s="40"/>
      <c r="G78" s="41"/>
      <c r="H78" s="40"/>
      <c r="I78" s="41"/>
      <c r="J78" s="40"/>
      <c r="K78" s="41"/>
      <c r="L78" s="33"/>
      <c r="M78" s="49"/>
      <c r="N78" s="452" t="s">
        <v>137</v>
      </c>
      <c r="O78" s="452" t="s">
        <v>290</v>
      </c>
      <c r="P78" s="452" t="s">
        <v>291</v>
      </c>
      <c r="Q78" s="452" t="s">
        <v>136</v>
      </c>
    </row>
    <row r="79" spans="1:17" s="22" customFormat="1" ht="12.75" customHeight="1">
      <c r="A79" s="21"/>
      <c r="B79" s="12"/>
      <c r="C79" s="12"/>
      <c r="D79" s="40"/>
      <c r="E79" s="41"/>
      <c r="F79" s="40"/>
      <c r="G79" s="41"/>
      <c r="H79" s="40"/>
      <c r="I79" s="41"/>
      <c r="J79" s="40"/>
      <c r="K79" s="41"/>
      <c r="L79" s="33"/>
      <c r="M79" s="49"/>
      <c r="N79" s="452"/>
      <c r="O79" s="452"/>
      <c r="P79" s="452"/>
      <c r="Q79" s="452"/>
    </row>
    <row r="80" spans="1:17" s="22" customFormat="1" ht="12.75" customHeight="1">
      <c r="A80" s="21"/>
      <c r="B80" s="12"/>
      <c r="C80" s="12"/>
      <c r="D80" s="40"/>
      <c r="E80" s="41"/>
      <c r="F80" s="40"/>
      <c r="G80" s="41"/>
      <c r="H80" s="40"/>
      <c r="I80" s="41"/>
      <c r="J80" s="40"/>
      <c r="K80" s="41"/>
      <c r="L80" s="33"/>
      <c r="M80" s="455"/>
      <c r="N80" s="452"/>
      <c r="O80" s="452"/>
      <c r="P80" s="452"/>
      <c r="Q80" s="452"/>
    </row>
    <row r="81" spans="1:17" s="22" customFormat="1" ht="12.75" customHeight="1">
      <c r="A81" s="21"/>
      <c r="B81" s="12"/>
      <c r="C81" s="12"/>
      <c r="D81" s="40"/>
      <c r="E81" s="41"/>
      <c r="F81" s="40"/>
      <c r="G81" s="41"/>
      <c r="H81" s="40"/>
      <c r="I81" s="41"/>
      <c r="J81" s="40"/>
      <c r="K81" s="41"/>
      <c r="L81" s="33"/>
      <c r="M81" s="455"/>
      <c r="N81" s="452"/>
      <c r="O81" s="452"/>
      <c r="P81" s="452"/>
      <c r="Q81" s="452"/>
    </row>
    <row r="82" spans="1:17" s="22" customFormat="1" ht="12.75" customHeight="1">
      <c r="A82" s="21"/>
      <c r="B82" s="12"/>
      <c r="C82" s="12"/>
      <c r="D82" s="40"/>
      <c r="E82" s="41"/>
      <c r="F82" s="40"/>
      <c r="G82" s="41"/>
      <c r="H82" s="40"/>
      <c r="I82" s="41"/>
      <c r="J82" s="40"/>
      <c r="K82" s="41"/>
      <c r="L82" s="33"/>
      <c r="M82" s="455"/>
      <c r="N82" s="452"/>
      <c r="O82" s="452"/>
      <c r="P82" s="452"/>
      <c r="Q82" s="452"/>
    </row>
    <row r="83" spans="1:17" s="22" customFormat="1" ht="12.75" customHeight="1">
      <c r="A83" s="21"/>
      <c r="B83" s="12"/>
      <c r="C83" s="12"/>
      <c r="D83" s="40"/>
      <c r="E83" s="41"/>
      <c r="F83" s="40"/>
      <c r="G83" s="41"/>
      <c r="H83" s="40"/>
      <c r="I83" s="41"/>
      <c r="J83" s="40"/>
      <c r="K83" s="41"/>
      <c r="L83" s="33"/>
      <c r="M83" s="455"/>
      <c r="N83" s="452"/>
      <c r="O83" s="452"/>
      <c r="P83" s="452"/>
      <c r="Q83" s="452"/>
    </row>
    <row r="84" spans="1:17" s="22" customFormat="1" ht="12.75" customHeight="1">
      <c r="A84" s="21"/>
      <c r="B84" s="12"/>
      <c r="C84" s="12"/>
      <c r="D84" s="40"/>
      <c r="E84" s="41"/>
      <c r="F84" s="40"/>
      <c r="G84" s="41"/>
      <c r="H84" s="40"/>
      <c r="I84" s="41"/>
      <c r="J84" s="40"/>
      <c r="K84" s="41"/>
      <c r="L84" s="33"/>
      <c r="M84" s="455"/>
      <c r="N84" s="452"/>
      <c r="O84" s="452"/>
      <c r="P84" s="452"/>
      <c r="Q84" s="452"/>
    </row>
    <row r="85" spans="1:17" s="22" customFormat="1" ht="12.75" customHeight="1">
      <c r="A85" s="21"/>
      <c r="B85" s="12"/>
      <c r="C85" s="12"/>
      <c r="D85" s="40"/>
      <c r="E85" s="41"/>
      <c r="F85" s="40"/>
      <c r="G85" s="41"/>
      <c r="H85" s="40"/>
      <c r="I85" s="41"/>
      <c r="J85" s="40"/>
      <c r="K85" s="41"/>
      <c r="L85" s="33"/>
      <c r="M85" s="455"/>
      <c r="N85" s="452"/>
      <c r="O85" s="452"/>
      <c r="P85" s="452"/>
      <c r="Q85" s="452"/>
    </row>
    <row r="86" spans="1:17" s="22" customFormat="1" ht="12.75" customHeight="1">
      <c r="A86" s="21"/>
      <c r="B86" s="12"/>
      <c r="C86" s="12"/>
      <c r="D86" s="40"/>
      <c r="E86" s="41"/>
      <c r="F86" s="40"/>
      <c r="G86" s="41"/>
      <c r="H86" s="40"/>
      <c r="I86" s="41"/>
      <c r="J86" s="40"/>
      <c r="K86" s="41"/>
      <c r="L86" s="33"/>
      <c r="M86" s="455"/>
      <c r="N86" s="452"/>
      <c r="O86" s="452"/>
      <c r="P86" s="452"/>
      <c r="Q86" s="452"/>
    </row>
    <row r="87" spans="1:17" s="22" customFormat="1" ht="12.75" customHeight="1">
      <c r="A87" s="21"/>
      <c r="B87" s="12"/>
      <c r="C87" s="12"/>
      <c r="D87" s="40"/>
      <c r="E87" s="41"/>
      <c r="F87" s="40"/>
      <c r="G87" s="41"/>
      <c r="H87" s="40"/>
      <c r="I87" s="41"/>
      <c r="J87" s="40"/>
      <c r="K87" s="41"/>
      <c r="L87" s="33"/>
      <c r="M87" s="455"/>
      <c r="N87" s="452"/>
      <c r="O87" s="452"/>
      <c r="P87" s="452"/>
      <c r="Q87" s="452"/>
    </row>
    <row r="88" spans="1:17" s="22" customFormat="1" ht="12.75" customHeight="1">
      <c r="A88" s="21"/>
      <c r="B88" s="12"/>
      <c r="C88" s="12"/>
      <c r="D88" s="40"/>
      <c r="E88" s="41"/>
      <c r="F88" s="40"/>
      <c r="G88" s="41"/>
      <c r="H88" s="40"/>
      <c r="I88" s="41"/>
      <c r="J88" s="40"/>
      <c r="K88" s="41"/>
      <c r="L88" s="33"/>
      <c r="M88" s="455"/>
      <c r="N88" s="452"/>
      <c r="O88" s="452"/>
      <c r="P88" s="452"/>
      <c r="Q88" s="452"/>
    </row>
    <row r="89" spans="1:17" s="22" customFormat="1" ht="12.75" customHeight="1">
      <c r="A89" s="21"/>
      <c r="B89" s="12"/>
      <c r="C89" s="12"/>
      <c r="D89" s="40"/>
      <c r="E89" s="41"/>
      <c r="F89" s="40"/>
      <c r="G89" s="41"/>
      <c r="H89" s="40"/>
      <c r="I89" s="41"/>
      <c r="J89" s="40"/>
      <c r="K89" s="41"/>
      <c r="L89" s="33"/>
      <c r="M89" s="455"/>
      <c r="N89" s="452"/>
      <c r="O89" s="452"/>
      <c r="P89" s="452"/>
      <c r="Q89" s="452"/>
    </row>
    <row r="90" spans="1:17" s="22" customFormat="1" ht="12.75" customHeight="1">
      <c r="A90" s="21"/>
      <c r="B90" s="12"/>
      <c r="C90" s="12"/>
      <c r="D90" s="40"/>
      <c r="E90" s="41"/>
      <c r="F90" s="40"/>
      <c r="G90" s="41"/>
      <c r="H90" s="40"/>
      <c r="I90" s="41"/>
      <c r="J90" s="40"/>
      <c r="K90" s="41"/>
      <c r="L90" s="33"/>
      <c r="M90" s="455"/>
      <c r="N90" s="452"/>
      <c r="O90" s="452"/>
      <c r="P90" s="452"/>
      <c r="Q90" s="452"/>
    </row>
    <row r="91" spans="1:17" s="22" customFormat="1" ht="12.75" customHeight="1">
      <c r="A91" s="21"/>
      <c r="B91" s="12"/>
      <c r="C91" s="12"/>
      <c r="D91" s="40"/>
      <c r="E91" s="41"/>
      <c r="F91" s="40"/>
      <c r="G91" s="41"/>
      <c r="H91" s="40"/>
      <c r="I91" s="41"/>
      <c r="J91" s="40"/>
      <c r="K91" s="41"/>
      <c r="L91" s="33"/>
      <c r="M91" s="455"/>
      <c r="N91" s="452"/>
      <c r="O91" s="452"/>
      <c r="P91" s="452"/>
      <c r="Q91" s="452"/>
    </row>
    <row r="92" spans="1:17" ht="12.75" customHeight="1" thickBot="1">
      <c r="A92" s="21"/>
      <c r="B92" s="12"/>
      <c r="C92" s="12"/>
      <c r="D92" s="40"/>
      <c r="E92" s="41"/>
      <c r="F92" s="40"/>
      <c r="G92" s="41"/>
      <c r="H92" s="40"/>
      <c r="I92" s="41"/>
      <c r="J92" s="40"/>
      <c r="K92" s="41"/>
      <c r="L92" s="33"/>
      <c r="M92" s="455"/>
      <c r="N92" s="452"/>
      <c r="O92" s="452"/>
      <c r="P92" s="452"/>
      <c r="Q92" s="452"/>
    </row>
    <row r="93" spans="1:17" s="39" customFormat="1" ht="47.25" customHeight="1" thickBot="1">
      <c r="A93" s="21"/>
      <c r="B93" s="456" t="str">
        <f>Tests!A49</f>
        <v>COST EFFECTIVENESS TESTS - BUDGET 2013 - FORECASTED PARTICIPANTS &amp; COSTS - THERMWISE BUSINESS REBATES PROGRAM (1 Year)</v>
      </c>
      <c r="C93" s="457"/>
      <c r="D93" s="457"/>
      <c r="E93" s="457"/>
      <c r="F93" s="457"/>
      <c r="G93" s="457"/>
      <c r="H93" s="457"/>
      <c r="I93" s="457"/>
      <c r="J93" s="457"/>
      <c r="K93" s="457"/>
      <c r="L93" s="459"/>
      <c r="M93" s="50"/>
      <c r="N93" s="59"/>
      <c r="O93" s="53"/>
      <c r="P93" s="53"/>
      <c r="Q93" s="53"/>
    </row>
    <row r="94" spans="1:17" ht="26.25" thickBot="1">
      <c r="A94" s="35"/>
      <c r="B94" s="464" t="s">
        <v>10</v>
      </c>
      <c r="C94" s="4"/>
      <c r="D94" s="453" t="s">
        <v>20</v>
      </c>
      <c r="E94" s="454"/>
      <c r="F94" s="453" t="s">
        <v>21</v>
      </c>
      <c r="G94" s="454"/>
      <c r="H94" s="453" t="s">
        <v>71</v>
      </c>
      <c r="I94" s="454"/>
      <c r="J94" s="453" t="s">
        <v>22</v>
      </c>
      <c r="K94" s="454"/>
      <c r="L94" s="71" t="s">
        <v>95</v>
      </c>
    </row>
    <row r="95" spans="1:17" ht="13.5" thickBot="1">
      <c r="B95" s="466"/>
      <c r="C95" s="23"/>
      <c r="D95" s="24" t="s">
        <v>19</v>
      </c>
      <c r="E95" s="25" t="s">
        <v>49</v>
      </c>
      <c r="F95" s="24" t="s">
        <v>19</v>
      </c>
      <c r="G95" s="25" t="s">
        <v>49</v>
      </c>
      <c r="H95" s="24" t="s">
        <v>19</v>
      </c>
      <c r="I95" s="25" t="s">
        <v>49</v>
      </c>
      <c r="J95" s="24" t="s">
        <v>19</v>
      </c>
      <c r="K95" s="25" t="s">
        <v>49</v>
      </c>
      <c r="L95" s="73" t="str">
        <f>Years&amp;" Years"</f>
        <v>1 Years</v>
      </c>
      <c r="M95" s="49"/>
      <c r="N95" s="58"/>
      <c r="O95" s="52"/>
      <c r="P95" s="52"/>
      <c r="Q95" s="52"/>
    </row>
    <row r="96" spans="1:17">
      <c r="A96" s="13">
        <v>1</v>
      </c>
      <c r="B96" s="125" t="s">
        <v>286</v>
      </c>
      <c r="C96" s="96"/>
      <c r="D96" s="80">
        <f>Tests!C52</f>
        <v>95290.815625617106</v>
      </c>
      <c r="E96" s="78">
        <f>Tests!D52</f>
        <v>2.5177563650869188</v>
      </c>
      <c r="F96" s="80">
        <f>Tests!E52</f>
        <v>295845.6627016408</v>
      </c>
      <c r="G96" s="78">
        <f>Tests!F52</f>
        <v>4.7696949885530175</v>
      </c>
      <c r="H96" s="80">
        <f>Tests!G52</f>
        <v>95074.815625617106</v>
      </c>
      <c r="I96" s="78">
        <f>Tests!H52</f>
        <v>2.509124057549478</v>
      </c>
      <c r="J96" s="80">
        <f>Tests!I52</f>
        <v>28669.927537377254</v>
      </c>
      <c r="K96" s="78">
        <f>Tests!J52</f>
        <v>1.2215521218783292</v>
      </c>
      <c r="L96" s="81">
        <f>Tests!K52</f>
        <v>180</v>
      </c>
      <c r="M96" s="49"/>
      <c r="N96" s="58"/>
      <c r="O96" s="52"/>
      <c r="P96" s="52"/>
      <c r="Q96" s="52"/>
    </row>
    <row r="97" spans="1:17">
      <c r="A97" s="13">
        <f>A96+1</f>
        <v>2</v>
      </c>
      <c r="B97" s="63" t="s">
        <v>287</v>
      </c>
      <c r="C97" s="46"/>
      <c r="D97" s="80">
        <f>Tests!C53</f>
        <v>10587.868402846343</v>
      </c>
      <c r="E97" s="78">
        <f>Tests!D53</f>
        <v>2.5177563650869184</v>
      </c>
      <c r="F97" s="80">
        <f>Tests!E53</f>
        <v>33871.740300182311</v>
      </c>
      <c r="G97" s="78">
        <f>Tests!F53</f>
        <v>4.8843738876355864</v>
      </c>
      <c r="H97" s="80">
        <f>Tests!G53</f>
        <v>9563.8684028463431</v>
      </c>
      <c r="I97" s="78">
        <f>Tests!H53</f>
        <v>2.1954835503557928</v>
      </c>
      <c r="J97" s="80">
        <f>Tests!I53</f>
        <v>2185.5475041530262</v>
      </c>
      <c r="K97" s="78">
        <f>Tests!J53</f>
        <v>1.1421187344542101</v>
      </c>
      <c r="L97" s="81">
        <f>Tests!K53</f>
        <v>20</v>
      </c>
      <c r="M97" s="49"/>
      <c r="N97" s="58"/>
      <c r="O97" s="52"/>
      <c r="P97" s="52"/>
      <c r="Q97" s="52"/>
    </row>
    <row r="98" spans="1:17">
      <c r="A98" s="13">
        <f t="shared" ref="A98:A132" si="1">A97+1</f>
        <v>3</v>
      </c>
      <c r="B98" s="63" t="s">
        <v>6</v>
      </c>
      <c r="C98" s="46"/>
      <c r="D98" s="80">
        <f>Tests!C54</f>
        <v>29272.559354997618</v>
      </c>
      <c r="E98" s="78">
        <f>Tests!D54</f>
        <v>5.3821196639217987</v>
      </c>
      <c r="F98" s="80">
        <f>Tests!E54</f>
        <v>64957.954592362148</v>
      </c>
      <c r="G98" s="78">
        <f>Tests!F54</f>
        <v>8.7793957595643288</v>
      </c>
      <c r="H98" s="80">
        <f>Tests!G54</f>
        <v>33452.559354997618</v>
      </c>
      <c r="I98" s="78">
        <f>Tests!H54</f>
        <v>14.381023741999048</v>
      </c>
      <c r="J98" s="80">
        <f>Tests!I54</f>
        <v>18349.421824799421</v>
      </c>
      <c r="K98" s="78">
        <f>Tests!J54</f>
        <v>2.0423949590418737</v>
      </c>
      <c r="L98" s="81">
        <f>Tests!K54</f>
        <v>10</v>
      </c>
      <c r="M98" s="49"/>
      <c r="N98" s="58"/>
      <c r="O98" s="52"/>
      <c r="P98" s="52"/>
      <c r="Q98" s="52"/>
    </row>
    <row r="99" spans="1:17">
      <c r="A99" s="13">
        <f t="shared" si="1"/>
        <v>4</v>
      </c>
      <c r="B99" s="63" t="s">
        <v>7</v>
      </c>
      <c r="C99" s="46"/>
      <c r="D99" s="80">
        <f>Tests!C55</f>
        <v>-9948.1259953574827</v>
      </c>
      <c r="E99" s="78">
        <f>Tests!D55</f>
        <v>0.58549475019343822</v>
      </c>
      <c r="F99" s="80">
        <f>Tests!E55</f>
        <v>18655.65088974197</v>
      </c>
      <c r="G99" s="78">
        <f>Tests!F55</f>
        <v>1.6218550296580656</v>
      </c>
      <c r="H99" s="80">
        <f>Tests!G55</f>
        <v>168.37400464251732</v>
      </c>
      <c r="I99" s="78">
        <f>Tests!H55</f>
        <v>1.0121276338561975</v>
      </c>
      <c r="J99" s="80">
        <f>Tests!I55</f>
        <v>-7248.4279653048707</v>
      </c>
      <c r="K99" s="78">
        <f>Tests!J55</f>
        <v>0.65970304197885632</v>
      </c>
      <c r="L99" s="81">
        <f>Tests!K55</f>
        <v>50</v>
      </c>
      <c r="M99" s="49"/>
      <c r="N99" s="58"/>
      <c r="O99" s="52"/>
      <c r="P99" s="52"/>
      <c r="Q99" s="52"/>
    </row>
    <row r="100" spans="1:17">
      <c r="A100" s="13">
        <f t="shared" si="1"/>
        <v>5</v>
      </c>
      <c r="B100" s="63" t="s">
        <v>127</v>
      </c>
      <c r="C100" s="46"/>
      <c r="D100" s="80">
        <f>Tests!C56</f>
        <v>515.01064326287201</v>
      </c>
      <c r="E100" s="78">
        <f>Tests!D56</f>
        <v>1.6131079086462763</v>
      </c>
      <c r="F100" s="80">
        <f>Tests!E56</f>
        <v>1998.6700718981392</v>
      </c>
      <c r="G100" s="78">
        <f>Tests!F56</f>
        <v>2.9034953065696563</v>
      </c>
      <c r="H100" s="80">
        <f>Tests!G56</f>
        <v>755.01064326287201</v>
      </c>
      <c r="I100" s="78">
        <f>Tests!H56</f>
        <v>2.2583510721047868</v>
      </c>
      <c r="J100" s="80">
        <f>Tests!I56</f>
        <v>232.71620509042509</v>
      </c>
      <c r="K100" s="78">
        <f>Tests!J56</f>
        <v>1.2073575321903778</v>
      </c>
      <c r="L100" s="81">
        <f>Tests!K56</f>
        <v>1</v>
      </c>
      <c r="M100" s="49"/>
      <c r="N100" s="58"/>
      <c r="O100" s="52"/>
      <c r="P100" s="52"/>
      <c r="Q100" s="52"/>
    </row>
    <row r="101" spans="1:17">
      <c r="A101" s="13">
        <f t="shared" si="1"/>
        <v>6</v>
      </c>
      <c r="B101" s="63" t="s">
        <v>128</v>
      </c>
      <c r="C101" s="46"/>
      <c r="D101" s="80">
        <f>Tests!C57</f>
        <v>-33715.161133658461</v>
      </c>
      <c r="E101" s="78">
        <f>Tests!D57</f>
        <v>0.79195569270642996</v>
      </c>
      <c r="F101" s="80">
        <f>Tests!E57</f>
        <v>124686.49484073976</v>
      </c>
      <c r="G101" s="78">
        <f>Tests!F57</f>
        <v>1.6155169265285418</v>
      </c>
      <c r="H101" s="80">
        <f>Tests!G57</f>
        <v>33014.438866341545</v>
      </c>
      <c r="I101" s="78">
        <f>Tests!H57</f>
        <v>1.346324677600931</v>
      </c>
      <c r="J101" s="80">
        <f>Tests!I57</f>
        <v>-16455.683257542842</v>
      </c>
      <c r="K101" s="78">
        <f>Tests!J57</f>
        <v>0.88635430476464383</v>
      </c>
      <c r="L101" s="81">
        <f>Tests!K57</f>
        <v>25</v>
      </c>
      <c r="M101" s="49"/>
      <c r="N101" s="58"/>
      <c r="O101" s="52"/>
      <c r="P101" s="52"/>
      <c r="Q101" s="52"/>
    </row>
    <row r="102" spans="1:17">
      <c r="A102" s="13">
        <f t="shared" si="1"/>
        <v>7</v>
      </c>
      <c r="B102" s="63" t="s">
        <v>129</v>
      </c>
      <c r="C102" s="46"/>
      <c r="D102" s="80">
        <f>Tests!C58</f>
        <v>-47.70614434266713</v>
      </c>
      <c r="E102" s="78">
        <f>Tests!D58</f>
        <v>0.88307317563071785</v>
      </c>
      <c r="F102" s="80">
        <f>Tests!E58</f>
        <v>396.09509347650521</v>
      </c>
      <c r="G102" s="78">
        <f>Tests!F58</f>
        <v>1.7766570460323632</v>
      </c>
      <c r="H102" s="80">
        <f>Tests!G58</f>
        <v>105.29385565733287</v>
      </c>
      <c r="I102" s="78">
        <f>Tests!H58</f>
        <v>1.4129170810091485</v>
      </c>
      <c r="J102" s="80">
        <f>Tests!I58</f>
        <v>-33.582896236212605</v>
      </c>
      <c r="K102" s="78">
        <f>Tests!J58</f>
        <v>0.91473755159510106</v>
      </c>
      <c r="L102" s="81">
        <f>Tests!K58</f>
        <v>1</v>
      </c>
      <c r="M102" s="49"/>
      <c r="N102" s="58"/>
      <c r="O102" s="52"/>
      <c r="P102" s="52"/>
      <c r="Q102" s="52"/>
    </row>
    <row r="103" spans="1:17">
      <c r="A103" s="13">
        <f t="shared" si="1"/>
        <v>8</v>
      </c>
      <c r="B103" s="63" t="s">
        <v>130</v>
      </c>
      <c r="C103" s="46"/>
      <c r="D103" s="80">
        <f>Tests!C59</f>
        <v>-1367.1253263239864</v>
      </c>
      <c r="E103" s="78">
        <f>Tests!D59</f>
        <v>0.49129993275356532</v>
      </c>
      <c r="F103" s="80">
        <f>Tests!E59</f>
        <v>-343.42304970441683</v>
      </c>
      <c r="G103" s="78">
        <f>Tests!F59</f>
        <v>0.8977712868807104</v>
      </c>
      <c r="H103" s="80">
        <f>Tests!G59</f>
        <v>690.48267367601386</v>
      </c>
      <c r="I103" s="78">
        <f>Tests!H59</f>
        <v>2.0962130464152122</v>
      </c>
      <c r="J103" s="80">
        <f>Tests!I59</f>
        <v>181.54343820928716</v>
      </c>
      <c r="K103" s="78">
        <f>Tests!J59</f>
        <v>1.1594137441267265</v>
      </c>
      <c r="L103" s="81">
        <f>Tests!K59</f>
        <v>1</v>
      </c>
      <c r="M103" s="49"/>
      <c r="N103" s="58"/>
      <c r="O103" s="52"/>
      <c r="P103" s="52"/>
      <c r="Q103" s="52"/>
    </row>
    <row r="104" spans="1:17">
      <c r="A104" s="13">
        <f t="shared" si="1"/>
        <v>9</v>
      </c>
      <c r="B104" s="63" t="s">
        <v>131</v>
      </c>
      <c r="C104" s="46"/>
      <c r="D104" s="80">
        <f>Tests!C60</f>
        <v>1799.4473148716795</v>
      </c>
      <c r="E104" s="78">
        <f>Tests!D60</f>
        <v>1.958290440146808</v>
      </c>
      <c r="F104" s="80">
        <f>Tests!E60</f>
        <v>5492.911639154463</v>
      </c>
      <c r="G104" s="78">
        <f>Tests!F60</f>
        <v>3.3401873092342123</v>
      </c>
      <c r="H104" s="80">
        <f>Tests!G60</f>
        <v>2482.2721148716796</v>
      </c>
      <c r="I104" s="78">
        <f>Tests!H60</f>
        <v>3.077313548802127</v>
      </c>
      <c r="J104" s="80">
        <f>Tests!I60</f>
        <v>1064.8742361700624</v>
      </c>
      <c r="K104" s="78">
        <f>Tests!J60</f>
        <v>1.4076321286395339</v>
      </c>
      <c r="L104" s="81">
        <f>Tests!K60</f>
        <v>1</v>
      </c>
      <c r="M104" s="49"/>
      <c r="N104" s="58"/>
      <c r="O104" s="52"/>
      <c r="P104" s="52"/>
      <c r="Q104" s="52"/>
    </row>
    <row r="105" spans="1:17">
      <c r="A105" s="13">
        <f t="shared" si="1"/>
        <v>10</v>
      </c>
      <c r="B105" s="63" t="s">
        <v>132</v>
      </c>
      <c r="C105" s="46"/>
      <c r="D105" s="80">
        <f>Tests!C61</f>
        <v>4021.3787445882544</v>
      </c>
      <c r="E105" s="78">
        <f>Tests!D61</f>
        <v>3.284874286697872</v>
      </c>
      <c r="F105" s="80">
        <f>Tests!E61</f>
        <v>9367.6589734320605</v>
      </c>
      <c r="G105" s="78">
        <f>Tests!F61</f>
        <v>5.258026806105482</v>
      </c>
      <c r="H105" s="80">
        <f>Tests!G61</f>
        <v>4661.3787445882544</v>
      </c>
      <c r="I105" s="78">
        <f>Tests!H61</f>
        <v>5.1619453076680841</v>
      </c>
      <c r="J105" s="80">
        <f>Tests!I61</f>
        <v>2432.9224750524813</v>
      </c>
      <c r="K105" s="78">
        <f>Tests!J61</f>
        <v>1.726580334104163</v>
      </c>
      <c r="L105" s="81">
        <f>Tests!K61</f>
        <v>1</v>
      </c>
      <c r="M105" s="49"/>
      <c r="N105" s="58"/>
      <c r="O105" s="52"/>
      <c r="P105" s="52"/>
      <c r="Q105" s="52"/>
    </row>
    <row r="106" spans="1:17">
      <c r="A106" s="13">
        <f t="shared" si="1"/>
        <v>11</v>
      </c>
      <c r="B106" s="63" t="s">
        <v>133</v>
      </c>
      <c r="C106" s="46"/>
      <c r="D106" s="80">
        <f>Tests!C62</f>
        <v>2585.2970007536605</v>
      </c>
      <c r="E106" s="78">
        <f>Tests!D62</f>
        <v>4.216641512251595</v>
      </c>
      <c r="F106" s="80">
        <f>Tests!E62</f>
        <v>5795.5817291765725</v>
      </c>
      <c r="G106" s="78">
        <f>Tests!F62</f>
        <v>6.7687171020680958</v>
      </c>
      <c r="H106" s="80">
        <f>Tests!G62</f>
        <v>2713.1624307536604</v>
      </c>
      <c r="I106" s="78">
        <f>Tests!H62</f>
        <v>5.014384501055952</v>
      </c>
      <c r="J106" s="80">
        <f>Tests!I62</f>
        <v>1406.8497142275019</v>
      </c>
      <c r="K106" s="78">
        <f>Tests!J62</f>
        <v>1.7097512796086705</v>
      </c>
      <c r="L106" s="81">
        <f>Tests!K62</f>
        <v>1</v>
      </c>
      <c r="M106" s="49"/>
      <c r="N106" s="58"/>
      <c r="O106" s="52"/>
      <c r="P106" s="52"/>
      <c r="Q106" s="52"/>
    </row>
    <row r="107" spans="1:17">
      <c r="A107" s="13">
        <f t="shared" si="1"/>
        <v>12</v>
      </c>
      <c r="B107" s="63" t="s">
        <v>134</v>
      </c>
      <c r="C107" s="46"/>
      <c r="D107" s="80">
        <f>Tests!C63</f>
        <v>847.62363818242193</v>
      </c>
      <c r="E107" s="78">
        <f>Tests!D63</f>
        <v>5.4326767049234022</v>
      </c>
      <c r="F107" s="80">
        <f>Tests!E63</f>
        <v>1799.0935048585584</v>
      </c>
      <c r="G107" s="78">
        <f>Tests!F63</f>
        <v>8.5267366408667602</v>
      </c>
      <c r="H107" s="80">
        <f>Tests!G63</f>
        <v>878.045260182422</v>
      </c>
      <c r="I107" s="78">
        <f>Tests!H63</f>
        <v>6.4604804058548577</v>
      </c>
      <c r="J107" s="80">
        <f>Tests!I63</f>
        <v>477.61807146814476</v>
      </c>
      <c r="K107" s="78">
        <f>Tests!J63</f>
        <v>1.8510244681129533</v>
      </c>
      <c r="L107" s="81">
        <f>Tests!K63</f>
        <v>10</v>
      </c>
      <c r="M107" s="49"/>
      <c r="N107" s="58"/>
      <c r="O107" s="52"/>
      <c r="P107" s="52"/>
      <c r="Q107" s="52"/>
    </row>
    <row r="108" spans="1:17">
      <c r="A108" s="13">
        <f t="shared" si="1"/>
        <v>13</v>
      </c>
      <c r="B108" s="63" t="s">
        <v>100</v>
      </c>
      <c r="C108" s="46"/>
      <c r="D108" s="80">
        <f>Tests!C64</f>
        <v>-324037.6198154625</v>
      </c>
      <c r="E108" s="78">
        <f>Tests!D64</f>
        <v>7.0865199868495335E-2</v>
      </c>
      <c r="F108" s="80">
        <f>Tests!E64</f>
        <v>-362300.14770295424</v>
      </c>
      <c r="G108" s="78">
        <f>Tests!F64</f>
        <v>0.16892198994596908</v>
      </c>
      <c r="H108" s="80">
        <f>Tests!G64</f>
        <v>4714.3801845374837</v>
      </c>
      <c r="I108" s="78">
        <f>Tests!H64</f>
        <v>1.2357190092268742</v>
      </c>
      <c r="J108" s="80">
        <f>Tests!I64</f>
        <v>-6085.0014557428658</v>
      </c>
      <c r="K108" s="78">
        <f>Tests!J64</f>
        <v>0.8024310511551076</v>
      </c>
      <c r="L108" s="81">
        <f>Tests!K64</f>
        <v>20</v>
      </c>
      <c r="M108" s="49"/>
      <c r="N108" s="58"/>
      <c r="O108" s="52"/>
      <c r="P108" s="52"/>
      <c r="Q108" s="52"/>
    </row>
    <row r="109" spans="1:17">
      <c r="A109" s="13">
        <f t="shared" si="1"/>
        <v>14</v>
      </c>
      <c r="B109" s="63" t="s">
        <v>97</v>
      </c>
      <c r="C109" s="46"/>
      <c r="D109" s="80">
        <f>Tests!C65</f>
        <v>-21831.405895797801</v>
      </c>
      <c r="E109" s="78">
        <f>Tests!D65</f>
        <v>0.28110491649770147</v>
      </c>
      <c r="F109" s="80">
        <f>Tests!E65</f>
        <v>-8356.8737241200542</v>
      </c>
      <c r="G109" s="78">
        <f>Tests!F65</f>
        <v>0.77985053413803862</v>
      </c>
      <c r="H109" s="80">
        <f>Tests!G65</f>
        <v>-1463.4058957978013</v>
      </c>
      <c r="I109" s="78">
        <f>Tests!H65</f>
        <v>0.85365941042021987</v>
      </c>
      <c r="J109" s="80">
        <f>Tests!I65</f>
        <v>-5410.0225906222986</v>
      </c>
      <c r="K109" s="78">
        <f>Tests!J65</f>
        <v>0.61209068055696081</v>
      </c>
      <c r="L109" s="81">
        <f>Tests!K65</f>
        <v>10</v>
      </c>
      <c r="M109" s="49"/>
      <c r="N109" s="58"/>
      <c r="O109" s="52"/>
      <c r="P109" s="52"/>
      <c r="Q109" s="52"/>
    </row>
    <row r="110" spans="1:17">
      <c r="A110" s="13">
        <f t="shared" si="1"/>
        <v>15</v>
      </c>
      <c r="B110" s="63" t="s">
        <v>99</v>
      </c>
      <c r="C110" s="46"/>
      <c r="D110" s="80">
        <f>Tests!C66</f>
        <v>-13356.903939253883</v>
      </c>
      <c r="E110" s="78">
        <f>Tests!D66</f>
        <v>0.78758104422306163</v>
      </c>
      <c r="F110" s="80">
        <f>Tests!E66</f>
        <v>53883.558463527908</v>
      </c>
      <c r="G110" s="78">
        <f>Tests!F66</f>
        <v>1.685541456278981</v>
      </c>
      <c r="H110" s="80">
        <f>Tests!G66</f>
        <v>24523.096060746117</v>
      </c>
      <c r="I110" s="78">
        <f>Tests!H66</f>
        <v>1.9809238424298448</v>
      </c>
      <c r="J110" s="80">
        <f>Tests!I66</f>
        <v>2880.8513232801124</v>
      </c>
      <c r="K110" s="78">
        <f>Tests!J66</f>
        <v>1.0617648515738358</v>
      </c>
      <c r="L110" s="81">
        <f>Tests!K66</f>
        <v>50</v>
      </c>
      <c r="M110" s="49"/>
      <c r="N110" s="58"/>
      <c r="O110" s="52"/>
      <c r="P110" s="52"/>
      <c r="Q110" s="52"/>
    </row>
    <row r="111" spans="1:17">
      <c r="A111" s="13">
        <f t="shared" si="1"/>
        <v>16</v>
      </c>
      <c r="B111" s="63" t="s">
        <v>77</v>
      </c>
      <c r="C111" s="46"/>
      <c r="D111" s="80">
        <f>Tests!C67</f>
        <v>45223.69864981807</v>
      </c>
      <c r="E111" s="78">
        <f>Tests!D67</f>
        <v>6.2101035310850312</v>
      </c>
      <c r="F111" s="80">
        <f>Tests!E67</f>
        <v>101814.52953150948</v>
      </c>
      <c r="G111" s="78">
        <f>Tests!F67</f>
        <v>10.383827606590735</v>
      </c>
      <c r="H111" s="80">
        <f>Tests!G67</f>
        <v>48403.69864981807</v>
      </c>
      <c r="I111" s="78">
        <f>Tests!H67</f>
        <v>9.800672481785103</v>
      </c>
      <c r="J111" s="80">
        <f>Tests!I67</f>
        <v>26824.269427987041</v>
      </c>
      <c r="K111" s="78">
        <f>Tests!J67</f>
        <v>1.9905773570131868</v>
      </c>
      <c r="L111" s="81">
        <f>Tests!K67</f>
        <v>5</v>
      </c>
      <c r="M111" s="49"/>
      <c r="N111" s="58"/>
      <c r="O111" s="52"/>
      <c r="P111" s="52"/>
      <c r="Q111" s="52"/>
    </row>
    <row r="112" spans="1:17">
      <c r="A112" s="13">
        <f t="shared" si="1"/>
        <v>17</v>
      </c>
      <c r="B112" s="63" t="s">
        <v>186</v>
      </c>
      <c r="C112" s="46"/>
      <c r="D112" s="80">
        <f>Tests!C68</f>
        <v>-172.57045845450784</v>
      </c>
      <c r="E112" s="78">
        <f>Tests!D68</f>
        <v>0.56857385386373038</v>
      </c>
      <c r="F112" s="80">
        <f>Tests!E68</f>
        <v>257.35899890721362</v>
      </c>
      <c r="G112" s="78">
        <f>Tests!F68</f>
        <v>1.5147179978144272</v>
      </c>
      <c r="H112" s="80">
        <f>Tests!G68</f>
        <v>-22.570458454507843</v>
      </c>
      <c r="I112" s="78">
        <f>Tests!H68</f>
        <v>0.90971816618196866</v>
      </c>
      <c r="J112" s="80">
        <f>Tests!I68</f>
        <v>-126.44163142827051</v>
      </c>
      <c r="K112" s="78">
        <f>Tests!J68</f>
        <v>0.64269021868688536</v>
      </c>
      <c r="L112" s="81">
        <f>Tests!K68</f>
        <v>5</v>
      </c>
      <c r="M112" s="49"/>
      <c r="N112" s="58"/>
      <c r="O112" s="52"/>
      <c r="P112" s="52"/>
      <c r="Q112" s="52"/>
    </row>
    <row r="113" spans="1:17">
      <c r="A113" s="13">
        <f t="shared" si="1"/>
        <v>18</v>
      </c>
      <c r="B113" s="63" t="s">
        <v>187</v>
      </c>
      <c r="C113" s="46"/>
      <c r="D113" s="80">
        <f>Tests!C69</f>
        <v>-344.06510160499317</v>
      </c>
      <c r="E113" s="78">
        <f>Tests!D69</f>
        <v>0.28319770498959757</v>
      </c>
      <c r="F113" s="80">
        <f>Tests!E69</f>
        <v>-146.75094318189531</v>
      </c>
      <c r="G113" s="78">
        <f>Tests!F69</f>
        <v>0.75541509469684121</v>
      </c>
      <c r="H113" s="80">
        <f>Tests!G69</f>
        <v>-14.065101604993174</v>
      </c>
      <c r="I113" s="78">
        <f>Tests!H69</f>
        <v>0.90623265596671221</v>
      </c>
      <c r="J113" s="80">
        <f>Tests!I69</f>
        <v>-76.14902108356398</v>
      </c>
      <c r="K113" s="78">
        <f>Tests!J69</f>
        <v>0.64094863358436682</v>
      </c>
      <c r="L113" s="81">
        <f>Tests!K69</f>
        <v>2</v>
      </c>
      <c r="M113" s="49"/>
      <c r="N113" s="58"/>
      <c r="O113" s="52"/>
      <c r="P113" s="52"/>
      <c r="Q113" s="52"/>
    </row>
    <row r="114" spans="1:17">
      <c r="A114" s="13">
        <f t="shared" si="1"/>
        <v>19</v>
      </c>
      <c r="B114" s="63" t="s">
        <v>124</v>
      </c>
      <c r="C114" s="46"/>
      <c r="D114" s="80">
        <f>Tests!C70</f>
        <v>-170.42409464857144</v>
      </c>
      <c r="E114" s="78">
        <f>Tests!D70</f>
        <v>0.57393976337857144</v>
      </c>
      <c r="F114" s="80">
        <f>Tests!E70</f>
        <v>229.30417417882086</v>
      </c>
      <c r="G114" s="78">
        <f>Tests!F70</f>
        <v>1.4586083483576417</v>
      </c>
      <c r="H114" s="80">
        <f>Tests!G70</f>
        <v>-20.42409464857144</v>
      </c>
      <c r="I114" s="78">
        <f>Tests!H70</f>
        <v>0.9183036214057142</v>
      </c>
      <c r="J114" s="80">
        <f>Tests!I70</f>
        <v>-116.90054128683482</v>
      </c>
      <c r="K114" s="78">
        <f>Tests!J70</f>
        <v>0.66260176580232566</v>
      </c>
      <c r="L114" s="81">
        <f>Tests!K70</f>
        <v>5</v>
      </c>
      <c r="M114" s="49"/>
      <c r="N114" s="58"/>
      <c r="O114" s="52"/>
      <c r="P114" s="52"/>
      <c r="Q114" s="52"/>
    </row>
    <row r="115" spans="1:17">
      <c r="A115" s="13">
        <f t="shared" si="1"/>
        <v>20</v>
      </c>
      <c r="B115" s="63" t="s">
        <v>125</v>
      </c>
      <c r="C115" s="46"/>
      <c r="D115" s="80">
        <f>Tests!C71</f>
        <v>-1818.7369620505515</v>
      </c>
      <c r="E115" s="78">
        <f>Tests!D71</f>
        <v>0.43164469935920269</v>
      </c>
      <c r="F115" s="80">
        <f>Tests!E71</f>
        <v>-116.26114303493659</v>
      </c>
      <c r="G115" s="78">
        <f>Tests!F71</f>
        <v>0.97093471424126587</v>
      </c>
      <c r="H115" s="80">
        <f>Tests!G71</f>
        <v>381.26303794944852</v>
      </c>
      <c r="I115" s="78">
        <f>Tests!H71</f>
        <v>1.3812630379494486</v>
      </c>
      <c r="J115" s="80">
        <f>Tests!I71</f>
        <v>-199.25838225016832</v>
      </c>
      <c r="K115" s="78">
        <f>Tests!J71</f>
        <v>0.87392870498078901</v>
      </c>
      <c r="L115" s="81">
        <f>Tests!K71</f>
        <v>10</v>
      </c>
      <c r="M115" s="49"/>
      <c r="N115" s="58"/>
      <c r="O115" s="52"/>
      <c r="P115" s="52"/>
      <c r="Q115" s="52"/>
    </row>
    <row r="116" spans="1:17">
      <c r="A116" s="13">
        <f t="shared" si="1"/>
        <v>21</v>
      </c>
      <c r="B116" s="63" t="s">
        <v>126</v>
      </c>
      <c r="C116" s="46"/>
      <c r="D116" s="80">
        <f>Tests!C72</f>
        <v>1104.9568340984833</v>
      </c>
      <c r="E116" s="78">
        <f>Tests!D72</f>
        <v>1.204966526285727</v>
      </c>
      <c r="F116" s="80">
        <f>Tests!E72</f>
        <v>8810.8261585133478</v>
      </c>
      <c r="G116" s="78">
        <f>Tests!F72</f>
        <v>2.3075076786262496</v>
      </c>
      <c r="H116" s="80">
        <f>Tests!G72</f>
        <v>4508.070434098483</v>
      </c>
      <c r="I116" s="78">
        <f>Tests!H72</f>
        <v>3.2678692192868919</v>
      </c>
      <c r="J116" s="80">
        <f>Tests!I72</f>
        <v>1777.7588319824081</v>
      </c>
      <c r="K116" s="78">
        <f>Tests!J72</f>
        <v>1.3767945699260447</v>
      </c>
      <c r="L116" s="81">
        <f>Tests!K72</f>
        <v>5</v>
      </c>
      <c r="M116" s="455"/>
      <c r="N116" s="128"/>
      <c r="O116" s="128"/>
      <c r="P116" s="79"/>
      <c r="Q116" s="79"/>
    </row>
    <row r="117" spans="1:17" ht="12.75" customHeight="1">
      <c r="A117" s="13">
        <f t="shared" si="1"/>
        <v>22</v>
      </c>
      <c r="B117" s="63" t="s">
        <v>53</v>
      </c>
      <c r="C117" s="46"/>
      <c r="D117" s="80">
        <f>Tests!C73</f>
        <v>-34645.494891306153</v>
      </c>
      <c r="E117" s="78">
        <f>Tests!D73</f>
        <v>0.76614796570702426</v>
      </c>
      <c r="F117" s="80">
        <f>Tests!E73</f>
        <v>137221.7939657573</v>
      </c>
      <c r="G117" s="78">
        <f>Tests!F73</f>
        <v>1.7409816663066666</v>
      </c>
      <c r="H117" s="80">
        <f>Tests!G73</f>
        <v>20911.261856693862</v>
      </c>
      <c r="I117" s="78">
        <f>Tests!H73</f>
        <v>1.2258367451312389</v>
      </c>
      <c r="J117" s="80">
        <f>Tests!I73</f>
        <v>-25363.427549692569</v>
      </c>
      <c r="K117" s="78">
        <f>Tests!J73</f>
        <v>0.81735754069143918</v>
      </c>
      <c r="L117" s="81">
        <f>Tests!K73</f>
        <v>50</v>
      </c>
      <c r="M117" s="458"/>
      <c r="N117" s="79"/>
      <c r="O117" s="79"/>
      <c r="P117" s="79"/>
      <c r="Q117" s="79"/>
    </row>
    <row r="118" spans="1:17" ht="12.75" customHeight="1">
      <c r="A118" s="13">
        <f t="shared" si="1"/>
        <v>23</v>
      </c>
      <c r="B118" s="63" t="s">
        <v>54</v>
      </c>
      <c r="C118" s="46"/>
      <c r="D118" s="80">
        <f>Tests!C74</f>
        <v>4860.8521855933686</v>
      </c>
      <c r="E118" s="78">
        <f>Tests!D74</f>
        <v>1.1962034861710598</v>
      </c>
      <c r="F118" s="80">
        <f>Tests!E74</f>
        <v>44519.952298790828</v>
      </c>
      <c r="G118" s="78">
        <f>Tests!F74</f>
        <v>2.4376030394144999</v>
      </c>
      <c r="H118" s="80">
        <f>Tests!G74</f>
        <v>14151.306729343371</v>
      </c>
      <c r="I118" s="78">
        <f>Tests!H74</f>
        <v>1.9139255778736959</v>
      </c>
      <c r="J118" s="80">
        <f>Tests!I74</f>
        <v>2070.7015775327563</v>
      </c>
      <c r="K118" s="78">
        <f>Tests!J74</f>
        <v>1.0751215095269382</v>
      </c>
      <c r="L118" s="81">
        <f>Tests!K74</f>
        <v>50</v>
      </c>
      <c r="M118" s="458"/>
      <c r="N118" s="79"/>
      <c r="O118" s="79"/>
      <c r="P118" s="79"/>
      <c r="Q118" s="79"/>
    </row>
    <row r="119" spans="1:17" ht="12.75" customHeight="1">
      <c r="A119" s="13">
        <f t="shared" si="1"/>
        <v>24</v>
      </c>
      <c r="B119" s="63" t="s">
        <v>101</v>
      </c>
      <c r="C119" s="46"/>
      <c r="D119" s="80">
        <f>Tests!C75</f>
        <v>-33901.635456851982</v>
      </c>
      <c r="E119" s="78">
        <f>Tests!D75</f>
        <v>7.3725807189836581E-2</v>
      </c>
      <c r="F119" s="80">
        <f>Tests!E75</f>
        <v>-36893.503343459248</v>
      </c>
      <c r="G119" s="78">
        <f>Tests!F75</f>
        <v>0.19358462637247553</v>
      </c>
      <c r="H119" s="80">
        <f>Tests!G75</f>
        <v>-301.63545685198096</v>
      </c>
      <c r="I119" s="78">
        <f>Tests!H75</f>
        <v>0.89945484771600637</v>
      </c>
      <c r="J119" s="80">
        <f>Tests!I75</f>
        <v>-1480.7526967196336</v>
      </c>
      <c r="K119" s="78">
        <f>Tests!J75</f>
        <v>0.64567811532214225</v>
      </c>
      <c r="L119" s="81">
        <f>Tests!K75</f>
        <v>10</v>
      </c>
      <c r="M119" s="458"/>
      <c r="N119" s="79"/>
      <c r="O119" s="79"/>
      <c r="P119" s="79"/>
      <c r="Q119" s="79"/>
    </row>
    <row r="120" spans="1:17">
      <c r="A120" s="13">
        <f t="shared" si="1"/>
        <v>25</v>
      </c>
      <c r="B120" s="63" t="s">
        <v>55</v>
      </c>
      <c r="C120" s="46"/>
      <c r="D120" s="80">
        <f>Tests!C76</f>
        <v>7905.0129855167006</v>
      </c>
      <c r="E120" s="78">
        <f>Tests!D76</f>
        <v>2.1441947929476464</v>
      </c>
      <c r="F120" s="80">
        <f>Tests!E76</f>
        <v>23939.552896275323</v>
      </c>
      <c r="G120" s="78">
        <f>Tests!F76</f>
        <v>3.7720649486191897</v>
      </c>
      <c r="H120" s="80">
        <f>Tests!G76</f>
        <v>11413.812985516701</v>
      </c>
      <c r="I120" s="78">
        <f>Tests!H76</f>
        <v>4.3570038192696181</v>
      </c>
      <c r="J120" s="80">
        <f>Tests!I76</f>
        <v>5190.7496242210018</v>
      </c>
      <c r="K120" s="78">
        <f>Tests!J76</f>
        <v>1.5394071959557474</v>
      </c>
      <c r="L120" s="81">
        <f>Tests!K76</f>
        <v>10</v>
      </c>
      <c r="M120" s="458"/>
      <c r="N120" s="79"/>
      <c r="O120" s="79"/>
      <c r="P120" s="79"/>
      <c r="Q120" s="79"/>
    </row>
    <row r="121" spans="1:17">
      <c r="A121" s="13">
        <f t="shared" si="1"/>
        <v>26</v>
      </c>
      <c r="B121" s="63" t="s">
        <v>56</v>
      </c>
      <c r="C121" s="46"/>
      <c r="D121" s="80">
        <f>Tests!C77</f>
        <v>1244084.2043202012</v>
      </c>
      <c r="E121" s="78">
        <f>Tests!D77</f>
        <v>3.1658630201263094</v>
      </c>
      <c r="F121" s="80">
        <f>Tests!E77</f>
        <v>3222481.4836131604</v>
      </c>
      <c r="G121" s="78">
        <f>Tests!F77</f>
        <v>5.4880907283688298</v>
      </c>
      <c r="H121" s="80">
        <f>Tests!G77</f>
        <v>1459486.3660842762</v>
      </c>
      <c r="I121" s="78">
        <f>Tests!H77</f>
        <v>5.065380832202095</v>
      </c>
      <c r="J121" s="80">
        <f>Tests!I77</f>
        <v>695565.67191974213</v>
      </c>
      <c r="K121" s="78">
        <f>Tests!J77</f>
        <v>1.6194234764651405</v>
      </c>
      <c r="L121" s="81">
        <f>Tests!K77</f>
        <v>55</v>
      </c>
      <c r="M121" s="458"/>
      <c r="N121" s="79"/>
      <c r="O121" s="79"/>
      <c r="P121" s="79"/>
      <c r="Q121" s="79"/>
    </row>
    <row r="122" spans="1:17">
      <c r="A122" s="13">
        <f t="shared" si="1"/>
        <v>27</v>
      </c>
      <c r="B122" s="63" t="s">
        <v>57</v>
      </c>
      <c r="C122" s="46"/>
      <c r="D122" s="80">
        <f>Tests!C78</f>
        <v>1599.6026276574971</v>
      </c>
      <c r="E122" s="78">
        <f>Tests!D78</f>
        <v>2.1441947929476464</v>
      </c>
      <c r="F122" s="80">
        <f>Tests!E78</f>
        <v>4844.2389390110075</v>
      </c>
      <c r="G122" s="78">
        <f>Tests!F78</f>
        <v>3.7720649486191902</v>
      </c>
      <c r="H122" s="80">
        <f>Tests!G78</f>
        <v>2309.6186276574972</v>
      </c>
      <c r="I122" s="78">
        <f>Tests!H78</f>
        <v>4.3570038192696181</v>
      </c>
      <c r="J122" s="80">
        <f>Tests!I78</f>
        <v>1050.3634533717791</v>
      </c>
      <c r="K122" s="78">
        <f>Tests!J78</f>
        <v>1.5394071959557472</v>
      </c>
      <c r="L122" s="81">
        <f>Tests!K78</f>
        <v>2</v>
      </c>
      <c r="M122" s="458"/>
      <c r="N122" s="79"/>
      <c r="O122" s="79"/>
      <c r="P122" s="79"/>
      <c r="Q122" s="79"/>
    </row>
    <row r="123" spans="1:17">
      <c r="A123" s="13">
        <f t="shared" si="1"/>
        <v>28</v>
      </c>
      <c r="B123" s="63" t="s">
        <v>58</v>
      </c>
      <c r="C123" s="46"/>
      <c r="D123" s="80">
        <f>Tests!C79</f>
        <v>-1964.0727943982711</v>
      </c>
      <c r="E123" s="78">
        <f>Tests!D79</f>
        <v>0.88903696500464791</v>
      </c>
      <c r="F123" s="80">
        <f>Tests!E79</f>
        <v>17577.566734137312</v>
      </c>
      <c r="G123" s="78">
        <f>Tests!F79</f>
        <v>1.7944553412546091</v>
      </c>
      <c r="H123" s="80">
        <f>Tests!G79</f>
        <v>7025.4212056017313</v>
      </c>
      <c r="I123" s="78">
        <f>Tests!H79</f>
        <v>1.8065231128894448</v>
      </c>
      <c r="J123" s="80">
        <f>Tests!I79</f>
        <v>414.88882123864823</v>
      </c>
      <c r="K123" s="78">
        <f>Tests!J79</f>
        <v>1.0270792490361045</v>
      </c>
      <c r="L123" s="81">
        <f>Tests!K79</f>
        <v>1</v>
      </c>
      <c r="M123" s="458"/>
      <c r="N123" s="79"/>
      <c r="O123" s="79"/>
      <c r="P123" s="79"/>
      <c r="Q123" s="79"/>
    </row>
    <row r="124" spans="1:17">
      <c r="A124" s="13">
        <f t="shared" si="1"/>
        <v>29</v>
      </c>
      <c r="B124" s="63" t="s">
        <v>110</v>
      </c>
      <c r="C124" s="46"/>
      <c r="D124" s="80">
        <f>Tests!C80</f>
        <v>7000.4642951162859</v>
      </c>
      <c r="E124" s="78">
        <f>Tests!D80</f>
        <v>1.5526166950468845</v>
      </c>
      <c r="F124" s="80">
        <f>Tests!E80</f>
        <v>26157.282841454395</v>
      </c>
      <c r="G124" s="78">
        <f>Tests!F80</f>
        <v>3.0648560703802565</v>
      </c>
      <c r="H124" s="80">
        <f>Tests!G80</f>
        <v>13692.912295116286</v>
      </c>
      <c r="I124" s="78">
        <f>Tests!H80</f>
        <v>3.2915473934993953</v>
      </c>
      <c r="J124" s="80">
        <f>Tests!I80</f>
        <v>5425.8555592429038</v>
      </c>
      <c r="K124" s="78">
        <f>Tests!J80</f>
        <v>1.3809634573490721</v>
      </c>
      <c r="L124" s="81">
        <f>Tests!K80</f>
        <v>15</v>
      </c>
      <c r="M124" s="458"/>
      <c r="N124" s="79"/>
      <c r="O124" s="79"/>
      <c r="P124" s="79"/>
      <c r="Q124" s="79"/>
    </row>
    <row r="125" spans="1:17">
      <c r="A125" s="13">
        <f t="shared" si="1"/>
        <v>30</v>
      </c>
      <c r="B125" s="63" t="s">
        <v>111</v>
      </c>
      <c r="C125" s="46"/>
      <c r="D125" s="80">
        <f>Tests!C81</f>
        <v>23525.843208861348</v>
      </c>
      <c r="E125" s="78">
        <f>Tests!D81</f>
        <v>1.5526166950468843</v>
      </c>
      <c r="F125" s="80">
        <f>Tests!E81</f>
        <v>87904.474468528584</v>
      </c>
      <c r="G125" s="78">
        <f>Tests!F81</f>
        <v>3.0648560703802565</v>
      </c>
      <c r="H125" s="80">
        <f>Tests!G81</f>
        <v>46016.563208861349</v>
      </c>
      <c r="I125" s="78">
        <f>Tests!H81</f>
        <v>3.2915473934993948</v>
      </c>
      <c r="J125" s="80">
        <f>Tests!I81</f>
        <v>18234.194444749592</v>
      </c>
      <c r="K125" s="78">
        <f>Tests!J81</f>
        <v>1.3809634573490719</v>
      </c>
      <c r="L125" s="81">
        <f>Tests!K81</f>
        <v>5</v>
      </c>
      <c r="M125" s="458"/>
      <c r="N125" s="79"/>
      <c r="O125" s="79"/>
      <c r="P125" s="79"/>
      <c r="Q125" s="79"/>
    </row>
    <row r="126" spans="1:17">
      <c r="A126" s="13">
        <f t="shared" si="1"/>
        <v>31</v>
      </c>
      <c r="B126" s="63" t="s">
        <v>4</v>
      </c>
      <c r="C126" s="46"/>
      <c r="D126" s="80">
        <f>Tests!C82</f>
        <v>378339.5580435195</v>
      </c>
      <c r="E126" s="78">
        <f>Tests!D82</f>
        <v>2.2430986715449559</v>
      </c>
      <c r="F126" s="80">
        <f>Tests!E82</f>
        <v>1170871.8867785858</v>
      </c>
      <c r="G126" s="78">
        <f>Tests!F82</f>
        <v>4.0776782518445982</v>
      </c>
      <c r="H126" s="80">
        <f>Tests!G82</f>
        <v>516269.85753343953</v>
      </c>
      <c r="I126" s="78">
        <f>Tests!H82</f>
        <v>4.1021788505214163</v>
      </c>
      <c r="J126" s="80">
        <f>Tests!I82</f>
        <v>220876.67690843274</v>
      </c>
      <c r="K126" s="78">
        <f>Tests!J82</f>
        <v>1.4782796945957017</v>
      </c>
      <c r="L126" s="81">
        <f>Tests!K82</f>
        <v>300</v>
      </c>
      <c r="M126" s="458"/>
      <c r="N126" s="79"/>
      <c r="O126" s="79"/>
      <c r="P126" s="452" t="s">
        <v>291</v>
      </c>
      <c r="Q126" s="79"/>
    </row>
    <row r="127" spans="1:17">
      <c r="A127" s="13">
        <f t="shared" si="1"/>
        <v>32</v>
      </c>
      <c r="B127" s="63" t="s">
        <v>5</v>
      </c>
      <c r="C127" s="46"/>
      <c r="D127" s="80">
        <f>Tests!C83</f>
        <v>10695.09204965038</v>
      </c>
      <c r="E127" s="78">
        <f>Tests!D83</f>
        <v>11.695092049650381</v>
      </c>
      <c r="F127" s="80">
        <f>Tests!E83</f>
        <v>26664.949824288069</v>
      </c>
      <c r="G127" s="78">
        <f>Tests!F83</f>
        <v>22.331959859430455</v>
      </c>
      <c r="H127" s="80">
        <f>Tests!G83</f>
        <v>11070.09204965038</v>
      </c>
      <c r="I127" s="78">
        <f>Tests!H83</f>
        <v>18.712147279440607</v>
      </c>
      <c r="J127" s="80">
        <f>Tests!I83</f>
        <v>5575.8889830923981</v>
      </c>
      <c r="K127" s="78">
        <f>Tests!J83</f>
        <v>1.9112116271422914</v>
      </c>
      <c r="L127" s="81">
        <f>Tests!K83</f>
        <v>25</v>
      </c>
      <c r="M127" s="458"/>
      <c r="N127" s="79"/>
      <c r="O127" s="79"/>
      <c r="P127" s="452"/>
      <c r="Q127" s="79"/>
    </row>
    <row r="128" spans="1:17" ht="12.75" customHeight="1">
      <c r="A128" s="13">
        <f t="shared" si="1"/>
        <v>33</v>
      </c>
      <c r="B128" s="63" t="s">
        <v>98</v>
      </c>
      <c r="C128" s="46"/>
      <c r="D128" s="80">
        <f>Tests!C84</f>
        <v>-60901.02090593004</v>
      </c>
      <c r="E128" s="78">
        <f>Tests!D84</f>
        <v>0.18420108093647805</v>
      </c>
      <c r="F128" s="80">
        <f>Tests!E84</f>
        <v>-47617.305309684925</v>
      </c>
      <c r="G128" s="78">
        <f>Tests!F84</f>
        <v>0.48971435128666424</v>
      </c>
      <c r="H128" s="80">
        <f>Tests!G84</f>
        <v>-1249.0209059300414</v>
      </c>
      <c r="I128" s="78">
        <f>Tests!H84</f>
        <v>0.91673193960466393</v>
      </c>
      <c r="J128" s="80">
        <f>Tests!I84</f>
        <v>-7429.1431002385161</v>
      </c>
      <c r="K128" s="78">
        <f>Tests!J84</f>
        <v>0.64923983761364334</v>
      </c>
      <c r="L128" s="81">
        <f>Tests!K84</f>
        <v>15</v>
      </c>
      <c r="M128" s="458"/>
      <c r="N128" s="452" t="s">
        <v>138</v>
      </c>
      <c r="O128" s="452" t="s">
        <v>290</v>
      </c>
      <c r="P128" s="452"/>
      <c r="Q128" s="452" t="s">
        <v>136</v>
      </c>
    </row>
    <row r="129" spans="1:17" ht="12.75" customHeight="1">
      <c r="A129" s="13">
        <f t="shared" si="1"/>
        <v>34</v>
      </c>
      <c r="B129" s="63" t="s">
        <v>182</v>
      </c>
      <c r="C129" s="46"/>
      <c r="D129" s="80">
        <f>Tests!C85</f>
        <v>-573.91208198995503</v>
      </c>
      <c r="E129" s="78">
        <f>Tests!D85</f>
        <v>0.37618251957613585</v>
      </c>
      <c r="F129" s="80">
        <f>Tests!E85</f>
        <v>-78.712511194771423</v>
      </c>
      <c r="G129" s="78">
        <f>Tests!F85</f>
        <v>0.93155433809150312</v>
      </c>
      <c r="H129" s="80">
        <f>Tests!G85</f>
        <v>-3.912081989955027</v>
      </c>
      <c r="I129" s="78">
        <f>Tests!H85</f>
        <v>0.98882262288584277</v>
      </c>
      <c r="J129" s="80">
        <f>Tests!I85</f>
        <v>-151.58065133605709</v>
      </c>
      <c r="K129" s="78">
        <f>Tests!J85</f>
        <v>0.69541847592420325</v>
      </c>
      <c r="L129" s="81">
        <f>Tests!K85</f>
        <v>1</v>
      </c>
      <c r="M129" s="458"/>
      <c r="N129" s="452"/>
      <c r="O129" s="452"/>
      <c r="P129" s="452"/>
      <c r="Q129" s="452"/>
    </row>
    <row r="130" spans="1:17">
      <c r="A130" s="13">
        <f t="shared" si="1"/>
        <v>35</v>
      </c>
      <c r="B130" s="63" t="s">
        <v>183</v>
      </c>
      <c r="C130" s="46"/>
      <c r="D130" s="80">
        <f>Tests!C86</f>
        <v>-606.69383003234157</v>
      </c>
      <c r="E130" s="78">
        <f>Tests!D86</f>
        <v>0.38742545432921899</v>
      </c>
      <c r="F130" s="80">
        <f>Tests!E86</f>
        <v>-88.311697194202907</v>
      </c>
      <c r="G130" s="78">
        <f>Tests!F86</f>
        <v>0.92866583425347105</v>
      </c>
      <c r="H130" s="80">
        <f>Tests!G86</f>
        <v>33.706169967658525</v>
      </c>
      <c r="I130" s="78">
        <f>Tests!H86</f>
        <v>1.0963033427647386</v>
      </c>
      <c r="J130" s="80">
        <f>Tests!I86</f>
        <v>-130.01333082910685</v>
      </c>
      <c r="K130" s="78">
        <f>Tests!J86</f>
        <v>0.74691766493687783</v>
      </c>
      <c r="L130" s="81">
        <f>Tests!K86</f>
        <v>1</v>
      </c>
      <c r="M130" s="458"/>
      <c r="N130" s="452"/>
      <c r="O130" s="452"/>
      <c r="P130" s="452"/>
      <c r="Q130" s="452"/>
    </row>
    <row r="131" spans="1:17" s="22" customFormat="1" ht="16.5" customHeight="1" thickBot="1">
      <c r="A131" s="13">
        <f t="shared" si="1"/>
        <v>36</v>
      </c>
      <c r="B131" s="63" t="s">
        <v>38</v>
      </c>
      <c r="C131" s="46"/>
      <c r="D131" s="80">
        <f>Tests!C87</f>
        <v>-652600.00812499993</v>
      </c>
      <c r="E131" s="78">
        <f>Tests!D87</f>
        <v>0</v>
      </c>
      <c r="F131" s="80">
        <f>Tests!E87</f>
        <v>0</v>
      </c>
      <c r="G131" s="78" t="str">
        <f>Tests!F87</f>
        <v>N/A</v>
      </c>
      <c r="H131" s="80">
        <f>Tests!G87</f>
        <v>-652600.00812499993</v>
      </c>
      <c r="I131" s="78">
        <f>Tests!H87</f>
        <v>0</v>
      </c>
      <c r="J131" s="80">
        <f>Tests!I87</f>
        <v>-652600.00812499993</v>
      </c>
      <c r="K131" s="78">
        <f>Tests!J87</f>
        <v>0</v>
      </c>
      <c r="L131" s="81">
        <f>Tests!K87</f>
        <v>0</v>
      </c>
      <c r="M131" s="458"/>
      <c r="N131" s="452"/>
      <c r="O131" s="452"/>
      <c r="P131" s="452"/>
      <c r="Q131" s="452"/>
    </row>
    <row r="132" spans="1:17" s="22" customFormat="1" ht="12.75" customHeight="1" thickBot="1">
      <c r="A132" s="13">
        <f t="shared" si="1"/>
        <v>37</v>
      </c>
      <c r="B132" s="115" t="str">
        <f>Tests!A88</f>
        <v>Totals</v>
      </c>
      <c r="C132" s="97"/>
      <c r="D132" s="98">
        <f>Tests!C88</f>
        <v>677256.60297268839</v>
      </c>
      <c r="E132" s="99">
        <f>Tests!D88</f>
        <v>1.257383871713136</v>
      </c>
      <c r="F132" s="98">
        <f>Tests!E88</f>
        <v>5034104.9845987605</v>
      </c>
      <c r="G132" s="99">
        <f>Tests!F88</f>
        <v>3.046736197680584</v>
      </c>
      <c r="H132" s="98">
        <f>Tests!G88</f>
        <v>1712796.0869704338</v>
      </c>
      <c r="I132" s="99">
        <f>Tests!H88</f>
        <v>2.0733352357159385</v>
      </c>
      <c r="J132" s="98">
        <f>Tests!I88</f>
        <v>317982.89868610748</v>
      </c>
      <c r="K132" s="99">
        <f>Tests!J88</f>
        <v>1.1063280593790792</v>
      </c>
      <c r="L132" s="100">
        <f>Tests!K88</f>
        <v>953</v>
      </c>
      <c r="M132" s="458"/>
      <c r="N132" s="452"/>
      <c r="O132" s="452"/>
      <c r="P132" s="452"/>
      <c r="Q132" s="452"/>
    </row>
    <row r="133" spans="1:17" s="22" customFormat="1" ht="12.75" customHeight="1">
      <c r="A133" s="21"/>
      <c r="B133" s="126"/>
      <c r="C133" s="101"/>
      <c r="D133" s="102"/>
      <c r="E133" s="44"/>
      <c r="F133" s="102"/>
      <c r="G133" s="44"/>
      <c r="H133" s="102"/>
      <c r="I133" s="44"/>
      <c r="J133" s="102"/>
      <c r="K133" s="44"/>
      <c r="L133" s="103"/>
      <c r="M133" s="458"/>
      <c r="N133" s="452"/>
      <c r="O133" s="452"/>
      <c r="P133" s="452"/>
      <c r="Q133" s="452"/>
    </row>
    <row r="134" spans="1:17" s="22" customFormat="1" ht="12.75" customHeight="1">
      <c r="A134" s="21"/>
      <c r="B134" s="101"/>
      <c r="C134" s="101"/>
      <c r="D134" s="102"/>
      <c r="E134" s="44"/>
      <c r="F134" s="102"/>
      <c r="G134" s="44"/>
      <c r="H134" s="102"/>
      <c r="I134" s="44"/>
      <c r="J134" s="102"/>
      <c r="K134" s="44"/>
      <c r="L134" s="103"/>
      <c r="M134" s="458"/>
      <c r="N134" s="452"/>
      <c r="O134" s="452"/>
      <c r="P134" s="452"/>
      <c r="Q134" s="452"/>
    </row>
    <row r="135" spans="1:17" s="22" customFormat="1" ht="12.75" customHeight="1">
      <c r="A135" s="21"/>
      <c r="B135" s="101"/>
      <c r="C135" s="101"/>
      <c r="D135" s="102"/>
      <c r="E135" s="44"/>
      <c r="F135" s="102"/>
      <c r="G135" s="44"/>
      <c r="H135" s="102"/>
      <c r="I135" s="44"/>
      <c r="J135" s="102"/>
      <c r="K135" s="44"/>
      <c r="L135" s="103"/>
      <c r="M135" s="458"/>
      <c r="N135" s="452"/>
      <c r="O135" s="452"/>
      <c r="P135" s="452"/>
      <c r="Q135" s="452"/>
    </row>
    <row r="136" spans="1:17" s="22" customFormat="1" ht="12.75" customHeight="1">
      <c r="A136" s="21"/>
      <c r="B136" s="101"/>
      <c r="C136" s="101"/>
      <c r="D136" s="102"/>
      <c r="E136" s="44"/>
      <c r="F136" s="102"/>
      <c r="G136" s="44"/>
      <c r="H136" s="102"/>
      <c r="I136" s="44"/>
      <c r="J136" s="102"/>
      <c r="K136" s="44"/>
      <c r="L136" s="103"/>
      <c r="M136" s="458"/>
      <c r="N136" s="452"/>
      <c r="O136" s="452"/>
      <c r="P136" s="452"/>
      <c r="Q136" s="452"/>
    </row>
    <row r="137" spans="1:17" s="22" customFormat="1" ht="12.75" customHeight="1">
      <c r="A137" s="21"/>
      <c r="B137" s="101"/>
      <c r="C137" s="101"/>
      <c r="D137" s="102"/>
      <c r="E137" s="44"/>
      <c r="F137" s="102"/>
      <c r="G137" s="44"/>
      <c r="H137" s="102"/>
      <c r="I137" s="44"/>
      <c r="J137" s="102"/>
      <c r="K137" s="44"/>
      <c r="L137" s="103"/>
      <c r="M137" s="458"/>
      <c r="N137" s="452"/>
      <c r="O137" s="452"/>
      <c r="P137" s="452"/>
      <c r="Q137" s="452"/>
    </row>
    <row r="138" spans="1:17" s="22" customFormat="1" ht="12.75" customHeight="1">
      <c r="A138" s="21"/>
      <c r="B138" s="101"/>
      <c r="C138" s="101"/>
      <c r="D138" s="102"/>
      <c r="E138" s="44"/>
      <c r="F138" s="102"/>
      <c r="G138" s="44"/>
      <c r="H138" s="102"/>
      <c r="I138" s="44"/>
      <c r="J138" s="102"/>
      <c r="K138" s="44"/>
      <c r="L138" s="103"/>
      <c r="M138" s="458"/>
      <c r="N138" s="452"/>
      <c r="O138" s="452"/>
      <c r="P138" s="452"/>
      <c r="Q138" s="452"/>
    </row>
    <row r="139" spans="1:17" s="22" customFormat="1" ht="12.75" customHeight="1">
      <c r="A139" s="21"/>
      <c r="B139" s="101"/>
      <c r="C139" s="101"/>
      <c r="D139" s="102"/>
      <c r="E139" s="44"/>
      <c r="F139" s="102"/>
      <c r="G139" s="44"/>
      <c r="H139" s="102"/>
      <c r="I139" s="44"/>
      <c r="J139" s="102"/>
      <c r="K139" s="44"/>
      <c r="L139" s="103"/>
      <c r="M139" s="458"/>
      <c r="N139" s="452"/>
      <c r="O139" s="452"/>
      <c r="P139" s="452"/>
      <c r="Q139" s="452"/>
    </row>
    <row r="140" spans="1:17" s="22" customFormat="1" ht="12.75" customHeight="1">
      <c r="A140" s="21"/>
      <c r="B140" s="101"/>
      <c r="C140" s="101"/>
      <c r="D140" s="102"/>
      <c r="E140" s="44"/>
      <c r="F140" s="102"/>
      <c r="G140" s="44"/>
      <c r="H140" s="102"/>
      <c r="I140" s="44"/>
      <c r="J140" s="102"/>
      <c r="K140" s="44"/>
      <c r="L140" s="103"/>
      <c r="M140" s="458"/>
      <c r="N140" s="452"/>
      <c r="O140" s="452"/>
      <c r="P140" s="452"/>
      <c r="Q140" s="452"/>
    </row>
    <row r="141" spans="1:17" s="22" customFormat="1" ht="12.75" customHeight="1">
      <c r="A141" s="21"/>
      <c r="B141" s="101"/>
      <c r="C141" s="101"/>
      <c r="D141" s="102"/>
      <c r="E141" s="44"/>
      <c r="F141" s="102"/>
      <c r="G141" s="44"/>
      <c r="H141" s="102"/>
      <c r="I141" s="44"/>
      <c r="J141" s="102"/>
      <c r="K141" s="44"/>
      <c r="L141" s="103"/>
      <c r="M141" s="458"/>
      <c r="N141" s="452"/>
      <c r="O141" s="452"/>
      <c r="P141" s="452"/>
      <c r="Q141" s="452"/>
    </row>
    <row r="142" spans="1:17" s="22" customFormat="1" ht="12.75" customHeight="1" thickBot="1">
      <c r="A142" s="21"/>
      <c r="B142" s="101"/>
      <c r="C142" s="101"/>
      <c r="D142" s="102"/>
      <c r="E142" s="44"/>
      <c r="F142" s="102"/>
      <c r="G142" s="44"/>
      <c r="H142" s="102"/>
      <c r="I142" s="44"/>
      <c r="J142" s="102"/>
      <c r="K142" s="44"/>
      <c r="L142" s="103"/>
      <c r="M142" s="458"/>
      <c r="N142" s="452"/>
      <c r="O142" s="452"/>
      <c r="P142" s="452"/>
      <c r="Q142" s="452"/>
    </row>
    <row r="143" spans="1:17" s="39" customFormat="1" ht="47.25" customHeight="1" thickBot="1">
      <c r="A143" s="21"/>
      <c r="B143" s="469" t="str">
        <f>Tests!A90</f>
        <v>COST EFFECTIVENESS TESTS - BUDGET 2013 - FORECASTED PARTICIPANTS &amp; COSTS - THERMWISE BUILDER REBATES PROGRAM (1 Year)</v>
      </c>
      <c r="C143" s="470"/>
      <c r="D143" s="470"/>
      <c r="E143" s="470"/>
      <c r="F143" s="470"/>
      <c r="G143" s="470"/>
      <c r="H143" s="470"/>
      <c r="I143" s="470"/>
      <c r="J143" s="470"/>
      <c r="K143" s="470"/>
      <c r="L143" s="104"/>
      <c r="M143" s="50"/>
      <c r="N143" s="59"/>
      <c r="O143" s="53"/>
      <c r="P143" s="53"/>
      <c r="Q143" s="53"/>
    </row>
    <row r="144" spans="1:17" ht="26.25" thickBot="1">
      <c r="A144" s="35"/>
      <c r="B144" s="467" t="s">
        <v>10</v>
      </c>
      <c r="C144" s="36"/>
      <c r="D144" s="471" t="s">
        <v>20</v>
      </c>
      <c r="E144" s="472"/>
      <c r="F144" s="462" t="s">
        <v>96</v>
      </c>
      <c r="G144" s="463"/>
      <c r="H144" s="471" t="s">
        <v>71</v>
      </c>
      <c r="I144" s="472"/>
      <c r="J144" s="471" t="s">
        <v>22</v>
      </c>
      <c r="K144" s="472"/>
      <c r="L144" s="105" t="s">
        <v>95</v>
      </c>
    </row>
    <row r="145" spans="1:17" ht="13.5" thickBot="1">
      <c r="B145" s="468"/>
      <c r="C145" s="46"/>
      <c r="D145" s="24" t="s">
        <v>19</v>
      </c>
      <c r="E145" s="25" t="s">
        <v>49</v>
      </c>
      <c r="F145" s="24" t="s">
        <v>19</v>
      </c>
      <c r="G145" s="25" t="s">
        <v>49</v>
      </c>
      <c r="H145" s="24" t="s">
        <v>19</v>
      </c>
      <c r="I145" s="25" t="s">
        <v>49</v>
      </c>
      <c r="J145" s="24" t="s">
        <v>19</v>
      </c>
      <c r="K145" s="25" t="s">
        <v>49</v>
      </c>
      <c r="L145" s="73" t="str">
        <f>Years&amp;" Years"</f>
        <v>1 Years</v>
      </c>
      <c r="M145" s="49"/>
      <c r="N145" s="58"/>
      <c r="O145" s="52"/>
      <c r="P145" s="52"/>
      <c r="Q145" s="52"/>
    </row>
    <row r="146" spans="1:17">
      <c r="A146" s="13">
        <v>1</v>
      </c>
      <c r="B146" s="125" t="s">
        <v>263</v>
      </c>
      <c r="C146" s="106"/>
      <c r="D146" s="80">
        <f>Tests!C93</f>
        <v>-56722.645659281989</v>
      </c>
      <c r="E146" s="108">
        <f>Tests!D93</f>
        <v>0.90485331847275563</v>
      </c>
      <c r="F146" s="80">
        <f>Tests!E93</f>
        <v>496702.90573067637</v>
      </c>
      <c r="G146" s="108">
        <f>Tests!F93</f>
        <v>1.6665363737663397</v>
      </c>
      <c r="H146" s="80">
        <f>Tests!G93</f>
        <v>291037.35434071801</v>
      </c>
      <c r="I146" s="108">
        <f>Tests!H93</f>
        <v>2.1716479643346136</v>
      </c>
      <c r="J146" s="80">
        <f>Tests!I93</f>
        <v>80326.525947580405</v>
      </c>
      <c r="K146" s="108">
        <f>Tests!J93</f>
        <v>1.1749610790682476</v>
      </c>
      <c r="L146" s="81">
        <f>Tests!K93</f>
        <v>276</v>
      </c>
      <c r="M146" s="49"/>
      <c r="N146" s="58"/>
      <c r="O146" s="52"/>
      <c r="P146" s="52"/>
      <c r="Q146" s="52"/>
    </row>
    <row r="147" spans="1:17">
      <c r="A147" s="13">
        <f>A146+1</f>
        <v>2</v>
      </c>
      <c r="B147" s="63" t="s">
        <v>185</v>
      </c>
      <c r="C147" s="107"/>
      <c r="D147" s="80">
        <f>Tests!C94</f>
        <v>-30464.052196952456</v>
      </c>
      <c r="E147" s="108">
        <f>Tests!D94</f>
        <v>0.66584709331177105</v>
      </c>
      <c r="F147" s="80">
        <f>Tests!E94</f>
        <v>23140.838496546668</v>
      </c>
      <c r="G147" s="108">
        <f>Tests!F94</f>
        <v>1.2030610608682579</v>
      </c>
      <c r="H147" s="80">
        <f>Tests!G94</f>
        <v>35403.947803047544</v>
      </c>
      <c r="I147" s="108">
        <f>Tests!H94</f>
        <v>2.399365525812156</v>
      </c>
      <c r="J147" s="80">
        <f>Tests!I94</f>
        <v>11692.243329139485</v>
      </c>
      <c r="K147" s="108">
        <f>Tests!J94</f>
        <v>1.2385602266773641</v>
      </c>
      <c r="L147" s="81">
        <f>Tests!K94</f>
        <v>22</v>
      </c>
      <c r="M147" s="49"/>
      <c r="N147" s="58"/>
      <c r="O147" s="52"/>
      <c r="P147" s="52"/>
      <c r="Q147" s="52"/>
    </row>
    <row r="148" spans="1:17">
      <c r="A148" s="13">
        <f t="shared" ref="A148:A183" si="2">A147+1</f>
        <v>3</v>
      </c>
      <c r="B148" s="63" t="s">
        <v>264</v>
      </c>
      <c r="C148" s="107"/>
      <c r="D148" s="80">
        <f>Tests!C95</f>
        <v>133854.50989047292</v>
      </c>
      <c r="E148" s="108">
        <f>Tests!D95</f>
        <v>1.7065799719725134</v>
      </c>
      <c r="F148" s="80">
        <f>Tests!E95</f>
        <v>447424.16259903286</v>
      </c>
      <c r="G148" s="108">
        <f>Tests!F95</f>
        <v>2.8894601461107805</v>
      </c>
      <c r="H148" s="80">
        <f>Tests!G95</f>
        <v>234494.50989047292</v>
      </c>
      <c r="I148" s="108">
        <f>Tests!H95</f>
        <v>3.6407039402080286</v>
      </c>
      <c r="J148" s="80">
        <f>Tests!I95</f>
        <v>108211.72015443229</v>
      </c>
      <c r="K148" s="108">
        <f>Tests!J95</f>
        <v>1.5031165919283205</v>
      </c>
      <c r="L148" s="81">
        <f>Tests!K95</f>
        <v>296</v>
      </c>
      <c r="M148" s="49"/>
      <c r="N148" s="58"/>
      <c r="O148" s="52"/>
      <c r="P148" s="52"/>
      <c r="Q148" s="52"/>
    </row>
    <row r="149" spans="1:17">
      <c r="A149" s="13">
        <f t="shared" si="2"/>
        <v>4</v>
      </c>
      <c r="B149" s="63" t="s">
        <v>265</v>
      </c>
      <c r="C149" s="107"/>
      <c r="D149" s="80">
        <f>Tests!C96</f>
        <v>164956.48626756959</v>
      </c>
      <c r="E149" s="108">
        <f>Tests!D96</f>
        <v>1.708575971939732</v>
      </c>
      <c r="F149" s="80">
        <f>Tests!E96</f>
        <v>543413.7012346324</v>
      </c>
      <c r="G149" s="108">
        <f>Tests!F96</f>
        <v>2.8674010351705581</v>
      </c>
      <c r="H149" s="80">
        <f>Tests!G96</f>
        <v>295906.48626756959</v>
      </c>
      <c r="I149" s="108">
        <f>Tests!H96</f>
        <v>3.905316507290816</v>
      </c>
      <c r="J149" s="80">
        <f>Tests!I96</f>
        <v>140537.93782395107</v>
      </c>
      <c r="K149" s="108">
        <f>Tests!J96</f>
        <v>1.5463755964502557</v>
      </c>
      <c r="L149" s="81">
        <f>Tests!K96</f>
        <v>291</v>
      </c>
      <c r="M149" s="49"/>
      <c r="N149" s="58"/>
      <c r="O149" s="52"/>
      <c r="P149" s="52"/>
      <c r="Q149" s="52"/>
    </row>
    <row r="150" spans="1:17">
      <c r="A150" s="13">
        <f t="shared" si="2"/>
        <v>5</v>
      </c>
      <c r="B150" s="63" t="s">
        <v>147</v>
      </c>
      <c r="C150" s="107"/>
      <c r="D150" s="80">
        <f>Tests!C97</f>
        <v>243405.70757264295</v>
      </c>
      <c r="E150" s="108">
        <f>Tests!D97</f>
        <v>1.4323652195607863</v>
      </c>
      <c r="F150" s="80">
        <f>Tests!E97</f>
        <v>1481425.8360759486</v>
      </c>
      <c r="G150" s="108">
        <f>Tests!F97</f>
        <v>3.1051831964518444</v>
      </c>
      <c r="H150" s="80">
        <f>Tests!G97</f>
        <v>241468.90757264302</v>
      </c>
      <c r="I150" s="108">
        <f>Tests!H97</f>
        <v>1.4274542530937211</v>
      </c>
      <c r="J150" s="80">
        <f>Tests!I97</f>
        <v>-104121.55871975725</v>
      </c>
      <c r="K150" s="108">
        <f>Tests!J97</f>
        <v>0.88564234050275159</v>
      </c>
      <c r="L150" s="81">
        <f>Tests!K97</f>
        <v>1614</v>
      </c>
      <c r="M150" s="49"/>
      <c r="N150" s="58"/>
      <c r="O150" s="52"/>
      <c r="P150" s="52"/>
      <c r="Q150" s="52"/>
    </row>
    <row r="151" spans="1:17">
      <c r="A151" s="13">
        <f t="shared" si="2"/>
        <v>6</v>
      </c>
      <c r="B151" s="63" t="s">
        <v>243</v>
      </c>
      <c r="C151" s="107"/>
      <c r="D151" s="80">
        <f>Tests!C98</f>
        <v>15985.752789777049</v>
      </c>
      <c r="E151" s="108">
        <f>Tests!D98</f>
        <v>1.4323652195607866</v>
      </c>
      <c r="F151" s="80">
        <f>Tests!E98</f>
        <v>102593.14660721843</v>
      </c>
      <c r="G151" s="108">
        <f>Tests!F98</f>
        <v>3.2198620955344128</v>
      </c>
      <c r="H151" s="80">
        <f>Tests!G98</f>
        <v>10558.552789777052</v>
      </c>
      <c r="I151" s="108">
        <f>Tests!H98</f>
        <v>1.249022471457006</v>
      </c>
      <c r="J151" s="80">
        <f>Tests!I98</f>
        <v>-12138.218850244273</v>
      </c>
      <c r="K151" s="108">
        <f>Tests!J98</f>
        <v>0.81353577843510561</v>
      </c>
      <c r="L151" s="81">
        <f>Tests!K98</f>
        <v>106</v>
      </c>
      <c r="M151" s="49"/>
      <c r="N151" s="58"/>
      <c r="O151" s="52"/>
      <c r="P151" s="52"/>
      <c r="Q151" s="52"/>
    </row>
    <row r="152" spans="1:17">
      <c r="A152" s="13">
        <f t="shared" si="2"/>
        <v>7</v>
      </c>
      <c r="B152" s="63" t="s">
        <v>245</v>
      </c>
      <c r="C152" s="107"/>
      <c r="D152" s="80">
        <f>Tests!C99</f>
        <v>668.24380329242331</v>
      </c>
      <c r="E152" s="108">
        <f>Tests!D99</f>
        <v>1.3037471833147378</v>
      </c>
      <c r="F152" s="80">
        <f>Tests!E99</f>
        <v>4937.1522122767255</v>
      </c>
      <c r="G152" s="108">
        <f>Tests!F99</f>
        <v>2.7953280771915368</v>
      </c>
      <c r="H152" s="80">
        <f>Tests!G99</f>
        <v>868.24380329242331</v>
      </c>
      <c r="I152" s="108">
        <f>Tests!H99</f>
        <v>1.4341219016462117</v>
      </c>
      <c r="J152" s="80">
        <f>Tests!I99</f>
        <v>-296.08199449942094</v>
      </c>
      <c r="K152" s="108">
        <f>Tests!J99</f>
        <v>0.90643125473804398</v>
      </c>
      <c r="L152" s="81">
        <f>Tests!K99</f>
        <v>5</v>
      </c>
      <c r="M152" s="49"/>
      <c r="N152" s="58"/>
      <c r="O152" s="52"/>
      <c r="P152" s="52"/>
      <c r="Q152" s="52"/>
    </row>
    <row r="153" spans="1:17">
      <c r="A153" s="13">
        <f t="shared" si="2"/>
        <v>8</v>
      </c>
      <c r="B153" s="63" t="s">
        <v>246</v>
      </c>
      <c r="C153" s="107"/>
      <c r="D153" s="80">
        <f>Tests!C100</f>
        <v>-18055.129459970107</v>
      </c>
      <c r="E153" s="108">
        <f>Tests!D100</f>
        <v>0.61682662436396207</v>
      </c>
      <c r="F153" s="80">
        <f>Tests!E100</f>
        <v>21529.809084404173</v>
      </c>
      <c r="G153" s="108">
        <f>Tests!F100</f>
        <v>1.3655315634024479</v>
      </c>
      <c r="H153" s="80">
        <f>Tests!G100</f>
        <v>6264.8705400298932</v>
      </c>
      <c r="I153" s="108">
        <f>Tests!H100</f>
        <v>1.2747750236855215</v>
      </c>
      <c r="J153" s="80">
        <f>Tests!I100</f>
        <v>-5533.6308775941288</v>
      </c>
      <c r="K153" s="108">
        <f>Tests!J100</f>
        <v>0.84006154455073101</v>
      </c>
      <c r="L153" s="81">
        <f>Tests!K100</f>
        <v>38</v>
      </c>
      <c r="M153" s="49"/>
      <c r="N153" s="58"/>
      <c r="O153" s="52"/>
      <c r="P153" s="52"/>
      <c r="Q153" s="52"/>
    </row>
    <row r="154" spans="1:17">
      <c r="A154" s="13">
        <f t="shared" si="2"/>
        <v>9</v>
      </c>
      <c r="B154" s="63" t="s">
        <v>152</v>
      </c>
      <c r="C154" s="107"/>
      <c r="D154" s="80">
        <f>Tests!C101</f>
        <v>-3073.8870371537114</v>
      </c>
      <c r="E154" s="108">
        <f>Tests!D101</f>
        <v>0.33176368757528013</v>
      </c>
      <c r="F154" s="80">
        <f>Tests!E101</f>
        <v>-736.31715925325625</v>
      </c>
      <c r="G154" s="108">
        <f>Tests!F101</f>
        <v>0.8719448418689989</v>
      </c>
      <c r="H154" s="80">
        <f>Tests!G101</f>
        <v>-223.88703715371139</v>
      </c>
      <c r="I154" s="108">
        <f>Tests!H101</f>
        <v>0.87206455019787921</v>
      </c>
      <c r="J154" s="80">
        <f>Tests!I101</f>
        <v>-892.0580277400104</v>
      </c>
      <c r="K154" s="108">
        <f>Tests!J101</f>
        <v>0.63110217134656554</v>
      </c>
      <c r="L154" s="81">
        <f>Tests!K101</f>
        <v>5</v>
      </c>
      <c r="M154" s="49"/>
      <c r="N154" s="58"/>
      <c r="O154" s="52"/>
      <c r="P154" s="52"/>
      <c r="Q154" s="52"/>
    </row>
    <row r="155" spans="1:17">
      <c r="A155" s="13">
        <f t="shared" si="2"/>
        <v>10</v>
      </c>
      <c r="B155" s="63" t="s">
        <v>153</v>
      </c>
      <c r="C155" s="107"/>
      <c r="D155" s="80">
        <f>Tests!C102</f>
        <v>-12133.876600646829</v>
      </c>
      <c r="E155" s="108">
        <f>Tests!D102</f>
        <v>0.3874254543292191</v>
      </c>
      <c r="F155" s="80">
        <f>Tests!E102</f>
        <v>-1766.2339438840572</v>
      </c>
      <c r="G155" s="108">
        <f>Tests!F102</f>
        <v>0.92866583425347105</v>
      </c>
      <c r="H155" s="80">
        <f>Tests!G102</f>
        <v>674.12339935317141</v>
      </c>
      <c r="I155" s="108">
        <f>Tests!H102</f>
        <v>1.0963033427647388</v>
      </c>
      <c r="J155" s="80">
        <f>Tests!I102</f>
        <v>-2600.2666165821356</v>
      </c>
      <c r="K155" s="108">
        <f>Tests!J102</f>
        <v>0.74691766493687795</v>
      </c>
      <c r="L155" s="81">
        <f>Tests!K102</f>
        <v>20</v>
      </c>
      <c r="M155" s="49"/>
      <c r="N155" s="58"/>
      <c r="O155" s="52"/>
      <c r="P155" s="52"/>
      <c r="Q155" s="52"/>
    </row>
    <row r="156" spans="1:17">
      <c r="A156" s="13">
        <f t="shared" si="2"/>
        <v>11</v>
      </c>
      <c r="B156" s="63" t="s">
        <v>119</v>
      </c>
      <c r="C156" s="107"/>
      <c r="D156" s="80">
        <f>Tests!C103</f>
        <v>-21453.473489506185</v>
      </c>
      <c r="E156" s="108">
        <f>Tests!D103</f>
        <v>0.70914488219216132</v>
      </c>
      <c r="F156" s="80">
        <f>Tests!E103</f>
        <v>65760.600877785473</v>
      </c>
      <c r="G156" s="108">
        <f>Tests!F103</f>
        <v>1.7132386212341157</v>
      </c>
      <c r="H156" s="80">
        <f>Tests!G103</f>
        <v>6206.5265104938153</v>
      </c>
      <c r="I156" s="108">
        <f>Tests!H103</f>
        <v>1.1346318115074581</v>
      </c>
      <c r="J156" s="80">
        <f>Tests!I103</f>
        <v>-16694.598428162091</v>
      </c>
      <c r="K156" s="108">
        <f>Tests!J103</f>
        <v>0.75805324271156305</v>
      </c>
      <c r="L156" s="81">
        <f>Tests!K103</f>
        <v>922</v>
      </c>
      <c r="M156" s="49"/>
      <c r="N156" s="58"/>
      <c r="O156" s="52"/>
      <c r="P156" s="52"/>
      <c r="Q156" s="52"/>
    </row>
    <row r="157" spans="1:17">
      <c r="A157" s="13">
        <f t="shared" si="2"/>
        <v>12</v>
      </c>
      <c r="B157" s="63" t="s">
        <v>120</v>
      </c>
      <c r="C157" s="107"/>
      <c r="D157" s="80">
        <f>Tests!C104</f>
        <v>-28293.236958028359</v>
      </c>
      <c r="E157" s="108">
        <f>Tests!D104</f>
        <v>0.41055756337440918</v>
      </c>
      <c r="F157" s="80">
        <f>Tests!E104</f>
        <v>-2855.9215781833336</v>
      </c>
      <c r="G157" s="108">
        <f>Tests!F104</f>
        <v>0.95240130703027781</v>
      </c>
      <c r="H157" s="80">
        <f>Tests!G104</f>
        <v>4706.7630419716406</v>
      </c>
      <c r="I157" s="108">
        <f>Tests!H104</f>
        <v>1.3137842027981095</v>
      </c>
      <c r="J157" s="80">
        <f>Tests!I104</f>
        <v>-3921.3580103818786</v>
      </c>
      <c r="K157" s="108">
        <f>Tests!J104</f>
        <v>0.8340385169987401</v>
      </c>
      <c r="L157" s="81">
        <f>Tests!K104</f>
        <v>150</v>
      </c>
      <c r="M157" s="49"/>
      <c r="N157" s="58"/>
      <c r="O157" s="52"/>
      <c r="P157" s="52"/>
      <c r="Q157" s="52"/>
    </row>
    <row r="158" spans="1:17">
      <c r="A158" s="13">
        <f t="shared" si="2"/>
        <v>13</v>
      </c>
      <c r="B158" s="63" t="s">
        <v>149</v>
      </c>
      <c r="C158" s="107"/>
      <c r="D158" s="80">
        <f>Tests!C105</f>
        <v>-6832.3740105690085</v>
      </c>
      <c r="E158" s="108">
        <f>Tests!D105</f>
        <v>0.6963389328635996</v>
      </c>
      <c r="F158" s="80">
        <f>Tests!E105</f>
        <v>11352.608053648757</v>
      </c>
      <c r="G158" s="108">
        <f>Tests!F105</f>
        <v>1.5045603579399447</v>
      </c>
      <c r="H158" s="80">
        <f>Tests!G105</f>
        <v>6667.6259894309915</v>
      </c>
      <c r="I158" s="108">
        <f>Tests!H105</f>
        <v>1.740847332158999</v>
      </c>
      <c r="J158" s="80">
        <f>Tests!I105</f>
        <v>307.55955828994411</v>
      </c>
      <c r="K158" s="108">
        <f>Tests!J105</f>
        <v>1.0200233221430863</v>
      </c>
      <c r="L158" s="81">
        <f>Tests!K105</f>
        <v>30</v>
      </c>
      <c r="M158" s="49"/>
      <c r="N158" s="58"/>
      <c r="O158" s="52"/>
      <c r="P158" s="52"/>
      <c r="Q158" s="52"/>
    </row>
    <row r="159" spans="1:17">
      <c r="A159" s="13">
        <f t="shared" si="2"/>
        <v>14</v>
      </c>
      <c r="B159" s="63" t="s">
        <v>148</v>
      </c>
      <c r="C159" s="107"/>
      <c r="D159" s="80">
        <f>Tests!C106</f>
        <v>-23258.044375166195</v>
      </c>
      <c r="E159" s="108">
        <f>Tests!D106</f>
        <v>0.42359245662537309</v>
      </c>
      <c r="F159" s="80">
        <f>Tests!E106</f>
        <v>-2738.0639414740799</v>
      </c>
      <c r="G159" s="108">
        <f>Tests!F106</f>
        <v>0.93214215758428554</v>
      </c>
      <c r="H159" s="80">
        <f>Tests!G106</f>
        <v>6591.9556248338049</v>
      </c>
      <c r="I159" s="108">
        <f>Tests!H106</f>
        <v>1.6278052976032196</v>
      </c>
      <c r="J159" s="80">
        <f>Tests!I106</f>
        <v>-346.29866368370131</v>
      </c>
      <c r="K159" s="108">
        <f>Tests!J106</f>
        <v>0.98014143744240922</v>
      </c>
      <c r="L159" s="81">
        <f>Tests!K106</f>
        <v>30</v>
      </c>
      <c r="M159" s="49"/>
      <c r="N159" s="58"/>
      <c r="O159" s="52"/>
      <c r="P159" s="52"/>
      <c r="Q159" s="52"/>
    </row>
    <row r="160" spans="1:17">
      <c r="A160" s="13">
        <f t="shared" si="2"/>
        <v>15</v>
      </c>
      <c r="B160" s="63" t="s">
        <v>244</v>
      </c>
      <c r="C160" s="107"/>
      <c r="D160" s="80">
        <f>Tests!C107</f>
        <v>9222.3341930707684</v>
      </c>
      <c r="E160" s="108">
        <f>Tests!D107</f>
        <v>1.0256175949807522</v>
      </c>
      <c r="F160" s="80">
        <f>Tests!E107</f>
        <v>386520.92870110786</v>
      </c>
      <c r="G160" s="108">
        <f>Tests!F107</f>
        <v>1.8589353971135729</v>
      </c>
      <c r="H160" s="80">
        <f>Tests!G107</f>
        <v>211722.33419307077</v>
      </c>
      <c r="I160" s="108">
        <f>Tests!H107</f>
        <v>2.3442687885274336</v>
      </c>
      <c r="J160" s="80">
        <f>Tests!I107</f>
        <v>66889.080202113721</v>
      </c>
      <c r="K160" s="108">
        <f>Tests!J107</f>
        <v>1.2212428812217739</v>
      </c>
      <c r="L160" s="81">
        <f>Tests!K107</f>
        <v>450</v>
      </c>
      <c r="M160" s="49"/>
      <c r="N160" s="58"/>
      <c r="O160" s="52"/>
      <c r="P160" s="52"/>
      <c r="Q160" s="52"/>
    </row>
    <row r="161" spans="1:17">
      <c r="A161" s="13">
        <f t="shared" si="2"/>
        <v>16</v>
      </c>
      <c r="B161" s="63" t="s">
        <v>226</v>
      </c>
      <c r="C161" s="107"/>
      <c r="D161" s="80">
        <f>Tests!C108</f>
        <v>-7352.6702727434676</v>
      </c>
      <c r="E161" s="108">
        <f>Tests!D108</f>
        <v>0.38727747727137768</v>
      </c>
      <c r="F161" s="80">
        <f>Tests!E108</f>
        <v>-3453.2956022864</v>
      </c>
      <c r="G161" s="108">
        <f>Tests!F108</f>
        <v>0.76978029318090668</v>
      </c>
      <c r="H161" s="80">
        <f>Tests!G108</f>
        <v>1647.3297272565324</v>
      </c>
      <c r="I161" s="108">
        <f>Tests!H108</f>
        <v>1.5491099090855107</v>
      </c>
      <c r="J161" s="80">
        <f>Tests!I108</f>
        <v>-175.65827870603425</v>
      </c>
      <c r="K161" s="108">
        <f>Tests!J108</f>
        <v>0.96357895178489528</v>
      </c>
      <c r="L161" s="81">
        <f>Tests!K108</f>
        <v>10</v>
      </c>
      <c r="M161" s="49"/>
      <c r="N161" s="58"/>
      <c r="O161" s="52"/>
      <c r="P161" s="52"/>
      <c r="Q161" s="52"/>
    </row>
    <row r="162" spans="1:17">
      <c r="A162" s="13">
        <f t="shared" si="2"/>
        <v>17</v>
      </c>
      <c r="B162" s="63" t="s">
        <v>282</v>
      </c>
      <c r="C162" s="107"/>
      <c r="D162" s="80">
        <f>Tests!C109</f>
        <v>-27162.911038048813</v>
      </c>
      <c r="E162" s="108">
        <f>Tests!D109</f>
        <v>0.78442134096786653</v>
      </c>
      <c r="F162" s="80">
        <f>Tests!E109</f>
        <v>-3921.0794568380225</v>
      </c>
      <c r="G162" s="108">
        <f>Tests!F109</f>
        <v>0.97510425741690143</v>
      </c>
      <c r="H162" s="80">
        <f>Tests!G109</f>
        <v>2587.0889619511836</v>
      </c>
      <c r="I162" s="108">
        <f>Tests!H109</f>
        <v>1.0985557699790927</v>
      </c>
      <c r="J162" s="80">
        <f>Tests!I109</f>
        <v>-8958.7726776136078</v>
      </c>
      <c r="K162" s="108">
        <f>Tests!J109</f>
        <v>0.76296948160495048</v>
      </c>
      <c r="L162" s="81">
        <f>Tests!K109</f>
        <v>35</v>
      </c>
      <c r="M162" s="49"/>
      <c r="N162" s="58"/>
      <c r="O162" s="52"/>
      <c r="P162" s="52"/>
      <c r="Q162" s="52"/>
    </row>
    <row r="163" spans="1:17">
      <c r="A163" s="13">
        <f t="shared" si="2"/>
        <v>18</v>
      </c>
      <c r="B163" s="63" t="s">
        <v>283</v>
      </c>
      <c r="C163" s="107"/>
      <c r="D163" s="80">
        <f>Tests!C110</f>
        <v>17219.391261048462</v>
      </c>
      <c r="E163" s="108">
        <f>Tests!D110</f>
        <v>2.9132656956720515</v>
      </c>
      <c r="F163" s="80">
        <f>Tests!E110</f>
        <v>34744.592860602956</v>
      </c>
      <c r="G163" s="108">
        <f>Tests!F110</f>
        <v>4.0884082542758184</v>
      </c>
      <c r="H163" s="80">
        <f>Tests!G110</f>
        <v>12469.391261048462</v>
      </c>
      <c r="I163" s="108">
        <f>Tests!H110</f>
        <v>4.3251710029462567</v>
      </c>
      <c r="J163" s="80">
        <f>Tests!I110</f>
        <v>5975.4331633667098</v>
      </c>
      <c r="K163" s="108">
        <f>Tests!J110</f>
        <v>1.5833129251786937</v>
      </c>
      <c r="L163" s="81">
        <f>Tests!K110</f>
        <v>5</v>
      </c>
      <c r="M163" s="49"/>
      <c r="N163" s="58"/>
      <c r="O163" s="52"/>
      <c r="P163" s="52"/>
      <c r="Q163" s="52"/>
    </row>
    <row r="164" spans="1:17">
      <c r="A164" s="13">
        <f t="shared" si="2"/>
        <v>19</v>
      </c>
      <c r="B164" s="63" t="s">
        <v>266</v>
      </c>
      <c r="C164" s="107"/>
      <c r="D164" s="80">
        <f>Tests!C111</f>
        <v>-188128.83002716384</v>
      </c>
      <c r="E164" s="108">
        <f>Tests!D111</f>
        <v>0.32811132133155768</v>
      </c>
      <c r="F164" s="80">
        <f>Tests!E111</f>
        <v>-119280.86006866262</v>
      </c>
      <c r="G164" s="108">
        <f>Tests!F111</f>
        <v>0.65919754266096398</v>
      </c>
      <c r="H164" s="80">
        <f>Tests!G111</f>
        <v>31871.169972836156</v>
      </c>
      <c r="I164" s="108">
        <f>Tests!H111</f>
        <v>1.5311861662139359</v>
      </c>
      <c r="J164" s="80">
        <f>Tests!I111</f>
        <v>-3080.0132168463315</v>
      </c>
      <c r="K164" s="108">
        <f>Tests!J111</f>
        <v>0.96756213968715443</v>
      </c>
      <c r="L164" s="81">
        <f>Tests!K111</f>
        <v>100</v>
      </c>
      <c r="M164" s="49"/>
      <c r="N164" s="58"/>
      <c r="O164" s="52"/>
      <c r="P164" s="52"/>
      <c r="Q164" s="52"/>
    </row>
    <row r="165" spans="1:17">
      <c r="A165" s="13">
        <f t="shared" si="2"/>
        <v>20</v>
      </c>
      <c r="B165" s="63" t="s">
        <v>249</v>
      </c>
      <c r="C165" s="107"/>
      <c r="D165" s="80">
        <f>Tests!C112</f>
        <v>-198059.3682239698</v>
      </c>
      <c r="E165" s="108">
        <f>Tests!D112</f>
        <v>0.35927999409947659</v>
      </c>
      <c r="F165" s="80">
        <f>Tests!E112</f>
        <v>-123055.28411427257</v>
      </c>
      <c r="G165" s="108">
        <f>Tests!F112</f>
        <v>0.68153394380364241</v>
      </c>
      <c r="H165" s="80">
        <f>Tests!G112</f>
        <v>52260.631776030204</v>
      </c>
      <c r="I165" s="108">
        <f>Tests!H112</f>
        <v>1.8887862546943912</v>
      </c>
      <c r="J165" s="80">
        <f>Tests!I112</f>
        <v>8878.9906362665934</v>
      </c>
      <c r="K165" s="108">
        <f>Tests!J112</f>
        <v>1.0868941870303488</v>
      </c>
      <c r="L165" s="81">
        <f>Tests!K112</f>
        <v>84</v>
      </c>
      <c r="M165" s="49"/>
      <c r="N165" s="58"/>
      <c r="O165" s="52"/>
      <c r="P165" s="52"/>
      <c r="Q165" s="52"/>
    </row>
    <row r="166" spans="1:17">
      <c r="A166" s="13">
        <f t="shared" si="2"/>
        <v>21</v>
      </c>
      <c r="B166" s="63" t="s">
        <v>267</v>
      </c>
      <c r="C166" s="107"/>
      <c r="D166" s="80">
        <f>Tests!C113</f>
        <v>3806.5915295315972</v>
      </c>
      <c r="E166" s="108">
        <f>Tests!D113</f>
        <v>1.1532444255044927</v>
      </c>
      <c r="F166" s="80">
        <f>Tests!E113</f>
        <v>42409.549732429703</v>
      </c>
      <c r="G166" s="108">
        <f>Tests!F113</f>
        <v>2.3658470123165767</v>
      </c>
      <c r="H166" s="80">
        <f>Tests!G113</f>
        <v>7946.5915295315972</v>
      </c>
      <c r="I166" s="108">
        <f>Tests!H113</f>
        <v>1.3838933106053912</v>
      </c>
      <c r="J166" s="80">
        <f>Tests!I113</f>
        <v>-3243.1174946137799</v>
      </c>
      <c r="K166" s="108">
        <f>Tests!J113</f>
        <v>0.89830206690947711</v>
      </c>
      <c r="L166" s="81">
        <f>Tests!K113</f>
        <v>69</v>
      </c>
      <c r="M166" s="49"/>
      <c r="N166" s="58"/>
      <c r="O166" s="52"/>
      <c r="P166" s="52"/>
      <c r="Q166" s="52"/>
    </row>
    <row r="167" spans="1:17">
      <c r="A167" s="13">
        <f t="shared" si="2"/>
        <v>22</v>
      </c>
      <c r="B167" s="63" t="s">
        <v>268</v>
      </c>
      <c r="C167" s="107"/>
      <c r="D167" s="80">
        <f>Tests!C114</f>
        <v>6219.4937992480482</v>
      </c>
      <c r="E167" s="108">
        <f>Tests!D114</f>
        <v>1.2048581620305681</v>
      </c>
      <c r="F167" s="80">
        <f>Tests!E114</f>
        <v>53569.886581410261</v>
      </c>
      <c r="G167" s="108">
        <f>Tests!F114</f>
        <v>2.41159121426641</v>
      </c>
      <c r="H167" s="80">
        <f>Tests!G114</f>
        <v>12429.493799248048</v>
      </c>
      <c r="I167" s="108">
        <f>Tests!H114</f>
        <v>1.514678832267</v>
      </c>
      <c r="J167" s="80">
        <f>Tests!I114</f>
        <v>-1858.9038777375899</v>
      </c>
      <c r="K167" s="108">
        <f>Tests!J114</f>
        <v>0.95163940252247881</v>
      </c>
      <c r="L167" s="81">
        <f>Tests!K114</f>
        <v>69</v>
      </c>
      <c r="M167" s="49"/>
      <c r="N167" s="58"/>
      <c r="O167" s="52"/>
      <c r="P167" s="52"/>
      <c r="Q167" s="52"/>
    </row>
    <row r="168" spans="1:17">
      <c r="A168" s="13">
        <f t="shared" si="2"/>
        <v>23</v>
      </c>
      <c r="B168" s="63" t="s">
        <v>176</v>
      </c>
      <c r="C168" s="107"/>
      <c r="D168" s="80">
        <f>Tests!C115</f>
        <v>-18685.509829441435</v>
      </c>
      <c r="E168" s="108">
        <f>Tests!D115</f>
        <v>0.90416665044557865</v>
      </c>
      <c r="F168" s="80">
        <f>Tests!E115</f>
        <v>299133.42646605649</v>
      </c>
      <c r="G168" s="108">
        <f>Tests!F115</f>
        <v>2.2273449740938789</v>
      </c>
      <c r="H168" s="80">
        <f>Tests!G115</f>
        <v>-19356.309829441423</v>
      </c>
      <c r="I168" s="108">
        <f>Tests!H115</f>
        <v>0.90106665050119383</v>
      </c>
      <c r="J168" s="80">
        <f>Tests!I115</f>
        <v>-93414.677192430827</v>
      </c>
      <c r="K168" s="108">
        <f>Tests!J115</f>
        <v>0.65364560949379868</v>
      </c>
      <c r="L168" s="81">
        <f>Tests!K115</f>
        <v>559</v>
      </c>
      <c r="M168" s="49"/>
      <c r="N168" s="58"/>
      <c r="O168" s="52"/>
      <c r="P168" s="52"/>
      <c r="Q168" s="52"/>
    </row>
    <row r="169" spans="1:17">
      <c r="A169" s="13">
        <f t="shared" si="2"/>
        <v>24</v>
      </c>
      <c r="B169" s="63" t="s">
        <v>253</v>
      </c>
      <c r="C169" s="107"/>
      <c r="D169" s="80">
        <f>Tests!C116</f>
        <v>-935.9468250883001</v>
      </c>
      <c r="E169" s="108">
        <f>Tests!D116</f>
        <v>0.90416665044557876</v>
      </c>
      <c r="F169" s="80">
        <f>Tests!E116</f>
        <v>16383.42744373807</v>
      </c>
      <c r="G169" s="108">
        <f>Tests!F116</f>
        <v>2.3420238731764473</v>
      </c>
      <c r="H169" s="80">
        <f>Tests!G116</f>
        <v>-2369.5468250883005</v>
      </c>
      <c r="I169" s="108">
        <f>Tests!H116</f>
        <v>0.78843331918854465</v>
      </c>
      <c r="J169" s="80">
        <f>Tests!I116</f>
        <v>-6079.0893763650511</v>
      </c>
      <c r="K169" s="108">
        <f>Tests!J116</f>
        <v>0.59226855180446303</v>
      </c>
      <c r="L169" s="81">
        <f>Tests!K116</f>
        <v>28</v>
      </c>
      <c r="M169" s="49"/>
      <c r="N169" s="58"/>
      <c r="O169" s="52"/>
      <c r="P169" s="52"/>
      <c r="Q169" s="52"/>
    </row>
    <row r="170" spans="1:17">
      <c r="A170" s="13">
        <f t="shared" si="2"/>
        <v>25</v>
      </c>
      <c r="B170" s="63" t="s">
        <v>250</v>
      </c>
      <c r="C170" s="107"/>
      <c r="D170" s="80">
        <f>Tests!C117</f>
        <v>644.27859087979778</v>
      </c>
      <c r="E170" s="108">
        <f>Tests!D117</f>
        <v>1.2928539049453627</v>
      </c>
      <c r="F170" s="80">
        <f>Tests!E117</f>
        <v>4904.5035303082041</v>
      </c>
      <c r="G170" s="108">
        <f>Tests!F117</f>
        <v>2.7834558292029832</v>
      </c>
      <c r="H170" s="80">
        <f>Tests!G117</f>
        <v>844.27859087979778</v>
      </c>
      <c r="I170" s="108">
        <f>Tests!H117</f>
        <v>1.4221392954398988</v>
      </c>
      <c r="J170" s="80">
        <f>Tests!I117</f>
        <v>-294.52037450829721</v>
      </c>
      <c r="K170" s="108">
        <f>Tests!J117</f>
        <v>0.9061678120338359</v>
      </c>
      <c r="L170" s="81">
        <f>Tests!K117</f>
        <v>5</v>
      </c>
      <c r="M170" s="49"/>
      <c r="N170" s="58"/>
      <c r="O170" s="52"/>
      <c r="P170" s="52"/>
      <c r="Q170" s="52"/>
    </row>
    <row r="171" spans="1:17">
      <c r="A171" s="13">
        <f t="shared" si="2"/>
        <v>26</v>
      </c>
      <c r="B171" s="63" t="s">
        <v>251</v>
      </c>
      <c r="C171" s="107"/>
      <c r="D171" s="80">
        <f>Tests!C118</f>
        <v>-2407.6285454936028</v>
      </c>
      <c r="E171" s="108">
        <f>Tests!D118</f>
        <v>0.61167281524296724</v>
      </c>
      <c r="F171" s="80">
        <f>Tests!E118</f>
        <v>2789.3380404109357</v>
      </c>
      <c r="G171" s="108">
        <f>Tests!F118</f>
        <v>1.3599145858594757</v>
      </c>
      <c r="H171" s="80">
        <f>Tests!G118</f>
        <v>792.37145450639719</v>
      </c>
      <c r="I171" s="108">
        <f>Tests!H118</f>
        <v>1.264123818168799</v>
      </c>
      <c r="J171" s="80">
        <f>Tests!I118</f>
        <v>-726.0271660110634</v>
      </c>
      <c r="K171" s="108">
        <f>Tests!J118</f>
        <v>0.83931759302637254</v>
      </c>
      <c r="L171" s="81">
        <f>Tests!K118</f>
        <v>5</v>
      </c>
      <c r="M171" s="49"/>
      <c r="N171" s="58"/>
      <c r="O171" s="52"/>
      <c r="P171" s="52"/>
      <c r="Q171" s="52"/>
    </row>
    <row r="172" spans="1:17">
      <c r="A172" s="13">
        <f t="shared" si="2"/>
        <v>27</v>
      </c>
      <c r="B172" s="63" t="s">
        <v>172</v>
      </c>
      <c r="C172" s="107"/>
      <c r="D172" s="80">
        <f>Tests!C119</f>
        <v>-3073.8870371537114</v>
      </c>
      <c r="E172" s="108">
        <f>Tests!D119</f>
        <v>0.33176368757528013</v>
      </c>
      <c r="F172" s="80">
        <f>Tests!E119</f>
        <v>-736.31715925325625</v>
      </c>
      <c r="G172" s="108">
        <f>Tests!F119</f>
        <v>0.8719448418689989</v>
      </c>
      <c r="H172" s="80">
        <f>Tests!G119</f>
        <v>-223.88703715371139</v>
      </c>
      <c r="I172" s="108">
        <f>Tests!H119</f>
        <v>0.87206455019787921</v>
      </c>
      <c r="J172" s="80">
        <f>Tests!I119</f>
        <v>-892.0580277400104</v>
      </c>
      <c r="K172" s="108">
        <f>Tests!J119</f>
        <v>0.63110217134656554</v>
      </c>
      <c r="L172" s="81">
        <f>Tests!K119</f>
        <v>5</v>
      </c>
      <c r="M172" s="49"/>
      <c r="N172" s="58"/>
      <c r="O172" s="52"/>
      <c r="P172" s="52"/>
      <c r="Q172" s="52"/>
    </row>
    <row r="173" spans="1:17">
      <c r="A173" s="13">
        <f t="shared" si="2"/>
        <v>28</v>
      </c>
      <c r="B173" s="63" t="s">
        <v>173</v>
      </c>
      <c r="C173" s="107"/>
      <c r="D173" s="80">
        <f>Tests!C120</f>
        <v>-2530.6396198152106</v>
      </c>
      <c r="E173" s="108">
        <f>Tests!D120</f>
        <v>0.48896615108739688</v>
      </c>
      <c r="F173" s="80">
        <f>Tests!E120</f>
        <v>361.07201036396509</v>
      </c>
      <c r="G173" s="108">
        <f>Tests!F120</f>
        <v>1.0583315040975712</v>
      </c>
      <c r="H173" s="80">
        <f>Tests!G120</f>
        <v>671.36038018478939</v>
      </c>
      <c r="I173" s="108">
        <f>Tests!H120</f>
        <v>1.3836345029627368</v>
      </c>
      <c r="J173" s="80">
        <f>Tests!I120</f>
        <v>-311.55897735519056</v>
      </c>
      <c r="K173" s="108">
        <f>Tests!J120</f>
        <v>0.88599774212304661</v>
      </c>
      <c r="L173" s="81">
        <f>Tests!K120</f>
        <v>5</v>
      </c>
      <c r="M173" s="49"/>
      <c r="N173" s="58"/>
      <c r="O173" s="52"/>
      <c r="P173" s="52"/>
      <c r="Q173" s="52"/>
    </row>
    <row r="174" spans="1:17">
      <c r="A174" s="13">
        <f t="shared" si="2"/>
        <v>29</v>
      </c>
      <c r="B174" s="63" t="s">
        <v>170</v>
      </c>
      <c r="C174" s="107"/>
      <c r="D174" s="80">
        <f>Tests!C121</f>
        <v>-11634.204712313549</v>
      </c>
      <c r="E174" s="108">
        <f>Tests!D121</f>
        <v>0.70914488219216132</v>
      </c>
      <c r="F174" s="80">
        <f>Tests!E121</f>
        <v>35661.931061705778</v>
      </c>
      <c r="G174" s="108">
        <f>Tests!F121</f>
        <v>1.7132386212341155</v>
      </c>
      <c r="H174" s="80">
        <f>Tests!G121</f>
        <v>3365.795287686451</v>
      </c>
      <c r="I174" s="108">
        <f>Tests!H121</f>
        <v>1.1346318115074581</v>
      </c>
      <c r="J174" s="80">
        <f>Tests!I121</f>
        <v>-9053.469863428465</v>
      </c>
      <c r="K174" s="108">
        <f>Tests!J121</f>
        <v>0.75805324271156316</v>
      </c>
      <c r="L174" s="81">
        <f>Tests!K121</f>
        <v>500</v>
      </c>
      <c r="M174" s="49"/>
      <c r="N174" s="58"/>
      <c r="O174" s="52"/>
      <c r="P174" s="52"/>
      <c r="Q174" s="52"/>
    </row>
    <row r="175" spans="1:17">
      <c r="A175" s="13">
        <f t="shared" si="2"/>
        <v>30</v>
      </c>
      <c r="B175" s="63" t="s">
        <v>171</v>
      </c>
      <c r="C175" s="107"/>
      <c r="D175" s="80">
        <f>Tests!C122</f>
        <v>-3772.4315944037817</v>
      </c>
      <c r="E175" s="108">
        <f>Tests!D122</f>
        <v>0.41055756337440913</v>
      </c>
      <c r="F175" s="80">
        <f>Tests!E122</f>
        <v>-380.78954375777903</v>
      </c>
      <c r="G175" s="108">
        <f>Tests!F122</f>
        <v>0.95240130703027759</v>
      </c>
      <c r="H175" s="80">
        <f>Tests!G122</f>
        <v>627.56840559621833</v>
      </c>
      <c r="I175" s="108">
        <f>Tests!H122</f>
        <v>1.3137842027981093</v>
      </c>
      <c r="J175" s="80">
        <f>Tests!I122</f>
        <v>-522.84773471758444</v>
      </c>
      <c r="K175" s="108">
        <f>Tests!J122</f>
        <v>0.83403851699873999</v>
      </c>
      <c r="L175" s="81">
        <f>Tests!K122</f>
        <v>20</v>
      </c>
      <c r="M175" s="49"/>
      <c r="N175" s="58"/>
      <c r="O175" s="52"/>
      <c r="P175" s="52"/>
      <c r="Q175" s="52"/>
    </row>
    <row r="176" spans="1:17">
      <c r="A176" s="13">
        <f t="shared" si="2"/>
        <v>31</v>
      </c>
      <c r="B176" s="63" t="s">
        <v>174</v>
      </c>
      <c r="C176" s="107"/>
      <c r="D176" s="80">
        <f>Tests!C123</f>
        <v>-1138.7290017615014</v>
      </c>
      <c r="E176" s="108">
        <f>Tests!D123</f>
        <v>0.6963389328635996</v>
      </c>
      <c r="F176" s="80">
        <f>Tests!E123</f>
        <v>1892.1013422747928</v>
      </c>
      <c r="G176" s="108">
        <f>Tests!F123</f>
        <v>1.5045603579399447</v>
      </c>
      <c r="H176" s="80">
        <f>Tests!G123</f>
        <v>1111.2709982384986</v>
      </c>
      <c r="I176" s="108">
        <f>Tests!H123</f>
        <v>1.740847332158999</v>
      </c>
      <c r="J176" s="80">
        <f>Tests!I123</f>
        <v>51.259926381657351</v>
      </c>
      <c r="K176" s="108">
        <f>Tests!J123</f>
        <v>1.0200233221430863</v>
      </c>
      <c r="L176" s="81">
        <f>Tests!K123</f>
        <v>5</v>
      </c>
      <c r="M176" s="49"/>
      <c r="N176" s="58"/>
      <c r="O176" s="52"/>
      <c r="P176" s="52"/>
      <c r="Q176" s="52"/>
    </row>
    <row r="177" spans="1:17">
      <c r="A177" s="13">
        <f t="shared" si="2"/>
        <v>32</v>
      </c>
      <c r="B177" s="63" t="s">
        <v>175</v>
      </c>
      <c r="C177" s="107"/>
      <c r="D177" s="80">
        <f>Tests!C124</f>
        <v>-9303.2177500664766</v>
      </c>
      <c r="E177" s="108">
        <f>Tests!D124</f>
        <v>0.4235924566253732</v>
      </c>
      <c r="F177" s="80">
        <f>Tests!E124</f>
        <v>-1095.2255765896298</v>
      </c>
      <c r="G177" s="108">
        <f>Tests!F124</f>
        <v>0.93214215758428565</v>
      </c>
      <c r="H177" s="80">
        <f>Tests!G124</f>
        <v>2636.7822499335234</v>
      </c>
      <c r="I177" s="108">
        <f>Tests!H124</f>
        <v>1.6278052976032198</v>
      </c>
      <c r="J177" s="80">
        <f>Tests!I124</f>
        <v>-138.5194654734787</v>
      </c>
      <c r="K177" s="108">
        <f>Tests!J124</f>
        <v>0.98014143744240945</v>
      </c>
      <c r="L177" s="81">
        <f>Tests!K124</f>
        <v>12</v>
      </c>
      <c r="M177" s="49"/>
      <c r="N177" s="58"/>
      <c r="O177" s="52"/>
      <c r="P177" s="52"/>
      <c r="Q177" s="52"/>
    </row>
    <row r="178" spans="1:17">
      <c r="A178" s="13">
        <f t="shared" si="2"/>
        <v>33</v>
      </c>
      <c r="B178" s="63" t="s">
        <v>252</v>
      </c>
      <c r="C178" s="107"/>
      <c r="D178" s="80">
        <f>Tests!C125</f>
        <v>-111797.80062740599</v>
      </c>
      <c r="E178" s="108">
        <f>Tests!D125</f>
        <v>0.53417583071914176</v>
      </c>
      <c r="F178" s="80">
        <f>Tests!E125</f>
        <v>10771.155798995751</v>
      </c>
      <c r="G178" s="108">
        <f>Tests!F125</f>
        <v>1.0359038526633191</v>
      </c>
      <c r="H178" s="80">
        <f>Tests!G125</f>
        <v>53202.199372594012</v>
      </c>
      <c r="I178" s="108">
        <f>Tests!H125</f>
        <v>1.7093626583012536</v>
      </c>
      <c r="J178" s="80">
        <f>Tests!I125</f>
        <v>2912.8750701783865</v>
      </c>
      <c r="K178" s="108">
        <f>Tests!J125</f>
        <v>1.0232491881203498</v>
      </c>
      <c r="L178" s="81">
        <f>Tests!K125</f>
        <v>500</v>
      </c>
      <c r="M178" s="49"/>
      <c r="N178" s="58"/>
      <c r="O178" s="52"/>
      <c r="P178" s="52"/>
      <c r="Q178" s="52"/>
    </row>
    <row r="179" spans="1:17">
      <c r="A179" s="13">
        <f t="shared" si="2"/>
        <v>34</v>
      </c>
      <c r="B179" s="63" t="s">
        <v>248</v>
      </c>
      <c r="C179" s="107"/>
      <c r="D179" s="80">
        <f>Tests!C126</f>
        <v>-2590.4076799408222</v>
      </c>
      <c r="E179" s="108">
        <f>Tests!D126</f>
        <v>0.28044231112754942</v>
      </c>
      <c r="F179" s="80">
        <f>Tests!E126</f>
        <v>-1743.3021480829075</v>
      </c>
      <c r="G179" s="108">
        <f>Tests!F126</f>
        <v>0.6125995226482428</v>
      </c>
      <c r="H179" s="80">
        <f>Tests!G126</f>
        <v>109.59232005917784</v>
      </c>
      <c r="I179" s="108">
        <f>Tests!H126</f>
        <v>1.1217692445101977</v>
      </c>
      <c r="J179" s="80">
        <f>Tests!I126</f>
        <v>-286.43610882234543</v>
      </c>
      <c r="K179" s="108">
        <f>Tests!J126</f>
        <v>0.77898933199363485</v>
      </c>
      <c r="L179" s="81">
        <f>Tests!K126</f>
        <v>5</v>
      </c>
      <c r="M179" s="49"/>
      <c r="N179" s="58"/>
      <c r="O179" s="52"/>
      <c r="P179" s="52"/>
      <c r="Q179" s="52"/>
    </row>
    <row r="180" spans="1:17">
      <c r="A180" s="13">
        <f t="shared" si="2"/>
        <v>35</v>
      </c>
      <c r="B180" s="63" t="s">
        <v>284</v>
      </c>
      <c r="C180" s="107"/>
      <c r="D180" s="80">
        <f>Tests!C127</f>
        <v>-162977.46622829291</v>
      </c>
      <c r="E180" s="108">
        <f>Tests!D127</f>
        <v>0.78442134096786653</v>
      </c>
      <c r="F180" s="80">
        <f>Tests!E127</f>
        <v>-23526.476741028018</v>
      </c>
      <c r="G180" s="108">
        <f>Tests!F127</f>
        <v>0.97510425741690154</v>
      </c>
      <c r="H180" s="80">
        <f>Tests!G127</f>
        <v>15522.533771707094</v>
      </c>
      <c r="I180" s="108">
        <f>Tests!H127</f>
        <v>1.0985557699790927</v>
      </c>
      <c r="J180" s="80">
        <f>Tests!I127</f>
        <v>-53752.636065681669</v>
      </c>
      <c r="K180" s="108">
        <f>Tests!J127</f>
        <v>0.76296948160495037</v>
      </c>
      <c r="L180" s="81">
        <f>Tests!K127</f>
        <v>210</v>
      </c>
      <c r="M180" s="49"/>
      <c r="N180" s="58"/>
      <c r="O180" s="52"/>
      <c r="P180" s="52"/>
      <c r="Q180" s="52"/>
    </row>
    <row r="181" spans="1:17" ht="12.75" customHeight="1">
      <c r="A181" s="13">
        <f t="shared" si="2"/>
        <v>36</v>
      </c>
      <c r="B181" s="63" t="s">
        <v>285</v>
      </c>
      <c r="C181" s="107"/>
      <c r="D181" s="80">
        <f>Tests!C128</f>
        <v>17219.391261048462</v>
      </c>
      <c r="E181" s="108">
        <f>Tests!D128</f>
        <v>2.9132656956720515</v>
      </c>
      <c r="F181" s="80">
        <f>Tests!E128</f>
        <v>34744.592860602956</v>
      </c>
      <c r="G181" s="108">
        <f>Tests!F128</f>
        <v>4.0884082542758184</v>
      </c>
      <c r="H181" s="80">
        <f>Tests!G128</f>
        <v>12469.391261048462</v>
      </c>
      <c r="I181" s="108">
        <f>Tests!H128</f>
        <v>4.3251710029462567</v>
      </c>
      <c r="J181" s="80">
        <f>Tests!I128</f>
        <v>5975.4331633667098</v>
      </c>
      <c r="K181" s="108">
        <f>Tests!J128</f>
        <v>1.5833129251786937</v>
      </c>
      <c r="L181" s="81">
        <f>Tests!K128</f>
        <v>5</v>
      </c>
      <c r="M181" s="49"/>
      <c r="N181" s="452" t="s">
        <v>139</v>
      </c>
      <c r="O181" s="452" t="s">
        <v>290</v>
      </c>
      <c r="P181" s="452" t="s">
        <v>291</v>
      </c>
      <c r="Q181" s="452" t="s">
        <v>136</v>
      </c>
    </row>
    <row r="182" spans="1:17" s="22" customFormat="1" ht="16.5" customHeight="1" thickBot="1">
      <c r="A182" s="13">
        <f t="shared" si="2"/>
        <v>37</v>
      </c>
      <c r="B182" s="63" t="s">
        <v>38</v>
      </c>
      <c r="C182" s="107"/>
      <c r="D182" s="80">
        <f>Tests!C129</f>
        <v>-727852.05562500004</v>
      </c>
      <c r="E182" s="108">
        <f>Tests!D129</f>
        <v>0</v>
      </c>
      <c r="F182" s="80">
        <f>Tests!E129</f>
        <v>0</v>
      </c>
      <c r="G182" s="108" t="str">
        <f>Tests!F129</f>
        <v>N/A</v>
      </c>
      <c r="H182" s="80">
        <f>Tests!G129</f>
        <v>-727852.05562500004</v>
      </c>
      <c r="I182" s="108">
        <f>Tests!H129</f>
        <v>0</v>
      </c>
      <c r="J182" s="80">
        <f>Tests!I129</f>
        <v>-727852.05562500004</v>
      </c>
      <c r="K182" s="108">
        <f>Tests!J129</f>
        <v>0</v>
      </c>
      <c r="L182" s="81">
        <f>Tests!K129</f>
        <v>0</v>
      </c>
      <c r="M182" s="49"/>
      <c r="N182" s="452"/>
      <c r="O182" s="452"/>
      <c r="P182" s="452"/>
      <c r="Q182" s="452"/>
    </row>
    <row r="183" spans="1:17" s="22" customFormat="1" ht="12.75" customHeight="1" thickBot="1">
      <c r="A183" s="13">
        <f t="shared" si="2"/>
        <v>38</v>
      </c>
      <c r="B183" s="116" t="s">
        <v>15</v>
      </c>
      <c r="C183" s="109"/>
      <c r="D183" s="110">
        <f>SUM(D146:D182)</f>
        <v>-1066488.2434667959</v>
      </c>
      <c r="E183" s="111">
        <f>Tests!D130</f>
        <v>0.79269760520705823</v>
      </c>
      <c r="F183" s="110">
        <f>SUM(F146:F182)</f>
        <v>3836878.100368612</v>
      </c>
      <c r="G183" s="111">
        <f>Tests!F130</f>
        <v>1.697582238117201</v>
      </c>
      <c r="H183" s="110">
        <f>SUM(H146:H182)</f>
        <v>815111.35653320397</v>
      </c>
      <c r="I183" s="111">
        <f>Tests!H130</f>
        <v>1.2960809109705345</v>
      </c>
      <c r="J183" s="110">
        <f>SUM(J146:J182)</f>
        <v>-625425.37273662933</v>
      </c>
      <c r="K183" s="111">
        <f>Tests!J130</f>
        <v>0.85085976192960988</v>
      </c>
      <c r="L183" s="112">
        <f>SUM(L146:L182)</f>
        <v>6491</v>
      </c>
      <c r="M183" s="49"/>
      <c r="N183" s="452"/>
      <c r="O183" s="452"/>
      <c r="P183" s="452"/>
      <c r="Q183" s="452"/>
    </row>
    <row r="184" spans="1:17" s="22" customFormat="1" ht="12.75" customHeight="1">
      <c r="A184" s="21"/>
      <c r="B184" s="12"/>
      <c r="C184" s="12"/>
      <c r="D184" s="40"/>
      <c r="E184" s="41"/>
      <c r="F184" s="40"/>
      <c r="G184" s="41"/>
      <c r="H184" s="40"/>
      <c r="I184" s="41"/>
      <c r="J184" s="40"/>
      <c r="K184" s="41"/>
      <c r="L184" s="33"/>
      <c r="M184" s="49"/>
      <c r="N184" s="452"/>
      <c r="O184" s="452"/>
      <c r="P184" s="452"/>
      <c r="Q184" s="452"/>
    </row>
    <row r="185" spans="1:17" s="22" customFormat="1" ht="12.75" customHeight="1">
      <c r="A185" s="21"/>
      <c r="B185" s="12"/>
      <c r="C185" s="12"/>
      <c r="D185" s="40"/>
      <c r="E185" s="41"/>
      <c r="F185" s="40"/>
      <c r="G185" s="41"/>
      <c r="H185" s="40"/>
      <c r="I185" s="41"/>
      <c r="J185" s="40"/>
      <c r="K185" s="41"/>
      <c r="L185" s="33"/>
      <c r="M185" s="455"/>
      <c r="N185" s="452"/>
      <c r="O185" s="452"/>
      <c r="P185" s="452"/>
      <c r="Q185" s="452"/>
    </row>
    <row r="186" spans="1:17" s="22" customFormat="1" ht="12.75" customHeight="1">
      <c r="A186" s="21"/>
      <c r="B186" s="12"/>
      <c r="C186" s="12"/>
      <c r="D186" s="40"/>
      <c r="E186" s="41"/>
      <c r="F186" s="40"/>
      <c r="G186" s="41"/>
      <c r="H186" s="40"/>
      <c r="I186" s="41"/>
      <c r="J186" s="40"/>
      <c r="K186" s="41"/>
      <c r="L186" s="33"/>
      <c r="M186" s="455"/>
      <c r="N186" s="452"/>
      <c r="O186" s="452"/>
      <c r="P186" s="452"/>
      <c r="Q186" s="452"/>
    </row>
    <row r="187" spans="1:17" s="22" customFormat="1" ht="12.75" customHeight="1">
      <c r="A187" s="21"/>
      <c r="B187" s="12"/>
      <c r="C187" s="12"/>
      <c r="D187" s="40"/>
      <c r="E187" s="41"/>
      <c r="F187" s="40"/>
      <c r="G187" s="41"/>
      <c r="H187" s="40"/>
      <c r="I187" s="41"/>
      <c r="J187" s="40"/>
      <c r="K187" s="41"/>
      <c r="L187" s="33"/>
      <c r="M187" s="455"/>
      <c r="N187" s="452"/>
      <c r="O187" s="452"/>
      <c r="P187" s="452"/>
      <c r="Q187" s="452"/>
    </row>
    <row r="188" spans="1:17" s="22" customFormat="1" ht="12.75" customHeight="1">
      <c r="A188" s="21"/>
      <c r="B188" s="12"/>
      <c r="C188" s="12"/>
      <c r="D188" s="40"/>
      <c r="E188" s="41"/>
      <c r="F188" s="40"/>
      <c r="G188" s="41"/>
      <c r="H188" s="40"/>
      <c r="I188" s="41"/>
      <c r="J188" s="40"/>
      <c r="K188" s="41"/>
      <c r="L188" s="33"/>
      <c r="M188" s="455"/>
      <c r="N188" s="452"/>
      <c r="O188" s="452"/>
      <c r="P188" s="452"/>
      <c r="Q188" s="452"/>
    </row>
    <row r="189" spans="1:17" s="22" customFormat="1" ht="12.75" customHeight="1">
      <c r="A189" s="21"/>
      <c r="B189" s="12"/>
      <c r="C189" s="12"/>
      <c r="D189" s="40"/>
      <c r="E189" s="41"/>
      <c r="F189" s="40"/>
      <c r="G189" s="41"/>
      <c r="H189" s="40"/>
      <c r="I189" s="41"/>
      <c r="J189" s="40"/>
      <c r="K189" s="41"/>
      <c r="L189" s="33"/>
      <c r="M189" s="455"/>
      <c r="N189" s="452"/>
      <c r="O189" s="452"/>
      <c r="P189" s="452"/>
      <c r="Q189" s="452"/>
    </row>
    <row r="190" spans="1:17" s="22" customFormat="1" ht="12.75" customHeight="1">
      <c r="A190" s="21"/>
      <c r="B190" s="12"/>
      <c r="C190" s="12"/>
      <c r="D190" s="40"/>
      <c r="E190" s="41"/>
      <c r="F190" s="40"/>
      <c r="G190" s="41"/>
      <c r="H190" s="40"/>
      <c r="I190" s="41"/>
      <c r="J190" s="40"/>
      <c r="K190" s="41"/>
      <c r="L190" s="33"/>
      <c r="M190" s="455"/>
      <c r="N190" s="452"/>
      <c r="O190" s="452"/>
      <c r="P190" s="452"/>
      <c r="Q190" s="452"/>
    </row>
    <row r="191" spans="1:17" s="22" customFormat="1" ht="12.75" customHeight="1">
      <c r="A191" s="21"/>
      <c r="B191" s="12"/>
      <c r="C191" s="12"/>
      <c r="D191" s="40"/>
      <c r="E191" s="41"/>
      <c r="F191" s="40"/>
      <c r="G191" s="41"/>
      <c r="H191" s="40"/>
      <c r="I191" s="41"/>
      <c r="J191" s="40"/>
      <c r="K191" s="41"/>
      <c r="L191" s="33"/>
      <c r="M191" s="455"/>
      <c r="N191" s="452"/>
      <c r="O191" s="452"/>
      <c r="P191" s="452"/>
      <c r="Q191" s="452"/>
    </row>
    <row r="192" spans="1:17" s="22" customFormat="1" ht="12.75" customHeight="1">
      <c r="A192" s="21"/>
      <c r="B192" s="12"/>
      <c r="C192" s="12"/>
      <c r="D192" s="40"/>
      <c r="E192" s="41"/>
      <c r="F192" s="40"/>
      <c r="G192" s="41"/>
      <c r="H192" s="40"/>
      <c r="I192" s="41"/>
      <c r="J192" s="40"/>
      <c r="K192" s="41"/>
      <c r="L192" s="33"/>
      <c r="M192" s="455"/>
      <c r="N192" s="452"/>
      <c r="O192" s="452"/>
      <c r="P192" s="452"/>
      <c r="Q192" s="452"/>
    </row>
    <row r="193" spans="1:17" s="22" customFormat="1" ht="12.75" customHeight="1">
      <c r="A193" s="21"/>
      <c r="B193" s="12"/>
      <c r="C193" s="12"/>
      <c r="D193" s="40"/>
      <c r="E193" s="41"/>
      <c r="F193" s="40"/>
      <c r="G193" s="41"/>
      <c r="H193" s="40"/>
      <c r="I193" s="41"/>
      <c r="J193" s="40"/>
      <c r="K193" s="41"/>
      <c r="L193" s="33"/>
      <c r="M193" s="455"/>
      <c r="N193" s="452"/>
      <c r="O193" s="452"/>
      <c r="P193" s="452"/>
      <c r="Q193" s="452"/>
    </row>
    <row r="194" spans="1:17" s="22" customFormat="1" ht="12.75" customHeight="1" thickBot="1">
      <c r="A194" s="21"/>
      <c r="B194" s="12"/>
      <c r="C194" s="12"/>
      <c r="D194" s="40"/>
      <c r="E194" s="41"/>
      <c r="F194" s="40"/>
      <c r="G194" s="41"/>
      <c r="H194" s="40"/>
      <c r="I194" s="41"/>
      <c r="J194" s="40"/>
      <c r="K194" s="41"/>
      <c r="L194" s="33"/>
      <c r="M194" s="455"/>
      <c r="N194" s="452"/>
      <c r="O194" s="452"/>
      <c r="P194" s="452"/>
      <c r="Q194" s="452"/>
    </row>
    <row r="195" spans="1:17" s="39" customFormat="1" ht="47.25" customHeight="1" thickBot="1">
      <c r="A195" s="21"/>
      <c r="B195" s="456" t="str">
        <f>Tests!A132</f>
        <v>COST EFFECTIVENESS TESTS - BUDGET 2013 - FORECASTED PARTICIPANTS &amp; COSTS - THERMWISE WEATHERIZATION REBATES PROGRAM (1 Year)</v>
      </c>
      <c r="C195" s="457"/>
      <c r="D195" s="457"/>
      <c r="E195" s="457"/>
      <c r="F195" s="457"/>
      <c r="G195" s="457"/>
      <c r="H195" s="457"/>
      <c r="I195" s="457"/>
      <c r="J195" s="457"/>
      <c r="K195" s="457"/>
      <c r="L195" s="459"/>
      <c r="M195" s="50"/>
      <c r="N195" s="58"/>
      <c r="O195" s="52"/>
      <c r="P195" s="52"/>
      <c r="Q195" s="52"/>
    </row>
    <row r="196" spans="1:17" ht="26.25" thickBot="1">
      <c r="A196" s="35"/>
      <c r="B196" s="464" t="s">
        <v>10</v>
      </c>
      <c r="C196" s="4"/>
      <c r="D196" s="453" t="s">
        <v>20</v>
      </c>
      <c r="E196" s="454"/>
      <c r="F196" s="453" t="s">
        <v>21</v>
      </c>
      <c r="G196" s="454"/>
      <c r="H196" s="453" t="s">
        <v>71</v>
      </c>
      <c r="I196" s="454"/>
      <c r="J196" s="453" t="s">
        <v>22</v>
      </c>
      <c r="K196" s="454"/>
      <c r="L196" s="71" t="s">
        <v>95</v>
      </c>
      <c r="N196" s="58"/>
      <c r="O196" s="52"/>
      <c r="P196" s="52"/>
      <c r="Q196" s="52"/>
    </row>
    <row r="197" spans="1:17" ht="13.5" thickBot="1">
      <c r="B197" s="465"/>
      <c r="C197" s="23"/>
      <c r="D197" s="24" t="s">
        <v>19</v>
      </c>
      <c r="E197" s="25" t="s">
        <v>49</v>
      </c>
      <c r="F197" s="24" t="s">
        <v>19</v>
      </c>
      <c r="G197" s="25" t="s">
        <v>49</v>
      </c>
      <c r="H197" s="24" t="s">
        <v>19</v>
      </c>
      <c r="I197" s="25" t="s">
        <v>49</v>
      </c>
      <c r="J197" s="24" t="s">
        <v>19</v>
      </c>
      <c r="K197" s="25" t="s">
        <v>49</v>
      </c>
      <c r="L197" s="73" t="str">
        <f>Years&amp;" Years"</f>
        <v>1 Years</v>
      </c>
      <c r="M197" s="49"/>
      <c r="N197" s="58"/>
      <c r="O197" s="52"/>
      <c r="P197" s="52"/>
      <c r="Q197" s="52"/>
    </row>
    <row r="198" spans="1:17">
      <c r="A198" s="13">
        <v>1</v>
      </c>
      <c r="B198" s="29" t="s">
        <v>177</v>
      </c>
      <c r="C198" s="7"/>
      <c r="D198" s="30">
        <f>Tests!C135</f>
        <v>1647500.2587550329</v>
      </c>
      <c r="E198" s="66">
        <f>Tests!D135</f>
        <v>1.3539887649497022</v>
      </c>
      <c r="F198" s="30">
        <f>Tests!E135</f>
        <v>9847808.1472140476</v>
      </c>
      <c r="G198" s="66">
        <f>Tests!F135</f>
        <v>2.6927528478220424</v>
      </c>
      <c r="H198" s="30">
        <f>Tests!G135</f>
        <v>2023935.079838234</v>
      </c>
      <c r="I198" s="66">
        <f>Tests!H135</f>
        <v>1.4731397762652763</v>
      </c>
      <c r="J198" s="30">
        <f>Tests!I135</f>
        <v>-405043.96665788628</v>
      </c>
      <c r="K198" s="66">
        <f>Tests!J135</f>
        <v>0.93960559749162587</v>
      </c>
      <c r="L198" s="31">
        <f>Tests!K135</f>
        <v>12036</v>
      </c>
      <c r="M198" s="49"/>
      <c r="N198" s="58"/>
      <c r="O198" s="52"/>
      <c r="P198" s="52"/>
      <c r="Q198" s="52"/>
    </row>
    <row r="199" spans="1:17">
      <c r="A199" s="13">
        <f>A198+1</f>
        <v>2</v>
      </c>
      <c r="B199" s="29" t="s">
        <v>178</v>
      </c>
      <c r="C199" s="7"/>
      <c r="D199" s="30">
        <f>Tests!C136</f>
        <v>26858.861562507227</v>
      </c>
      <c r="E199" s="66">
        <f>Tests!D136</f>
        <v>1.0265232145930847</v>
      </c>
      <c r="F199" s="30">
        <f>Tests!E136</f>
        <v>1418230.8266388979</v>
      </c>
      <c r="G199" s="66">
        <f>Tests!F136</f>
        <v>2.1204061041806903</v>
      </c>
      <c r="H199" s="30">
        <f>Tests!G136</f>
        <v>233992.8055871072</v>
      </c>
      <c r="I199" s="66">
        <f>Tests!H136</f>
        <v>1.2904863269170208</v>
      </c>
      <c r="J199" s="30">
        <f>Tests!I136</f>
        <v>-166692.03486019466</v>
      </c>
      <c r="K199" s="66">
        <f>Tests!J136</f>
        <v>0.86180464063579953</v>
      </c>
      <c r="L199" s="31">
        <f>Tests!K136</f>
        <v>8263</v>
      </c>
      <c r="M199" s="49"/>
      <c r="N199" s="58"/>
      <c r="O199" s="52"/>
      <c r="P199" s="52"/>
      <c r="Q199" s="52"/>
    </row>
    <row r="200" spans="1:17">
      <c r="A200" s="13">
        <f t="shared" ref="A200:A214" si="3">A199+1</f>
        <v>3</v>
      </c>
      <c r="B200" s="29" t="s">
        <v>240</v>
      </c>
      <c r="C200" s="7"/>
      <c r="D200" s="30">
        <f>Tests!C137</f>
        <v>50754.194467204856</v>
      </c>
      <c r="E200" s="66">
        <f>Tests!D137</f>
        <v>1.4062992024095737</v>
      </c>
      <c r="F200" s="30">
        <f>Tests!E137</f>
        <v>235669.92224624878</v>
      </c>
      <c r="G200" s="66">
        <f>Tests!F137</f>
        <v>2.5092742965698838</v>
      </c>
      <c r="H200" s="30">
        <f>Tests!G137</f>
        <v>101316.35236800487</v>
      </c>
      <c r="I200" s="66">
        <f>Tests!H137</f>
        <v>2.3625826600480839</v>
      </c>
      <c r="J200" s="30">
        <f>Tests!I137</f>
        <v>33602.675820351345</v>
      </c>
      <c r="K200" s="66">
        <f>Tests!J137</f>
        <v>1.2365223145495363</v>
      </c>
      <c r="L200" s="31">
        <f>Tests!K137</f>
        <v>474</v>
      </c>
      <c r="M200" s="49"/>
      <c r="N200" s="58"/>
      <c r="O200" s="52"/>
      <c r="P200" s="52"/>
      <c r="Q200" s="52"/>
    </row>
    <row r="201" spans="1:17">
      <c r="A201" s="13">
        <f t="shared" si="3"/>
        <v>4</v>
      </c>
      <c r="B201" s="29" t="s">
        <v>241</v>
      </c>
      <c r="C201" s="7"/>
      <c r="D201" s="30">
        <f>Tests!C138</f>
        <v>-125519.50145522208</v>
      </c>
      <c r="E201" s="66">
        <f>Tests!D138</f>
        <v>0.71930653137952949</v>
      </c>
      <c r="F201" s="30">
        <f>Tests!E138</f>
        <v>284320.33217543038</v>
      </c>
      <c r="G201" s="66">
        <f>Tests!F138</f>
        <v>1.5086499504054598</v>
      </c>
      <c r="H201" s="30">
        <f>Tests!G138</f>
        <v>59639.486485377973</v>
      </c>
      <c r="I201" s="66">
        <f>Tests!H138</f>
        <v>1.2276164802210638</v>
      </c>
      <c r="J201" s="30">
        <f>Tests!I138</f>
        <v>-64344.500154384179</v>
      </c>
      <c r="K201" s="66">
        <f>Tests!J138</f>
        <v>0.83330501801386536</v>
      </c>
      <c r="L201" s="31">
        <f>Tests!K138</f>
        <v>985</v>
      </c>
      <c r="M201" s="49"/>
      <c r="N201" s="58"/>
      <c r="O201" s="52"/>
      <c r="P201" s="52"/>
      <c r="Q201" s="52"/>
    </row>
    <row r="202" spans="1:17">
      <c r="A202" s="13">
        <f t="shared" si="3"/>
        <v>5</v>
      </c>
      <c r="B202" s="29" t="s">
        <v>228</v>
      </c>
      <c r="C202" s="7"/>
      <c r="D202" s="30">
        <f>Tests!C139</f>
        <v>872503.92854959343</v>
      </c>
      <c r="E202" s="66">
        <f>Tests!D139</f>
        <v>2.2670751794702637</v>
      </c>
      <c r="F202" s="30">
        <f>Tests!E139</f>
        <v>2716462.3142529842</v>
      </c>
      <c r="G202" s="66">
        <f>Tests!F139</f>
        <v>4.1559394627167379</v>
      </c>
      <c r="H202" s="30">
        <f>Tests!G139</f>
        <v>932094.03723952349</v>
      </c>
      <c r="I202" s="66">
        <f>Tests!H139</f>
        <v>2.4818507227884994</v>
      </c>
      <c r="J202" s="30">
        <f>Tests!I139</f>
        <v>303250.92380787339</v>
      </c>
      <c r="K202" s="66">
        <f>Tests!J139</f>
        <v>1.2410867496941529</v>
      </c>
      <c r="L202" s="31">
        <f>Tests!K139</f>
        <v>10079</v>
      </c>
      <c r="M202" s="49"/>
      <c r="N202" s="58"/>
      <c r="O202" s="52"/>
      <c r="P202" s="52"/>
      <c r="Q202" s="52"/>
    </row>
    <row r="203" spans="1:17">
      <c r="A203" s="13">
        <f t="shared" si="3"/>
        <v>6</v>
      </c>
      <c r="B203" s="29" t="s">
        <v>227</v>
      </c>
      <c r="C203" s="7"/>
      <c r="D203" s="30">
        <f>Tests!C140</f>
        <v>-195.44594513788161</v>
      </c>
      <c r="E203" s="66">
        <f>Tests!D140</f>
        <v>0.93213682460490221</v>
      </c>
      <c r="F203" s="30">
        <f>Tests!E140</f>
        <v>2837.0480024309709</v>
      </c>
      <c r="G203" s="66">
        <f>Tests!F140</f>
        <v>1.7880688895641585</v>
      </c>
      <c r="H203" s="30">
        <f>Tests!G140</f>
        <v>1184.5540548621184</v>
      </c>
      <c r="I203" s="66">
        <f>Tests!H140</f>
        <v>1.7897027032414123</v>
      </c>
      <c r="J203" s="30">
        <f>Tests!I140</f>
        <v>131.4956039695353</v>
      </c>
      <c r="K203" s="66">
        <f>Tests!J140</f>
        <v>1.0515051286520929</v>
      </c>
      <c r="L203" s="31">
        <f>Tests!K140</f>
        <v>12</v>
      </c>
      <c r="M203" s="49"/>
      <c r="N203" s="58"/>
      <c r="O203" s="52"/>
      <c r="P203" s="52"/>
      <c r="Q203" s="52"/>
    </row>
    <row r="204" spans="1:17">
      <c r="A204" s="13">
        <f t="shared" si="3"/>
        <v>7</v>
      </c>
      <c r="B204" s="29" t="s">
        <v>151</v>
      </c>
      <c r="C204" s="7"/>
      <c r="D204" s="30">
        <f>Tests!C141</f>
        <v>72902.420933811576</v>
      </c>
      <c r="E204" s="66">
        <f>Tests!D141</f>
        <v>1.2436220558293554</v>
      </c>
      <c r="F204" s="30">
        <f>Tests!E141</f>
        <v>597423.30683892639</v>
      </c>
      <c r="G204" s="66">
        <f>Tests!F141</f>
        <v>2.5971540297089706</v>
      </c>
      <c r="H204" s="30">
        <f>Tests!G141</f>
        <v>133604.04124194157</v>
      </c>
      <c r="I204" s="66">
        <f>Tests!H141</f>
        <v>1.5600853053476813</v>
      </c>
      <c r="J204" s="30">
        <f>Tests!I141</f>
        <v>-22729.126414095925</v>
      </c>
      <c r="K204" s="66">
        <f>Tests!J141</f>
        <v>0.94243976181587297</v>
      </c>
      <c r="L204" s="31">
        <f>Tests!K141</f>
        <v>569</v>
      </c>
      <c r="M204" s="49"/>
      <c r="N204" s="58"/>
      <c r="O204" s="52"/>
      <c r="P204" s="52"/>
      <c r="Q204" s="52"/>
    </row>
    <row r="205" spans="1:17">
      <c r="A205" s="13">
        <f t="shared" si="3"/>
        <v>8</v>
      </c>
      <c r="B205" s="29" t="s">
        <v>229</v>
      </c>
      <c r="C205" s="7"/>
      <c r="D205" s="30">
        <f>Tests!C142</f>
        <v>-35802.465973254351</v>
      </c>
      <c r="E205" s="66">
        <f>Tests!D142</f>
        <v>0.727784602327887</v>
      </c>
      <c r="F205" s="30">
        <f>Tests!E142</f>
        <v>122915.89827192732</v>
      </c>
      <c r="G205" s="66">
        <f>Tests!F142</f>
        <v>1.7476490620129492</v>
      </c>
      <c r="H205" s="30">
        <f>Tests!G142</f>
        <v>-3079.905938476717</v>
      </c>
      <c r="I205" s="66">
        <f>Tests!H142</f>
        <v>0.9688268629599105</v>
      </c>
      <c r="J205" s="30">
        <f>Tests!I142</f>
        <v>-43290.499298876413</v>
      </c>
      <c r="K205" s="66">
        <f>Tests!J142</f>
        <v>0.68858129252443656</v>
      </c>
      <c r="L205" s="31">
        <f>Tests!K142</f>
        <v>152</v>
      </c>
      <c r="M205" s="49"/>
      <c r="N205" s="58"/>
      <c r="O205" s="52"/>
      <c r="P205" s="52"/>
      <c r="Q205" s="52"/>
    </row>
    <row r="206" spans="1:17">
      <c r="A206" s="13">
        <f t="shared" si="3"/>
        <v>9</v>
      </c>
      <c r="B206" s="29" t="s">
        <v>157</v>
      </c>
      <c r="C206" s="7"/>
      <c r="D206" s="30">
        <f>Tests!C143</f>
        <v>81938.487400437589</v>
      </c>
      <c r="E206" s="66">
        <f>Tests!D143</f>
        <v>1.3539887649497027</v>
      </c>
      <c r="F206" s="30">
        <f>Tests!E143</f>
        <v>489781.10898882966</v>
      </c>
      <c r="G206" s="66">
        <f>Tests!F143</f>
        <v>2.6927528478220419</v>
      </c>
      <c r="H206" s="30">
        <f>Tests!G143</f>
        <v>100660.48740043759</v>
      </c>
      <c r="I206" s="66">
        <f>Tests!H143</f>
        <v>1.4731397762652765</v>
      </c>
      <c r="J206" s="30">
        <f>Tests!I143</f>
        <v>-20144.87693234114</v>
      </c>
      <c r="K206" s="66">
        <f>Tests!J143</f>
        <v>0.93960559749162609</v>
      </c>
      <c r="L206" s="31">
        <f>Tests!K143</f>
        <v>851</v>
      </c>
      <c r="M206" s="49"/>
      <c r="N206" s="58"/>
      <c r="O206" s="52"/>
      <c r="P206" s="52"/>
      <c r="Q206" s="52"/>
    </row>
    <row r="207" spans="1:17">
      <c r="A207" s="13">
        <f t="shared" si="3"/>
        <v>10</v>
      </c>
      <c r="B207" s="29" t="s">
        <v>158</v>
      </c>
      <c r="C207" s="7"/>
      <c r="D207" s="30">
        <f>Tests!C144</f>
        <v>1986.2704944469442</v>
      </c>
      <c r="E207" s="66">
        <f>Tests!D144</f>
        <v>1.0265232145930849</v>
      </c>
      <c r="F207" s="30">
        <f>Tests!E144</f>
        <v>104881.21541235445</v>
      </c>
      <c r="G207" s="66">
        <f>Tests!F144</f>
        <v>2.1204061041806908</v>
      </c>
      <c r="H207" s="30">
        <f>Tests!G144</f>
        <v>17304.270494446937</v>
      </c>
      <c r="I207" s="66">
        <f>Tests!H144</f>
        <v>1.2904863269170208</v>
      </c>
      <c r="J207" s="30">
        <f>Tests!I144</f>
        <v>-12327.233964536543</v>
      </c>
      <c r="K207" s="66">
        <f>Tests!J144</f>
        <v>0.86180464063579965</v>
      </c>
      <c r="L207" s="31">
        <f>Tests!K144</f>
        <v>851</v>
      </c>
      <c r="M207" s="49"/>
      <c r="N207" s="58"/>
      <c r="O207" s="52"/>
      <c r="P207" s="52"/>
      <c r="Q207" s="52"/>
    </row>
    <row r="208" spans="1:17">
      <c r="A208" s="13">
        <f t="shared" si="3"/>
        <v>11</v>
      </c>
      <c r="B208" s="29" t="s">
        <v>159</v>
      </c>
      <c r="C208" s="7"/>
      <c r="D208" s="30">
        <f>Tests!C145</f>
        <v>819.09919205770029</v>
      </c>
      <c r="E208" s="66">
        <f>Tests!D145</f>
        <v>1.4062992024095735</v>
      </c>
      <c r="F208" s="30">
        <f>Tests!E145</f>
        <v>3803.3712273561068</v>
      </c>
      <c r="G208" s="66">
        <f>Tests!F145</f>
        <v>2.5092742965698838</v>
      </c>
      <c r="H208" s="30">
        <f>Tests!G145</f>
        <v>1635.0991920577003</v>
      </c>
      <c r="I208" s="66">
        <f>Tests!H145</f>
        <v>2.3625826600480835</v>
      </c>
      <c r="J208" s="30">
        <f>Tests!I145</f>
        <v>542.29852141996571</v>
      </c>
      <c r="K208" s="66">
        <f>Tests!J145</f>
        <v>1.2365223145495361</v>
      </c>
      <c r="L208" s="31">
        <f>Tests!K145</f>
        <v>6</v>
      </c>
      <c r="M208" s="49"/>
      <c r="N208" s="58"/>
      <c r="O208" s="52"/>
      <c r="P208" s="52"/>
      <c r="Q208" s="52"/>
    </row>
    <row r="209" spans="1:17">
      <c r="A209" s="13">
        <f t="shared" si="3"/>
        <v>12</v>
      </c>
      <c r="B209" s="29" t="s">
        <v>161</v>
      </c>
      <c r="C209" s="7"/>
      <c r="D209" s="30">
        <f>Tests!C146</f>
        <v>-1422.7790537434412</v>
      </c>
      <c r="E209" s="66">
        <f>Tests!D146</f>
        <v>0.71930653137952949</v>
      </c>
      <c r="F209" s="30">
        <f>Tests!E146</f>
        <v>3222.8060857689943</v>
      </c>
      <c r="G209" s="66">
        <f>Tests!F146</f>
        <v>1.50864995040546</v>
      </c>
      <c r="H209" s="30">
        <f>Tests!G146</f>
        <v>676.020946256559</v>
      </c>
      <c r="I209" s="66">
        <f>Tests!H146</f>
        <v>1.2276164802210636</v>
      </c>
      <c r="J209" s="30">
        <f>Tests!I146</f>
        <v>-729.35285737976301</v>
      </c>
      <c r="K209" s="66">
        <f>Tests!J146</f>
        <v>0.83330501801386514</v>
      </c>
      <c r="L209" s="31">
        <f>Tests!K146</f>
        <v>6</v>
      </c>
      <c r="M209" s="49"/>
      <c r="N209" s="58"/>
      <c r="O209" s="52"/>
      <c r="P209" s="52"/>
      <c r="Q209" s="52"/>
    </row>
    <row r="210" spans="1:17">
      <c r="A210" s="13">
        <f t="shared" si="3"/>
        <v>13</v>
      </c>
      <c r="B210" s="29" t="s">
        <v>160</v>
      </c>
      <c r="C210" s="7"/>
      <c r="D210" s="30">
        <f>Tests!C147</f>
        <v>29137.568588772949</v>
      </c>
      <c r="E210" s="66">
        <f>Tests!D147</f>
        <v>2.539389718341766</v>
      </c>
      <c r="F210" s="30">
        <f>Tests!E147</f>
        <v>82025.3217321595</v>
      </c>
      <c r="G210" s="66">
        <f>Tests!F147</f>
        <v>4.4668352380456255</v>
      </c>
      <c r="H210" s="30">
        <f>Tests!G147</f>
        <v>30775.568588772949</v>
      </c>
      <c r="I210" s="66">
        <f>Tests!H147</f>
        <v>2.7799634811320386</v>
      </c>
      <c r="J210" s="30">
        <f>Tests!I147</f>
        <v>11921.095121311286</v>
      </c>
      <c r="K210" s="66">
        <f>Tests!J147</f>
        <v>1.32981792173686</v>
      </c>
      <c r="L210" s="31">
        <f>Tests!K147</f>
        <v>91</v>
      </c>
      <c r="M210" s="49"/>
      <c r="N210" s="58"/>
      <c r="O210" s="17"/>
      <c r="P210" s="17"/>
      <c r="Q210" s="17"/>
    </row>
    <row r="211" spans="1:17">
      <c r="A211" s="13">
        <f t="shared" si="3"/>
        <v>14</v>
      </c>
      <c r="B211" s="29" t="s">
        <v>262</v>
      </c>
      <c r="C211" s="7"/>
      <c r="D211" s="30">
        <f>Tests!C148</f>
        <v>-16.287162094823486</v>
      </c>
      <c r="E211" s="66">
        <f>Tests!D148</f>
        <v>0.9321368246049021</v>
      </c>
      <c r="F211" s="30">
        <f>Tests!E148</f>
        <v>236.42066686924761</v>
      </c>
      <c r="G211" s="66">
        <f>Tests!F148</f>
        <v>1.7880688895641588</v>
      </c>
      <c r="H211" s="30">
        <f>Tests!G148</f>
        <v>98.712837905176514</v>
      </c>
      <c r="I211" s="66">
        <f>Tests!H148</f>
        <v>1.7897027032414121</v>
      </c>
      <c r="J211" s="30">
        <f>Tests!I148</f>
        <v>10.957966997461256</v>
      </c>
      <c r="K211" s="66">
        <f>Tests!J148</f>
        <v>1.0515051286520927</v>
      </c>
      <c r="L211" s="31">
        <f>Tests!K148</f>
        <v>1</v>
      </c>
      <c r="M211" s="49"/>
      <c r="N211" s="58"/>
      <c r="O211" s="17"/>
      <c r="P211" s="17"/>
      <c r="Q211" s="17"/>
    </row>
    <row r="212" spans="1:17">
      <c r="A212" s="13">
        <f t="shared" si="3"/>
        <v>15</v>
      </c>
      <c r="B212" s="29" t="s">
        <v>150</v>
      </c>
      <c r="C212" s="7"/>
      <c r="D212" s="30">
        <f>Tests!C149</f>
        <v>206564.09409637912</v>
      </c>
      <c r="E212" s="66">
        <f>Tests!D149</f>
        <v>1.7782288249413893</v>
      </c>
      <c r="F212" s="30">
        <f>Tests!E149</f>
        <v>809230.75915716426</v>
      </c>
      <c r="G212" s="66">
        <f>Tests!F149</f>
        <v>3.4390171217713013</v>
      </c>
      <c r="H212" s="30">
        <f>Tests!G149</f>
        <v>260557.56753637915</v>
      </c>
      <c r="I212" s="66">
        <f>Tests!H149</f>
        <v>2.2323293657733982</v>
      </c>
      <c r="J212" s="30">
        <f>Tests!I149</f>
        <v>62280.479960443801</v>
      </c>
      <c r="K212" s="66">
        <f>Tests!J149</f>
        <v>1.1520103527619574</v>
      </c>
      <c r="L212" s="31">
        <f>Tests!K149</f>
        <v>1216</v>
      </c>
      <c r="M212" s="49"/>
      <c r="N212" s="58"/>
      <c r="O212" s="17"/>
      <c r="P212" s="17"/>
      <c r="Q212" s="17"/>
    </row>
    <row r="213" spans="1:17" s="22" customFormat="1" ht="16.5" customHeight="1" thickBot="1">
      <c r="A213" s="13">
        <f t="shared" si="3"/>
        <v>16</v>
      </c>
      <c r="B213" s="29" t="s">
        <v>38</v>
      </c>
      <c r="C213" s="7"/>
      <c r="D213" s="30">
        <f>Tests!C150</f>
        <v>-1299309.93</v>
      </c>
      <c r="E213" s="66">
        <f>Tests!D150</f>
        <v>0</v>
      </c>
      <c r="F213" s="30">
        <f>Tests!E150</f>
        <v>0</v>
      </c>
      <c r="G213" s="66" t="str">
        <f>Tests!F150</f>
        <v>N/A</v>
      </c>
      <c r="H213" s="30">
        <f>Tests!G150</f>
        <v>-1299309.93</v>
      </c>
      <c r="I213" s="66">
        <f>Tests!H150</f>
        <v>0</v>
      </c>
      <c r="J213" s="30">
        <f>Tests!I150</f>
        <v>-1299309.93</v>
      </c>
      <c r="K213" s="66">
        <f>Tests!J150</f>
        <v>0</v>
      </c>
      <c r="L213" s="31">
        <f>Tests!K150</f>
        <v>0</v>
      </c>
      <c r="M213" s="49"/>
      <c r="N213" s="58"/>
      <c r="O213" s="17"/>
      <c r="P213" s="17"/>
      <c r="Q213" s="17"/>
    </row>
    <row r="214" spans="1:17" s="22" customFormat="1" ht="12.75" customHeight="1" thickBot="1">
      <c r="A214" s="13">
        <f t="shared" si="3"/>
        <v>17</v>
      </c>
      <c r="B214" s="92" t="s">
        <v>15</v>
      </c>
      <c r="C214" s="34"/>
      <c r="D214" s="64">
        <f>SUM(D198:D213)</f>
        <v>1528698.7744507918</v>
      </c>
      <c r="E214" s="67">
        <f>Tests!D151</f>
        <v>1.1651139470031078</v>
      </c>
      <c r="F214" s="64">
        <f>SUM(F198:F213)</f>
        <v>16718848.798911395</v>
      </c>
      <c r="G214" s="67">
        <f>Tests!F151</f>
        <v>2.6804684278586963</v>
      </c>
      <c r="H214" s="64">
        <f>SUM(H198:H213)</f>
        <v>2595084.2478728304</v>
      </c>
      <c r="I214" s="67">
        <f>Tests!H151</f>
        <v>1.3167803548558659</v>
      </c>
      <c r="J214" s="64">
        <f>SUM(J198:J213)</f>
        <v>-1622871.5943373281</v>
      </c>
      <c r="K214" s="67">
        <f>Tests!J151</f>
        <v>0.86922890526594865</v>
      </c>
      <c r="L214" s="74">
        <f>SUM(L198:L213)</f>
        <v>35592</v>
      </c>
      <c r="M214" s="49"/>
      <c r="N214" s="58"/>
      <c r="O214" s="17"/>
      <c r="P214" s="17"/>
      <c r="Q214" s="17"/>
    </row>
    <row r="215" spans="1:17" s="22" customFormat="1" ht="12.75" customHeight="1">
      <c r="A215" s="21"/>
      <c r="B215" s="12"/>
      <c r="C215" s="12"/>
      <c r="D215" s="40"/>
      <c r="E215" s="41"/>
      <c r="F215" s="40"/>
      <c r="G215" s="41"/>
      <c r="H215" s="40"/>
      <c r="I215" s="41"/>
      <c r="J215" s="40"/>
      <c r="K215" s="41"/>
      <c r="L215" s="33"/>
      <c r="M215" s="49"/>
      <c r="N215" s="58"/>
      <c r="O215" s="17"/>
      <c r="P215" s="17"/>
      <c r="Q215" s="17"/>
    </row>
    <row r="216" spans="1:17" s="22" customFormat="1" ht="12.75" customHeight="1">
      <c r="A216" s="21"/>
      <c r="B216" s="12"/>
      <c r="C216" s="12"/>
      <c r="D216" s="40"/>
      <c r="E216" s="41"/>
      <c r="F216" s="40"/>
      <c r="G216" s="41"/>
      <c r="H216" s="40"/>
      <c r="I216" s="41"/>
      <c r="J216" s="40"/>
      <c r="K216" s="41"/>
      <c r="L216" s="33"/>
      <c r="M216" s="49"/>
      <c r="N216" s="58"/>
      <c r="O216" s="17"/>
      <c r="P216" s="17"/>
      <c r="Q216" s="17"/>
    </row>
    <row r="217" spans="1:17" s="22" customFormat="1" ht="12.75" customHeight="1">
      <c r="A217" s="21"/>
      <c r="B217" s="12"/>
      <c r="C217" s="12"/>
      <c r="D217" s="40"/>
      <c r="E217" s="41"/>
      <c r="F217" s="40"/>
      <c r="G217" s="41"/>
      <c r="H217" s="40"/>
      <c r="I217" s="41"/>
      <c r="J217" s="40"/>
      <c r="K217" s="41"/>
      <c r="L217" s="33"/>
      <c r="M217" s="49"/>
      <c r="N217" s="58"/>
      <c r="O217" s="17"/>
      <c r="P217" s="17"/>
      <c r="Q217" s="17"/>
    </row>
    <row r="218" spans="1:17" s="22" customFormat="1" ht="12.75" customHeight="1">
      <c r="A218" s="21"/>
      <c r="B218" s="12"/>
      <c r="C218" s="12"/>
      <c r="D218" s="40"/>
      <c r="E218" s="41"/>
      <c r="F218" s="40"/>
      <c r="G218" s="41"/>
      <c r="H218" s="40"/>
      <c r="I218" s="41"/>
      <c r="J218" s="40"/>
      <c r="K218" s="41"/>
      <c r="L218" s="33"/>
      <c r="M218" s="49"/>
      <c r="N218" s="58"/>
      <c r="O218" s="17"/>
      <c r="P218" s="17"/>
      <c r="Q218" s="17"/>
    </row>
    <row r="219" spans="1:17" s="22" customFormat="1" ht="12.75" customHeight="1">
      <c r="A219" s="21"/>
      <c r="B219" s="12"/>
      <c r="C219" s="12"/>
      <c r="D219" s="40"/>
      <c r="E219" s="41"/>
      <c r="F219" s="40"/>
      <c r="G219" s="41"/>
      <c r="H219" s="40"/>
      <c r="I219" s="41"/>
      <c r="J219" s="40"/>
      <c r="K219" s="41"/>
      <c r="L219" s="33"/>
      <c r="M219" s="49"/>
      <c r="N219" s="58"/>
      <c r="O219" s="17"/>
      <c r="P219" s="17"/>
      <c r="Q219" s="17"/>
    </row>
    <row r="220" spans="1:17" s="22" customFormat="1" ht="12.75" customHeight="1">
      <c r="A220" s="21"/>
      <c r="B220" s="12"/>
      <c r="C220" s="12"/>
      <c r="D220" s="40"/>
      <c r="E220" s="41"/>
      <c r="F220" s="40"/>
      <c r="G220" s="41"/>
      <c r="H220" s="40"/>
      <c r="I220" s="41"/>
      <c r="J220" s="40"/>
      <c r="K220" s="41"/>
      <c r="L220" s="33"/>
      <c r="M220" s="49"/>
      <c r="N220" s="58"/>
      <c r="O220" s="17"/>
      <c r="P220" s="17"/>
      <c r="Q220" s="17"/>
    </row>
    <row r="221" spans="1:17" s="22" customFormat="1" ht="12.75" customHeight="1">
      <c r="A221" s="21"/>
      <c r="B221" s="12"/>
      <c r="C221" s="12"/>
      <c r="D221" s="40"/>
      <c r="E221" s="41"/>
      <c r="F221" s="40"/>
      <c r="G221" s="41"/>
      <c r="H221" s="40"/>
      <c r="I221" s="41"/>
      <c r="J221" s="40"/>
      <c r="K221" s="41"/>
      <c r="L221" s="33"/>
      <c r="M221" s="49"/>
      <c r="N221" s="58"/>
      <c r="O221" s="17"/>
      <c r="P221" s="17"/>
      <c r="Q221" s="17"/>
    </row>
    <row r="222" spans="1:17" s="22" customFormat="1" ht="12.75" customHeight="1">
      <c r="A222" s="21"/>
      <c r="B222" s="12"/>
      <c r="C222" s="12"/>
      <c r="D222" s="40"/>
      <c r="E222" s="41"/>
      <c r="F222" s="40"/>
      <c r="G222" s="41"/>
      <c r="H222" s="40"/>
      <c r="I222" s="41"/>
      <c r="J222" s="40"/>
      <c r="K222" s="41"/>
      <c r="L222" s="33"/>
      <c r="M222" s="49"/>
      <c r="N222" s="452" t="s">
        <v>140</v>
      </c>
      <c r="O222" s="452" t="s">
        <v>290</v>
      </c>
      <c r="P222" s="452" t="s">
        <v>291</v>
      </c>
      <c r="Q222" s="452" t="s">
        <v>136</v>
      </c>
    </row>
    <row r="223" spans="1:17" s="22" customFormat="1" ht="12.75" customHeight="1">
      <c r="A223" s="21"/>
      <c r="B223" s="12"/>
      <c r="C223" s="12"/>
      <c r="D223" s="40"/>
      <c r="E223" s="41"/>
      <c r="F223" s="40"/>
      <c r="G223" s="41"/>
      <c r="H223" s="40"/>
      <c r="I223" s="41"/>
      <c r="J223" s="40"/>
      <c r="K223" s="41"/>
      <c r="L223" s="33"/>
      <c r="M223" s="49"/>
      <c r="N223" s="452"/>
      <c r="O223" s="452"/>
      <c r="P223" s="452"/>
      <c r="Q223" s="452"/>
    </row>
    <row r="224" spans="1:17" s="22" customFormat="1" ht="12.75" customHeight="1">
      <c r="A224" s="21"/>
      <c r="B224" s="12"/>
      <c r="C224" s="12"/>
      <c r="D224" s="40"/>
      <c r="E224" s="41"/>
      <c r="F224" s="40"/>
      <c r="G224" s="41"/>
      <c r="H224" s="40"/>
      <c r="I224" s="41"/>
      <c r="J224" s="40"/>
      <c r="K224" s="41"/>
      <c r="L224" s="33"/>
      <c r="M224" s="49"/>
      <c r="N224" s="452"/>
      <c r="O224" s="452"/>
      <c r="P224" s="452"/>
      <c r="Q224" s="452"/>
    </row>
    <row r="225" spans="1:17" s="22" customFormat="1" ht="12.75" customHeight="1">
      <c r="A225" s="21"/>
      <c r="B225" s="12"/>
      <c r="C225" s="12"/>
      <c r="D225" s="40"/>
      <c r="E225" s="41"/>
      <c r="F225" s="40"/>
      <c r="G225" s="41"/>
      <c r="H225" s="40"/>
      <c r="I225" s="41"/>
      <c r="J225" s="40"/>
      <c r="K225" s="41"/>
      <c r="L225" s="33"/>
      <c r="M225" s="49"/>
      <c r="N225" s="452"/>
      <c r="O225" s="452"/>
      <c r="P225" s="452"/>
      <c r="Q225" s="452"/>
    </row>
    <row r="226" spans="1:17" s="22" customFormat="1" ht="12.75" customHeight="1">
      <c r="A226" s="21"/>
      <c r="B226" s="12"/>
      <c r="C226" s="12"/>
      <c r="D226" s="40"/>
      <c r="E226" s="41"/>
      <c r="F226" s="40"/>
      <c r="G226" s="41"/>
      <c r="H226" s="40"/>
      <c r="I226" s="41"/>
      <c r="J226" s="40"/>
      <c r="K226" s="41"/>
      <c r="L226" s="33"/>
      <c r="M226" s="455"/>
      <c r="N226" s="452"/>
      <c r="O226" s="452"/>
      <c r="P226" s="452"/>
      <c r="Q226" s="452"/>
    </row>
    <row r="227" spans="1:17" s="22" customFormat="1" ht="12.75" customHeight="1">
      <c r="A227" s="21"/>
      <c r="B227" s="12"/>
      <c r="C227" s="12"/>
      <c r="D227" s="40"/>
      <c r="E227" s="41"/>
      <c r="F227" s="40"/>
      <c r="G227" s="41"/>
      <c r="H227" s="40"/>
      <c r="I227" s="41"/>
      <c r="J227" s="40"/>
      <c r="K227" s="41"/>
      <c r="L227" s="33"/>
      <c r="M227" s="455"/>
      <c r="N227" s="452"/>
      <c r="O227" s="452"/>
      <c r="P227" s="452"/>
      <c r="Q227" s="452"/>
    </row>
    <row r="228" spans="1:17" s="22" customFormat="1" ht="12.75" customHeight="1">
      <c r="A228" s="21"/>
      <c r="B228" s="12"/>
      <c r="C228" s="12"/>
      <c r="D228" s="40"/>
      <c r="E228" s="41"/>
      <c r="F228" s="40"/>
      <c r="G228" s="41"/>
      <c r="H228" s="40"/>
      <c r="I228" s="41"/>
      <c r="J228" s="40"/>
      <c r="K228" s="41"/>
      <c r="L228" s="33"/>
      <c r="M228" s="455"/>
      <c r="N228" s="452"/>
      <c r="O228" s="452"/>
      <c r="P228" s="452"/>
      <c r="Q228" s="452"/>
    </row>
    <row r="229" spans="1:17" s="22" customFormat="1" ht="12.75" customHeight="1">
      <c r="A229" s="21"/>
      <c r="B229" s="12"/>
      <c r="C229" s="12"/>
      <c r="D229" s="40"/>
      <c r="E229" s="41"/>
      <c r="F229" s="40"/>
      <c r="G229" s="41"/>
      <c r="H229" s="40"/>
      <c r="I229" s="41"/>
      <c r="J229" s="40"/>
      <c r="K229" s="41"/>
      <c r="L229" s="33"/>
      <c r="M229" s="455"/>
      <c r="N229" s="452"/>
      <c r="O229" s="452"/>
      <c r="P229" s="452"/>
      <c r="Q229" s="452"/>
    </row>
    <row r="230" spans="1:17" s="22" customFormat="1" ht="12.75" customHeight="1">
      <c r="A230" s="21"/>
      <c r="B230" s="12"/>
      <c r="C230" s="12"/>
      <c r="D230" s="40"/>
      <c r="E230" s="41"/>
      <c r="F230" s="40"/>
      <c r="G230" s="41"/>
      <c r="H230" s="40"/>
      <c r="I230" s="41"/>
      <c r="J230" s="40"/>
      <c r="K230" s="41"/>
      <c r="L230" s="33"/>
      <c r="M230" s="455"/>
      <c r="N230" s="452"/>
      <c r="O230" s="452"/>
      <c r="P230" s="452"/>
      <c r="Q230" s="452"/>
    </row>
    <row r="231" spans="1:17" s="22" customFormat="1" ht="12.75" customHeight="1">
      <c r="A231" s="21"/>
      <c r="B231" s="12"/>
      <c r="C231" s="12"/>
      <c r="D231" s="40"/>
      <c r="E231" s="41"/>
      <c r="F231" s="40"/>
      <c r="G231" s="41"/>
      <c r="H231" s="40"/>
      <c r="I231" s="41"/>
      <c r="J231" s="40"/>
      <c r="K231" s="41"/>
      <c r="L231" s="33"/>
      <c r="M231" s="455"/>
      <c r="N231" s="452"/>
      <c r="O231" s="452"/>
      <c r="P231" s="452"/>
      <c r="Q231" s="452"/>
    </row>
    <row r="232" spans="1:17" s="22" customFormat="1" ht="12.75" customHeight="1">
      <c r="A232" s="21"/>
      <c r="B232" s="12"/>
      <c r="C232" s="12"/>
      <c r="D232" s="40"/>
      <c r="E232" s="41"/>
      <c r="F232" s="40"/>
      <c r="G232" s="41"/>
      <c r="H232" s="40"/>
      <c r="I232" s="41"/>
      <c r="J232" s="40"/>
      <c r="K232" s="41"/>
      <c r="L232" s="33"/>
      <c r="M232" s="455"/>
      <c r="N232" s="452"/>
      <c r="O232" s="452"/>
      <c r="P232" s="452"/>
      <c r="Q232" s="452"/>
    </row>
    <row r="233" spans="1:17" s="22" customFormat="1" ht="12.75" customHeight="1">
      <c r="A233" s="21"/>
      <c r="B233" s="12"/>
      <c r="C233" s="12"/>
      <c r="D233" s="40"/>
      <c r="E233" s="41"/>
      <c r="F233" s="40"/>
      <c r="G233" s="41"/>
      <c r="H233" s="40"/>
      <c r="I233" s="41"/>
      <c r="J233" s="40"/>
      <c r="K233" s="41"/>
      <c r="L233" s="33"/>
      <c r="M233" s="455"/>
      <c r="N233" s="452"/>
      <c r="O233" s="452"/>
      <c r="P233" s="452"/>
      <c r="Q233" s="452"/>
    </row>
    <row r="234" spans="1:17" s="22" customFormat="1" ht="12.75" customHeight="1">
      <c r="A234" s="21"/>
      <c r="B234" s="12"/>
      <c r="C234" s="12"/>
      <c r="D234" s="40"/>
      <c r="E234" s="41"/>
      <c r="F234" s="40"/>
      <c r="G234" s="41"/>
      <c r="H234" s="40"/>
      <c r="I234" s="41"/>
      <c r="J234" s="40"/>
      <c r="K234" s="41"/>
      <c r="L234" s="33"/>
      <c r="M234" s="455"/>
      <c r="N234" s="452"/>
      <c r="O234" s="452"/>
      <c r="P234" s="452"/>
      <c r="Q234" s="452"/>
    </row>
    <row r="235" spans="1:17" s="22" customFormat="1" ht="12.75" customHeight="1" thickBot="1">
      <c r="A235" s="21"/>
      <c r="B235" s="12"/>
      <c r="C235" s="12"/>
      <c r="D235" s="40"/>
      <c r="E235" s="41"/>
      <c r="F235" s="40"/>
      <c r="G235" s="41"/>
      <c r="H235" s="40"/>
      <c r="I235" s="41"/>
      <c r="J235" s="40"/>
      <c r="K235" s="41"/>
      <c r="L235" s="33"/>
      <c r="M235" s="455"/>
      <c r="N235" s="452"/>
      <c r="O235" s="452"/>
      <c r="P235" s="452"/>
      <c r="Q235" s="452"/>
    </row>
    <row r="236" spans="1:17" s="39" customFormat="1" ht="47.25" customHeight="1" thickBot="1">
      <c r="A236" s="21"/>
      <c r="B236" s="456" t="str">
        <f>Tests!A153</f>
        <v>COST EFFECTIVENESS TESTS - BUDGET 2013 - FORECASTED PARTICIPANTS &amp; COSTS - THERMWISE HOME ENERGY AUDIT PROGRAM (1 Year)</v>
      </c>
      <c r="C236" s="457"/>
      <c r="D236" s="457"/>
      <c r="E236" s="457"/>
      <c r="F236" s="457"/>
      <c r="G236" s="457"/>
      <c r="H236" s="457"/>
      <c r="I236" s="457"/>
      <c r="J236" s="457"/>
      <c r="K236" s="457"/>
      <c r="L236" s="459"/>
      <c r="M236" s="50"/>
      <c r="N236" s="55"/>
      <c r="O236" s="8"/>
      <c r="P236" s="8"/>
      <c r="Q236" s="8"/>
    </row>
    <row r="237" spans="1:17" ht="26.25" thickBot="1">
      <c r="A237" s="35"/>
      <c r="B237" s="464" t="s">
        <v>10</v>
      </c>
      <c r="C237" s="4"/>
      <c r="D237" s="453" t="s">
        <v>20</v>
      </c>
      <c r="E237" s="454"/>
      <c r="F237" s="453" t="s">
        <v>21</v>
      </c>
      <c r="G237" s="454"/>
      <c r="H237" s="453" t="s">
        <v>71</v>
      </c>
      <c r="I237" s="454"/>
      <c r="J237" s="453" t="s">
        <v>22</v>
      </c>
      <c r="K237" s="454"/>
      <c r="L237" s="71" t="s">
        <v>95</v>
      </c>
    </row>
    <row r="238" spans="1:17" ht="13.5" thickBot="1">
      <c r="B238" s="465"/>
      <c r="C238" s="23"/>
      <c r="D238" s="24" t="s">
        <v>19</v>
      </c>
      <c r="E238" s="25" t="s">
        <v>49</v>
      </c>
      <c r="F238" s="24" t="s">
        <v>19</v>
      </c>
      <c r="G238" s="25" t="s">
        <v>49</v>
      </c>
      <c r="H238" s="24" t="s">
        <v>19</v>
      </c>
      <c r="I238" s="25" t="s">
        <v>49</v>
      </c>
      <c r="J238" s="24" t="s">
        <v>19</v>
      </c>
      <c r="K238" s="25" t="s">
        <v>49</v>
      </c>
      <c r="L238" s="73" t="str">
        <f>Years&amp;" Years"</f>
        <v>1 Years</v>
      </c>
    </row>
    <row r="239" spans="1:17">
      <c r="A239" s="13">
        <v>1</v>
      </c>
      <c r="B239" s="63" t="s">
        <v>51</v>
      </c>
      <c r="C239" s="8"/>
      <c r="D239" s="80">
        <f>Tests!C156</f>
        <v>117350.59625908843</v>
      </c>
      <c r="E239" s="78">
        <f>Tests!D156</f>
        <v>11.629582994482648</v>
      </c>
      <c r="F239" s="80">
        <f>Tests!E156</f>
        <v>285916.38444596087</v>
      </c>
      <c r="G239" s="78">
        <f>Tests!F156</f>
        <v>21.718578583040642</v>
      </c>
      <c r="H239" s="80">
        <f>Tests!G156</f>
        <v>114590.59625908843</v>
      </c>
      <c r="I239" s="78">
        <f>Tests!H156</f>
        <v>9.3036663955861183</v>
      </c>
      <c r="J239" s="80">
        <f>Tests!I156</f>
        <v>53605.435745919705</v>
      </c>
      <c r="K239" s="78">
        <f>Tests!J156</f>
        <v>1.716792414137835</v>
      </c>
      <c r="L239" s="81">
        <f>Tests!K156</f>
        <v>3450</v>
      </c>
    </row>
    <row r="240" spans="1:17">
      <c r="A240" s="13">
        <f>A239+1</f>
        <v>2</v>
      </c>
      <c r="B240" s="63" t="s">
        <v>52</v>
      </c>
      <c r="C240" s="8"/>
      <c r="D240" s="80">
        <f>Tests!C157</f>
        <v>36254.547242359367</v>
      </c>
      <c r="E240" s="78">
        <f>Tests!D157</f>
        <v>4.8733490643546329</v>
      </c>
      <c r="F240" s="80">
        <f>Tests!E157</f>
        <v>101580.23099570785</v>
      </c>
      <c r="G240" s="78">
        <f>Tests!F157</f>
        <v>9.6820710252741762</v>
      </c>
      <c r="H240" s="80">
        <f>Tests!G157</f>
        <v>33914.547242359367</v>
      </c>
      <c r="I240" s="78">
        <f>Tests!H157</f>
        <v>3.8986792514837068</v>
      </c>
      <c r="J240" s="80">
        <f>Tests!I157</f>
        <v>12247.769718426127</v>
      </c>
      <c r="K240" s="78">
        <f>Tests!J157</f>
        <v>1.3670648059927597</v>
      </c>
      <c r="L240" s="81">
        <f>Tests!K157</f>
        <v>3900</v>
      </c>
    </row>
    <row r="241" spans="1:17">
      <c r="A241" s="13">
        <f t="shared" ref="A241:A245" si="4">A240+1</f>
        <v>3</v>
      </c>
      <c r="B241" s="63" t="s">
        <v>184</v>
      </c>
      <c r="C241" s="8"/>
      <c r="D241" s="80">
        <f>Tests!C158</f>
        <v>31870.910431769524</v>
      </c>
      <c r="E241" s="78">
        <f>Tests!D158</f>
        <v>14.620047193063899</v>
      </c>
      <c r="F241" s="80">
        <f>Tests!E158</f>
        <v>76185.173246780905</v>
      </c>
      <c r="G241" s="78">
        <f>Tests!F158</f>
        <v>27.046213075822532</v>
      </c>
      <c r="H241" s="80">
        <f>Tests!G158</f>
        <v>31285.910431769524</v>
      </c>
      <c r="I241" s="78">
        <f>Tests!H158</f>
        <v>11.696037754451119</v>
      </c>
      <c r="J241" s="80">
        <f>Tests!I158</f>
        <v>15035.827288819593</v>
      </c>
      <c r="K241" s="78">
        <f>Tests!J158</f>
        <v>1.7841336163565888</v>
      </c>
      <c r="L241" s="81">
        <f>Tests!K158</f>
        <v>975</v>
      </c>
      <c r="N241" s="58"/>
      <c r="O241" s="17"/>
      <c r="P241" s="17"/>
      <c r="Q241" s="17"/>
    </row>
    <row r="242" spans="1:17">
      <c r="A242" s="13">
        <f t="shared" si="4"/>
        <v>4</v>
      </c>
      <c r="B242" s="63" t="s">
        <v>3</v>
      </c>
      <c r="C242" s="8"/>
      <c r="D242" s="80">
        <f>Tests!C159</f>
        <v>577896.01528000145</v>
      </c>
      <c r="E242" s="78">
        <f>Tests!D159</f>
        <v>30.311017208358766</v>
      </c>
      <c r="F242" s="80">
        <f>Tests!E159</f>
        <v>1334130.3999430845</v>
      </c>
      <c r="G242" s="78">
        <f>Tests!F159</f>
        <v>55.133917628041566</v>
      </c>
      <c r="H242" s="80">
        <f>Tests!G159</f>
        <v>572967.01528000145</v>
      </c>
      <c r="I242" s="78">
        <f>Tests!H159</f>
        <v>24.248813766687014</v>
      </c>
      <c r="J242" s="80">
        <f>Tests!I159</f>
        <v>304479.21830790408</v>
      </c>
      <c r="K242" s="78">
        <f>Tests!J159</f>
        <v>2.0387074440424584</v>
      </c>
      <c r="L242" s="81">
        <f>Tests!K159</f>
        <v>3975</v>
      </c>
      <c r="N242" s="58"/>
      <c r="O242" s="17"/>
      <c r="P242" s="17"/>
      <c r="Q242" s="17"/>
    </row>
    <row r="243" spans="1:17">
      <c r="A243" s="13">
        <f t="shared" si="4"/>
        <v>5</v>
      </c>
      <c r="B243" s="63" t="s">
        <v>16</v>
      </c>
      <c r="C243" s="8"/>
      <c r="D243" s="80">
        <f>Tests!C160</f>
        <v>9870.5472372161712</v>
      </c>
      <c r="E243" s="78">
        <f>Tests!D160</f>
        <v>3.2373669978820248</v>
      </c>
      <c r="F243" s="80">
        <f>Tests!E160</f>
        <v>28321.840517955694</v>
      </c>
      <c r="G243" s="78">
        <f>Tests!F160</f>
        <v>6.1357923544691708</v>
      </c>
      <c r="H243" s="80">
        <f>Tests!G160</f>
        <v>10082.227237216171</v>
      </c>
      <c r="I243" s="78">
        <f>Tests!H160</f>
        <v>3.4005302945752791</v>
      </c>
      <c r="J243" s="80">
        <f>Tests!I160</f>
        <v>3760.8578427031862</v>
      </c>
      <c r="K243" s="78">
        <f>Tests!J160</f>
        <v>1.3574494632480556</v>
      </c>
      <c r="L243" s="81">
        <f>Tests!K160</f>
        <v>140</v>
      </c>
      <c r="N243" s="58"/>
      <c r="O243" s="17"/>
      <c r="P243" s="17"/>
      <c r="Q243" s="17"/>
    </row>
    <row r="244" spans="1:17" s="22" customFormat="1" ht="16.5" customHeight="1" thickBot="1">
      <c r="A244" s="13">
        <f t="shared" si="4"/>
        <v>6</v>
      </c>
      <c r="B244" s="63" t="s">
        <v>38</v>
      </c>
      <c r="C244" s="8"/>
      <c r="D244" s="80">
        <f>Tests!C161</f>
        <v>-796637.45250000001</v>
      </c>
      <c r="E244" s="78">
        <f>Tests!D161</f>
        <v>0</v>
      </c>
      <c r="F244" s="80">
        <f>Tests!E161</f>
        <v>0</v>
      </c>
      <c r="G244" s="78" t="str">
        <f>Tests!F161</f>
        <v>N/A</v>
      </c>
      <c r="H244" s="80">
        <f>Tests!G161</f>
        <v>-796637.45250000001</v>
      </c>
      <c r="I244" s="78">
        <f>Tests!H161</f>
        <v>0</v>
      </c>
      <c r="J244" s="80">
        <f>Tests!I161</f>
        <v>-796637.45250000001</v>
      </c>
      <c r="K244" s="78">
        <f>Tests!J161</f>
        <v>0</v>
      </c>
      <c r="L244" s="81">
        <f>Tests!K161</f>
        <v>0</v>
      </c>
      <c r="M244" s="49"/>
      <c r="N244" s="58"/>
      <c r="O244" s="17"/>
      <c r="P244" s="17"/>
      <c r="Q244" s="17"/>
    </row>
    <row r="245" spans="1:17" s="22" customFormat="1" ht="12.75" customHeight="1" thickBot="1">
      <c r="A245" s="13">
        <f t="shared" si="4"/>
        <v>7</v>
      </c>
      <c r="B245" s="92" t="s">
        <v>15</v>
      </c>
      <c r="C245" s="34"/>
      <c r="D245" s="442">
        <f>SUM(D239:D244)</f>
        <v>-23394.836049565114</v>
      </c>
      <c r="E245" s="117">
        <f>Tests!D162</f>
        <v>0.97226473776131395</v>
      </c>
      <c r="F245" s="442">
        <f>SUM(F239:F244)</f>
        <v>1826134.0291494897</v>
      </c>
      <c r="G245" s="117">
        <f>Tests!F162</f>
        <v>32.170888410085411</v>
      </c>
      <c r="H245" s="442">
        <f>SUM(H239:H244)</f>
        <v>-33797.156049565063</v>
      </c>
      <c r="I245" s="117">
        <f>Tests!H162</f>
        <v>0.96042058662139962</v>
      </c>
      <c r="J245" s="442">
        <f>SUM(J239:J244)</f>
        <v>-407508.34359622729</v>
      </c>
      <c r="K245" s="117">
        <f>Tests!J162</f>
        <v>0.66804972627269843</v>
      </c>
      <c r="L245" s="118">
        <f>SUM(L239:L244)</f>
        <v>12440</v>
      </c>
      <c r="M245" s="49"/>
      <c r="N245" s="58"/>
      <c r="O245" s="17"/>
      <c r="P245" s="17"/>
      <c r="Q245" s="17"/>
    </row>
    <row r="246" spans="1:17" s="22" customFormat="1" ht="12.75" customHeight="1">
      <c r="A246" s="21"/>
      <c r="B246" s="12"/>
      <c r="C246" s="12"/>
      <c r="D246" s="40"/>
      <c r="E246" s="42"/>
      <c r="F246" s="40"/>
      <c r="G246" s="44"/>
      <c r="H246" s="43"/>
      <c r="I246" s="42"/>
      <c r="J246" s="43"/>
      <c r="K246" s="42"/>
      <c r="L246" s="33"/>
      <c r="M246" s="49"/>
      <c r="N246" s="58"/>
      <c r="O246" s="17"/>
      <c r="P246" s="17"/>
      <c r="Q246" s="17"/>
    </row>
    <row r="247" spans="1:17" s="22" customFormat="1" ht="12.75" customHeight="1">
      <c r="A247" s="21"/>
      <c r="B247" s="12"/>
      <c r="C247" s="12"/>
      <c r="D247" s="40"/>
      <c r="E247" s="41"/>
      <c r="F247" s="40"/>
      <c r="G247" s="44"/>
      <c r="H247" s="40"/>
      <c r="I247" s="41"/>
      <c r="J247" s="40"/>
      <c r="K247" s="41"/>
      <c r="L247" s="33"/>
      <c r="M247" s="49"/>
      <c r="N247" s="58"/>
      <c r="O247" s="17"/>
      <c r="P247" s="17"/>
      <c r="Q247" s="17"/>
    </row>
    <row r="248" spans="1:17" s="22" customFormat="1" ht="12.75" customHeight="1">
      <c r="A248" s="21"/>
      <c r="B248" s="12"/>
      <c r="C248" s="12"/>
      <c r="D248" s="40"/>
      <c r="E248" s="41"/>
      <c r="F248" s="40"/>
      <c r="G248" s="44"/>
      <c r="H248" s="40"/>
      <c r="I248" s="41"/>
      <c r="J248" s="40"/>
      <c r="K248" s="41"/>
      <c r="L248" s="33"/>
      <c r="M248" s="49"/>
      <c r="N248" s="58"/>
      <c r="O248" s="17"/>
      <c r="P248" s="17"/>
      <c r="Q248" s="17"/>
    </row>
    <row r="249" spans="1:17" s="22" customFormat="1" ht="12.75" customHeight="1">
      <c r="A249" s="21"/>
      <c r="B249" s="12"/>
      <c r="C249" s="12"/>
      <c r="D249" s="40"/>
      <c r="E249" s="41"/>
      <c r="F249" s="40"/>
      <c r="G249" s="44"/>
      <c r="H249" s="40"/>
      <c r="I249" s="41"/>
      <c r="J249" s="40"/>
      <c r="K249" s="41"/>
      <c r="L249" s="33"/>
      <c r="M249" s="49"/>
      <c r="N249" s="58"/>
      <c r="O249" s="17"/>
      <c r="P249" s="17"/>
      <c r="Q249" s="17"/>
    </row>
    <row r="250" spans="1:17" s="22" customFormat="1" ht="12.75" customHeight="1">
      <c r="A250" s="21"/>
      <c r="B250" s="12"/>
      <c r="C250" s="12"/>
      <c r="D250" s="40"/>
      <c r="E250" s="41"/>
      <c r="F250" s="40"/>
      <c r="G250" s="44"/>
      <c r="H250" s="40"/>
      <c r="I250" s="41"/>
      <c r="J250" s="40"/>
      <c r="K250" s="41"/>
      <c r="L250" s="33"/>
      <c r="M250" s="49"/>
      <c r="N250" s="58"/>
      <c r="O250" s="17"/>
      <c r="P250" s="17"/>
      <c r="Q250" s="17"/>
    </row>
    <row r="251" spans="1:17" s="22" customFormat="1" ht="12.75" customHeight="1">
      <c r="A251" s="21"/>
      <c r="B251" s="12"/>
      <c r="C251" s="12"/>
      <c r="D251" s="40"/>
      <c r="E251" s="41"/>
      <c r="F251" s="40"/>
      <c r="G251" s="44"/>
      <c r="H251" s="40"/>
      <c r="I251" s="41"/>
      <c r="J251" s="40"/>
      <c r="K251" s="41"/>
      <c r="L251" s="33"/>
      <c r="M251" s="49"/>
      <c r="N251" s="58"/>
      <c r="O251" s="17"/>
      <c r="P251" s="17"/>
      <c r="Q251" s="17"/>
    </row>
    <row r="252" spans="1:17" s="22" customFormat="1" ht="12.75" customHeight="1">
      <c r="A252" s="21"/>
      <c r="B252" s="12"/>
      <c r="C252" s="12"/>
      <c r="D252" s="40"/>
      <c r="E252" s="41"/>
      <c r="F252" s="40"/>
      <c r="G252" s="44"/>
      <c r="H252" s="40"/>
      <c r="I252" s="41"/>
      <c r="J252" s="40"/>
      <c r="K252" s="41"/>
      <c r="L252" s="33"/>
      <c r="M252" s="49"/>
      <c r="N252" s="58"/>
      <c r="O252" s="17"/>
      <c r="P252" s="17"/>
      <c r="Q252" s="17"/>
    </row>
    <row r="253" spans="1:17" s="22" customFormat="1" ht="12.75" customHeight="1">
      <c r="A253" s="21"/>
      <c r="B253" s="12"/>
      <c r="C253" s="12"/>
      <c r="D253" s="40"/>
      <c r="E253" s="41"/>
      <c r="F253" s="40"/>
      <c r="G253" s="44"/>
      <c r="H253" s="40"/>
      <c r="I253" s="41"/>
      <c r="J253" s="40"/>
      <c r="K253" s="41"/>
      <c r="L253" s="33"/>
      <c r="M253" s="49"/>
      <c r="N253" s="58"/>
      <c r="O253" s="17"/>
      <c r="P253" s="17"/>
      <c r="Q253" s="17"/>
    </row>
    <row r="254" spans="1:17" s="22" customFormat="1" ht="12.75" customHeight="1">
      <c r="A254" s="21"/>
      <c r="B254" s="12"/>
      <c r="C254" s="12"/>
      <c r="D254" s="40"/>
      <c r="E254" s="41"/>
      <c r="F254" s="40"/>
      <c r="G254" s="44"/>
      <c r="H254" s="40"/>
      <c r="I254" s="41"/>
      <c r="J254" s="40"/>
      <c r="K254" s="41"/>
      <c r="L254" s="33"/>
      <c r="M254" s="49"/>
      <c r="N254" s="58"/>
      <c r="O254" s="17"/>
      <c r="P254" s="17"/>
      <c r="Q254" s="17"/>
    </row>
    <row r="255" spans="1:17" s="22" customFormat="1" ht="12.75" customHeight="1">
      <c r="A255" s="21"/>
      <c r="B255" s="12"/>
      <c r="C255" s="12"/>
      <c r="D255" s="40"/>
      <c r="E255" s="41"/>
      <c r="F255" s="40"/>
      <c r="G255" s="44"/>
      <c r="H255" s="40"/>
      <c r="I255" s="41"/>
      <c r="J255" s="40"/>
      <c r="K255" s="41"/>
      <c r="L255" s="33"/>
      <c r="M255" s="49"/>
      <c r="N255" s="58"/>
      <c r="O255" s="17"/>
      <c r="P255" s="17"/>
      <c r="Q255" s="17"/>
    </row>
    <row r="256" spans="1:17" s="22" customFormat="1" ht="12.75" customHeight="1">
      <c r="A256" s="21"/>
      <c r="B256" s="12"/>
      <c r="C256" s="12"/>
      <c r="D256" s="40"/>
      <c r="E256" s="41"/>
      <c r="F256" s="40"/>
      <c r="G256" s="44"/>
      <c r="H256" s="40"/>
      <c r="I256" s="41"/>
      <c r="J256" s="40"/>
      <c r="K256" s="41"/>
      <c r="L256" s="33"/>
      <c r="M256" s="49"/>
      <c r="N256" s="58"/>
      <c r="O256" s="17"/>
      <c r="P256" s="17"/>
      <c r="Q256" s="17"/>
    </row>
    <row r="257" spans="1:17" s="22" customFormat="1" ht="12.75" customHeight="1">
      <c r="A257" s="21"/>
      <c r="B257" s="12"/>
      <c r="C257" s="12"/>
      <c r="D257" s="40"/>
      <c r="E257" s="41"/>
      <c r="F257" s="40"/>
      <c r="G257" s="44"/>
      <c r="H257" s="40"/>
      <c r="I257" s="41"/>
      <c r="J257" s="40"/>
      <c r="K257" s="41"/>
      <c r="L257" s="33"/>
      <c r="M257" s="49"/>
      <c r="N257" s="58"/>
      <c r="O257" s="17"/>
      <c r="P257" s="17"/>
      <c r="Q257" s="17"/>
    </row>
    <row r="258" spans="1:17" s="22" customFormat="1" ht="12.75" customHeight="1">
      <c r="A258" s="21"/>
      <c r="B258" s="12"/>
      <c r="C258" s="12"/>
      <c r="D258" s="40"/>
      <c r="E258" s="41"/>
      <c r="F258" s="40"/>
      <c r="G258" s="44"/>
      <c r="H258" s="40"/>
      <c r="I258" s="41"/>
      <c r="J258" s="40"/>
      <c r="K258" s="41"/>
      <c r="L258" s="33"/>
      <c r="M258" s="49"/>
      <c r="N258" s="58"/>
      <c r="O258" s="17"/>
      <c r="P258" s="17"/>
      <c r="Q258" s="17"/>
    </row>
    <row r="259" spans="1:17" s="22" customFormat="1" ht="12.75" customHeight="1">
      <c r="A259" s="21"/>
      <c r="B259" s="12"/>
      <c r="C259" s="12"/>
      <c r="D259" s="40"/>
      <c r="E259" s="41"/>
      <c r="F259" s="40"/>
      <c r="G259" s="44"/>
      <c r="H259" s="40"/>
      <c r="I259" s="41"/>
      <c r="J259" s="40"/>
      <c r="K259" s="41"/>
      <c r="L259" s="33"/>
      <c r="M259" s="49"/>
      <c r="N259" s="58"/>
      <c r="O259" s="17"/>
      <c r="P259" s="17"/>
      <c r="Q259" s="17"/>
    </row>
    <row r="260" spans="1:17" s="22" customFormat="1" ht="12.75" customHeight="1">
      <c r="A260" s="21"/>
      <c r="B260" s="12"/>
      <c r="C260" s="12"/>
      <c r="D260" s="40"/>
      <c r="E260" s="41"/>
      <c r="F260" s="40"/>
      <c r="G260" s="44"/>
      <c r="H260" s="40"/>
      <c r="I260" s="41"/>
      <c r="J260" s="40"/>
      <c r="K260" s="41"/>
      <c r="L260" s="33"/>
      <c r="M260" s="49"/>
      <c r="N260" s="58"/>
      <c r="O260" s="17"/>
      <c r="P260" s="17"/>
      <c r="Q260" s="17"/>
    </row>
    <row r="261" spans="1:17" s="22" customFormat="1" ht="12.75" customHeight="1">
      <c r="A261" s="21"/>
      <c r="B261" s="12"/>
      <c r="C261" s="12"/>
      <c r="D261" s="40"/>
      <c r="E261" s="41"/>
      <c r="F261" s="40"/>
      <c r="G261" s="44"/>
      <c r="H261" s="40"/>
      <c r="I261" s="41"/>
      <c r="J261" s="40"/>
      <c r="K261" s="41"/>
      <c r="L261" s="33"/>
      <c r="M261" s="49"/>
      <c r="N261" s="58"/>
      <c r="O261" s="17"/>
      <c r="P261" s="17"/>
      <c r="Q261" s="17"/>
    </row>
    <row r="262" spans="1:17" s="22" customFormat="1" ht="12.75" customHeight="1">
      <c r="A262" s="21"/>
      <c r="B262" s="12"/>
      <c r="C262" s="12"/>
      <c r="D262" s="40"/>
      <c r="E262" s="41"/>
      <c r="F262" s="40"/>
      <c r="G262" s="44"/>
      <c r="H262" s="40"/>
      <c r="I262" s="41"/>
      <c r="J262" s="40"/>
      <c r="K262" s="41"/>
      <c r="L262" s="33"/>
      <c r="M262" s="49"/>
      <c r="N262" s="58"/>
      <c r="O262" s="17"/>
      <c r="P262" s="17"/>
      <c r="Q262" s="17"/>
    </row>
    <row r="263" spans="1:17" s="22" customFormat="1" ht="12.75" customHeight="1">
      <c r="A263" s="21"/>
      <c r="B263" s="12"/>
      <c r="C263" s="12"/>
      <c r="D263" s="40"/>
      <c r="E263" s="41"/>
      <c r="F263" s="40"/>
      <c r="G263" s="44"/>
      <c r="H263" s="40"/>
      <c r="I263" s="41"/>
      <c r="J263" s="40"/>
      <c r="K263" s="41"/>
      <c r="L263" s="33"/>
      <c r="M263" s="49"/>
      <c r="N263" s="452" t="s">
        <v>141</v>
      </c>
      <c r="O263" s="452" t="s">
        <v>290</v>
      </c>
      <c r="P263" s="452" t="s">
        <v>291</v>
      </c>
      <c r="Q263" s="452" t="s">
        <v>136</v>
      </c>
    </row>
    <row r="264" spans="1:17" s="22" customFormat="1" ht="12.75" customHeight="1">
      <c r="A264" s="21"/>
      <c r="B264" s="12"/>
      <c r="C264" s="12"/>
      <c r="D264" s="40"/>
      <c r="E264" s="41"/>
      <c r="F264" s="40"/>
      <c r="G264" s="44"/>
      <c r="H264" s="40"/>
      <c r="I264" s="41"/>
      <c r="J264" s="40"/>
      <c r="K264" s="41"/>
      <c r="L264" s="33"/>
      <c r="M264" s="49"/>
      <c r="N264" s="452"/>
      <c r="O264" s="452"/>
      <c r="P264" s="452"/>
      <c r="Q264" s="452"/>
    </row>
    <row r="265" spans="1:17" s="22" customFormat="1" ht="12.75" customHeight="1">
      <c r="A265" s="21"/>
      <c r="B265" s="12"/>
      <c r="C265" s="12"/>
      <c r="D265" s="40"/>
      <c r="E265" s="41"/>
      <c r="F265" s="40"/>
      <c r="G265" s="44"/>
      <c r="H265" s="40"/>
      <c r="I265" s="41"/>
      <c r="J265" s="40"/>
      <c r="K265" s="41"/>
      <c r="L265" s="33"/>
      <c r="M265" s="49"/>
      <c r="N265" s="452"/>
      <c r="O265" s="452"/>
      <c r="P265" s="452"/>
      <c r="Q265" s="452"/>
    </row>
    <row r="266" spans="1:17" s="22" customFormat="1" ht="12.75" customHeight="1">
      <c r="A266" s="21"/>
      <c r="B266" s="12"/>
      <c r="C266" s="12"/>
      <c r="D266" s="40"/>
      <c r="E266" s="41"/>
      <c r="F266" s="40"/>
      <c r="G266" s="44"/>
      <c r="H266" s="40"/>
      <c r="I266" s="41"/>
      <c r="J266" s="40"/>
      <c r="K266" s="41"/>
      <c r="L266" s="33"/>
      <c r="M266" s="49"/>
      <c r="N266" s="452"/>
      <c r="O266" s="452"/>
      <c r="P266" s="452"/>
      <c r="Q266" s="452"/>
    </row>
    <row r="267" spans="1:17" s="22" customFormat="1" ht="12.75" customHeight="1">
      <c r="A267" s="21"/>
      <c r="B267" s="12"/>
      <c r="C267" s="12"/>
      <c r="D267" s="40"/>
      <c r="E267" s="41"/>
      <c r="F267" s="40"/>
      <c r="G267" s="44"/>
      <c r="H267" s="40"/>
      <c r="I267" s="41"/>
      <c r="J267" s="40"/>
      <c r="K267" s="41"/>
      <c r="L267" s="33"/>
      <c r="M267" s="455"/>
      <c r="N267" s="452"/>
      <c r="O267" s="452"/>
      <c r="P267" s="452"/>
      <c r="Q267" s="452"/>
    </row>
    <row r="268" spans="1:17" s="22" customFormat="1" ht="12.75" customHeight="1">
      <c r="A268" s="21"/>
      <c r="B268" s="12"/>
      <c r="C268" s="12"/>
      <c r="D268" s="40"/>
      <c r="E268" s="41"/>
      <c r="F268" s="40"/>
      <c r="G268" s="44"/>
      <c r="H268" s="40"/>
      <c r="I268" s="41"/>
      <c r="J268" s="40"/>
      <c r="K268" s="41"/>
      <c r="L268" s="33"/>
      <c r="M268" s="455"/>
      <c r="N268" s="452"/>
      <c r="O268" s="452"/>
      <c r="P268" s="452"/>
      <c r="Q268" s="452"/>
    </row>
    <row r="269" spans="1:17" s="22" customFormat="1" ht="12.75" customHeight="1">
      <c r="A269" s="21"/>
      <c r="B269" s="12"/>
      <c r="C269" s="12"/>
      <c r="D269" s="40"/>
      <c r="E269" s="41"/>
      <c r="F269" s="40"/>
      <c r="G269" s="44"/>
      <c r="H269" s="40"/>
      <c r="I269" s="41"/>
      <c r="J269" s="40"/>
      <c r="K269" s="41"/>
      <c r="L269" s="33"/>
      <c r="M269" s="455"/>
      <c r="N269" s="452"/>
      <c r="O269" s="452"/>
      <c r="P269" s="452"/>
      <c r="Q269" s="452"/>
    </row>
    <row r="270" spans="1:17" s="22" customFormat="1" ht="12.75" customHeight="1">
      <c r="A270" s="21"/>
      <c r="B270" s="12"/>
      <c r="C270" s="12"/>
      <c r="D270" s="40"/>
      <c r="E270" s="41"/>
      <c r="F270" s="40"/>
      <c r="G270" s="44"/>
      <c r="H270" s="40"/>
      <c r="I270" s="41"/>
      <c r="J270" s="40"/>
      <c r="K270" s="41"/>
      <c r="L270" s="33"/>
      <c r="M270" s="455"/>
      <c r="N270" s="452"/>
      <c r="O270" s="452"/>
      <c r="P270" s="452"/>
      <c r="Q270" s="452"/>
    </row>
    <row r="271" spans="1:17" s="22" customFormat="1" ht="12.75" customHeight="1">
      <c r="A271" s="21"/>
      <c r="B271" s="12"/>
      <c r="C271" s="12"/>
      <c r="D271" s="40"/>
      <c r="E271" s="41"/>
      <c r="F271" s="40"/>
      <c r="G271" s="44"/>
      <c r="H271" s="40"/>
      <c r="I271" s="41"/>
      <c r="J271" s="40"/>
      <c r="K271" s="41"/>
      <c r="L271" s="33"/>
      <c r="M271" s="455"/>
      <c r="N271" s="452"/>
      <c r="O271" s="452"/>
      <c r="P271" s="452"/>
      <c r="Q271" s="452"/>
    </row>
    <row r="272" spans="1:17" s="22" customFormat="1" ht="12.75" customHeight="1">
      <c r="A272" s="21"/>
      <c r="B272" s="12"/>
      <c r="C272" s="12"/>
      <c r="D272" s="40"/>
      <c r="E272" s="41"/>
      <c r="F272" s="40"/>
      <c r="G272" s="44"/>
      <c r="H272" s="40"/>
      <c r="I272" s="41"/>
      <c r="J272" s="40"/>
      <c r="K272" s="41"/>
      <c r="L272" s="33"/>
      <c r="M272" s="455"/>
      <c r="N272" s="452"/>
      <c r="O272" s="452"/>
      <c r="P272" s="452"/>
      <c r="Q272" s="452"/>
    </row>
    <row r="273" spans="1:17" s="22" customFormat="1" ht="12.75" customHeight="1">
      <c r="A273" s="21"/>
      <c r="B273" s="12"/>
      <c r="C273" s="12"/>
      <c r="D273" s="40"/>
      <c r="E273" s="41"/>
      <c r="F273" s="40"/>
      <c r="G273" s="44"/>
      <c r="H273" s="40"/>
      <c r="I273" s="41"/>
      <c r="J273" s="40"/>
      <c r="K273" s="41"/>
      <c r="L273" s="33"/>
      <c r="M273" s="455"/>
      <c r="N273" s="452"/>
      <c r="O273" s="452"/>
      <c r="P273" s="452"/>
      <c r="Q273" s="452"/>
    </row>
    <row r="274" spans="1:17" s="22" customFormat="1" ht="12.75" customHeight="1">
      <c r="A274" s="21"/>
      <c r="B274" s="12"/>
      <c r="C274" s="12"/>
      <c r="D274" s="40"/>
      <c r="E274" s="41"/>
      <c r="F274" s="40"/>
      <c r="G274" s="44"/>
      <c r="H274" s="40"/>
      <c r="I274" s="41"/>
      <c r="J274" s="40"/>
      <c r="K274" s="41"/>
      <c r="L274" s="33"/>
      <c r="M274" s="455"/>
      <c r="N274" s="452"/>
      <c r="O274" s="452"/>
      <c r="P274" s="452"/>
      <c r="Q274" s="452"/>
    </row>
    <row r="275" spans="1:17" s="22" customFormat="1" ht="12.75" customHeight="1">
      <c r="A275" s="21"/>
      <c r="B275" s="12"/>
      <c r="C275" s="12"/>
      <c r="D275" s="40"/>
      <c r="E275" s="41"/>
      <c r="F275" s="40"/>
      <c r="G275" s="44"/>
      <c r="H275" s="40"/>
      <c r="I275" s="41"/>
      <c r="J275" s="40"/>
      <c r="K275" s="41"/>
      <c r="L275" s="33"/>
      <c r="M275" s="455"/>
      <c r="N275" s="452"/>
      <c r="O275" s="452"/>
      <c r="P275" s="452"/>
      <c r="Q275" s="452"/>
    </row>
    <row r="276" spans="1:17" s="22" customFormat="1" ht="12.75" customHeight="1" thickBot="1">
      <c r="A276" s="21"/>
      <c r="B276" s="12"/>
      <c r="C276" s="12"/>
      <c r="D276" s="40"/>
      <c r="E276" s="41"/>
      <c r="F276" s="40"/>
      <c r="G276" s="44"/>
      <c r="H276" s="40"/>
      <c r="I276" s="41"/>
      <c r="J276" s="40"/>
      <c r="K276" s="41"/>
      <c r="L276" s="33"/>
      <c r="M276" s="455"/>
      <c r="N276" s="452"/>
      <c r="O276" s="452"/>
      <c r="P276" s="452"/>
      <c r="Q276" s="452"/>
    </row>
    <row r="277" spans="1:17" s="39" customFormat="1" ht="47.25" customHeight="1" thickBot="1">
      <c r="A277" s="21"/>
      <c r="B277" s="456" t="str">
        <f>Tests!A164</f>
        <v>COST EFFECTIVENESS TESTS - BUDGET 2013 - FORECASTED PARTICIPANTS &amp; COSTS - LOW INCOME WEATHERIZATION (1 Year)</v>
      </c>
      <c r="C277" s="457"/>
      <c r="D277" s="457"/>
      <c r="E277" s="457"/>
      <c r="F277" s="457"/>
      <c r="G277" s="457"/>
      <c r="H277" s="457"/>
      <c r="I277" s="457"/>
      <c r="J277" s="457"/>
      <c r="K277" s="457"/>
      <c r="L277" s="75"/>
      <c r="M277" s="50"/>
      <c r="N277" s="58"/>
      <c r="O277" s="52"/>
      <c r="P277" s="52"/>
      <c r="Q277" s="52"/>
    </row>
    <row r="278" spans="1:17" ht="26.25" thickBot="1">
      <c r="A278" s="35"/>
      <c r="B278" s="464" t="s">
        <v>10</v>
      </c>
      <c r="C278" s="4"/>
      <c r="D278" s="453" t="s">
        <v>20</v>
      </c>
      <c r="E278" s="454"/>
      <c r="F278" s="473" t="s">
        <v>96</v>
      </c>
      <c r="G278" s="461"/>
      <c r="H278" s="453" t="s">
        <v>71</v>
      </c>
      <c r="I278" s="454"/>
      <c r="J278" s="453" t="s">
        <v>22</v>
      </c>
      <c r="K278" s="454"/>
      <c r="L278" s="71" t="s">
        <v>95</v>
      </c>
      <c r="N278" s="58"/>
      <c r="O278" s="52"/>
      <c r="P278" s="52"/>
      <c r="Q278" s="52"/>
    </row>
    <row r="279" spans="1:17" ht="13.5" thickBot="1">
      <c r="B279" s="466"/>
      <c r="C279" s="8"/>
      <c r="D279" s="24" t="s">
        <v>19</v>
      </c>
      <c r="E279" s="25" t="s">
        <v>49</v>
      </c>
      <c r="F279" s="24" t="s">
        <v>19</v>
      </c>
      <c r="G279" s="25" t="s">
        <v>49</v>
      </c>
      <c r="H279" s="24" t="s">
        <v>19</v>
      </c>
      <c r="I279" s="25" t="s">
        <v>49</v>
      </c>
      <c r="J279" s="24" t="s">
        <v>19</v>
      </c>
      <c r="K279" s="25" t="s">
        <v>49</v>
      </c>
      <c r="L279" s="73" t="str">
        <f>Years&amp;" Years"</f>
        <v>1 Years</v>
      </c>
      <c r="M279" s="49"/>
      <c r="N279" s="58"/>
      <c r="O279" s="52"/>
      <c r="P279" s="52"/>
      <c r="Q279" s="52"/>
    </row>
    <row r="280" spans="1:17">
      <c r="A280" s="13">
        <v>1</v>
      </c>
      <c r="B280" s="68" t="s">
        <v>66</v>
      </c>
      <c r="C280" s="76"/>
      <c r="D280" s="28">
        <f>Tests!C167</f>
        <v>571539.30055510311</v>
      </c>
      <c r="E280" s="84" t="str">
        <f>Tests!D167</f>
        <v>N/A</v>
      </c>
      <c r="F280" s="28">
        <f>Tests!E167</f>
        <v>918711.04508422292</v>
      </c>
      <c r="G280" s="84" t="str">
        <f>Tests!F167</f>
        <v>N/A</v>
      </c>
      <c r="H280" s="28">
        <f>Tests!G167</f>
        <v>571539.30055510311</v>
      </c>
      <c r="I280" s="84" t="str">
        <f>Tests!H167</f>
        <v>N/A</v>
      </c>
      <c r="J280" s="28">
        <f>Tests!I167</f>
        <v>326591.19860280078</v>
      </c>
      <c r="K280" s="65">
        <f>Tests!J167</f>
        <v>2.3333077333515999</v>
      </c>
      <c r="L280" s="16">
        <f>Tests!K167</f>
        <v>500</v>
      </c>
      <c r="M280" s="49"/>
      <c r="N280" s="58"/>
      <c r="O280" s="52"/>
      <c r="P280" s="52"/>
      <c r="Q280" s="52"/>
    </row>
    <row r="281" spans="1:17">
      <c r="A281" s="13">
        <f>A280+1</f>
        <v>2</v>
      </c>
      <c r="B281" s="29" t="s">
        <v>255</v>
      </c>
      <c r="C281" s="443"/>
      <c r="D281" s="30">
        <f>Tests!C168</f>
        <v>356933.27784043201</v>
      </c>
      <c r="E281" s="108">
        <f>Tests!D168</f>
        <v>2.6217399108032247</v>
      </c>
      <c r="F281" s="30">
        <f>Tests!E168</f>
        <v>1105147.3388962892</v>
      </c>
      <c r="G281" s="108">
        <f>Tests!F168</f>
        <v>5.0170231425881786</v>
      </c>
      <c r="H281" s="30">
        <f>Tests!G168</f>
        <v>356176.07784043206</v>
      </c>
      <c r="I281" s="108">
        <f>Tests!H168</f>
        <v>2.6127510882518998</v>
      </c>
      <c r="J281" s="30">
        <f>Tests!I168</f>
        <v>108876.47410938761</v>
      </c>
      <c r="K281" s="108">
        <f>Tests!J168</f>
        <v>1.2325676946891917</v>
      </c>
      <c r="L281" s="444">
        <f>Tests!K168</f>
        <v>631</v>
      </c>
      <c r="M281" s="49"/>
      <c r="N281" s="58"/>
      <c r="O281" s="52"/>
      <c r="P281" s="52"/>
      <c r="Q281" s="52"/>
    </row>
    <row r="282" spans="1:17">
      <c r="A282" s="13">
        <f t="shared" ref="A282:A289" si="5">A281+1</f>
        <v>3</v>
      </c>
      <c r="B282" s="29" t="s">
        <v>256</v>
      </c>
      <c r="C282" s="443"/>
      <c r="D282" s="30">
        <f>Tests!C169</f>
        <v>59778.02609885385</v>
      </c>
      <c r="E282" s="108">
        <f>Tests!D169</f>
        <v>1.3539887649497024</v>
      </c>
      <c r="F282" s="30">
        <f>Tests!E169</f>
        <v>375943.97821406578</v>
      </c>
      <c r="G282" s="108">
        <f>Tests!F169</f>
        <v>2.7809881419396891</v>
      </c>
      <c r="H282" s="30">
        <f>Tests!G169</f>
        <v>54811.26609885387</v>
      </c>
      <c r="I282" s="108">
        <f>Tests!H169</f>
        <v>1.3153033716654252</v>
      </c>
      <c r="J282" s="30">
        <f>Tests!I169</f>
        <v>-33321.996438377653</v>
      </c>
      <c r="K282" s="108">
        <f>Tests!J169</f>
        <v>0.87280217611427768</v>
      </c>
      <c r="L282" s="444">
        <f>Tests!K169</f>
        <v>547</v>
      </c>
      <c r="M282" s="49"/>
      <c r="N282" s="58"/>
      <c r="O282" s="52"/>
      <c r="P282" s="52"/>
      <c r="Q282" s="52"/>
    </row>
    <row r="283" spans="1:17">
      <c r="A283" s="13">
        <f t="shared" si="5"/>
        <v>4</v>
      </c>
      <c r="B283" s="29" t="s">
        <v>257</v>
      </c>
      <c r="C283" s="443"/>
      <c r="D283" s="30">
        <f>Tests!C170</f>
        <v>33730.504728936081</v>
      </c>
      <c r="E283" s="108">
        <f>Tests!D170</f>
        <v>1.4062992024095733</v>
      </c>
      <c r="F283" s="30">
        <f>Tests!E170</f>
        <v>156622.82714252447</v>
      </c>
      <c r="G283" s="108">
        <f>Tests!F170</f>
        <v>2.5092742965698838</v>
      </c>
      <c r="H283" s="30">
        <f>Tests!G170</f>
        <v>67333.384728936086</v>
      </c>
      <c r="I283" s="108">
        <f>Tests!H170</f>
        <v>2.3625826600480835</v>
      </c>
      <c r="J283" s="30">
        <f>Tests!I170</f>
        <v>22331.853112074168</v>
      </c>
      <c r="K283" s="108">
        <f>Tests!J170</f>
        <v>1.2365223145495359</v>
      </c>
      <c r="L283" s="444">
        <f>Tests!K170</f>
        <v>232</v>
      </c>
      <c r="M283" s="49"/>
      <c r="N283" s="58"/>
      <c r="O283" s="52"/>
      <c r="P283" s="52"/>
      <c r="Q283" s="52"/>
    </row>
    <row r="284" spans="1:17">
      <c r="A284" s="13">
        <f t="shared" si="5"/>
        <v>5</v>
      </c>
      <c r="B284" s="29" t="s">
        <v>258</v>
      </c>
      <c r="C284" s="443"/>
      <c r="D284" s="30">
        <f>Tests!C171</f>
        <v>-23997.540030320844</v>
      </c>
      <c r="E284" s="108">
        <f>Tests!D171</f>
        <v>0.71930653137952949</v>
      </c>
      <c r="F284" s="30">
        <f>Tests!E171</f>
        <v>62706.995955185004</v>
      </c>
      <c r="G284" s="108">
        <f>Tests!F171</f>
        <v>1.58677495040546</v>
      </c>
      <c r="H284" s="30">
        <f>Tests!G171</f>
        <v>3053.219958987167</v>
      </c>
      <c r="I284" s="108">
        <f>Tests!H171</f>
        <v>1.0522426973323404</v>
      </c>
      <c r="J284" s="30">
        <f>Tests!I171</f>
        <v>-20650.751519642974</v>
      </c>
      <c r="K284" s="108">
        <f>Tests!J171</f>
        <v>0.74861213805280513</v>
      </c>
      <c r="L284" s="444">
        <f>Tests!K171</f>
        <v>198</v>
      </c>
      <c r="M284" s="49"/>
      <c r="N284" s="58"/>
      <c r="O284" s="52"/>
      <c r="P284" s="52"/>
      <c r="Q284" s="52"/>
    </row>
    <row r="285" spans="1:17">
      <c r="A285" s="13">
        <f t="shared" si="5"/>
        <v>6</v>
      </c>
      <c r="B285" s="29" t="s">
        <v>259</v>
      </c>
      <c r="C285" s="443"/>
      <c r="D285" s="30">
        <f>Tests!C172</f>
        <v>67387.379137231474</v>
      </c>
      <c r="E285" s="108">
        <f>Tests!D172</f>
        <v>2.2670751794702633</v>
      </c>
      <c r="F285" s="30">
        <f>Tests!E172</f>
        <v>209804.52911755824</v>
      </c>
      <c r="G285" s="108">
        <f>Tests!F172</f>
        <v>4.155939462716737</v>
      </c>
      <c r="H285" s="30">
        <f>Tests!G172</f>
        <v>71989.789643041484</v>
      </c>
      <c r="I285" s="108">
        <f>Tests!H172</f>
        <v>2.4818507227884994</v>
      </c>
      <c r="J285" s="30">
        <f>Tests!I172</f>
        <v>23421.424600720638</v>
      </c>
      <c r="K285" s="108">
        <f>Tests!J172</f>
        <v>1.2410867496941527</v>
      </c>
      <c r="L285" s="444">
        <f>Tests!K172</f>
        <v>481</v>
      </c>
      <c r="M285" s="49"/>
      <c r="N285" s="58"/>
      <c r="O285" s="17"/>
      <c r="P285" s="17"/>
      <c r="Q285" s="17"/>
    </row>
    <row r="286" spans="1:17">
      <c r="A286" s="13">
        <f t="shared" si="5"/>
        <v>7</v>
      </c>
      <c r="B286" s="29" t="s">
        <v>260</v>
      </c>
      <c r="C286" s="443"/>
      <c r="D286" s="30">
        <f>Tests!C173</f>
        <v>40821.763216772597</v>
      </c>
      <c r="E286" s="108">
        <f>Tests!D173</f>
        <v>3.2373669978820248</v>
      </c>
      <c r="F286" s="30">
        <f>Tests!E173</f>
        <v>117131.04042783106</v>
      </c>
      <c r="G286" s="108">
        <f>Tests!F173</f>
        <v>6.1357923544691717</v>
      </c>
      <c r="H286" s="30">
        <f>Tests!G173</f>
        <v>41697.211216772594</v>
      </c>
      <c r="I286" s="108">
        <f>Tests!H173</f>
        <v>3.4005302945752787</v>
      </c>
      <c r="J286" s="30">
        <f>Tests!I173</f>
        <v>15553.833506608178</v>
      </c>
      <c r="K286" s="108">
        <f>Tests!J173</f>
        <v>1.3574494632480556</v>
      </c>
      <c r="L286" s="444">
        <f>Tests!K173</f>
        <v>579</v>
      </c>
      <c r="M286" s="49"/>
      <c r="N286" s="58"/>
      <c r="O286" s="17"/>
      <c r="P286" s="17"/>
      <c r="Q286" s="17"/>
    </row>
    <row r="287" spans="1:17">
      <c r="A287" s="13">
        <f t="shared" si="5"/>
        <v>8</v>
      </c>
      <c r="B287" s="29" t="s">
        <v>261</v>
      </c>
      <c r="C287" s="443"/>
      <c r="D287" s="30">
        <f>Tests!C174</f>
        <v>-40629.058739835091</v>
      </c>
      <c r="E287" s="108">
        <f>Tests!D174</f>
        <v>0.65366194567164893</v>
      </c>
      <c r="F287" s="30">
        <f>Tests!E174</f>
        <v>117643.69758727765</v>
      </c>
      <c r="G287" s="108">
        <f>Tests!F174</f>
        <v>1.8022728675507791</v>
      </c>
      <c r="H287" s="30">
        <f>Tests!G174</f>
        <v>-16836.649929499472</v>
      </c>
      <c r="I287" s="108">
        <f>Tests!H174</f>
        <v>0.8199635371853603</v>
      </c>
      <c r="J287" s="30">
        <f>Tests!I174</f>
        <v>-53260.068611807568</v>
      </c>
      <c r="K287" s="108">
        <f>Tests!J174</f>
        <v>0.59012246324613138</v>
      </c>
      <c r="L287" s="444">
        <f>Tests!K174</f>
        <v>214</v>
      </c>
      <c r="M287" s="49"/>
      <c r="N287" s="58"/>
      <c r="O287" s="17"/>
      <c r="P287" s="17"/>
      <c r="Q287" s="17"/>
    </row>
    <row r="288" spans="1:17" s="22" customFormat="1" ht="12.75" customHeight="1" thickBot="1">
      <c r="A288" s="13">
        <f t="shared" si="5"/>
        <v>9</v>
      </c>
      <c r="B288" s="69" t="s">
        <v>38</v>
      </c>
      <c r="C288" s="77"/>
      <c r="D288" s="30">
        <f>Tests!C175</f>
        <v>-556584</v>
      </c>
      <c r="E288" s="108">
        <f>Tests!D175</f>
        <v>0</v>
      </c>
      <c r="F288" s="30">
        <f>Tests!E175</f>
        <v>0</v>
      </c>
      <c r="G288" s="108" t="str">
        <f>Tests!F175</f>
        <v>N/A</v>
      </c>
      <c r="H288" s="30">
        <f>Tests!G175</f>
        <v>-556584</v>
      </c>
      <c r="I288" s="108">
        <f>Tests!H175</f>
        <v>0</v>
      </c>
      <c r="J288" s="30">
        <f>Tests!I175</f>
        <v>-556584</v>
      </c>
      <c r="K288" s="108">
        <f>Tests!J175</f>
        <v>0</v>
      </c>
      <c r="L288" s="444">
        <f>Tests!K175</f>
        <v>0</v>
      </c>
      <c r="M288" s="49"/>
      <c r="N288" s="58"/>
      <c r="O288" s="17"/>
      <c r="P288" s="17"/>
      <c r="Q288" s="17"/>
    </row>
    <row r="289" spans="1:17" s="22" customFormat="1" ht="12.75" customHeight="1" thickBot="1">
      <c r="A289" s="13">
        <f t="shared" si="5"/>
        <v>10</v>
      </c>
      <c r="B289" s="119" t="s">
        <v>15</v>
      </c>
      <c r="C289" s="120"/>
      <c r="D289" s="93">
        <f>SUM(D280:D288)</f>
        <v>508979.65280717309</v>
      </c>
      <c r="E289" s="94">
        <f>Tests!D176</f>
        <v>1.3906817780488556</v>
      </c>
      <c r="F289" s="121">
        <f>SUM(F280:F288)</f>
        <v>3063711.4524249546</v>
      </c>
      <c r="G289" s="127">
        <f>Tests!F176</f>
        <v>4.2845368286870187</v>
      </c>
      <c r="H289" s="93">
        <f>SUM(H280:H288)</f>
        <v>593179.60011262703</v>
      </c>
      <c r="I289" s="94">
        <f>Tests!H176</f>
        <v>1.4867719364105891</v>
      </c>
      <c r="J289" s="121">
        <f>SUM(J280:J288)</f>
        <v>-167042.03263823688</v>
      </c>
      <c r="K289" s="94">
        <f>Tests!J176</f>
        <v>0.91558503905822475</v>
      </c>
      <c r="L289" s="95">
        <f>SUM(L280:L288)</f>
        <v>3382</v>
      </c>
      <c r="M289" s="49"/>
      <c r="N289" s="58"/>
      <c r="O289" s="17"/>
      <c r="P289" s="17"/>
      <c r="Q289" s="17"/>
    </row>
    <row r="290" spans="1:17" s="22" customFormat="1" ht="12.75" customHeight="1">
      <c r="A290" s="13"/>
      <c r="B290" s="12"/>
      <c r="C290" s="12"/>
      <c r="D290" s="40"/>
      <c r="E290" s="42"/>
      <c r="F290" s="43"/>
      <c r="G290" s="42"/>
      <c r="H290" s="40"/>
      <c r="I290" s="42"/>
      <c r="J290" s="43"/>
      <c r="K290" s="42"/>
      <c r="L290" s="33"/>
      <c r="M290" s="49"/>
      <c r="N290" s="58"/>
      <c r="O290" s="17"/>
      <c r="P290" s="17"/>
      <c r="Q290" s="17"/>
    </row>
    <row r="291" spans="1:17" s="22" customFormat="1" ht="12.75" customHeight="1">
      <c r="A291" s="21"/>
      <c r="B291" s="12"/>
      <c r="C291" s="12"/>
      <c r="D291" s="40"/>
      <c r="E291" s="41"/>
      <c r="F291" s="40"/>
      <c r="G291" s="41"/>
      <c r="H291" s="40"/>
      <c r="I291" s="41"/>
      <c r="J291" s="40"/>
      <c r="K291" s="41"/>
      <c r="L291" s="33"/>
      <c r="M291" s="49"/>
      <c r="N291" s="58"/>
      <c r="O291" s="17"/>
      <c r="P291" s="17"/>
      <c r="Q291" s="17"/>
    </row>
    <row r="292" spans="1:17" s="22" customFormat="1" ht="12.75" customHeight="1">
      <c r="A292" s="21"/>
      <c r="B292" s="12"/>
      <c r="C292" s="12"/>
      <c r="D292" s="40"/>
      <c r="E292" s="41"/>
      <c r="F292" s="40"/>
      <c r="G292" s="41"/>
      <c r="H292" s="40"/>
      <c r="I292" s="41"/>
      <c r="J292" s="40"/>
      <c r="K292" s="41"/>
      <c r="L292" s="33"/>
      <c r="M292" s="49"/>
      <c r="N292" s="58"/>
      <c r="O292" s="17"/>
      <c r="P292" s="17"/>
      <c r="Q292" s="17"/>
    </row>
    <row r="293" spans="1:17" s="22" customFormat="1" ht="12.75" customHeight="1">
      <c r="A293" s="21"/>
      <c r="B293" s="12"/>
      <c r="C293" s="12"/>
      <c r="D293" s="40"/>
      <c r="E293" s="41"/>
      <c r="F293" s="40"/>
      <c r="G293" s="41"/>
      <c r="H293" s="40"/>
      <c r="I293" s="41"/>
      <c r="J293" s="40"/>
      <c r="K293" s="41"/>
      <c r="L293" s="33"/>
      <c r="M293" s="49"/>
      <c r="N293" s="58"/>
      <c r="O293" s="17"/>
      <c r="P293" s="17"/>
      <c r="Q293" s="17"/>
    </row>
    <row r="294" spans="1:17" s="22" customFormat="1" ht="12.75" customHeight="1">
      <c r="A294" s="21"/>
      <c r="B294" s="12"/>
      <c r="C294" s="12"/>
      <c r="D294" s="40"/>
      <c r="E294" s="41"/>
      <c r="F294" s="40"/>
      <c r="G294" s="41"/>
      <c r="H294" s="40"/>
      <c r="I294" s="41"/>
      <c r="J294" s="40"/>
      <c r="K294" s="41"/>
      <c r="L294" s="33"/>
      <c r="M294" s="49"/>
      <c r="N294" s="58"/>
      <c r="O294" s="17"/>
      <c r="P294" s="17"/>
      <c r="Q294" s="17"/>
    </row>
    <row r="295" spans="1:17" s="22" customFormat="1" ht="12.75" customHeight="1">
      <c r="A295" s="21"/>
      <c r="B295" s="12"/>
      <c r="C295" s="12"/>
      <c r="D295" s="40"/>
      <c r="E295" s="41"/>
      <c r="F295" s="40"/>
      <c r="G295" s="41"/>
      <c r="H295" s="40"/>
      <c r="I295" s="41"/>
      <c r="J295" s="40"/>
      <c r="K295" s="41"/>
      <c r="L295" s="33"/>
      <c r="M295" s="49"/>
      <c r="N295" s="58"/>
      <c r="O295" s="17"/>
      <c r="P295" s="17"/>
      <c r="Q295" s="17"/>
    </row>
    <row r="296" spans="1:17" s="22" customFormat="1" ht="12.75" customHeight="1">
      <c r="A296" s="21"/>
      <c r="B296" s="12"/>
      <c r="C296" s="12"/>
      <c r="D296" s="40"/>
      <c r="E296" s="41"/>
      <c r="F296" s="40"/>
      <c r="G296" s="41"/>
      <c r="H296" s="40"/>
      <c r="I296" s="41"/>
      <c r="J296" s="40"/>
      <c r="K296" s="41"/>
      <c r="L296" s="33"/>
      <c r="M296" s="49"/>
      <c r="N296" s="58"/>
      <c r="O296" s="17"/>
      <c r="P296" s="17"/>
      <c r="Q296" s="17"/>
    </row>
    <row r="297" spans="1:17" s="22" customFormat="1" ht="12.75" customHeight="1">
      <c r="A297" s="21"/>
      <c r="B297" s="12"/>
      <c r="C297" s="12"/>
      <c r="D297" s="40"/>
      <c r="E297" s="41"/>
      <c r="F297" s="40"/>
      <c r="G297" s="41"/>
      <c r="H297" s="40"/>
      <c r="I297" s="41"/>
      <c r="J297" s="40"/>
      <c r="K297" s="41"/>
      <c r="L297" s="33"/>
      <c r="M297" s="49"/>
      <c r="N297" s="58"/>
      <c r="O297" s="17"/>
      <c r="P297" s="17"/>
      <c r="Q297" s="17"/>
    </row>
    <row r="298" spans="1:17" s="22" customFormat="1" ht="12.75" customHeight="1">
      <c r="A298" s="21"/>
      <c r="B298" s="12"/>
      <c r="C298" s="12"/>
      <c r="D298" s="40"/>
      <c r="E298" s="41"/>
      <c r="F298" s="40"/>
      <c r="G298" s="41"/>
      <c r="H298" s="40"/>
      <c r="I298" s="41"/>
      <c r="J298" s="40"/>
      <c r="K298" s="41"/>
      <c r="L298" s="33"/>
      <c r="M298" s="49"/>
      <c r="N298" s="58"/>
      <c r="O298" s="17"/>
      <c r="P298" s="17"/>
      <c r="Q298" s="17"/>
    </row>
    <row r="299" spans="1:17" s="22" customFormat="1" ht="12.75" customHeight="1">
      <c r="A299" s="21"/>
      <c r="B299" s="12"/>
      <c r="C299" s="12"/>
      <c r="D299" s="40"/>
      <c r="E299" s="41"/>
      <c r="F299" s="40"/>
      <c r="G299" s="41"/>
      <c r="H299" s="40"/>
      <c r="I299" s="41"/>
      <c r="J299" s="40"/>
      <c r="K299" s="41"/>
      <c r="L299" s="33"/>
      <c r="M299" s="49"/>
      <c r="N299" s="58"/>
      <c r="O299" s="17"/>
      <c r="P299" s="17"/>
      <c r="Q299" s="17"/>
    </row>
    <row r="300" spans="1:17" s="22" customFormat="1" ht="12.75" customHeight="1">
      <c r="A300" s="21"/>
      <c r="B300" s="12"/>
      <c r="C300" s="12"/>
      <c r="D300" s="40"/>
      <c r="E300" s="41"/>
      <c r="F300" s="40"/>
      <c r="G300" s="41"/>
      <c r="H300" s="40"/>
      <c r="I300" s="41"/>
      <c r="J300" s="40"/>
      <c r="K300" s="41"/>
      <c r="L300" s="33"/>
      <c r="M300" s="49"/>
      <c r="N300" s="58"/>
      <c r="O300" s="17"/>
      <c r="P300" s="17"/>
      <c r="Q300" s="17"/>
    </row>
    <row r="301" spans="1:17" s="22" customFormat="1" ht="12.75" customHeight="1">
      <c r="A301" s="21"/>
      <c r="B301" s="12"/>
      <c r="C301" s="12"/>
      <c r="D301" s="40"/>
      <c r="E301" s="41"/>
      <c r="F301" s="40"/>
      <c r="G301" s="41"/>
      <c r="H301" s="40"/>
      <c r="I301" s="41"/>
      <c r="J301" s="40"/>
      <c r="K301" s="41"/>
      <c r="L301" s="33"/>
      <c r="M301" s="49"/>
      <c r="N301" s="58"/>
      <c r="O301" s="17"/>
      <c r="P301" s="17"/>
      <c r="Q301" s="17"/>
    </row>
    <row r="302" spans="1:17" s="22" customFormat="1" ht="12.75" customHeight="1">
      <c r="A302" s="21"/>
      <c r="B302" s="12"/>
      <c r="C302" s="12"/>
      <c r="D302" s="40"/>
      <c r="E302" s="41"/>
      <c r="F302" s="40"/>
      <c r="G302" s="41"/>
      <c r="H302" s="40"/>
      <c r="I302" s="41"/>
      <c r="J302" s="40"/>
      <c r="K302" s="41"/>
      <c r="L302" s="33"/>
      <c r="M302" s="49"/>
      <c r="N302" s="58"/>
      <c r="O302" s="17"/>
      <c r="P302" s="17"/>
      <c r="Q302" s="17"/>
    </row>
    <row r="303" spans="1:17" s="22" customFormat="1" ht="12.75" customHeight="1">
      <c r="A303" s="21"/>
      <c r="B303" s="12"/>
      <c r="C303" s="12"/>
      <c r="D303" s="40"/>
      <c r="E303" s="41"/>
      <c r="F303" s="40"/>
      <c r="G303" s="41"/>
      <c r="H303" s="40"/>
      <c r="I303" s="41"/>
      <c r="J303" s="40"/>
      <c r="K303" s="41"/>
      <c r="L303" s="33"/>
      <c r="M303" s="49"/>
      <c r="N303" s="58"/>
      <c r="O303" s="17"/>
      <c r="P303" s="17"/>
      <c r="Q303" s="17"/>
    </row>
    <row r="304" spans="1:17" s="22" customFormat="1" ht="12.75" customHeight="1">
      <c r="A304" s="21"/>
      <c r="B304" s="12"/>
      <c r="C304" s="12"/>
      <c r="D304" s="40"/>
      <c r="E304" s="41"/>
      <c r="F304" s="40"/>
      <c r="G304" s="41"/>
      <c r="H304" s="40"/>
      <c r="I304" s="41"/>
      <c r="J304" s="40"/>
      <c r="K304" s="41"/>
      <c r="L304" s="33"/>
      <c r="M304" s="49"/>
      <c r="N304" s="452" t="s">
        <v>142</v>
      </c>
      <c r="O304" s="452" t="s">
        <v>290</v>
      </c>
      <c r="P304" s="452" t="s">
        <v>291</v>
      </c>
      <c r="Q304" s="452" t="s">
        <v>136</v>
      </c>
    </row>
    <row r="305" spans="1:17" s="22" customFormat="1" ht="12.75" customHeight="1">
      <c r="A305" s="21"/>
      <c r="B305" s="12"/>
      <c r="C305" s="12"/>
      <c r="D305" s="40"/>
      <c r="E305" s="41"/>
      <c r="F305" s="40"/>
      <c r="G305" s="41"/>
      <c r="H305" s="40"/>
      <c r="I305" s="41"/>
      <c r="J305" s="40"/>
      <c r="K305" s="41"/>
      <c r="L305" s="33"/>
      <c r="M305" s="49"/>
      <c r="N305" s="452"/>
      <c r="O305" s="452"/>
      <c r="P305" s="452"/>
      <c r="Q305" s="452"/>
    </row>
    <row r="306" spans="1:17" s="22" customFormat="1" ht="12.75" customHeight="1">
      <c r="A306" s="21"/>
      <c r="B306" s="12"/>
      <c r="C306" s="12"/>
      <c r="D306" s="40"/>
      <c r="E306" s="41"/>
      <c r="F306" s="40"/>
      <c r="G306" s="41"/>
      <c r="H306" s="40"/>
      <c r="I306" s="41"/>
      <c r="J306" s="40"/>
      <c r="K306" s="41"/>
      <c r="L306" s="33"/>
      <c r="M306" s="49"/>
      <c r="N306" s="452"/>
      <c r="O306" s="452"/>
      <c r="P306" s="452"/>
      <c r="Q306" s="452"/>
    </row>
    <row r="307" spans="1:17" s="22" customFormat="1" ht="12.75" customHeight="1">
      <c r="A307" s="21"/>
      <c r="B307" s="12"/>
      <c r="C307" s="12"/>
      <c r="D307" s="40"/>
      <c r="E307" s="41"/>
      <c r="F307" s="40"/>
      <c r="G307" s="41"/>
      <c r="H307" s="40"/>
      <c r="I307" s="41"/>
      <c r="J307" s="40"/>
      <c r="K307" s="41"/>
      <c r="L307" s="33"/>
      <c r="M307" s="49"/>
      <c r="N307" s="452"/>
      <c r="O307" s="452"/>
      <c r="P307" s="452"/>
      <c r="Q307" s="452"/>
    </row>
    <row r="308" spans="1:17" s="22" customFormat="1" ht="12.75" customHeight="1">
      <c r="A308" s="21"/>
      <c r="B308" s="12"/>
      <c r="C308" s="12"/>
      <c r="D308" s="40"/>
      <c r="E308" s="41"/>
      <c r="F308" s="40"/>
      <c r="G308" s="41"/>
      <c r="H308" s="40"/>
      <c r="I308" s="41"/>
      <c r="J308" s="40"/>
      <c r="K308" s="41"/>
      <c r="L308" s="33"/>
      <c r="M308" s="455"/>
      <c r="N308" s="452"/>
      <c r="O308" s="452"/>
      <c r="P308" s="452"/>
      <c r="Q308" s="452"/>
    </row>
    <row r="309" spans="1:17" s="22" customFormat="1" ht="12.75" customHeight="1">
      <c r="A309" s="21"/>
      <c r="B309" s="12"/>
      <c r="C309" s="12"/>
      <c r="D309" s="40"/>
      <c r="E309" s="41"/>
      <c r="F309" s="40"/>
      <c r="G309" s="41"/>
      <c r="H309" s="40"/>
      <c r="I309" s="41"/>
      <c r="J309" s="40"/>
      <c r="K309" s="41"/>
      <c r="L309" s="33"/>
      <c r="M309" s="455"/>
      <c r="N309" s="452"/>
      <c r="O309" s="452"/>
      <c r="P309" s="452"/>
      <c r="Q309" s="452"/>
    </row>
    <row r="310" spans="1:17" s="22" customFormat="1" ht="12.75" customHeight="1">
      <c r="A310" s="21"/>
      <c r="B310" s="12"/>
      <c r="C310" s="12"/>
      <c r="D310" s="40"/>
      <c r="E310" s="41"/>
      <c r="F310" s="40"/>
      <c r="G310" s="41"/>
      <c r="H310" s="40"/>
      <c r="I310" s="41"/>
      <c r="J310" s="40"/>
      <c r="K310" s="41"/>
      <c r="L310" s="33"/>
      <c r="M310" s="455"/>
      <c r="N310" s="452"/>
      <c r="O310" s="452"/>
      <c r="P310" s="452"/>
      <c r="Q310" s="452"/>
    </row>
    <row r="311" spans="1:17" s="22" customFormat="1" ht="12.75" customHeight="1">
      <c r="A311" s="21"/>
      <c r="B311" s="12"/>
      <c r="C311" s="12"/>
      <c r="D311" s="40"/>
      <c r="E311" s="41"/>
      <c r="F311" s="40"/>
      <c r="G311" s="41"/>
      <c r="H311" s="40"/>
      <c r="I311" s="41"/>
      <c r="J311" s="40"/>
      <c r="K311" s="41"/>
      <c r="L311" s="33"/>
      <c r="M311" s="455"/>
      <c r="N311" s="452"/>
      <c r="O311" s="452"/>
      <c r="P311" s="452"/>
      <c r="Q311" s="452"/>
    </row>
    <row r="312" spans="1:17" s="22" customFormat="1" ht="12.75" customHeight="1">
      <c r="A312" s="21"/>
      <c r="B312" s="12"/>
      <c r="C312" s="12"/>
      <c r="D312" s="40"/>
      <c r="E312" s="41"/>
      <c r="F312" s="40"/>
      <c r="G312" s="41"/>
      <c r="H312" s="40"/>
      <c r="I312" s="41"/>
      <c r="J312" s="40"/>
      <c r="K312" s="41"/>
      <c r="L312" s="33"/>
      <c r="M312" s="455"/>
      <c r="N312" s="452"/>
      <c r="O312" s="452"/>
      <c r="P312" s="452"/>
      <c r="Q312" s="452"/>
    </row>
    <row r="313" spans="1:17" s="22" customFormat="1" ht="12.75" customHeight="1">
      <c r="A313" s="21"/>
      <c r="B313" s="12"/>
      <c r="C313" s="12"/>
      <c r="D313" s="40"/>
      <c r="E313" s="41"/>
      <c r="F313" s="40"/>
      <c r="G313" s="41"/>
      <c r="H313" s="40"/>
      <c r="I313" s="41"/>
      <c r="J313" s="40"/>
      <c r="K313" s="41"/>
      <c r="L313" s="33"/>
      <c r="M313" s="455"/>
      <c r="N313" s="452"/>
      <c r="O313" s="452"/>
      <c r="P313" s="452"/>
      <c r="Q313" s="452"/>
    </row>
    <row r="314" spans="1:17" s="22" customFormat="1" ht="12.75" customHeight="1">
      <c r="A314" s="21"/>
      <c r="B314" s="12"/>
      <c r="C314" s="12"/>
      <c r="D314" s="40"/>
      <c r="E314" s="41"/>
      <c r="F314" s="40"/>
      <c r="G314" s="41"/>
      <c r="H314" s="40"/>
      <c r="I314" s="41"/>
      <c r="J314" s="40"/>
      <c r="K314" s="41"/>
      <c r="L314" s="33"/>
      <c r="M314" s="455"/>
      <c r="N314" s="452"/>
      <c r="O314" s="452"/>
      <c r="P314" s="452"/>
      <c r="Q314" s="452"/>
    </row>
    <row r="315" spans="1:17" s="22" customFormat="1" ht="12.75" customHeight="1">
      <c r="A315" s="21"/>
      <c r="B315" s="12"/>
      <c r="C315" s="12"/>
      <c r="D315" s="40"/>
      <c r="E315" s="41"/>
      <c r="F315" s="40"/>
      <c r="G315" s="41"/>
      <c r="H315" s="40"/>
      <c r="I315" s="41"/>
      <c r="J315" s="40"/>
      <c r="K315" s="41"/>
      <c r="L315" s="33"/>
      <c r="M315" s="455"/>
      <c r="N315" s="452"/>
      <c r="O315" s="452"/>
      <c r="P315" s="452"/>
      <c r="Q315" s="452"/>
    </row>
    <row r="316" spans="1:17" s="22" customFormat="1" ht="12.75" customHeight="1">
      <c r="A316" s="21"/>
      <c r="B316" s="12"/>
      <c r="C316" s="12"/>
      <c r="D316" s="40"/>
      <c r="E316" s="41"/>
      <c r="F316" s="40"/>
      <c r="G316" s="41"/>
      <c r="H316" s="40"/>
      <c r="I316" s="41"/>
      <c r="J316" s="40"/>
      <c r="K316" s="41"/>
      <c r="L316" s="33"/>
      <c r="M316" s="455"/>
      <c r="N316" s="452"/>
      <c r="O316" s="452"/>
      <c r="P316" s="452"/>
      <c r="Q316" s="452"/>
    </row>
    <row r="317" spans="1:17" ht="12.75" customHeight="1" thickBot="1">
      <c r="A317" s="21"/>
      <c r="B317" s="12"/>
      <c r="C317" s="12"/>
      <c r="D317" s="40"/>
      <c r="E317" s="41"/>
      <c r="F317" s="40"/>
      <c r="G317" s="41"/>
      <c r="H317" s="40"/>
      <c r="I317" s="41"/>
      <c r="J317" s="40"/>
      <c r="K317" s="41"/>
      <c r="L317" s="33"/>
      <c r="M317" s="455"/>
      <c r="N317" s="452"/>
      <c r="O317" s="452"/>
      <c r="P317" s="452"/>
      <c r="Q317" s="452"/>
    </row>
    <row r="318" spans="1:17" ht="13.5" thickBot="1">
      <c r="A318" s="21"/>
      <c r="B318" s="456" t="str">
        <f>Tests!A178</f>
        <v>COST EFFECTIVENESS TESTS - BUDGET 2013 - FORECASTED PARTICIPANTS &amp; COSTS - THERMWISE BUSINESS CUSTOM REBATES PROGRAM (1 Year)</v>
      </c>
      <c r="C318" s="457"/>
      <c r="D318" s="457"/>
      <c r="E318" s="457"/>
      <c r="F318" s="457"/>
      <c r="G318" s="457"/>
      <c r="H318" s="457"/>
      <c r="I318" s="457"/>
      <c r="J318" s="457"/>
      <c r="K318" s="457"/>
      <c r="L318" s="459"/>
      <c r="M318" s="50"/>
      <c r="N318" s="58"/>
      <c r="O318" s="52"/>
      <c r="P318" s="52"/>
      <c r="Q318" s="52"/>
    </row>
    <row r="319" spans="1:17" ht="26.25" thickBot="1">
      <c r="A319" s="35"/>
      <c r="B319" s="464" t="s">
        <v>10</v>
      </c>
      <c r="C319" s="4"/>
      <c r="D319" s="453" t="s">
        <v>20</v>
      </c>
      <c r="E319" s="454"/>
      <c r="F319" s="453" t="s">
        <v>21</v>
      </c>
      <c r="G319" s="454"/>
      <c r="H319" s="453" t="s">
        <v>71</v>
      </c>
      <c r="I319" s="454"/>
      <c r="J319" s="453" t="s">
        <v>22</v>
      </c>
      <c r="K319" s="454"/>
      <c r="L319" s="71" t="s">
        <v>95</v>
      </c>
      <c r="N319" s="58"/>
      <c r="O319" s="52"/>
      <c r="P319" s="52"/>
      <c r="Q319" s="52"/>
    </row>
    <row r="320" spans="1:17" ht="13.5" thickBot="1">
      <c r="B320" s="465"/>
      <c r="C320" s="23"/>
      <c r="D320" s="24" t="s">
        <v>19</v>
      </c>
      <c r="E320" s="25" t="s">
        <v>49</v>
      </c>
      <c r="F320" s="24" t="s">
        <v>19</v>
      </c>
      <c r="G320" s="25" t="s">
        <v>49</v>
      </c>
      <c r="H320" s="24" t="s">
        <v>19</v>
      </c>
      <c r="I320" s="25" t="s">
        <v>49</v>
      </c>
      <c r="J320" s="24" t="s">
        <v>19</v>
      </c>
      <c r="K320" s="25" t="s">
        <v>49</v>
      </c>
      <c r="L320" s="73" t="str">
        <f>Years&amp;" Years"</f>
        <v>1 Years</v>
      </c>
      <c r="M320" s="49"/>
      <c r="N320" s="58"/>
      <c r="O320" s="52"/>
      <c r="P320" s="52"/>
      <c r="Q320" s="52"/>
    </row>
    <row r="321" spans="1:17">
      <c r="A321" s="13">
        <v>1</v>
      </c>
      <c r="B321" s="29" t="s">
        <v>103</v>
      </c>
      <c r="C321" s="7"/>
      <c r="D321" s="30">
        <f>Tests!C181</f>
        <v>1145798.5231455944</v>
      </c>
      <c r="E321" s="66">
        <f>Tests!D181</f>
        <v>3.291597046291189</v>
      </c>
      <c r="F321" s="30">
        <f>Tests!E181</f>
        <v>2494028.4900198919</v>
      </c>
      <c r="G321" s="66">
        <f>Tests!F181</f>
        <v>5.9880569800397838</v>
      </c>
      <c r="H321" s="30">
        <f>Tests!G181</f>
        <v>1395798.5231455944</v>
      </c>
      <c r="I321" s="66">
        <f>Tests!H181</f>
        <v>6.583194092582378</v>
      </c>
      <c r="J321" s="30">
        <f>Tests!I181</f>
        <v>693570.27217907622</v>
      </c>
      <c r="K321" s="66">
        <f>Tests!J181</f>
        <v>1.7283655693633304</v>
      </c>
      <c r="L321" s="31">
        <f>Tests!K181</f>
        <v>50</v>
      </c>
      <c r="M321" s="49"/>
      <c r="N321" s="58"/>
      <c r="O321" s="17"/>
      <c r="P321" s="17"/>
      <c r="Q321" s="17"/>
    </row>
    <row r="322" spans="1:17" ht="13.5" thickBot="1">
      <c r="A322" s="13">
        <f>A321+1</f>
        <v>2</v>
      </c>
      <c r="B322" s="29" t="s">
        <v>38</v>
      </c>
      <c r="C322" s="7"/>
      <c r="D322" s="30">
        <f>Tests!C182</f>
        <v>-573601.73249999993</v>
      </c>
      <c r="E322" s="66">
        <f>Tests!D182</f>
        <v>0</v>
      </c>
      <c r="F322" s="30">
        <f>Tests!E182</f>
        <v>0</v>
      </c>
      <c r="G322" s="108" t="str">
        <f>Tests!F182</f>
        <v>N/A</v>
      </c>
      <c r="H322" s="30">
        <f>Tests!G182</f>
        <v>-573601.73249999993</v>
      </c>
      <c r="I322" s="66">
        <f>Tests!H182</f>
        <v>0</v>
      </c>
      <c r="J322" s="30">
        <f>Tests!I182</f>
        <v>-573601.73249999993</v>
      </c>
      <c r="K322" s="66">
        <f>Tests!J182</f>
        <v>0</v>
      </c>
      <c r="L322" s="31">
        <f>Tests!K182</f>
        <v>0</v>
      </c>
      <c r="M322" s="49"/>
      <c r="N322" s="58"/>
      <c r="O322" s="17"/>
      <c r="P322" s="17"/>
      <c r="Q322" s="17"/>
    </row>
    <row r="323" spans="1:17" ht="13.5" thickBot="1">
      <c r="A323" s="13">
        <f>A322+1</f>
        <v>3</v>
      </c>
      <c r="B323" s="445" t="s">
        <v>15</v>
      </c>
      <c r="C323" s="446"/>
      <c r="D323" s="64">
        <f>SUM(D321:D322)</f>
        <v>572196.79064559448</v>
      </c>
      <c r="E323" s="67">
        <f>Tests!D183</f>
        <v>1.5329693249592391</v>
      </c>
      <c r="F323" s="64">
        <f t="shared" ref="F323" si="6">SUM(F321:F322)</f>
        <v>2494028.4900198919</v>
      </c>
      <c r="G323" s="67">
        <f>Tests!F183</f>
        <v>5.9880569800397838</v>
      </c>
      <c r="H323" s="64">
        <f t="shared" ref="H323" si="7">SUM(H321:H322)</f>
        <v>822196.79064559448</v>
      </c>
      <c r="I323" s="67">
        <f>Tests!H183</f>
        <v>1.9982941489812791</v>
      </c>
      <c r="J323" s="64">
        <f t="shared" ref="J323" si="8">SUM(J321:J322)</f>
        <v>119968.53967907629</v>
      </c>
      <c r="K323" s="67">
        <f>Tests!J183</f>
        <v>1.0786251030449152</v>
      </c>
      <c r="L323" s="74">
        <f>Tests!K183</f>
        <v>50</v>
      </c>
      <c r="M323" s="49"/>
      <c r="N323" s="58"/>
      <c r="O323" s="17"/>
      <c r="P323" s="17"/>
      <c r="Q323" s="17"/>
    </row>
    <row r="324" spans="1:17">
      <c r="A324" s="21"/>
      <c r="B324" s="12"/>
      <c r="C324" s="12"/>
      <c r="D324" s="40"/>
      <c r="E324" s="41"/>
      <c r="F324" s="40"/>
      <c r="G324" s="41"/>
      <c r="H324" s="40"/>
      <c r="I324" s="41"/>
      <c r="J324" s="40"/>
      <c r="K324" s="41"/>
      <c r="L324" s="33"/>
      <c r="M324" s="49"/>
      <c r="N324" s="58"/>
      <c r="O324" s="17"/>
      <c r="P324" s="17"/>
      <c r="Q324" s="17"/>
    </row>
    <row r="325" spans="1:17">
      <c r="A325" s="21"/>
      <c r="B325" s="12"/>
      <c r="C325" s="12"/>
      <c r="D325" s="40"/>
      <c r="E325" s="41"/>
      <c r="F325" s="40"/>
      <c r="G325" s="41"/>
      <c r="H325" s="40"/>
      <c r="I325" s="41"/>
      <c r="J325" s="40"/>
      <c r="K325" s="41"/>
      <c r="L325" s="33"/>
      <c r="M325" s="49"/>
      <c r="N325" s="58"/>
      <c r="O325" s="17"/>
      <c r="P325" s="17"/>
      <c r="Q325" s="17"/>
    </row>
    <row r="326" spans="1:17">
      <c r="A326" s="21"/>
      <c r="B326" s="12"/>
      <c r="C326" s="12"/>
      <c r="D326" s="40"/>
      <c r="E326" s="41"/>
      <c r="F326" s="40"/>
      <c r="G326" s="41"/>
      <c r="H326" s="40"/>
      <c r="I326" s="41"/>
      <c r="J326" s="40"/>
      <c r="K326" s="41"/>
      <c r="L326" s="33"/>
      <c r="M326" s="49"/>
      <c r="N326" s="58"/>
      <c r="O326" s="17"/>
      <c r="P326" s="17"/>
      <c r="Q326" s="17"/>
    </row>
    <row r="327" spans="1:17">
      <c r="A327" s="21"/>
      <c r="B327" s="12"/>
      <c r="C327" s="12"/>
      <c r="D327" s="40"/>
      <c r="E327" s="41"/>
      <c r="F327" s="40"/>
      <c r="G327" s="41"/>
      <c r="H327" s="40"/>
      <c r="I327" s="41"/>
      <c r="J327" s="40"/>
      <c r="K327" s="41"/>
      <c r="L327" s="33"/>
      <c r="M327" s="49"/>
      <c r="N327" s="58"/>
      <c r="O327" s="17"/>
      <c r="P327" s="17"/>
      <c r="Q327" s="17"/>
    </row>
    <row r="328" spans="1:17">
      <c r="A328" s="21"/>
      <c r="B328" s="12"/>
      <c r="C328" s="12"/>
      <c r="D328" s="40"/>
      <c r="E328" s="41"/>
      <c r="F328" s="40"/>
      <c r="G328" s="41"/>
      <c r="H328" s="40"/>
      <c r="I328" s="41"/>
      <c r="J328" s="40"/>
      <c r="K328" s="41"/>
      <c r="L328" s="33"/>
      <c r="M328" s="49"/>
      <c r="N328" s="58"/>
      <c r="O328" s="17"/>
      <c r="P328" s="17"/>
      <c r="Q328" s="17"/>
    </row>
    <row r="329" spans="1:17">
      <c r="A329" s="21"/>
      <c r="B329" s="12"/>
      <c r="C329" s="12"/>
      <c r="D329" s="40"/>
      <c r="E329" s="41"/>
      <c r="F329" s="40"/>
      <c r="G329" s="41"/>
      <c r="H329" s="40"/>
      <c r="I329" s="41"/>
      <c r="J329" s="40"/>
      <c r="K329" s="41"/>
      <c r="L329" s="33"/>
      <c r="M329" s="49"/>
      <c r="N329" s="58"/>
      <c r="O329" s="17"/>
      <c r="P329" s="17"/>
      <c r="Q329" s="17"/>
    </row>
    <row r="330" spans="1:17">
      <c r="A330" s="21"/>
      <c r="B330" s="12"/>
      <c r="C330" s="12"/>
      <c r="D330" s="40"/>
      <c r="E330" s="41"/>
      <c r="F330" s="40"/>
      <c r="G330" s="41"/>
      <c r="H330" s="40"/>
      <c r="I330" s="41"/>
      <c r="J330" s="40"/>
      <c r="K330" s="41"/>
      <c r="L330" s="33"/>
      <c r="M330" s="49"/>
      <c r="N330" s="58"/>
      <c r="O330" s="17"/>
      <c r="P330" s="17"/>
      <c r="Q330" s="17"/>
    </row>
    <row r="331" spans="1:17" ht="12.75" customHeight="1">
      <c r="A331" s="21"/>
      <c r="B331" s="12"/>
      <c r="C331" s="12"/>
      <c r="D331" s="40"/>
      <c r="E331" s="41"/>
      <c r="F331" s="40"/>
      <c r="G331" s="41"/>
      <c r="H331" s="40"/>
      <c r="I331" s="41"/>
      <c r="J331" s="40"/>
      <c r="K331" s="41"/>
      <c r="L331" s="33"/>
      <c r="M331" s="49"/>
      <c r="N331" s="452" t="s">
        <v>143</v>
      </c>
      <c r="O331" s="452" t="s">
        <v>290</v>
      </c>
      <c r="P331" s="452" t="s">
        <v>291</v>
      </c>
      <c r="Q331" s="452" t="s">
        <v>136</v>
      </c>
    </row>
    <row r="332" spans="1:17">
      <c r="A332" s="21"/>
      <c r="B332" s="12"/>
      <c r="C332" s="12"/>
      <c r="D332" s="40"/>
      <c r="E332" s="41"/>
      <c r="F332" s="40"/>
      <c r="G332" s="41"/>
      <c r="H332" s="40"/>
      <c r="I332" s="41"/>
      <c r="J332" s="40"/>
      <c r="K332" s="41"/>
      <c r="L332" s="33"/>
      <c r="M332" s="49"/>
      <c r="N332" s="452"/>
      <c r="O332" s="452"/>
      <c r="P332" s="452"/>
      <c r="Q332" s="452"/>
    </row>
    <row r="333" spans="1:17">
      <c r="A333" s="21"/>
      <c r="B333" s="12"/>
      <c r="C333" s="12"/>
      <c r="D333" s="40"/>
      <c r="E333" s="41"/>
      <c r="F333" s="40"/>
      <c r="G333" s="41"/>
      <c r="H333" s="40"/>
      <c r="I333" s="41"/>
      <c r="J333" s="40"/>
      <c r="K333" s="41"/>
      <c r="L333" s="33"/>
      <c r="M333" s="49"/>
      <c r="N333" s="452"/>
      <c r="O333" s="452"/>
      <c r="P333" s="452"/>
      <c r="Q333" s="452"/>
    </row>
    <row r="334" spans="1:17" ht="12.75" customHeight="1">
      <c r="A334" s="21"/>
      <c r="B334" s="12"/>
      <c r="C334" s="12"/>
      <c r="D334" s="40"/>
      <c r="E334" s="41"/>
      <c r="F334" s="40"/>
      <c r="G334" s="41"/>
      <c r="H334" s="40"/>
      <c r="I334" s="41"/>
      <c r="J334" s="40"/>
      <c r="K334" s="41"/>
      <c r="L334" s="33"/>
      <c r="M334" s="49"/>
      <c r="N334" s="452"/>
      <c r="O334" s="452"/>
      <c r="P334" s="452"/>
      <c r="Q334" s="452"/>
    </row>
    <row r="335" spans="1:17" ht="12.75" customHeight="1">
      <c r="A335" s="21"/>
      <c r="B335" s="12"/>
      <c r="C335" s="12"/>
      <c r="D335" s="40"/>
      <c r="E335" s="41"/>
      <c r="F335" s="40"/>
      <c r="G335" s="41"/>
      <c r="H335" s="40"/>
      <c r="I335" s="41"/>
      <c r="J335" s="40"/>
      <c r="K335" s="41"/>
      <c r="L335" s="33"/>
      <c r="M335" s="455"/>
      <c r="N335" s="452"/>
      <c r="O335" s="452"/>
      <c r="P335" s="452"/>
      <c r="Q335" s="452"/>
    </row>
    <row r="336" spans="1:17">
      <c r="A336" s="21"/>
      <c r="B336" s="12"/>
      <c r="C336" s="12"/>
      <c r="D336" s="40"/>
      <c r="E336" s="41"/>
      <c r="F336" s="40"/>
      <c r="G336" s="41"/>
      <c r="H336" s="40"/>
      <c r="I336" s="41"/>
      <c r="J336" s="40"/>
      <c r="K336" s="41"/>
      <c r="L336" s="33"/>
      <c r="M336" s="455"/>
      <c r="N336" s="452"/>
      <c r="O336" s="452"/>
      <c r="P336" s="452"/>
      <c r="Q336" s="452"/>
    </row>
    <row r="337" spans="1:17">
      <c r="A337" s="21"/>
      <c r="B337" s="12"/>
      <c r="C337" s="12"/>
      <c r="D337" s="40"/>
      <c r="E337" s="41"/>
      <c r="F337" s="40"/>
      <c r="G337" s="41"/>
      <c r="H337" s="40"/>
      <c r="I337" s="41"/>
      <c r="J337" s="40"/>
      <c r="K337" s="41"/>
      <c r="L337" s="33"/>
      <c r="M337" s="455"/>
      <c r="N337" s="452"/>
      <c r="O337" s="452"/>
      <c r="P337" s="452"/>
      <c r="Q337" s="452"/>
    </row>
    <row r="338" spans="1:17">
      <c r="A338" s="21"/>
      <c r="B338" s="12"/>
      <c r="C338" s="12"/>
      <c r="D338" s="40"/>
      <c r="E338" s="41"/>
      <c r="F338" s="40"/>
      <c r="G338" s="41"/>
      <c r="H338" s="40"/>
      <c r="I338" s="41"/>
      <c r="J338" s="40"/>
      <c r="K338" s="41"/>
      <c r="L338" s="33"/>
      <c r="M338" s="455"/>
      <c r="N338" s="452"/>
      <c r="O338" s="452"/>
      <c r="P338" s="452"/>
      <c r="Q338" s="452"/>
    </row>
    <row r="339" spans="1:17">
      <c r="A339" s="21"/>
      <c r="B339" s="12"/>
      <c r="C339" s="12"/>
      <c r="D339" s="40"/>
      <c r="E339" s="41"/>
      <c r="F339" s="40"/>
      <c r="G339" s="41"/>
      <c r="H339" s="40"/>
      <c r="I339" s="41"/>
      <c r="J339" s="40"/>
      <c r="K339" s="41"/>
      <c r="L339" s="33"/>
      <c r="M339" s="455"/>
      <c r="N339" s="452"/>
      <c r="O339" s="452"/>
      <c r="P339" s="452"/>
      <c r="Q339" s="452"/>
    </row>
    <row r="340" spans="1:17">
      <c r="A340" s="21"/>
      <c r="B340" s="12"/>
      <c r="C340" s="12"/>
      <c r="D340" s="40"/>
      <c r="E340" s="41"/>
      <c r="F340" s="40"/>
      <c r="G340" s="41"/>
      <c r="H340" s="40"/>
      <c r="I340" s="41"/>
      <c r="J340" s="40"/>
      <c r="K340" s="41"/>
      <c r="L340" s="33"/>
      <c r="M340" s="455"/>
      <c r="N340" s="452"/>
      <c r="O340" s="452"/>
      <c r="P340" s="452"/>
      <c r="Q340" s="452"/>
    </row>
    <row r="341" spans="1:17">
      <c r="A341" s="21"/>
      <c r="B341" s="12"/>
      <c r="C341" s="12"/>
      <c r="D341" s="40"/>
      <c r="E341" s="41"/>
      <c r="F341" s="40"/>
      <c r="G341" s="41"/>
      <c r="H341" s="40"/>
      <c r="I341" s="41"/>
      <c r="J341" s="40"/>
      <c r="K341" s="41"/>
      <c r="L341" s="33"/>
      <c r="M341" s="455"/>
      <c r="N341" s="452"/>
      <c r="O341" s="452"/>
      <c r="P341" s="452"/>
      <c r="Q341" s="452"/>
    </row>
    <row r="342" spans="1:17">
      <c r="A342" s="21"/>
      <c r="B342" s="12"/>
      <c r="C342" s="12"/>
      <c r="D342" s="40"/>
      <c r="E342" s="41"/>
      <c r="F342" s="40"/>
      <c r="G342" s="41"/>
      <c r="H342" s="40"/>
      <c r="I342" s="41"/>
      <c r="J342" s="40"/>
      <c r="K342" s="41"/>
      <c r="L342" s="33"/>
      <c r="M342" s="455"/>
      <c r="N342" s="452"/>
      <c r="O342" s="452"/>
      <c r="P342" s="452"/>
      <c r="Q342" s="452"/>
    </row>
    <row r="343" spans="1:17">
      <c r="A343" s="21"/>
      <c r="B343" s="12"/>
      <c r="C343" s="12"/>
      <c r="D343" s="40"/>
      <c r="E343" s="41"/>
      <c r="F343" s="40"/>
      <c r="G343" s="41"/>
      <c r="H343" s="40"/>
      <c r="I343" s="41"/>
      <c r="J343" s="40"/>
      <c r="K343" s="41"/>
      <c r="L343" s="33"/>
      <c r="M343" s="455"/>
      <c r="N343" s="452"/>
      <c r="O343" s="452"/>
      <c r="P343" s="452"/>
      <c r="Q343" s="452"/>
    </row>
    <row r="344" spans="1:17" ht="13.5" thickBot="1">
      <c r="A344" s="21"/>
      <c r="B344" s="12"/>
      <c r="C344" s="12"/>
      <c r="D344" s="40"/>
      <c r="E344" s="41"/>
      <c r="F344" s="40"/>
      <c r="G344" s="41"/>
      <c r="H344" s="40"/>
      <c r="I344" s="41"/>
      <c r="J344" s="40"/>
      <c r="K344" s="41"/>
      <c r="L344" s="33"/>
      <c r="M344" s="455"/>
      <c r="N344" s="452"/>
      <c r="O344" s="452"/>
      <c r="P344" s="452"/>
      <c r="Q344" s="452"/>
    </row>
    <row r="345" spans="1:17" ht="13.5" thickBot="1">
      <c r="A345" s="21"/>
      <c r="B345" s="456" t="str">
        <f>Tests!A185</f>
        <v>COST EFFECTIVENESS TESTS - BUDGET 2013 - FORECASTED PARTICIPANTS &amp; COSTS - MARKET TRANSFORMATION (1 Year)</v>
      </c>
      <c r="C345" s="457"/>
      <c r="D345" s="457"/>
      <c r="E345" s="457"/>
      <c r="F345" s="457"/>
      <c r="G345" s="457"/>
      <c r="H345" s="457"/>
      <c r="I345" s="457"/>
      <c r="J345" s="457"/>
      <c r="K345" s="457"/>
      <c r="L345" s="459"/>
      <c r="M345" s="50"/>
      <c r="N345" s="58"/>
      <c r="O345" s="52"/>
      <c r="P345" s="52"/>
      <c r="Q345" s="52"/>
    </row>
    <row r="346" spans="1:17" ht="26.25" thickBot="1">
      <c r="A346" s="35"/>
      <c r="B346" s="464" t="s">
        <v>10</v>
      </c>
      <c r="C346" s="4"/>
      <c r="D346" s="453" t="s">
        <v>20</v>
      </c>
      <c r="E346" s="454"/>
      <c r="F346" s="453" t="s">
        <v>21</v>
      </c>
      <c r="G346" s="454"/>
      <c r="H346" s="453" t="s">
        <v>71</v>
      </c>
      <c r="I346" s="454"/>
      <c r="J346" s="453" t="s">
        <v>22</v>
      </c>
      <c r="K346" s="454"/>
      <c r="L346" s="71" t="s">
        <v>95</v>
      </c>
      <c r="N346" s="58"/>
      <c r="O346" s="17"/>
      <c r="P346" s="17"/>
      <c r="Q346" s="17"/>
    </row>
    <row r="347" spans="1:17" ht="13.5" thickBot="1">
      <c r="B347" s="465"/>
      <c r="C347" s="23"/>
      <c r="D347" s="24" t="s">
        <v>19</v>
      </c>
      <c r="E347" s="25" t="s">
        <v>49</v>
      </c>
      <c r="F347" s="24" t="s">
        <v>19</v>
      </c>
      <c r="G347" s="25" t="s">
        <v>49</v>
      </c>
      <c r="H347" s="24" t="s">
        <v>19</v>
      </c>
      <c r="I347" s="25" t="s">
        <v>49</v>
      </c>
      <c r="J347" s="24" t="s">
        <v>19</v>
      </c>
      <c r="K347" s="25" t="s">
        <v>49</v>
      </c>
      <c r="L347" s="73" t="str">
        <f>Years&amp;" Years"</f>
        <v>1 Years</v>
      </c>
      <c r="M347" s="49"/>
      <c r="N347" s="58"/>
      <c r="O347" s="17"/>
      <c r="P347" s="17"/>
      <c r="Q347" s="17"/>
    </row>
    <row r="348" spans="1:17" ht="13.5" thickBot="1">
      <c r="A348" s="13">
        <v>1</v>
      </c>
      <c r="B348" s="26" t="str">
        <f>Tests!A181</f>
        <v>Business Custom Program</v>
      </c>
      <c r="C348" s="27"/>
      <c r="D348" s="28">
        <f>Tests!C188</f>
        <v>-1991812.59</v>
      </c>
      <c r="E348" s="32">
        <f>Tests!D188</f>
        <v>0</v>
      </c>
      <c r="F348" s="28">
        <f>Tests!E188</f>
        <v>0</v>
      </c>
      <c r="G348" s="32" t="str">
        <f>Tests!F188</f>
        <v>N/A</v>
      </c>
      <c r="H348" s="28">
        <f>Tests!G188</f>
        <v>-1991812.59</v>
      </c>
      <c r="I348" s="32">
        <f>Tests!H188</f>
        <v>0</v>
      </c>
      <c r="J348" s="28">
        <f>Tests!I188</f>
        <v>-1991812.59</v>
      </c>
      <c r="K348" s="32">
        <f>Tests!J188</f>
        <v>0</v>
      </c>
      <c r="L348" s="82">
        <f>Tests!K188</f>
        <v>0</v>
      </c>
      <c r="M348" s="49"/>
      <c r="N348" s="58"/>
      <c r="O348" s="17"/>
      <c r="P348" s="17"/>
      <c r="Q348" s="17"/>
    </row>
    <row r="349" spans="1:17" ht="13.5" thickBot="1">
      <c r="A349" s="13">
        <f>A348+1</f>
        <v>2</v>
      </c>
      <c r="B349" s="445" t="s">
        <v>15</v>
      </c>
      <c r="C349" s="447"/>
      <c r="D349" s="93">
        <f>SUM(D348:D348)</f>
        <v>-1991812.59</v>
      </c>
      <c r="E349" s="117">
        <f>Tests!D189</f>
        <v>0</v>
      </c>
      <c r="F349" s="93">
        <f t="shared" ref="F349" si="9">SUM(F348:F348)</f>
        <v>0</v>
      </c>
      <c r="G349" s="117" t="str">
        <f>Tests!F189</f>
        <v>N/A</v>
      </c>
      <c r="H349" s="93">
        <f t="shared" ref="H349" si="10">SUM(H348:H348)</f>
        <v>-1991812.59</v>
      </c>
      <c r="I349" s="117">
        <f>Tests!H189</f>
        <v>0</v>
      </c>
      <c r="J349" s="93">
        <f t="shared" ref="J349" si="11">SUM(J348:J348)</f>
        <v>-1991812.59</v>
      </c>
      <c r="K349" s="117">
        <f>Tests!J189</f>
        <v>0</v>
      </c>
      <c r="L349" s="122">
        <f>SUM(L348:L348)</f>
        <v>0</v>
      </c>
      <c r="M349" s="49"/>
      <c r="N349" s="58"/>
      <c r="O349" s="17"/>
      <c r="P349" s="17"/>
      <c r="Q349" s="17"/>
    </row>
    <row r="350" spans="1:17">
      <c r="A350" s="21"/>
      <c r="B350" s="12"/>
      <c r="C350" s="12"/>
      <c r="D350" s="40"/>
      <c r="E350" s="42"/>
      <c r="F350" s="40"/>
      <c r="G350" s="44"/>
      <c r="H350" s="43"/>
      <c r="I350" s="42"/>
      <c r="J350" s="43"/>
      <c r="K350" s="42"/>
      <c r="L350" s="33"/>
      <c r="M350" s="49"/>
      <c r="N350" s="58"/>
      <c r="O350" s="17"/>
      <c r="P350" s="17"/>
      <c r="Q350" s="17"/>
    </row>
    <row r="351" spans="1:17">
      <c r="A351" s="21"/>
      <c r="B351" s="12"/>
      <c r="C351" s="12"/>
      <c r="D351" s="40"/>
      <c r="E351" s="41"/>
      <c r="F351" s="40"/>
      <c r="G351" s="44"/>
      <c r="H351" s="40"/>
      <c r="I351" s="41"/>
      <c r="J351" s="40"/>
      <c r="K351" s="41"/>
      <c r="L351" s="33"/>
      <c r="M351" s="49"/>
      <c r="N351" s="58"/>
      <c r="O351" s="17"/>
      <c r="P351" s="17"/>
      <c r="Q351" s="17"/>
    </row>
    <row r="352" spans="1:17">
      <c r="A352" s="21"/>
      <c r="B352" s="12"/>
      <c r="C352" s="12"/>
      <c r="D352" s="40"/>
      <c r="E352" s="41"/>
      <c r="F352" s="40"/>
      <c r="G352" s="44"/>
      <c r="H352" s="40"/>
      <c r="I352" s="41"/>
      <c r="J352" s="40"/>
      <c r="K352" s="41"/>
      <c r="L352" s="33"/>
      <c r="M352" s="49"/>
      <c r="N352" s="58"/>
      <c r="O352" s="17"/>
      <c r="P352" s="17"/>
      <c r="Q352" s="17"/>
    </row>
    <row r="353" spans="1:17">
      <c r="A353" s="21"/>
      <c r="B353" s="12"/>
      <c r="C353" s="12"/>
      <c r="D353" s="40"/>
      <c r="E353" s="41"/>
      <c r="F353" s="40"/>
      <c r="G353" s="44"/>
      <c r="H353" s="40"/>
      <c r="I353" s="41"/>
      <c r="J353" s="40"/>
      <c r="K353" s="41"/>
      <c r="L353" s="33"/>
      <c r="M353" s="49"/>
      <c r="N353" s="58"/>
      <c r="O353" s="17"/>
      <c r="P353" s="17"/>
      <c r="Q353" s="17"/>
    </row>
    <row r="354" spans="1:17">
      <c r="A354" s="21"/>
      <c r="B354" s="12"/>
      <c r="C354" s="12"/>
      <c r="D354" s="40"/>
      <c r="E354" s="41"/>
      <c r="F354" s="40"/>
      <c r="G354" s="44"/>
      <c r="H354" s="40"/>
      <c r="I354" s="41"/>
      <c r="J354" s="40"/>
      <c r="K354" s="41"/>
      <c r="L354" s="33"/>
      <c r="M354" s="49"/>
      <c r="N354" s="58"/>
      <c r="O354" s="17"/>
      <c r="P354" s="17"/>
      <c r="Q354" s="17"/>
    </row>
    <row r="355" spans="1:17">
      <c r="A355" s="21"/>
      <c r="B355" s="12"/>
      <c r="C355" s="12"/>
      <c r="D355" s="40"/>
      <c r="E355" s="41"/>
      <c r="F355" s="40"/>
      <c r="G355" s="44"/>
      <c r="H355" s="40"/>
      <c r="I355" s="41"/>
      <c r="J355" s="40"/>
      <c r="K355" s="41"/>
      <c r="L355" s="33"/>
      <c r="M355" s="49"/>
      <c r="N355" s="58"/>
      <c r="O355" s="17"/>
      <c r="P355" s="17"/>
      <c r="Q355" s="17"/>
    </row>
    <row r="356" spans="1:17">
      <c r="A356" s="21"/>
      <c r="B356" s="12"/>
      <c r="C356" s="12"/>
      <c r="D356" s="40"/>
      <c r="E356" s="41"/>
      <c r="F356" s="40"/>
      <c r="G356" s="44"/>
      <c r="H356" s="40"/>
      <c r="I356" s="41"/>
      <c r="J356" s="40"/>
      <c r="K356" s="41"/>
      <c r="L356" s="33"/>
    </row>
    <row r="357" spans="1:17" ht="12.75" customHeight="1">
      <c r="N357" s="452" t="s">
        <v>144</v>
      </c>
      <c r="O357" s="452" t="s">
        <v>290</v>
      </c>
      <c r="P357" s="452" t="s">
        <v>291</v>
      </c>
      <c r="Q357" s="452" t="s">
        <v>136</v>
      </c>
    </row>
    <row r="358" spans="1:17">
      <c r="N358" s="452"/>
      <c r="O358" s="452"/>
      <c r="P358" s="452"/>
      <c r="Q358" s="452"/>
    </row>
    <row r="359" spans="1:17">
      <c r="N359" s="452"/>
      <c r="O359" s="452"/>
      <c r="P359" s="452"/>
      <c r="Q359" s="452"/>
    </row>
    <row r="360" spans="1:17">
      <c r="N360" s="452"/>
      <c r="O360" s="452"/>
      <c r="P360" s="452"/>
      <c r="Q360" s="452"/>
    </row>
    <row r="361" spans="1:17">
      <c r="N361" s="452"/>
      <c r="O361" s="452"/>
      <c r="P361" s="452"/>
      <c r="Q361" s="452"/>
    </row>
    <row r="362" spans="1:17">
      <c r="N362" s="452"/>
      <c r="O362" s="452"/>
      <c r="P362" s="452"/>
      <c r="Q362" s="452"/>
    </row>
    <row r="363" spans="1:17">
      <c r="N363" s="452"/>
      <c r="O363" s="452"/>
      <c r="P363" s="452"/>
      <c r="Q363" s="452"/>
    </row>
    <row r="364" spans="1:17">
      <c r="N364" s="452"/>
      <c r="O364" s="452"/>
      <c r="P364" s="452"/>
      <c r="Q364" s="452"/>
    </row>
    <row r="365" spans="1:17">
      <c r="N365" s="452"/>
      <c r="O365" s="452"/>
      <c r="P365" s="452"/>
      <c r="Q365" s="452"/>
    </row>
    <row r="366" spans="1:17">
      <c r="N366" s="452"/>
      <c r="O366" s="452"/>
      <c r="P366" s="452"/>
      <c r="Q366" s="452"/>
    </row>
    <row r="367" spans="1:17">
      <c r="N367" s="452"/>
      <c r="O367" s="452"/>
      <c r="P367" s="452"/>
      <c r="Q367" s="452"/>
    </row>
    <row r="368" spans="1:17">
      <c r="N368" s="452"/>
      <c r="O368" s="452"/>
      <c r="P368" s="452"/>
      <c r="Q368" s="452"/>
    </row>
    <row r="369" spans="14:17">
      <c r="N369" s="452"/>
      <c r="O369" s="452"/>
      <c r="P369" s="452"/>
      <c r="Q369" s="452"/>
    </row>
    <row r="370" spans="14:17" ht="168.75" customHeight="1">
      <c r="N370" s="452"/>
      <c r="O370" s="452"/>
      <c r="P370" s="452"/>
      <c r="Q370" s="452"/>
    </row>
    <row r="371" spans="14:17" ht="12.75" customHeight="1">
      <c r="N371" s="61"/>
      <c r="O371" s="62"/>
      <c r="P371" s="61"/>
      <c r="Q371" s="61"/>
    </row>
    <row r="372" spans="14:17">
      <c r="N372" s="61"/>
      <c r="O372" s="62"/>
      <c r="P372" s="61"/>
      <c r="Q372" s="61"/>
    </row>
    <row r="373" spans="14:17">
      <c r="N373" s="452"/>
      <c r="O373" s="452"/>
      <c r="P373" s="452"/>
      <c r="Q373" s="452"/>
    </row>
    <row r="374" spans="14:17">
      <c r="N374" s="452"/>
      <c r="O374" s="452"/>
      <c r="P374" s="452"/>
      <c r="Q374" s="452"/>
    </row>
    <row r="375" spans="14:17">
      <c r="N375" s="452"/>
      <c r="O375" s="452"/>
      <c r="P375" s="452"/>
      <c r="Q375" s="452"/>
    </row>
    <row r="376" spans="14:17">
      <c r="N376" s="452"/>
      <c r="O376" s="452"/>
      <c r="P376" s="452"/>
      <c r="Q376" s="452"/>
    </row>
    <row r="377" spans="14:17">
      <c r="N377" s="452"/>
      <c r="O377" s="452"/>
      <c r="P377" s="452"/>
      <c r="Q377" s="452"/>
    </row>
    <row r="378" spans="14:17">
      <c r="N378" s="452"/>
      <c r="O378" s="452"/>
      <c r="P378" s="452"/>
      <c r="Q378" s="452"/>
    </row>
    <row r="379" spans="14:17">
      <c r="N379" s="452"/>
      <c r="O379" s="452"/>
      <c r="P379" s="452"/>
      <c r="Q379" s="452"/>
    </row>
    <row r="380" spans="14:17">
      <c r="N380" s="452"/>
      <c r="O380" s="452"/>
      <c r="P380" s="452"/>
      <c r="Q380" s="452"/>
    </row>
    <row r="381" spans="14:17">
      <c r="N381" s="452"/>
      <c r="O381" s="452"/>
      <c r="P381" s="452"/>
      <c r="Q381" s="452"/>
    </row>
    <row r="382" spans="14:17">
      <c r="N382" s="452"/>
      <c r="O382" s="452"/>
      <c r="P382" s="452"/>
      <c r="Q382" s="452"/>
    </row>
    <row r="383" spans="14:17">
      <c r="N383" s="452"/>
      <c r="O383" s="452"/>
      <c r="P383" s="452"/>
      <c r="Q383" s="452"/>
    </row>
    <row r="384" spans="14:17">
      <c r="N384" s="452"/>
      <c r="O384" s="452"/>
      <c r="P384" s="452"/>
      <c r="Q384" s="452"/>
    </row>
    <row r="385" spans="14:17">
      <c r="N385" s="452"/>
      <c r="O385" s="452"/>
      <c r="P385" s="452"/>
      <c r="Q385" s="452"/>
    </row>
    <row r="386" spans="14:17">
      <c r="N386" s="452"/>
      <c r="O386" s="452"/>
      <c r="P386" s="452"/>
      <c r="Q386" s="452"/>
    </row>
  </sheetData>
  <mergeCells count="102">
    <mergeCell ref="N373:N386"/>
    <mergeCell ref="O373:O386"/>
    <mergeCell ref="P373:P386"/>
    <mergeCell ref="Q373:Q386"/>
    <mergeCell ref="P78:P92"/>
    <mergeCell ref="Q78:Q92"/>
    <mergeCell ref="O78:O92"/>
    <mergeCell ref="N78:N92"/>
    <mergeCell ref="B278:B279"/>
    <mergeCell ref="B319:B320"/>
    <mergeCell ref="B346:B347"/>
    <mergeCell ref="D319:E319"/>
    <mergeCell ref="B345:L345"/>
    <mergeCell ref="M335:M344"/>
    <mergeCell ref="D346:E346"/>
    <mergeCell ref="F346:G346"/>
    <mergeCell ref="H346:I346"/>
    <mergeCell ref="J346:K346"/>
    <mergeCell ref="F319:G319"/>
    <mergeCell ref="H319:I319"/>
    <mergeCell ref="J319:K319"/>
    <mergeCell ref="B318:L318"/>
    <mergeCell ref="D278:E278"/>
    <mergeCell ref="F278:G278"/>
    <mergeCell ref="B3:B4"/>
    <mergeCell ref="B43:B44"/>
    <mergeCell ref="B93:L93"/>
    <mergeCell ref="B94:B95"/>
    <mergeCell ref="B144:B145"/>
    <mergeCell ref="B196:B197"/>
    <mergeCell ref="B237:B238"/>
    <mergeCell ref="B195:L195"/>
    <mergeCell ref="D94:E94"/>
    <mergeCell ref="F94:G94"/>
    <mergeCell ref="B236:L236"/>
    <mergeCell ref="B143:K143"/>
    <mergeCell ref="D144:E144"/>
    <mergeCell ref="H144:I144"/>
    <mergeCell ref="J144:K144"/>
    <mergeCell ref="D237:E237"/>
    <mergeCell ref="F237:G237"/>
    <mergeCell ref="H237:I237"/>
    <mergeCell ref="J237:K237"/>
    <mergeCell ref="D196:E196"/>
    <mergeCell ref="F196:G196"/>
    <mergeCell ref="H196:I196"/>
    <mergeCell ref="J196:K196"/>
    <mergeCell ref="Q28:Q41"/>
    <mergeCell ref="P28:P41"/>
    <mergeCell ref="M29:M41"/>
    <mergeCell ref="O28:O41"/>
    <mergeCell ref="N28:N41"/>
    <mergeCell ref="M267:M276"/>
    <mergeCell ref="B2:L2"/>
    <mergeCell ref="B42:L42"/>
    <mergeCell ref="D3:E3"/>
    <mergeCell ref="F3:G3"/>
    <mergeCell ref="H3:I3"/>
    <mergeCell ref="J3:K3"/>
    <mergeCell ref="M116:M142"/>
    <mergeCell ref="J94:K94"/>
    <mergeCell ref="D43:E43"/>
    <mergeCell ref="F43:G43"/>
    <mergeCell ref="H43:I43"/>
    <mergeCell ref="J43:K43"/>
    <mergeCell ref="M80:M92"/>
    <mergeCell ref="F144:G144"/>
    <mergeCell ref="H94:I94"/>
    <mergeCell ref="M185:M194"/>
    <mergeCell ref="P181:P194"/>
    <mergeCell ref="Q181:Q194"/>
    <mergeCell ref="H278:I278"/>
    <mergeCell ref="J278:K278"/>
    <mergeCell ref="M308:M317"/>
    <mergeCell ref="B277:K277"/>
    <mergeCell ref="M226:M235"/>
    <mergeCell ref="N128:N142"/>
    <mergeCell ref="O128:O142"/>
    <mergeCell ref="N181:N194"/>
    <mergeCell ref="O181:O194"/>
    <mergeCell ref="Q128:Q142"/>
    <mergeCell ref="P126:P142"/>
    <mergeCell ref="N222:N235"/>
    <mergeCell ref="O222:O235"/>
    <mergeCell ref="P222:P235"/>
    <mergeCell ref="Q222:Q235"/>
    <mergeCell ref="N263:N276"/>
    <mergeCell ref="O263:O276"/>
    <mergeCell ref="P263:P276"/>
    <mergeCell ref="Q263:Q276"/>
    <mergeCell ref="N357:N370"/>
    <mergeCell ref="O357:O370"/>
    <mergeCell ref="P357:P370"/>
    <mergeCell ref="Q357:Q370"/>
    <mergeCell ref="N304:N317"/>
    <mergeCell ref="O304:O317"/>
    <mergeCell ref="P304:P317"/>
    <mergeCell ref="Q304:Q317"/>
    <mergeCell ref="N331:N344"/>
    <mergeCell ref="O331:O344"/>
    <mergeCell ref="P331:P344"/>
    <mergeCell ref="Q331:Q344"/>
  </mergeCells>
  <phoneticPr fontId="2" type="noConversion"/>
  <dataValidations count="1">
    <dataValidation type="list" allowBlank="1" showInputMessage="1" showErrorMessage="1" sqref="B348:C348 B45:B73 B146:C182 C45:C72 B198:C213 B280:C288 C96:C131 B96:B132 C321:C323 B321:B322">
      <formula1>Measures</formula1>
    </dataValidation>
  </dataValidations>
  <pageMargins left="0.9" right="0" top="1.5" bottom="0.17" header="0.54" footer="7.23"/>
  <pageSetup scale="68" fitToHeight="10" orientation="landscape" horizontalDpi="1200" verticalDpi="1200" r:id="rId1"/>
  <headerFooter alignWithMargins="0">
    <oddHeader>&amp;C&amp;"Arial,Bold"&amp;14
DSM PROGRAMS BENEFIT-COST TESTS SUMMARY</oddHeader>
  </headerFooter>
  <rowBreaks count="7" manualBreakCount="7">
    <brk id="41" max="16" man="1"/>
    <brk id="92" max="16" man="1"/>
    <brk id="235" max="16" man="1"/>
    <brk id="276" max="16" man="1"/>
    <brk id="317" max="16" man="1"/>
    <brk id="344" max="16" man="1"/>
    <brk id="370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90"/>
  <sheetViews>
    <sheetView view="pageBreakPreview" zoomScale="85" zoomScaleNormal="85" zoomScaleSheetLayoutView="85" workbookViewId="0"/>
  </sheetViews>
  <sheetFormatPr defaultRowHeight="12.75"/>
  <cols>
    <col min="1" max="1" width="56.28515625" style="218" customWidth="1"/>
    <col min="2" max="2" width="1.5703125" style="218" customWidth="1"/>
    <col min="3" max="3" width="12.7109375" style="218" customWidth="1"/>
    <col min="4" max="4" width="8.85546875" style="301" customWidth="1"/>
    <col min="5" max="5" width="13" style="218" customWidth="1"/>
    <col min="6" max="6" width="8.7109375" style="301" customWidth="1"/>
    <col min="7" max="7" width="12.7109375" style="218" customWidth="1"/>
    <col min="8" max="8" width="8.85546875" style="301" customWidth="1"/>
    <col min="9" max="9" width="12.7109375" style="218" customWidth="1"/>
    <col min="10" max="10" width="8.85546875" style="301" customWidth="1"/>
    <col min="11" max="11" width="12" style="218" customWidth="1"/>
    <col min="12" max="12" width="5.85546875" style="218" customWidth="1"/>
    <col min="13" max="13" width="13.140625" style="218" bestFit="1" customWidth="1"/>
    <col min="14" max="14" width="12.5703125" style="218" bestFit="1" customWidth="1"/>
    <col min="15" max="15" width="13" style="218" customWidth="1"/>
    <col min="16" max="16" width="12" style="218" customWidth="1"/>
    <col min="17" max="17" width="13.140625" style="218" bestFit="1" customWidth="1"/>
    <col min="18" max="18" width="12" style="218" customWidth="1"/>
    <col min="19" max="19" width="13.140625" style="218" bestFit="1" customWidth="1"/>
    <col min="20" max="20" width="12.28515625" style="218" bestFit="1" customWidth="1"/>
    <col min="21" max="21" width="10.140625" style="236" bestFit="1" customWidth="1"/>
    <col min="22" max="16384" width="9.140625" style="218"/>
  </cols>
  <sheetData>
    <row r="1" spans="1:21" ht="13.5" thickBot="1">
      <c r="A1" s="237"/>
      <c r="B1" s="322"/>
      <c r="C1" s="237"/>
      <c r="D1" s="238"/>
      <c r="E1" s="237"/>
      <c r="F1" s="238"/>
      <c r="G1" s="237"/>
      <c r="H1" s="238"/>
      <c r="I1" s="237"/>
      <c r="J1" s="238"/>
      <c r="M1" s="187"/>
      <c r="N1" s="187"/>
      <c r="O1" s="187"/>
      <c r="P1" s="187"/>
      <c r="Q1" s="187"/>
      <c r="R1" s="187"/>
      <c r="S1" s="187"/>
      <c r="T1" s="187"/>
    </row>
    <row r="2" spans="1:21" ht="13.5" thickBot="1">
      <c r="A2" s="480" t="str">
        <f>"ENERGY EFFICIENCY - BUDGET 2013 - FORECASTED PARTICIPANTS &amp; COSTS - PROGRAM PORTFOLIO DESCRIPTIONS ("&amp;Years&amp; IF(Years=1," Year)"," Years)")</f>
        <v>ENERGY EFFICIENCY - BUDGET 2013 - FORECASTED PARTICIPANTS &amp; COSTS - PROGRAM PORTFOLIO DESCRIPTIONS (1 Year)</v>
      </c>
      <c r="B2" s="481"/>
      <c r="C2" s="481"/>
      <c r="D2" s="481"/>
      <c r="E2" s="481"/>
      <c r="F2" s="481"/>
      <c r="G2" s="481"/>
      <c r="H2" s="481"/>
      <c r="I2" s="481"/>
      <c r="J2" s="481"/>
      <c r="K2" s="482"/>
      <c r="M2" s="475" t="str">
        <f>A2</f>
        <v>ENERGY EFFICIENCY - BUDGET 2013 - FORECASTED PARTICIPANTS &amp; COSTS - PROGRAM PORTFOLIO DESCRIPTIONS (1 Year)</v>
      </c>
      <c r="N2" s="476"/>
      <c r="O2" s="476"/>
      <c r="P2" s="476"/>
      <c r="Q2" s="476"/>
      <c r="R2" s="476"/>
      <c r="S2" s="476"/>
      <c r="T2" s="477"/>
    </row>
    <row r="3" spans="1:21" s="242" customFormat="1" ht="39" customHeight="1" thickBot="1">
      <c r="A3" s="239"/>
      <c r="B3" s="240"/>
      <c r="C3" s="483" t="s">
        <v>20</v>
      </c>
      <c r="D3" s="484"/>
      <c r="E3" s="485" t="s">
        <v>21</v>
      </c>
      <c r="F3" s="486"/>
      <c r="G3" s="483" t="s">
        <v>71</v>
      </c>
      <c r="H3" s="484"/>
      <c r="I3" s="483" t="s">
        <v>22</v>
      </c>
      <c r="J3" s="484"/>
      <c r="K3" s="241" t="s">
        <v>84</v>
      </c>
      <c r="M3" s="483" t="s">
        <v>20</v>
      </c>
      <c r="N3" s="484"/>
      <c r="O3" s="485" t="s">
        <v>21</v>
      </c>
      <c r="P3" s="486"/>
      <c r="Q3" s="483" t="s">
        <v>71</v>
      </c>
      <c r="R3" s="484"/>
      <c r="S3" s="483" t="s">
        <v>22</v>
      </c>
      <c r="T3" s="484"/>
      <c r="U3" s="243"/>
    </row>
    <row r="4" spans="1:21" ht="15.75" customHeight="1" thickBot="1">
      <c r="A4" s="244" t="s">
        <v>50</v>
      </c>
      <c r="B4" s="245"/>
      <c r="C4" s="246" t="s">
        <v>19</v>
      </c>
      <c r="D4" s="247" t="s">
        <v>49</v>
      </c>
      <c r="E4" s="246" t="s">
        <v>19</v>
      </c>
      <c r="F4" s="247" t="s">
        <v>49</v>
      </c>
      <c r="G4" s="246" t="s">
        <v>19</v>
      </c>
      <c r="H4" s="247" t="s">
        <v>49</v>
      </c>
      <c r="I4" s="246" t="s">
        <v>19</v>
      </c>
      <c r="J4" s="247" t="s">
        <v>49</v>
      </c>
      <c r="K4" s="248" t="str">
        <f>Years&amp;" Years"</f>
        <v>1 Years</v>
      </c>
      <c r="M4" s="249" t="s">
        <v>30</v>
      </c>
      <c r="N4" s="246" t="s">
        <v>31</v>
      </c>
      <c r="O4" s="246" t="s">
        <v>30</v>
      </c>
      <c r="P4" s="246" t="s">
        <v>31</v>
      </c>
      <c r="Q4" s="246" t="s">
        <v>30</v>
      </c>
      <c r="R4" s="246" t="s">
        <v>31</v>
      </c>
      <c r="S4" s="246" t="s">
        <v>30</v>
      </c>
      <c r="T4" s="246" t="s">
        <v>31</v>
      </c>
    </row>
    <row r="5" spans="1:21" ht="15">
      <c r="A5" s="250" t="s">
        <v>293</v>
      </c>
      <c r="B5" s="251"/>
      <c r="C5" s="252">
        <f t="shared" ref="C5:C12" si="0">M5-N5</f>
        <v>1610279.430331897</v>
      </c>
      <c r="D5" s="423">
        <f>M5/N5</f>
        <v>1.2168590258155756</v>
      </c>
      <c r="E5" s="252">
        <f>O5-P5</f>
        <v>13663786.820441023</v>
      </c>
      <c r="F5" s="423">
        <f>O5/P5</f>
        <v>2.842829296970832</v>
      </c>
      <c r="G5" s="252">
        <f t="shared" ref="G5:G12" si="1">Q5-R5</f>
        <v>2700385.4303318979</v>
      </c>
      <c r="H5" s="423">
        <f t="shared" ref="H5:H13" si="2">Q5/R5</f>
        <v>1.5034875863461603</v>
      </c>
      <c r="I5" s="252">
        <f t="shared" ref="I5:I12" si="3">S5-T5</f>
        <v>-733547.06799225695</v>
      </c>
      <c r="J5" s="423">
        <f t="shared" ref="J5:J13" si="4">S5/T5</f>
        <v>0.91661672874270406</v>
      </c>
      <c r="K5" s="253">
        <f>K47</f>
        <v>16908</v>
      </c>
      <c r="M5" s="254">
        <f t="shared" ref="M5:T5" si="5">M47</f>
        <v>9035745.9253318962</v>
      </c>
      <c r="N5" s="255">
        <f>N47</f>
        <v>7425466.4949999992</v>
      </c>
      <c r="O5" s="256">
        <f t="shared" si="5"/>
        <v>21078356.820441023</v>
      </c>
      <c r="P5" s="255">
        <f t="shared" si="5"/>
        <v>7414570</v>
      </c>
      <c r="Q5" s="256">
        <f t="shared" si="5"/>
        <v>8063745.925331898</v>
      </c>
      <c r="R5" s="257">
        <f t="shared" si="5"/>
        <v>5363360.4950000001</v>
      </c>
      <c r="S5" s="256">
        <f t="shared" si="5"/>
        <v>8063745.925331898</v>
      </c>
      <c r="T5" s="255">
        <f t="shared" si="5"/>
        <v>8797292.993324155</v>
      </c>
    </row>
    <row r="6" spans="1:21" ht="15">
      <c r="A6" s="258" t="s">
        <v>294</v>
      </c>
      <c r="B6" s="236"/>
      <c r="C6" s="259">
        <f>M6-N6</f>
        <v>-1066488.2434667954</v>
      </c>
      <c r="D6" s="427">
        <f>M6/N6</f>
        <v>0.79269760520705823</v>
      </c>
      <c r="E6" s="259">
        <f>O6-P6</f>
        <v>3836878.1003686115</v>
      </c>
      <c r="F6" s="426">
        <f>O6/P6</f>
        <v>1.697582238117201</v>
      </c>
      <c r="G6" s="259">
        <f>Q6-R6</f>
        <v>815111.35653320421</v>
      </c>
      <c r="H6" s="426">
        <f>Q6/R6</f>
        <v>1.2960809109705345</v>
      </c>
      <c r="I6" s="259">
        <f>S6-T6</f>
        <v>-625425.37273663003</v>
      </c>
      <c r="J6" s="427">
        <f>S6/T6</f>
        <v>0.85085976192960988</v>
      </c>
      <c r="K6" s="253">
        <f>K130</f>
        <v>6491</v>
      </c>
      <c r="M6" s="261">
        <f t="shared" ref="M6:T6" si="6">M130</f>
        <v>4078113.4121582042</v>
      </c>
      <c r="N6" s="262">
        <f t="shared" si="6"/>
        <v>5144601.6556249997</v>
      </c>
      <c r="O6" s="263">
        <f t="shared" si="6"/>
        <v>9337130.1003686115</v>
      </c>
      <c r="P6" s="262">
        <f t="shared" si="6"/>
        <v>5500252</v>
      </c>
      <c r="Q6" s="263">
        <f t="shared" si="6"/>
        <v>3568113.4121582042</v>
      </c>
      <c r="R6" s="264">
        <f t="shared" si="6"/>
        <v>2753002.055625</v>
      </c>
      <c r="S6" s="263">
        <f t="shared" si="6"/>
        <v>3568113.4121582042</v>
      </c>
      <c r="T6" s="261">
        <f t="shared" si="6"/>
        <v>4193538.7848948343</v>
      </c>
    </row>
    <row r="7" spans="1:21" ht="15">
      <c r="A7" s="258" t="s">
        <v>295</v>
      </c>
      <c r="B7" s="236"/>
      <c r="C7" s="259">
        <f>M7-N7</f>
        <v>572196.79064559448</v>
      </c>
      <c r="D7" s="427">
        <f>M7/N7</f>
        <v>1.5329693249592391</v>
      </c>
      <c r="E7" s="259">
        <f>O7-P7</f>
        <v>2494028.4900198919</v>
      </c>
      <c r="F7" s="434">
        <f>O7/P7</f>
        <v>5.9880569800397838</v>
      </c>
      <c r="G7" s="259">
        <f>Q7-R7</f>
        <v>822196.79064559448</v>
      </c>
      <c r="H7" s="426">
        <f>Q7/R7</f>
        <v>1.9982941489812791</v>
      </c>
      <c r="I7" s="259">
        <f>S7-T7</f>
        <v>119968.53967907629</v>
      </c>
      <c r="J7" s="427">
        <f>S7/T7</f>
        <v>1.0786251030449152</v>
      </c>
      <c r="K7" s="253">
        <f>K183</f>
        <v>50</v>
      </c>
      <c r="M7" s="261">
        <f t="shared" ref="M7:T7" si="7">M183</f>
        <v>1645798.5231455944</v>
      </c>
      <c r="N7" s="262">
        <f t="shared" si="7"/>
        <v>1073601.7324999999</v>
      </c>
      <c r="O7" s="263">
        <f t="shared" si="7"/>
        <v>2994028.4900198919</v>
      </c>
      <c r="P7" s="262">
        <f t="shared" si="7"/>
        <v>500000</v>
      </c>
      <c r="Q7" s="263">
        <f t="shared" si="7"/>
        <v>1645798.5231455944</v>
      </c>
      <c r="R7" s="264">
        <f t="shared" si="7"/>
        <v>823601.73249999993</v>
      </c>
      <c r="S7" s="263">
        <f t="shared" si="7"/>
        <v>1645798.5231455944</v>
      </c>
      <c r="T7" s="261">
        <f t="shared" si="7"/>
        <v>1525829.9834665181</v>
      </c>
    </row>
    <row r="8" spans="1:21" ht="15">
      <c r="A8" s="258" t="s">
        <v>296</v>
      </c>
      <c r="B8" s="236"/>
      <c r="C8" s="259">
        <f t="shared" si="0"/>
        <v>677256.60297268862</v>
      </c>
      <c r="D8" s="427">
        <f t="shared" ref="D8:D13" si="8">M8/N8</f>
        <v>1.257383871713136</v>
      </c>
      <c r="E8" s="259">
        <f t="shared" ref="E8:E12" si="9">O8-P8</f>
        <v>5034104.9845987614</v>
      </c>
      <c r="F8" s="434">
        <f t="shared" ref="F8:F13" si="10">O8/P8</f>
        <v>3.046736197680584</v>
      </c>
      <c r="G8" s="259">
        <f t="shared" si="1"/>
        <v>1712796.0869704336</v>
      </c>
      <c r="H8" s="426">
        <f t="shared" si="2"/>
        <v>2.0733352357159385</v>
      </c>
      <c r="I8" s="259">
        <f t="shared" si="3"/>
        <v>317982.89868610771</v>
      </c>
      <c r="J8" s="426">
        <f t="shared" si="4"/>
        <v>1.1063280593790792</v>
      </c>
      <c r="K8" s="253">
        <f>K88</f>
        <v>953</v>
      </c>
      <c r="M8" s="261">
        <f t="shared" ref="M8:T8" si="11">M88</f>
        <v>3308566.0104538086</v>
      </c>
      <c r="N8" s="262">
        <f t="shared" si="11"/>
        <v>2631309.40748112</v>
      </c>
      <c r="O8" s="263">
        <f t="shared" si="11"/>
        <v>7493681.8417939115</v>
      </c>
      <c r="P8" s="262">
        <f t="shared" si="11"/>
        <v>2459576.8571951496</v>
      </c>
      <c r="Q8" s="263">
        <f t="shared" si="11"/>
        <v>3308566.0104538086</v>
      </c>
      <c r="R8" s="264">
        <f t="shared" si="11"/>
        <v>1595769.923483375</v>
      </c>
      <c r="S8" s="263">
        <f t="shared" si="11"/>
        <v>3308566.0104538086</v>
      </c>
      <c r="T8" s="261">
        <f t="shared" si="11"/>
        <v>2990583.1117677009</v>
      </c>
    </row>
    <row r="9" spans="1:21" ht="15">
      <c r="A9" s="258" t="s">
        <v>297</v>
      </c>
      <c r="B9" s="236"/>
      <c r="C9" s="259">
        <f t="shared" si="0"/>
        <v>1528698.7744507901</v>
      </c>
      <c r="D9" s="426">
        <f t="shared" si="8"/>
        <v>1.1651139470031078</v>
      </c>
      <c r="E9" s="259">
        <f t="shared" si="9"/>
        <v>16718848.7989114</v>
      </c>
      <c r="F9" s="426">
        <f t="shared" si="10"/>
        <v>2.6804684278586963</v>
      </c>
      <c r="G9" s="259">
        <f t="shared" si="1"/>
        <v>2595084.2478728304</v>
      </c>
      <c r="H9" s="426">
        <f t="shared" si="2"/>
        <v>1.3167803548558659</v>
      </c>
      <c r="I9" s="259">
        <f t="shared" si="3"/>
        <v>-1622871.5943373293</v>
      </c>
      <c r="J9" s="426">
        <f t="shared" si="4"/>
        <v>0.86922890526594865</v>
      </c>
      <c r="K9" s="253">
        <f>K151</f>
        <v>35592</v>
      </c>
      <c r="M9" s="261">
        <f t="shared" ref="M9:T9" si="12">M151</f>
        <v>10787146.060082072</v>
      </c>
      <c r="N9" s="262">
        <f t="shared" si="12"/>
        <v>9258447.2856312823</v>
      </c>
      <c r="O9" s="263">
        <f t="shared" si="12"/>
        <v>26667770.4934505</v>
      </c>
      <c r="P9" s="262">
        <f t="shared" si="12"/>
        <v>9948921.6945390999</v>
      </c>
      <c r="Q9" s="263">
        <f t="shared" si="12"/>
        <v>10787146.060082072</v>
      </c>
      <c r="R9" s="264">
        <f t="shared" si="12"/>
        <v>8192061.812209242</v>
      </c>
      <c r="S9" s="263">
        <f t="shared" si="12"/>
        <v>10787146.060082072</v>
      </c>
      <c r="T9" s="261">
        <f t="shared" si="12"/>
        <v>12410017.654419402</v>
      </c>
    </row>
    <row r="10" spans="1:21" ht="15">
      <c r="A10" s="258" t="s">
        <v>298</v>
      </c>
      <c r="B10" s="236"/>
      <c r="C10" s="259">
        <f>M10-N10</f>
        <v>-23394.836049565114</v>
      </c>
      <c r="D10" s="426">
        <f>M10/N10</f>
        <v>0.97226473776131395</v>
      </c>
      <c r="E10" s="259">
        <f>O10-P10</f>
        <v>1826134.0291494897</v>
      </c>
      <c r="F10" s="426">
        <f>O10/P10</f>
        <v>32.170888410085411</v>
      </c>
      <c r="G10" s="259">
        <f>Q10-R10</f>
        <v>-33797.156049565063</v>
      </c>
      <c r="H10" s="426">
        <f>Q10/R10</f>
        <v>0.96042058662139962</v>
      </c>
      <c r="I10" s="259">
        <f>S10-T10</f>
        <v>-407508.34359622723</v>
      </c>
      <c r="J10" s="426">
        <f>S10/T10</f>
        <v>0.66804972627269843</v>
      </c>
      <c r="K10" s="253">
        <v>2588</v>
      </c>
      <c r="L10" s="218" t="s">
        <v>112</v>
      </c>
      <c r="M10" s="261">
        <f t="shared" ref="M10:T10" si="13">M162</f>
        <v>820110.29645043495</v>
      </c>
      <c r="N10" s="262">
        <f t="shared" si="13"/>
        <v>843505.13250000007</v>
      </c>
      <c r="O10" s="263">
        <f t="shared" si="13"/>
        <v>1884718.6291494898</v>
      </c>
      <c r="P10" s="262">
        <f t="shared" si="13"/>
        <v>58584.6</v>
      </c>
      <c r="Q10" s="263">
        <f t="shared" si="13"/>
        <v>820110.29645043495</v>
      </c>
      <c r="R10" s="264">
        <f t="shared" si="13"/>
        <v>853907.45250000001</v>
      </c>
      <c r="S10" s="263">
        <f t="shared" si="13"/>
        <v>820110.29645043495</v>
      </c>
      <c r="T10" s="261">
        <f t="shared" si="13"/>
        <v>1227618.6400466622</v>
      </c>
    </row>
    <row r="11" spans="1:21">
      <c r="A11" s="258" t="s">
        <v>39</v>
      </c>
      <c r="B11" s="236"/>
      <c r="C11" s="259">
        <f>M11-N11</f>
        <v>508979.65280717309</v>
      </c>
      <c r="D11" s="426">
        <f>M11/N11</f>
        <v>1.3906817780488556</v>
      </c>
      <c r="E11" s="259">
        <f>O11-P11</f>
        <v>3063711.4524249546</v>
      </c>
      <c r="F11" s="426">
        <f>IF(P11=0,0,O11/P11)</f>
        <v>4.2845368286870187</v>
      </c>
      <c r="G11" s="259">
        <f>Q11-R11</f>
        <v>593179.60011262679</v>
      </c>
      <c r="H11" s="426">
        <f>Q11/R11</f>
        <v>1.4867719364105891</v>
      </c>
      <c r="I11" s="259">
        <f>S11-T11</f>
        <v>-167042.03263823711</v>
      </c>
      <c r="J11" s="426">
        <f>S11/T11</f>
        <v>0.91558503905822475</v>
      </c>
      <c r="K11" s="253">
        <f>K176</f>
        <v>3382</v>
      </c>
      <c r="M11" s="261">
        <f t="shared" ref="M11:T11" si="14">M176</f>
        <v>1811778.1998730768</v>
      </c>
      <c r="N11" s="262">
        <f t="shared" si="14"/>
        <v>1302798.5470659037</v>
      </c>
      <c r="O11" s="263">
        <f t="shared" si="14"/>
        <v>3996479.6362573341</v>
      </c>
      <c r="P11" s="262">
        <f t="shared" si="14"/>
        <v>932768.18383237964</v>
      </c>
      <c r="Q11" s="263">
        <f t="shared" si="14"/>
        <v>1811778.1998730768</v>
      </c>
      <c r="R11" s="264">
        <f t="shared" si="14"/>
        <v>1218598.59976045</v>
      </c>
      <c r="S11" s="263">
        <f t="shared" si="14"/>
        <v>1811778.1998730768</v>
      </c>
      <c r="T11" s="261">
        <f t="shared" si="14"/>
        <v>1978820.2325113139</v>
      </c>
    </row>
    <row r="12" spans="1:21" ht="13.5" thickBot="1">
      <c r="A12" s="258" t="s">
        <v>40</v>
      </c>
      <c r="B12" s="236"/>
      <c r="C12" s="266">
        <f t="shared" si="0"/>
        <v>-1991812.59</v>
      </c>
      <c r="D12" s="433">
        <f t="shared" si="8"/>
        <v>0</v>
      </c>
      <c r="E12" s="266">
        <f t="shared" si="9"/>
        <v>0</v>
      </c>
      <c r="F12" s="268" t="s">
        <v>41</v>
      </c>
      <c r="G12" s="266">
        <f t="shared" si="1"/>
        <v>-1991812.59</v>
      </c>
      <c r="H12" s="433">
        <f t="shared" si="2"/>
        <v>0</v>
      </c>
      <c r="I12" s="266">
        <f t="shared" si="3"/>
        <v>-1991812.59</v>
      </c>
      <c r="J12" s="433">
        <f t="shared" si="4"/>
        <v>0</v>
      </c>
      <c r="K12" s="253">
        <f>K188</f>
        <v>0</v>
      </c>
      <c r="M12" s="269">
        <f t="shared" ref="M12:T12" si="15">M189</f>
        <v>0</v>
      </c>
      <c r="N12" s="270">
        <f>N189</f>
        <v>1991812.59</v>
      </c>
      <c r="O12" s="271">
        <f t="shared" si="15"/>
        <v>0</v>
      </c>
      <c r="P12" s="270">
        <f t="shared" si="15"/>
        <v>0</v>
      </c>
      <c r="Q12" s="271">
        <f t="shared" si="15"/>
        <v>0</v>
      </c>
      <c r="R12" s="264">
        <f t="shared" si="15"/>
        <v>1991812.59</v>
      </c>
      <c r="S12" s="271">
        <f t="shared" si="15"/>
        <v>0</v>
      </c>
      <c r="T12" s="261">
        <f t="shared" si="15"/>
        <v>1991812.59</v>
      </c>
    </row>
    <row r="13" spans="1:21" ht="13.5" thickBot="1">
      <c r="A13" s="272" t="s">
        <v>15</v>
      </c>
      <c r="B13" s="273"/>
      <c r="C13" s="274">
        <f>SUM(C5:C12)</f>
        <v>1815715.5816917827</v>
      </c>
      <c r="D13" s="379">
        <f t="shared" si="8"/>
        <v>1.0611938378508885</v>
      </c>
      <c r="E13" s="274">
        <f>SUM(E5:E12)</f>
        <v>46637492.675914124</v>
      </c>
      <c r="F13" s="379">
        <f t="shared" si="10"/>
        <v>2.7392526879697159</v>
      </c>
      <c r="G13" s="274">
        <f>SUM(G5:G12)</f>
        <v>7213143.7664170228</v>
      </c>
      <c r="H13" s="379">
        <f t="shared" si="2"/>
        <v>1.3164754071167806</v>
      </c>
      <c r="I13" s="274">
        <f>SUM(I5:I12)</f>
        <v>-5110255.5629354967</v>
      </c>
      <c r="J13" s="379">
        <f t="shared" si="4"/>
        <v>0.85447299548774647</v>
      </c>
      <c r="K13" s="276">
        <f>SUM(K5:K12)</f>
        <v>65964</v>
      </c>
      <c r="M13" s="277">
        <f t="shared" ref="M13:T13" si="16">SUM(M5:M12)</f>
        <v>31487258.427495085</v>
      </c>
      <c r="N13" s="274">
        <f t="shared" si="16"/>
        <v>29671542.845803306</v>
      </c>
      <c r="O13" s="274">
        <f t="shared" si="16"/>
        <v>73452166.011480764</v>
      </c>
      <c r="P13" s="274">
        <f t="shared" si="16"/>
        <v>26814673.335566632</v>
      </c>
      <c r="Q13" s="274">
        <f t="shared" si="16"/>
        <v>30005258.427495092</v>
      </c>
      <c r="R13" s="274">
        <f t="shared" si="16"/>
        <v>22792114.661078069</v>
      </c>
      <c r="S13" s="274">
        <f t="shared" si="16"/>
        <v>30005258.427495092</v>
      </c>
      <c r="T13" s="274">
        <f t="shared" si="16"/>
        <v>35115513.990430586</v>
      </c>
    </row>
    <row r="14" spans="1:21" s="144" customFormat="1" ht="13.5" thickBot="1">
      <c r="D14" s="278"/>
      <c r="F14" s="278"/>
      <c r="H14" s="278"/>
      <c r="J14" s="278"/>
      <c r="R14" s="210"/>
      <c r="U14" s="187"/>
    </row>
    <row r="15" spans="1:21" ht="13.5" thickBot="1">
      <c r="A15" s="480" t="str">
        <f>"COST EFFECTIVENESS TESTS - BUDGET 2013 - FORECASTED PARTICIPANTS &amp; COSTS - THERMWISE APPLIANCE REBATES PROGRAM ("&amp;Years&amp; IF(Years=1," Year)"," Years)")</f>
        <v>COST EFFECTIVENESS TESTS - BUDGET 2013 - FORECASTED PARTICIPANTS &amp; COSTS - THERMWISE APPLIANCE REBATES PROGRAM (1 Year)</v>
      </c>
      <c r="B15" s="481"/>
      <c r="C15" s="481"/>
      <c r="D15" s="481"/>
      <c r="E15" s="481"/>
      <c r="F15" s="481"/>
      <c r="G15" s="481"/>
      <c r="H15" s="481"/>
      <c r="I15" s="481"/>
      <c r="J15" s="481"/>
      <c r="K15" s="482"/>
      <c r="M15" s="475" t="str">
        <f>A15</f>
        <v>COST EFFECTIVENESS TESTS - BUDGET 2013 - FORECASTED PARTICIPANTS &amp; COSTS - THERMWISE APPLIANCE REBATES PROGRAM (1 Year)</v>
      </c>
      <c r="N15" s="476"/>
      <c r="O15" s="476"/>
      <c r="P15" s="476"/>
      <c r="Q15" s="476"/>
      <c r="R15" s="476"/>
      <c r="S15" s="476"/>
      <c r="T15" s="477"/>
    </row>
    <row r="16" spans="1:21" s="281" customFormat="1" ht="41.25" customHeight="1" thickBot="1">
      <c r="A16" s="279"/>
      <c r="B16" s="280"/>
      <c r="C16" s="483" t="s">
        <v>20</v>
      </c>
      <c r="D16" s="484"/>
      <c r="E16" s="485" t="s">
        <v>21</v>
      </c>
      <c r="F16" s="487"/>
      <c r="G16" s="483" t="s">
        <v>71</v>
      </c>
      <c r="H16" s="484"/>
      <c r="I16" s="483" t="s">
        <v>22</v>
      </c>
      <c r="J16" s="484"/>
      <c r="K16" s="241" t="s">
        <v>84</v>
      </c>
      <c r="M16" s="483" t="s">
        <v>20</v>
      </c>
      <c r="N16" s="484"/>
      <c r="O16" s="485" t="s">
        <v>21</v>
      </c>
      <c r="P16" s="486"/>
      <c r="Q16" s="483" t="s">
        <v>71</v>
      </c>
      <c r="R16" s="484"/>
      <c r="S16" s="483" t="s">
        <v>22</v>
      </c>
      <c r="T16" s="491"/>
      <c r="U16" s="282"/>
    </row>
    <row r="17" spans="1:21" ht="13.5" thickBot="1">
      <c r="A17" s="244" t="s">
        <v>10</v>
      </c>
      <c r="B17" s="245"/>
      <c r="C17" s="246" t="s">
        <v>19</v>
      </c>
      <c r="D17" s="247" t="s">
        <v>49</v>
      </c>
      <c r="E17" s="246" t="s">
        <v>19</v>
      </c>
      <c r="F17" s="247" t="s">
        <v>49</v>
      </c>
      <c r="G17" s="246" t="s">
        <v>19</v>
      </c>
      <c r="H17" s="247" t="s">
        <v>49</v>
      </c>
      <c r="I17" s="246" t="s">
        <v>19</v>
      </c>
      <c r="J17" s="247" t="s">
        <v>49</v>
      </c>
      <c r="K17" s="248" t="str">
        <f>Years&amp;" Years"</f>
        <v>1 Years</v>
      </c>
      <c r="M17" s="249" t="s">
        <v>30</v>
      </c>
      <c r="N17" s="246" t="s">
        <v>31</v>
      </c>
      <c r="O17" s="246" t="s">
        <v>30</v>
      </c>
      <c r="P17" s="246" t="s">
        <v>31</v>
      </c>
      <c r="Q17" s="246" t="s">
        <v>30</v>
      </c>
      <c r="R17" s="246" t="s">
        <v>31</v>
      </c>
      <c r="S17" s="246" t="s">
        <v>30</v>
      </c>
      <c r="T17" s="283" t="s">
        <v>31</v>
      </c>
    </row>
    <row r="18" spans="1:21">
      <c r="A18" s="188" t="s">
        <v>154</v>
      </c>
      <c r="B18" s="236"/>
      <c r="C18" s="259">
        <f t="shared" ref="C18:C43" si="17">M18-N18</f>
        <v>2040346.0113636111</v>
      </c>
      <c r="D18" s="260">
        <f t="shared" ref="D18:D42" si="18">M18/N18</f>
        <v>2.6217399108032251</v>
      </c>
      <c r="E18" s="259">
        <f t="shared" ref="E18:E43" si="19">O18-P18</f>
        <v>6317379.4792375835</v>
      </c>
      <c r="F18" s="260">
        <f t="shared" ref="F18:F42" si="20">O18/P18</f>
        <v>5.0170231425881777</v>
      </c>
      <c r="G18" s="259">
        <f t="shared" ref="G18:G43" si="21">Q18-R18</f>
        <v>2036017.6113636112</v>
      </c>
      <c r="H18" s="260">
        <f t="shared" ref="H18:H42" si="22">Q18/R18</f>
        <v>2.6127510882518998</v>
      </c>
      <c r="I18" s="259">
        <f t="shared" ref="I18:I43" si="23">S18-T18</f>
        <v>622373.12537648389</v>
      </c>
      <c r="J18" s="260">
        <f t="shared" ref="J18:J42" si="24">S18/T18</f>
        <v>1.2325676946891917</v>
      </c>
      <c r="K18" s="284">
        <f t="shared" ref="K18:K45" si="25">VLOOKUP($A18,input,49,FALSE)</f>
        <v>3607</v>
      </c>
      <c r="M18" s="261">
        <f t="shared" ref="M18:M45" si="26">VLOOKUP($A18,Avoided_Costs,14,FALSE)+VLOOKUP($A18,input,52,FALSE)</f>
        <v>3298467.6113636112</v>
      </c>
      <c r="N18" s="262">
        <f t="shared" ref="N18:N45" si="27">VLOOKUP($A18,input,48,FALSE)</f>
        <v>1258121.6000000001</v>
      </c>
      <c r="O18" s="285">
        <f t="shared" ref="O18" si="28">VLOOKUP(A18,Customer_Savings,11,FALSE)+VLOOKUP(A18,input,46,FALSE)+VLOOKUP(A18,input,52,FALSE)</f>
        <v>7890031.4792375835</v>
      </c>
      <c r="P18" s="261">
        <f t="shared" ref="P18:P45" si="29">VLOOKUP($A18,input,47,FALSE)</f>
        <v>1572652</v>
      </c>
      <c r="Q18" s="263">
        <f t="shared" ref="Q18:Q45" si="30">VLOOKUP($A18,Avoided_Costs,14,FALSE)</f>
        <v>3298467.6113636112</v>
      </c>
      <c r="R18" s="262">
        <f t="shared" ref="R18:R45" si="31">VLOOKUP($A18,input,46,FALSE)</f>
        <v>1262450</v>
      </c>
      <c r="S18" s="263">
        <f t="shared" ref="S18:S45" si="32">VLOOKUP($A18,Avoided_Costs,14,FALSE)</f>
        <v>3298467.6113636112</v>
      </c>
      <c r="T18" s="286">
        <f t="shared" ref="T18:T45" si="33">VLOOKUP($A18,Lost_Revenue,14,FALSE)+VLOOKUP($A18,input,46,FALSE)</f>
        <v>2676094.4859871273</v>
      </c>
      <c r="U18" s="262"/>
    </row>
    <row r="19" spans="1:21">
      <c r="A19" s="170" t="s">
        <v>254</v>
      </c>
      <c r="B19" s="236"/>
      <c r="C19" s="259">
        <f t="shared" si="17"/>
        <v>1967941.1626099262</v>
      </c>
      <c r="D19" s="260">
        <f t="shared" si="18"/>
        <v>2.6217399108032255</v>
      </c>
      <c r="E19" s="259">
        <f t="shared" si="19"/>
        <v>6267147.4516960224</v>
      </c>
      <c r="F19" s="260">
        <f t="shared" si="20"/>
        <v>5.1317020416707466</v>
      </c>
      <c r="G19" s="259">
        <f t="shared" si="21"/>
        <v>1789816.3626099261</v>
      </c>
      <c r="H19" s="260">
        <f t="shared" si="22"/>
        <v>2.2861572022204126</v>
      </c>
      <c r="I19" s="259">
        <f t="shared" si="23"/>
        <v>426337.24790263036</v>
      </c>
      <c r="J19" s="260">
        <f t="shared" si="24"/>
        <v>1.1547459184118294</v>
      </c>
      <c r="K19" s="284">
        <f t="shared" si="25"/>
        <v>3479</v>
      </c>
      <c r="M19" s="261">
        <f t="shared" si="26"/>
        <v>3181416.3626099261</v>
      </c>
      <c r="N19" s="262">
        <f t="shared" si="27"/>
        <v>1213475.2</v>
      </c>
      <c r="O19" s="285">
        <f t="shared" ref="O19" si="34">VLOOKUP(A19,Customer_Savings,11,FALSE)+VLOOKUP(A19,input,46,FALSE)+VLOOKUP(A19,input,52,FALSE)</f>
        <v>7783991.4516960224</v>
      </c>
      <c r="P19" s="261">
        <f t="shared" si="29"/>
        <v>1516844</v>
      </c>
      <c r="Q19" s="263">
        <f t="shared" si="30"/>
        <v>3181416.3626099261</v>
      </c>
      <c r="R19" s="262">
        <f t="shared" si="31"/>
        <v>1391600</v>
      </c>
      <c r="S19" s="263">
        <f t="shared" si="32"/>
        <v>3181416.3626099261</v>
      </c>
      <c r="T19" s="286">
        <f t="shared" si="33"/>
        <v>2755079.1147072958</v>
      </c>
      <c r="U19" s="262"/>
    </row>
    <row r="20" spans="1:21">
      <c r="A20" s="185" t="s">
        <v>179</v>
      </c>
      <c r="B20" s="236"/>
      <c r="C20" s="259">
        <f t="shared" si="17"/>
        <v>-96395.408176462282</v>
      </c>
      <c r="D20" s="260">
        <f t="shared" si="18"/>
        <v>0.76516417809281256</v>
      </c>
      <c r="E20" s="259">
        <f t="shared" si="19"/>
        <v>407124.71370840981</v>
      </c>
      <c r="F20" s="260">
        <f t="shared" si="20"/>
        <v>1.7934607556195865</v>
      </c>
      <c r="G20" s="259">
        <f t="shared" si="21"/>
        <v>57534.591823537718</v>
      </c>
      <c r="H20" s="260">
        <f t="shared" si="22"/>
        <v>1.2242626849485001</v>
      </c>
      <c r="I20" s="259">
        <f t="shared" si="23"/>
        <v>-76127.377485407516</v>
      </c>
      <c r="J20" s="260">
        <f t="shared" si="24"/>
        <v>0.80490763104928065</v>
      </c>
      <c r="K20" s="284">
        <f t="shared" si="25"/>
        <v>5131</v>
      </c>
      <c r="M20" s="261">
        <f t="shared" si="26"/>
        <v>314084.59182353772</v>
      </c>
      <c r="N20" s="262">
        <f t="shared" si="27"/>
        <v>410480</v>
      </c>
      <c r="O20" s="285">
        <f t="shared" ref="O20" si="35">VLOOKUP(A20,Customer_Savings,11,FALSE)+VLOOKUP(A20,input,46,FALSE)+VLOOKUP(A20,input,52,FALSE)</f>
        <v>920224.71370840981</v>
      </c>
      <c r="P20" s="261">
        <f t="shared" si="29"/>
        <v>513100</v>
      </c>
      <c r="Q20" s="263">
        <f t="shared" si="30"/>
        <v>314084.59182353772</v>
      </c>
      <c r="R20" s="262">
        <f t="shared" si="31"/>
        <v>256550</v>
      </c>
      <c r="S20" s="263">
        <f t="shared" si="32"/>
        <v>314084.59182353772</v>
      </c>
      <c r="T20" s="286">
        <f t="shared" si="33"/>
        <v>390211.96930894523</v>
      </c>
      <c r="U20" s="262"/>
    </row>
    <row r="21" spans="1:21">
      <c r="A21" s="185" t="s">
        <v>180</v>
      </c>
      <c r="B21" s="236"/>
      <c r="C21" s="259">
        <f t="shared" si="17"/>
        <v>-58357.170836964768</v>
      </c>
      <c r="D21" s="260">
        <f t="shared" si="18"/>
        <v>0.70914488219216121</v>
      </c>
      <c r="E21" s="259">
        <f t="shared" si="19"/>
        <v>178880.24620551622</v>
      </c>
      <c r="F21" s="260">
        <f t="shared" si="20"/>
        <v>1.7132386212341157</v>
      </c>
      <c r="G21" s="259">
        <f t="shared" si="21"/>
        <v>16882.829163035232</v>
      </c>
      <c r="H21" s="260">
        <f t="shared" si="22"/>
        <v>1.1346318115074581</v>
      </c>
      <c r="I21" s="259">
        <f t="shared" si="23"/>
        <v>-45412.204834957171</v>
      </c>
      <c r="J21" s="260">
        <f t="shared" si="24"/>
        <v>0.75805324271156316</v>
      </c>
      <c r="K21" s="284">
        <f t="shared" si="25"/>
        <v>2508</v>
      </c>
      <c r="M21" s="261">
        <f t="shared" si="26"/>
        <v>142282.82916303523</v>
      </c>
      <c r="N21" s="262">
        <f t="shared" si="27"/>
        <v>200640</v>
      </c>
      <c r="O21" s="285">
        <f t="shared" ref="O21:O27" si="36">VLOOKUP(A21,Customer_Savings,11,FALSE)+VLOOKUP(A21,input,46,FALSE)+VLOOKUP(A21,input,52,FALSE)</f>
        <v>429680.24620551622</v>
      </c>
      <c r="P21" s="261">
        <f t="shared" si="29"/>
        <v>250800</v>
      </c>
      <c r="Q21" s="263">
        <f t="shared" si="30"/>
        <v>142282.82916303523</v>
      </c>
      <c r="R21" s="262">
        <f t="shared" si="31"/>
        <v>125400</v>
      </c>
      <c r="S21" s="263">
        <f t="shared" si="32"/>
        <v>142282.82916303523</v>
      </c>
      <c r="T21" s="286">
        <f t="shared" si="33"/>
        <v>187695.0339979924</v>
      </c>
      <c r="U21" s="262"/>
    </row>
    <row r="22" spans="1:21">
      <c r="A22" s="185" t="s">
        <v>181</v>
      </c>
      <c r="B22" s="236"/>
      <c r="C22" s="259">
        <f t="shared" si="17"/>
        <v>-52248.177582492368</v>
      </c>
      <c r="D22" s="260">
        <f t="shared" si="18"/>
        <v>0.41055756337440918</v>
      </c>
      <c r="E22" s="259">
        <f t="shared" si="19"/>
        <v>-5273.9351810452354</v>
      </c>
      <c r="F22" s="260">
        <f t="shared" si="20"/>
        <v>0.9524013070302777</v>
      </c>
      <c r="G22" s="259">
        <f t="shared" si="21"/>
        <v>8691.8224175076321</v>
      </c>
      <c r="H22" s="260">
        <f t="shared" si="22"/>
        <v>1.3137842027981095</v>
      </c>
      <c r="I22" s="259">
        <f t="shared" si="23"/>
        <v>-7241.4411258385371</v>
      </c>
      <c r="J22" s="260">
        <f t="shared" si="24"/>
        <v>0.8340385169987401</v>
      </c>
      <c r="K22" s="284">
        <f t="shared" si="25"/>
        <v>277</v>
      </c>
      <c r="M22" s="261">
        <f t="shared" si="26"/>
        <v>36391.822417507632</v>
      </c>
      <c r="N22" s="262">
        <f t="shared" si="27"/>
        <v>88640</v>
      </c>
      <c r="O22" s="285">
        <f t="shared" ref="O22" si="37">VLOOKUP(A22,Customer_Savings,11,FALSE)+VLOOKUP(A22,input,46,FALSE)+VLOOKUP(A22,input,52,FALSE)</f>
        <v>105526.06481895476</v>
      </c>
      <c r="P22" s="261">
        <f t="shared" si="29"/>
        <v>110800</v>
      </c>
      <c r="Q22" s="263">
        <f t="shared" si="30"/>
        <v>36391.822417507632</v>
      </c>
      <c r="R22" s="262">
        <f t="shared" si="31"/>
        <v>27700</v>
      </c>
      <c r="S22" s="263">
        <f t="shared" si="32"/>
        <v>36391.822417507632</v>
      </c>
      <c r="T22" s="286">
        <f t="shared" si="33"/>
        <v>43633.263543346169</v>
      </c>
      <c r="U22" s="262"/>
    </row>
    <row r="23" spans="1:21">
      <c r="A23" s="185" t="s">
        <v>145</v>
      </c>
      <c r="B23" s="236"/>
      <c r="C23" s="259">
        <f t="shared" si="17"/>
        <v>-22746.764074937466</v>
      </c>
      <c r="D23" s="260">
        <f t="shared" si="18"/>
        <v>0.33176368757528008</v>
      </c>
      <c r="E23" s="259">
        <f t="shared" si="19"/>
        <v>-5448.746978474097</v>
      </c>
      <c r="F23" s="260">
        <f t="shared" si="20"/>
        <v>0.8719448418689989</v>
      </c>
      <c r="G23" s="259">
        <f t="shared" si="21"/>
        <v>-1656.7640749374659</v>
      </c>
      <c r="H23" s="260">
        <f t="shared" si="22"/>
        <v>0.8720645501978791</v>
      </c>
      <c r="I23" s="259">
        <f t="shared" si="23"/>
        <v>-6601.2294052760808</v>
      </c>
      <c r="J23" s="260">
        <f t="shared" si="24"/>
        <v>0.63110217134656532</v>
      </c>
      <c r="K23" s="284">
        <f t="shared" si="25"/>
        <v>37</v>
      </c>
      <c r="M23" s="261">
        <f t="shared" si="26"/>
        <v>11293.235925062534</v>
      </c>
      <c r="N23" s="262">
        <f t="shared" si="27"/>
        <v>34040</v>
      </c>
      <c r="O23" s="285">
        <f t="shared" ref="O23" si="38">VLOOKUP(A23,Customer_Savings,11,FALSE)+VLOOKUP(A23,input,46,FALSE)+VLOOKUP(A23,input,52,FALSE)</f>
        <v>37101.253021525903</v>
      </c>
      <c r="P23" s="261">
        <f t="shared" si="29"/>
        <v>42550</v>
      </c>
      <c r="Q23" s="263">
        <f t="shared" si="30"/>
        <v>11293.235925062534</v>
      </c>
      <c r="R23" s="262">
        <f t="shared" si="31"/>
        <v>12950</v>
      </c>
      <c r="S23" s="263">
        <f t="shared" si="32"/>
        <v>11293.235925062534</v>
      </c>
      <c r="T23" s="286">
        <f t="shared" si="33"/>
        <v>17894.465330338615</v>
      </c>
      <c r="U23" s="262"/>
    </row>
    <row r="24" spans="1:21">
      <c r="A24" s="185" t="s">
        <v>146</v>
      </c>
      <c r="B24" s="236"/>
      <c r="C24" s="259">
        <f t="shared" si="17"/>
        <v>-49142.200232619667</v>
      </c>
      <c r="D24" s="260">
        <f t="shared" si="18"/>
        <v>0.38742545432921904</v>
      </c>
      <c r="E24" s="259">
        <f t="shared" si="19"/>
        <v>-7153.2474727304361</v>
      </c>
      <c r="F24" s="260">
        <f t="shared" si="20"/>
        <v>0.92866583425347093</v>
      </c>
      <c r="G24" s="259">
        <f t="shared" si="21"/>
        <v>2730.1997673803453</v>
      </c>
      <c r="H24" s="260">
        <f t="shared" si="22"/>
        <v>1.0963033427647388</v>
      </c>
      <c r="I24" s="259">
        <f t="shared" si="23"/>
        <v>-10531.07979715765</v>
      </c>
      <c r="J24" s="260">
        <f t="shared" si="24"/>
        <v>0.74691766493687795</v>
      </c>
      <c r="K24" s="284">
        <f t="shared" si="25"/>
        <v>81</v>
      </c>
      <c r="M24" s="261">
        <f t="shared" si="26"/>
        <v>31080.199767380345</v>
      </c>
      <c r="N24" s="262">
        <f t="shared" si="27"/>
        <v>80222.400000000009</v>
      </c>
      <c r="O24" s="285">
        <f t="shared" si="36"/>
        <v>93124.752527269564</v>
      </c>
      <c r="P24" s="261">
        <f t="shared" si="29"/>
        <v>100278</v>
      </c>
      <c r="Q24" s="263">
        <f t="shared" si="30"/>
        <v>31080.199767380345</v>
      </c>
      <c r="R24" s="262">
        <f t="shared" si="31"/>
        <v>28350</v>
      </c>
      <c r="S24" s="263">
        <f t="shared" si="32"/>
        <v>31080.199767380345</v>
      </c>
      <c r="T24" s="286">
        <f t="shared" si="33"/>
        <v>41611.279564537996</v>
      </c>
      <c r="U24" s="262"/>
    </row>
    <row r="25" spans="1:21">
      <c r="A25" s="185" t="s">
        <v>223</v>
      </c>
      <c r="B25" s="236"/>
      <c r="C25" s="259">
        <f t="shared" si="17"/>
        <v>-4578.1821877858365</v>
      </c>
      <c r="D25" s="260">
        <f t="shared" si="18"/>
        <v>0.71599366080733029</v>
      </c>
      <c r="E25" s="259">
        <f t="shared" si="19"/>
        <v>7935.1099160682279</v>
      </c>
      <c r="F25" s="260">
        <f t="shared" si="20"/>
        <v>1.393801980946314</v>
      </c>
      <c r="G25" s="259">
        <f t="shared" si="21"/>
        <v>6341.8178122141635</v>
      </c>
      <c r="H25" s="260">
        <f t="shared" si="22"/>
        <v>2.2195803485027237</v>
      </c>
      <c r="I25" s="259">
        <f t="shared" si="23"/>
        <v>1656.5688746069263</v>
      </c>
      <c r="J25" s="260">
        <f t="shared" si="24"/>
        <v>1.1675798844381864</v>
      </c>
      <c r="K25" s="284">
        <f t="shared" si="25"/>
        <v>13</v>
      </c>
      <c r="M25" s="261">
        <f t="shared" si="26"/>
        <v>11541.817812214163</v>
      </c>
      <c r="N25" s="262">
        <f t="shared" si="27"/>
        <v>16120</v>
      </c>
      <c r="O25" s="285">
        <f t="shared" ref="O25" si="39">VLOOKUP(A25,Customer_Savings,11,FALSE)+VLOOKUP(A25,input,46,FALSE)+VLOOKUP(A25,input,52,FALSE)</f>
        <v>28085.109916068228</v>
      </c>
      <c r="P25" s="261">
        <f t="shared" si="29"/>
        <v>20150</v>
      </c>
      <c r="Q25" s="263">
        <f t="shared" si="30"/>
        <v>11541.817812214163</v>
      </c>
      <c r="R25" s="262">
        <f t="shared" si="31"/>
        <v>5200</v>
      </c>
      <c r="S25" s="263">
        <f t="shared" si="32"/>
        <v>11541.817812214163</v>
      </c>
      <c r="T25" s="286">
        <f t="shared" si="33"/>
        <v>9885.2489376072372</v>
      </c>
      <c r="U25" s="262"/>
    </row>
    <row r="26" spans="1:21">
      <c r="A26" s="185" t="s">
        <v>222</v>
      </c>
      <c r="B26" s="236"/>
      <c r="C26" s="259">
        <f t="shared" si="17"/>
        <v>-3136.5436508376151</v>
      </c>
      <c r="D26" s="260">
        <f t="shared" si="18"/>
        <v>0.96486846269223103</v>
      </c>
      <c r="E26" s="259">
        <f t="shared" si="19"/>
        <v>88005.197168713261</v>
      </c>
      <c r="F26" s="260">
        <f t="shared" si="20"/>
        <v>1.7885770355619468</v>
      </c>
      <c r="G26" s="259">
        <f t="shared" si="21"/>
        <v>57343.456349162385</v>
      </c>
      <c r="H26" s="260">
        <f t="shared" si="22"/>
        <v>2.9910922343459161</v>
      </c>
      <c r="I26" s="259">
        <f t="shared" si="23"/>
        <v>22374.654735034157</v>
      </c>
      <c r="J26" s="260">
        <f t="shared" si="24"/>
        <v>1.350871494660125</v>
      </c>
      <c r="K26" s="284">
        <f t="shared" si="25"/>
        <v>72</v>
      </c>
      <c r="M26" s="261">
        <f t="shared" si="26"/>
        <v>86143.456349162385</v>
      </c>
      <c r="N26" s="262">
        <f t="shared" si="27"/>
        <v>89280</v>
      </c>
      <c r="O26" s="285">
        <f t="shared" si="36"/>
        <v>199605.19716871326</v>
      </c>
      <c r="P26" s="261">
        <f t="shared" si="29"/>
        <v>111600</v>
      </c>
      <c r="Q26" s="263">
        <f t="shared" si="30"/>
        <v>86143.456349162385</v>
      </c>
      <c r="R26" s="262">
        <f t="shared" si="31"/>
        <v>28800</v>
      </c>
      <c r="S26" s="263">
        <f t="shared" si="32"/>
        <v>86143.456349162385</v>
      </c>
      <c r="T26" s="286">
        <f t="shared" si="33"/>
        <v>63768.801614128228</v>
      </c>
      <c r="U26" s="262"/>
    </row>
    <row r="27" spans="1:21">
      <c r="A27" s="185" t="s">
        <v>277</v>
      </c>
      <c r="B27" s="236"/>
      <c r="C27" s="259">
        <f t="shared" si="17"/>
        <v>-360102.59204727574</v>
      </c>
      <c r="D27" s="260">
        <f t="shared" si="18"/>
        <v>0.78442134096786653</v>
      </c>
      <c r="E27" s="259">
        <f t="shared" si="19"/>
        <v>-51982.310513509437</v>
      </c>
      <c r="F27" s="260">
        <f t="shared" si="20"/>
        <v>0.97510425741690165</v>
      </c>
      <c r="G27" s="259">
        <f t="shared" si="21"/>
        <v>34297.407952724257</v>
      </c>
      <c r="H27" s="260">
        <f t="shared" si="22"/>
        <v>1.0985557699790927</v>
      </c>
      <c r="I27" s="259">
        <f t="shared" si="23"/>
        <v>-118767.72921179188</v>
      </c>
      <c r="J27" s="260">
        <f t="shared" si="24"/>
        <v>0.76296948160495037</v>
      </c>
      <c r="K27" s="284">
        <f t="shared" si="25"/>
        <v>464</v>
      </c>
      <c r="M27" s="261">
        <f t="shared" si="26"/>
        <v>1310297.4079527243</v>
      </c>
      <c r="N27" s="262">
        <f t="shared" si="27"/>
        <v>1670400</v>
      </c>
      <c r="O27" s="285">
        <f t="shared" si="36"/>
        <v>2036017.6894864906</v>
      </c>
      <c r="P27" s="261">
        <f t="shared" si="29"/>
        <v>2088000</v>
      </c>
      <c r="Q27" s="263">
        <f t="shared" si="30"/>
        <v>382297.40795272426</v>
      </c>
      <c r="R27" s="262">
        <f t="shared" si="31"/>
        <v>348000</v>
      </c>
      <c r="S27" s="263">
        <f t="shared" si="32"/>
        <v>382297.40795272426</v>
      </c>
      <c r="T27" s="286">
        <f t="shared" si="33"/>
        <v>501065.13716451614</v>
      </c>
      <c r="U27" s="262"/>
    </row>
    <row r="28" spans="1:21">
      <c r="A28" s="185" t="s">
        <v>276</v>
      </c>
      <c r="B28" s="236"/>
      <c r="C28" s="259">
        <f t="shared" ref="C28" si="40">M28-N28</f>
        <v>41326.539026516315</v>
      </c>
      <c r="D28" s="260">
        <f t="shared" ref="D28" si="41">M28/N28</f>
        <v>2.9132656956720515</v>
      </c>
      <c r="E28" s="259">
        <f t="shared" ref="E28" si="42">O28-P28</f>
        <v>83387.022865447099</v>
      </c>
      <c r="F28" s="260">
        <f t="shared" ref="F28" si="43">O28/P28</f>
        <v>4.0884082542758184</v>
      </c>
      <c r="G28" s="259">
        <f t="shared" ref="G28" si="44">Q28-R28</f>
        <v>29926.539026516315</v>
      </c>
      <c r="H28" s="260">
        <f t="shared" ref="H28" si="45">Q28/R28</f>
        <v>4.3251710029462576</v>
      </c>
      <c r="I28" s="259">
        <f t="shared" ref="I28" si="46">S28-T28</f>
        <v>14341.039592080113</v>
      </c>
      <c r="J28" s="260">
        <f t="shared" ref="J28" si="47">S28/T28</f>
        <v>1.5833129251786942</v>
      </c>
      <c r="K28" s="284">
        <f t="shared" si="25"/>
        <v>12</v>
      </c>
      <c r="M28" s="261">
        <f t="shared" si="26"/>
        <v>62926.539026516315</v>
      </c>
      <c r="N28" s="262">
        <f t="shared" si="27"/>
        <v>21600</v>
      </c>
      <c r="O28" s="285">
        <f t="shared" ref="O28" si="48">VLOOKUP(A28,Customer_Savings,11,FALSE)+VLOOKUP(A28,input,46,FALSE)+VLOOKUP(A28,input,52,FALSE)</f>
        <v>110387.0228654471</v>
      </c>
      <c r="P28" s="261">
        <f t="shared" si="29"/>
        <v>27000</v>
      </c>
      <c r="Q28" s="263">
        <f t="shared" si="30"/>
        <v>38926.539026516315</v>
      </c>
      <c r="R28" s="262">
        <f t="shared" si="31"/>
        <v>9000</v>
      </c>
      <c r="S28" s="263">
        <f t="shared" si="32"/>
        <v>38926.539026516315</v>
      </c>
      <c r="T28" s="286">
        <f t="shared" si="33"/>
        <v>24585.499434436202</v>
      </c>
      <c r="U28" s="262"/>
    </row>
    <row r="29" spans="1:21">
      <c r="A29" s="188" t="s">
        <v>155</v>
      </c>
      <c r="B29" s="236"/>
      <c r="C29" s="259">
        <f t="shared" si="17"/>
        <v>-42087.423905105097</v>
      </c>
      <c r="D29" s="260">
        <f t="shared" si="18"/>
        <v>0.6963389328635996</v>
      </c>
      <c r="E29" s="259">
        <f t="shared" si="19"/>
        <v>87415.082013095438</v>
      </c>
      <c r="F29" s="260">
        <f t="shared" si="20"/>
        <v>1.5045603579399449</v>
      </c>
      <c r="G29" s="259">
        <f t="shared" si="21"/>
        <v>27212.576094894903</v>
      </c>
      <c r="H29" s="260">
        <f t="shared" si="22"/>
        <v>1.3926778657271992</v>
      </c>
      <c r="I29" s="259">
        <f t="shared" si="23"/>
        <v>-11965.433120933943</v>
      </c>
      <c r="J29" s="260">
        <f t="shared" si="24"/>
        <v>0.88969715422111584</v>
      </c>
      <c r="K29" s="284">
        <f t="shared" si="25"/>
        <v>231</v>
      </c>
      <c r="M29" s="261">
        <f t="shared" si="26"/>
        <v>96512.576094894903</v>
      </c>
      <c r="N29" s="262">
        <f t="shared" si="27"/>
        <v>138600</v>
      </c>
      <c r="O29" s="285">
        <f t="shared" ref="O29:O38" si="49">VLOOKUP(A29,Customer_Savings,11,FALSE)+VLOOKUP(A29,input,46,FALSE)+VLOOKUP(A29,input,52,FALSE)</f>
        <v>260665.08201309544</v>
      </c>
      <c r="P29" s="261">
        <f t="shared" si="29"/>
        <v>173250</v>
      </c>
      <c r="Q29" s="263">
        <f t="shared" si="30"/>
        <v>96512.576094894903</v>
      </c>
      <c r="R29" s="262">
        <f t="shared" si="31"/>
        <v>69300</v>
      </c>
      <c r="S29" s="263">
        <f t="shared" si="32"/>
        <v>96512.576094894903</v>
      </c>
      <c r="T29" s="286">
        <f t="shared" si="33"/>
        <v>108478.00921582885</v>
      </c>
      <c r="U29" s="262"/>
    </row>
    <row r="30" spans="1:21">
      <c r="A30" s="188" t="s">
        <v>156</v>
      </c>
      <c r="B30" s="236"/>
      <c r="C30" s="259">
        <f t="shared" si="17"/>
        <v>-285298.67766870529</v>
      </c>
      <c r="D30" s="260">
        <f t="shared" si="18"/>
        <v>0.4235924566253732</v>
      </c>
      <c r="E30" s="259">
        <f t="shared" si="19"/>
        <v>-41983.647102602525</v>
      </c>
      <c r="F30" s="260">
        <f t="shared" si="20"/>
        <v>0.93214215758428554</v>
      </c>
      <c r="G30" s="259">
        <f t="shared" si="21"/>
        <v>48661.322331294708</v>
      </c>
      <c r="H30" s="260">
        <f t="shared" si="22"/>
        <v>1.3022442380825758</v>
      </c>
      <c r="I30" s="259">
        <f t="shared" si="23"/>
        <v>-36447.930274520011</v>
      </c>
      <c r="J30" s="260">
        <f t="shared" si="24"/>
        <v>0.85190345389859234</v>
      </c>
      <c r="K30" s="284">
        <f t="shared" si="25"/>
        <v>460</v>
      </c>
      <c r="M30" s="261">
        <f t="shared" si="26"/>
        <v>209661.32233129471</v>
      </c>
      <c r="N30" s="262">
        <f t="shared" si="27"/>
        <v>494960</v>
      </c>
      <c r="O30" s="285">
        <f t="shared" si="49"/>
        <v>576716.35289739748</v>
      </c>
      <c r="P30" s="261">
        <f t="shared" si="29"/>
        <v>618700</v>
      </c>
      <c r="Q30" s="263">
        <f t="shared" si="30"/>
        <v>209661.32233129471</v>
      </c>
      <c r="R30" s="262">
        <f t="shared" si="31"/>
        <v>161000</v>
      </c>
      <c r="S30" s="263">
        <f t="shared" si="32"/>
        <v>209661.32233129471</v>
      </c>
      <c r="T30" s="286">
        <f t="shared" si="33"/>
        <v>246109.25260581472</v>
      </c>
      <c r="U30" s="262"/>
    </row>
    <row r="31" spans="1:21">
      <c r="A31" s="188" t="s">
        <v>278</v>
      </c>
      <c r="B31" s="236"/>
      <c r="C31" s="259">
        <f t="shared" si="17"/>
        <v>31001.228419019724</v>
      </c>
      <c r="D31" s="260">
        <f t="shared" si="18"/>
        <v>1.3100122841901973</v>
      </c>
      <c r="E31" s="259">
        <f t="shared" si="19"/>
        <v>183004.69284666365</v>
      </c>
      <c r="F31" s="260">
        <f t="shared" si="20"/>
        <v>2.4640375427733092</v>
      </c>
      <c r="G31" s="259">
        <f t="shared" si="21"/>
        <v>81001.228419019724</v>
      </c>
      <c r="H31" s="260">
        <f t="shared" si="22"/>
        <v>2.6200245683803947</v>
      </c>
      <c r="I31" s="259">
        <f t="shared" si="23"/>
        <v>25969.553207771241</v>
      </c>
      <c r="J31" s="260">
        <f t="shared" si="24"/>
        <v>1.2472544892342154</v>
      </c>
      <c r="K31" s="284">
        <f t="shared" si="25"/>
        <v>250</v>
      </c>
      <c r="M31" s="261">
        <f t="shared" si="26"/>
        <v>131001.22841901972</v>
      </c>
      <c r="N31" s="262">
        <f t="shared" si="27"/>
        <v>100000</v>
      </c>
      <c r="O31" s="285">
        <f t="shared" si="49"/>
        <v>308004.69284666365</v>
      </c>
      <c r="P31" s="261">
        <f t="shared" si="29"/>
        <v>125000</v>
      </c>
      <c r="Q31" s="263">
        <f t="shared" si="30"/>
        <v>131001.22841901972</v>
      </c>
      <c r="R31" s="262">
        <f t="shared" si="31"/>
        <v>50000</v>
      </c>
      <c r="S31" s="263">
        <f t="shared" si="32"/>
        <v>131001.22841901972</v>
      </c>
      <c r="T31" s="286">
        <f t="shared" si="33"/>
        <v>105031.67521124848</v>
      </c>
      <c r="U31" s="262"/>
    </row>
    <row r="32" spans="1:21">
      <c r="A32" s="188" t="s">
        <v>168</v>
      </c>
      <c r="B32" s="236"/>
      <c r="C32" s="259">
        <f t="shared" si="17"/>
        <v>-7061.8025808405437</v>
      </c>
      <c r="D32" s="260">
        <f t="shared" si="18"/>
        <v>0.83128338635224241</v>
      </c>
      <c r="E32" s="259">
        <f t="shared" si="19"/>
        <v>59591.669772262801</v>
      </c>
      <c r="F32" s="260">
        <f t="shared" si="20"/>
        <v>2.1389845139958488</v>
      </c>
      <c r="G32" s="259">
        <f t="shared" si="21"/>
        <v>-7205.8025808405437</v>
      </c>
      <c r="H32" s="260">
        <f t="shared" si="22"/>
        <v>0.82843327188474891</v>
      </c>
      <c r="I32" s="259">
        <f t="shared" si="23"/>
        <v>-22117.765080180703</v>
      </c>
      <c r="J32" s="260">
        <f t="shared" si="24"/>
        <v>0.6113687859483472</v>
      </c>
      <c r="K32" s="284">
        <f t="shared" si="25"/>
        <v>120</v>
      </c>
      <c r="M32" s="261">
        <f t="shared" si="26"/>
        <v>34794.197419159456</v>
      </c>
      <c r="N32" s="262">
        <f t="shared" si="27"/>
        <v>41856</v>
      </c>
      <c r="O32" s="285">
        <f t="shared" si="49"/>
        <v>111911.6697722628</v>
      </c>
      <c r="P32" s="261">
        <f t="shared" si="29"/>
        <v>52320</v>
      </c>
      <c r="Q32" s="263">
        <f t="shared" si="30"/>
        <v>34794.197419159456</v>
      </c>
      <c r="R32" s="262">
        <f t="shared" si="31"/>
        <v>42000</v>
      </c>
      <c r="S32" s="263">
        <f t="shared" si="32"/>
        <v>34794.197419159456</v>
      </c>
      <c r="T32" s="286">
        <f t="shared" si="33"/>
        <v>56911.962499340159</v>
      </c>
      <c r="U32" s="262"/>
    </row>
    <row r="33" spans="1:21">
      <c r="A33" s="170" t="s">
        <v>269</v>
      </c>
      <c r="B33" s="236"/>
      <c r="C33" s="259">
        <f t="shared" si="17"/>
        <v>-6826.4091614791978</v>
      </c>
      <c r="D33" s="260">
        <f t="shared" si="18"/>
        <v>0.83128338635224219</v>
      </c>
      <c r="E33" s="259">
        <f t="shared" si="19"/>
        <v>57605.280779854045</v>
      </c>
      <c r="F33" s="260">
        <f t="shared" si="20"/>
        <v>2.1389845139958488</v>
      </c>
      <c r="G33" s="259">
        <f t="shared" si="21"/>
        <v>-6965.6091614791949</v>
      </c>
      <c r="H33" s="260">
        <f t="shared" si="22"/>
        <v>0.82843327188474891</v>
      </c>
      <c r="I33" s="259">
        <f t="shared" si="23"/>
        <v>-21380.506244174685</v>
      </c>
      <c r="J33" s="260">
        <f t="shared" si="24"/>
        <v>0.61136878594834709</v>
      </c>
      <c r="K33" s="284">
        <f t="shared" si="25"/>
        <v>116</v>
      </c>
      <c r="M33" s="261">
        <f t="shared" si="26"/>
        <v>33634.390838520805</v>
      </c>
      <c r="N33" s="262">
        <f t="shared" si="27"/>
        <v>40460.800000000003</v>
      </c>
      <c r="O33" s="285">
        <f t="shared" si="49"/>
        <v>108181.28077985405</v>
      </c>
      <c r="P33" s="261">
        <f t="shared" si="29"/>
        <v>50576</v>
      </c>
      <c r="Q33" s="263">
        <f t="shared" si="30"/>
        <v>33634.390838520805</v>
      </c>
      <c r="R33" s="262">
        <f t="shared" si="31"/>
        <v>40600</v>
      </c>
      <c r="S33" s="263">
        <f t="shared" si="32"/>
        <v>33634.390838520805</v>
      </c>
      <c r="T33" s="286">
        <f t="shared" si="33"/>
        <v>55014.89708269549</v>
      </c>
      <c r="U33" s="262"/>
    </row>
    <row r="34" spans="1:21">
      <c r="A34" s="188" t="s">
        <v>169</v>
      </c>
      <c r="B34" s="236"/>
      <c r="C34" s="259">
        <f t="shared" si="17"/>
        <v>-544.81910682467469</v>
      </c>
      <c r="D34" s="260">
        <f t="shared" si="18"/>
        <v>0.76516417809281267</v>
      </c>
      <c r="E34" s="259">
        <f t="shared" si="19"/>
        <v>2301.0361912968001</v>
      </c>
      <c r="F34" s="260">
        <f t="shared" si="20"/>
        <v>1.7934607556195863</v>
      </c>
      <c r="G34" s="259">
        <f t="shared" si="21"/>
        <v>325.18089317532531</v>
      </c>
      <c r="H34" s="260">
        <f t="shared" si="22"/>
        <v>1.2242626849485003</v>
      </c>
      <c r="I34" s="259">
        <f t="shared" si="23"/>
        <v>-430.2658248054604</v>
      </c>
      <c r="J34" s="260">
        <f t="shared" si="24"/>
        <v>0.80490763104928076</v>
      </c>
      <c r="K34" s="284">
        <f t="shared" si="25"/>
        <v>29</v>
      </c>
      <c r="M34" s="261">
        <f t="shared" si="26"/>
        <v>1775.1808931753253</v>
      </c>
      <c r="N34" s="262">
        <f t="shared" si="27"/>
        <v>2320</v>
      </c>
      <c r="O34" s="285">
        <f t="shared" si="49"/>
        <v>5201.0361912968001</v>
      </c>
      <c r="P34" s="261">
        <f t="shared" si="29"/>
        <v>2900</v>
      </c>
      <c r="Q34" s="263">
        <f t="shared" si="30"/>
        <v>1775.1808931753253</v>
      </c>
      <c r="R34" s="262">
        <f t="shared" si="31"/>
        <v>1450</v>
      </c>
      <c r="S34" s="263">
        <f t="shared" si="32"/>
        <v>1775.1808931753253</v>
      </c>
      <c r="T34" s="286">
        <f t="shared" si="33"/>
        <v>2205.4467179807857</v>
      </c>
      <c r="U34" s="262"/>
    </row>
    <row r="35" spans="1:21">
      <c r="A35" s="185" t="s">
        <v>162</v>
      </c>
      <c r="B35" s="236"/>
      <c r="C35" s="259">
        <f t="shared" si="17"/>
        <v>-186.14727539701676</v>
      </c>
      <c r="D35" s="260">
        <f t="shared" si="18"/>
        <v>0.70914488219216132</v>
      </c>
      <c r="E35" s="259">
        <f t="shared" si="19"/>
        <v>570.59089698729258</v>
      </c>
      <c r="F35" s="260">
        <f t="shared" si="20"/>
        <v>1.7132386212341157</v>
      </c>
      <c r="G35" s="259">
        <f t="shared" si="21"/>
        <v>53.852724602983244</v>
      </c>
      <c r="H35" s="260">
        <f t="shared" si="22"/>
        <v>1.1346318115074581</v>
      </c>
      <c r="I35" s="259">
        <f t="shared" si="23"/>
        <v>-144.85551781485538</v>
      </c>
      <c r="J35" s="260">
        <f t="shared" si="24"/>
        <v>0.75805324271156316</v>
      </c>
      <c r="K35" s="284">
        <f t="shared" si="25"/>
        <v>8</v>
      </c>
      <c r="M35" s="261">
        <f t="shared" si="26"/>
        <v>453.85272460298324</v>
      </c>
      <c r="N35" s="262">
        <f t="shared" si="27"/>
        <v>640</v>
      </c>
      <c r="O35" s="285">
        <f t="shared" si="49"/>
        <v>1370.5908969872926</v>
      </c>
      <c r="P35" s="261">
        <f t="shared" si="29"/>
        <v>800</v>
      </c>
      <c r="Q35" s="263">
        <f t="shared" si="30"/>
        <v>453.85272460298324</v>
      </c>
      <c r="R35" s="262">
        <f t="shared" si="31"/>
        <v>400</v>
      </c>
      <c r="S35" s="263">
        <f t="shared" si="32"/>
        <v>453.85272460298324</v>
      </c>
      <c r="T35" s="286">
        <f t="shared" si="33"/>
        <v>598.70824241783862</v>
      </c>
      <c r="U35" s="262"/>
    </row>
    <row r="36" spans="1:21">
      <c r="A36" s="185" t="s">
        <v>163</v>
      </c>
      <c r="B36" s="236"/>
      <c r="C36" s="259">
        <f t="shared" si="17"/>
        <v>-188.62157972018906</v>
      </c>
      <c r="D36" s="260">
        <f t="shared" si="18"/>
        <v>0.41055756337440918</v>
      </c>
      <c r="E36" s="259">
        <f t="shared" si="19"/>
        <v>-19.03947718788902</v>
      </c>
      <c r="F36" s="260">
        <f t="shared" si="20"/>
        <v>0.95240130703027748</v>
      </c>
      <c r="G36" s="259">
        <f t="shared" si="21"/>
        <v>31.378420279810939</v>
      </c>
      <c r="H36" s="260">
        <f t="shared" si="22"/>
        <v>1.3137842027981095</v>
      </c>
      <c r="I36" s="259">
        <f t="shared" si="23"/>
        <v>-26.142386735879199</v>
      </c>
      <c r="J36" s="260">
        <f t="shared" si="24"/>
        <v>0.8340385169987401</v>
      </c>
      <c r="K36" s="284">
        <f t="shared" si="25"/>
        <v>1</v>
      </c>
      <c r="M36" s="261">
        <f t="shared" si="26"/>
        <v>131.37842027981094</v>
      </c>
      <c r="N36" s="262">
        <f t="shared" si="27"/>
        <v>320</v>
      </c>
      <c r="O36" s="285">
        <f t="shared" ref="O36" si="50">VLOOKUP(A36,Customer_Savings,11,FALSE)+VLOOKUP(A36,input,46,FALSE)+VLOOKUP(A36,input,52,FALSE)</f>
        <v>380.96052281211098</v>
      </c>
      <c r="P36" s="261">
        <f t="shared" si="29"/>
        <v>400</v>
      </c>
      <c r="Q36" s="263">
        <f t="shared" si="30"/>
        <v>131.37842027981094</v>
      </c>
      <c r="R36" s="262">
        <f t="shared" si="31"/>
        <v>100</v>
      </c>
      <c r="S36" s="263">
        <f t="shared" si="32"/>
        <v>131.37842027981094</v>
      </c>
      <c r="T36" s="286">
        <f t="shared" si="33"/>
        <v>157.52080701569014</v>
      </c>
      <c r="U36" s="262"/>
    </row>
    <row r="37" spans="1:21">
      <c r="A37" s="185" t="s">
        <v>164</v>
      </c>
      <c r="B37" s="236"/>
      <c r="C37" s="259">
        <f t="shared" si="17"/>
        <v>0</v>
      </c>
      <c r="D37" s="265" t="s">
        <v>41</v>
      </c>
      <c r="E37" s="259">
        <f t="shared" si="19"/>
        <v>0</v>
      </c>
      <c r="F37" s="265" t="s">
        <v>41</v>
      </c>
      <c r="G37" s="259">
        <f t="shared" si="21"/>
        <v>0</v>
      </c>
      <c r="H37" s="265" t="s">
        <v>41</v>
      </c>
      <c r="I37" s="259">
        <f t="shared" si="23"/>
        <v>0</v>
      </c>
      <c r="J37" s="265" t="s">
        <v>41</v>
      </c>
      <c r="K37" s="284">
        <f t="shared" si="25"/>
        <v>0</v>
      </c>
      <c r="M37" s="261">
        <f t="shared" si="26"/>
        <v>0</v>
      </c>
      <c r="N37" s="262">
        <f t="shared" si="27"/>
        <v>0</v>
      </c>
      <c r="O37" s="285">
        <f t="shared" si="49"/>
        <v>0</v>
      </c>
      <c r="P37" s="261">
        <f t="shared" si="29"/>
        <v>0</v>
      </c>
      <c r="Q37" s="263">
        <f t="shared" si="30"/>
        <v>0</v>
      </c>
      <c r="R37" s="262">
        <f t="shared" si="31"/>
        <v>0</v>
      </c>
      <c r="S37" s="263">
        <f t="shared" si="32"/>
        <v>0</v>
      </c>
      <c r="T37" s="286">
        <f t="shared" si="33"/>
        <v>0</v>
      </c>
      <c r="U37" s="262"/>
    </row>
    <row r="38" spans="1:21">
      <c r="A38" s="185" t="s">
        <v>165</v>
      </c>
      <c r="B38" s="236"/>
      <c r="C38" s="259">
        <f t="shared" si="17"/>
        <v>0</v>
      </c>
      <c r="D38" s="265" t="s">
        <v>41</v>
      </c>
      <c r="E38" s="259">
        <f t="shared" si="19"/>
        <v>0</v>
      </c>
      <c r="F38" s="265" t="s">
        <v>41</v>
      </c>
      <c r="G38" s="259">
        <f t="shared" si="21"/>
        <v>0</v>
      </c>
      <c r="H38" s="265" t="s">
        <v>41</v>
      </c>
      <c r="I38" s="259">
        <f t="shared" si="23"/>
        <v>0</v>
      </c>
      <c r="J38" s="265" t="s">
        <v>41</v>
      </c>
      <c r="K38" s="284">
        <f t="shared" si="25"/>
        <v>0</v>
      </c>
      <c r="M38" s="261">
        <f t="shared" si="26"/>
        <v>0</v>
      </c>
      <c r="N38" s="262">
        <f t="shared" si="27"/>
        <v>0</v>
      </c>
      <c r="O38" s="285">
        <f t="shared" si="49"/>
        <v>0</v>
      </c>
      <c r="P38" s="261">
        <f t="shared" si="29"/>
        <v>0</v>
      </c>
      <c r="Q38" s="263">
        <f t="shared" si="30"/>
        <v>0</v>
      </c>
      <c r="R38" s="262">
        <f t="shared" si="31"/>
        <v>0</v>
      </c>
      <c r="S38" s="263">
        <f t="shared" si="32"/>
        <v>0</v>
      </c>
      <c r="T38" s="286">
        <f t="shared" si="33"/>
        <v>0</v>
      </c>
      <c r="U38" s="262"/>
    </row>
    <row r="39" spans="1:21">
      <c r="A39" s="185" t="s">
        <v>225</v>
      </c>
      <c r="B39" s="236"/>
      <c r="C39" s="259">
        <f t="shared" si="17"/>
        <v>0</v>
      </c>
      <c r="D39" s="265" t="s">
        <v>41</v>
      </c>
      <c r="E39" s="259">
        <f t="shared" si="19"/>
        <v>0</v>
      </c>
      <c r="F39" s="265" t="s">
        <v>41</v>
      </c>
      <c r="G39" s="259">
        <f t="shared" si="21"/>
        <v>0</v>
      </c>
      <c r="H39" s="265" t="s">
        <v>41</v>
      </c>
      <c r="I39" s="259">
        <f t="shared" si="23"/>
        <v>0</v>
      </c>
      <c r="J39" s="265" t="s">
        <v>41</v>
      </c>
      <c r="K39" s="284">
        <f t="shared" si="25"/>
        <v>0</v>
      </c>
      <c r="M39" s="261">
        <f t="shared" si="26"/>
        <v>0</v>
      </c>
      <c r="N39" s="262">
        <f t="shared" si="27"/>
        <v>0</v>
      </c>
      <c r="O39" s="285">
        <f t="shared" ref="O39" si="51">VLOOKUP(A39,Customer_Savings,11,FALSE)+VLOOKUP(A39,input,46,FALSE)+VLOOKUP(A39,input,52,FALSE)</f>
        <v>0</v>
      </c>
      <c r="P39" s="261">
        <f t="shared" si="29"/>
        <v>0</v>
      </c>
      <c r="Q39" s="263">
        <f t="shared" si="30"/>
        <v>0</v>
      </c>
      <c r="R39" s="262">
        <f t="shared" si="31"/>
        <v>0</v>
      </c>
      <c r="S39" s="263">
        <f t="shared" si="32"/>
        <v>0</v>
      </c>
      <c r="T39" s="286">
        <f t="shared" si="33"/>
        <v>0</v>
      </c>
      <c r="U39" s="262"/>
    </row>
    <row r="40" spans="1:21">
      <c r="A40" s="185" t="s">
        <v>224</v>
      </c>
      <c r="B40" s="236"/>
      <c r="C40" s="259">
        <f t="shared" ref="C40" si="52">M40-N40</f>
        <v>-963.05141819744131</v>
      </c>
      <c r="D40" s="260">
        <f t="shared" ref="D40" si="53">M40/N40</f>
        <v>0.61167281524296724</v>
      </c>
      <c r="E40" s="259">
        <f t="shared" ref="E40" si="54">O40-P40</f>
        <v>1115.7352161643748</v>
      </c>
      <c r="F40" s="260">
        <f t="shared" ref="F40" si="55">O40/P40</f>
        <v>1.3599145858594757</v>
      </c>
      <c r="G40" s="259">
        <f t="shared" ref="G40" si="56">Q40-R40</f>
        <v>316.94858180255869</v>
      </c>
      <c r="H40" s="260">
        <f t="shared" ref="H40" si="57">Q40/R40</f>
        <v>1.2641238181687988</v>
      </c>
      <c r="I40" s="259">
        <f t="shared" ref="I40" si="58">S40-T40</f>
        <v>-290.41086640442541</v>
      </c>
      <c r="J40" s="260">
        <f t="shared" ref="J40" si="59">S40/T40</f>
        <v>0.83931759302637254</v>
      </c>
      <c r="K40" s="284">
        <f t="shared" si="25"/>
        <v>2</v>
      </c>
      <c r="M40" s="261">
        <f t="shared" si="26"/>
        <v>1516.9485818025587</v>
      </c>
      <c r="N40" s="262">
        <f t="shared" si="27"/>
        <v>2480</v>
      </c>
      <c r="O40" s="285">
        <f t="shared" ref="O40" si="60">VLOOKUP(A40,Customer_Savings,11,FALSE)+VLOOKUP(A40,input,46,FALSE)+VLOOKUP(A40,input,52,FALSE)</f>
        <v>4215.7352161643748</v>
      </c>
      <c r="P40" s="261">
        <f t="shared" si="29"/>
        <v>3100</v>
      </c>
      <c r="Q40" s="263">
        <f t="shared" si="30"/>
        <v>1516.9485818025587</v>
      </c>
      <c r="R40" s="262">
        <f t="shared" si="31"/>
        <v>1200</v>
      </c>
      <c r="S40" s="263">
        <f t="shared" si="32"/>
        <v>1516.9485818025587</v>
      </c>
      <c r="T40" s="286">
        <f t="shared" si="33"/>
        <v>1807.3594482069841</v>
      </c>
      <c r="U40" s="262"/>
    </row>
    <row r="41" spans="1:21">
      <c r="A41" s="185" t="s">
        <v>280</v>
      </c>
      <c r="B41" s="236"/>
      <c r="C41" s="259">
        <f t="shared" si="17"/>
        <v>-3880.4158625784039</v>
      </c>
      <c r="D41" s="260">
        <f t="shared" si="18"/>
        <v>0.78442134096786642</v>
      </c>
      <c r="E41" s="259">
        <f t="shared" si="19"/>
        <v>-560.15420811971489</v>
      </c>
      <c r="F41" s="260">
        <f t="shared" si="20"/>
        <v>0.97510425741690154</v>
      </c>
      <c r="G41" s="259">
        <f t="shared" si="21"/>
        <v>369.58413742159701</v>
      </c>
      <c r="H41" s="260">
        <f t="shared" si="22"/>
        <v>1.0985557699790924</v>
      </c>
      <c r="I41" s="259">
        <f t="shared" si="23"/>
        <v>-1279.8246682305162</v>
      </c>
      <c r="J41" s="260">
        <f t="shared" si="24"/>
        <v>0.76296948160495037</v>
      </c>
      <c r="K41" s="284">
        <f t="shared" si="25"/>
        <v>5</v>
      </c>
      <c r="M41" s="261">
        <f t="shared" si="26"/>
        <v>14119.584137421596</v>
      </c>
      <c r="N41" s="262">
        <f t="shared" si="27"/>
        <v>18000</v>
      </c>
      <c r="O41" s="285">
        <f t="shared" ref="O41:O43" si="61">VLOOKUP(A41,Customer_Savings,11,FALSE)+VLOOKUP(A41,input,46,FALSE)+VLOOKUP(A41,input,52,FALSE)</f>
        <v>21939.845791880285</v>
      </c>
      <c r="P41" s="261">
        <f t="shared" si="29"/>
        <v>22500</v>
      </c>
      <c r="Q41" s="263">
        <f t="shared" si="30"/>
        <v>4119.584137421597</v>
      </c>
      <c r="R41" s="262">
        <f t="shared" si="31"/>
        <v>3750</v>
      </c>
      <c r="S41" s="263">
        <f t="shared" si="32"/>
        <v>4119.584137421597</v>
      </c>
      <c r="T41" s="286">
        <f t="shared" si="33"/>
        <v>5399.4088056521132</v>
      </c>
      <c r="U41" s="262"/>
    </row>
    <row r="42" spans="1:21">
      <c r="A42" s="185" t="s">
        <v>281</v>
      </c>
      <c r="B42" s="236"/>
      <c r="C42" s="259">
        <f t="shared" si="17"/>
        <v>17219.391261048462</v>
      </c>
      <c r="D42" s="260">
        <f t="shared" si="18"/>
        <v>2.9132656956720515</v>
      </c>
      <c r="E42" s="259">
        <f t="shared" si="19"/>
        <v>34744.592860602956</v>
      </c>
      <c r="F42" s="260">
        <f t="shared" si="20"/>
        <v>4.0884082542758184</v>
      </c>
      <c r="G42" s="259">
        <f t="shared" si="21"/>
        <v>12469.391261048462</v>
      </c>
      <c r="H42" s="260">
        <f t="shared" si="22"/>
        <v>4.3251710029462567</v>
      </c>
      <c r="I42" s="259">
        <f t="shared" si="23"/>
        <v>5975.4331633667098</v>
      </c>
      <c r="J42" s="260">
        <f t="shared" si="24"/>
        <v>1.5833129251786937</v>
      </c>
      <c r="K42" s="284">
        <f t="shared" si="25"/>
        <v>5</v>
      </c>
      <c r="M42" s="261">
        <f t="shared" si="26"/>
        <v>26219.391261048462</v>
      </c>
      <c r="N42" s="262">
        <f t="shared" si="27"/>
        <v>9000</v>
      </c>
      <c r="O42" s="285">
        <f t="shared" si="61"/>
        <v>45994.592860602956</v>
      </c>
      <c r="P42" s="261">
        <f t="shared" si="29"/>
        <v>11250</v>
      </c>
      <c r="Q42" s="263">
        <f t="shared" si="30"/>
        <v>16219.391261048462</v>
      </c>
      <c r="R42" s="262">
        <f t="shared" si="31"/>
        <v>3750</v>
      </c>
      <c r="S42" s="263">
        <f t="shared" si="32"/>
        <v>16219.391261048462</v>
      </c>
      <c r="T42" s="286">
        <f t="shared" si="33"/>
        <v>10243.958097681752</v>
      </c>
      <c r="U42" s="262"/>
    </row>
    <row r="43" spans="1:21">
      <c r="A43" s="188" t="s">
        <v>166</v>
      </c>
      <c r="B43" s="236"/>
      <c r="C43" s="259">
        <f t="shared" si="17"/>
        <v>0</v>
      </c>
      <c r="D43" s="265" t="s">
        <v>41</v>
      </c>
      <c r="E43" s="259">
        <f t="shared" si="19"/>
        <v>0</v>
      </c>
      <c r="F43" s="265" t="s">
        <v>41</v>
      </c>
      <c r="G43" s="259">
        <f t="shared" si="21"/>
        <v>0</v>
      </c>
      <c r="H43" s="265" t="s">
        <v>41</v>
      </c>
      <c r="I43" s="259">
        <f t="shared" si="23"/>
        <v>0</v>
      </c>
      <c r="J43" s="265" t="s">
        <v>41</v>
      </c>
      <c r="K43" s="284">
        <f t="shared" si="25"/>
        <v>0</v>
      </c>
      <c r="M43" s="261">
        <f t="shared" si="26"/>
        <v>0</v>
      </c>
      <c r="N43" s="262">
        <f t="shared" si="27"/>
        <v>0</v>
      </c>
      <c r="O43" s="285">
        <f t="shared" si="61"/>
        <v>0</v>
      </c>
      <c r="P43" s="261">
        <f t="shared" si="29"/>
        <v>0</v>
      </c>
      <c r="Q43" s="263">
        <f t="shared" si="30"/>
        <v>0</v>
      </c>
      <c r="R43" s="262">
        <f t="shared" si="31"/>
        <v>0</v>
      </c>
      <c r="S43" s="263">
        <f t="shared" si="32"/>
        <v>0</v>
      </c>
      <c r="T43" s="286">
        <f t="shared" si="33"/>
        <v>0</v>
      </c>
      <c r="U43" s="262"/>
    </row>
    <row r="44" spans="1:21">
      <c r="A44" s="188" t="s">
        <v>167</v>
      </c>
      <c r="B44" s="236"/>
      <c r="C44" s="259">
        <f t="shared" ref="C44:C45" si="62">M44-N44</f>
        <v>0</v>
      </c>
      <c r="D44" s="265" t="s">
        <v>41</v>
      </c>
      <c r="E44" s="259">
        <f t="shared" ref="E44:E45" si="63">O44-P44</f>
        <v>0</v>
      </c>
      <c r="F44" s="265" t="s">
        <v>41</v>
      </c>
      <c r="G44" s="259">
        <f t="shared" ref="G44:G45" si="64">Q44-R44</f>
        <v>0</v>
      </c>
      <c r="H44" s="265" t="s">
        <v>41</v>
      </c>
      <c r="I44" s="259">
        <f t="shared" ref="I44:I45" si="65">S44-T44</f>
        <v>0</v>
      </c>
      <c r="J44" s="265" t="s">
        <v>41</v>
      </c>
      <c r="K44" s="284">
        <f t="shared" si="25"/>
        <v>0</v>
      </c>
      <c r="L44" s="144"/>
      <c r="M44" s="261">
        <f t="shared" si="26"/>
        <v>0</v>
      </c>
      <c r="N44" s="262">
        <f t="shared" si="27"/>
        <v>0</v>
      </c>
      <c r="O44" s="285">
        <f t="shared" ref="O44:O45" si="66">VLOOKUP(A44,Customer_Savings,11,FALSE)+VLOOKUP(A44,input,46,FALSE)+VLOOKUP(A44,input,52,FALSE)</f>
        <v>0</v>
      </c>
      <c r="P44" s="261">
        <f t="shared" si="29"/>
        <v>0</v>
      </c>
      <c r="Q44" s="263">
        <f t="shared" si="30"/>
        <v>0</v>
      </c>
      <c r="R44" s="262">
        <f t="shared" si="31"/>
        <v>0</v>
      </c>
      <c r="S44" s="263">
        <f t="shared" si="32"/>
        <v>0</v>
      </c>
      <c r="T44" s="286">
        <f t="shared" si="33"/>
        <v>0</v>
      </c>
      <c r="U44" s="262"/>
    </row>
    <row r="45" spans="1:21">
      <c r="A45" s="188" t="s">
        <v>279</v>
      </c>
      <c r="B45" s="236"/>
      <c r="C45" s="259">
        <f t="shared" si="62"/>
        <v>0</v>
      </c>
      <c r="D45" s="265" t="s">
        <v>41</v>
      </c>
      <c r="E45" s="259">
        <f t="shared" si="63"/>
        <v>0</v>
      </c>
      <c r="F45" s="265" t="s">
        <v>41</v>
      </c>
      <c r="G45" s="259">
        <f t="shared" si="64"/>
        <v>0</v>
      </c>
      <c r="H45" s="265" t="s">
        <v>41</v>
      </c>
      <c r="I45" s="259">
        <f t="shared" si="65"/>
        <v>0</v>
      </c>
      <c r="J45" s="265" t="s">
        <v>41</v>
      </c>
      <c r="K45" s="284">
        <f t="shared" si="25"/>
        <v>0</v>
      </c>
      <c r="L45" s="144"/>
      <c r="M45" s="261">
        <f t="shared" si="26"/>
        <v>0</v>
      </c>
      <c r="N45" s="262">
        <f t="shared" si="27"/>
        <v>0</v>
      </c>
      <c r="O45" s="285">
        <f t="shared" si="66"/>
        <v>0</v>
      </c>
      <c r="P45" s="261">
        <f t="shared" si="29"/>
        <v>0</v>
      </c>
      <c r="Q45" s="263">
        <f t="shared" si="30"/>
        <v>0</v>
      </c>
      <c r="R45" s="262">
        <f t="shared" si="31"/>
        <v>0</v>
      </c>
      <c r="S45" s="263">
        <f t="shared" si="32"/>
        <v>0</v>
      </c>
      <c r="T45" s="286">
        <f t="shared" si="33"/>
        <v>0</v>
      </c>
      <c r="U45" s="262"/>
    </row>
    <row r="46" spans="1:21" ht="13.5" thickBot="1">
      <c r="A46" s="258" t="s">
        <v>38</v>
      </c>
      <c r="B46" s="236"/>
      <c r="C46" s="266">
        <f t="shared" ref="C46" si="67">M46-N46</f>
        <v>-1493810.4949999999</v>
      </c>
      <c r="D46" s="260">
        <f t="shared" ref="D46" si="68">M46/N46</f>
        <v>0</v>
      </c>
      <c r="E46" s="266">
        <f t="shared" ref="E46" si="69">O46-P46</f>
        <v>0</v>
      </c>
      <c r="F46" s="265" t="s">
        <v>41</v>
      </c>
      <c r="G46" s="266">
        <f t="shared" ref="G46" si="70">Q46-R46</f>
        <v>-1493810.4949999999</v>
      </c>
      <c r="H46" s="260">
        <f t="shared" ref="H46" si="71">Q46/R46</f>
        <v>0</v>
      </c>
      <c r="I46" s="266">
        <f t="shared" ref="I46" si="72">S46-T46</f>
        <v>-1493810.4949999999</v>
      </c>
      <c r="J46" s="260">
        <f t="shared" ref="J46" si="73">S46/T46</f>
        <v>0</v>
      </c>
      <c r="K46" s="259"/>
      <c r="M46" s="269">
        <v>0</v>
      </c>
      <c r="N46" s="270">
        <f>'Program Costs'!E3</f>
        <v>1493810.4949999999</v>
      </c>
      <c r="O46" s="285">
        <v>0</v>
      </c>
      <c r="P46" s="261">
        <v>0</v>
      </c>
      <c r="Q46" s="271">
        <v>0</v>
      </c>
      <c r="R46" s="270">
        <f>'Program Costs'!E3</f>
        <v>1493810.4949999999</v>
      </c>
      <c r="S46" s="271">
        <v>0</v>
      </c>
      <c r="T46" s="270">
        <f>'Program Costs'!E3</f>
        <v>1493810.4949999999</v>
      </c>
      <c r="U46" s="262"/>
    </row>
    <row r="47" spans="1:21" ht="13.5" thickBot="1">
      <c r="A47" s="272" t="s">
        <v>15</v>
      </c>
      <c r="B47" s="287"/>
      <c r="C47" s="288">
        <f>SUM(C18:C46)</f>
        <v>1610279.4303318986</v>
      </c>
      <c r="D47" s="289">
        <f>M47/N47</f>
        <v>1.2168590258155756</v>
      </c>
      <c r="E47" s="274">
        <f>SUM(E18:E46)</f>
        <v>13663786.820441019</v>
      </c>
      <c r="F47" s="289">
        <f>O47/P47</f>
        <v>2.842829296970832</v>
      </c>
      <c r="G47" s="274">
        <f>SUM(G18:G46)</f>
        <v>2700385.4303318979</v>
      </c>
      <c r="H47" s="289">
        <f>Q47/R47</f>
        <v>1.5034875863461603</v>
      </c>
      <c r="I47" s="274">
        <f>SUM(I18:I46)</f>
        <v>-733547.06799225567</v>
      </c>
      <c r="J47" s="289">
        <f>S47/T47</f>
        <v>0.91661672874270406</v>
      </c>
      <c r="K47" s="276">
        <f>SUM(K18:K46)</f>
        <v>16908</v>
      </c>
      <c r="M47" s="277">
        <f t="shared" ref="M47:T47" si="74">SUM(M18:M46)</f>
        <v>9035745.9253318962</v>
      </c>
      <c r="N47" s="274">
        <f t="shared" si="74"/>
        <v>7425466.4949999992</v>
      </c>
      <c r="O47" s="274">
        <f t="shared" si="74"/>
        <v>21078356.820441023</v>
      </c>
      <c r="P47" s="274">
        <f t="shared" si="74"/>
        <v>7414570</v>
      </c>
      <c r="Q47" s="274">
        <f t="shared" si="74"/>
        <v>8063745.925331898</v>
      </c>
      <c r="R47" s="274">
        <f t="shared" si="74"/>
        <v>5363360.4950000001</v>
      </c>
      <c r="S47" s="274">
        <f t="shared" si="74"/>
        <v>8063745.925331898</v>
      </c>
      <c r="T47" s="274">
        <f t="shared" si="74"/>
        <v>8797292.993324155</v>
      </c>
      <c r="U47" s="235"/>
    </row>
    <row r="48" spans="1:21" s="144" customFormat="1" ht="13.5" thickBot="1">
      <c r="A48" s="187"/>
      <c r="B48" s="187"/>
      <c r="C48" s="290"/>
      <c r="D48" s="291"/>
      <c r="E48" s="290"/>
      <c r="F48" s="291"/>
      <c r="G48" s="290"/>
      <c r="H48" s="291"/>
      <c r="I48" s="290"/>
      <c r="J48" s="291"/>
      <c r="K48" s="292"/>
      <c r="L48" s="281"/>
      <c r="M48" s="293"/>
      <c r="N48" s="293"/>
      <c r="O48" s="293"/>
      <c r="P48" s="293"/>
      <c r="Q48" s="293"/>
      <c r="R48" s="293"/>
      <c r="S48" s="293"/>
      <c r="T48" s="293"/>
      <c r="U48" s="293"/>
    </row>
    <row r="49" spans="1:21" ht="13.5" thickBot="1">
      <c r="A49" s="480" t="str">
        <f>"COST EFFECTIVENESS TESTS - BUDGET 2013 - FORECASTED PARTICIPANTS &amp; COSTS - THERMWISE BUSINESS REBATES PROGRAM ("&amp;Years&amp; IF(Years=1," Year)"," Years)")</f>
        <v>COST EFFECTIVENESS TESTS - BUDGET 2013 - FORECASTED PARTICIPANTS &amp; COSTS - THERMWISE BUSINESS REBATES PROGRAM (1 Year)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  <c r="M49" s="475" t="str">
        <f>A49</f>
        <v>COST EFFECTIVENESS TESTS - BUDGET 2013 - FORECASTED PARTICIPANTS &amp; COSTS - THERMWISE BUSINESS REBATES PROGRAM (1 Year)</v>
      </c>
      <c r="N49" s="476"/>
      <c r="O49" s="476"/>
      <c r="P49" s="476"/>
      <c r="Q49" s="476"/>
      <c r="R49" s="476"/>
      <c r="S49" s="476"/>
      <c r="T49" s="477"/>
    </row>
    <row r="50" spans="1:21" s="281" customFormat="1" ht="39.75" customHeight="1" thickBot="1">
      <c r="A50" s="279"/>
      <c r="B50" s="280"/>
      <c r="C50" s="483" t="s">
        <v>20</v>
      </c>
      <c r="D50" s="484"/>
      <c r="E50" s="485" t="s">
        <v>21</v>
      </c>
      <c r="F50" s="487"/>
      <c r="G50" s="483" t="s">
        <v>71</v>
      </c>
      <c r="H50" s="484"/>
      <c r="I50" s="483" t="s">
        <v>22</v>
      </c>
      <c r="J50" s="484"/>
      <c r="K50" s="294" t="s">
        <v>84</v>
      </c>
      <c r="L50" s="218"/>
      <c r="M50" s="483" t="s">
        <v>20</v>
      </c>
      <c r="N50" s="484"/>
      <c r="O50" s="485" t="s">
        <v>21</v>
      </c>
      <c r="P50" s="486"/>
      <c r="Q50" s="483" t="s">
        <v>71</v>
      </c>
      <c r="R50" s="484"/>
      <c r="S50" s="483" t="s">
        <v>22</v>
      </c>
      <c r="T50" s="484"/>
      <c r="U50" s="282"/>
    </row>
    <row r="51" spans="1:21" ht="13.5" thickBot="1">
      <c r="A51" s="244" t="s">
        <v>10</v>
      </c>
      <c r="B51" s="245"/>
      <c r="C51" s="246" t="s">
        <v>19</v>
      </c>
      <c r="D51" s="247" t="s">
        <v>49</v>
      </c>
      <c r="E51" s="246" t="s">
        <v>19</v>
      </c>
      <c r="F51" s="247" t="s">
        <v>49</v>
      </c>
      <c r="G51" s="246" t="s">
        <v>19</v>
      </c>
      <c r="H51" s="247" t="s">
        <v>49</v>
      </c>
      <c r="I51" s="246" t="s">
        <v>19</v>
      </c>
      <c r="J51" s="247" t="s">
        <v>49</v>
      </c>
      <c r="K51" s="295" t="str">
        <f>Years&amp;" Years"</f>
        <v>1 Years</v>
      </c>
      <c r="M51" s="249" t="s">
        <v>30</v>
      </c>
      <c r="N51" s="246" t="s">
        <v>31</v>
      </c>
      <c r="O51" s="246" t="s">
        <v>30</v>
      </c>
      <c r="P51" s="246" t="s">
        <v>31</v>
      </c>
      <c r="Q51" s="246" t="s">
        <v>30</v>
      </c>
      <c r="R51" s="246" t="s">
        <v>31</v>
      </c>
      <c r="S51" s="246" t="s">
        <v>30</v>
      </c>
      <c r="T51" s="246" t="s">
        <v>31</v>
      </c>
    </row>
    <row r="52" spans="1:21">
      <c r="A52" s="188" t="s">
        <v>286</v>
      </c>
      <c r="B52" s="251"/>
      <c r="C52" s="259">
        <f t="shared" ref="C52:C53" si="75">M52-N52</f>
        <v>95290.815625617106</v>
      </c>
      <c r="D52" s="260">
        <f t="shared" ref="D52:D53" si="76">M52/N52</f>
        <v>2.5177563650869188</v>
      </c>
      <c r="E52" s="259">
        <f t="shared" ref="E52:E53" si="77">O52-P52</f>
        <v>295845.6627016408</v>
      </c>
      <c r="F52" s="260">
        <f t="shared" ref="F52:F53" si="78">O52/P52</f>
        <v>4.7696949885530175</v>
      </c>
      <c r="G52" s="259">
        <f t="shared" ref="G52:G53" si="79">Q52-R52</f>
        <v>95074.815625617106</v>
      </c>
      <c r="H52" s="260">
        <f t="shared" ref="H52:H53" si="80">Q52/R52</f>
        <v>2.509124057549478</v>
      </c>
      <c r="I52" s="259">
        <f t="shared" ref="I52:I53" si="81">S52-T52</f>
        <v>28669.927537377254</v>
      </c>
      <c r="J52" s="260">
        <f t="shared" ref="J52:J53" si="82">S52/T52</f>
        <v>1.2215521218783292</v>
      </c>
      <c r="K52" s="284">
        <f t="shared" ref="K52:K86" si="83">VLOOKUP($A52,input,49,FALSE)</f>
        <v>180</v>
      </c>
      <c r="M52" s="261">
        <f t="shared" ref="M52:M86" si="84">VLOOKUP($A52,Avoided_Costs,14,FALSE)+VLOOKUP($A52,input,52,FALSE)</f>
        <v>158074.81562561711</v>
      </c>
      <c r="N52" s="255">
        <f t="shared" ref="N52:N86" si="85">VLOOKUP($A52,input,48,FALSE)</f>
        <v>62784</v>
      </c>
      <c r="O52" s="285">
        <f t="shared" ref="O52:O74" si="86">VLOOKUP(A52,Customer_Savings,11,FALSE)+VLOOKUP(A52,input,46,FALSE)+VLOOKUP(A52,input,52,FALSE)</f>
        <v>374325.6627016408</v>
      </c>
      <c r="P52" s="254">
        <f t="shared" ref="P52:P86" si="87">VLOOKUP($A52,input,47,FALSE)</f>
        <v>78480</v>
      </c>
      <c r="Q52" s="256">
        <f t="shared" ref="Q52:Q86" si="88">VLOOKUP($A52,Avoided_Costs,14,FALSE)</f>
        <v>158074.81562561711</v>
      </c>
      <c r="R52" s="255">
        <f t="shared" ref="R52:R86" si="89">VLOOKUP($A52,input,46,FALSE)</f>
        <v>63000</v>
      </c>
      <c r="S52" s="256">
        <f t="shared" ref="S52:S86" si="90">VLOOKUP($A52,Avoided_Costs,14,FALSE)</f>
        <v>158074.81562561711</v>
      </c>
      <c r="T52" s="255">
        <f t="shared" ref="T52:T86" si="91">VLOOKUP($A52,Lost_Revenue,14,FALSE)+VLOOKUP($A52,input,46,FALSE)</f>
        <v>129404.88808823985</v>
      </c>
      <c r="U52" s="262"/>
    </row>
    <row r="53" spans="1:21">
      <c r="A53" s="188" t="s">
        <v>287</v>
      </c>
      <c r="B53" s="236"/>
      <c r="C53" s="259">
        <f t="shared" si="75"/>
        <v>10587.868402846343</v>
      </c>
      <c r="D53" s="260">
        <f t="shared" si="76"/>
        <v>2.5177563650869184</v>
      </c>
      <c r="E53" s="259">
        <f t="shared" si="77"/>
        <v>33871.740300182311</v>
      </c>
      <c r="F53" s="260">
        <f t="shared" si="78"/>
        <v>4.8843738876355864</v>
      </c>
      <c r="G53" s="259">
        <f t="shared" si="79"/>
        <v>9563.8684028463431</v>
      </c>
      <c r="H53" s="260">
        <f t="shared" si="80"/>
        <v>2.1954835503557928</v>
      </c>
      <c r="I53" s="259">
        <f t="shared" si="81"/>
        <v>2185.5475041530262</v>
      </c>
      <c r="J53" s="260">
        <f t="shared" si="82"/>
        <v>1.1421187344542101</v>
      </c>
      <c r="K53" s="284">
        <f t="shared" si="83"/>
        <v>20</v>
      </c>
      <c r="M53" s="261">
        <f t="shared" si="84"/>
        <v>17563.868402846343</v>
      </c>
      <c r="N53" s="262">
        <f t="shared" si="85"/>
        <v>6976</v>
      </c>
      <c r="O53" s="285">
        <f t="shared" si="86"/>
        <v>42591.740300182311</v>
      </c>
      <c r="P53" s="261">
        <f t="shared" si="87"/>
        <v>8720</v>
      </c>
      <c r="Q53" s="263">
        <f t="shared" si="88"/>
        <v>17563.868402846343</v>
      </c>
      <c r="R53" s="262">
        <f t="shared" si="89"/>
        <v>8000</v>
      </c>
      <c r="S53" s="263">
        <f t="shared" si="90"/>
        <v>17563.868402846343</v>
      </c>
      <c r="T53" s="262">
        <f t="shared" si="91"/>
        <v>15378.320898693317</v>
      </c>
      <c r="U53" s="262"/>
    </row>
    <row r="54" spans="1:21">
      <c r="A54" s="185" t="s">
        <v>6</v>
      </c>
      <c r="B54" s="236"/>
      <c r="C54" s="259">
        <f t="shared" ref="C54:C55" si="92">M54-N54</f>
        <v>29272.559354997618</v>
      </c>
      <c r="D54" s="260">
        <f t="shared" ref="D54:D55" si="93">M54/N54</f>
        <v>5.3821196639217987</v>
      </c>
      <c r="E54" s="259">
        <f t="shared" ref="E54:E55" si="94">O54-P54</f>
        <v>64957.954592362148</v>
      </c>
      <c r="F54" s="260">
        <f t="shared" ref="F54:F55" si="95">O54/P54</f>
        <v>8.7793957595643288</v>
      </c>
      <c r="G54" s="259">
        <f t="shared" ref="G54:G55" si="96">Q54-R54</f>
        <v>33452.559354997618</v>
      </c>
      <c r="H54" s="260">
        <f t="shared" ref="H54:H55" si="97">Q54/R54</f>
        <v>14.381023741999048</v>
      </c>
      <c r="I54" s="259">
        <f t="shared" ref="I54:I55" si="98">S54-T54</f>
        <v>18349.421824799421</v>
      </c>
      <c r="J54" s="260">
        <f t="shared" ref="J54:J55" si="99">S54/T54</f>
        <v>2.0423949590418737</v>
      </c>
      <c r="K54" s="284">
        <f t="shared" si="83"/>
        <v>10</v>
      </c>
      <c r="M54" s="261">
        <f t="shared" si="84"/>
        <v>35952.559354997618</v>
      </c>
      <c r="N54" s="262">
        <f t="shared" si="85"/>
        <v>6680</v>
      </c>
      <c r="O54" s="285">
        <f t="shared" si="86"/>
        <v>73307.954592362148</v>
      </c>
      <c r="P54" s="261">
        <f t="shared" si="87"/>
        <v>8350</v>
      </c>
      <c r="Q54" s="263">
        <f t="shared" si="88"/>
        <v>35952.559354997618</v>
      </c>
      <c r="R54" s="262">
        <f t="shared" si="89"/>
        <v>2500</v>
      </c>
      <c r="S54" s="263">
        <f t="shared" si="90"/>
        <v>35952.559354997618</v>
      </c>
      <c r="T54" s="262">
        <f t="shared" si="91"/>
        <v>17603.137530198197</v>
      </c>
      <c r="U54" s="262"/>
    </row>
    <row r="55" spans="1:21">
      <c r="A55" s="185" t="s">
        <v>7</v>
      </c>
      <c r="B55" s="236"/>
      <c r="C55" s="259">
        <f t="shared" si="92"/>
        <v>-9948.1259953574827</v>
      </c>
      <c r="D55" s="260">
        <f t="shared" si="93"/>
        <v>0.58549475019343822</v>
      </c>
      <c r="E55" s="259">
        <f t="shared" si="94"/>
        <v>18655.65088974197</v>
      </c>
      <c r="F55" s="260">
        <f t="shared" si="95"/>
        <v>1.6218550296580656</v>
      </c>
      <c r="G55" s="259">
        <f t="shared" si="96"/>
        <v>168.37400464251732</v>
      </c>
      <c r="H55" s="260">
        <f t="shared" si="97"/>
        <v>1.0121276338561975</v>
      </c>
      <c r="I55" s="259">
        <f t="shared" si="98"/>
        <v>-7248.4279653048707</v>
      </c>
      <c r="J55" s="260">
        <f t="shared" si="99"/>
        <v>0.65970304197885632</v>
      </c>
      <c r="K55" s="284">
        <f t="shared" si="83"/>
        <v>50</v>
      </c>
      <c r="M55" s="261">
        <f>VLOOKUP($A55,Avoided_Costs,14,FALSE)+VLOOKUP($A55,input,52,FALSE)</f>
        <v>14051.874004642517</v>
      </c>
      <c r="N55" s="262">
        <f>VLOOKUP($A55,input,48,FALSE)</f>
        <v>24000</v>
      </c>
      <c r="O55" s="285">
        <f>VLOOKUP(A55,Customer_Savings,11,FALSE)+VLOOKUP(A55,input,46,FALSE)+VLOOKUP(A55,input,52,FALSE)</f>
        <v>48655.65088974197</v>
      </c>
      <c r="P55" s="261">
        <f t="shared" si="87"/>
        <v>30000</v>
      </c>
      <c r="Q55" s="263">
        <f t="shared" si="88"/>
        <v>14051.874004642517</v>
      </c>
      <c r="R55" s="262">
        <f t="shared" si="89"/>
        <v>13883.5</v>
      </c>
      <c r="S55" s="263">
        <f t="shared" si="90"/>
        <v>14051.874004642517</v>
      </c>
      <c r="T55" s="262">
        <f t="shared" si="91"/>
        <v>21300.301969947388</v>
      </c>
      <c r="U55" s="262"/>
    </row>
    <row r="56" spans="1:21">
      <c r="A56" s="185" t="s">
        <v>127</v>
      </c>
      <c r="B56" s="236"/>
      <c r="C56" s="259">
        <f t="shared" ref="C56:C86" si="100">M56-N56</f>
        <v>515.01064326287201</v>
      </c>
      <c r="D56" s="260">
        <f t="shared" ref="D56:D87" si="101">M56/N56</f>
        <v>1.6131079086462763</v>
      </c>
      <c r="E56" s="259">
        <f t="shared" ref="E56:E86" si="102">O56-P56</f>
        <v>1998.6700718981392</v>
      </c>
      <c r="F56" s="260">
        <f t="shared" ref="F56:F86" si="103">O56/P56</f>
        <v>2.9034953065696563</v>
      </c>
      <c r="G56" s="259">
        <f t="shared" ref="G56:G86" si="104">Q56-R56</f>
        <v>755.01064326287201</v>
      </c>
      <c r="H56" s="260">
        <f t="shared" ref="H56:H87" si="105">Q56/R56</f>
        <v>2.2583510721047868</v>
      </c>
      <c r="I56" s="259">
        <f t="shared" ref="I56:I86" si="106">S56-T56</f>
        <v>232.71620509042509</v>
      </c>
      <c r="J56" s="260">
        <f t="shared" ref="J56:J87" si="107">S56/T56</f>
        <v>1.2073575321903778</v>
      </c>
      <c r="K56" s="284">
        <f t="shared" si="83"/>
        <v>1</v>
      </c>
      <c r="M56" s="261">
        <f t="shared" si="84"/>
        <v>1355.010643262872</v>
      </c>
      <c r="N56" s="262">
        <f t="shared" si="85"/>
        <v>840</v>
      </c>
      <c r="O56" s="285">
        <f t="shared" si="86"/>
        <v>3048.6700718981392</v>
      </c>
      <c r="P56" s="261">
        <f t="shared" si="87"/>
        <v>1050</v>
      </c>
      <c r="Q56" s="263">
        <f t="shared" si="88"/>
        <v>1355.010643262872</v>
      </c>
      <c r="R56" s="262">
        <f t="shared" si="89"/>
        <v>600</v>
      </c>
      <c r="S56" s="263">
        <f t="shared" si="90"/>
        <v>1355.010643262872</v>
      </c>
      <c r="T56" s="262">
        <f t="shared" si="91"/>
        <v>1122.2944381724469</v>
      </c>
      <c r="U56" s="262"/>
    </row>
    <row r="57" spans="1:21">
      <c r="A57" s="185" t="s">
        <v>128</v>
      </c>
      <c r="B57" s="236"/>
      <c r="C57" s="259">
        <f t="shared" si="100"/>
        <v>-33715.161133658461</v>
      </c>
      <c r="D57" s="260">
        <f t="shared" si="101"/>
        <v>0.79195569270642996</v>
      </c>
      <c r="E57" s="259">
        <f t="shared" si="102"/>
        <v>124686.49484073976</v>
      </c>
      <c r="F57" s="260">
        <f t="shared" si="103"/>
        <v>1.6155169265285418</v>
      </c>
      <c r="G57" s="259">
        <f t="shared" si="104"/>
        <v>33014.438866341545</v>
      </c>
      <c r="H57" s="260">
        <f t="shared" si="105"/>
        <v>1.346324677600931</v>
      </c>
      <c r="I57" s="259">
        <f t="shared" si="106"/>
        <v>-16455.683257542842</v>
      </c>
      <c r="J57" s="260">
        <f t="shared" si="107"/>
        <v>0.88635430476464383</v>
      </c>
      <c r="K57" s="284">
        <f t="shared" si="83"/>
        <v>25</v>
      </c>
      <c r="M57" s="261">
        <f t="shared" si="84"/>
        <v>128342.43886634154</v>
      </c>
      <c r="N57" s="262">
        <f t="shared" si="85"/>
        <v>162057.60000000001</v>
      </c>
      <c r="O57" s="285">
        <f t="shared" si="86"/>
        <v>327258.49484073976</v>
      </c>
      <c r="P57" s="261">
        <f t="shared" si="87"/>
        <v>202572</v>
      </c>
      <c r="Q57" s="263">
        <f t="shared" si="88"/>
        <v>128342.43886634154</v>
      </c>
      <c r="R57" s="262">
        <f t="shared" si="89"/>
        <v>95328</v>
      </c>
      <c r="S57" s="263">
        <f t="shared" si="90"/>
        <v>128342.43886634154</v>
      </c>
      <c r="T57" s="262">
        <f t="shared" si="91"/>
        <v>144798.12212388439</v>
      </c>
      <c r="U57" s="262"/>
    </row>
    <row r="58" spans="1:21">
      <c r="A58" s="185" t="s">
        <v>129</v>
      </c>
      <c r="B58" s="236"/>
      <c r="C58" s="259">
        <f t="shared" si="100"/>
        <v>-47.70614434266713</v>
      </c>
      <c r="D58" s="260">
        <f t="shared" si="101"/>
        <v>0.88307317563071785</v>
      </c>
      <c r="E58" s="259">
        <f t="shared" si="102"/>
        <v>396.09509347650521</v>
      </c>
      <c r="F58" s="260">
        <f t="shared" si="103"/>
        <v>1.7766570460323632</v>
      </c>
      <c r="G58" s="259">
        <f t="shared" si="104"/>
        <v>105.29385565733287</v>
      </c>
      <c r="H58" s="260">
        <f t="shared" si="105"/>
        <v>1.4129170810091485</v>
      </c>
      <c r="I58" s="259">
        <f t="shared" si="106"/>
        <v>-33.582896236212605</v>
      </c>
      <c r="J58" s="260">
        <f t="shared" si="107"/>
        <v>0.91473755159510106</v>
      </c>
      <c r="K58" s="284">
        <f t="shared" si="83"/>
        <v>1</v>
      </c>
      <c r="M58" s="261">
        <f t="shared" si="84"/>
        <v>360.29385565733287</v>
      </c>
      <c r="N58" s="262">
        <f t="shared" si="85"/>
        <v>408</v>
      </c>
      <c r="O58" s="285">
        <f t="shared" si="86"/>
        <v>906.09509347650521</v>
      </c>
      <c r="P58" s="261">
        <f t="shared" si="87"/>
        <v>510</v>
      </c>
      <c r="Q58" s="263">
        <f t="shared" si="88"/>
        <v>360.29385565733287</v>
      </c>
      <c r="R58" s="262">
        <f t="shared" si="89"/>
        <v>255</v>
      </c>
      <c r="S58" s="263">
        <f t="shared" si="90"/>
        <v>360.29385565733287</v>
      </c>
      <c r="T58" s="262">
        <f t="shared" si="91"/>
        <v>393.87675189354547</v>
      </c>
      <c r="U58" s="262"/>
    </row>
    <row r="59" spans="1:21">
      <c r="A59" s="185" t="s">
        <v>130</v>
      </c>
      <c r="B59" s="236"/>
      <c r="C59" s="259">
        <f t="shared" si="100"/>
        <v>-1367.1253263239864</v>
      </c>
      <c r="D59" s="260">
        <f t="shared" si="101"/>
        <v>0.49129993275356532</v>
      </c>
      <c r="E59" s="259">
        <f t="shared" si="102"/>
        <v>-343.42304970441683</v>
      </c>
      <c r="F59" s="260">
        <f t="shared" si="103"/>
        <v>0.8977712868807104</v>
      </c>
      <c r="G59" s="259">
        <f t="shared" si="104"/>
        <v>690.48267367601386</v>
      </c>
      <c r="H59" s="260">
        <f t="shared" si="105"/>
        <v>2.0962130464152122</v>
      </c>
      <c r="I59" s="259">
        <f t="shared" si="106"/>
        <v>181.54343820928716</v>
      </c>
      <c r="J59" s="260">
        <f t="shared" si="107"/>
        <v>1.1594137441267265</v>
      </c>
      <c r="K59" s="284">
        <f t="shared" si="83"/>
        <v>1</v>
      </c>
      <c r="M59" s="261">
        <f t="shared" si="84"/>
        <v>1320.3626736760139</v>
      </c>
      <c r="N59" s="262">
        <f t="shared" si="85"/>
        <v>2687.4880000000003</v>
      </c>
      <c r="O59" s="285">
        <f t="shared" si="86"/>
        <v>3015.9369502955833</v>
      </c>
      <c r="P59" s="261">
        <f t="shared" si="87"/>
        <v>3359.36</v>
      </c>
      <c r="Q59" s="263">
        <f t="shared" si="88"/>
        <v>1320.3626736760139</v>
      </c>
      <c r="R59" s="262">
        <f t="shared" si="89"/>
        <v>629.88</v>
      </c>
      <c r="S59" s="263">
        <f t="shared" si="90"/>
        <v>1320.3626736760139</v>
      </c>
      <c r="T59" s="262">
        <f t="shared" si="91"/>
        <v>1138.8192354667267</v>
      </c>
      <c r="U59" s="262"/>
    </row>
    <row r="60" spans="1:21">
      <c r="A60" s="185" t="s">
        <v>131</v>
      </c>
      <c r="B60" s="236"/>
      <c r="C60" s="259">
        <f t="shared" si="100"/>
        <v>1799.4473148716795</v>
      </c>
      <c r="D60" s="260">
        <f t="shared" si="101"/>
        <v>1.958290440146808</v>
      </c>
      <c r="E60" s="259">
        <f t="shared" si="102"/>
        <v>5492.911639154463</v>
      </c>
      <c r="F60" s="260">
        <f t="shared" si="103"/>
        <v>3.3401873092342123</v>
      </c>
      <c r="G60" s="259">
        <f t="shared" si="104"/>
        <v>2482.2721148716796</v>
      </c>
      <c r="H60" s="260">
        <f t="shared" si="105"/>
        <v>3.077313548802127</v>
      </c>
      <c r="I60" s="259">
        <f t="shared" si="106"/>
        <v>1064.8742361700624</v>
      </c>
      <c r="J60" s="260">
        <f t="shared" si="107"/>
        <v>1.4076321286395339</v>
      </c>
      <c r="K60" s="284">
        <f t="shared" si="83"/>
        <v>1</v>
      </c>
      <c r="M60" s="261">
        <f t="shared" si="84"/>
        <v>3677.2155148716797</v>
      </c>
      <c r="N60" s="262">
        <f t="shared" si="85"/>
        <v>1877.7682000000002</v>
      </c>
      <c r="O60" s="285">
        <f t="shared" si="86"/>
        <v>7840.1218891544631</v>
      </c>
      <c r="P60" s="261">
        <f t="shared" si="87"/>
        <v>2347.2102500000001</v>
      </c>
      <c r="Q60" s="263">
        <f t="shared" si="88"/>
        <v>3677.2155148716797</v>
      </c>
      <c r="R60" s="262">
        <f t="shared" si="89"/>
        <v>1194.9434000000001</v>
      </c>
      <c r="S60" s="263">
        <f t="shared" si="90"/>
        <v>3677.2155148716797</v>
      </c>
      <c r="T60" s="262">
        <f t="shared" si="91"/>
        <v>2612.3412787016173</v>
      </c>
      <c r="U60" s="262"/>
    </row>
    <row r="61" spans="1:21">
      <c r="A61" s="185" t="s">
        <v>132</v>
      </c>
      <c r="B61" s="236"/>
      <c r="C61" s="259">
        <f t="shared" si="100"/>
        <v>4021.3787445882544</v>
      </c>
      <c r="D61" s="260">
        <f t="shared" si="101"/>
        <v>3.284874286697872</v>
      </c>
      <c r="E61" s="259">
        <f t="shared" si="102"/>
        <v>9367.6589734320605</v>
      </c>
      <c r="F61" s="260">
        <f t="shared" si="103"/>
        <v>5.258026806105482</v>
      </c>
      <c r="G61" s="259">
        <f t="shared" si="104"/>
        <v>4661.3787445882544</v>
      </c>
      <c r="H61" s="260">
        <f t="shared" si="105"/>
        <v>5.1619453076680841</v>
      </c>
      <c r="I61" s="259">
        <f t="shared" si="106"/>
        <v>2432.9224750524813</v>
      </c>
      <c r="J61" s="260">
        <f t="shared" si="107"/>
        <v>1.726580334104163</v>
      </c>
      <c r="K61" s="284">
        <f t="shared" si="83"/>
        <v>1</v>
      </c>
      <c r="M61" s="261">
        <f t="shared" si="84"/>
        <v>5781.3787445882544</v>
      </c>
      <c r="N61" s="262">
        <f t="shared" si="85"/>
        <v>1760</v>
      </c>
      <c r="O61" s="285">
        <f t="shared" si="86"/>
        <v>11567.658973432061</v>
      </c>
      <c r="P61" s="261">
        <f t="shared" si="87"/>
        <v>2200</v>
      </c>
      <c r="Q61" s="263">
        <f t="shared" si="88"/>
        <v>5781.3787445882544</v>
      </c>
      <c r="R61" s="262">
        <f t="shared" si="89"/>
        <v>1120</v>
      </c>
      <c r="S61" s="263">
        <f t="shared" si="90"/>
        <v>5781.3787445882544</v>
      </c>
      <c r="T61" s="262">
        <f t="shared" si="91"/>
        <v>3348.4562695357731</v>
      </c>
      <c r="U61" s="262"/>
    </row>
    <row r="62" spans="1:21">
      <c r="A62" s="185" t="s">
        <v>133</v>
      </c>
      <c r="B62" s="236"/>
      <c r="C62" s="259">
        <f t="shared" si="100"/>
        <v>2585.2970007536605</v>
      </c>
      <c r="D62" s="260">
        <f t="shared" si="101"/>
        <v>4.216641512251595</v>
      </c>
      <c r="E62" s="259">
        <f t="shared" si="102"/>
        <v>5795.5817291765725</v>
      </c>
      <c r="F62" s="260">
        <f t="shared" si="103"/>
        <v>6.7687171020680958</v>
      </c>
      <c r="G62" s="259">
        <f t="shared" si="104"/>
        <v>2713.1624307536604</v>
      </c>
      <c r="H62" s="260">
        <f t="shared" si="105"/>
        <v>5.014384501055952</v>
      </c>
      <c r="I62" s="259">
        <f t="shared" si="106"/>
        <v>1406.8497142275019</v>
      </c>
      <c r="J62" s="260">
        <f t="shared" si="107"/>
        <v>1.7097512796086705</v>
      </c>
      <c r="K62" s="284">
        <f t="shared" si="83"/>
        <v>1</v>
      </c>
      <c r="M62" s="261">
        <f t="shared" si="84"/>
        <v>3389.0225607536604</v>
      </c>
      <c r="N62" s="262">
        <f t="shared" si="85"/>
        <v>803.72556000000009</v>
      </c>
      <c r="O62" s="285">
        <f t="shared" si="86"/>
        <v>6800.2386791765721</v>
      </c>
      <c r="P62" s="261">
        <f t="shared" si="87"/>
        <v>1004.6569500000001</v>
      </c>
      <c r="Q62" s="263">
        <f t="shared" si="88"/>
        <v>3389.0225607536604</v>
      </c>
      <c r="R62" s="262">
        <f t="shared" si="89"/>
        <v>675.86012999999991</v>
      </c>
      <c r="S62" s="263">
        <f t="shared" si="90"/>
        <v>3389.0225607536604</v>
      </c>
      <c r="T62" s="262">
        <f t="shared" si="91"/>
        <v>1982.1728465261585</v>
      </c>
      <c r="U62" s="262"/>
    </row>
    <row r="63" spans="1:21">
      <c r="A63" s="185" t="s">
        <v>134</v>
      </c>
      <c r="B63" s="236"/>
      <c r="C63" s="259">
        <f t="shared" si="100"/>
        <v>847.62363818242193</v>
      </c>
      <c r="D63" s="260">
        <f t="shared" si="101"/>
        <v>5.4326767049234022</v>
      </c>
      <c r="E63" s="259">
        <f t="shared" si="102"/>
        <v>1799.0935048585584</v>
      </c>
      <c r="F63" s="260">
        <f t="shared" si="103"/>
        <v>8.5267366408667602</v>
      </c>
      <c r="G63" s="259">
        <f t="shared" si="104"/>
        <v>878.045260182422</v>
      </c>
      <c r="H63" s="260">
        <f t="shared" si="105"/>
        <v>6.4604804058548577</v>
      </c>
      <c r="I63" s="259">
        <f t="shared" si="106"/>
        <v>477.61807146814476</v>
      </c>
      <c r="J63" s="260">
        <f t="shared" si="107"/>
        <v>1.8510244681129533</v>
      </c>
      <c r="K63" s="284">
        <f t="shared" si="83"/>
        <v>10</v>
      </c>
      <c r="M63" s="261">
        <f t="shared" si="84"/>
        <v>1038.8452621824219</v>
      </c>
      <c r="N63" s="262">
        <f t="shared" si="85"/>
        <v>191.22162400000002</v>
      </c>
      <c r="O63" s="285">
        <f t="shared" si="86"/>
        <v>2038.1205348585584</v>
      </c>
      <c r="P63" s="261">
        <f t="shared" si="87"/>
        <v>239.02703000000002</v>
      </c>
      <c r="Q63" s="263">
        <f t="shared" si="88"/>
        <v>1038.8452621824219</v>
      </c>
      <c r="R63" s="262">
        <f t="shared" si="89"/>
        <v>160.80000200000001</v>
      </c>
      <c r="S63" s="263">
        <f t="shared" si="90"/>
        <v>1038.8452621824219</v>
      </c>
      <c r="T63" s="262">
        <f t="shared" si="91"/>
        <v>561.22719071427719</v>
      </c>
      <c r="U63" s="262"/>
    </row>
    <row r="64" spans="1:21">
      <c r="A64" s="185" t="s">
        <v>100</v>
      </c>
      <c r="B64" s="236"/>
      <c r="C64" s="259">
        <f t="shared" si="100"/>
        <v>-324037.6198154625</v>
      </c>
      <c r="D64" s="260">
        <f t="shared" si="101"/>
        <v>7.0865199868495335E-2</v>
      </c>
      <c r="E64" s="259">
        <f t="shared" si="102"/>
        <v>-362300.14770295424</v>
      </c>
      <c r="F64" s="260">
        <f t="shared" si="103"/>
        <v>0.16892198994596908</v>
      </c>
      <c r="G64" s="259">
        <f t="shared" si="104"/>
        <v>4714.3801845374837</v>
      </c>
      <c r="H64" s="260">
        <f t="shared" si="105"/>
        <v>1.2357190092268742</v>
      </c>
      <c r="I64" s="259">
        <f t="shared" si="106"/>
        <v>-6085.0014557428658</v>
      </c>
      <c r="J64" s="260">
        <f t="shared" si="107"/>
        <v>0.8024310511551076</v>
      </c>
      <c r="K64" s="284">
        <f t="shared" si="83"/>
        <v>20</v>
      </c>
      <c r="M64" s="261">
        <f t="shared" si="84"/>
        <v>24714.380184537484</v>
      </c>
      <c r="N64" s="262">
        <f t="shared" si="85"/>
        <v>348752</v>
      </c>
      <c r="O64" s="285">
        <f t="shared" si="86"/>
        <v>73639.852297045756</v>
      </c>
      <c r="P64" s="261">
        <f t="shared" si="87"/>
        <v>435940</v>
      </c>
      <c r="Q64" s="263">
        <f t="shared" si="88"/>
        <v>24714.380184537484</v>
      </c>
      <c r="R64" s="262">
        <f t="shared" si="89"/>
        <v>20000</v>
      </c>
      <c r="S64" s="263">
        <f t="shared" si="90"/>
        <v>24714.380184537484</v>
      </c>
      <c r="T64" s="262">
        <f t="shared" si="91"/>
        <v>30799.38164028035</v>
      </c>
      <c r="U64" s="262"/>
    </row>
    <row r="65" spans="1:21">
      <c r="A65" s="185" t="s">
        <v>97</v>
      </c>
      <c r="B65" s="236"/>
      <c r="C65" s="259">
        <f t="shared" si="100"/>
        <v>-21831.405895797801</v>
      </c>
      <c r="D65" s="260">
        <f t="shared" si="101"/>
        <v>0.28110491649770147</v>
      </c>
      <c r="E65" s="259">
        <f t="shared" si="102"/>
        <v>-8356.8737241200542</v>
      </c>
      <c r="F65" s="260">
        <f t="shared" si="103"/>
        <v>0.77985053413803862</v>
      </c>
      <c r="G65" s="259">
        <f t="shared" si="104"/>
        <v>-1463.4058957978013</v>
      </c>
      <c r="H65" s="260">
        <f t="shared" si="105"/>
        <v>0.85365941042021987</v>
      </c>
      <c r="I65" s="259">
        <f t="shared" si="106"/>
        <v>-5410.0225906222986</v>
      </c>
      <c r="J65" s="260">
        <f t="shared" si="107"/>
        <v>0.61209068055696081</v>
      </c>
      <c r="K65" s="284">
        <f t="shared" si="83"/>
        <v>10</v>
      </c>
      <c r="M65" s="261">
        <f t="shared" si="84"/>
        <v>8536.5941042021987</v>
      </c>
      <c r="N65" s="262">
        <f t="shared" si="85"/>
        <v>30368</v>
      </c>
      <c r="O65" s="285">
        <f t="shared" si="86"/>
        <v>29603.126275879946</v>
      </c>
      <c r="P65" s="261">
        <f t="shared" si="87"/>
        <v>37960</v>
      </c>
      <c r="Q65" s="263">
        <f t="shared" si="88"/>
        <v>8536.5941042021987</v>
      </c>
      <c r="R65" s="262">
        <f t="shared" si="89"/>
        <v>10000</v>
      </c>
      <c r="S65" s="263">
        <f t="shared" si="90"/>
        <v>8536.5941042021987</v>
      </c>
      <c r="T65" s="262">
        <f t="shared" si="91"/>
        <v>13946.616694824497</v>
      </c>
      <c r="U65" s="262"/>
    </row>
    <row r="66" spans="1:21">
      <c r="A66" s="185" t="s">
        <v>99</v>
      </c>
      <c r="B66" s="236"/>
      <c r="C66" s="259">
        <f t="shared" si="100"/>
        <v>-13356.903939253883</v>
      </c>
      <c r="D66" s="260">
        <f t="shared" si="101"/>
        <v>0.78758104422306163</v>
      </c>
      <c r="E66" s="259">
        <f t="shared" si="102"/>
        <v>53883.558463527908</v>
      </c>
      <c r="F66" s="260">
        <f t="shared" si="103"/>
        <v>1.685541456278981</v>
      </c>
      <c r="G66" s="259">
        <f t="shared" si="104"/>
        <v>24523.096060746117</v>
      </c>
      <c r="H66" s="260">
        <f t="shared" si="105"/>
        <v>1.9809238424298448</v>
      </c>
      <c r="I66" s="259">
        <f t="shared" si="106"/>
        <v>2880.8513232801124</v>
      </c>
      <c r="J66" s="260">
        <f t="shared" si="107"/>
        <v>1.0617648515738358</v>
      </c>
      <c r="K66" s="284">
        <f t="shared" si="83"/>
        <v>50</v>
      </c>
      <c r="M66" s="261">
        <f t="shared" si="84"/>
        <v>49523.096060746117</v>
      </c>
      <c r="N66" s="262">
        <f t="shared" si="85"/>
        <v>62880</v>
      </c>
      <c r="O66" s="285">
        <f t="shared" si="86"/>
        <v>132483.55846352791</v>
      </c>
      <c r="P66" s="261">
        <f t="shared" si="87"/>
        <v>78600</v>
      </c>
      <c r="Q66" s="263">
        <f t="shared" si="88"/>
        <v>49523.096060746117</v>
      </c>
      <c r="R66" s="262">
        <f t="shared" si="89"/>
        <v>25000</v>
      </c>
      <c r="S66" s="263">
        <f t="shared" si="90"/>
        <v>49523.096060746117</v>
      </c>
      <c r="T66" s="262">
        <f t="shared" si="91"/>
        <v>46642.244737466004</v>
      </c>
      <c r="U66" s="262"/>
    </row>
    <row r="67" spans="1:21">
      <c r="A67" s="185" t="s">
        <v>77</v>
      </c>
      <c r="B67" s="236"/>
      <c r="C67" s="259">
        <f t="shared" si="100"/>
        <v>45223.69864981807</v>
      </c>
      <c r="D67" s="260">
        <f t="shared" si="101"/>
        <v>6.2101035310850312</v>
      </c>
      <c r="E67" s="259">
        <f t="shared" si="102"/>
        <v>101814.52953150948</v>
      </c>
      <c r="F67" s="260">
        <f t="shared" si="103"/>
        <v>10.383827606590735</v>
      </c>
      <c r="G67" s="259">
        <f t="shared" si="104"/>
        <v>48403.69864981807</v>
      </c>
      <c r="H67" s="260">
        <f t="shared" si="105"/>
        <v>9.800672481785103</v>
      </c>
      <c r="I67" s="259">
        <f t="shared" si="106"/>
        <v>26824.269427987041</v>
      </c>
      <c r="J67" s="260">
        <f t="shared" si="107"/>
        <v>1.9905773570131868</v>
      </c>
      <c r="K67" s="284">
        <f t="shared" si="83"/>
        <v>5</v>
      </c>
      <c r="M67" s="261">
        <f t="shared" si="84"/>
        <v>53903.69864981807</v>
      </c>
      <c r="N67" s="262">
        <f t="shared" si="85"/>
        <v>8680</v>
      </c>
      <c r="O67" s="285">
        <f t="shared" si="86"/>
        <v>112664.52953150948</v>
      </c>
      <c r="P67" s="261">
        <f t="shared" si="87"/>
        <v>10850</v>
      </c>
      <c r="Q67" s="263">
        <f t="shared" si="88"/>
        <v>53903.69864981807</v>
      </c>
      <c r="R67" s="262">
        <f t="shared" si="89"/>
        <v>5500</v>
      </c>
      <c r="S67" s="263">
        <f t="shared" si="90"/>
        <v>53903.69864981807</v>
      </c>
      <c r="T67" s="262">
        <f t="shared" si="91"/>
        <v>27079.429221831029</v>
      </c>
      <c r="U67" s="262"/>
    </row>
    <row r="68" spans="1:21">
      <c r="A68" s="185" t="s">
        <v>186</v>
      </c>
      <c r="B68" s="236"/>
      <c r="C68" s="259">
        <f t="shared" si="100"/>
        <v>-172.57045845450784</v>
      </c>
      <c r="D68" s="260">
        <f t="shared" si="101"/>
        <v>0.56857385386373038</v>
      </c>
      <c r="E68" s="259">
        <f t="shared" si="102"/>
        <v>257.35899890721362</v>
      </c>
      <c r="F68" s="260">
        <f t="shared" si="103"/>
        <v>1.5147179978144272</v>
      </c>
      <c r="G68" s="259">
        <f t="shared" si="104"/>
        <v>-22.570458454507843</v>
      </c>
      <c r="H68" s="260">
        <f t="shared" si="105"/>
        <v>0.90971816618196866</v>
      </c>
      <c r="I68" s="259">
        <f t="shared" si="106"/>
        <v>-126.44163142827051</v>
      </c>
      <c r="J68" s="260">
        <f t="shared" si="107"/>
        <v>0.64269021868688536</v>
      </c>
      <c r="K68" s="284">
        <f t="shared" si="83"/>
        <v>5</v>
      </c>
      <c r="M68" s="261">
        <f t="shared" si="84"/>
        <v>227.42954154549216</v>
      </c>
      <c r="N68" s="262">
        <f t="shared" si="85"/>
        <v>400</v>
      </c>
      <c r="O68" s="285">
        <f t="shared" si="86"/>
        <v>757.35899890721362</v>
      </c>
      <c r="P68" s="261">
        <f t="shared" si="87"/>
        <v>500</v>
      </c>
      <c r="Q68" s="263">
        <f t="shared" si="88"/>
        <v>227.42954154549216</v>
      </c>
      <c r="R68" s="262">
        <f t="shared" si="89"/>
        <v>250</v>
      </c>
      <c r="S68" s="263">
        <f t="shared" si="90"/>
        <v>227.42954154549216</v>
      </c>
      <c r="T68" s="262">
        <f t="shared" si="91"/>
        <v>353.87117297376267</v>
      </c>
      <c r="U68" s="262"/>
    </row>
    <row r="69" spans="1:21">
      <c r="A69" s="185" t="s">
        <v>187</v>
      </c>
      <c r="B69" s="236"/>
      <c r="C69" s="259">
        <f t="shared" si="100"/>
        <v>-344.06510160499317</v>
      </c>
      <c r="D69" s="260">
        <f t="shared" si="101"/>
        <v>0.28319770498959757</v>
      </c>
      <c r="E69" s="259">
        <f t="shared" si="102"/>
        <v>-146.75094318189531</v>
      </c>
      <c r="F69" s="260">
        <f t="shared" si="103"/>
        <v>0.75541509469684121</v>
      </c>
      <c r="G69" s="259">
        <f t="shared" si="104"/>
        <v>-14.065101604993174</v>
      </c>
      <c r="H69" s="260">
        <f t="shared" si="105"/>
        <v>0.90623265596671221</v>
      </c>
      <c r="I69" s="259">
        <f t="shared" si="106"/>
        <v>-76.14902108356398</v>
      </c>
      <c r="J69" s="260">
        <f t="shared" si="107"/>
        <v>0.64094863358436682</v>
      </c>
      <c r="K69" s="284">
        <f t="shared" si="83"/>
        <v>2</v>
      </c>
      <c r="M69" s="261">
        <f t="shared" si="84"/>
        <v>135.93489839500683</v>
      </c>
      <c r="N69" s="262">
        <f t="shared" si="85"/>
        <v>480</v>
      </c>
      <c r="O69" s="285">
        <f t="shared" si="86"/>
        <v>453.24905681810469</v>
      </c>
      <c r="P69" s="261">
        <f t="shared" si="87"/>
        <v>600</v>
      </c>
      <c r="Q69" s="263">
        <f t="shared" si="88"/>
        <v>135.93489839500683</v>
      </c>
      <c r="R69" s="262">
        <f t="shared" si="89"/>
        <v>150</v>
      </c>
      <c r="S69" s="263">
        <f t="shared" si="90"/>
        <v>135.93489839500683</v>
      </c>
      <c r="T69" s="262">
        <f t="shared" si="91"/>
        <v>212.08391947857081</v>
      </c>
      <c r="U69" s="262"/>
    </row>
    <row r="70" spans="1:21">
      <c r="A70" s="185" t="s">
        <v>124</v>
      </c>
      <c r="B70" s="236"/>
      <c r="C70" s="259">
        <f t="shared" si="100"/>
        <v>-170.42409464857144</v>
      </c>
      <c r="D70" s="260">
        <f t="shared" si="101"/>
        <v>0.57393976337857144</v>
      </c>
      <c r="E70" s="259">
        <f t="shared" si="102"/>
        <v>229.30417417882086</v>
      </c>
      <c r="F70" s="260">
        <f t="shared" si="103"/>
        <v>1.4586083483576417</v>
      </c>
      <c r="G70" s="259">
        <f t="shared" si="104"/>
        <v>-20.42409464857144</v>
      </c>
      <c r="H70" s="260">
        <f t="shared" si="105"/>
        <v>0.9183036214057142</v>
      </c>
      <c r="I70" s="259">
        <f t="shared" si="106"/>
        <v>-116.90054128683482</v>
      </c>
      <c r="J70" s="260">
        <f t="shared" si="107"/>
        <v>0.66260176580232566</v>
      </c>
      <c r="K70" s="284">
        <f t="shared" si="83"/>
        <v>5</v>
      </c>
      <c r="M70" s="261">
        <f t="shared" si="84"/>
        <v>229.57590535142856</v>
      </c>
      <c r="N70" s="262">
        <f t="shared" si="85"/>
        <v>400</v>
      </c>
      <c r="O70" s="285">
        <f t="shared" si="86"/>
        <v>729.30417417882086</v>
      </c>
      <c r="P70" s="261">
        <f t="shared" si="87"/>
        <v>500</v>
      </c>
      <c r="Q70" s="263">
        <f t="shared" si="88"/>
        <v>229.57590535142856</v>
      </c>
      <c r="R70" s="262">
        <f t="shared" si="89"/>
        <v>250</v>
      </c>
      <c r="S70" s="263">
        <f t="shared" si="90"/>
        <v>229.57590535142856</v>
      </c>
      <c r="T70" s="262">
        <f t="shared" si="91"/>
        <v>346.47644663826338</v>
      </c>
      <c r="U70" s="262"/>
    </row>
    <row r="71" spans="1:21">
      <c r="A71" s="185" t="s">
        <v>125</v>
      </c>
      <c r="B71" s="236"/>
      <c r="C71" s="259">
        <f t="shared" si="100"/>
        <v>-1818.7369620505515</v>
      </c>
      <c r="D71" s="260">
        <f t="shared" si="101"/>
        <v>0.43164469935920269</v>
      </c>
      <c r="E71" s="259">
        <f t="shared" si="102"/>
        <v>-116.26114303493659</v>
      </c>
      <c r="F71" s="260">
        <f t="shared" si="103"/>
        <v>0.97093471424126587</v>
      </c>
      <c r="G71" s="259">
        <f t="shared" si="104"/>
        <v>381.26303794944852</v>
      </c>
      <c r="H71" s="260">
        <f t="shared" si="105"/>
        <v>1.3812630379494486</v>
      </c>
      <c r="I71" s="259">
        <f t="shared" si="106"/>
        <v>-199.25838225016832</v>
      </c>
      <c r="J71" s="260">
        <f t="shared" si="107"/>
        <v>0.87392870498078901</v>
      </c>
      <c r="K71" s="284">
        <f t="shared" si="83"/>
        <v>10</v>
      </c>
      <c r="M71" s="261">
        <f t="shared" si="84"/>
        <v>1381.2630379494485</v>
      </c>
      <c r="N71" s="262">
        <f t="shared" si="85"/>
        <v>3200</v>
      </c>
      <c r="O71" s="285">
        <f t="shared" si="86"/>
        <v>3883.7388569650634</v>
      </c>
      <c r="P71" s="261">
        <f t="shared" si="87"/>
        <v>4000</v>
      </c>
      <c r="Q71" s="263">
        <f t="shared" si="88"/>
        <v>1381.2630379494485</v>
      </c>
      <c r="R71" s="262">
        <f t="shared" si="89"/>
        <v>1000</v>
      </c>
      <c r="S71" s="263">
        <f t="shared" si="90"/>
        <v>1381.2630379494485</v>
      </c>
      <c r="T71" s="262">
        <f t="shared" si="91"/>
        <v>1580.5214201996168</v>
      </c>
      <c r="U71" s="262"/>
    </row>
    <row r="72" spans="1:21">
      <c r="A72" s="188" t="s">
        <v>126</v>
      </c>
      <c r="B72" s="236"/>
      <c r="C72" s="259">
        <f t="shared" si="100"/>
        <v>1104.9568340984833</v>
      </c>
      <c r="D72" s="260">
        <f t="shared" si="101"/>
        <v>1.204966526285727</v>
      </c>
      <c r="E72" s="259">
        <f t="shared" si="102"/>
        <v>8810.8261585133478</v>
      </c>
      <c r="F72" s="260">
        <f t="shared" si="103"/>
        <v>2.3075076786262496</v>
      </c>
      <c r="G72" s="259">
        <f t="shared" si="104"/>
        <v>4508.070434098483</v>
      </c>
      <c r="H72" s="260">
        <f t="shared" si="105"/>
        <v>3.2678692192868919</v>
      </c>
      <c r="I72" s="259">
        <f t="shared" si="106"/>
        <v>1777.7588319824081</v>
      </c>
      <c r="J72" s="260">
        <f t="shared" si="107"/>
        <v>1.3767945699260447</v>
      </c>
      <c r="K72" s="284">
        <f t="shared" si="83"/>
        <v>5</v>
      </c>
      <c r="M72" s="261">
        <f t="shared" si="84"/>
        <v>6495.8704340984832</v>
      </c>
      <c r="N72" s="262">
        <f t="shared" si="85"/>
        <v>5390.9135999999999</v>
      </c>
      <c r="O72" s="285">
        <f t="shared" si="86"/>
        <v>15549.468158513348</v>
      </c>
      <c r="P72" s="261">
        <f t="shared" si="87"/>
        <v>6738.6419999999998</v>
      </c>
      <c r="Q72" s="263">
        <f t="shared" si="88"/>
        <v>6495.8704340984832</v>
      </c>
      <c r="R72" s="262">
        <f t="shared" si="89"/>
        <v>1987.8</v>
      </c>
      <c r="S72" s="263">
        <f t="shared" si="90"/>
        <v>6495.8704340984832</v>
      </c>
      <c r="T72" s="262">
        <f t="shared" si="91"/>
        <v>4718.1116021160751</v>
      </c>
      <c r="U72" s="262"/>
    </row>
    <row r="73" spans="1:21">
      <c r="A73" s="185" t="s">
        <v>53</v>
      </c>
      <c r="B73" s="236"/>
      <c r="C73" s="259">
        <f t="shared" si="100"/>
        <v>-34645.494891306153</v>
      </c>
      <c r="D73" s="260">
        <f t="shared" si="101"/>
        <v>0.76614796570702426</v>
      </c>
      <c r="E73" s="259">
        <f t="shared" si="102"/>
        <v>137221.7939657573</v>
      </c>
      <c r="F73" s="260">
        <f t="shared" si="103"/>
        <v>1.7409816663066666</v>
      </c>
      <c r="G73" s="259">
        <f t="shared" si="104"/>
        <v>20911.261856693862</v>
      </c>
      <c r="H73" s="260">
        <f t="shared" si="105"/>
        <v>1.2258367451312389</v>
      </c>
      <c r="I73" s="259">
        <f t="shared" si="106"/>
        <v>-25363.427549692569</v>
      </c>
      <c r="J73" s="260">
        <f t="shared" si="107"/>
        <v>0.81735754069143918</v>
      </c>
      <c r="K73" s="284">
        <f t="shared" si="83"/>
        <v>50</v>
      </c>
      <c r="M73" s="261">
        <f t="shared" si="84"/>
        <v>113505.85643669387</v>
      </c>
      <c r="N73" s="262">
        <f t="shared" si="85"/>
        <v>148151.35132800002</v>
      </c>
      <c r="O73" s="285">
        <f t="shared" si="86"/>
        <v>322410.98312575731</v>
      </c>
      <c r="P73" s="261">
        <f t="shared" si="87"/>
        <v>185189.18916000001</v>
      </c>
      <c r="Q73" s="263">
        <f t="shared" si="88"/>
        <v>113505.85643669387</v>
      </c>
      <c r="R73" s="262">
        <f t="shared" si="89"/>
        <v>92594.594580000004</v>
      </c>
      <c r="S73" s="263">
        <f t="shared" si="90"/>
        <v>113505.85643669387</v>
      </c>
      <c r="T73" s="262">
        <f t="shared" si="91"/>
        <v>138869.28398638644</v>
      </c>
      <c r="U73" s="262"/>
    </row>
    <row r="74" spans="1:21">
      <c r="A74" s="188" t="s">
        <v>54</v>
      </c>
      <c r="B74" s="236"/>
      <c r="C74" s="259">
        <f t="shared" si="100"/>
        <v>4860.8521855933686</v>
      </c>
      <c r="D74" s="260">
        <f t="shared" si="101"/>
        <v>1.1962034861710598</v>
      </c>
      <c r="E74" s="259">
        <f t="shared" si="102"/>
        <v>44519.952298790828</v>
      </c>
      <c r="F74" s="260">
        <f t="shared" si="103"/>
        <v>2.4376030394144999</v>
      </c>
      <c r="G74" s="259">
        <f t="shared" si="104"/>
        <v>14151.306729343371</v>
      </c>
      <c r="H74" s="260">
        <f t="shared" si="105"/>
        <v>1.9139255778736959</v>
      </c>
      <c r="I74" s="259">
        <f t="shared" si="106"/>
        <v>2070.7015775327563</v>
      </c>
      <c r="J74" s="260">
        <f t="shared" si="107"/>
        <v>1.0751215095269382</v>
      </c>
      <c r="K74" s="284">
        <f t="shared" si="83"/>
        <v>50</v>
      </c>
      <c r="M74" s="261">
        <f t="shared" si="84"/>
        <v>29635.39763559337</v>
      </c>
      <c r="N74" s="262">
        <f t="shared" si="85"/>
        <v>24774.545450000001</v>
      </c>
      <c r="O74" s="285">
        <f t="shared" si="86"/>
        <v>75488.134111290827</v>
      </c>
      <c r="P74" s="261">
        <f t="shared" si="87"/>
        <v>30968.181812499999</v>
      </c>
      <c r="Q74" s="263">
        <f t="shared" si="88"/>
        <v>29635.39763559337</v>
      </c>
      <c r="R74" s="262">
        <f t="shared" si="89"/>
        <v>15484.09090625</v>
      </c>
      <c r="S74" s="263">
        <f t="shared" si="90"/>
        <v>29635.39763559337</v>
      </c>
      <c r="T74" s="262">
        <f t="shared" si="91"/>
        <v>27564.696058060614</v>
      </c>
      <c r="U74" s="262"/>
    </row>
    <row r="75" spans="1:21">
      <c r="A75" s="185" t="s">
        <v>101</v>
      </c>
      <c r="B75" s="236"/>
      <c r="C75" s="259">
        <f t="shared" si="100"/>
        <v>-33901.635456851982</v>
      </c>
      <c r="D75" s="260">
        <f t="shared" si="101"/>
        <v>7.3725807189836581E-2</v>
      </c>
      <c r="E75" s="259">
        <f t="shared" si="102"/>
        <v>-36893.503343459248</v>
      </c>
      <c r="F75" s="260">
        <f t="shared" si="103"/>
        <v>0.19358462637247553</v>
      </c>
      <c r="G75" s="259">
        <f t="shared" si="104"/>
        <v>-301.63545685198096</v>
      </c>
      <c r="H75" s="260">
        <f t="shared" si="105"/>
        <v>0.89945484771600637</v>
      </c>
      <c r="I75" s="259">
        <f t="shared" si="106"/>
        <v>-1480.7526967196336</v>
      </c>
      <c r="J75" s="260">
        <f t="shared" si="107"/>
        <v>0.64567811532214225</v>
      </c>
      <c r="K75" s="284">
        <f t="shared" si="83"/>
        <v>10</v>
      </c>
      <c r="M75" s="261">
        <f t="shared" si="84"/>
        <v>2698.364543148019</v>
      </c>
      <c r="N75" s="262">
        <f t="shared" si="85"/>
        <v>36600</v>
      </c>
      <c r="O75" s="285">
        <f t="shared" ref="O75" si="108">VLOOKUP(A75,Customer_Savings,11,FALSE)+VLOOKUP(A75,input,46,FALSE)+VLOOKUP(A75,input,52,FALSE)</f>
        <v>8856.4966565407558</v>
      </c>
      <c r="P75" s="261">
        <f t="shared" si="87"/>
        <v>45750</v>
      </c>
      <c r="Q75" s="263">
        <f t="shared" si="88"/>
        <v>2698.364543148019</v>
      </c>
      <c r="R75" s="262">
        <f t="shared" si="89"/>
        <v>3000</v>
      </c>
      <c r="S75" s="263">
        <f t="shared" si="90"/>
        <v>2698.364543148019</v>
      </c>
      <c r="T75" s="262">
        <f t="shared" si="91"/>
        <v>4179.1172398676526</v>
      </c>
      <c r="U75" s="262"/>
    </row>
    <row r="76" spans="1:21">
      <c r="A76" s="185" t="s">
        <v>55</v>
      </c>
      <c r="B76" s="236"/>
      <c r="C76" s="259">
        <f t="shared" si="100"/>
        <v>7905.0129855167006</v>
      </c>
      <c r="D76" s="260">
        <f t="shared" si="101"/>
        <v>2.1441947929476464</v>
      </c>
      <c r="E76" s="259">
        <f t="shared" si="102"/>
        <v>23939.552896275323</v>
      </c>
      <c r="F76" s="260">
        <f t="shared" si="103"/>
        <v>3.7720649486191897</v>
      </c>
      <c r="G76" s="259">
        <f t="shared" si="104"/>
        <v>11413.812985516701</v>
      </c>
      <c r="H76" s="260">
        <f t="shared" si="105"/>
        <v>4.3570038192696181</v>
      </c>
      <c r="I76" s="259">
        <f t="shared" si="106"/>
        <v>5190.7496242210018</v>
      </c>
      <c r="J76" s="260">
        <f t="shared" si="107"/>
        <v>1.5394071959557474</v>
      </c>
      <c r="K76" s="284">
        <f t="shared" si="83"/>
        <v>10</v>
      </c>
      <c r="M76" s="261">
        <f t="shared" si="84"/>
        <v>14813.812985516701</v>
      </c>
      <c r="N76" s="262">
        <f t="shared" si="85"/>
        <v>6908.8</v>
      </c>
      <c r="O76" s="285">
        <f t="shared" ref="O76:O82" si="109">VLOOKUP(A76,Customer_Savings,11,FALSE)+VLOOKUP(A76,input,46,FALSE)+VLOOKUP(A76,input,52,FALSE)</f>
        <v>32575.552896275323</v>
      </c>
      <c r="P76" s="261">
        <f t="shared" si="87"/>
        <v>8636</v>
      </c>
      <c r="Q76" s="263">
        <f t="shared" si="88"/>
        <v>14813.812985516701</v>
      </c>
      <c r="R76" s="262">
        <f t="shared" si="89"/>
        <v>3400</v>
      </c>
      <c r="S76" s="263">
        <f t="shared" si="90"/>
        <v>14813.812985516701</v>
      </c>
      <c r="T76" s="262">
        <f t="shared" si="91"/>
        <v>9623.063361295699</v>
      </c>
      <c r="U76" s="262"/>
    </row>
    <row r="77" spans="1:21">
      <c r="A77" s="185" t="s">
        <v>56</v>
      </c>
      <c r="B77" s="236"/>
      <c r="C77" s="259">
        <f t="shared" si="100"/>
        <v>1244084.2043202012</v>
      </c>
      <c r="D77" s="260">
        <f t="shared" si="101"/>
        <v>3.1658630201263094</v>
      </c>
      <c r="E77" s="259">
        <f t="shared" si="102"/>
        <v>3222481.4836131604</v>
      </c>
      <c r="F77" s="260">
        <f t="shared" si="103"/>
        <v>5.4880907283688298</v>
      </c>
      <c r="G77" s="259">
        <f t="shared" si="104"/>
        <v>1459486.3660842762</v>
      </c>
      <c r="H77" s="260">
        <f t="shared" si="105"/>
        <v>5.065380832202095</v>
      </c>
      <c r="I77" s="259">
        <f t="shared" si="106"/>
        <v>695565.67191974213</v>
      </c>
      <c r="J77" s="260">
        <f t="shared" si="107"/>
        <v>1.6194234764651405</v>
      </c>
      <c r="K77" s="284">
        <f t="shared" si="83"/>
        <v>55</v>
      </c>
      <c r="M77" s="261">
        <f t="shared" si="84"/>
        <v>1818489.9690244012</v>
      </c>
      <c r="N77" s="262">
        <f t="shared" si="85"/>
        <v>574405.76470420009</v>
      </c>
      <c r="O77" s="285">
        <f t="shared" si="109"/>
        <v>3940488.6894934103</v>
      </c>
      <c r="P77" s="261">
        <f t="shared" si="87"/>
        <v>718007.20588025008</v>
      </c>
      <c r="Q77" s="263">
        <f t="shared" si="88"/>
        <v>1818489.9690244012</v>
      </c>
      <c r="R77" s="262">
        <f t="shared" si="89"/>
        <v>359003.60294012504</v>
      </c>
      <c r="S77" s="263">
        <f t="shared" si="90"/>
        <v>1818489.9690244012</v>
      </c>
      <c r="T77" s="262">
        <f t="shared" si="91"/>
        <v>1122924.297104659</v>
      </c>
      <c r="U77" s="262"/>
    </row>
    <row r="78" spans="1:21">
      <c r="A78" s="185" t="s">
        <v>57</v>
      </c>
      <c r="B78" s="236"/>
      <c r="C78" s="259">
        <f t="shared" si="100"/>
        <v>1599.6026276574971</v>
      </c>
      <c r="D78" s="260">
        <f t="shared" si="101"/>
        <v>2.1441947929476464</v>
      </c>
      <c r="E78" s="259">
        <f t="shared" si="102"/>
        <v>4844.2389390110075</v>
      </c>
      <c r="F78" s="260">
        <f t="shared" si="103"/>
        <v>3.7720649486191902</v>
      </c>
      <c r="G78" s="259">
        <f t="shared" si="104"/>
        <v>2309.6186276574972</v>
      </c>
      <c r="H78" s="260">
        <f t="shared" si="105"/>
        <v>4.3570038192696181</v>
      </c>
      <c r="I78" s="259">
        <f t="shared" si="106"/>
        <v>1050.3634533717791</v>
      </c>
      <c r="J78" s="260">
        <f t="shared" si="107"/>
        <v>1.5394071959557472</v>
      </c>
      <c r="K78" s="284">
        <f t="shared" si="83"/>
        <v>2</v>
      </c>
      <c r="M78" s="261">
        <f t="shared" si="84"/>
        <v>2997.6186276574972</v>
      </c>
      <c r="N78" s="262">
        <f t="shared" si="85"/>
        <v>1398.0160000000001</v>
      </c>
      <c r="O78" s="285">
        <f t="shared" si="109"/>
        <v>6591.758939011007</v>
      </c>
      <c r="P78" s="261">
        <f t="shared" si="87"/>
        <v>1747.52</v>
      </c>
      <c r="Q78" s="263">
        <f t="shared" si="88"/>
        <v>2997.6186276574972</v>
      </c>
      <c r="R78" s="262">
        <f t="shared" si="89"/>
        <v>688</v>
      </c>
      <c r="S78" s="263">
        <f t="shared" si="90"/>
        <v>2997.6186276574972</v>
      </c>
      <c r="T78" s="262">
        <f t="shared" si="91"/>
        <v>1947.2551742857181</v>
      </c>
      <c r="U78" s="262"/>
    </row>
    <row r="79" spans="1:21">
      <c r="A79" s="185" t="s">
        <v>58</v>
      </c>
      <c r="B79" s="236"/>
      <c r="C79" s="259">
        <f t="shared" si="100"/>
        <v>-1964.0727943982711</v>
      </c>
      <c r="D79" s="260">
        <f t="shared" si="101"/>
        <v>0.88903696500464791</v>
      </c>
      <c r="E79" s="259">
        <f t="shared" si="102"/>
        <v>17577.566734137312</v>
      </c>
      <c r="F79" s="260">
        <f t="shared" si="103"/>
        <v>1.7944553412546091</v>
      </c>
      <c r="G79" s="259">
        <f t="shared" si="104"/>
        <v>7025.4212056017313</v>
      </c>
      <c r="H79" s="260">
        <f t="shared" si="105"/>
        <v>1.8065231128894448</v>
      </c>
      <c r="I79" s="259">
        <f t="shared" si="106"/>
        <v>414.88882123864823</v>
      </c>
      <c r="J79" s="260">
        <f t="shared" si="107"/>
        <v>1.0270792490361045</v>
      </c>
      <c r="K79" s="284">
        <f t="shared" si="83"/>
        <v>1</v>
      </c>
      <c r="M79" s="261">
        <f t="shared" si="84"/>
        <v>15736.171205601731</v>
      </c>
      <c r="N79" s="262">
        <f t="shared" si="85"/>
        <v>17700.244000000002</v>
      </c>
      <c r="O79" s="285">
        <f t="shared" si="109"/>
        <v>39702.871734137312</v>
      </c>
      <c r="P79" s="261">
        <f t="shared" si="87"/>
        <v>22125.305</v>
      </c>
      <c r="Q79" s="263">
        <f t="shared" si="88"/>
        <v>15736.171205601731</v>
      </c>
      <c r="R79" s="262">
        <f t="shared" si="89"/>
        <v>8710.75</v>
      </c>
      <c r="S79" s="263">
        <f t="shared" si="90"/>
        <v>15736.171205601731</v>
      </c>
      <c r="T79" s="262">
        <f t="shared" si="91"/>
        <v>15321.282384363083</v>
      </c>
      <c r="U79" s="262"/>
    </row>
    <row r="80" spans="1:21">
      <c r="A80" s="188" t="s">
        <v>110</v>
      </c>
      <c r="B80" s="236"/>
      <c r="C80" s="259">
        <f t="shared" si="100"/>
        <v>7000.4642951162859</v>
      </c>
      <c r="D80" s="260">
        <f t="shared" si="101"/>
        <v>1.5526166950468845</v>
      </c>
      <c r="E80" s="259">
        <f t="shared" si="102"/>
        <v>26157.282841454395</v>
      </c>
      <c r="F80" s="260">
        <f t="shared" si="103"/>
        <v>3.0648560703802565</v>
      </c>
      <c r="G80" s="259">
        <f t="shared" si="104"/>
        <v>13692.912295116286</v>
      </c>
      <c r="H80" s="260">
        <f t="shared" si="105"/>
        <v>3.2915473934993953</v>
      </c>
      <c r="I80" s="259">
        <f t="shared" si="106"/>
        <v>5425.8555592429038</v>
      </c>
      <c r="J80" s="260">
        <f t="shared" si="107"/>
        <v>1.3809634573490721</v>
      </c>
      <c r="K80" s="284">
        <f t="shared" si="83"/>
        <v>15</v>
      </c>
      <c r="M80" s="261">
        <f t="shared" si="84"/>
        <v>19668.312295116288</v>
      </c>
      <c r="N80" s="262">
        <f t="shared" si="85"/>
        <v>12667.848000000002</v>
      </c>
      <c r="O80" s="285">
        <f t="shared" si="109"/>
        <v>38825.130841454396</v>
      </c>
      <c r="P80" s="261">
        <f t="shared" si="87"/>
        <v>12667.848000000002</v>
      </c>
      <c r="Q80" s="263">
        <f t="shared" si="88"/>
        <v>19668.312295116288</v>
      </c>
      <c r="R80" s="262">
        <f t="shared" si="89"/>
        <v>5975.4000000000005</v>
      </c>
      <c r="S80" s="263">
        <f t="shared" si="90"/>
        <v>19668.312295116288</v>
      </c>
      <c r="T80" s="262">
        <f t="shared" si="91"/>
        <v>14242.456735873384</v>
      </c>
      <c r="U80" s="262"/>
    </row>
    <row r="81" spans="1:21">
      <c r="A81" s="185" t="s">
        <v>111</v>
      </c>
      <c r="B81" s="236"/>
      <c r="C81" s="259">
        <f t="shared" si="100"/>
        <v>23525.843208861348</v>
      </c>
      <c r="D81" s="260">
        <f t="shared" si="101"/>
        <v>1.5526166950468843</v>
      </c>
      <c r="E81" s="259">
        <f t="shared" si="102"/>
        <v>87904.474468528584</v>
      </c>
      <c r="F81" s="260">
        <f t="shared" si="103"/>
        <v>3.0648560703802565</v>
      </c>
      <c r="G81" s="259">
        <f t="shared" si="104"/>
        <v>46016.563208861349</v>
      </c>
      <c r="H81" s="260">
        <f t="shared" si="105"/>
        <v>3.2915473934993948</v>
      </c>
      <c r="I81" s="259">
        <f t="shared" si="106"/>
        <v>18234.194444749592</v>
      </c>
      <c r="J81" s="260">
        <f t="shared" si="107"/>
        <v>1.3809634573490719</v>
      </c>
      <c r="K81" s="284">
        <f t="shared" si="83"/>
        <v>5</v>
      </c>
      <c r="M81" s="261">
        <f t="shared" si="84"/>
        <v>66097.563208861349</v>
      </c>
      <c r="N81" s="262">
        <f t="shared" si="85"/>
        <v>42571.72</v>
      </c>
      <c r="O81" s="285">
        <f t="shared" si="109"/>
        <v>130476.19446852859</v>
      </c>
      <c r="P81" s="261">
        <f t="shared" si="87"/>
        <v>42571.72</v>
      </c>
      <c r="Q81" s="263">
        <f t="shared" si="88"/>
        <v>66097.563208861349</v>
      </c>
      <c r="R81" s="262">
        <f t="shared" si="89"/>
        <v>20081</v>
      </c>
      <c r="S81" s="263">
        <f t="shared" si="90"/>
        <v>66097.563208861349</v>
      </c>
      <c r="T81" s="262">
        <f t="shared" si="91"/>
        <v>47863.368764111758</v>
      </c>
      <c r="U81" s="262"/>
    </row>
    <row r="82" spans="1:21">
      <c r="A82" s="185" t="s">
        <v>4</v>
      </c>
      <c r="B82" s="236"/>
      <c r="C82" s="259">
        <f t="shared" si="100"/>
        <v>378339.5580435195</v>
      </c>
      <c r="D82" s="260">
        <f t="shared" si="101"/>
        <v>2.2430986715449559</v>
      </c>
      <c r="E82" s="259">
        <f t="shared" si="102"/>
        <v>1170871.8867785858</v>
      </c>
      <c r="F82" s="260">
        <f t="shared" si="103"/>
        <v>4.0776782518445982</v>
      </c>
      <c r="G82" s="259">
        <f t="shared" si="104"/>
        <v>516269.85753343953</v>
      </c>
      <c r="H82" s="260">
        <f t="shared" si="105"/>
        <v>4.1021788505214163</v>
      </c>
      <c r="I82" s="259">
        <f t="shared" si="106"/>
        <v>220876.67690843274</v>
      </c>
      <c r="J82" s="260">
        <f t="shared" si="107"/>
        <v>1.4782796945957017</v>
      </c>
      <c r="K82" s="284">
        <f t="shared" si="83"/>
        <v>300</v>
      </c>
      <c r="M82" s="261">
        <f t="shared" si="84"/>
        <v>682691.55093343952</v>
      </c>
      <c r="N82" s="262">
        <f t="shared" si="85"/>
        <v>304351.99288992002</v>
      </c>
      <c r="O82" s="285">
        <f t="shared" si="109"/>
        <v>1551311.8778909859</v>
      </c>
      <c r="P82" s="261">
        <f t="shared" si="87"/>
        <v>380439.99111240002</v>
      </c>
      <c r="Q82" s="263">
        <f t="shared" si="88"/>
        <v>682691.55093343952</v>
      </c>
      <c r="R82" s="262">
        <f t="shared" si="89"/>
        <v>166421.69339999999</v>
      </c>
      <c r="S82" s="263">
        <f t="shared" si="90"/>
        <v>682691.55093343952</v>
      </c>
      <c r="T82" s="262">
        <f t="shared" si="91"/>
        <v>461814.87402500678</v>
      </c>
      <c r="U82" s="262"/>
    </row>
    <row r="83" spans="1:21">
      <c r="A83" s="185" t="s">
        <v>5</v>
      </c>
      <c r="B83" s="236"/>
      <c r="C83" s="259">
        <f t="shared" si="100"/>
        <v>10695.09204965038</v>
      </c>
      <c r="D83" s="260">
        <f t="shared" si="101"/>
        <v>11.695092049650381</v>
      </c>
      <c r="E83" s="259">
        <f t="shared" si="102"/>
        <v>26664.949824288069</v>
      </c>
      <c r="F83" s="260">
        <f t="shared" si="103"/>
        <v>22.331959859430455</v>
      </c>
      <c r="G83" s="259">
        <f t="shared" si="104"/>
        <v>11070.09204965038</v>
      </c>
      <c r="H83" s="260">
        <f t="shared" si="105"/>
        <v>18.712147279440607</v>
      </c>
      <c r="I83" s="259">
        <f t="shared" si="106"/>
        <v>5575.8889830923981</v>
      </c>
      <c r="J83" s="260">
        <f t="shared" si="107"/>
        <v>1.9112116271422914</v>
      </c>
      <c r="K83" s="284">
        <f t="shared" si="83"/>
        <v>25</v>
      </c>
      <c r="M83" s="261">
        <f t="shared" si="84"/>
        <v>11695.09204965038</v>
      </c>
      <c r="N83" s="262">
        <f t="shared" si="85"/>
        <v>1000</v>
      </c>
      <c r="O83" s="285">
        <f t="shared" ref="O83:O84" si="110">VLOOKUP(A83,Customer_Savings,11,FALSE)+VLOOKUP(A83,input,46,FALSE)+VLOOKUP(A83,input,52,FALSE)</f>
        <v>27914.949824288069</v>
      </c>
      <c r="P83" s="261">
        <f t="shared" si="87"/>
        <v>1250</v>
      </c>
      <c r="Q83" s="263">
        <f t="shared" si="88"/>
        <v>11695.09204965038</v>
      </c>
      <c r="R83" s="262">
        <f t="shared" si="89"/>
        <v>625</v>
      </c>
      <c r="S83" s="263">
        <f t="shared" si="90"/>
        <v>11695.09204965038</v>
      </c>
      <c r="T83" s="262">
        <f t="shared" si="91"/>
        <v>6119.2030665579823</v>
      </c>
      <c r="U83" s="262"/>
    </row>
    <row r="84" spans="1:21">
      <c r="A84" s="185" t="s">
        <v>98</v>
      </c>
      <c r="B84" s="236"/>
      <c r="C84" s="259">
        <f t="shared" si="100"/>
        <v>-60901.02090593004</v>
      </c>
      <c r="D84" s="260">
        <f t="shared" si="101"/>
        <v>0.18420108093647805</v>
      </c>
      <c r="E84" s="259">
        <f t="shared" si="102"/>
        <v>-47617.305309684925</v>
      </c>
      <c r="F84" s="260">
        <f t="shared" si="103"/>
        <v>0.48971435128666424</v>
      </c>
      <c r="G84" s="259">
        <f t="shared" si="104"/>
        <v>-1249.0209059300414</v>
      </c>
      <c r="H84" s="260">
        <f t="shared" si="105"/>
        <v>0.91673193960466393</v>
      </c>
      <c r="I84" s="259">
        <f t="shared" si="106"/>
        <v>-7429.1431002385161</v>
      </c>
      <c r="J84" s="260">
        <f t="shared" si="107"/>
        <v>0.64923983761364334</v>
      </c>
      <c r="K84" s="284">
        <f t="shared" si="83"/>
        <v>15</v>
      </c>
      <c r="M84" s="261">
        <f t="shared" si="84"/>
        <v>13750.979094069959</v>
      </c>
      <c r="N84" s="262">
        <f t="shared" si="85"/>
        <v>74652</v>
      </c>
      <c r="O84" s="285">
        <f t="shared" si="110"/>
        <v>45697.694690315075</v>
      </c>
      <c r="P84" s="261">
        <f t="shared" si="87"/>
        <v>93315</v>
      </c>
      <c r="Q84" s="263">
        <f t="shared" si="88"/>
        <v>13750.979094069959</v>
      </c>
      <c r="R84" s="262">
        <f t="shared" si="89"/>
        <v>15000</v>
      </c>
      <c r="S84" s="263">
        <f t="shared" si="90"/>
        <v>13750.979094069959</v>
      </c>
      <c r="T84" s="262">
        <f t="shared" si="91"/>
        <v>21180.122194308475</v>
      </c>
      <c r="U84" s="262"/>
    </row>
    <row r="85" spans="1:21">
      <c r="A85" s="185" t="s">
        <v>182</v>
      </c>
      <c r="B85" s="236"/>
      <c r="C85" s="259">
        <f t="shared" si="100"/>
        <v>-573.91208198995503</v>
      </c>
      <c r="D85" s="260">
        <f t="shared" si="101"/>
        <v>0.37618251957613585</v>
      </c>
      <c r="E85" s="259">
        <f t="shared" si="102"/>
        <v>-78.712511194771423</v>
      </c>
      <c r="F85" s="260">
        <f t="shared" si="103"/>
        <v>0.93155433809150312</v>
      </c>
      <c r="G85" s="259">
        <f t="shared" si="104"/>
        <v>-3.912081989955027</v>
      </c>
      <c r="H85" s="260">
        <f t="shared" si="105"/>
        <v>0.98882262288584277</v>
      </c>
      <c r="I85" s="259">
        <f t="shared" si="106"/>
        <v>-151.58065133605709</v>
      </c>
      <c r="J85" s="260">
        <f t="shared" si="107"/>
        <v>0.69541847592420325</v>
      </c>
      <c r="K85" s="284">
        <f t="shared" si="83"/>
        <v>1</v>
      </c>
      <c r="M85" s="261">
        <f t="shared" si="84"/>
        <v>346.08791801004497</v>
      </c>
      <c r="N85" s="262">
        <f t="shared" si="85"/>
        <v>920</v>
      </c>
      <c r="O85" s="285">
        <f t="shared" ref="O85:O86" si="111">VLOOKUP(A85,Customer_Savings,11,FALSE)+VLOOKUP(A85,input,46,FALSE)+VLOOKUP(A85,input,52,FALSE)</f>
        <v>1071.2874888052286</v>
      </c>
      <c r="P85" s="261">
        <f t="shared" si="87"/>
        <v>1150</v>
      </c>
      <c r="Q85" s="263">
        <f t="shared" si="88"/>
        <v>346.08791801004497</v>
      </c>
      <c r="R85" s="262">
        <f t="shared" si="89"/>
        <v>350</v>
      </c>
      <c r="S85" s="263">
        <f t="shared" si="90"/>
        <v>346.08791801004497</v>
      </c>
      <c r="T85" s="262">
        <f t="shared" si="91"/>
        <v>497.66856934610206</v>
      </c>
      <c r="U85" s="262"/>
    </row>
    <row r="86" spans="1:21">
      <c r="A86" s="185" t="s">
        <v>183</v>
      </c>
      <c r="B86" s="236"/>
      <c r="C86" s="259">
        <f t="shared" si="100"/>
        <v>-606.69383003234157</v>
      </c>
      <c r="D86" s="260">
        <f t="shared" si="101"/>
        <v>0.38742545432921899</v>
      </c>
      <c r="E86" s="259">
        <f t="shared" si="102"/>
        <v>-88.311697194202907</v>
      </c>
      <c r="F86" s="260">
        <f t="shared" si="103"/>
        <v>0.92866583425347105</v>
      </c>
      <c r="G86" s="259">
        <f t="shared" si="104"/>
        <v>33.706169967658525</v>
      </c>
      <c r="H86" s="260">
        <f t="shared" si="105"/>
        <v>1.0963033427647386</v>
      </c>
      <c r="I86" s="259">
        <f t="shared" si="106"/>
        <v>-130.01333082910685</v>
      </c>
      <c r="J86" s="260">
        <f t="shared" si="107"/>
        <v>0.74691766493687783</v>
      </c>
      <c r="K86" s="284">
        <f t="shared" si="83"/>
        <v>1</v>
      </c>
      <c r="M86" s="261">
        <f t="shared" si="84"/>
        <v>383.70616996765852</v>
      </c>
      <c r="N86" s="262">
        <f t="shared" si="85"/>
        <v>990.40000000000009</v>
      </c>
      <c r="O86" s="285">
        <f t="shared" si="111"/>
        <v>1149.6883028057971</v>
      </c>
      <c r="P86" s="261">
        <f t="shared" si="87"/>
        <v>1238</v>
      </c>
      <c r="Q86" s="263">
        <f t="shared" si="88"/>
        <v>383.70616996765852</v>
      </c>
      <c r="R86" s="262">
        <f t="shared" si="89"/>
        <v>350</v>
      </c>
      <c r="S86" s="263">
        <f t="shared" si="90"/>
        <v>383.70616996765852</v>
      </c>
      <c r="T86" s="262">
        <f t="shared" si="91"/>
        <v>513.71950079676537</v>
      </c>
      <c r="U86" s="262"/>
    </row>
    <row r="87" spans="1:21" ht="13.5" thickBot="1">
      <c r="A87" s="258" t="s">
        <v>38</v>
      </c>
      <c r="B87" s="236"/>
      <c r="C87" s="266">
        <f>M87-N87</f>
        <v>-652600.00812499993</v>
      </c>
      <c r="D87" s="260">
        <f t="shared" si="101"/>
        <v>0</v>
      </c>
      <c r="E87" s="266">
        <f>O87-P87</f>
        <v>0</v>
      </c>
      <c r="F87" s="265" t="s">
        <v>41</v>
      </c>
      <c r="G87" s="266">
        <f>Q87-R87</f>
        <v>-652600.00812499993</v>
      </c>
      <c r="H87" s="260">
        <f t="shared" si="105"/>
        <v>0</v>
      </c>
      <c r="I87" s="266">
        <f>S87-T87</f>
        <v>-652600.00812499993</v>
      </c>
      <c r="J87" s="260">
        <f t="shared" si="107"/>
        <v>0</v>
      </c>
      <c r="K87" s="296"/>
      <c r="M87" s="269">
        <v>0</v>
      </c>
      <c r="N87" s="270">
        <f>'Program Costs'!E$6</f>
        <v>652600.00812499993</v>
      </c>
      <c r="O87" s="285">
        <v>0</v>
      </c>
      <c r="P87" s="261">
        <v>0</v>
      </c>
      <c r="Q87" s="271">
        <v>0</v>
      </c>
      <c r="R87" s="270">
        <f>'Program Costs'!E$6</f>
        <v>652600.00812499993</v>
      </c>
      <c r="S87" s="271">
        <v>0</v>
      </c>
      <c r="T87" s="270">
        <f>'Program Costs'!E$6</f>
        <v>652600.00812499993</v>
      </c>
      <c r="U87" s="262"/>
    </row>
    <row r="88" spans="1:21" ht="13.5" thickBot="1">
      <c r="A88" s="272" t="s">
        <v>15</v>
      </c>
      <c r="B88" s="297"/>
      <c r="C88" s="298">
        <f>SUM(C52:C87)</f>
        <v>677256.60297268839</v>
      </c>
      <c r="D88" s="275">
        <f>M88/N88</f>
        <v>1.257383871713136</v>
      </c>
      <c r="E88" s="274">
        <f>SUM(E52:E87)</f>
        <v>5034104.9845987605</v>
      </c>
      <c r="F88" s="275">
        <f>O88/P88</f>
        <v>3.046736197680584</v>
      </c>
      <c r="G88" s="274">
        <f>SUM(G52:G87)</f>
        <v>1712796.0869704338</v>
      </c>
      <c r="H88" s="275">
        <f>Q88/R88</f>
        <v>2.0733352357159385</v>
      </c>
      <c r="I88" s="274">
        <f>SUM(I52:I87)</f>
        <v>317982.89868610748</v>
      </c>
      <c r="J88" s="275">
        <f>S88/T88</f>
        <v>1.1063280593790792</v>
      </c>
      <c r="K88" s="276">
        <f>SUM(K52:K87)</f>
        <v>953</v>
      </c>
      <c r="M88" s="277">
        <f t="shared" ref="M88:T88" si="112">SUM(M52:M87)</f>
        <v>3308566.0104538086</v>
      </c>
      <c r="N88" s="274">
        <f t="shared" si="112"/>
        <v>2631309.40748112</v>
      </c>
      <c r="O88" s="274">
        <f t="shared" si="112"/>
        <v>7493681.8417939115</v>
      </c>
      <c r="P88" s="274">
        <f t="shared" si="112"/>
        <v>2459576.8571951496</v>
      </c>
      <c r="Q88" s="274">
        <f t="shared" si="112"/>
        <v>3308566.0104538086</v>
      </c>
      <c r="R88" s="274">
        <f t="shared" si="112"/>
        <v>1595769.923483375</v>
      </c>
      <c r="S88" s="274">
        <f t="shared" si="112"/>
        <v>3308566.0104538086</v>
      </c>
      <c r="T88" s="274">
        <f t="shared" si="112"/>
        <v>2990583.1117677009</v>
      </c>
      <c r="U88" s="235"/>
    </row>
    <row r="89" spans="1:21" ht="13.5" thickBot="1">
      <c r="A89" s="299"/>
      <c r="B89" s="300"/>
      <c r="C89" s="300"/>
      <c r="E89" s="233"/>
      <c r="L89" s="281"/>
      <c r="M89" s="302"/>
      <c r="P89" s="233"/>
    </row>
    <row r="90" spans="1:21" ht="13.5" thickBot="1">
      <c r="A90" s="480" t="str">
        <f>"COST EFFECTIVENESS TESTS - BUDGET 2013 - FORECASTED PARTICIPANTS &amp; COSTS - THERMWISE BUILDER REBATES PROGRAM ("&amp;Years&amp; IF(Years=1," Year)"," Years)")</f>
        <v>COST EFFECTIVENESS TESTS - BUDGET 2013 - FORECASTED PARTICIPANTS &amp; COSTS - THERMWISE BUILDER REBATES PROGRAM (1 Year)</v>
      </c>
      <c r="B90" s="481"/>
      <c r="C90" s="481"/>
      <c r="D90" s="481"/>
      <c r="E90" s="481"/>
      <c r="F90" s="481"/>
      <c r="G90" s="481"/>
      <c r="H90" s="481"/>
      <c r="I90" s="481"/>
      <c r="J90" s="481"/>
      <c r="K90" s="482"/>
      <c r="M90" s="475" t="str">
        <f>A90</f>
        <v>COST EFFECTIVENESS TESTS - BUDGET 2013 - FORECASTED PARTICIPANTS &amp; COSTS - THERMWISE BUILDER REBATES PROGRAM (1 Year)</v>
      </c>
      <c r="N90" s="476"/>
      <c r="O90" s="476"/>
      <c r="P90" s="476"/>
      <c r="Q90" s="476"/>
      <c r="R90" s="476"/>
      <c r="S90" s="476"/>
      <c r="T90" s="477"/>
    </row>
    <row r="91" spans="1:21" s="281" customFormat="1" ht="42" customHeight="1" thickBot="1">
      <c r="A91" s="279"/>
      <c r="B91" s="280"/>
      <c r="C91" s="483" t="s">
        <v>20</v>
      </c>
      <c r="D91" s="484"/>
      <c r="E91" s="485" t="s">
        <v>21</v>
      </c>
      <c r="F91" s="487"/>
      <c r="G91" s="483" t="s">
        <v>71</v>
      </c>
      <c r="H91" s="484"/>
      <c r="I91" s="483" t="s">
        <v>22</v>
      </c>
      <c r="J91" s="484"/>
      <c r="K91" s="294" t="s">
        <v>84</v>
      </c>
      <c r="L91" s="218"/>
      <c r="M91" s="483" t="s">
        <v>20</v>
      </c>
      <c r="N91" s="484"/>
      <c r="O91" s="485" t="s">
        <v>21</v>
      </c>
      <c r="P91" s="486"/>
      <c r="Q91" s="483" t="s">
        <v>71</v>
      </c>
      <c r="R91" s="484"/>
      <c r="S91" s="483" t="s">
        <v>22</v>
      </c>
      <c r="T91" s="484"/>
      <c r="U91" s="282"/>
    </row>
    <row r="92" spans="1:21" ht="13.5" thickBot="1">
      <c r="A92" s="244" t="s">
        <v>10</v>
      </c>
      <c r="B92" s="245"/>
      <c r="C92" s="246" t="s">
        <v>19</v>
      </c>
      <c r="D92" s="247" t="s">
        <v>49</v>
      </c>
      <c r="E92" s="246" t="s">
        <v>19</v>
      </c>
      <c r="F92" s="247" t="s">
        <v>49</v>
      </c>
      <c r="G92" s="246" t="s">
        <v>19</v>
      </c>
      <c r="H92" s="247" t="s">
        <v>49</v>
      </c>
      <c r="I92" s="246" t="s">
        <v>19</v>
      </c>
      <c r="J92" s="247" t="s">
        <v>49</v>
      </c>
      <c r="K92" s="295" t="str">
        <f>Years&amp;" Years"</f>
        <v>1 Years</v>
      </c>
      <c r="M92" s="249" t="s">
        <v>30</v>
      </c>
      <c r="N92" s="246" t="s">
        <v>31</v>
      </c>
      <c r="O92" s="246" t="s">
        <v>30</v>
      </c>
      <c r="P92" s="246" t="s">
        <v>31</v>
      </c>
      <c r="Q92" s="246" t="s">
        <v>30</v>
      </c>
      <c r="R92" s="246" t="s">
        <v>31</v>
      </c>
      <c r="S92" s="246" t="s">
        <v>30</v>
      </c>
      <c r="T92" s="246" t="s">
        <v>31</v>
      </c>
    </row>
    <row r="93" spans="1:21">
      <c r="A93" s="236" t="s">
        <v>263</v>
      </c>
      <c r="B93" s="236"/>
      <c r="C93" s="259">
        <f t="shared" ref="C93" si="113">M93-N93</f>
        <v>-56722.645659281989</v>
      </c>
      <c r="D93" s="260">
        <f t="shared" ref="D93" si="114">M93/N93</f>
        <v>0.90485331847275563</v>
      </c>
      <c r="E93" s="259">
        <f t="shared" ref="E93" si="115">O93-P93</f>
        <v>496702.90573067637</v>
      </c>
      <c r="F93" s="260">
        <f t="shared" ref="F93" si="116">O93/P93</f>
        <v>1.6665363737663397</v>
      </c>
      <c r="G93" s="259">
        <f t="shared" ref="G93" si="117">Q93-R93</f>
        <v>291037.35434071801</v>
      </c>
      <c r="H93" s="260">
        <f t="shared" ref="H93" si="118">Q93/R93</f>
        <v>2.1716479643346136</v>
      </c>
      <c r="I93" s="259">
        <f t="shared" ref="I93" si="119">S93-T93</f>
        <v>80326.525947580405</v>
      </c>
      <c r="J93" s="260">
        <f t="shared" ref="J93" si="120">S93/T93</f>
        <v>1.1749610790682476</v>
      </c>
      <c r="K93" s="284">
        <f t="shared" ref="K93:K128" si="121">VLOOKUP($A93,input,49,FALSE)</f>
        <v>276</v>
      </c>
      <c r="M93" s="261">
        <f t="shared" ref="M93:M128" si="122">VLOOKUP($A93,Avoided_Costs,14,FALSE)+VLOOKUP($A93,input,52,FALSE)</f>
        <v>539437.35434071801</v>
      </c>
      <c r="N93" s="262">
        <f t="shared" ref="N93:N128" si="123">VLOOKUP($A93,input,48,FALSE)</f>
        <v>596160</v>
      </c>
      <c r="O93" s="285">
        <f>VLOOKUP(A93,Customer_Savings,11,FALSE)+VLOOKUP(A93,input,46,FALSE)+VLOOKUP(A93,input,52,FALSE)</f>
        <v>1241902.9057306764</v>
      </c>
      <c r="P93" s="261">
        <f t="shared" ref="P93:P128" si="124">VLOOKUP($A93,input,47,FALSE)</f>
        <v>745200</v>
      </c>
      <c r="Q93" s="263">
        <f t="shared" ref="Q93:Q128" si="125">VLOOKUP($A93,Avoided_Costs,14,FALSE)</f>
        <v>539437.35434071801</v>
      </c>
      <c r="R93" s="262">
        <f t="shared" ref="R93:R128" si="126">VLOOKUP($A93,input,46,FALSE)</f>
        <v>248400</v>
      </c>
      <c r="S93" s="263">
        <f>VLOOKUP($A93,Avoided_Costs,14,FALSE)</f>
        <v>539437.35434071801</v>
      </c>
      <c r="T93" s="262">
        <f t="shared" ref="T93:T128" si="127">VLOOKUP($A93,Lost_Revenue,14,FALSE)+VLOOKUP($A93,input,46,FALSE)</f>
        <v>459110.82839313761</v>
      </c>
      <c r="U93" s="262"/>
    </row>
    <row r="94" spans="1:21">
      <c r="A94" s="192" t="s">
        <v>185</v>
      </c>
      <c r="B94" s="236"/>
      <c r="C94" s="259">
        <f t="shared" ref="C94:C96" si="128">M94-N94</f>
        <v>-30464.052196952456</v>
      </c>
      <c r="D94" s="260">
        <f t="shared" ref="D94:D97" si="129">M94/N94</f>
        <v>0.66584709331177105</v>
      </c>
      <c r="E94" s="259">
        <f t="shared" ref="E94:E96" si="130">O94-P94</f>
        <v>23140.838496546668</v>
      </c>
      <c r="F94" s="260">
        <f t="shared" ref="F94:F96" si="131">O94/P94</f>
        <v>1.2030610608682579</v>
      </c>
      <c r="G94" s="259">
        <f t="shared" ref="G94:G96" si="132">Q94-R94</f>
        <v>35403.947803047544</v>
      </c>
      <c r="H94" s="260">
        <f t="shared" ref="H94:H97" si="133">Q94/R94</f>
        <v>2.399365525812156</v>
      </c>
      <c r="I94" s="259">
        <f t="shared" ref="I94:I96" si="134">S94-T94</f>
        <v>11692.243329139485</v>
      </c>
      <c r="J94" s="260">
        <f t="shared" ref="J94:J97" si="135">S94/T94</f>
        <v>1.2385602266773641</v>
      </c>
      <c r="K94" s="284">
        <f t="shared" si="121"/>
        <v>22</v>
      </c>
      <c r="M94" s="261">
        <f t="shared" si="122"/>
        <v>60703.947803047544</v>
      </c>
      <c r="N94" s="262">
        <f t="shared" si="123"/>
        <v>91168</v>
      </c>
      <c r="O94" s="285">
        <f t="shared" ref="O94:O96" si="136">VLOOKUP(A94,Customer_Savings,11,FALSE)+VLOOKUP(A94,input,46,FALSE)+VLOOKUP(A94,input,52,FALSE)</f>
        <v>137100.83849654667</v>
      </c>
      <c r="P94" s="261">
        <f t="shared" si="124"/>
        <v>113960</v>
      </c>
      <c r="Q94" s="263">
        <f t="shared" si="125"/>
        <v>60703.947803047544</v>
      </c>
      <c r="R94" s="262">
        <f t="shared" si="126"/>
        <v>25300</v>
      </c>
      <c r="S94" s="263">
        <f t="shared" ref="S94:S128" si="137">VLOOKUP($A94,Avoided_Costs,14,FALSE)</f>
        <v>60703.947803047544</v>
      </c>
      <c r="T94" s="262">
        <f t="shared" si="127"/>
        <v>49011.704473908059</v>
      </c>
      <c r="U94" s="262"/>
    </row>
    <row r="95" spans="1:21">
      <c r="A95" s="236" t="s">
        <v>264</v>
      </c>
      <c r="B95" s="236"/>
      <c r="C95" s="259">
        <f t="shared" si="128"/>
        <v>133854.50989047292</v>
      </c>
      <c r="D95" s="260">
        <f t="shared" si="129"/>
        <v>1.7065799719725134</v>
      </c>
      <c r="E95" s="259">
        <f t="shared" si="130"/>
        <v>447424.16259903286</v>
      </c>
      <c r="F95" s="260">
        <f t="shared" si="131"/>
        <v>2.8894601461107805</v>
      </c>
      <c r="G95" s="259">
        <f t="shared" si="132"/>
        <v>234494.50989047292</v>
      </c>
      <c r="H95" s="260">
        <f t="shared" si="133"/>
        <v>3.6407039402080286</v>
      </c>
      <c r="I95" s="259">
        <f t="shared" si="134"/>
        <v>108211.72015443229</v>
      </c>
      <c r="J95" s="260">
        <f t="shared" si="135"/>
        <v>1.5031165919283205</v>
      </c>
      <c r="K95" s="284">
        <f t="shared" si="121"/>
        <v>296</v>
      </c>
      <c r="M95" s="261">
        <f t="shared" si="122"/>
        <v>323294.50989047292</v>
      </c>
      <c r="N95" s="262">
        <f t="shared" si="123"/>
        <v>189440</v>
      </c>
      <c r="O95" s="285">
        <f t="shared" si="136"/>
        <v>684224.16259903286</v>
      </c>
      <c r="P95" s="261">
        <f t="shared" si="124"/>
        <v>236800</v>
      </c>
      <c r="Q95" s="263">
        <f t="shared" si="125"/>
        <v>323294.50989047292</v>
      </c>
      <c r="R95" s="262">
        <f t="shared" si="126"/>
        <v>88800</v>
      </c>
      <c r="S95" s="263">
        <f t="shared" si="137"/>
        <v>323294.50989047292</v>
      </c>
      <c r="T95" s="262">
        <f t="shared" si="127"/>
        <v>215082.78973604064</v>
      </c>
      <c r="U95" s="262"/>
    </row>
    <row r="96" spans="1:21">
      <c r="A96" s="236" t="s">
        <v>265</v>
      </c>
      <c r="B96" s="236"/>
      <c r="C96" s="259">
        <f t="shared" si="128"/>
        <v>164956.48626756959</v>
      </c>
      <c r="D96" s="260">
        <f t="shared" si="129"/>
        <v>1.708575971939732</v>
      </c>
      <c r="E96" s="259">
        <f t="shared" si="130"/>
        <v>543413.7012346324</v>
      </c>
      <c r="F96" s="260">
        <f t="shared" si="131"/>
        <v>2.8674010351705581</v>
      </c>
      <c r="G96" s="259">
        <f t="shared" si="132"/>
        <v>295906.48626756959</v>
      </c>
      <c r="H96" s="260">
        <f t="shared" si="133"/>
        <v>3.905316507290816</v>
      </c>
      <c r="I96" s="259">
        <f t="shared" si="134"/>
        <v>140537.93782395107</v>
      </c>
      <c r="J96" s="260">
        <f t="shared" si="135"/>
        <v>1.5463755964502557</v>
      </c>
      <c r="K96" s="284">
        <f t="shared" si="121"/>
        <v>291</v>
      </c>
      <c r="M96" s="261">
        <f t="shared" si="122"/>
        <v>397756.48626756959</v>
      </c>
      <c r="N96" s="262">
        <f t="shared" si="123"/>
        <v>232800</v>
      </c>
      <c r="O96" s="285">
        <f t="shared" si="136"/>
        <v>834413.7012346324</v>
      </c>
      <c r="P96" s="261">
        <f t="shared" si="124"/>
        <v>291000</v>
      </c>
      <c r="Q96" s="263">
        <f t="shared" si="125"/>
        <v>397756.48626756959</v>
      </c>
      <c r="R96" s="262">
        <f t="shared" si="126"/>
        <v>101850</v>
      </c>
      <c r="S96" s="263">
        <f t="shared" si="137"/>
        <v>397756.48626756959</v>
      </c>
      <c r="T96" s="262">
        <f t="shared" si="127"/>
        <v>257218.54844361852</v>
      </c>
      <c r="U96" s="262"/>
    </row>
    <row r="97" spans="1:21">
      <c r="A97" s="170" t="s">
        <v>147</v>
      </c>
      <c r="B97" s="236"/>
      <c r="C97" s="259">
        <f t="shared" ref="C97:C129" si="138">M97-N97</f>
        <v>243405.70757264295</v>
      </c>
      <c r="D97" s="260">
        <f t="shared" si="129"/>
        <v>1.4323652195607863</v>
      </c>
      <c r="E97" s="259">
        <f t="shared" ref="E97:E129" si="139">O97-P97</f>
        <v>1481425.8360759486</v>
      </c>
      <c r="F97" s="260">
        <f t="shared" ref="F97:F106" si="140">O97/P97</f>
        <v>3.1051831964518444</v>
      </c>
      <c r="G97" s="259">
        <f t="shared" ref="G97:G129" si="141">Q97-R97</f>
        <v>241468.90757264302</v>
      </c>
      <c r="H97" s="260">
        <f t="shared" si="133"/>
        <v>1.4274542530937211</v>
      </c>
      <c r="I97" s="259">
        <f t="shared" ref="I97:I129" si="142">S97-T97</f>
        <v>-104121.55871975725</v>
      </c>
      <c r="J97" s="260">
        <f t="shared" si="135"/>
        <v>0.88564234050275159</v>
      </c>
      <c r="K97" s="284">
        <f t="shared" si="121"/>
        <v>1614</v>
      </c>
      <c r="M97" s="261">
        <f t="shared" si="122"/>
        <v>806368.90757264302</v>
      </c>
      <c r="N97" s="262">
        <f t="shared" si="123"/>
        <v>562963.20000000007</v>
      </c>
      <c r="O97" s="285">
        <f t="shared" ref="O97:O106" si="143">VLOOKUP(A97,Customer_Savings,11,FALSE)+VLOOKUP(A97,input,46,FALSE)+VLOOKUP(A97,input,52,FALSE)</f>
        <v>2185129.8360759486</v>
      </c>
      <c r="P97" s="261">
        <f t="shared" si="124"/>
        <v>703704</v>
      </c>
      <c r="Q97" s="263">
        <f t="shared" si="125"/>
        <v>806368.90757264302</v>
      </c>
      <c r="R97" s="262">
        <f t="shared" si="126"/>
        <v>564900</v>
      </c>
      <c r="S97" s="263">
        <f t="shared" si="137"/>
        <v>806368.90757264302</v>
      </c>
      <c r="T97" s="262">
        <f t="shared" si="127"/>
        <v>910490.46629240026</v>
      </c>
      <c r="U97" s="262"/>
    </row>
    <row r="98" spans="1:21">
      <c r="A98" s="170" t="s">
        <v>243</v>
      </c>
      <c r="B98" s="236"/>
      <c r="C98" s="259">
        <f t="shared" ref="C98" si="144">M98-N98</f>
        <v>15985.752789777049</v>
      </c>
      <c r="D98" s="260">
        <f t="shared" ref="D98" si="145">M98/N98</f>
        <v>1.4323652195607866</v>
      </c>
      <c r="E98" s="259">
        <f t="shared" ref="E98" si="146">O98-P98</f>
        <v>102593.14660721843</v>
      </c>
      <c r="F98" s="260">
        <f t="shared" ref="F98" si="147">O98/P98</f>
        <v>3.2198620955344128</v>
      </c>
      <c r="G98" s="259">
        <f t="shared" ref="G98" si="148">Q98-R98</f>
        <v>10558.552789777052</v>
      </c>
      <c r="H98" s="260">
        <f t="shared" ref="H98" si="149">Q98/R98</f>
        <v>1.249022471457006</v>
      </c>
      <c r="I98" s="259">
        <f t="shared" ref="I98" si="150">S98-T98</f>
        <v>-12138.218850244273</v>
      </c>
      <c r="J98" s="260">
        <f t="shared" ref="J98" si="151">S98/T98</f>
        <v>0.81353577843510561</v>
      </c>
      <c r="K98" s="284">
        <f t="shared" si="121"/>
        <v>106</v>
      </c>
      <c r="M98" s="261">
        <f t="shared" si="122"/>
        <v>52958.552789777052</v>
      </c>
      <c r="N98" s="262">
        <f t="shared" si="123"/>
        <v>36972.800000000003</v>
      </c>
      <c r="O98" s="285">
        <f t="shared" ref="O98:O99" si="152">VLOOKUP(A98,Customer_Savings,11,FALSE)+VLOOKUP(A98,input,46,FALSE)+VLOOKUP(A98,input,52,FALSE)</f>
        <v>148809.14660721843</v>
      </c>
      <c r="P98" s="261">
        <f t="shared" si="124"/>
        <v>46216</v>
      </c>
      <c r="Q98" s="263">
        <f t="shared" si="125"/>
        <v>52958.552789777052</v>
      </c>
      <c r="R98" s="262">
        <f t="shared" si="126"/>
        <v>42400</v>
      </c>
      <c r="S98" s="263">
        <f t="shared" si="137"/>
        <v>52958.552789777052</v>
      </c>
      <c r="T98" s="262">
        <f t="shared" si="127"/>
        <v>65096.771640021325</v>
      </c>
      <c r="U98" s="262"/>
    </row>
    <row r="99" spans="1:21">
      <c r="A99" s="185" t="s">
        <v>245</v>
      </c>
      <c r="B99" s="236"/>
      <c r="C99" s="259">
        <f t="shared" ref="C99" si="153">M99-N99</f>
        <v>668.24380329242331</v>
      </c>
      <c r="D99" s="260">
        <f t="shared" ref="D99" si="154">M99/N99</f>
        <v>1.3037471833147378</v>
      </c>
      <c r="E99" s="259">
        <f t="shared" ref="E99" si="155">O99-P99</f>
        <v>4937.1522122767255</v>
      </c>
      <c r="F99" s="260">
        <f t="shared" ref="F99" si="156">O99/P99</f>
        <v>2.7953280771915368</v>
      </c>
      <c r="G99" s="259">
        <f t="shared" ref="G99" si="157">Q99-R99</f>
        <v>868.24380329242331</v>
      </c>
      <c r="H99" s="260">
        <f t="shared" ref="H99" si="158">Q99/R99</f>
        <v>1.4341219016462117</v>
      </c>
      <c r="I99" s="259">
        <f t="shared" ref="I99" si="159">S99-T99</f>
        <v>-296.08199449942094</v>
      </c>
      <c r="J99" s="260">
        <f t="shared" ref="J99" si="160">S99/T99</f>
        <v>0.90643125473804398</v>
      </c>
      <c r="K99" s="284">
        <f t="shared" si="121"/>
        <v>5</v>
      </c>
      <c r="M99" s="261">
        <f t="shared" si="122"/>
        <v>2868.2438032924233</v>
      </c>
      <c r="N99" s="262">
        <f t="shared" si="123"/>
        <v>2200</v>
      </c>
      <c r="O99" s="285">
        <f t="shared" si="152"/>
        <v>7687.1522122767255</v>
      </c>
      <c r="P99" s="261">
        <f t="shared" si="124"/>
        <v>2750</v>
      </c>
      <c r="Q99" s="263">
        <f t="shared" si="125"/>
        <v>2868.2438032924233</v>
      </c>
      <c r="R99" s="262">
        <f t="shared" si="126"/>
        <v>2000</v>
      </c>
      <c r="S99" s="263">
        <f t="shared" si="137"/>
        <v>2868.2438032924233</v>
      </c>
      <c r="T99" s="262">
        <f t="shared" si="127"/>
        <v>3164.3257977918443</v>
      </c>
      <c r="U99" s="262"/>
    </row>
    <row r="100" spans="1:21">
      <c r="A100" s="185" t="s">
        <v>246</v>
      </c>
      <c r="B100" s="236"/>
      <c r="C100" s="259">
        <f t="shared" ref="C100" si="161">M100-N100</f>
        <v>-18055.129459970107</v>
      </c>
      <c r="D100" s="260">
        <f t="shared" ref="D100" si="162">M100/N100</f>
        <v>0.61682662436396207</v>
      </c>
      <c r="E100" s="259">
        <f t="shared" ref="E100" si="163">O100-P100</f>
        <v>21529.809084404173</v>
      </c>
      <c r="F100" s="260">
        <f t="shared" ref="F100" si="164">O100/P100</f>
        <v>1.3655315634024479</v>
      </c>
      <c r="G100" s="259">
        <f t="shared" ref="G100" si="165">Q100-R100</f>
        <v>6264.8705400298932</v>
      </c>
      <c r="H100" s="260">
        <f t="shared" ref="H100" si="166">Q100/R100</f>
        <v>1.2747750236855215</v>
      </c>
      <c r="I100" s="259">
        <f t="shared" ref="I100" si="167">S100-T100</f>
        <v>-5533.6308775941288</v>
      </c>
      <c r="J100" s="260">
        <f t="shared" ref="J100" si="168">S100/T100</f>
        <v>0.84006154455073101</v>
      </c>
      <c r="K100" s="284">
        <f t="shared" si="121"/>
        <v>38</v>
      </c>
      <c r="M100" s="261">
        <f t="shared" si="122"/>
        <v>29064.870540029893</v>
      </c>
      <c r="N100" s="262">
        <f t="shared" si="123"/>
        <v>47120</v>
      </c>
      <c r="O100" s="285">
        <f t="shared" ref="O100" si="169">VLOOKUP(A100,Customer_Savings,11,FALSE)+VLOOKUP(A100,input,46,FALSE)+VLOOKUP(A100,input,52,FALSE)</f>
        <v>80429.809084404173</v>
      </c>
      <c r="P100" s="261">
        <f t="shared" si="124"/>
        <v>58900</v>
      </c>
      <c r="Q100" s="263">
        <f t="shared" si="125"/>
        <v>29064.870540029893</v>
      </c>
      <c r="R100" s="262">
        <f t="shared" si="126"/>
        <v>22800</v>
      </c>
      <c r="S100" s="263">
        <f t="shared" si="137"/>
        <v>29064.870540029893</v>
      </c>
      <c r="T100" s="262">
        <f t="shared" si="127"/>
        <v>34598.501417624022</v>
      </c>
      <c r="U100" s="262"/>
    </row>
    <row r="101" spans="1:21">
      <c r="A101" s="185" t="s">
        <v>152</v>
      </c>
      <c r="B101" s="236"/>
      <c r="C101" s="259">
        <f t="shared" ref="C101" si="170">M101-N101</f>
        <v>-3073.8870371537114</v>
      </c>
      <c r="D101" s="260">
        <f t="shared" ref="D101" si="171">M101/N101</f>
        <v>0.33176368757528013</v>
      </c>
      <c r="E101" s="259">
        <f t="shared" ref="E101" si="172">O101-P101</f>
        <v>-736.31715925325625</v>
      </c>
      <c r="F101" s="260">
        <f t="shared" ref="F101" si="173">O101/P101</f>
        <v>0.8719448418689989</v>
      </c>
      <c r="G101" s="259">
        <f t="shared" ref="G101" si="174">Q101-R101</f>
        <v>-223.88703715371139</v>
      </c>
      <c r="H101" s="260">
        <f t="shared" ref="H101" si="175">Q101/R101</f>
        <v>0.87206455019787921</v>
      </c>
      <c r="I101" s="259">
        <f t="shared" ref="I101" si="176">S101-T101</f>
        <v>-892.0580277400104</v>
      </c>
      <c r="J101" s="260">
        <f t="shared" ref="J101" si="177">S101/T101</f>
        <v>0.63110217134656554</v>
      </c>
      <c r="K101" s="284">
        <f t="shared" si="121"/>
        <v>5</v>
      </c>
      <c r="M101" s="261">
        <f t="shared" si="122"/>
        <v>1526.1129628462886</v>
      </c>
      <c r="N101" s="262">
        <f t="shared" si="123"/>
        <v>4600</v>
      </c>
      <c r="O101" s="285">
        <f t="shared" ref="O101" si="178">VLOOKUP(A101,Customer_Savings,11,FALSE)+VLOOKUP(A101,input,46,FALSE)+VLOOKUP(A101,input,52,FALSE)</f>
        <v>5013.6828407467438</v>
      </c>
      <c r="P101" s="261">
        <f t="shared" si="124"/>
        <v>5750</v>
      </c>
      <c r="Q101" s="263">
        <f t="shared" si="125"/>
        <v>1526.1129628462886</v>
      </c>
      <c r="R101" s="262">
        <f t="shared" si="126"/>
        <v>1750</v>
      </c>
      <c r="S101" s="263">
        <f t="shared" si="137"/>
        <v>1526.1129628462886</v>
      </c>
      <c r="T101" s="262">
        <f t="shared" si="127"/>
        <v>2418.170990586299</v>
      </c>
      <c r="U101" s="262"/>
    </row>
    <row r="102" spans="1:21">
      <c r="A102" s="185" t="s">
        <v>153</v>
      </c>
      <c r="B102" s="236"/>
      <c r="C102" s="259">
        <f>M102-N102</f>
        <v>-12133.876600646829</v>
      </c>
      <c r="D102" s="260">
        <f>M102/N102</f>
        <v>0.3874254543292191</v>
      </c>
      <c r="E102" s="259">
        <f>O102-P102</f>
        <v>-1766.2339438840572</v>
      </c>
      <c r="F102" s="260">
        <f>O102/P102</f>
        <v>0.92866583425347105</v>
      </c>
      <c r="G102" s="259">
        <f>Q102-R102</f>
        <v>674.12339935317141</v>
      </c>
      <c r="H102" s="260">
        <f>Q102/R102</f>
        <v>1.0963033427647388</v>
      </c>
      <c r="I102" s="259">
        <f>S102-T102</f>
        <v>-2600.2666165821356</v>
      </c>
      <c r="J102" s="260">
        <f>S102/T102</f>
        <v>0.74691766493687795</v>
      </c>
      <c r="K102" s="284">
        <f>VLOOKUP($A102,input,49,FALSE)</f>
        <v>20</v>
      </c>
      <c r="M102" s="261">
        <f>VLOOKUP($A102,Avoided_Costs,14,FALSE)+VLOOKUP($A102,input,52,FALSE)</f>
        <v>7674.1233993531714</v>
      </c>
      <c r="N102" s="262">
        <f>VLOOKUP($A102,input,48,FALSE)</f>
        <v>19808</v>
      </c>
      <c r="O102" s="285">
        <f>VLOOKUP(A102,Customer_Savings,11,FALSE)+VLOOKUP(A102,input,46,FALSE)+VLOOKUP(A102,input,52,FALSE)</f>
        <v>22993.766056115943</v>
      </c>
      <c r="P102" s="261">
        <f>VLOOKUP($A102,input,47,FALSE)</f>
        <v>24760</v>
      </c>
      <c r="Q102" s="263">
        <f>VLOOKUP($A102,Avoided_Costs,14,FALSE)</f>
        <v>7674.1233993531714</v>
      </c>
      <c r="R102" s="262">
        <f>VLOOKUP($A102,input,46,FALSE)</f>
        <v>7000</v>
      </c>
      <c r="S102" s="263">
        <f>VLOOKUP($A102,Avoided_Costs,14,FALSE)</f>
        <v>7674.1233993531714</v>
      </c>
      <c r="T102" s="262">
        <f>VLOOKUP($A102,Lost_Revenue,14,FALSE)+VLOOKUP($A102,input,46,FALSE)</f>
        <v>10274.390015935307</v>
      </c>
      <c r="U102" s="262"/>
    </row>
    <row r="103" spans="1:21">
      <c r="A103" s="185" t="s">
        <v>119</v>
      </c>
      <c r="B103" s="236"/>
      <c r="C103" s="259">
        <f t="shared" ref="C103" si="179">M103-N103</f>
        <v>-21453.473489506185</v>
      </c>
      <c r="D103" s="260">
        <f>M103/N103</f>
        <v>0.70914488219216132</v>
      </c>
      <c r="E103" s="259">
        <f>O103-P103</f>
        <v>65760.600877785473</v>
      </c>
      <c r="F103" s="260">
        <f t="shared" ref="F103" si="180">O103/P103</f>
        <v>1.7132386212341157</v>
      </c>
      <c r="G103" s="259">
        <f t="shared" ref="G103" si="181">Q103-R103</f>
        <v>6206.5265104938153</v>
      </c>
      <c r="H103" s="260">
        <f>Q103/R103</f>
        <v>1.1346318115074581</v>
      </c>
      <c r="I103" s="259">
        <f>S103-T103</f>
        <v>-16694.598428162091</v>
      </c>
      <c r="J103" s="260">
        <f>S103/T103</f>
        <v>0.75805324271156305</v>
      </c>
      <c r="K103" s="284">
        <f>VLOOKUP($A103,input,49,FALSE)</f>
        <v>922</v>
      </c>
      <c r="M103" s="261">
        <f>VLOOKUP($A103,Avoided_Costs,14,FALSE)+VLOOKUP($A103,input,52,FALSE)</f>
        <v>52306.526510493815</v>
      </c>
      <c r="N103" s="262">
        <f>VLOOKUP($A103,input,48,FALSE)</f>
        <v>73760</v>
      </c>
      <c r="O103" s="285">
        <f>VLOOKUP(A103,Customer_Savings,11,FALSE)+VLOOKUP(A103,input,46,FALSE)+VLOOKUP(A103,input,52,FALSE)</f>
        <v>157960.60087778547</v>
      </c>
      <c r="P103" s="261">
        <f>VLOOKUP($A103,input,47,FALSE)</f>
        <v>92200</v>
      </c>
      <c r="Q103" s="263">
        <f>VLOOKUP($A103,Avoided_Costs,14,FALSE)</f>
        <v>52306.526510493815</v>
      </c>
      <c r="R103" s="262">
        <f>VLOOKUP($A103,input,46,FALSE)</f>
        <v>46100</v>
      </c>
      <c r="S103" s="263">
        <f>VLOOKUP($A103,Avoided_Costs,14,FALSE)</f>
        <v>52306.526510493815</v>
      </c>
      <c r="T103" s="262">
        <f>VLOOKUP($A103,Lost_Revenue,14,FALSE)+VLOOKUP($A103,input,46,FALSE)</f>
        <v>69001.124938655907</v>
      </c>
      <c r="U103" s="262"/>
    </row>
    <row r="104" spans="1:21">
      <c r="A104" s="185" t="s">
        <v>120</v>
      </c>
      <c r="B104" s="236"/>
      <c r="C104" s="259">
        <f t="shared" si="138"/>
        <v>-28293.236958028359</v>
      </c>
      <c r="D104" s="260">
        <f t="shared" ref="D104:D130" si="182">M104/N104</f>
        <v>0.41055756337440918</v>
      </c>
      <c r="E104" s="259">
        <f t="shared" si="139"/>
        <v>-2855.9215781833336</v>
      </c>
      <c r="F104" s="260">
        <f t="shared" si="140"/>
        <v>0.95240130703027781</v>
      </c>
      <c r="G104" s="259">
        <f t="shared" si="141"/>
        <v>4706.7630419716406</v>
      </c>
      <c r="H104" s="260">
        <f t="shared" ref="H104:H130" si="183">Q104/R104</f>
        <v>1.3137842027981095</v>
      </c>
      <c r="I104" s="259">
        <f t="shared" si="142"/>
        <v>-3921.3580103818786</v>
      </c>
      <c r="J104" s="260">
        <f t="shared" ref="J104:J130" si="184">S104/T104</f>
        <v>0.8340385169987401</v>
      </c>
      <c r="K104" s="284">
        <f t="shared" si="121"/>
        <v>150</v>
      </c>
      <c r="M104" s="261">
        <f t="shared" si="122"/>
        <v>19706.763041971641</v>
      </c>
      <c r="N104" s="262">
        <f t="shared" si="123"/>
        <v>48000</v>
      </c>
      <c r="O104" s="285">
        <f t="shared" si="143"/>
        <v>57144.078421816666</v>
      </c>
      <c r="P104" s="261">
        <f t="shared" si="124"/>
        <v>60000</v>
      </c>
      <c r="Q104" s="263">
        <f t="shared" si="125"/>
        <v>19706.763041971641</v>
      </c>
      <c r="R104" s="262">
        <f t="shared" si="126"/>
        <v>15000</v>
      </c>
      <c r="S104" s="263">
        <f t="shared" si="137"/>
        <v>19706.763041971641</v>
      </c>
      <c r="T104" s="262">
        <f t="shared" si="127"/>
        <v>23628.121052353519</v>
      </c>
      <c r="U104" s="262"/>
    </row>
    <row r="105" spans="1:21">
      <c r="A105" s="188" t="s">
        <v>149</v>
      </c>
      <c r="B105" s="236"/>
      <c r="C105" s="259">
        <f t="shared" si="138"/>
        <v>-6832.3740105690085</v>
      </c>
      <c r="D105" s="260">
        <f t="shared" si="182"/>
        <v>0.6963389328635996</v>
      </c>
      <c r="E105" s="259">
        <f t="shared" si="139"/>
        <v>11352.608053648757</v>
      </c>
      <c r="F105" s="260">
        <f t="shared" si="140"/>
        <v>1.5045603579399447</v>
      </c>
      <c r="G105" s="259">
        <f t="shared" si="141"/>
        <v>6667.6259894309915</v>
      </c>
      <c r="H105" s="260">
        <f t="shared" si="183"/>
        <v>1.740847332158999</v>
      </c>
      <c r="I105" s="259">
        <f t="shared" si="142"/>
        <v>307.55955828994411</v>
      </c>
      <c r="J105" s="260">
        <f t="shared" si="184"/>
        <v>1.0200233221430863</v>
      </c>
      <c r="K105" s="284">
        <f t="shared" si="121"/>
        <v>30</v>
      </c>
      <c r="M105" s="261">
        <f t="shared" si="122"/>
        <v>15667.625989430991</v>
      </c>
      <c r="N105" s="262">
        <f t="shared" si="123"/>
        <v>22500</v>
      </c>
      <c r="O105" s="285">
        <f t="shared" si="143"/>
        <v>33852.608053648757</v>
      </c>
      <c r="P105" s="261">
        <f t="shared" si="124"/>
        <v>22500</v>
      </c>
      <c r="Q105" s="263">
        <f t="shared" si="125"/>
        <v>15667.625989430991</v>
      </c>
      <c r="R105" s="262">
        <f t="shared" si="126"/>
        <v>9000</v>
      </c>
      <c r="S105" s="263">
        <f t="shared" si="137"/>
        <v>15667.625989430991</v>
      </c>
      <c r="T105" s="262">
        <f t="shared" si="127"/>
        <v>15360.066431141047</v>
      </c>
      <c r="U105" s="262"/>
    </row>
    <row r="106" spans="1:21">
      <c r="A106" s="188" t="s">
        <v>148</v>
      </c>
      <c r="B106" s="236"/>
      <c r="C106" s="259">
        <f t="shared" si="138"/>
        <v>-23258.044375166195</v>
      </c>
      <c r="D106" s="260">
        <f t="shared" si="182"/>
        <v>0.42359245662537309</v>
      </c>
      <c r="E106" s="259">
        <f t="shared" si="139"/>
        <v>-2738.0639414740799</v>
      </c>
      <c r="F106" s="260">
        <f t="shared" si="140"/>
        <v>0.93214215758428554</v>
      </c>
      <c r="G106" s="259">
        <f t="shared" si="141"/>
        <v>6591.9556248338049</v>
      </c>
      <c r="H106" s="260">
        <f t="shared" si="183"/>
        <v>1.6278052976032196</v>
      </c>
      <c r="I106" s="259">
        <f t="shared" si="142"/>
        <v>-346.29866368370131</v>
      </c>
      <c r="J106" s="260">
        <f t="shared" si="184"/>
        <v>0.98014143744240922</v>
      </c>
      <c r="K106" s="284">
        <f t="shared" si="121"/>
        <v>30</v>
      </c>
      <c r="M106" s="261">
        <f t="shared" si="122"/>
        <v>17091.955624833805</v>
      </c>
      <c r="N106" s="262">
        <f t="shared" si="123"/>
        <v>40350</v>
      </c>
      <c r="O106" s="285">
        <f t="shared" si="143"/>
        <v>37611.93605852592</v>
      </c>
      <c r="P106" s="261">
        <f t="shared" si="124"/>
        <v>40350</v>
      </c>
      <c r="Q106" s="263">
        <f t="shared" si="125"/>
        <v>17091.955624833805</v>
      </c>
      <c r="R106" s="262">
        <f t="shared" si="126"/>
        <v>10500</v>
      </c>
      <c r="S106" s="263">
        <f t="shared" si="137"/>
        <v>17091.955624833805</v>
      </c>
      <c r="T106" s="262">
        <f t="shared" si="127"/>
        <v>17438.254288517506</v>
      </c>
      <c r="U106" s="262"/>
    </row>
    <row r="107" spans="1:21">
      <c r="A107" s="236" t="s">
        <v>244</v>
      </c>
      <c r="B107" s="236"/>
      <c r="C107" s="259">
        <f t="shared" ref="C107:C120" si="185">M107-N107</f>
        <v>9222.3341930707684</v>
      </c>
      <c r="D107" s="260">
        <f t="shared" ref="D107:D120" si="186">M107/N107</f>
        <v>1.0256175949807522</v>
      </c>
      <c r="E107" s="259">
        <f t="shared" ref="E107:E120" si="187">O107-P107</f>
        <v>386520.92870110786</v>
      </c>
      <c r="F107" s="260">
        <f t="shared" ref="F107:F120" si="188">O107/P107</f>
        <v>1.8589353971135729</v>
      </c>
      <c r="G107" s="259">
        <f t="shared" ref="G107:G120" si="189">Q107-R107</f>
        <v>211722.33419307077</v>
      </c>
      <c r="H107" s="260">
        <f t="shared" ref="H107:H120" si="190">Q107/R107</f>
        <v>2.3442687885274336</v>
      </c>
      <c r="I107" s="259">
        <f t="shared" ref="I107:I120" si="191">S107-T107</f>
        <v>66889.080202113721</v>
      </c>
      <c r="J107" s="260">
        <f t="shared" ref="J107:J120" si="192">S107/T107</f>
        <v>1.2212428812217739</v>
      </c>
      <c r="K107" s="284">
        <f t="shared" si="121"/>
        <v>450</v>
      </c>
      <c r="M107" s="261">
        <f t="shared" si="122"/>
        <v>369222.33419307077</v>
      </c>
      <c r="N107" s="262">
        <f t="shared" si="123"/>
        <v>360000</v>
      </c>
      <c r="O107" s="285">
        <f t="shared" ref="O107:O117" si="193">VLOOKUP(A107,Customer_Savings,11,FALSE)+VLOOKUP(A107,input,46,FALSE)+VLOOKUP(A107,input,52,FALSE)</f>
        <v>836520.92870110786</v>
      </c>
      <c r="P107" s="261">
        <f t="shared" si="124"/>
        <v>450000</v>
      </c>
      <c r="Q107" s="263">
        <f t="shared" si="125"/>
        <v>369222.33419307077</v>
      </c>
      <c r="R107" s="262">
        <f t="shared" si="126"/>
        <v>157500</v>
      </c>
      <c r="S107" s="263">
        <f t="shared" si="137"/>
        <v>369222.33419307077</v>
      </c>
      <c r="T107" s="262">
        <f t="shared" si="127"/>
        <v>302333.25399095705</v>
      </c>
      <c r="U107" s="262"/>
    </row>
    <row r="108" spans="1:21">
      <c r="A108" s="192" t="s">
        <v>226</v>
      </c>
      <c r="B108" s="236"/>
      <c r="C108" s="259">
        <f t="shared" si="185"/>
        <v>-7352.6702727434676</v>
      </c>
      <c r="D108" s="260">
        <f t="shared" si="186"/>
        <v>0.38727747727137768</v>
      </c>
      <c r="E108" s="259">
        <f t="shared" si="187"/>
        <v>-3453.2956022864</v>
      </c>
      <c r="F108" s="260">
        <f t="shared" si="188"/>
        <v>0.76978029318090668</v>
      </c>
      <c r="G108" s="259">
        <f t="shared" si="189"/>
        <v>1647.3297272565324</v>
      </c>
      <c r="H108" s="260">
        <f t="shared" si="190"/>
        <v>1.5491099090855107</v>
      </c>
      <c r="I108" s="259">
        <f t="shared" si="191"/>
        <v>-175.65827870603425</v>
      </c>
      <c r="J108" s="260">
        <f t="shared" si="192"/>
        <v>0.96357895178489528</v>
      </c>
      <c r="K108" s="284">
        <f t="shared" si="121"/>
        <v>10</v>
      </c>
      <c r="M108" s="261">
        <f t="shared" si="122"/>
        <v>4647.3297272565324</v>
      </c>
      <c r="N108" s="262">
        <f t="shared" si="123"/>
        <v>12000</v>
      </c>
      <c r="O108" s="285">
        <f t="shared" si="193"/>
        <v>11546.7043977136</v>
      </c>
      <c r="P108" s="261">
        <f t="shared" si="124"/>
        <v>15000</v>
      </c>
      <c r="Q108" s="263">
        <f t="shared" si="125"/>
        <v>4647.3297272565324</v>
      </c>
      <c r="R108" s="262">
        <f t="shared" si="126"/>
        <v>3000</v>
      </c>
      <c r="S108" s="263">
        <f t="shared" si="137"/>
        <v>4647.3297272565324</v>
      </c>
      <c r="T108" s="262">
        <f t="shared" si="127"/>
        <v>4822.9880059625666</v>
      </c>
      <c r="U108" s="262"/>
    </row>
    <row r="109" spans="1:21">
      <c r="A109" s="185" t="s">
        <v>282</v>
      </c>
      <c r="B109" s="236"/>
      <c r="C109" s="259">
        <f t="shared" si="185"/>
        <v>-27162.911038048813</v>
      </c>
      <c r="D109" s="260">
        <f t="shared" si="186"/>
        <v>0.78442134096786653</v>
      </c>
      <c r="E109" s="259">
        <f t="shared" si="187"/>
        <v>-3921.0794568380225</v>
      </c>
      <c r="F109" s="260">
        <f t="shared" si="188"/>
        <v>0.97510425741690143</v>
      </c>
      <c r="G109" s="259">
        <f t="shared" si="189"/>
        <v>2587.0889619511836</v>
      </c>
      <c r="H109" s="260">
        <f t="shared" si="190"/>
        <v>1.0985557699790927</v>
      </c>
      <c r="I109" s="259">
        <f t="shared" si="191"/>
        <v>-8958.7726776136078</v>
      </c>
      <c r="J109" s="260">
        <f t="shared" si="192"/>
        <v>0.76296948160495048</v>
      </c>
      <c r="K109" s="284">
        <f t="shared" si="121"/>
        <v>35</v>
      </c>
      <c r="M109" s="261">
        <f t="shared" si="122"/>
        <v>98837.088961951187</v>
      </c>
      <c r="N109" s="262">
        <f t="shared" si="123"/>
        <v>126000</v>
      </c>
      <c r="O109" s="285">
        <f t="shared" si="193"/>
        <v>153578.92054316198</v>
      </c>
      <c r="P109" s="261">
        <f t="shared" si="124"/>
        <v>157500</v>
      </c>
      <c r="Q109" s="263">
        <f t="shared" si="125"/>
        <v>28837.088961951184</v>
      </c>
      <c r="R109" s="262">
        <f t="shared" si="126"/>
        <v>26250</v>
      </c>
      <c r="S109" s="263">
        <f t="shared" si="137"/>
        <v>28837.088961951184</v>
      </c>
      <c r="T109" s="262">
        <f t="shared" si="127"/>
        <v>37795.861639564791</v>
      </c>
      <c r="U109" s="262"/>
    </row>
    <row r="110" spans="1:21">
      <c r="A110" s="185" t="s">
        <v>283</v>
      </c>
      <c r="B110" s="236"/>
      <c r="C110" s="259">
        <f t="shared" si="185"/>
        <v>17219.391261048462</v>
      </c>
      <c r="D110" s="260">
        <f t="shared" si="186"/>
        <v>2.9132656956720515</v>
      </c>
      <c r="E110" s="259">
        <f t="shared" si="187"/>
        <v>34744.592860602956</v>
      </c>
      <c r="F110" s="260">
        <f t="shared" si="188"/>
        <v>4.0884082542758184</v>
      </c>
      <c r="G110" s="259">
        <f t="shared" si="189"/>
        <v>12469.391261048462</v>
      </c>
      <c r="H110" s="260">
        <f t="shared" si="190"/>
        <v>4.3251710029462567</v>
      </c>
      <c r="I110" s="259">
        <f t="shared" si="191"/>
        <v>5975.4331633667098</v>
      </c>
      <c r="J110" s="260">
        <f t="shared" si="192"/>
        <v>1.5833129251786937</v>
      </c>
      <c r="K110" s="284">
        <f t="shared" si="121"/>
        <v>5</v>
      </c>
      <c r="M110" s="261">
        <f t="shared" si="122"/>
        <v>26219.391261048462</v>
      </c>
      <c r="N110" s="262">
        <f t="shared" si="123"/>
        <v>9000</v>
      </c>
      <c r="O110" s="285">
        <f>VLOOKUP(A110,Customer_Savings,11,FALSE)+VLOOKUP(A110,input,46,FALSE)+VLOOKUP(A110,input,52,FALSE)</f>
        <v>45994.592860602956</v>
      </c>
      <c r="P110" s="261">
        <f t="shared" si="124"/>
        <v>11250</v>
      </c>
      <c r="Q110" s="263">
        <f t="shared" si="125"/>
        <v>16219.391261048462</v>
      </c>
      <c r="R110" s="262">
        <f t="shared" si="126"/>
        <v>3750</v>
      </c>
      <c r="S110" s="263">
        <f t="shared" si="137"/>
        <v>16219.391261048462</v>
      </c>
      <c r="T110" s="262">
        <f t="shared" si="127"/>
        <v>10243.958097681752</v>
      </c>
      <c r="U110" s="262"/>
    </row>
    <row r="111" spans="1:21">
      <c r="A111" s="236" t="s">
        <v>266</v>
      </c>
      <c r="B111" s="236"/>
      <c r="C111" s="259">
        <f t="shared" si="185"/>
        <v>-188128.83002716384</v>
      </c>
      <c r="D111" s="260">
        <f t="shared" si="186"/>
        <v>0.32811132133155768</v>
      </c>
      <c r="E111" s="259">
        <f t="shared" si="187"/>
        <v>-119280.86006866262</v>
      </c>
      <c r="F111" s="260">
        <f t="shared" si="188"/>
        <v>0.65919754266096398</v>
      </c>
      <c r="G111" s="259">
        <f t="shared" si="189"/>
        <v>31871.169972836156</v>
      </c>
      <c r="H111" s="260">
        <f t="shared" si="190"/>
        <v>1.5311861662139359</v>
      </c>
      <c r="I111" s="259">
        <f t="shared" si="191"/>
        <v>-3080.0132168463315</v>
      </c>
      <c r="J111" s="260">
        <f t="shared" si="192"/>
        <v>0.96756213968715443</v>
      </c>
      <c r="K111" s="284">
        <f t="shared" si="121"/>
        <v>100</v>
      </c>
      <c r="M111" s="261">
        <f t="shared" si="122"/>
        <v>91871.169972836156</v>
      </c>
      <c r="N111" s="262">
        <f t="shared" si="123"/>
        <v>280000</v>
      </c>
      <c r="O111" s="285">
        <f t="shared" si="193"/>
        <v>230719.13993133738</v>
      </c>
      <c r="P111" s="261">
        <f t="shared" si="124"/>
        <v>350000</v>
      </c>
      <c r="Q111" s="263">
        <f t="shared" si="125"/>
        <v>91871.169972836156</v>
      </c>
      <c r="R111" s="262">
        <f t="shared" si="126"/>
        <v>60000</v>
      </c>
      <c r="S111" s="263">
        <f t="shared" si="137"/>
        <v>91871.169972836156</v>
      </c>
      <c r="T111" s="262">
        <f t="shared" si="127"/>
        <v>94951.183189682488</v>
      </c>
      <c r="U111" s="262"/>
    </row>
    <row r="112" spans="1:21">
      <c r="A112" s="192" t="s">
        <v>249</v>
      </c>
      <c r="B112" s="236"/>
      <c r="C112" s="259">
        <f t="shared" si="185"/>
        <v>-198059.3682239698</v>
      </c>
      <c r="D112" s="260">
        <f t="shared" si="186"/>
        <v>0.35927999409947659</v>
      </c>
      <c r="E112" s="259">
        <f t="shared" si="187"/>
        <v>-123055.28411427257</v>
      </c>
      <c r="F112" s="260">
        <f t="shared" si="188"/>
        <v>0.68153394380364241</v>
      </c>
      <c r="G112" s="259">
        <f t="shared" si="189"/>
        <v>52260.631776030204</v>
      </c>
      <c r="H112" s="260">
        <f t="shared" si="190"/>
        <v>1.8887862546943912</v>
      </c>
      <c r="I112" s="259">
        <f t="shared" si="191"/>
        <v>8878.9906362665934</v>
      </c>
      <c r="J112" s="260">
        <f t="shared" si="192"/>
        <v>1.0868941870303488</v>
      </c>
      <c r="K112" s="284">
        <f t="shared" si="121"/>
        <v>84</v>
      </c>
      <c r="M112" s="261">
        <f t="shared" si="122"/>
        <v>111060.6317760302</v>
      </c>
      <c r="N112" s="262">
        <f t="shared" si="123"/>
        <v>309120</v>
      </c>
      <c r="O112" s="285">
        <f t="shared" si="193"/>
        <v>263344.71588572743</v>
      </c>
      <c r="P112" s="261">
        <f t="shared" si="124"/>
        <v>386400</v>
      </c>
      <c r="Q112" s="263">
        <f t="shared" si="125"/>
        <v>111060.6317760302</v>
      </c>
      <c r="R112" s="262">
        <f t="shared" si="126"/>
        <v>58800</v>
      </c>
      <c r="S112" s="263">
        <f t="shared" si="137"/>
        <v>111060.6317760302</v>
      </c>
      <c r="T112" s="262">
        <f t="shared" si="127"/>
        <v>102181.64113976361</v>
      </c>
      <c r="U112" s="262"/>
    </row>
    <row r="113" spans="1:21">
      <c r="A113" s="236" t="s">
        <v>267</v>
      </c>
      <c r="B113" s="236"/>
      <c r="C113" s="259">
        <f t="shared" si="185"/>
        <v>3806.5915295315972</v>
      </c>
      <c r="D113" s="260">
        <f t="shared" si="186"/>
        <v>1.1532444255044927</v>
      </c>
      <c r="E113" s="259">
        <f t="shared" si="187"/>
        <v>42409.549732429703</v>
      </c>
      <c r="F113" s="260">
        <f t="shared" si="188"/>
        <v>2.3658470123165767</v>
      </c>
      <c r="G113" s="259">
        <f t="shared" si="189"/>
        <v>7946.5915295315972</v>
      </c>
      <c r="H113" s="260">
        <f t="shared" si="190"/>
        <v>1.3838933106053912</v>
      </c>
      <c r="I113" s="259">
        <f t="shared" si="191"/>
        <v>-3243.1174946137799</v>
      </c>
      <c r="J113" s="260">
        <f t="shared" si="192"/>
        <v>0.89830206690947711</v>
      </c>
      <c r="K113" s="284">
        <f t="shared" si="121"/>
        <v>69</v>
      </c>
      <c r="M113" s="261">
        <f t="shared" si="122"/>
        <v>28646.591529531597</v>
      </c>
      <c r="N113" s="262">
        <f t="shared" si="123"/>
        <v>24840</v>
      </c>
      <c r="O113" s="285">
        <f t="shared" ref="O113" si="194">VLOOKUP(A113,Customer_Savings,11,FALSE)+VLOOKUP(A113,input,46,FALSE)+VLOOKUP(A113,input,52,FALSE)</f>
        <v>73459.549732429703</v>
      </c>
      <c r="P113" s="261">
        <f t="shared" si="124"/>
        <v>31050</v>
      </c>
      <c r="Q113" s="263">
        <f t="shared" si="125"/>
        <v>28646.591529531597</v>
      </c>
      <c r="R113" s="262">
        <f t="shared" si="126"/>
        <v>20700</v>
      </c>
      <c r="S113" s="263">
        <f t="shared" si="137"/>
        <v>28646.591529531597</v>
      </c>
      <c r="T113" s="262">
        <f t="shared" si="127"/>
        <v>31889.709024145377</v>
      </c>
      <c r="U113" s="262"/>
    </row>
    <row r="114" spans="1:21">
      <c r="A114" s="236" t="s">
        <v>268</v>
      </c>
      <c r="B114" s="236"/>
      <c r="C114" s="259">
        <f t="shared" si="185"/>
        <v>6219.4937992480482</v>
      </c>
      <c r="D114" s="260">
        <f t="shared" si="186"/>
        <v>1.2048581620305681</v>
      </c>
      <c r="E114" s="259">
        <f t="shared" si="187"/>
        <v>53569.886581410261</v>
      </c>
      <c r="F114" s="260">
        <f t="shared" si="188"/>
        <v>2.41159121426641</v>
      </c>
      <c r="G114" s="259">
        <f t="shared" si="189"/>
        <v>12429.493799248048</v>
      </c>
      <c r="H114" s="260">
        <f t="shared" si="190"/>
        <v>1.514678832267</v>
      </c>
      <c r="I114" s="259">
        <f t="shared" si="191"/>
        <v>-1858.9038777375899</v>
      </c>
      <c r="J114" s="260">
        <f t="shared" si="192"/>
        <v>0.95163940252247881</v>
      </c>
      <c r="K114" s="284">
        <f t="shared" si="121"/>
        <v>69</v>
      </c>
      <c r="M114" s="261">
        <f t="shared" si="122"/>
        <v>36579.493799248048</v>
      </c>
      <c r="N114" s="262">
        <f t="shared" si="123"/>
        <v>30360</v>
      </c>
      <c r="O114" s="285">
        <f t="shared" si="193"/>
        <v>91519.886581410261</v>
      </c>
      <c r="P114" s="261">
        <f t="shared" si="124"/>
        <v>37950</v>
      </c>
      <c r="Q114" s="263">
        <f t="shared" si="125"/>
        <v>36579.493799248048</v>
      </c>
      <c r="R114" s="262">
        <f t="shared" si="126"/>
        <v>24150</v>
      </c>
      <c r="S114" s="263">
        <f t="shared" si="137"/>
        <v>36579.493799248048</v>
      </c>
      <c r="T114" s="262">
        <f t="shared" si="127"/>
        <v>38438.397676985638</v>
      </c>
      <c r="U114" s="262"/>
    </row>
    <row r="115" spans="1:21">
      <c r="A115" s="188" t="s">
        <v>176</v>
      </c>
      <c r="B115" s="236"/>
      <c r="C115" s="259">
        <f t="shared" si="185"/>
        <v>-18685.509829441435</v>
      </c>
      <c r="D115" s="260">
        <f t="shared" si="186"/>
        <v>0.90416665044557865</v>
      </c>
      <c r="E115" s="259">
        <f t="shared" si="187"/>
        <v>299133.42646605649</v>
      </c>
      <c r="F115" s="260">
        <f t="shared" si="188"/>
        <v>2.2273449740938789</v>
      </c>
      <c r="G115" s="259">
        <f t="shared" si="189"/>
        <v>-19356.309829441423</v>
      </c>
      <c r="H115" s="260">
        <f t="shared" si="190"/>
        <v>0.90106665050119383</v>
      </c>
      <c r="I115" s="259">
        <f t="shared" si="191"/>
        <v>-93414.677192430827</v>
      </c>
      <c r="J115" s="260">
        <f t="shared" si="192"/>
        <v>0.65364560949379868</v>
      </c>
      <c r="K115" s="284">
        <f t="shared" si="121"/>
        <v>559</v>
      </c>
      <c r="M115" s="261">
        <f t="shared" si="122"/>
        <v>176293.69017055858</v>
      </c>
      <c r="N115" s="262">
        <f t="shared" si="123"/>
        <v>194979.20000000001</v>
      </c>
      <c r="O115" s="285">
        <f t="shared" si="193"/>
        <v>542857.42646605649</v>
      </c>
      <c r="P115" s="261">
        <f t="shared" si="124"/>
        <v>243724</v>
      </c>
      <c r="Q115" s="263">
        <f t="shared" si="125"/>
        <v>176293.69017055858</v>
      </c>
      <c r="R115" s="262">
        <f t="shared" si="126"/>
        <v>195650</v>
      </c>
      <c r="S115" s="263">
        <f t="shared" si="137"/>
        <v>176293.69017055858</v>
      </c>
      <c r="T115" s="262">
        <f t="shared" si="127"/>
        <v>269708.3673629894</v>
      </c>
      <c r="U115" s="262"/>
    </row>
    <row r="116" spans="1:21">
      <c r="A116" s="170" t="s">
        <v>253</v>
      </c>
      <c r="B116" s="236"/>
      <c r="C116" s="259">
        <f t="shared" si="185"/>
        <v>-935.9468250883001</v>
      </c>
      <c r="D116" s="260">
        <f t="shared" si="186"/>
        <v>0.90416665044557876</v>
      </c>
      <c r="E116" s="259">
        <f t="shared" si="187"/>
        <v>16383.42744373807</v>
      </c>
      <c r="F116" s="260">
        <f t="shared" si="188"/>
        <v>2.3420238731764473</v>
      </c>
      <c r="G116" s="259">
        <f t="shared" si="189"/>
        <v>-2369.5468250883005</v>
      </c>
      <c r="H116" s="260">
        <f t="shared" si="190"/>
        <v>0.78843331918854465</v>
      </c>
      <c r="I116" s="259">
        <f t="shared" si="191"/>
        <v>-6079.0893763650511</v>
      </c>
      <c r="J116" s="260">
        <f t="shared" si="192"/>
        <v>0.59226855180446303</v>
      </c>
      <c r="K116" s="284">
        <f t="shared" si="121"/>
        <v>28</v>
      </c>
      <c r="M116" s="261">
        <f t="shared" si="122"/>
        <v>8830.4531749116995</v>
      </c>
      <c r="N116" s="262">
        <f t="shared" si="123"/>
        <v>9766.4</v>
      </c>
      <c r="O116" s="285">
        <f t="shared" si="193"/>
        <v>28591.42744373807</v>
      </c>
      <c r="P116" s="261">
        <f t="shared" si="124"/>
        <v>12208</v>
      </c>
      <c r="Q116" s="263">
        <f t="shared" si="125"/>
        <v>8830.4531749116995</v>
      </c>
      <c r="R116" s="262">
        <f t="shared" si="126"/>
        <v>11200</v>
      </c>
      <c r="S116" s="263">
        <f t="shared" si="137"/>
        <v>8830.4531749116995</v>
      </c>
      <c r="T116" s="262">
        <f t="shared" si="127"/>
        <v>14909.542551276751</v>
      </c>
      <c r="U116" s="262"/>
    </row>
    <row r="117" spans="1:21">
      <c r="A117" s="185" t="s">
        <v>250</v>
      </c>
      <c r="B117" s="236"/>
      <c r="C117" s="259">
        <f t="shared" si="185"/>
        <v>644.27859087979778</v>
      </c>
      <c r="D117" s="260">
        <f t="shared" si="186"/>
        <v>1.2928539049453627</v>
      </c>
      <c r="E117" s="259">
        <f t="shared" si="187"/>
        <v>4904.5035303082041</v>
      </c>
      <c r="F117" s="260">
        <f t="shared" si="188"/>
        <v>2.7834558292029832</v>
      </c>
      <c r="G117" s="259">
        <f t="shared" si="189"/>
        <v>844.27859087979778</v>
      </c>
      <c r="H117" s="260">
        <f t="shared" si="190"/>
        <v>1.4221392954398988</v>
      </c>
      <c r="I117" s="259">
        <f t="shared" si="191"/>
        <v>-294.52037450829721</v>
      </c>
      <c r="J117" s="260">
        <f t="shared" si="192"/>
        <v>0.9061678120338359</v>
      </c>
      <c r="K117" s="284">
        <f t="shared" si="121"/>
        <v>5</v>
      </c>
      <c r="M117" s="261">
        <f t="shared" si="122"/>
        <v>2844.2785908797978</v>
      </c>
      <c r="N117" s="262">
        <f t="shared" si="123"/>
        <v>2200</v>
      </c>
      <c r="O117" s="285">
        <f t="shared" si="193"/>
        <v>7654.5035303082041</v>
      </c>
      <c r="P117" s="261">
        <f t="shared" si="124"/>
        <v>2750</v>
      </c>
      <c r="Q117" s="263">
        <f t="shared" si="125"/>
        <v>2844.2785908797978</v>
      </c>
      <c r="R117" s="262">
        <f t="shared" si="126"/>
        <v>2000</v>
      </c>
      <c r="S117" s="263">
        <f t="shared" si="137"/>
        <v>2844.2785908797978</v>
      </c>
      <c r="T117" s="262">
        <f t="shared" si="127"/>
        <v>3138.798965388095</v>
      </c>
      <c r="U117" s="262"/>
    </row>
    <row r="118" spans="1:21">
      <c r="A118" s="185" t="s">
        <v>251</v>
      </c>
      <c r="B118" s="236"/>
      <c r="C118" s="259">
        <f t="shared" si="185"/>
        <v>-2407.6285454936028</v>
      </c>
      <c r="D118" s="260">
        <f t="shared" si="186"/>
        <v>0.61167281524296724</v>
      </c>
      <c r="E118" s="259">
        <f t="shared" si="187"/>
        <v>2789.3380404109357</v>
      </c>
      <c r="F118" s="260">
        <f t="shared" si="188"/>
        <v>1.3599145858594757</v>
      </c>
      <c r="G118" s="259">
        <f t="shared" si="189"/>
        <v>792.37145450639719</v>
      </c>
      <c r="H118" s="260">
        <f t="shared" si="190"/>
        <v>1.264123818168799</v>
      </c>
      <c r="I118" s="259">
        <f t="shared" si="191"/>
        <v>-726.0271660110634</v>
      </c>
      <c r="J118" s="260">
        <f t="shared" si="192"/>
        <v>0.83931759302637254</v>
      </c>
      <c r="K118" s="284">
        <f t="shared" si="121"/>
        <v>5</v>
      </c>
      <c r="M118" s="261">
        <f t="shared" si="122"/>
        <v>3792.3714545063972</v>
      </c>
      <c r="N118" s="262">
        <f t="shared" si="123"/>
        <v>6200</v>
      </c>
      <c r="O118" s="285">
        <f t="shared" ref="O118:O120" si="195">VLOOKUP(A118,Customer_Savings,11,FALSE)+VLOOKUP(A118,input,46,FALSE)+VLOOKUP(A118,input,52,FALSE)</f>
        <v>10539.338040410936</v>
      </c>
      <c r="P118" s="261">
        <f t="shared" si="124"/>
        <v>7750</v>
      </c>
      <c r="Q118" s="263">
        <f t="shared" si="125"/>
        <v>3792.3714545063972</v>
      </c>
      <c r="R118" s="262">
        <f t="shared" si="126"/>
        <v>3000</v>
      </c>
      <c r="S118" s="263">
        <f t="shared" si="137"/>
        <v>3792.3714545063972</v>
      </c>
      <c r="T118" s="262">
        <f t="shared" si="127"/>
        <v>4518.3986205174606</v>
      </c>
      <c r="U118" s="262"/>
    </row>
    <row r="119" spans="1:21">
      <c r="A119" s="185" t="s">
        <v>172</v>
      </c>
      <c r="B119" s="236"/>
      <c r="C119" s="259">
        <f t="shared" si="185"/>
        <v>-3073.8870371537114</v>
      </c>
      <c r="D119" s="260">
        <f t="shared" si="186"/>
        <v>0.33176368757528013</v>
      </c>
      <c r="E119" s="259">
        <f t="shared" si="187"/>
        <v>-736.31715925325625</v>
      </c>
      <c r="F119" s="260">
        <f t="shared" si="188"/>
        <v>0.8719448418689989</v>
      </c>
      <c r="G119" s="259">
        <f t="shared" si="189"/>
        <v>-223.88703715371139</v>
      </c>
      <c r="H119" s="260">
        <f t="shared" si="190"/>
        <v>0.87206455019787921</v>
      </c>
      <c r="I119" s="259">
        <f t="shared" si="191"/>
        <v>-892.0580277400104</v>
      </c>
      <c r="J119" s="260">
        <f t="shared" si="192"/>
        <v>0.63110217134656554</v>
      </c>
      <c r="K119" s="284">
        <f t="shared" si="121"/>
        <v>5</v>
      </c>
      <c r="M119" s="261">
        <f t="shared" si="122"/>
        <v>1526.1129628462886</v>
      </c>
      <c r="N119" s="262">
        <f t="shared" si="123"/>
        <v>4600</v>
      </c>
      <c r="O119" s="285">
        <f t="shared" si="195"/>
        <v>5013.6828407467438</v>
      </c>
      <c r="P119" s="261">
        <f t="shared" si="124"/>
        <v>5750</v>
      </c>
      <c r="Q119" s="263">
        <f t="shared" si="125"/>
        <v>1526.1129628462886</v>
      </c>
      <c r="R119" s="262">
        <f t="shared" si="126"/>
        <v>1750</v>
      </c>
      <c r="S119" s="263">
        <f t="shared" si="137"/>
        <v>1526.1129628462886</v>
      </c>
      <c r="T119" s="262">
        <f t="shared" si="127"/>
        <v>2418.170990586299</v>
      </c>
      <c r="U119" s="262"/>
    </row>
    <row r="120" spans="1:21">
      <c r="A120" s="185" t="s">
        <v>173</v>
      </c>
      <c r="B120" s="236"/>
      <c r="C120" s="259">
        <f t="shared" si="185"/>
        <v>-2530.6396198152106</v>
      </c>
      <c r="D120" s="260">
        <f t="shared" si="186"/>
        <v>0.48896615108739688</v>
      </c>
      <c r="E120" s="259">
        <f t="shared" si="187"/>
        <v>361.07201036396509</v>
      </c>
      <c r="F120" s="260">
        <f t="shared" si="188"/>
        <v>1.0583315040975712</v>
      </c>
      <c r="G120" s="259">
        <f t="shared" si="189"/>
        <v>671.36038018478939</v>
      </c>
      <c r="H120" s="260">
        <f t="shared" si="190"/>
        <v>1.3836345029627368</v>
      </c>
      <c r="I120" s="259">
        <f t="shared" si="191"/>
        <v>-311.55897735519056</v>
      </c>
      <c r="J120" s="260">
        <f t="shared" si="192"/>
        <v>0.88599774212304661</v>
      </c>
      <c r="K120" s="284">
        <f t="shared" si="121"/>
        <v>5</v>
      </c>
      <c r="M120" s="261">
        <f t="shared" si="122"/>
        <v>2421.3603801847894</v>
      </c>
      <c r="N120" s="262">
        <f t="shared" si="123"/>
        <v>4952</v>
      </c>
      <c r="O120" s="285">
        <f t="shared" si="195"/>
        <v>6551.0720103639651</v>
      </c>
      <c r="P120" s="261">
        <f t="shared" si="124"/>
        <v>6190</v>
      </c>
      <c r="Q120" s="263">
        <f t="shared" si="125"/>
        <v>2421.3603801847894</v>
      </c>
      <c r="R120" s="262">
        <f t="shared" si="126"/>
        <v>1750</v>
      </c>
      <c r="S120" s="263">
        <f t="shared" si="137"/>
        <v>2421.3603801847894</v>
      </c>
      <c r="T120" s="262">
        <f t="shared" si="127"/>
        <v>2732.91935753998</v>
      </c>
      <c r="U120" s="262"/>
    </row>
    <row r="121" spans="1:21">
      <c r="A121" s="185" t="s">
        <v>170</v>
      </c>
      <c r="B121" s="236"/>
      <c r="C121" s="259">
        <f t="shared" ref="C121:C122" si="196">M121-N121</f>
        <v>-11634.204712313549</v>
      </c>
      <c r="D121" s="260">
        <f t="shared" ref="D121:D122" si="197">M121/N121</f>
        <v>0.70914488219216132</v>
      </c>
      <c r="E121" s="259">
        <f t="shared" ref="E121:E122" si="198">O121-P121</f>
        <v>35661.931061705778</v>
      </c>
      <c r="F121" s="260">
        <f t="shared" ref="F121:F122" si="199">O121/P121</f>
        <v>1.7132386212341155</v>
      </c>
      <c r="G121" s="259">
        <f t="shared" ref="G121:G122" si="200">Q121-R121</f>
        <v>3365.795287686451</v>
      </c>
      <c r="H121" s="260">
        <f t="shared" ref="H121:H122" si="201">Q121/R121</f>
        <v>1.1346318115074581</v>
      </c>
      <c r="I121" s="259">
        <f t="shared" ref="I121:I122" si="202">S121-T121</f>
        <v>-9053.469863428465</v>
      </c>
      <c r="J121" s="260">
        <f t="shared" ref="J121:J122" si="203">S121/T121</f>
        <v>0.75805324271156316</v>
      </c>
      <c r="K121" s="284">
        <f t="shared" si="121"/>
        <v>500</v>
      </c>
      <c r="M121" s="261">
        <f t="shared" si="122"/>
        <v>28365.795287686451</v>
      </c>
      <c r="N121" s="262">
        <f t="shared" si="123"/>
        <v>40000</v>
      </c>
      <c r="O121" s="285">
        <f t="shared" ref="O121:O122" si="204">VLOOKUP(A121,Customer_Savings,11,FALSE)+VLOOKUP(A121,input,46,FALSE)+VLOOKUP(A121,input,52,FALSE)</f>
        <v>85661.931061705778</v>
      </c>
      <c r="P121" s="261">
        <f t="shared" si="124"/>
        <v>50000</v>
      </c>
      <c r="Q121" s="263">
        <f t="shared" si="125"/>
        <v>28365.795287686451</v>
      </c>
      <c r="R121" s="262">
        <f t="shared" si="126"/>
        <v>25000</v>
      </c>
      <c r="S121" s="263">
        <f t="shared" si="137"/>
        <v>28365.795287686451</v>
      </c>
      <c r="T121" s="262">
        <f t="shared" si="127"/>
        <v>37419.265151114916</v>
      </c>
      <c r="U121" s="262"/>
    </row>
    <row r="122" spans="1:21">
      <c r="A122" s="185" t="s">
        <v>171</v>
      </c>
      <c r="B122" s="236"/>
      <c r="C122" s="259">
        <f t="shared" si="196"/>
        <v>-3772.4315944037817</v>
      </c>
      <c r="D122" s="260">
        <f t="shared" si="197"/>
        <v>0.41055756337440913</v>
      </c>
      <c r="E122" s="259">
        <f t="shared" si="198"/>
        <v>-380.78954375777903</v>
      </c>
      <c r="F122" s="260">
        <f t="shared" si="199"/>
        <v>0.95240130703027759</v>
      </c>
      <c r="G122" s="259">
        <f t="shared" si="200"/>
        <v>627.56840559621833</v>
      </c>
      <c r="H122" s="260">
        <f t="shared" si="201"/>
        <v>1.3137842027981093</v>
      </c>
      <c r="I122" s="259">
        <f t="shared" si="202"/>
        <v>-522.84773471758444</v>
      </c>
      <c r="J122" s="260">
        <f t="shared" si="203"/>
        <v>0.83403851699873999</v>
      </c>
      <c r="K122" s="284">
        <f t="shared" si="121"/>
        <v>20</v>
      </c>
      <c r="M122" s="261">
        <f t="shared" si="122"/>
        <v>2627.5684055962183</v>
      </c>
      <c r="N122" s="262">
        <f t="shared" si="123"/>
        <v>6400</v>
      </c>
      <c r="O122" s="285">
        <f t="shared" si="204"/>
        <v>7619.210456242221</v>
      </c>
      <c r="P122" s="261">
        <f t="shared" si="124"/>
        <v>8000</v>
      </c>
      <c r="Q122" s="263">
        <f t="shared" si="125"/>
        <v>2627.5684055962183</v>
      </c>
      <c r="R122" s="262">
        <f t="shared" si="126"/>
        <v>2000</v>
      </c>
      <c r="S122" s="263">
        <f t="shared" si="137"/>
        <v>2627.5684055962183</v>
      </c>
      <c r="T122" s="262">
        <f t="shared" si="127"/>
        <v>3150.4161403138028</v>
      </c>
      <c r="U122" s="262"/>
    </row>
    <row r="123" spans="1:21">
      <c r="A123" s="188" t="s">
        <v>174</v>
      </c>
      <c r="B123" s="236"/>
      <c r="C123" s="259">
        <f t="shared" ref="C123:C128" si="205">M123-N123</f>
        <v>-1138.7290017615014</v>
      </c>
      <c r="D123" s="260">
        <f t="shared" ref="D123:D128" si="206">M123/N123</f>
        <v>0.6963389328635996</v>
      </c>
      <c r="E123" s="259">
        <f t="shared" ref="E123:E128" si="207">O123-P123</f>
        <v>1892.1013422747928</v>
      </c>
      <c r="F123" s="260">
        <f t="shared" ref="F123:F128" si="208">O123/P123</f>
        <v>1.5045603579399447</v>
      </c>
      <c r="G123" s="259">
        <f t="shared" ref="G123:G128" si="209">Q123-R123</f>
        <v>1111.2709982384986</v>
      </c>
      <c r="H123" s="260">
        <f t="shared" ref="H123:H128" si="210">Q123/R123</f>
        <v>1.740847332158999</v>
      </c>
      <c r="I123" s="259">
        <f t="shared" ref="I123:I128" si="211">S123-T123</f>
        <v>51.259926381657351</v>
      </c>
      <c r="J123" s="260">
        <f t="shared" ref="J123:J128" si="212">S123/T123</f>
        <v>1.0200233221430863</v>
      </c>
      <c r="K123" s="284">
        <f t="shared" si="121"/>
        <v>5</v>
      </c>
      <c r="M123" s="261">
        <f t="shared" si="122"/>
        <v>2611.2709982384986</v>
      </c>
      <c r="N123" s="262">
        <f t="shared" si="123"/>
        <v>3750</v>
      </c>
      <c r="O123" s="285">
        <f t="shared" ref="O123:O128" si="213">VLOOKUP(A123,Customer_Savings,11,FALSE)+VLOOKUP(A123,input,46,FALSE)+VLOOKUP(A123,input,52,FALSE)</f>
        <v>5642.1013422747928</v>
      </c>
      <c r="P123" s="261">
        <f t="shared" si="124"/>
        <v>3750</v>
      </c>
      <c r="Q123" s="263">
        <f t="shared" si="125"/>
        <v>2611.2709982384986</v>
      </c>
      <c r="R123" s="262">
        <f t="shared" si="126"/>
        <v>1500</v>
      </c>
      <c r="S123" s="263">
        <f t="shared" si="137"/>
        <v>2611.2709982384986</v>
      </c>
      <c r="T123" s="262">
        <f t="shared" si="127"/>
        <v>2560.0110718568412</v>
      </c>
      <c r="U123" s="262"/>
    </row>
    <row r="124" spans="1:21">
      <c r="A124" s="188" t="s">
        <v>175</v>
      </c>
      <c r="B124" s="236"/>
      <c r="C124" s="259">
        <f t="shared" si="205"/>
        <v>-9303.2177500664766</v>
      </c>
      <c r="D124" s="260">
        <f t="shared" si="206"/>
        <v>0.4235924566253732</v>
      </c>
      <c r="E124" s="259">
        <f t="shared" si="207"/>
        <v>-1095.2255765896298</v>
      </c>
      <c r="F124" s="260">
        <f t="shared" si="208"/>
        <v>0.93214215758428565</v>
      </c>
      <c r="G124" s="259">
        <f t="shared" si="209"/>
        <v>2636.7822499335234</v>
      </c>
      <c r="H124" s="260">
        <f t="shared" si="210"/>
        <v>1.6278052976032198</v>
      </c>
      <c r="I124" s="259">
        <f t="shared" si="211"/>
        <v>-138.5194654734787</v>
      </c>
      <c r="J124" s="260">
        <f t="shared" si="212"/>
        <v>0.98014143744240945</v>
      </c>
      <c r="K124" s="284">
        <f t="shared" si="121"/>
        <v>12</v>
      </c>
      <c r="M124" s="261">
        <f t="shared" si="122"/>
        <v>6836.7822499335234</v>
      </c>
      <c r="N124" s="262">
        <f t="shared" si="123"/>
        <v>16140</v>
      </c>
      <c r="O124" s="285">
        <f t="shared" si="213"/>
        <v>15044.77442341037</v>
      </c>
      <c r="P124" s="261">
        <f t="shared" si="124"/>
        <v>16140</v>
      </c>
      <c r="Q124" s="263">
        <f t="shared" si="125"/>
        <v>6836.7822499335234</v>
      </c>
      <c r="R124" s="262">
        <f t="shared" si="126"/>
        <v>4200</v>
      </c>
      <c r="S124" s="263">
        <f t="shared" si="137"/>
        <v>6836.7822499335234</v>
      </c>
      <c r="T124" s="262">
        <f t="shared" si="127"/>
        <v>6975.3017154070021</v>
      </c>
      <c r="U124" s="262"/>
    </row>
    <row r="125" spans="1:21">
      <c r="A125" s="236" t="s">
        <v>252</v>
      </c>
      <c r="B125" s="236"/>
      <c r="C125" s="259">
        <f t="shared" si="205"/>
        <v>-111797.80062740599</v>
      </c>
      <c r="D125" s="260">
        <f t="shared" si="206"/>
        <v>0.53417583071914176</v>
      </c>
      <c r="E125" s="259">
        <f t="shared" si="207"/>
        <v>10771.155798995751</v>
      </c>
      <c r="F125" s="260">
        <f t="shared" si="208"/>
        <v>1.0359038526633191</v>
      </c>
      <c r="G125" s="259">
        <f t="shared" si="209"/>
        <v>53202.199372594012</v>
      </c>
      <c r="H125" s="260">
        <f t="shared" si="210"/>
        <v>1.7093626583012536</v>
      </c>
      <c r="I125" s="259">
        <f t="shared" si="211"/>
        <v>2912.8750701783865</v>
      </c>
      <c r="J125" s="260">
        <f t="shared" si="212"/>
        <v>1.0232491881203498</v>
      </c>
      <c r="K125" s="284">
        <f t="shared" si="121"/>
        <v>500</v>
      </c>
      <c r="M125" s="261">
        <f t="shared" si="122"/>
        <v>128202.19937259401</v>
      </c>
      <c r="N125" s="262">
        <f t="shared" si="123"/>
        <v>240000</v>
      </c>
      <c r="O125" s="285">
        <f t="shared" si="213"/>
        <v>310771.15579899575</v>
      </c>
      <c r="P125" s="261">
        <f t="shared" si="124"/>
        <v>300000</v>
      </c>
      <c r="Q125" s="263">
        <f t="shared" si="125"/>
        <v>128202.19937259401</v>
      </c>
      <c r="R125" s="262">
        <f t="shared" si="126"/>
        <v>75000</v>
      </c>
      <c r="S125" s="263">
        <f t="shared" si="137"/>
        <v>128202.19937259401</v>
      </c>
      <c r="T125" s="262">
        <f t="shared" si="127"/>
        <v>125289.32430241563</v>
      </c>
      <c r="U125" s="262"/>
    </row>
    <row r="126" spans="1:21">
      <c r="A126" s="192" t="s">
        <v>248</v>
      </c>
      <c r="B126" s="236"/>
      <c r="C126" s="259">
        <f t="shared" si="205"/>
        <v>-2590.4076799408222</v>
      </c>
      <c r="D126" s="260">
        <f t="shared" si="206"/>
        <v>0.28044231112754942</v>
      </c>
      <c r="E126" s="259">
        <f t="shared" si="207"/>
        <v>-1743.3021480829075</v>
      </c>
      <c r="F126" s="260">
        <f t="shared" si="208"/>
        <v>0.6125995226482428</v>
      </c>
      <c r="G126" s="259">
        <f t="shared" si="209"/>
        <v>109.59232005917784</v>
      </c>
      <c r="H126" s="260">
        <f t="shared" si="210"/>
        <v>1.1217692445101977</v>
      </c>
      <c r="I126" s="259">
        <f t="shared" si="211"/>
        <v>-286.43610882234543</v>
      </c>
      <c r="J126" s="260">
        <f t="shared" si="212"/>
        <v>0.77898933199363485</v>
      </c>
      <c r="K126" s="284">
        <f t="shared" si="121"/>
        <v>5</v>
      </c>
      <c r="M126" s="261">
        <f t="shared" si="122"/>
        <v>1009.5923200591778</v>
      </c>
      <c r="N126" s="262">
        <f t="shared" si="123"/>
        <v>3600</v>
      </c>
      <c r="O126" s="285">
        <f t="shared" si="213"/>
        <v>2756.6978519170925</v>
      </c>
      <c r="P126" s="261">
        <f t="shared" si="124"/>
        <v>4500</v>
      </c>
      <c r="Q126" s="263">
        <f t="shared" si="125"/>
        <v>1009.5923200591778</v>
      </c>
      <c r="R126" s="262">
        <f t="shared" si="126"/>
        <v>900</v>
      </c>
      <c r="S126" s="263">
        <f t="shared" si="137"/>
        <v>1009.5923200591778</v>
      </c>
      <c r="T126" s="262">
        <f t="shared" si="127"/>
        <v>1296.0284288815233</v>
      </c>
      <c r="U126" s="262"/>
    </row>
    <row r="127" spans="1:21">
      <c r="A127" s="185" t="s">
        <v>284</v>
      </c>
      <c r="B127" s="236"/>
      <c r="C127" s="259">
        <f t="shared" si="205"/>
        <v>-162977.46622829291</v>
      </c>
      <c r="D127" s="260">
        <f t="shared" si="206"/>
        <v>0.78442134096786653</v>
      </c>
      <c r="E127" s="259">
        <f t="shared" si="207"/>
        <v>-23526.476741028018</v>
      </c>
      <c r="F127" s="260">
        <f t="shared" si="208"/>
        <v>0.97510425741690154</v>
      </c>
      <c r="G127" s="259">
        <f t="shared" si="209"/>
        <v>15522.533771707094</v>
      </c>
      <c r="H127" s="260">
        <f t="shared" si="210"/>
        <v>1.0985557699790927</v>
      </c>
      <c r="I127" s="259">
        <f t="shared" si="211"/>
        <v>-53752.636065681669</v>
      </c>
      <c r="J127" s="260">
        <f t="shared" si="212"/>
        <v>0.76296948160495037</v>
      </c>
      <c r="K127" s="284">
        <f t="shared" si="121"/>
        <v>210</v>
      </c>
      <c r="M127" s="261">
        <f t="shared" si="122"/>
        <v>593022.53377170709</v>
      </c>
      <c r="N127" s="262">
        <f t="shared" si="123"/>
        <v>756000</v>
      </c>
      <c r="O127" s="285">
        <f t="shared" si="213"/>
        <v>921473.52325897198</v>
      </c>
      <c r="P127" s="261">
        <f t="shared" si="124"/>
        <v>945000</v>
      </c>
      <c r="Q127" s="263">
        <f t="shared" si="125"/>
        <v>173022.53377170709</v>
      </c>
      <c r="R127" s="262">
        <f t="shared" si="126"/>
        <v>157500</v>
      </c>
      <c r="S127" s="263">
        <f t="shared" si="137"/>
        <v>173022.53377170709</v>
      </c>
      <c r="T127" s="262">
        <f t="shared" si="127"/>
        <v>226775.16983738876</v>
      </c>
      <c r="U127" s="262"/>
    </row>
    <row r="128" spans="1:21">
      <c r="A128" s="185" t="s">
        <v>285</v>
      </c>
      <c r="B128" s="236"/>
      <c r="C128" s="259">
        <f t="shared" si="205"/>
        <v>17219.391261048462</v>
      </c>
      <c r="D128" s="260">
        <f t="shared" si="206"/>
        <v>2.9132656956720515</v>
      </c>
      <c r="E128" s="259">
        <f t="shared" si="207"/>
        <v>34744.592860602956</v>
      </c>
      <c r="F128" s="260">
        <f t="shared" si="208"/>
        <v>4.0884082542758184</v>
      </c>
      <c r="G128" s="259">
        <f t="shared" si="209"/>
        <v>12469.391261048462</v>
      </c>
      <c r="H128" s="260">
        <f t="shared" si="210"/>
        <v>4.3251710029462567</v>
      </c>
      <c r="I128" s="259">
        <f t="shared" si="211"/>
        <v>5975.4331633667098</v>
      </c>
      <c r="J128" s="260">
        <f t="shared" si="212"/>
        <v>1.5833129251786937</v>
      </c>
      <c r="K128" s="284">
        <f t="shared" si="121"/>
        <v>5</v>
      </c>
      <c r="M128" s="261">
        <f t="shared" si="122"/>
        <v>26219.391261048462</v>
      </c>
      <c r="N128" s="262">
        <f t="shared" si="123"/>
        <v>9000</v>
      </c>
      <c r="O128" s="285">
        <f t="shared" si="213"/>
        <v>45994.592860602956</v>
      </c>
      <c r="P128" s="261">
        <f t="shared" si="124"/>
        <v>11250</v>
      </c>
      <c r="Q128" s="263">
        <f t="shared" si="125"/>
        <v>16219.391261048462</v>
      </c>
      <c r="R128" s="262">
        <f t="shared" si="126"/>
        <v>3750</v>
      </c>
      <c r="S128" s="263">
        <f t="shared" si="137"/>
        <v>16219.391261048462</v>
      </c>
      <c r="T128" s="262">
        <f t="shared" si="127"/>
        <v>10243.958097681752</v>
      </c>
      <c r="U128" s="262"/>
    </row>
    <row r="129" spans="1:21" ht="13.5" thickBot="1">
      <c r="A129" s="258" t="s">
        <v>38</v>
      </c>
      <c r="B129" s="236"/>
      <c r="C129" s="303">
        <f t="shared" si="138"/>
        <v>-727852.05562500004</v>
      </c>
      <c r="D129" s="267">
        <f t="shared" si="182"/>
        <v>0</v>
      </c>
      <c r="E129" s="266">
        <f t="shared" si="139"/>
        <v>0</v>
      </c>
      <c r="F129" s="265" t="s">
        <v>41</v>
      </c>
      <c r="G129" s="266">
        <f t="shared" si="141"/>
        <v>-727852.05562500004</v>
      </c>
      <c r="H129" s="267">
        <f t="shared" si="183"/>
        <v>0</v>
      </c>
      <c r="I129" s="266">
        <f t="shared" si="142"/>
        <v>-727852.05562500004</v>
      </c>
      <c r="J129" s="267">
        <f t="shared" si="184"/>
        <v>0</v>
      </c>
      <c r="K129" s="296"/>
      <c r="M129" s="269">
        <v>0</v>
      </c>
      <c r="N129" s="270">
        <f>'Program Costs'!E$5</f>
        <v>727852.05562500004</v>
      </c>
      <c r="O129" s="285">
        <v>0</v>
      </c>
      <c r="P129" s="261">
        <v>0</v>
      </c>
      <c r="Q129" s="271">
        <v>0</v>
      </c>
      <c r="R129" s="270">
        <f>'Program Costs'!E$5</f>
        <v>727852.05562500004</v>
      </c>
      <c r="S129" s="271">
        <v>0</v>
      </c>
      <c r="T129" s="270">
        <f>'Program Costs'!E$5</f>
        <v>727852.05562500004</v>
      </c>
      <c r="U129" s="262"/>
    </row>
    <row r="130" spans="1:21" ht="13.5" thickBot="1">
      <c r="A130" s="272" t="s">
        <v>15</v>
      </c>
      <c r="B130" s="297"/>
      <c r="C130" s="298">
        <f>SUM(C93:C129)</f>
        <v>-1066488.2434667959</v>
      </c>
      <c r="D130" s="275">
        <f t="shared" si="182"/>
        <v>0.79269760520705823</v>
      </c>
      <c r="E130" s="274">
        <f>SUM(E93:E129)</f>
        <v>3836878.100368612</v>
      </c>
      <c r="F130" s="275">
        <f>O130/P130</f>
        <v>1.697582238117201</v>
      </c>
      <c r="G130" s="298">
        <f>SUM(G93:G129)</f>
        <v>815111.35653320397</v>
      </c>
      <c r="H130" s="275">
        <f t="shared" si="183"/>
        <v>1.2960809109705345</v>
      </c>
      <c r="I130" s="274">
        <f>SUM(I93:I129)</f>
        <v>-625425.37273662933</v>
      </c>
      <c r="J130" s="275">
        <f t="shared" si="184"/>
        <v>0.85085976192960988</v>
      </c>
      <c r="K130" s="276">
        <f>SUM(K93:K129)</f>
        <v>6491</v>
      </c>
      <c r="M130" s="277">
        <f t="shared" ref="M130:T130" si="214">SUM(M93:M129)</f>
        <v>4078113.4121582042</v>
      </c>
      <c r="N130" s="274">
        <f t="shared" si="214"/>
        <v>5144601.6556249997</v>
      </c>
      <c r="O130" s="274">
        <f t="shared" si="214"/>
        <v>9337130.1003686115</v>
      </c>
      <c r="P130" s="274">
        <f t="shared" si="214"/>
        <v>5500252</v>
      </c>
      <c r="Q130" s="274">
        <f t="shared" si="214"/>
        <v>3568113.4121582042</v>
      </c>
      <c r="R130" s="274">
        <f t="shared" si="214"/>
        <v>2753002.055625</v>
      </c>
      <c r="S130" s="274">
        <f t="shared" si="214"/>
        <v>3568113.4121582042</v>
      </c>
      <c r="T130" s="274">
        <f t="shared" si="214"/>
        <v>4193538.7848948343</v>
      </c>
      <c r="U130" s="235"/>
    </row>
    <row r="131" spans="1:21" ht="13.5" thickBot="1">
      <c r="A131" s="300"/>
      <c r="B131" s="300"/>
      <c r="C131" s="300"/>
      <c r="D131" s="304"/>
      <c r="E131" s="300"/>
      <c r="F131" s="304"/>
      <c r="G131" s="300"/>
      <c r="H131" s="304"/>
      <c r="I131" s="300"/>
      <c r="J131" s="304"/>
      <c r="L131" s="281"/>
    </row>
    <row r="132" spans="1:21" ht="13.5" thickBot="1">
      <c r="A132" s="480" t="str">
        <f>"COST EFFECTIVENESS TESTS - BUDGET 2013 - FORECASTED PARTICIPANTS &amp; COSTS - THERMWISE WEATHERIZATION REBATES PROGRAM ("&amp;Years&amp; IF(Years=1," Year)"," Years)")</f>
        <v>COST EFFECTIVENESS TESTS - BUDGET 2013 - FORECASTED PARTICIPANTS &amp; COSTS - THERMWISE WEATHERIZATION REBATES PROGRAM (1 Year)</v>
      </c>
      <c r="B132" s="481"/>
      <c r="C132" s="481"/>
      <c r="D132" s="481"/>
      <c r="E132" s="481"/>
      <c r="F132" s="481"/>
      <c r="G132" s="481"/>
      <c r="H132" s="481"/>
      <c r="I132" s="481"/>
      <c r="J132" s="481"/>
      <c r="K132" s="482"/>
      <c r="M132" s="475" t="str">
        <f>A132</f>
        <v>COST EFFECTIVENESS TESTS - BUDGET 2013 - FORECASTED PARTICIPANTS &amp; COSTS - THERMWISE WEATHERIZATION REBATES PROGRAM (1 Year)</v>
      </c>
      <c r="N132" s="476"/>
      <c r="O132" s="476"/>
      <c r="P132" s="476"/>
      <c r="Q132" s="476"/>
      <c r="R132" s="476"/>
      <c r="S132" s="476"/>
      <c r="T132" s="477"/>
    </row>
    <row r="133" spans="1:21" s="281" customFormat="1" ht="42.75" customHeight="1" thickBot="1">
      <c r="A133" s="279"/>
      <c r="B133" s="280"/>
      <c r="C133" s="483" t="s">
        <v>20</v>
      </c>
      <c r="D133" s="484"/>
      <c r="E133" s="485" t="s">
        <v>21</v>
      </c>
      <c r="F133" s="487"/>
      <c r="G133" s="483" t="s">
        <v>71</v>
      </c>
      <c r="H133" s="484"/>
      <c r="I133" s="483" t="s">
        <v>22</v>
      </c>
      <c r="J133" s="484"/>
      <c r="K133" s="294" t="s">
        <v>84</v>
      </c>
      <c r="L133" s="218"/>
      <c r="M133" s="478" t="s">
        <v>20</v>
      </c>
      <c r="N133" s="479"/>
      <c r="O133" s="475" t="s">
        <v>21</v>
      </c>
      <c r="P133" s="476"/>
      <c r="Q133" s="478" t="s">
        <v>71</v>
      </c>
      <c r="R133" s="479"/>
      <c r="S133" s="478" t="s">
        <v>22</v>
      </c>
      <c r="T133" s="479"/>
      <c r="U133" s="282"/>
    </row>
    <row r="134" spans="1:21" ht="13.5" thickBot="1">
      <c r="A134" s="244" t="s">
        <v>10</v>
      </c>
      <c r="B134" s="245"/>
      <c r="C134" s="246" t="s">
        <v>19</v>
      </c>
      <c r="D134" s="247" t="s">
        <v>49</v>
      </c>
      <c r="E134" s="246" t="s">
        <v>19</v>
      </c>
      <c r="F134" s="247" t="s">
        <v>49</v>
      </c>
      <c r="G134" s="246" t="s">
        <v>19</v>
      </c>
      <c r="H134" s="247" t="s">
        <v>49</v>
      </c>
      <c r="I134" s="246" t="s">
        <v>19</v>
      </c>
      <c r="J134" s="247" t="s">
        <v>49</v>
      </c>
      <c r="K134" s="295" t="str">
        <f>Years&amp;" Years"</f>
        <v>1 Years</v>
      </c>
      <c r="M134" s="249" t="s">
        <v>30</v>
      </c>
      <c r="N134" s="246" t="s">
        <v>31</v>
      </c>
      <c r="O134" s="246" t="s">
        <v>30</v>
      </c>
      <c r="P134" s="246" t="s">
        <v>31</v>
      </c>
      <c r="Q134" s="246" t="s">
        <v>30</v>
      </c>
      <c r="R134" s="246" t="s">
        <v>31</v>
      </c>
      <c r="S134" s="246" t="s">
        <v>30</v>
      </c>
      <c r="T134" s="246" t="s">
        <v>31</v>
      </c>
    </row>
    <row r="135" spans="1:21">
      <c r="A135" s="185" t="s">
        <v>177</v>
      </c>
      <c r="B135" s="236"/>
      <c r="C135" s="259">
        <f t="shared" ref="C135:C150" si="215">M135-N135</f>
        <v>1647500.2587550329</v>
      </c>
      <c r="D135" s="260">
        <f t="shared" ref="D135:D151" si="216">M135/N135</f>
        <v>1.3539887649497022</v>
      </c>
      <c r="E135" s="259">
        <f t="shared" ref="E135:E150" si="217">O135-P135</f>
        <v>9847808.1472140476</v>
      </c>
      <c r="F135" s="260">
        <f t="shared" ref="F135:F151" si="218">O135/P135</f>
        <v>2.6927528478220424</v>
      </c>
      <c r="G135" s="259">
        <f t="shared" ref="G135:G150" si="219">Q135-R135</f>
        <v>2023935.079838234</v>
      </c>
      <c r="H135" s="260">
        <f t="shared" ref="H135:H151" si="220">Q135/R135</f>
        <v>1.4731397762652763</v>
      </c>
      <c r="I135" s="259">
        <f t="shared" ref="I135:I150" si="221">S135-T135</f>
        <v>-405043.96665788628</v>
      </c>
      <c r="J135" s="260">
        <f t="shared" ref="J135:J151" si="222">S135/T135</f>
        <v>0.93960559749162587</v>
      </c>
      <c r="K135" s="305">
        <f t="shared" ref="K135:K149" si="223">VLOOKUP($A135,input,49,FALSE)</f>
        <v>12036</v>
      </c>
      <c r="M135" s="261">
        <f>VLOOKUP($A135,Avoided_Costs,14,FALSE)+VLOOKUP($A135,input,52,FALSE)</f>
        <v>6301603.5012382343</v>
      </c>
      <c r="N135" s="262">
        <f t="shared" ref="N135:N149" si="224">VLOOKUP($A135,input,48,FALSE)</f>
        <v>4654103.2424832014</v>
      </c>
      <c r="O135" s="285">
        <f t="shared" ref="O135:O139" si="225">VLOOKUP(A135,Customer_Savings,11,FALSE)+VLOOKUP(A135,input,46,FALSE)+VLOOKUP(A135,input,52,FALSE)</f>
        <v>15665437.20031805</v>
      </c>
      <c r="P135" s="306">
        <f>VLOOKUP($A135,input,47,FALSE)</f>
        <v>5817629.0531040011</v>
      </c>
      <c r="Q135" s="263">
        <f>VLOOKUP($A135,Avoided_Costs,14,FALSE)</f>
        <v>6301603.5012382343</v>
      </c>
      <c r="R135" s="262">
        <f>VLOOKUP($A135,input,46,FALSE)</f>
        <v>4277668.4214000003</v>
      </c>
      <c r="S135" s="263">
        <f>VLOOKUP($A135,Avoided_Costs,14,FALSE)</f>
        <v>6301603.5012382343</v>
      </c>
      <c r="T135" s="262">
        <f>VLOOKUP($A135,Lost_Revenue,14,FALSE)+VLOOKUP($A135,input,46,FALSE)</f>
        <v>6706647.4678961206</v>
      </c>
      <c r="U135" s="262"/>
    </row>
    <row r="136" spans="1:21">
      <c r="A136" s="185" t="s">
        <v>178</v>
      </c>
      <c r="B136" s="236"/>
      <c r="C136" s="259">
        <f t="shared" si="215"/>
        <v>26858.861562507227</v>
      </c>
      <c r="D136" s="260">
        <f t="shared" si="216"/>
        <v>1.0265232145930847</v>
      </c>
      <c r="E136" s="259">
        <f t="shared" si="217"/>
        <v>1418230.8266388979</v>
      </c>
      <c r="F136" s="260">
        <f t="shared" si="218"/>
        <v>2.1204061041806903</v>
      </c>
      <c r="G136" s="259">
        <f t="shared" si="219"/>
        <v>233992.8055871072</v>
      </c>
      <c r="H136" s="260">
        <f t="shared" si="220"/>
        <v>1.2904863269170208</v>
      </c>
      <c r="I136" s="259">
        <f t="shared" si="221"/>
        <v>-166692.03486019466</v>
      </c>
      <c r="J136" s="260">
        <f t="shared" si="222"/>
        <v>0.86180464063579953</v>
      </c>
      <c r="K136" s="284">
        <f t="shared" si="223"/>
        <v>8263</v>
      </c>
      <c r="M136" s="261">
        <f t="shared" ref="M136:M149" si="226">VLOOKUP($A136,Avoided_Costs,14,FALSE)+VLOOKUP($A136,input,52,FALSE)</f>
        <v>1039513.6990161072</v>
      </c>
      <c r="N136" s="262">
        <f t="shared" si="224"/>
        <v>1012654.8374536</v>
      </c>
      <c r="O136" s="285">
        <f t="shared" si="225"/>
        <v>2684049.3734558979</v>
      </c>
      <c r="P136" s="307">
        <f t="shared" ref="P136:P149" si="227">VLOOKUP($A136,input,47,FALSE)</f>
        <v>1265818.546817</v>
      </c>
      <c r="Q136" s="263">
        <f t="shared" ref="Q136:Q149" si="228">VLOOKUP($A136,Avoided_Costs,14,FALSE)</f>
        <v>1039513.6990161072</v>
      </c>
      <c r="R136" s="262">
        <f t="shared" ref="R136:R149" si="229">VLOOKUP($A136,input,46,FALSE)</f>
        <v>805520.89342900005</v>
      </c>
      <c r="S136" s="263">
        <f t="shared" ref="S136:S149" si="230">VLOOKUP($A136,Avoided_Costs,14,FALSE)</f>
        <v>1039513.6990161072</v>
      </c>
      <c r="T136" s="262">
        <f t="shared" ref="T136:T149" si="231">VLOOKUP($A136,Lost_Revenue,14,FALSE)+VLOOKUP($A136,input,46,FALSE)</f>
        <v>1206205.7338763019</v>
      </c>
      <c r="U136" s="262"/>
    </row>
    <row r="137" spans="1:21">
      <c r="A137" s="185" t="s">
        <v>240</v>
      </c>
      <c r="B137" s="236"/>
      <c r="C137" s="259">
        <f t="shared" si="215"/>
        <v>50754.194467204856</v>
      </c>
      <c r="D137" s="260">
        <f t="shared" si="216"/>
        <v>1.4062992024095737</v>
      </c>
      <c r="E137" s="259">
        <f t="shared" si="217"/>
        <v>235669.92224624878</v>
      </c>
      <c r="F137" s="260">
        <f t="shared" si="218"/>
        <v>2.5092742965698838</v>
      </c>
      <c r="G137" s="259">
        <f t="shared" si="219"/>
        <v>101316.35236800487</v>
      </c>
      <c r="H137" s="260">
        <f t="shared" si="220"/>
        <v>2.3625826600480839</v>
      </c>
      <c r="I137" s="259">
        <f t="shared" si="221"/>
        <v>33602.675820351345</v>
      </c>
      <c r="J137" s="260">
        <f t="shared" si="222"/>
        <v>1.2365223145495363</v>
      </c>
      <c r="K137" s="284">
        <f t="shared" si="223"/>
        <v>474</v>
      </c>
      <c r="M137" s="261">
        <f t="shared" si="226"/>
        <v>175672.46692800487</v>
      </c>
      <c r="N137" s="262">
        <f t="shared" si="224"/>
        <v>124918.27246080001</v>
      </c>
      <c r="O137" s="285">
        <f t="shared" si="225"/>
        <v>391817.7628222488</v>
      </c>
      <c r="P137" s="307">
        <f t="shared" si="227"/>
        <v>156147.84057600002</v>
      </c>
      <c r="Q137" s="263">
        <f t="shared" si="228"/>
        <v>175672.46692800487</v>
      </c>
      <c r="R137" s="262">
        <f t="shared" si="229"/>
        <v>74356.114560000002</v>
      </c>
      <c r="S137" s="263">
        <f t="shared" si="230"/>
        <v>175672.46692800487</v>
      </c>
      <c r="T137" s="262">
        <f t="shared" si="231"/>
        <v>142069.79110765352</v>
      </c>
      <c r="U137" s="262"/>
    </row>
    <row r="138" spans="1:21">
      <c r="A138" s="185" t="s">
        <v>241</v>
      </c>
      <c r="B138" s="236"/>
      <c r="C138" s="259">
        <f t="shared" ref="C138:C149" si="232">M138-N138</f>
        <v>-125519.50145522208</v>
      </c>
      <c r="D138" s="260">
        <f t="shared" ref="D138:D149" si="233">M138/N138</f>
        <v>0.71930653137952949</v>
      </c>
      <c r="E138" s="259">
        <f t="shared" ref="E138:E149" si="234">O138-P138</f>
        <v>284320.33217543038</v>
      </c>
      <c r="F138" s="260">
        <f t="shared" ref="F138:F149" si="235">O138/P138</f>
        <v>1.5086499504054598</v>
      </c>
      <c r="G138" s="259">
        <f t="shared" ref="G138:G149" si="236">Q138-R138</f>
        <v>59639.486485377973</v>
      </c>
      <c r="H138" s="260">
        <f t="shared" ref="H138:H149" si="237">Q138/R138</f>
        <v>1.2276164802210638</v>
      </c>
      <c r="I138" s="259">
        <f t="shared" ref="I138:I149" si="238">S138-T138</f>
        <v>-64344.500154384179</v>
      </c>
      <c r="J138" s="260">
        <f t="shared" ref="J138:J149" si="239">S138/T138</f>
        <v>0.83330501801386536</v>
      </c>
      <c r="K138" s="284">
        <f t="shared" si="223"/>
        <v>985</v>
      </c>
      <c r="M138" s="261">
        <f t="shared" si="226"/>
        <v>321656.92225037795</v>
      </c>
      <c r="N138" s="262">
        <f t="shared" si="224"/>
        <v>447176.42370560003</v>
      </c>
      <c r="O138" s="285">
        <f t="shared" ref="O138" si="240">VLOOKUP(A138,Customer_Savings,11,FALSE)+VLOOKUP(A138,input,46,FALSE)+VLOOKUP(A138,input,52,FALSE)</f>
        <v>843290.8618074304</v>
      </c>
      <c r="P138" s="307">
        <f t="shared" si="227"/>
        <v>558970.52963200002</v>
      </c>
      <c r="Q138" s="263">
        <f t="shared" si="228"/>
        <v>321656.92225037795</v>
      </c>
      <c r="R138" s="262">
        <f t="shared" si="229"/>
        <v>262017.43576499997</v>
      </c>
      <c r="S138" s="263">
        <f t="shared" si="230"/>
        <v>321656.92225037795</v>
      </c>
      <c r="T138" s="262">
        <f t="shared" si="231"/>
        <v>386001.42240476212</v>
      </c>
      <c r="U138" s="262"/>
    </row>
    <row r="139" spans="1:21">
      <c r="A139" s="192" t="s">
        <v>228</v>
      </c>
      <c r="B139" s="236"/>
      <c r="C139" s="259">
        <f t="shared" si="232"/>
        <v>872503.92854959343</v>
      </c>
      <c r="D139" s="260">
        <f t="shared" si="233"/>
        <v>2.2670751794702637</v>
      </c>
      <c r="E139" s="259">
        <f t="shared" si="234"/>
        <v>2716462.3142529842</v>
      </c>
      <c r="F139" s="260">
        <f t="shared" si="235"/>
        <v>4.1559394627167379</v>
      </c>
      <c r="G139" s="259">
        <f t="shared" si="236"/>
        <v>932094.03723952349</v>
      </c>
      <c r="H139" s="260">
        <f t="shared" si="237"/>
        <v>2.4818507227884994</v>
      </c>
      <c r="I139" s="259">
        <f t="shared" si="238"/>
        <v>303250.92380787339</v>
      </c>
      <c r="J139" s="260">
        <f t="shared" si="239"/>
        <v>1.2410867496941529</v>
      </c>
      <c r="K139" s="284">
        <f t="shared" si="223"/>
        <v>10079</v>
      </c>
      <c r="M139" s="261">
        <f t="shared" si="226"/>
        <v>1561100.7400776735</v>
      </c>
      <c r="N139" s="262">
        <f t="shared" si="224"/>
        <v>688596.81152808003</v>
      </c>
      <c r="O139" s="285">
        <f t="shared" si="225"/>
        <v>3577208.3286630842</v>
      </c>
      <c r="P139" s="307">
        <f t="shared" si="227"/>
        <v>860746.01441009995</v>
      </c>
      <c r="Q139" s="263">
        <f t="shared" si="228"/>
        <v>1561100.7400776735</v>
      </c>
      <c r="R139" s="262">
        <f t="shared" si="229"/>
        <v>629006.70283814997</v>
      </c>
      <c r="S139" s="263">
        <f t="shared" si="230"/>
        <v>1561100.7400776735</v>
      </c>
      <c r="T139" s="262">
        <f t="shared" si="231"/>
        <v>1257849.8162698001</v>
      </c>
      <c r="U139" s="262"/>
    </row>
    <row r="140" spans="1:21">
      <c r="A140" s="192" t="s">
        <v>227</v>
      </c>
      <c r="B140" s="236"/>
      <c r="C140" s="259">
        <f t="shared" si="232"/>
        <v>-195.44594513788161</v>
      </c>
      <c r="D140" s="260">
        <f t="shared" si="233"/>
        <v>0.93213682460490221</v>
      </c>
      <c r="E140" s="259">
        <f t="shared" si="234"/>
        <v>2837.0480024309709</v>
      </c>
      <c r="F140" s="260">
        <f t="shared" si="235"/>
        <v>1.7880688895641585</v>
      </c>
      <c r="G140" s="259">
        <f t="shared" si="236"/>
        <v>1184.5540548621184</v>
      </c>
      <c r="H140" s="260">
        <f t="shared" si="237"/>
        <v>1.7897027032414123</v>
      </c>
      <c r="I140" s="259">
        <f t="shared" si="238"/>
        <v>131.4956039695353</v>
      </c>
      <c r="J140" s="260">
        <f t="shared" si="239"/>
        <v>1.0515051286520929</v>
      </c>
      <c r="K140" s="284">
        <f t="shared" si="223"/>
        <v>12</v>
      </c>
      <c r="M140" s="261">
        <f t="shared" si="226"/>
        <v>2684.5540548621184</v>
      </c>
      <c r="N140" s="262">
        <f t="shared" si="224"/>
        <v>2880</v>
      </c>
      <c r="O140" s="285">
        <f t="shared" ref="O140:O146" si="241">VLOOKUP(A140,Customer_Savings,11,FALSE)+VLOOKUP(A140,input,46,FALSE)+VLOOKUP(A140,input,52,FALSE)</f>
        <v>6437.0480024309709</v>
      </c>
      <c r="P140" s="307">
        <f t="shared" si="227"/>
        <v>3600</v>
      </c>
      <c r="Q140" s="263">
        <f t="shared" si="228"/>
        <v>2684.5540548621184</v>
      </c>
      <c r="R140" s="262">
        <f t="shared" si="229"/>
        <v>1500</v>
      </c>
      <c r="S140" s="263">
        <f t="shared" si="230"/>
        <v>2684.5540548621184</v>
      </c>
      <c r="T140" s="262">
        <f t="shared" si="231"/>
        <v>2553.0584508925831</v>
      </c>
      <c r="U140" s="262"/>
    </row>
    <row r="141" spans="1:21">
      <c r="A141" s="185" t="s">
        <v>151</v>
      </c>
      <c r="B141" s="236"/>
      <c r="C141" s="259">
        <f t="shared" si="232"/>
        <v>72902.420933811576</v>
      </c>
      <c r="D141" s="260">
        <f t="shared" si="233"/>
        <v>1.2436220558293554</v>
      </c>
      <c r="E141" s="259">
        <f t="shared" si="234"/>
        <v>597423.30683892639</v>
      </c>
      <c r="F141" s="260">
        <f t="shared" si="235"/>
        <v>2.5971540297089706</v>
      </c>
      <c r="G141" s="259">
        <f t="shared" si="236"/>
        <v>133604.04124194157</v>
      </c>
      <c r="H141" s="260">
        <f t="shared" si="237"/>
        <v>1.5600853053476813</v>
      </c>
      <c r="I141" s="259">
        <f t="shared" si="238"/>
        <v>-22729.126414095925</v>
      </c>
      <c r="J141" s="260">
        <f t="shared" si="239"/>
        <v>0.94243976181587297</v>
      </c>
      <c r="K141" s="284">
        <f t="shared" si="223"/>
        <v>569</v>
      </c>
      <c r="M141" s="261">
        <f t="shared" si="226"/>
        <v>372146.34893381159</v>
      </c>
      <c r="N141" s="262">
        <f t="shared" si="224"/>
        <v>299243.92800000001</v>
      </c>
      <c r="O141" s="285">
        <f t="shared" si="241"/>
        <v>971478.21683892631</v>
      </c>
      <c r="P141" s="307">
        <f t="shared" si="227"/>
        <v>374054.91</v>
      </c>
      <c r="Q141" s="263">
        <f t="shared" si="228"/>
        <v>372146.34893381159</v>
      </c>
      <c r="R141" s="262">
        <f t="shared" si="229"/>
        <v>238542.30769187002</v>
      </c>
      <c r="S141" s="263">
        <f t="shared" si="230"/>
        <v>372146.34893381159</v>
      </c>
      <c r="T141" s="262">
        <f t="shared" si="231"/>
        <v>394875.47534790752</v>
      </c>
      <c r="U141" s="262"/>
    </row>
    <row r="142" spans="1:21">
      <c r="A142" s="185" t="s">
        <v>229</v>
      </c>
      <c r="B142" s="236"/>
      <c r="C142" s="259">
        <f t="shared" si="232"/>
        <v>-35802.465973254351</v>
      </c>
      <c r="D142" s="260">
        <f t="shared" si="233"/>
        <v>0.727784602327887</v>
      </c>
      <c r="E142" s="259">
        <f t="shared" si="234"/>
        <v>122915.89827192732</v>
      </c>
      <c r="F142" s="260">
        <f t="shared" si="235"/>
        <v>1.7476490620129492</v>
      </c>
      <c r="G142" s="259">
        <f t="shared" si="236"/>
        <v>-3079.905938476717</v>
      </c>
      <c r="H142" s="260">
        <f t="shared" si="237"/>
        <v>0.9688268629599105</v>
      </c>
      <c r="I142" s="259">
        <f t="shared" si="238"/>
        <v>-43290.499298876413</v>
      </c>
      <c r="J142" s="260">
        <f t="shared" si="239"/>
        <v>0.68858129252443656</v>
      </c>
      <c r="K142" s="284">
        <f t="shared" si="223"/>
        <v>152</v>
      </c>
      <c r="M142" s="261">
        <f t="shared" si="226"/>
        <v>95720.094026745675</v>
      </c>
      <c r="N142" s="262">
        <f t="shared" si="224"/>
        <v>131522.56000000003</v>
      </c>
      <c r="O142" s="285">
        <f t="shared" si="241"/>
        <v>287319.09827192733</v>
      </c>
      <c r="P142" s="307">
        <f t="shared" si="227"/>
        <v>164403.20000000001</v>
      </c>
      <c r="Q142" s="263">
        <f t="shared" si="228"/>
        <v>95720.094026745675</v>
      </c>
      <c r="R142" s="262">
        <f t="shared" si="229"/>
        <v>98799.999965222392</v>
      </c>
      <c r="S142" s="263">
        <f t="shared" si="230"/>
        <v>95720.094026745675</v>
      </c>
      <c r="T142" s="262">
        <f t="shared" si="231"/>
        <v>139010.59332562209</v>
      </c>
      <c r="U142" s="262"/>
    </row>
    <row r="143" spans="1:21">
      <c r="A143" s="185" t="s">
        <v>157</v>
      </c>
      <c r="B143" s="236"/>
      <c r="C143" s="259">
        <f t="shared" si="232"/>
        <v>81938.487400437589</v>
      </c>
      <c r="D143" s="260">
        <f t="shared" si="233"/>
        <v>1.3539887649497027</v>
      </c>
      <c r="E143" s="259">
        <f t="shared" si="234"/>
        <v>489781.10898882966</v>
      </c>
      <c r="F143" s="260">
        <f t="shared" si="235"/>
        <v>2.6927528478220419</v>
      </c>
      <c r="G143" s="259">
        <f t="shared" si="236"/>
        <v>100660.48740043759</v>
      </c>
      <c r="H143" s="260">
        <f t="shared" si="237"/>
        <v>1.4731397762652765</v>
      </c>
      <c r="I143" s="259">
        <f t="shared" si="238"/>
        <v>-20144.87693234114</v>
      </c>
      <c r="J143" s="260">
        <f t="shared" si="239"/>
        <v>0.93960559749162609</v>
      </c>
      <c r="K143" s="284">
        <f t="shared" si="223"/>
        <v>851</v>
      </c>
      <c r="M143" s="261">
        <f t="shared" si="226"/>
        <v>313410.48740043759</v>
      </c>
      <c r="N143" s="262">
        <f t="shared" si="224"/>
        <v>231472</v>
      </c>
      <c r="O143" s="285">
        <f t="shared" si="241"/>
        <v>779121.10898882966</v>
      </c>
      <c r="P143" s="307">
        <f t="shared" si="227"/>
        <v>289340</v>
      </c>
      <c r="Q143" s="263">
        <f t="shared" si="228"/>
        <v>313410.48740043759</v>
      </c>
      <c r="R143" s="262">
        <f t="shared" si="229"/>
        <v>212750</v>
      </c>
      <c r="S143" s="263">
        <f t="shared" si="230"/>
        <v>313410.48740043759</v>
      </c>
      <c r="T143" s="262">
        <f t="shared" si="231"/>
        <v>333555.36433277873</v>
      </c>
      <c r="U143" s="262"/>
    </row>
    <row r="144" spans="1:21">
      <c r="A144" s="185" t="s">
        <v>158</v>
      </c>
      <c r="B144" s="236"/>
      <c r="C144" s="259">
        <f t="shared" si="232"/>
        <v>1986.2704944469442</v>
      </c>
      <c r="D144" s="260">
        <f t="shared" si="233"/>
        <v>1.0265232145930849</v>
      </c>
      <c r="E144" s="259">
        <f t="shared" si="234"/>
        <v>104881.21541235445</v>
      </c>
      <c r="F144" s="260">
        <f t="shared" si="235"/>
        <v>2.1204061041806908</v>
      </c>
      <c r="G144" s="259">
        <f t="shared" si="236"/>
        <v>17304.270494446937</v>
      </c>
      <c r="H144" s="260">
        <f t="shared" si="237"/>
        <v>1.2904863269170208</v>
      </c>
      <c r="I144" s="259">
        <f t="shared" si="238"/>
        <v>-12327.233964536543</v>
      </c>
      <c r="J144" s="260">
        <f t="shared" si="239"/>
        <v>0.86180464063579965</v>
      </c>
      <c r="K144" s="284">
        <f t="shared" si="223"/>
        <v>851</v>
      </c>
      <c r="M144" s="261">
        <f t="shared" si="226"/>
        <v>76874.270494446944</v>
      </c>
      <c r="N144" s="262">
        <f t="shared" si="224"/>
        <v>74888</v>
      </c>
      <c r="O144" s="285">
        <f t="shared" si="241"/>
        <v>198491.21541235445</v>
      </c>
      <c r="P144" s="307">
        <f t="shared" si="227"/>
        <v>93610</v>
      </c>
      <c r="Q144" s="263">
        <f t="shared" si="228"/>
        <v>76874.270494446944</v>
      </c>
      <c r="R144" s="262">
        <f t="shared" si="229"/>
        <v>59570.000000000007</v>
      </c>
      <c r="S144" s="263">
        <f t="shared" si="230"/>
        <v>76874.270494446944</v>
      </c>
      <c r="T144" s="262">
        <f t="shared" si="231"/>
        <v>89201.504458983487</v>
      </c>
      <c r="U144" s="262"/>
    </row>
    <row r="145" spans="1:21">
      <c r="A145" s="185" t="s">
        <v>159</v>
      </c>
      <c r="B145" s="236"/>
      <c r="C145" s="259">
        <f t="shared" si="232"/>
        <v>819.09919205770029</v>
      </c>
      <c r="D145" s="260">
        <f t="shared" si="233"/>
        <v>1.4062992024095735</v>
      </c>
      <c r="E145" s="259">
        <f t="shared" si="234"/>
        <v>3803.3712273561068</v>
      </c>
      <c r="F145" s="260">
        <f t="shared" si="235"/>
        <v>2.5092742965698838</v>
      </c>
      <c r="G145" s="259">
        <f t="shared" si="236"/>
        <v>1635.0991920577003</v>
      </c>
      <c r="H145" s="260">
        <f t="shared" si="237"/>
        <v>2.3625826600480835</v>
      </c>
      <c r="I145" s="259">
        <f t="shared" si="238"/>
        <v>542.29852141996571</v>
      </c>
      <c r="J145" s="260">
        <f t="shared" si="239"/>
        <v>1.2365223145495361</v>
      </c>
      <c r="K145" s="284">
        <f t="shared" si="223"/>
        <v>6</v>
      </c>
      <c r="M145" s="261">
        <f t="shared" si="226"/>
        <v>2835.0991920577003</v>
      </c>
      <c r="N145" s="262">
        <f t="shared" si="224"/>
        <v>2016</v>
      </c>
      <c r="O145" s="285">
        <f t="shared" si="241"/>
        <v>6323.3712273561068</v>
      </c>
      <c r="P145" s="307">
        <f t="shared" si="227"/>
        <v>2520</v>
      </c>
      <c r="Q145" s="263">
        <f t="shared" si="228"/>
        <v>2835.0991920577003</v>
      </c>
      <c r="R145" s="262">
        <f t="shared" si="229"/>
        <v>1200</v>
      </c>
      <c r="S145" s="263">
        <f t="shared" si="230"/>
        <v>2835.0991920577003</v>
      </c>
      <c r="T145" s="262">
        <f t="shared" si="231"/>
        <v>2292.8006706377346</v>
      </c>
      <c r="U145" s="262"/>
    </row>
    <row r="146" spans="1:21">
      <c r="A146" s="188" t="s">
        <v>161</v>
      </c>
      <c r="B146" s="236"/>
      <c r="C146" s="259">
        <f t="shared" si="232"/>
        <v>-1422.7790537434412</v>
      </c>
      <c r="D146" s="260">
        <f t="shared" si="233"/>
        <v>0.71930653137952949</v>
      </c>
      <c r="E146" s="259">
        <f t="shared" si="234"/>
        <v>3222.8060857689943</v>
      </c>
      <c r="F146" s="260">
        <f t="shared" si="235"/>
        <v>1.50864995040546</v>
      </c>
      <c r="G146" s="259">
        <f t="shared" si="236"/>
        <v>676.020946256559</v>
      </c>
      <c r="H146" s="260">
        <f t="shared" si="237"/>
        <v>1.2276164802210636</v>
      </c>
      <c r="I146" s="259">
        <f t="shared" si="238"/>
        <v>-729.35285737976301</v>
      </c>
      <c r="J146" s="260">
        <f t="shared" si="239"/>
        <v>0.83330501801386514</v>
      </c>
      <c r="K146" s="284">
        <f t="shared" si="223"/>
        <v>6</v>
      </c>
      <c r="M146" s="261">
        <f t="shared" si="226"/>
        <v>3646.020946256559</v>
      </c>
      <c r="N146" s="262">
        <f t="shared" si="224"/>
        <v>5068.8</v>
      </c>
      <c r="O146" s="285">
        <f t="shared" si="241"/>
        <v>9558.8060857689943</v>
      </c>
      <c r="P146" s="307">
        <f t="shared" si="227"/>
        <v>6336</v>
      </c>
      <c r="Q146" s="263">
        <f t="shared" si="228"/>
        <v>3646.020946256559</v>
      </c>
      <c r="R146" s="262">
        <f t="shared" si="229"/>
        <v>2970</v>
      </c>
      <c r="S146" s="263">
        <f t="shared" si="230"/>
        <v>3646.020946256559</v>
      </c>
      <c r="T146" s="262">
        <f t="shared" si="231"/>
        <v>4375.373803636322</v>
      </c>
      <c r="U146" s="262"/>
    </row>
    <row r="147" spans="1:21">
      <c r="A147" s="185" t="s">
        <v>160</v>
      </c>
      <c r="B147" s="236"/>
      <c r="C147" s="259">
        <f t="shared" si="232"/>
        <v>29137.568588772949</v>
      </c>
      <c r="D147" s="260">
        <f t="shared" si="233"/>
        <v>2.539389718341766</v>
      </c>
      <c r="E147" s="259">
        <f t="shared" si="234"/>
        <v>82025.3217321595</v>
      </c>
      <c r="F147" s="260">
        <f t="shared" si="235"/>
        <v>4.4668352380456255</v>
      </c>
      <c r="G147" s="259">
        <f t="shared" si="236"/>
        <v>30775.568588772949</v>
      </c>
      <c r="H147" s="260">
        <f t="shared" si="237"/>
        <v>2.7799634811320386</v>
      </c>
      <c r="I147" s="259">
        <f t="shared" si="238"/>
        <v>11921.095121311286</v>
      </c>
      <c r="J147" s="260">
        <f t="shared" si="239"/>
        <v>1.32981792173686</v>
      </c>
      <c r="K147" s="284">
        <f t="shared" si="223"/>
        <v>91</v>
      </c>
      <c r="M147" s="261">
        <f t="shared" si="226"/>
        <v>48065.568588772949</v>
      </c>
      <c r="N147" s="262">
        <f t="shared" si="224"/>
        <v>18928</v>
      </c>
      <c r="O147" s="285">
        <f t="shared" ref="O147:O149" si="242">VLOOKUP(A147,Customer_Savings,11,FALSE)+VLOOKUP(A147,input,46,FALSE)+VLOOKUP(A147,input,52,FALSE)</f>
        <v>105685.3217321595</v>
      </c>
      <c r="P147" s="307">
        <f t="shared" si="227"/>
        <v>23660</v>
      </c>
      <c r="Q147" s="263">
        <f t="shared" si="228"/>
        <v>48065.568588772949</v>
      </c>
      <c r="R147" s="262">
        <f t="shared" si="229"/>
        <v>17290</v>
      </c>
      <c r="S147" s="263">
        <f t="shared" si="230"/>
        <v>48065.568588772949</v>
      </c>
      <c r="T147" s="262">
        <f t="shared" si="231"/>
        <v>36144.473467461663</v>
      </c>
      <c r="U147" s="262"/>
    </row>
    <row r="148" spans="1:21">
      <c r="A148" s="192" t="s">
        <v>262</v>
      </c>
      <c r="B148" s="236"/>
      <c r="C148" s="259">
        <f t="shared" ref="C148" si="243">M148-N148</f>
        <v>-16.287162094823486</v>
      </c>
      <c r="D148" s="260">
        <f t="shared" ref="D148" si="244">M148/N148</f>
        <v>0.9321368246049021</v>
      </c>
      <c r="E148" s="259">
        <f t="shared" ref="E148" si="245">O148-P148</f>
        <v>236.42066686924761</v>
      </c>
      <c r="F148" s="260">
        <f t="shared" ref="F148" si="246">O148/P148</f>
        <v>1.7880688895641588</v>
      </c>
      <c r="G148" s="259">
        <f t="shared" ref="G148" si="247">Q148-R148</f>
        <v>98.712837905176514</v>
      </c>
      <c r="H148" s="260">
        <f t="shared" ref="H148" si="248">Q148/R148</f>
        <v>1.7897027032414121</v>
      </c>
      <c r="I148" s="259">
        <f t="shared" ref="I148" si="249">S148-T148</f>
        <v>10.957966997461256</v>
      </c>
      <c r="J148" s="260">
        <f t="shared" ref="J148" si="250">S148/T148</f>
        <v>1.0515051286520927</v>
      </c>
      <c r="K148" s="284">
        <f t="shared" si="223"/>
        <v>1</v>
      </c>
      <c r="M148" s="261">
        <f t="shared" si="226"/>
        <v>223.71283790517651</v>
      </c>
      <c r="N148" s="262">
        <f t="shared" si="224"/>
        <v>240</v>
      </c>
      <c r="O148" s="285">
        <f t="shared" ref="O148" si="251">VLOOKUP(A148,Customer_Savings,11,FALSE)+VLOOKUP(A148,input,46,FALSE)+VLOOKUP(A148,input,52,FALSE)</f>
        <v>536.42066686924761</v>
      </c>
      <c r="P148" s="307">
        <f t="shared" si="227"/>
        <v>300</v>
      </c>
      <c r="Q148" s="263">
        <f t="shared" si="228"/>
        <v>223.71283790517651</v>
      </c>
      <c r="R148" s="262">
        <f t="shared" si="229"/>
        <v>125</v>
      </c>
      <c r="S148" s="263">
        <f t="shared" si="230"/>
        <v>223.71283790517651</v>
      </c>
      <c r="T148" s="262">
        <f t="shared" si="231"/>
        <v>212.75487090771526</v>
      </c>
      <c r="U148" s="262"/>
    </row>
    <row r="149" spans="1:21">
      <c r="A149" s="192" t="s">
        <v>150</v>
      </c>
      <c r="B149" s="236"/>
      <c r="C149" s="259">
        <f t="shared" si="232"/>
        <v>206564.09409637912</v>
      </c>
      <c r="D149" s="260">
        <f t="shared" si="233"/>
        <v>1.7782288249413893</v>
      </c>
      <c r="E149" s="259">
        <f t="shared" si="234"/>
        <v>809230.75915716426</v>
      </c>
      <c r="F149" s="260">
        <f t="shared" si="235"/>
        <v>3.4390171217713013</v>
      </c>
      <c r="G149" s="259">
        <f t="shared" si="236"/>
        <v>260557.56753637915</v>
      </c>
      <c r="H149" s="260">
        <f t="shared" si="237"/>
        <v>2.2323293657733982</v>
      </c>
      <c r="I149" s="259">
        <f t="shared" si="238"/>
        <v>62280.479960443801</v>
      </c>
      <c r="J149" s="260">
        <f t="shared" si="239"/>
        <v>1.1520103527619574</v>
      </c>
      <c r="K149" s="284">
        <f t="shared" si="223"/>
        <v>1216</v>
      </c>
      <c r="M149" s="261">
        <f t="shared" si="226"/>
        <v>471992.57409637916</v>
      </c>
      <c r="N149" s="262">
        <f t="shared" si="224"/>
        <v>265428.48000000004</v>
      </c>
      <c r="O149" s="285">
        <f t="shared" si="242"/>
        <v>1141016.3591571643</v>
      </c>
      <c r="P149" s="307">
        <f t="shared" si="227"/>
        <v>331785.60000000003</v>
      </c>
      <c r="Q149" s="263">
        <f t="shared" si="228"/>
        <v>471992.57409637916</v>
      </c>
      <c r="R149" s="262">
        <f t="shared" si="229"/>
        <v>211435.00656000001</v>
      </c>
      <c r="S149" s="263">
        <f t="shared" si="230"/>
        <v>471992.57409637916</v>
      </c>
      <c r="T149" s="262">
        <f t="shared" si="231"/>
        <v>409712.09413593536</v>
      </c>
      <c r="U149" s="262"/>
    </row>
    <row r="150" spans="1:21" ht="13.5" thickBot="1">
      <c r="A150" s="258" t="s">
        <v>38</v>
      </c>
      <c r="B150" s="236"/>
      <c r="C150" s="259">
        <f t="shared" si="215"/>
        <v>-1299309.93</v>
      </c>
      <c r="D150" s="267">
        <f t="shared" si="216"/>
        <v>0</v>
      </c>
      <c r="E150" s="266">
        <f t="shared" si="217"/>
        <v>0</v>
      </c>
      <c r="F150" s="265" t="s">
        <v>41</v>
      </c>
      <c r="G150" s="266">
        <f t="shared" si="219"/>
        <v>-1299309.93</v>
      </c>
      <c r="H150" s="267">
        <f t="shared" si="220"/>
        <v>0</v>
      </c>
      <c r="I150" s="266">
        <f t="shared" si="221"/>
        <v>-1299309.93</v>
      </c>
      <c r="J150" s="267">
        <f t="shared" si="222"/>
        <v>0</v>
      </c>
      <c r="K150" s="296"/>
      <c r="L150" s="144"/>
      <c r="M150" s="269">
        <v>0</v>
      </c>
      <c r="N150" s="308">
        <f>'Program Costs'!E$8</f>
        <v>1299309.93</v>
      </c>
      <c r="O150" s="285">
        <v>0</v>
      </c>
      <c r="P150" s="270">
        <v>0</v>
      </c>
      <c r="Q150" s="271">
        <v>0</v>
      </c>
      <c r="R150" s="270">
        <f>'Program Costs'!E$8</f>
        <v>1299309.93</v>
      </c>
      <c r="S150" s="271">
        <v>0</v>
      </c>
      <c r="T150" s="270">
        <f>'Program Costs'!E$8</f>
        <v>1299309.93</v>
      </c>
      <c r="U150" s="262"/>
    </row>
    <row r="151" spans="1:21" ht="13.5" thickBot="1">
      <c r="A151" s="272" t="s">
        <v>15</v>
      </c>
      <c r="B151" s="297"/>
      <c r="C151" s="274">
        <f>SUM(C135:C150)</f>
        <v>1528698.7744507918</v>
      </c>
      <c r="D151" s="275">
        <f t="shared" si="216"/>
        <v>1.1651139470031078</v>
      </c>
      <c r="E151" s="298">
        <f>SUM(E135:E150)</f>
        <v>16718848.798911395</v>
      </c>
      <c r="F151" s="275">
        <f t="shared" si="218"/>
        <v>2.6804684278586963</v>
      </c>
      <c r="G151" s="274">
        <f>SUM(G135:G150)</f>
        <v>2595084.2478728304</v>
      </c>
      <c r="H151" s="275">
        <f t="shared" si="220"/>
        <v>1.3167803548558659</v>
      </c>
      <c r="I151" s="274">
        <f>SUM(I135:I150)</f>
        <v>-1622871.5943373281</v>
      </c>
      <c r="J151" s="275">
        <f t="shared" si="222"/>
        <v>0.86922890526594865</v>
      </c>
      <c r="K151" s="276">
        <f>SUM(K135:K150)</f>
        <v>35592</v>
      </c>
      <c r="M151" s="277">
        <f t="shared" ref="M151:T151" si="252">SUM(M135:M150)</f>
        <v>10787146.060082072</v>
      </c>
      <c r="N151" s="274">
        <f t="shared" si="252"/>
        <v>9258447.2856312823</v>
      </c>
      <c r="O151" s="274">
        <f t="shared" si="252"/>
        <v>26667770.4934505</v>
      </c>
      <c r="P151" s="274">
        <f t="shared" si="252"/>
        <v>9948921.6945390999</v>
      </c>
      <c r="Q151" s="274">
        <f t="shared" si="252"/>
        <v>10787146.060082072</v>
      </c>
      <c r="R151" s="274">
        <f t="shared" si="252"/>
        <v>8192061.812209242</v>
      </c>
      <c r="S151" s="274">
        <f t="shared" si="252"/>
        <v>10787146.060082072</v>
      </c>
      <c r="T151" s="274">
        <f t="shared" si="252"/>
        <v>12410017.654419402</v>
      </c>
      <c r="U151" s="235"/>
    </row>
    <row r="152" spans="1:21" s="144" customFormat="1" ht="13.5" thickBot="1">
      <c r="A152" s="187"/>
      <c r="B152" s="187"/>
      <c r="C152" s="293"/>
      <c r="D152" s="309"/>
      <c r="E152" s="293"/>
      <c r="F152" s="309"/>
      <c r="G152" s="293"/>
      <c r="H152" s="309"/>
      <c r="I152" s="293"/>
      <c r="J152" s="309"/>
      <c r="K152" s="310"/>
      <c r="L152" s="281"/>
      <c r="M152" s="293"/>
      <c r="N152" s="293"/>
      <c r="O152" s="293"/>
      <c r="P152" s="293"/>
      <c r="Q152" s="293"/>
      <c r="R152" s="293"/>
      <c r="S152" s="293"/>
      <c r="T152" s="293"/>
      <c r="U152" s="187"/>
    </row>
    <row r="153" spans="1:21" ht="13.5" thickBot="1">
      <c r="A153" s="480" t="str">
        <f>"COST EFFECTIVENESS TESTS - BUDGET 2013 - FORECASTED PARTICIPANTS &amp; COSTS - THERMWISE HOME ENERGY AUDIT PROGRAM ("&amp;Years&amp; IF(Years=1," Year)"," Years)")</f>
        <v>COST EFFECTIVENESS TESTS - BUDGET 2013 - FORECASTED PARTICIPANTS &amp; COSTS - THERMWISE HOME ENERGY AUDIT PROGRAM (1 Year)</v>
      </c>
      <c r="B153" s="481"/>
      <c r="C153" s="481"/>
      <c r="D153" s="481"/>
      <c r="E153" s="481"/>
      <c r="F153" s="481"/>
      <c r="G153" s="481"/>
      <c r="H153" s="481"/>
      <c r="I153" s="481"/>
      <c r="J153" s="481"/>
      <c r="K153" s="482"/>
      <c r="M153" s="488" t="str">
        <f>A153</f>
        <v>COST EFFECTIVENESS TESTS - BUDGET 2013 - FORECASTED PARTICIPANTS &amp; COSTS - THERMWISE HOME ENERGY AUDIT PROGRAM (1 Year)</v>
      </c>
      <c r="N153" s="489"/>
      <c r="O153" s="489"/>
      <c r="P153" s="489"/>
      <c r="Q153" s="489"/>
      <c r="R153" s="489"/>
      <c r="S153" s="489"/>
      <c r="T153" s="490"/>
    </row>
    <row r="154" spans="1:21" s="281" customFormat="1" ht="42.75" customHeight="1" thickBot="1">
      <c r="A154" s="279"/>
      <c r="B154" s="280"/>
      <c r="C154" s="483" t="s">
        <v>20</v>
      </c>
      <c r="D154" s="484"/>
      <c r="E154" s="485" t="s">
        <v>21</v>
      </c>
      <c r="F154" s="487"/>
      <c r="G154" s="483" t="s">
        <v>71</v>
      </c>
      <c r="H154" s="484"/>
      <c r="I154" s="483" t="s">
        <v>22</v>
      </c>
      <c r="J154" s="484"/>
      <c r="K154" s="294" t="s">
        <v>84</v>
      </c>
      <c r="L154" s="218"/>
      <c r="M154" s="478" t="s">
        <v>20</v>
      </c>
      <c r="N154" s="479"/>
      <c r="O154" s="475" t="s">
        <v>21</v>
      </c>
      <c r="P154" s="476"/>
      <c r="Q154" s="478" t="s">
        <v>71</v>
      </c>
      <c r="R154" s="479"/>
      <c r="S154" s="478" t="s">
        <v>22</v>
      </c>
      <c r="T154" s="479"/>
      <c r="U154" s="282"/>
    </row>
    <row r="155" spans="1:21" ht="13.5" thickBot="1">
      <c r="A155" s="244" t="s">
        <v>10</v>
      </c>
      <c r="B155" s="245"/>
      <c r="C155" s="246" t="s">
        <v>19</v>
      </c>
      <c r="D155" s="247" t="s">
        <v>49</v>
      </c>
      <c r="E155" s="246" t="s">
        <v>19</v>
      </c>
      <c r="F155" s="247" t="s">
        <v>49</v>
      </c>
      <c r="G155" s="246" t="s">
        <v>19</v>
      </c>
      <c r="H155" s="247" t="s">
        <v>49</v>
      </c>
      <c r="I155" s="246" t="s">
        <v>19</v>
      </c>
      <c r="J155" s="247" t="s">
        <v>49</v>
      </c>
      <c r="K155" s="295" t="str">
        <f>Years&amp;" Years"</f>
        <v>1 Years</v>
      </c>
      <c r="M155" s="249" t="s">
        <v>30</v>
      </c>
      <c r="N155" s="246" t="s">
        <v>31</v>
      </c>
      <c r="O155" s="246" t="s">
        <v>30</v>
      </c>
      <c r="P155" s="246" t="s">
        <v>31</v>
      </c>
      <c r="Q155" s="246" t="s">
        <v>30</v>
      </c>
      <c r="R155" s="246" t="s">
        <v>31</v>
      </c>
      <c r="S155" s="246" t="s">
        <v>30</v>
      </c>
      <c r="T155" s="246" t="s">
        <v>31</v>
      </c>
    </row>
    <row r="156" spans="1:21">
      <c r="A156" s="258" t="s">
        <v>51</v>
      </c>
      <c r="B156" s="236"/>
      <c r="C156" s="259">
        <f>M156-N156</f>
        <v>117350.59625908843</v>
      </c>
      <c r="D156" s="260">
        <f t="shared" ref="D156:D162" si="253">M156/N156</f>
        <v>11.629582994482648</v>
      </c>
      <c r="E156" s="259">
        <f>O156-P156</f>
        <v>285916.38444596087</v>
      </c>
      <c r="F156" s="260">
        <f>O156/P156</f>
        <v>21.718578583040642</v>
      </c>
      <c r="G156" s="259">
        <f>Q156-R156</f>
        <v>114590.59625908843</v>
      </c>
      <c r="H156" s="260">
        <f t="shared" ref="H156:H162" si="254">Q156/R156</f>
        <v>9.3036663955861183</v>
      </c>
      <c r="I156" s="259">
        <f>S156-T156</f>
        <v>53605.435745919705</v>
      </c>
      <c r="J156" s="260">
        <f t="shared" ref="J156:J162" si="255">S156/T156</f>
        <v>1.716792414137835</v>
      </c>
      <c r="K156" s="284">
        <f>VLOOKUP($A156,input,49,FALSE)</f>
        <v>3450</v>
      </c>
      <c r="M156" s="261">
        <f>VLOOKUP($A156,Avoided_Costs,14,FALSE)+VLOOKUP($A156,input,52,FALSE)</f>
        <v>128390.59625908843</v>
      </c>
      <c r="N156" s="262">
        <f>VLOOKUP($A156,input,48,FALSE)</f>
        <v>11040</v>
      </c>
      <c r="O156" s="285">
        <f>VLOOKUP(A156,Customer_Savings,11,FALSE)+VLOOKUP(A156,input,46,FALSE)+VLOOKUP(A156,input,52,FALSE)</f>
        <v>299716.38444596087</v>
      </c>
      <c r="P156" s="307">
        <f>VLOOKUP($A156,input,47,FALSE)</f>
        <v>13800</v>
      </c>
      <c r="Q156" s="263">
        <f>VLOOKUP($A156,Avoided_Costs,14,FALSE)</f>
        <v>128390.59625908843</v>
      </c>
      <c r="R156" s="262">
        <f>VLOOKUP($A156,input,46,FALSE)</f>
        <v>13800</v>
      </c>
      <c r="S156" s="263">
        <f>VLOOKUP($A156,Avoided_Costs,14,FALSE)</f>
        <v>128390.59625908843</v>
      </c>
      <c r="T156" s="262">
        <f>VLOOKUP($A156,Lost_Revenue,14,FALSE)+VLOOKUP($A156,input,46,FALSE)</f>
        <v>74785.160513168725</v>
      </c>
      <c r="U156" s="262"/>
    </row>
    <row r="157" spans="1:21">
      <c r="A157" s="258" t="s">
        <v>52</v>
      </c>
      <c r="B157" s="236"/>
      <c r="C157" s="259">
        <f>M157-N157</f>
        <v>36254.547242359367</v>
      </c>
      <c r="D157" s="260">
        <f t="shared" si="253"/>
        <v>4.8733490643546329</v>
      </c>
      <c r="E157" s="259">
        <f>O157-P157</f>
        <v>101580.23099570785</v>
      </c>
      <c r="F157" s="260">
        <f>O157/P157</f>
        <v>9.6820710252741762</v>
      </c>
      <c r="G157" s="259">
        <f>Q157-R157</f>
        <v>33914.547242359367</v>
      </c>
      <c r="H157" s="260">
        <f t="shared" si="254"/>
        <v>3.8986792514837068</v>
      </c>
      <c r="I157" s="259">
        <f>S157-T157</f>
        <v>12247.769718426127</v>
      </c>
      <c r="J157" s="260">
        <f t="shared" si="255"/>
        <v>1.3670648059927597</v>
      </c>
      <c r="K157" s="284">
        <f>VLOOKUP($A157,input,49,FALSE)</f>
        <v>3900</v>
      </c>
      <c r="M157" s="261">
        <f>VLOOKUP($A157,Avoided_Costs,14,FALSE)+VLOOKUP($A157,input,52,FALSE)</f>
        <v>45614.547242359367</v>
      </c>
      <c r="N157" s="262">
        <f>VLOOKUP($A157,input,48,FALSE)</f>
        <v>9360</v>
      </c>
      <c r="O157" s="285">
        <f>VLOOKUP(A157,Customer_Savings,11,FALSE)+VLOOKUP(A157,input,46,FALSE)+VLOOKUP(A157,input,52,FALSE)</f>
        <v>113280.23099570785</v>
      </c>
      <c r="P157" s="307">
        <f>VLOOKUP($A157,input,47,FALSE)</f>
        <v>11700</v>
      </c>
      <c r="Q157" s="263">
        <f>VLOOKUP($A157,Avoided_Costs,14,FALSE)</f>
        <v>45614.547242359367</v>
      </c>
      <c r="R157" s="262">
        <f>VLOOKUP($A157,input,46,FALSE)</f>
        <v>11700</v>
      </c>
      <c r="S157" s="263">
        <f>VLOOKUP($A157,Avoided_Costs,14,FALSE)</f>
        <v>45614.547242359367</v>
      </c>
      <c r="T157" s="262">
        <f>VLOOKUP($A157,Lost_Revenue,14,FALSE)+VLOOKUP($A157,input,46,FALSE)</f>
        <v>33366.77752393324</v>
      </c>
      <c r="U157" s="262"/>
    </row>
    <row r="158" spans="1:21">
      <c r="A158" s="258" t="s">
        <v>184</v>
      </c>
      <c r="B158" s="236"/>
      <c r="C158" s="259">
        <f t="shared" ref="C158:C161" si="256">M158-N158</f>
        <v>31870.910431769524</v>
      </c>
      <c r="D158" s="260">
        <f t="shared" ref="D158:D161" si="257">M158/N158</f>
        <v>14.620047193063899</v>
      </c>
      <c r="E158" s="259">
        <f t="shared" ref="E158:E161" si="258">O158-P158</f>
        <v>76185.173246780905</v>
      </c>
      <c r="F158" s="260">
        <f t="shared" ref="F158:F159" si="259">O158/P158</f>
        <v>27.046213075822532</v>
      </c>
      <c r="G158" s="259">
        <f t="shared" ref="G158:G161" si="260">Q158-R158</f>
        <v>31285.910431769524</v>
      </c>
      <c r="H158" s="260">
        <f t="shared" ref="H158:H161" si="261">Q158/R158</f>
        <v>11.696037754451119</v>
      </c>
      <c r="I158" s="259">
        <f t="shared" ref="I158:I161" si="262">S158-T158</f>
        <v>15035.827288819593</v>
      </c>
      <c r="J158" s="260">
        <f t="shared" ref="J158:J161" si="263">S158/T158</f>
        <v>1.7841336163565888</v>
      </c>
      <c r="K158" s="284">
        <f>VLOOKUP($A158,input,49,FALSE)</f>
        <v>975</v>
      </c>
      <c r="M158" s="261">
        <f>VLOOKUP($A158,Avoided_Costs,14,FALSE)+VLOOKUP($A158,input,52,FALSE)</f>
        <v>34210.910431769524</v>
      </c>
      <c r="N158" s="262">
        <f>VLOOKUP($A158,input,48,FALSE)</f>
        <v>2340</v>
      </c>
      <c r="O158" s="285">
        <f>VLOOKUP(A158,Customer_Savings,11,FALSE)+VLOOKUP(A158,input,46,FALSE)+VLOOKUP(A158,input,52,FALSE)</f>
        <v>79110.173246780905</v>
      </c>
      <c r="P158" s="307">
        <f>VLOOKUP($A158,input,47,FALSE)</f>
        <v>2925</v>
      </c>
      <c r="Q158" s="263">
        <f>VLOOKUP($A158,Avoided_Costs,14,FALSE)</f>
        <v>34210.910431769524</v>
      </c>
      <c r="R158" s="262">
        <f>VLOOKUP($A158,input,46,FALSE)</f>
        <v>2925</v>
      </c>
      <c r="S158" s="263">
        <f>VLOOKUP($A158,Avoided_Costs,14,FALSE)</f>
        <v>34210.910431769524</v>
      </c>
      <c r="T158" s="262">
        <f>VLOOKUP($A158,Lost_Revenue,14,FALSE)+VLOOKUP($A158,input,46,FALSE)</f>
        <v>19175.08314294993</v>
      </c>
      <c r="U158" s="262"/>
    </row>
    <row r="159" spans="1:21">
      <c r="A159" s="258" t="s">
        <v>3</v>
      </c>
      <c r="B159" s="236"/>
      <c r="C159" s="259">
        <f t="shared" si="256"/>
        <v>577896.01528000145</v>
      </c>
      <c r="D159" s="260">
        <f t="shared" si="257"/>
        <v>30.311017208358766</v>
      </c>
      <c r="E159" s="259">
        <f t="shared" si="258"/>
        <v>1334130.3999430845</v>
      </c>
      <c r="F159" s="260">
        <f t="shared" si="259"/>
        <v>55.133917628041566</v>
      </c>
      <c r="G159" s="259">
        <f t="shared" si="260"/>
        <v>572967.01528000145</v>
      </c>
      <c r="H159" s="260">
        <f t="shared" si="261"/>
        <v>24.248813766687014</v>
      </c>
      <c r="I159" s="259">
        <f t="shared" si="262"/>
        <v>304479.21830790408</v>
      </c>
      <c r="J159" s="260">
        <f t="shared" si="263"/>
        <v>2.0387074440424584</v>
      </c>
      <c r="K159" s="284">
        <f>VLOOKUP($A159,input,49,FALSE)</f>
        <v>3975</v>
      </c>
      <c r="M159" s="261">
        <f>VLOOKUP($A159,Avoided_Costs,14,FALSE)+VLOOKUP($A159,input,52,FALSE)</f>
        <v>597612.01528000145</v>
      </c>
      <c r="N159" s="262">
        <f>VLOOKUP($A159,input,48,FALSE)</f>
        <v>19716</v>
      </c>
      <c r="O159" s="285">
        <f>VLOOKUP(A159,Customer_Savings,11,FALSE)+VLOOKUP(A159,input,46,FALSE)+VLOOKUP(A159,input,52,FALSE)</f>
        <v>1358775.3999430845</v>
      </c>
      <c r="P159" s="307">
        <f>VLOOKUP($A159,input,47,FALSE)</f>
        <v>24645</v>
      </c>
      <c r="Q159" s="263">
        <f>VLOOKUP($A159,Avoided_Costs,14,FALSE)</f>
        <v>597612.01528000145</v>
      </c>
      <c r="R159" s="262">
        <f>VLOOKUP($A159,input,46,FALSE)</f>
        <v>24645</v>
      </c>
      <c r="S159" s="263">
        <f>VLOOKUP($A159,Avoided_Costs,14,FALSE)</f>
        <v>597612.01528000145</v>
      </c>
      <c r="T159" s="262">
        <f>VLOOKUP($A159,Lost_Revenue,14,FALSE)+VLOOKUP($A159,input,46,FALSE)</f>
        <v>293132.79697209736</v>
      </c>
      <c r="U159" s="262"/>
    </row>
    <row r="160" spans="1:21">
      <c r="A160" s="185" t="s">
        <v>16</v>
      </c>
      <c r="B160" s="236"/>
      <c r="C160" s="259">
        <f>M160-N160</f>
        <v>9870.5472372161712</v>
      </c>
      <c r="D160" s="260">
        <f>M160/N160</f>
        <v>3.2373669978820248</v>
      </c>
      <c r="E160" s="259">
        <f>O160-P160</f>
        <v>28321.840517955694</v>
      </c>
      <c r="F160" s="260">
        <f>O160/P160</f>
        <v>6.1357923544691708</v>
      </c>
      <c r="G160" s="259">
        <f>Q160-R160</f>
        <v>10082.227237216171</v>
      </c>
      <c r="H160" s="260">
        <f>Q160/R160</f>
        <v>3.4005302945752791</v>
      </c>
      <c r="I160" s="259">
        <f>S160-T160</f>
        <v>3760.8578427031862</v>
      </c>
      <c r="J160" s="260">
        <f>S160/T160</f>
        <v>1.3574494632480556</v>
      </c>
      <c r="K160" s="284">
        <f>VLOOKUP($A160,input,49,FALSE)</f>
        <v>140</v>
      </c>
      <c r="M160" s="261">
        <f>VLOOKUP($A160,Avoided_Costs,14,FALSE)+VLOOKUP($A160,input,52,FALSE)</f>
        <v>14282.227237216171</v>
      </c>
      <c r="N160" s="262">
        <f>VLOOKUP($A160,input,48,FALSE)</f>
        <v>4411.68</v>
      </c>
      <c r="O160" s="285">
        <f>VLOOKUP(A160,Customer_Savings,11,FALSE)+VLOOKUP(A160,input,46,FALSE)+VLOOKUP(A160,input,52,FALSE)</f>
        <v>33836.440517955692</v>
      </c>
      <c r="P160" s="307">
        <f>VLOOKUP($A160,input,47,FALSE)</f>
        <v>5514.6</v>
      </c>
      <c r="Q160" s="263">
        <f>VLOOKUP($A160,Avoided_Costs,14,FALSE)</f>
        <v>14282.227237216171</v>
      </c>
      <c r="R160" s="262">
        <f>VLOOKUP($A160,input,46,FALSE)</f>
        <v>4200</v>
      </c>
      <c r="S160" s="263">
        <f>VLOOKUP($A160,Avoided_Costs,14,FALSE)</f>
        <v>14282.227237216171</v>
      </c>
      <c r="T160" s="262">
        <f>VLOOKUP($A160,Lost_Revenue,14,FALSE)+VLOOKUP($A160,input,46,FALSE)</f>
        <v>10521.369394512985</v>
      </c>
      <c r="U160" s="262"/>
    </row>
    <row r="161" spans="1:21" ht="13.5" thickBot="1">
      <c r="A161" s="258" t="s">
        <v>38</v>
      </c>
      <c r="B161" s="236"/>
      <c r="C161" s="259">
        <f t="shared" si="256"/>
        <v>-796637.45250000001</v>
      </c>
      <c r="D161" s="260">
        <f t="shared" si="257"/>
        <v>0</v>
      </c>
      <c r="E161" s="259">
        <f t="shared" si="258"/>
        <v>0</v>
      </c>
      <c r="F161" s="265" t="s">
        <v>41</v>
      </c>
      <c r="G161" s="259">
        <f t="shared" si="260"/>
        <v>-796637.45250000001</v>
      </c>
      <c r="H161" s="260">
        <f t="shared" si="261"/>
        <v>0</v>
      </c>
      <c r="I161" s="259">
        <f t="shared" si="262"/>
        <v>-796637.45250000001</v>
      </c>
      <c r="J161" s="260">
        <f t="shared" si="263"/>
        <v>0</v>
      </c>
      <c r="K161" s="284"/>
      <c r="M161" s="269">
        <v>0</v>
      </c>
      <c r="N161" s="308">
        <f>'Program Costs'!E$4</f>
        <v>796637.45250000001</v>
      </c>
      <c r="O161" s="285">
        <v>0</v>
      </c>
      <c r="P161" s="270">
        <v>0</v>
      </c>
      <c r="Q161" s="271">
        <v>0</v>
      </c>
      <c r="R161" s="270">
        <f>'Program Costs'!E$4</f>
        <v>796637.45250000001</v>
      </c>
      <c r="S161" s="271">
        <v>0</v>
      </c>
      <c r="T161" s="270">
        <f>'Program Costs'!E$4</f>
        <v>796637.45250000001</v>
      </c>
      <c r="U161" s="262"/>
    </row>
    <row r="162" spans="1:21" ht="13.5" thickBot="1">
      <c r="A162" s="272" t="s">
        <v>15</v>
      </c>
      <c r="B162" s="297"/>
      <c r="C162" s="274">
        <f>SUM(C156:C161)</f>
        <v>-23394.836049565114</v>
      </c>
      <c r="D162" s="275">
        <f t="shared" si="253"/>
        <v>0.97226473776131395</v>
      </c>
      <c r="E162" s="274">
        <f>SUM(E156:E161)</f>
        <v>1826134.0291494897</v>
      </c>
      <c r="F162" s="275">
        <f>O162/P162</f>
        <v>32.170888410085411</v>
      </c>
      <c r="G162" s="274">
        <f>SUM(G156:G161)</f>
        <v>-33797.156049565063</v>
      </c>
      <c r="H162" s="275">
        <f t="shared" si="254"/>
        <v>0.96042058662139962</v>
      </c>
      <c r="I162" s="274">
        <f>SUM(I156:I161)</f>
        <v>-407508.34359622729</v>
      </c>
      <c r="J162" s="275">
        <f t="shared" si="255"/>
        <v>0.66804972627269843</v>
      </c>
      <c r="K162" s="276">
        <f>SUM(K156:K161)</f>
        <v>12440</v>
      </c>
      <c r="L162" s="218" t="s">
        <v>112</v>
      </c>
      <c r="M162" s="277">
        <f t="shared" ref="M162:T162" si="264">SUM(M156:M161)</f>
        <v>820110.29645043495</v>
      </c>
      <c r="N162" s="277">
        <f t="shared" si="264"/>
        <v>843505.13250000007</v>
      </c>
      <c r="O162" s="277">
        <f t="shared" si="264"/>
        <v>1884718.6291494898</v>
      </c>
      <c r="P162" s="277">
        <f t="shared" si="264"/>
        <v>58584.6</v>
      </c>
      <c r="Q162" s="277">
        <f t="shared" si="264"/>
        <v>820110.29645043495</v>
      </c>
      <c r="R162" s="277">
        <f t="shared" si="264"/>
        <v>853907.45250000001</v>
      </c>
      <c r="S162" s="277">
        <f t="shared" si="264"/>
        <v>820110.29645043495</v>
      </c>
      <c r="T162" s="277">
        <f t="shared" si="264"/>
        <v>1227618.6400466622</v>
      </c>
      <c r="U162" s="235"/>
    </row>
    <row r="163" spans="1:21" ht="13.5" thickBot="1">
      <c r="A163" s="258"/>
      <c r="B163" s="236"/>
      <c r="C163" s="235"/>
      <c r="D163" s="311"/>
      <c r="E163" s="235"/>
      <c r="F163" s="311"/>
      <c r="G163" s="235"/>
      <c r="H163" s="311"/>
      <c r="I163" s="235"/>
      <c r="J163" s="311"/>
      <c r="K163" s="253"/>
      <c r="L163" s="281"/>
      <c r="M163" s="235"/>
      <c r="N163" s="235"/>
      <c r="O163" s="235"/>
      <c r="P163" s="235"/>
      <c r="Q163" s="235"/>
      <c r="R163" s="235"/>
      <c r="S163" s="235"/>
      <c r="T163" s="235"/>
    </row>
    <row r="164" spans="1:21" ht="13.5" thickBot="1">
      <c r="A164" s="480" t="str">
        <f>"COST EFFECTIVENESS TESTS - BUDGET 2013 - FORECASTED PARTICIPANTS &amp; COSTS - LOW INCOME WEATHERIZATION ("&amp;Years&amp; IF(Years=1," Year)"," Years)")</f>
        <v>COST EFFECTIVENESS TESTS - BUDGET 2013 - FORECASTED PARTICIPANTS &amp; COSTS - LOW INCOME WEATHERIZATION (1 Year)</v>
      </c>
      <c r="B164" s="481"/>
      <c r="C164" s="481"/>
      <c r="D164" s="481"/>
      <c r="E164" s="481"/>
      <c r="F164" s="481"/>
      <c r="G164" s="481"/>
      <c r="H164" s="481"/>
      <c r="I164" s="481"/>
      <c r="J164" s="481"/>
      <c r="K164" s="482"/>
      <c r="M164" s="475" t="str">
        <f>A164</f>
        <v>COST EFFECTIVENESS TESTS - BUDGET 2013 - FORECASTED PARTICIPANTS &amp; COSTS - LOW INCOME WEATHERIZATION (1 Year)</v>
      </c>
      <c r="N164" s="476"/>
      <c r="O164" s="476"/>
      <c r="P164" s="476"/>
      <c r="Q164" s="476"/>
      <c r="R164" s="476"/>
      <c r="S164" s="476"/>
      <c r="T164" s="477"/>
    </row>
    <row r="165" spans="1:21" s="281" customFormat="1" ht="41.25" customHeight="1" thickBot="1">
      <c r="A165" s="279"/>
      <c r="B165" s="280"/>
      <c r="C165" s="483" t="s">
        <v>20</v>
      </c>
      <c r="D165" s="484"/>
      <c r="E165" s="485" t="s">
        <v>21</v>
      </c>
      <c r="F165" s="487"/>
      <c r="G165" s="483" t="s">
        <v>71</v>
      </c>
      <c r="H165" s="484"/>
      <c r="I165" s="483" t="s">
        <v>22</v>
      </c>
      <c r="J165" s="484"/>
      <c r="K165" s="294" t="s">
        <v>84</v>
      </c>
      <c r="L165" s="218"/>
      <c r="M165" s="483" t="s">
        <v>20</v>
      </c>
      <c r="N165" s="484"/>
      <c r="O165" s="485" t="s">
        <v>21</v>
      </c>
      <c r="P165" s="486"/>
      <c r="Q165" s="483" t="s">
        <v>71</v>
      </c>
      <c r="R165" s="484"/>
      <c r="S165" s="483" t="s">
        <v>22</v>
      </c>
      <c r="T165" s="484"/>
      <c r="U165" s="282"/>
    </row>
    <row r="166" spans="1:21" ht="13.5" thickBot="1">
      <c r="A166" s="244" t="s">
        <v>10</v>
      </c>
      <c r="B166" s="245"/>
      <c r="C166" s="246" t="s">
        <v>19</v>
      </c>
      <c r="D166" s="247" t="s">
        <v>49</v>
      </c>
      <c r="E166" s="246" t="s">
        <v>19</v>
      </c>
      <c r="F166" s="247" t="s">
        <v>49</v>
      </c>
      <c r="G166" s="246" t="s">
        <v>19</v>
      </c>
      <c r="H166" s="247" t="s">
        <v>49</v>
      </c>
      <c r="I166" s="246" t="s">
        <v>19</v>
      </c>
      <c r="J166" s="247" t="s">
        <v>49</v>
      </c>
      <c r="K166" s="295" t="str">
        <f>Years&amp;" Years"</f>
        <v>1 Years</v>
      </c>
      <c r="M166" s="249" t="s">
        <v>30</v>
      </c>
      <c r="N166" s="246" t="s">
        <v>31</v>
      </c>
      <c r="O166" s="246" t="s">
        <v>30</v>
      </c>
      <c r="P166" s="246" t="s">
        <v>31</v>
      </c>
      <c r="Q166" s="246" t="s">
        <v>30</v>
      </c>
      <c r="R166" s="246" t="s">
        <v>31</v>
      </c>
      <c r="S166" s="246" t="s">
        <v>30</v>
      </c>
      <c r="T166" s="246" t="s">
        <v>31</v>
      </c>
    </row>
    <row r="167" spans="1:21">
      <c r="A167" s="250" t="s">
        <v>66</v>
      </c>
      <c r="B167" s="251"/>
      <c r="C167" s="259">
        <f>M167-N167</f>
        <v>571539.30055510311</v>
      </c>
      <c r="D167" s="265" t="s">
        <v>41</v>
      </c>
      <c r="E167" s="259">
        <f>O167-P167</f>
        <v>918711.04508422292</v>
      </c>
      <c r="F167" s="265" t="s">
        <v>41</v>
      </c>
      <c r="G167" s="259">
        <f>Q167-R167</f>
        <v>571539.30055510311</v>
      </c>
      <c r="H167" s="265" t="s">
        <v>41</v>
      </c>
      <c r="I167" s="259">
        <f>S167-T167</f>
        <v>326591.19860280078</v>
      </c>
      <c r="J167" s="260">
        <f t="shared" ref="J167:J174" si="265">S167/T167</f>
        <v>2.3333077333515999</v>
      </c>
      <c r="K167" s="284">
        <f t="shared" ref="K167:K174" si="266">VLOOKUP($A167,input,49,FALSE)</f>
        <v>500</v>
      </c>
      <c r="M167" s="261">
        <f t="shared" ref="M167:M174" si="267">VLOOKUP($A167,Avoided_Costs,14,FALSE)+VLOOKUP($A167,input,52,FALSE)</f>
        <v>571539.30055510311</v>
      </c>
      <c r="N167" s="255">
        <f t="shared" ref="N167:N174" si="268">VLOOKUP($A167,input,48,FALSE)</f>
        <v>0</v>
      </c>
      <c r="O167" s="285">
        <f t="shared" ref="O167:O174" si="269">VLOOKUP(A167,Customer_Savings,11,FALSE)+VLOOKUP(A167,input,46,FALSE)+VLOOKUP(A167,input,52,FALSE)</f>
        <v>918711.04508422292</v>
      </c>
      <c r="P167" s="306">
        <f t="shared" ref="P167:P174" si="270">VLOOKUP($A167,input,47,FALSE)</f>
        <v>0</v>
      </c>
      <c r="Q167" s="256">
        <f t="shared" ref="Q167:Q174" si="271">VLOOKUP($A167,Avoided_Costs,14,FALSE)</f>
        <v>571539.30055510311</v>
      </c>
      <c r="R167" s="255">
        <f t="shared" ref="R167:R174" si="272">VLOOKUP($A167,input,46,FALSE)</f>
        <v>0</v>
      </c>
      <c r="S167" s="256">
        <f t="shared" ref="S167:S174" si="273">VLOOKUP($A167,Avoided_Costs,14,FALSE)</f>
        <v>571539.30055510311</v>
      </c>
      <c r="T167" s="255">
        <f t="shared" ref="T167:T174" si="274">VLOOKUP($A167,Lost_Revenue,14,FALSE)+VLOOKUP($A167,input,46,FALSE)</f>
        <v>244948.10195230233</v>
      </c>
      <c r="U167" s="262"/>
    </row>
    <row r="168" spans="1:21">
      <c r="A168" s="188" t="s">
        <v>255</v>
      </c>
      <c r="B168" s="236"/>
      <c r="C168" s="259">
        <f t="shared" ref="C168:C174" si="275">M168-N168</f>
        <v>356933.27784043201</v>
      </c>
      <c r="D168" s="260">
        <f t="shared" ref="D168:D175" si="276">M168/N168</f>
        <v>2.6217399108032247</v>
      </c>
      <c r="E168" s="259">
        <f t="shared" ref="E168:E174" si="277">O168-P168</f>
        <v>1105147.3388962892</v>
      </c>
      <c r="F168" s="260">
        <f t="shared" ref="F168:F174" si="278">O168/P168</f>
        <v>5.0170231425881786</v>
      </c>
      <c r="G168" s="259">
        <f t="shared" ref="G168:G174" si="279">Q168-R168</f>
        <v>356176.07784043206</v>
      </c>
      <c r="H168" s="260">
        <f t="shared" ref="H168:H175" si="280">Q168/R168</f>
        <v>2.6127510882518998</v>
      </c>
      <c r="I168" s="259">
        <f t="shared" ref="I168:I174" si="281">S168-T168</f>
        <v>108876.47410938761</v>
      </c>
      <c r="J168" s="260">
        <f t="shared" si="265"/>
        <v>1.2325676946891917</v>
      </c>
      <c r="K168" s="284">
        <f t="shared" si="266"/>
        <v>631</v>
      </c>
      <c r="M168" s="261">
        <f t="shared" si="267"/>
        <v>577026.07784043206</v>
      </c>
      <c r="N168" s="262">
        <f t="shared" si="268"/>
        <v>220092.80000000002</v>
      </c>
      <c r="O168" s="285">
        <f t="shared" si="269"/>
        <v>1380263.3388962892</v>
      </c>
      <c r="P168" s="307">
        <f t="shared" si="270"/>
        <v>275116</v>
      </c>
      <c r="Q168" s="263">
        <f t="shared" si="271"/>
        <v>577026.07784043206</v>
      </c>
      <c r="R168" s="262">
        <f t="shared" si="272"/>
        <v>220850</v>
      </c>
      <c r="S168" s="263">
        <f t="shared" si="273"/>
        <v>577026.07784043206</v>
      </c>
      <c r="T168" s="262">
        <f t="shared" si="274"/>
        <v>468149.60373104445</v>
      </c>
      <c r="U168" s="262"/>
    </row>
    <row r="169" spans="1:21">
      <c r="A169" s="185" t="s">
        <v>256</v>
      </c>
      <c r="B169" s="236"/>
      <c r="C169" s="259">
        <f t="shared" si="275"/>
        <v>59778.02609885385</v>
      </c>
      <c r="D169" s="260">
        <f t="shared" si="276"/>
        <v>1.3539887649497024</v>
      </c>
      <c r="E169" s="259">
        <f t="shared" si="277"/>
        <v>375943.97821406578</v>
      </c>
      <c r="F169" s="260">
        <f t="shared" si="278"/>
        <v>2.7809881419396891</v>
      </c>
      <c r="G169" s="259">
        <f t="shared" si="279"/>
        <v>54811.26609885387</v>
      </c>
      <c r="H169" s="260">
        <f t="shared" si="280"/>
        <v>1.3153033716654252</v>
      </c>
      <c r="I169" s="259">
        <f t="shared" si="281"/>
        <v>-33321.996438377653</v>
      </c>
      <c r="J169" s="260">
        <f t="shared" si="265"/>
        <v>0.87280217611427768</v>
      </c>
      <c r="K169" s="284">
        <f t="shared" si="266"/>
        <v>547</v>
      </c>
      <c r="M169" s="261">
        <f t="shared" si="267"/>
        <v>228647.86609885388</v>
      </c>
      <c r="N169" s="262">
        <f t="shared" si="268"/>
        <v>168869.84000000003</v>
      </c>
      <c r="O169" s="285">
        <f t="shared" si="269"/>
        <v>587031.27821406582</v>
      </c>
      <c r="P169" s="307">
        <f t="shared" si="270"/>
        <v>211087.30000000002</v>
      </c>
      <c r="Q169" s="263">
        <f t="shared" si="271"/>
        <v>228647.86609885388</v>
      </c>
      <c r="R169" s="262">
        <f t="shared" si="272"/>
        <v>173836.6</v>
      </c>
      <c r="S169" s="263">
        <f t="shared" si="273"/>
        <v>228647.86609885388</v>
      </c>
      <c r="T169" s="262">
        <f t="shared" si="274"/>
        <v>261969.86253723153</v>
      </c>
      <c r="U169" s="262"/>
    </row>
    <row r="170" spans="1:21">
      <c r="A170" s="185" t="s">
        <v>257</v>
      </c>
      <c r="B170" s="236"/>
      <c r="C170" s="259">
        <f t="shared" si="275"/>
        <v>33730.504728936081</v>
      </c>
      <c r="D170" s="260">
        <f t="shared" si="276"/>
        <v>1.4062992024095733</v>
      </c>
      <c r="E170" s="259">
        <f t="shared" si="277"/>
        <v>156622.82714252447</v>
      </c>
      <c r="F170" s="260">
        <f t="shared" si="278"/>
        <v>2.5092742965698838</v>
      </c>
      <c r="G170" s="259">
        <f t="shared" si="279"/>
        <v>67333.384728936086</v>
      </c>
      <c r="H170" s="260">
        <f t="shared" si="280"/>
        <v>2.3625826600480835</v>
      </c>
      <c r="I170" s="259">
        <f t="shared" si="281"/>
        <v>22331.853112074168</v>
      </c>
      <c r="J170" s="260">
        <f t="shared" si="265"/>
        <v>1.2365223145495359</v>
      </c>
      <c r="K170" s="284">
        <f t="shared" si="266"/>
        <v>232</v>
      </c>
      <c r="M170" s="261">
        <f t="shared" si="267"/>
        <v>116749.38472893609</v>
      </c>
      <c r="N170" s="262">
        <f t="shared" si="268"/>
        <v>83018.880000000005</v>
      </c>
      <c r="O170" s="285">
        <f t="shared" si="269"/>
        <v>260396.42714252448</v>
      </c>
      <c r="P170" s="307">
        <f t="shared" si="270"/>
        <v>103773.59999999999</v>
      </c>
      <c r="Q170" s="263">
        <f t="shared" si="271"/>
        <v>116749.38472893609</v>
      </c>
      <c r="R170" s="262">
        <f t="shared" si="272"/>
        <v>49416</v>
      </c>
      <c r="S170" s="263">
        <f t="shared" si="273"/>
        <v>116749.38472893609</v>
      </c>
      <c r="T170" s="262">
        <f t="shared" si="274"/>
        <v>94417.531616861917</v>
      </c>
      <c r="U170" s="262"/>
    </row>
    <row r="171" spans="1:21">
      <c r="A171" s="185" t="s">
        <v>258</v>
      </c>
      <c r="B171" s="236"/>
      <c r="C171" s="259">
        <f t="shared" si="275"/>
        <v>-23997.540030320844</v>
      </c>
      <c r="D171" s="260">
        <f t="shared" si="276"/>
        <v>0.71930653137952949</v>
      </c>
      <c r="E171" s="259">
        <f t="shared" si="277"/>
        <v>62706.995955185004</v>
      </c>
      <c r="F171" s="260">
        <f t="shared" si="278"/>
        <v>1.58677495040546</v>
      </c>
      <c r="G171" s="259">
        <f t="shared" si="279"/>
        <v>3053.219958987167</v>
      </c>
      <c r="H171" s="260">
        <f t="shared" si="280"/>
        <v>1.0522426973323404</v>
      </c>
      <c r="I171" s="259">
        <f t="shared" si="281"/>
        <v>-20650.751519642974</v>
      </c>
      <c r="J171" s="260">
        <f t="shared" si="265"/>
        <v>0.74861213805280513</v>
      </c>
      <c r="K171" s="284">
        <f t="shared" si="266"/>
        <v>198</v>
      </c>
      <c r="M171" s="261">
        <f t="shared" si="267"/>
        <v>61496.219935887173</v>
      </c>
      <c r="N171" s="262">
        <f t="shared" si="268"/>
        <v>85493.759966208017</v>
      </c>
      <c r="O171" s="285">
        <f t="shared" si="269"/>
        <v>169574.19591294503</v>
      </c>
      <c r="P171" s="307">
        <f t="shared" si="270"/>
        <v>106867.19995776002</v>
      </c>
      <c r="Q171" s="263">
        <f t="shared" si="271"/>
        <v>61496.219935887173</v>
      </c>
      <c r="R171" s="262">
        <f t="shared" si="272"/>
        <v>58442.999976900006</v>
      </c>
      <c r="S171" s="263">
        <f t="shared" si="273"/>
        <v>61496.219935887173</v>
      </c>
      <c r="T171" s="262">
        <f t="shared" si="274"/>
        <v>82146.971455530147</v>
      </c>
      <c r="U171" s="262"/>
    </row>
    <row r="172" spans="1:21">
      <c r="A172" s="192" t="s">
        <v>259</v>
      </c>
      <c r="B172" s="236"/>
      <c r="C172" s="259">
        <f t="shared" si="275"/>
        <v>67387.379137231474</v>
      </c>
      <c r="D172" s="260">
        <f t="shared" si="276"/>
        <v>2.2670751794702633</v>
      </c>
      <c r="E172" s="259">
        <f t="shared" si="277"/>
        <v>209804.52911755824</v>
      </c>
      <c r="F172" s="260">
        <f t="shared" si="278"/>
        <v>4.155939462716737</v>
      </c>
      <c r="G172" s="259">
        <f t="shared" si="279"/>
        <v>71989.789643041484</v>
      </c>
      <c r="H172" s="260">
        <f t="shared" si="280"/>
        <v>2.4818507227884994</v>
      </c>
      <c r="I172" s="259">
        <f t="shared" si="281"/>
        <v>23421.424600720638</v>
      </c>
      <c r="J172" s="260">
        <f t="shared" si="265"/>
        <v>1.2410867496941527</v>
      </c>
      <c r="K172" s="284">
        <f t="shared" si="266"/>
        <v>481</v>
      </c>
      <c r="M172" s="261">
        <f t="shared" si="267"/>
        <v>120570.78942659148</v>
      </c>
      <c r="N172" s="262">
        <f t="shared" si="268"/>
        <v>53183.410289360007</v>
      </c>
      <c r="O172" s="285">
        <f t="shared" si="269"/>
        <v>276283.79197925824</v>
      </c>
      <c r="P172" s="307">
        <f t="shared" si="270"/>
        <v>66479.262861700001</v>
      </c>
      <c r="Q172" s="263">
        <f t="shared" si="271"/>
        <v>120570.78942659148</v>
      </c>
      <c r="R172" s="262">
        <f t="shared" si="272"/>
        <v>48580.999783549996</v>
      </c>
      <c r="S172" s="263">
        <f t="shared" si="273"/>
        <v>120570.78942659148</v>
      </c>
      <c r="T172" s="262">
        <f t="shared" si="274"/>
        <v>97149.364825870842</v>
      </c>
      <c r="U172" s="262"/>
    </row>
    <row r="173" spans="1:21">
      <c r="A173" s="185" t="s">
        <v>260</v>
      </c>
      <c r="B173" s="236"/>
      <c r="C173" s="259">
        <f t="shared" si="275"/>
        <v>40821.763216772597</v>
      </c>
      <c r="D173" s="260">
        <f t="shared" si="276"/>
        <v>3.2373669978820248</v>
      </c>
      <c r="E173" s="259">
        <f t="shared" si="277"/>
        <v>117131.04042783106</v>
      </c>
      <c r="F173" s="260">
        <f t="shared" si="278"/>
        <v>6.1357923544691717</v>
      </c>
      <c r="G173" s="259">
        <f t="shared" si="279"/>
        <v>41697.211216772594</v>
      </c>
      <c r="H173" s="260">
        <f t="shared" si="280"/>
        <v>3.4005302945752787</v>
      </c>
      <c r="I173" s="259">
        <f t="shared" si="281"/>
        <v>15553.833506608178</v>
      </c>
      <c r="J173" s="260">
        <f t="shared" si="265"/>
        <v>1.3574494632480556</v>
      </c>
      <c r="K173" s="284">
        <f t="shared" si="266"/>
        <v>579</v>
      </c>
      <c r="M173" s="261">
        <f t="shared" si="267"/>
        <v>59067.211216772594</v>
      </c>
      <c r="N173" s="262">
        <f t="shared" si="268"/>
        <v>18245.448</v>
      </c>
      <c r="O173" s="285">
        <f t="shared" si="269"/>
        <v>139937.85042783106</v>
      </c>
      <c r="P173" s="307">
        <f t="shared" si="270"/>
        <v>22806.81</v>
      </c>
      <c r="Q173" s="263">
        <f t="shared" si="271"/>
        <v>59067.211216772594</v>
      </c>
      <c r="R173" s="262">
        <f t="shared" si="272"/>
        <v>17370</v>
      </c>
      <c r="S173" s="263">
        <f t="shared" si="273"/>
        <v>59067.211216772594</v>
      </c>
      <c r="T173" s="262">
        <f t="shared" si="274"/>
        <v>43513.377710164415</v>
      </c>
      <c r="U173" s="262"/>
    </row>
    <row r="174" spans="1:21">
      <c r="A174" s="185" t="s">
        <v>261</v>
      </c>
      <c r="B174" s="236"/>
      <c r="C174" s="259">
        <f t="shared" si="275"/>
        <v>-40629.058739835091</v>
      </c>
      <c r="D174" s="260">
        <f t="shared" si="276"/>
        <v>0.65366194567164893</v>
      </c>
      <c r="E174" s="259">
        <f t="shared" si="277"/>
        <v>117643.69758727765</v>
      </c>
      <c r="F174" s="260">
        <f t="shared" si="278"/>
        <v>1.8022728675507791</v>
      </c>
      <c r="G174" s="259">
        <f t="shared" si="279"/>
        <v>-16836.649929499472</v>
      </c>
      <c r="H174" s="260">
        <f t="shared" si="280"/>
        <v>0.8199635371853603</v>
      </c>
      <c r="I174" s="259">
        <f t="shared" si="281"/>
        <v>-53260.068611807568</v>
      </c>
      <c r="J174" s="260">
        <f t="shared" si="265"/>
        <v>0.59012246324613138</v>
      </c>
      <c r="K174" s="284">
        <f t="shared" si="266"/>
        <v>214</v>
      </c>
      <c r="M174" s="261">
        <f t="shared" si="267"/>
        <v>76681.350070500528</v>
      </c>
      <c r="N174" s="262">
        <f t="shared" si="268"/>
        <v>117310.40881033562</v>
      </c>
      <c r="O174" s="285">
        <f t="shared" si="269"/>
        <v>264281.70860019716</v>
      </c>
      <c r="P174" s="307">
        <f t="shared" si="270"/>
        <v>146638.01101291951</v>
      </c>
      <c r="Q174" s="263">
        <f t="shared" si="271"/>
        <v>76681.350070500528</v>
      </c>
      <c r="R174" s="262">
        <f t="shared" si="272"/>
        <v>93518</v>
      </c>
      <c r="S174" s="263">
        <f t="shared" si="273"/>
        <v>76681.350070500528</v>
      </c>
      <c r="T174" s="262">
        <f t="shared" si="274"/>
        <v>129941.4186823081</v>
      </c>
      <c r="U174" s="262"/>
    </row>
    <row r="175" spans="1:21" ht="13.5" thickBot="1">
      <c r="A175" s="258" t="s">
        <v>38</v>
      </c>
      <c r="B175" s="236"/>
      <c r="C175" s="266">
        <f>M175-N175</f>
        <v>-556584</v>
      </c>
      <c r="D175" s="260">
        <f t="shared" si="276"/>
        <v>0</v>
      </c>
      <c r="E175" s="266">
        <f>O175-P175</f>
        <v>0</v>
      </c>
      <c r="F175" s="265" t="s">
        <v>41</v>
      </c>
      <c r="G175" s="266">
        <f>Q175-R175</f>
        <v>-556584</v>
      </c>
      <c r="H175" s="260">
        <f t="shared" si="280"/>
        <v>0</v>
      </c>
      <c r="I175" s="266">
        <f>S175-T175</f>
        <v>-556584</v>
      </c>
      <c r="J175" s="267">
        <f>S175/T175</f>
        <v>0</v>
      </c>
      <c r="K175" s="296"/>
      <c r="L175" s="144"/>
      <c r="M175" s="269">
        <v>0</v>
      </c>
      <c r="N175" s="270">
        <f>'Program Costs'!E9</f>
        <v>556584</v>
      </c>
      <c r="O175" s="285">
        <v>0</v>
      </c>
      <c r="P175" s="270">
        <v>0</v>
      </c>
      <c r="Q175" s="271">
        <v>0</v>
      </c>
      <c r="R175" s="270">
        <f>'Program Costs'!E9</f>
        <v>556584</v>
      </c>
      <c r="S175" s="271">
        <v>0</v>
      </c>
      <c r="T175" s="270">
        <f>'Program Costs'!E$9</f>
        <v>556584</v>
      </c>
      <c r="U175" s="262"/>
    </row>
    <row r="176" spans="1:21" ht="13.5" thickBot="1">
      <c r="A176" s="272" t="s">
        <v>15</v>
      </c>
      <c r="B176" s="297"/>
      <c r="C176" s="298">
        <f>SUM(C167:C175)</f>
        <v>508979.65280717309</v>
      </c>
      <c r="D176" s="275">
        <f>M176/N176</f>
        <v>1.3906817780488556</v>
      </c>
      <c r="E176" s="298">
        <f>SUM(E167:E175)</f>
        <v>3063711.4524249546</v>
      </c>
      <c r="F176" s="275">
        <f>O176/P176</f>
        <v>4.2845368286870187</v>
      </c>
      <c r="G176" s="274">
        <f>SUM(G167:G175)</f>
        <v>593179.60011262703</v>
      </c>
      <c r="H176" s="275">
        <f>Q176/R176</f>
        <v>1.4867719364105891</v>
      </c>
      <c r="I176" s="274">
        <f>SUM(I167:I175)</f>
        <v>-167042.03263823688</v>
      </c>
      <c r="J176" s="275">
        <f>S176/T176</f>
        <v>0.91558503905822475</v>
      </c>
      <c r="K176" s="276">
        <f>SUM(K167:K175)</f>
        <v>3382</v>
      </c>
      <c r="M176" s="277">
        <f t="shared" ref="M176:T176" si="282">SUM(M167:M175)</f>
        <v>1811778.1998730768</v>
      </c>
      <c r="N176" s="274">
        <f t="shared" si="282"/>
        <v>1302798.5470659037</v>
      </c>
      <c r="O176" s="274">
        <f t="shared" si="282"/>
        <v>3996479.6362573341</v>
      </c>
      <c r="P176" s="274">
        <f t="shared" si="282"/>
        <v>932768.18383237964</v>
      </c>
      <c r="Q176" s="274">
        <f t="shared" si="282"/>
        <v>1811778.1998730768</v>
      </c>
      <c r="R176" s="274">
        <f t="shared" si="282"/>
        <v>1218598.59976045</v>
      </c>
      <c r="S176" s="274">
        <f t="shared" si="282"/>
        <v>1811778.1998730768</v>
      </c>
      <c r="T176" s="274">
        <f t="shared" si="282"/>
        <v>1978820.2325113139</v>
      </c>
      <c r="U176" s="235"/>
    </row>
    <row r="177" spans="1:21" s="144" customFormat="1" ht="13.5" thickBot="1">
      <c r="A177" s="187"/>
      <c r="B177" s="187"/>
      <c r="C177" s="293"/>
      <c r="D177" s="291"/>
      <c r="E177" s="293"/>
      <c r="F177" s="312"/>
      <c r="G177" s="290"/>
      <c r="H177" s="291"/>
      <c r="I177" s="290"/>
      <c r="J177" s="291"/>
      <c r="K177" s="310"/>
      <c r="L177" s="281"/>
      <c r="M177" s="293"/>
      <c r="N177" s="293"/>
      <c r="O177" s="293"/>
      <c r="P177" s="293"/>
      <c r="Q177" s="293"/>
      <c r="R177" s="293"/>
      <c r="S177" s="293"/>
      <c r="T177" s="293"/>
      <c r="U177" s="187"/>
    </row>
    <row r="178" spans="1:21" ht="13.5" thickBot="1">
      <c r="A178" s="480" t="str">
        <f>"COST EFFECTIVENESS TESTS - BUDGET 2013 - FORECASTED PARTICIPANTS &amp; COSTS - THERMWISE BUSINESS CUSTOM REBATES PROGRAM ("&amp;Years&amp; IF(Years=1," Year)"," Years)")</f>
        <v>COST EFFECTIVENESS TESTS - BUDGET 2013 - FORECASTED PARTICIPANTS &amp; COSTS - THERMWISE BUSINESS CUSTOM REBATES PROGRAM (1 Year)</v>
      </c>
      <c r="B178" s="481"/>
      <c r="C178" s="481"/>
      <c r="D178" s="481"/>
      <c r="E178" s="481"/>
      <c r="F178" s="481"/>
      <c r="G178" s="481"/>
      <c r="H178" s="481"/>
      <c r="I178" s="481"/>
      <c r="J178" s="481"/>
      <c r="K178" s="482"/>
      <c r="M178" s="475" t="str">
        <f>A178</f>
        <v>COST EFFECTIVENESS TESTS - BUDGET 2013 - FORECASTED PARTICIPANTS &amp; COSTS - THERMWISE BUSINESS CUSTOM REBATES PROGRAM (1 Year)</v>
      </c>
      <c r="N178" s="476"/>
      <c r="O178" s="476"/>
      <c r="P178" s="476"/>
      <c r="Q178" s="476"/>
      <c r="R178" s="476"/>
      <c r="S178" s="476"/>
      <c r="T178" s="477"/>
    </row>
    <row r="179" spans="1:21" s="281" customFormat="1" ht="42.75" customHeight="1" thickBot="1">
      <c r="A179" s="279"/>
      <c r="B179" s="280"/>
      <c r="C179" s="483" t="s">
        <v>20</v>
      </c>
      <c r="D179" s="484"/>
      <c r="E179" s="485" t="s">
        <v>21</v>
      </c>
      <c r="F179" s="487"/>
      <c r="G179" s="483" t="s">
        <v>71</v>
      </c>
      <c r="H179" s="484"/>
      <c r="I179" s="483" t="s">
        <v>22</v>
      </c>
      <c r="J179" s="484"/>
      <c r="K179" s="294" t="s">
        <v>84</v>
      </c>
      <c r="L179" s="218"/>
      <c r="M179" s="478" t="s">
        <v>20</v>
      </c>
      <c r="N179" s="479"/>
      <c r="O179" s="475" t="s">
        <v>21</v>
      </c>
      <c r="P179" s="476"/>
      <c r="Q179" s="478" t="s">
        <v>71</v>
      </c>
      <c r="R179" s="479"/>
      <c r="S179" s="478" t="s">
        <v>22</v>
      </c>
      <c r="T179" s="479"/>
      <c r="U179" s="282"/>
    </row>
    <row r="180" spans="1:21" ht="13.5" thickBot="1">
      <c r="A180" s="244" t="s">
        <v>10</v>
      </c>
      <c r="B180" s="245"/>
      <c r="C180" s="246" t="s">
        <v>19</v>
      </c>
      <c r="D180" s="247" t="s">
        <v>49</v>
      </c>
      <c r="E180" s="246" t="s">
        <v>19</v>
      </c>
      <c r="F180" s="247" t="s">
        <v>49</v>
      </c>
      <c r="G180" s="246" t="s">
        <v>19</v>
      </c>
      <c r="H180" s="247" t="s">
        <v>49</v>
      </c>
      <c r="I180" s="246" t="s">
        <v>19</v>
      </c>
      <c r="J180" s="247" t="s">
        <v>49</v>
      </c>
      <c r="K180" s="313" t="str">
        <f>Years&amp;" Years"</f>
        <v>1 Years</v>
      </c>
      <c r="M180" s="249" t="s">
        <v>30</v>
      </c>
      <c r="N180" s="246" t="s">
        <v>31</v>
      </c>
      <c r="O180" s="246" t="s">
        <v>30</v>
      </c>
      <c r="P180" s="246" t="s">
        <v>31</v>
      </c>
      <c r="Q180" s="246" t="s">
        <v>30</v>
      </c>
      <c r="R180" s="246" t="s">
        <v>31</v>
      </c>
      <c r="S180" s="246" t="s">
        <v>30</v>
      </c>
      <c r="T180" s="246" t="s">
        <v>31</v>
      </c>
    </row>
    <row r="181" spans="1:21">
      <c r="A181" s="258" t="s">
        <v>103</v>
      </c>
      <c r="B181" s="236"/>
      <c r="C181" s="259">
        <f>M181-N181</f>
        <v>1145798.5231455944</v>
      </c>
      <c r="D181" s="260">
        <f>M181/N181</f>
        <v>3.291597046291189</v>
      </c>
      <c r="E181" s="259">
        <f>O181-P181</f>
        <v>2494028.4900198919</v>
      </c>
      <c r="F181" s="260">
        <f>O181/P181</f>
        <v>5.9880569800397838</v>
      </c>
      <c r="G181" s="259">
        <f>Q181-R181</f>
        <v>1395798.5231455944</v>
      </c>
      <c r="H181" s="260">
        <f>Q181/R181</f>
        <v>6.583194092582378</v>
      </c>
      <c r="I181" s="259">
        <f>S181-T181</f>
        <v>693570.27217907622</v>
      </c>
      <c r="J181" s="314">
        <f>S181/T181</f>
        <v>1.7283655693633304</v>
      </c>
      <c r="K181" s="305">
        <f>VLOOKUP($A181,input,49,FALSE)</f>
        <v>50</v>
      </c>
      <c r="M181" s="261">
        <f>VLOOKUP($A181,Avoided_Costs,14,FALSE)+VLOOKUP($A181,input,52,FALSE)</f>
        <v>1645798.5231455944</v>
      </c>
      <c r="N181" s="262">
        <f>VLOOKUP($A181,input,48,FALSE)</f>
        <v>500000</v>
      </c>
      <c r="O181" s="285">
        <f>VLOOKUP(A181,Customer_Savings,11,FALSE)+VLOOKUP(A181,input,46,FALSE)+VLOOKUP(A181,input,52,FALSE)</f>
        <v>2994028.4900198919</v>
      </c>
      <c r="P181" s="306">
        <f>VLOOKUP($A181,input,47,FALSE)</f>
        <v>500000</v>
      </c>
      <c r="Q181" s="263">
        <f>VLOOKUP($A181,Avoided_Costs,14,FALSE)</f>
        <v>1645798.5231455944</v>
      </c>
      <c r="R181" s="262">
        <f>VLOOKUP($A181,input,46,FALSE)</f>
        <v>250000</v>
      </c>
      <c r="S181" s="263">
        <f>VLOOKUP($A181,Avoided_Costs,14,FALSE)</f>
        <v>1645798.5231455944</v>
      </c>
      <c r="T181" s="262">
        <f>VLOOKUP($A181,Lost_Revenue,14,FALSE)+VLOOKUP($A181,input,46,FALSE)</f>
        <v>952228.25096651819</v>
      </c>
      <c r="U181" s="262"/>
    </row>
    <row r="182" spans="1:21" ht="13.5" thickBot="1">
      <c r="A182" s="258" t="s">
        <v>38</v>
      </c>
      <c r="B182" s="236"/>
      <c r="C182" s="266">
        <f>M182-N182</f>
        <v>-573601.73249999993</v>
      </c>
      <c r="D182" s="267">
        <f>M182/N182</f>
        <v>0</v>
      </c>
      <c r="E182" s="266">
        <f>O182-P182</f>
        <v>0</v>
      </c>
      <c r="F182" s="265" t="s">
        <v>41</v>
      </c>
      <c r="G182" s="266">
        <f>Q182-R182</f>
        <v>-573601.73249999993</v>
      </c>
      <c r="H182" s="267">
        <f>Q182/R182</f>
        <v>0</v>
      </c>
      <c r="I182" s="266">
        <f>S182-T182</f>
        <v>-573601.73249999993</v>
      </c>
      <c r="J182" s="315">
        <f>S182/T182</f>
        <v>0</v>
      </c>
      <c r="K182" s="296">
        <v>0</v>
      </c>
      <c r="L182" s="144"/>
      <c r="M182" s="269">
        <v>0</v>
      </c>
      <c r="N182" s="308">
        <f>'Program Costs'!E$7</f>
        <v>573601.73249999993</v>
      </c>
      <c r="O182" s="285">
        <v>0</v>
      </c>
      <c r="P182" s="270">
        <v>0</v>
      </c>
      <c r="Q182" s="271">
        <v>0</v>
      </c>
      <c r="R182" s="270">
        <f>'Program Costs'!E$7</f>
        <v>573601.73249999993</v>
      </c>
      <c r="S182" s="271">
        <v>0</v>
      </c>
      <c r="T182" s="270">
        <f>'Program Costs'!E$7</f>
        <v>573601.73249999993</v>
      </c>
      <c r="U182" s="262"/>
    </row>
    <row r="183" spans="1:21" ht="13.5" thickBot="1">
      <c r="A183" s="272" t="s">
        <v>15</v>
      </c>
      <c r="B183" s="297"/>
      <c r="C183" s="298">
        <f>SUM(C181:C182)</f>
        <v>572196.79064559448</v>
      </c>
      <c r="D183" s="275">
        <f>M183/N183</f>
        <v>1.5329693249592391</v>
      </c>
      <c r="E183" s="298">
        <f>SUM(E181:E182)</f>
        <v>2494028.4900198919</v>
      </c>
      <c r="F183" s="316">
        <f>O183/P183</f>
        <v>5.9880569800397838</v>
      </c>
      <c r="G183" s="274">
        <f>SUM(G181:G182)</f>
        <v>822196.79064559448</v>
      </c>
      <c r="H183" s="275">
        <f>Q183/R183</f>
        <v>1.9982941489812791</v>
      </c>
      <c r="I183" s="274">
        <f>SUM(I181:I182)</f>
        <v>119968.53967907629</v>
      </c>
      <c r="J183" s="275">
        <f>S183/T183</f>
        <v>1.0786251030449152</v>
      </c>
      <c r="K183" s="276">
        <f>SUM(K181:K182)</f>
        <v>50</v>
      </c>
      <c r="M183" s="277">
        <f t="shared" ref="M183:T183" si="283">SUM(M181:M182)</f>
        <v>1645798.5231455944</v>
      </c>
      <c r="N183" s="274">
        <f t="shared" si="283"/>
        <v>1073601.7324999999</v>
      </c>
      <c r="O183" s="274">
        <f t="shared" si="283"/>
        <v>2994028.4900198919</v>
      </c>
      <c r="P183" s="274">
        <f t="shared" si="283"/>
        <v>500000</v>
      </c>
      <c r="Q183" s="274">
        <f t="shared" si="283"/>
        <v>1645798.5231455944</v>
      </c>
      <c r="R183" s="274">
        <f t="shared" si="283"/>
        <v>823601.73249999993</v>
      </c>
      <c r="S183" s="274">
        <f t="shared" si="283"/>
        <v>1645798.5231455944</v>
      </c>
      <c r="T183" s="274">
        <f t="shared" si="283"/>
        <v>1525829.9834665181</v>
      </c>
      <c r="U183" s="235"/>
    </row>
    <row r="184" spans="1:21" s="144" customFormat="1" ht="13.5" thickBot="1">
      <c r="A184" s="187"/>
      <c r="B184" s="187"/>
      <c r="C184" s="293"/>
      <c r="D184" s="309"/>
      <c r="E184" s="293"/>
      <c r="F184" s="309"/>
      <c r="G184" s="293"/>
      <c r="H184" s="309"/>
      <c r="I184" s="293"/>
      <c r="J184" s="309"/>
      <c r="K184" s="310"/>
      <c r="L184" s="281"/>
      <c r="M184" s="293"/>
      <c r="N184" s="293"/>
      <c r="O184" s="293"/>
      <c r="P184" s="293"/>
      <c r="Q184" s="293"/>
      <c r="R184" s="293"/>
      <c r="S184" s="293"/>
      <c r="T184" s="293"/>
      <c r="U184" s="187"/>
    </row>
    <row r="185" spans="1:21" ht="13.5" thickBot="1">
      <c r="A185" s="480" t="str">
        <f>"COST EFFECTIVENESS TESTS - BUDGET 2013 - FORECASTED PARTICIPANTS &amp; COSTS - MARKET TRANSFORMATION ("&amp;Years&amp; IF(Years=1," Year)"," Years)")</f>
        <v>COST EFFECTIVENESS TESTS - BUDGET 2013 - FORECASTED PARTICIPANTS &amp; COSTS - MARKET TRANSFORMATION (1 Year)</v>
      </c>
      <c r="B185" s="481"/>
      <c r="C185" s="481"/>
      <c r="D185" s="481"/>
      <c r="E185" s="481"/>
      <c r="F185" s="481"/>
      <c r="G185" s="481"/>
      <c r="H185" s="481"/>
      <c r="I185" s="481"/>
      <c r="J185" s="481"/>
      <c r="K185" s="482"/>
      <c r="M185" s="485" t="str">
        <f>A185</f>
        <v>COST EFFECTIVENESS TESTS - BUDGET 2013 - FORECASTED PARTICIPANTS &amp; COSTS - MARKET TRANSFORMATION (1 Year)</v>
      </c>
      <c r="N185" s="486"/>
      <c r="O185" s="486"/>
      <c r="P185" s="486"/>
      <c r="Q185" s="486"/>
      <c r="R185" s="486"/>
      <c r="S185" s="486"/>
      <c r="T185" s="487"/>
    </row>
    <row r="186" spans="1:21" s="281" customFormat="1" ht="28.5" customHeight="1" thickBot="1">
      <c r="A186" s="279"/>
      <c r="B186" s="280"/>
      <c r="C186" s="483" t="s">
        <v>20</v>
      </c>
      <c r="D186" s="484"/>
      <c r="E186" s="485" t="s">
        <v>21</v>
      </c>
      <c r="F186" s="487"/>
      <c r="G186" s="483" t="s">
        <v>71</v>
      </c>
      <c r="H186" s="484"/>
      <c r="I186" s="483" t="s">
        <v>22</v>
      </c>
      <c r="J186" s="484"/>
      <c r="K186" s="294" t="s">
        <v>84</v>
      </c>
      <c r="L186" s="218"/>
      <c r="M186" s="483" t="s">
        <v>20</v>
      </c>
      <c r="N186" s="484"/>
      <c r="O186" s="485" t="s">
        <v>21</v>
      </c>
      <c r="P186" s="486"/>
      <c r="Q186" s="483" t="s">
        <v>71</v>
      </c>
      <c r="R186" s="484"/>
      <c r="S186" s="483" t="s">
        <v>22</v>
      </c>
      <c r="T186" s="484"/>
      <c r="U186" s="282"/>
    </row>
    <row r="187" spans="1:21" ht="13.5" thickBot="1">
      <c r="A187" s="244" t="s">
        <v>10</v>
      </c>
      <c r="B187" s="245"/>
      <c r="C187" s="246" t="s">
        <v>19</v>
      </c>
      <c r="D187" s="247" t="s">
        <v>49</v>
      </c>
      <c r="E187" s="246" t="s">
        <v>19</v>
      </c>
      <c r="F187" s="247" t="s">
        <v>49</v>
      </c>
      <c r="G187" s="246" t="s">
        <v>19</v>
      </c>
      <c r="H187" s="247" t="s">
        <v>49</v>
      </c>
      <c r="I187" s="246" t="s">
        <v>19</v>
      </c>
      <c r="J187" s="247" t="s">
        <v>49</v>
      </c>
      <c r="K187" s="295" t="str">
        <f>Years&amp;" Years"</f>
        <v>1 Years</v>
      </c>
      <c r="M187" s="249" t="s">
        <v>30</v>
      </c>
      <c r="N187" s="246" t="s">
        <v>31</v>
      </c>
      <c r="O187" s="246" t="s">
        <v>30</v>
      </c>
      <c r="P187" s="246" t="s">
        <v>31</v>
      </c>
      <c r="Q187" s="246" t="s">
        <v>30</v>
      </c>
      <c r="R187" s="246" t="s">
        <v>31</v>
      </c>
      <c r="S187" s="246" t="s">
        <v>30</v>
      </c>
      <c r="T187" s="246" t="s">
        <v>31</v>
      </c>
    </row>
    <row r="188" spans="1:21" ht="13.5" thickBot="1">
      <c r="A188" s="258" t="s">
        <v>38</v>
      </c>
      <c r="B188" s="236"/>
      <c r="C188" s="317">
        <f>M188-N188</f>
        <v>-1991812.59</v>
      </c>
      <c r="D188" s="318">
        <f>M188/N188</f>
        <v>0</v>
      </c>
      <c r="E188" s="317">
        <f>O188-P188</f>
        <v>0</v>
      </c>
      <c r="F188" s="265" t="s">
        <v>41</v>
      </c>
      <c r="G188" s="320">
        <f>Q188-R188</f>
        <v>-1991812.59</v>
      </c>
      <c r="H188" s="319">
        <f>Q188/R188</f>
        <v>0</v>
      </c>
      <c r="I188" s="317">
        <f>S188-T188</f>
        <v>-1991812.59</v>
      </c>
      <c r="J188" s="318">
        <f>S188/T188</f>
        <v>0</v>
      </c>
      <c r="K188" s="321">
        <v>0</v>
      </c>
      <c r="M188" s="269">
        <v>0</v>
      </c>
      <c r="N188" s="308">
        <f>'Program Costs'!E10</f>
        <v>1991812.59</v>
      </c>
      <c r="O188" s="285">
        <v>0</v>
      </c>
      <c r="P188" s="270">
        <v>0</v>
      </c>
      <c r="Q188" s="271">
        <v>0</v>
      </c>
      <c r="R188" s="270">
        <f>'Program Costs'!E10</f>
        <v>1991812.59</v>
      </c>
      <c r="S188" s="271">
        <v>0</v>
      </c>
      <c r="T188" s="270">
        <f>'Program Costs'!E$10</f>
        <v>1991812.59</v>
      </c>
      <c r="U188" s="262"/>
    </row>
    <row r="189" spans="1:21" ht="13.5" thickBot="1">
      <c r="A189" s="272" t="s">
        <v>15</v>
      </c>
      <c r="B189" s="297"/>
      <c r="C189" s="298">
        <f>SUM(C188)</f>
        <v>-1991812.59</v>
      </c>
      <c r="D189" s="275">
        <f>M189/N189</f>
        <v>0</v>
      </c>
      <c r="E189" s="298">
        <f>SUM(E188)</f>
        <v>0</v>
      </c>
      <c r="F189" s="316" t="s">
        <v>41</v>
      </c>
      <c r="G189" s="274">
        <f>SUM(G188)</f>
        <v>-1991812.59</v>
      </c>
      <c r="H189" s="275">
        <f>Q189/R189</f>
        <v>0</v>
      </c>
      <c r="I189" s="274">
        <f>SUM(I188)</f>
        <v>-1991812.59</v>
      </c>
      <c r="J189" s="275">
        <f>S189/T189</f>
        <v>0</v>
      </c>
      <c r="K189" s="276">
        <f>SUM(K188)</f>
        <v>0</v>
      </c>
      <c r="M189" s="277">
        <f>SUM(M188:M188)</f>
        <v>0</v>
      </c>
      <c r="N189" s="274">
        <f>SUM(N188:N188)</f>
        <v>1991812.59</v>
      </c>
      <c r="O189" s="274">
        <v>0</v>
      </c>
      <c r="P189" s="274">
        <f>SUM(P188)</f>
        <v>0</v>
      </c>
      <c r="Q189" s="274">
        <f>SUM(Q188:Q188)</f>
        <v>0</v>
      </c>
      <c r="R189" s="274">
        <f>SUM(R188:R188)</f>
        <v>1991812.59</v>
      </c>
      <c r="S189" s="274">
        <v>0</v>
      </c>
      <c r="T189" s="274">
        <f>SUM(T188:T188)</f>
        <v>1991812.59</v>
      </c>
      <c r="U189" s="235"/>
    </row>
    <row r="190" spans="1:21" ht="28.5" customHeight="1">
      <c r="A190" s="474" t="s">
        <v>292</v>
      </c>
      <c r="B190" s="474"/>
      <c r="C190" s="474"/>
      <c r="D190" s="474"/>
      <c r="E190" s="474"/>
      <c r="F190" s="474"/>
      <c r="G190" s="474"/>
      <c r="H190" s="474"/>
      <c r="I190" s="474"/>
      <c r="J190" s="474"/>
      <c r="K190" s="474"/>
    </row>
  </sheetData>
  <mergeCells count="91">
    <mergeCell ref="A178:K178"/>
    <mergeCell ref="M178:T178"/>
    <mergeCell ref="A164:K164"/>
    <mergeCell ref="O179:P179"/>
    <mergeCell ref="Q179:R179"/>
    <mergeCell ref="S179:T179"/>
    <mergeCell ref="C179:D179"/>
    <mergeCell ref="E179:F179"/>
    <mergeCell ref="G179:H179"/>
    <mergeCell ref="I179:J179"/>
    <mergeCell ref="M179:N179"/>
    <mergeCell ref="M50:N50"/>
    <mergeCell ref="M90:T90"/>
    <mergeCell ref="O91:P91"/>
    <mergeCell ref="Q50:R50"/>
    <mergeCell ref="S50:T50"/>
    <mergeCell ref="S91:T91"/>
    <mergeCell ref="O50:P50"/>
    <mergeCell ref="I16:J16"/>
    <mergeCell ref="I50:J50"/>
    <mergeCell ref="A90:K90"/>
    <mergeCell ref="C133:D133"/>
    <mergeCell ref="E133:F133"/>
    <mergeCell ref="G133:H133"/>
    <mergeCell ref="C16:D16"/>
    <mergeCell ref="E16:F16"/>
    <mergeCell ref="G16:H16"/>
    <mergeCell ref="C50:D50"/>
    <mergeCell ref="E50:F50"/>
    <mergeCell ref="G50:H50"/>
    <mergeCell ref="I133:J133"/>
    <mergeCell ref="A2:K2"/>
    <mergeCell ref="A15:K15"/>
    <mergeCell ref="C3:D3"/>
    <mergeCell ref="E3:F3"/>
    <mergeCell ref="G3:H3"/>
    <mergeCell ref="I3:J3"/>
    <mergeCell ref="M2:T2"/>
    <mergeCell ref="M15:T15"/>
    <mergeCell ref="O16:P16"/>
    <mergeCell ref="Q16:R16"/>
    <mergeCell ref="S16:T16"/>
    <mergeCell ref="M16:N16"/>
    <mergeCell ref="M3:N3"/>
    <mergeCell ref="O3:P3"/>
    <mergeCell ref="Q3:R3"/>
    <mergeCell ref="S3:T3"/>
    <mergeCell ref="S186:T186"/>
    <mergeCell ref="Q133:R133"/>
    <mergeCell ref="S133:T133"/>
    <mergeCell ref="Q165:R165"/>
    <mergeCell ref="S165:T165"/>
    <mergeCell ref="M164:T164"/>
    <mergeCell ref="M133:N133"/>
    <mergeCell ref="O133:P133"/>
    <mergeCell ref="M185:T185"/>
    <mergeCell ref="M153:T153"/>
    <mergeCell ref="O154:P154"/>
    <mergeCell ref="M154:N154"/>
    <mergeCell ref="A153:K153"/>
    <mergeCell ref="C154:D154"/>
    <mergeCell ref="I186:J186"/>
    <mergeCell ref="A185:K185"/>
    <mergeCell ref="Q91:R91"/>
    <mergeCell ref="A132:K132"/>
    <mergeCell ref="M91:N91"/>
    <mergeCell ref="C91:D91"/>
    <mergeCell ref="E91:F91"/>
    <mergeCell ref="G91:H91"/>
    <mergeCell ref="I91:J91"/>
    <mergeCell ref="Q186:R186"/>
    <mergeCell ref="M132:T132"/>
    <mergeCell ref="E154:F154"/>
    <mergeCell ref="G154:H154"/>
    <mergeCell ref="I154:J154"/>
    <mergeCell ref="A190:K190"/>
    <mergeCell ref="M49:T49"/>
    <mergeCell ref="Q154:R154"/>
    <mergeCell ref="S154:T154"/>
    <mergeCell ref="A49:K49"/>
    <mergeCell ref="M186:N186"/>
    <mergeCell ref="O186:P186"/>
    <mergeCell ref="M165:N165"/>
    <mergeCell ref="O165:P165"/>
    <mergeCell ref="C165:D165"/>
    <mergeCell ref="E165:F165"/>
    <mergeCell ref="G165:H165"/>
    <mergeCell ref="I165:J165"/>
    <mergeCell ref="C186:D186"/>
    <mergeCell ref="E186:F186"/>
    <mergeCell ref="G186:H186"/>
  </mergeCells>
  <phoneticPr fontId="2" type="noConversion"/>
  <dataValidations count="1">
    <dataValidation type="list" allowBlank="1" showInputMessage="1" showErrorMessage="1" sqref="A181:B181 A163:B163 A167:B174 A156:B160 A135:B149 A18:B45 A93:B128 A52:B86">
      <formula1>Measures</formula1>
    </dataValidation>
  </dataValidations>
  <pageMargins left="0" right="0" top="0" bottom="0" header="0.5" footer="0.5"/>
  <pageSetup scale="65" fitToHeight="0" orientation="portrait" r:id="rId1"/>
  <headerFooter alignWithMargins="0"/>
  <rowBreaks count="3" manualBreakCount="3">
    <brk id="48" max="11" man="1"/>
    <brk id="88" max="11" man="1"/>
    <brk id="151" max="10" man="1"/>
  </rowBreaks>
  <ignoredErrors>
    <ignoredError sqref="D8 D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AA54"/>
  <sheetViews>
    <sheetView zoomScale="85" zoomScaleNormal="85" workbookViewId="0"/>
  </sheetViews>
  <sheetFormatPr defaultRowHeight="12.75"/>
  <cols>
    <col min="1" max="1" width="13.85546875" style="86" customWidth="1"/>
    <col min="2" max="5" width="10.5703125" style="86" bestFit="1" customWidth="1"/>
    <col min="6" max="9" width="10.5703125" style="86" customWidth="1"/>
    <col min="10" max="10" width="12.42578125" style="86" customWidth="1"/>
    <col min="11" max="11" width="18.28515625" style="86" bestFit="1" customWidth="1"/>
    <col min="12" max="12" width="12.85546875" style="86" customWidth="1"/>
    <col min="13" max="13" width="14.140625" style="86" customWidth="1"/>
    <col min="14" max="14" width="9.28515625" style="86" bestFit="1" customWidth="1"/>
    <col min="15" max="15" width="9.7109375" style="86" bestFit="1" customWidth="1"/>
    <col min="16" max="16" width="9.85546875" style="86" bestFit="1" customWidth="1"/>
    <col min="17" max="17" width="9.28515625" style="86" customWidth="1"/>
    <col min="18" max="18" width="10.7109375" style="376" bestFit="1" customWidth="1"/>
    <col min="19" max="19" width="10.42578125" style="86" bestFit="1" customWidth="1"/>
    <col min="20" max="20" width="10.85546875" style="86" customWidth="1"/>
    <col min="21" max="21" width="10.28515625" style="86" customWidth="1"/>
    <col min="22" max="22" width="9.28515625" style="86" bestFit="1" customWidth="1"/>
    <col min="23" max="23" width="13" style="86" bestFit="1" customWidth="1"/>
    <col min="24" max="24" width="10.85546875" style="86" bestFit="1" customWidth="1"/>
    <col min="25" max="16384" width="9.140625" style="86"/>
  </cols>
  <sheetData>
    <row r="1" spans="1:27">
      <c r="A1" s="86" t="s">
        <v>23</v>
      </c>
      <c r="B1" s="129">
        <v>0.06</v>
      </c>
      <c r="O1" s="86">
        <v>1</v>
      </c>
    </row>
    <row r="2" spans="1:27" ht="13.5" thickBot="1">
      <c r="A2" s="86" t="s">
        <v>27</v>
      </c>
      <c r="B2" s="386">
        <v>1</v>
      </c>
      <c r="O2" s="86">
        <v>2</v>
      </c>
    </row>
    <row r="3" spans="1:27" ht="13.5" thickBot="1">
      <c r="B3" s="493" t="s">
        <v>78</v>
      </c>
      <c r="C3" s="494"/>
      <c r="D3" s="494"/>
      <c r="E3" s="495"/>
      <c r="F3" s="493" t="s">
        <v>79</v>
      </c>
      <c r="G3" s="494"/>
      <c r="H3" s="494"/>
      <c r="I3" s="495"/>
      <c r="O3" s="86">
        <v>3</v>
      </c>
    </row>
    <row r="4" spans="1:27">
      <c r="A4" s="86">
        <v>1</v>
      </c>
      <c r="B4" s="387">
        <v>2</v>
      </c>
      <c r="C4" s="388">
        <v>3</v>
      </c>
      <c r="D4" s="388">
        <v>4</v>
      </c>
      <c r="E4" s="389">
        <v>5</v>
      </c>
      <c r="F4" s="387">
        <v>6</v>
      </c>
      <c r="G4" s="388">
        <v>7</v>
      </c>
      <c r="H4" s="388">
        <v>8</v>
      </c>
      <c r="I4" s="389">
        <v>9</v>
      </c>
      <c r="J4" s="86">
        <v>10</v>
      </c>
      <c r="O4" s="390"/>
      <c r="P4" s="391"/>
    </row>
    <row r="5" spans="1:27" ht="14.25">
      <c r="B5" s="496" t="s">
        <v>270</v>
      </c>
      <c r="C5" s="498"/>
      <c r="D5" s="498" t="s">
        <v>272</v>
      </c>
      <c r="E5" s="497"/>
      <c r="F5" s="496" t="s">
        <v>273</v>
      </c>
      <c r="G5" s="498"/>
      <c r="H5" s="498" t="s">
        <v>274</v>
      </c>
      <c r="I5" s="497"/>
      <c r="J5" s="86" t="s">
        <v>80</v>
      </c>
      <c r="K5" s="392"/>
      <c r="L5" s="392"/>
      <c r="M5" s="393"/>
      <c r="O5" s="496" t="s">
        <v>275</v>
      </c>
      <c r="P5" s="497"/>
      <c r="Q5" s="394"/>
      <c r="T5" s="492"/>
    </row>
    <row r="6" spans="1:27" ht="13.5" thickBot="1">
      <c r="A6" s="395" t="s">
        <v>14</v>
      </c>
      <c r="B6" s="396" t="s">
        <v>11</v>
      </c>
      <c r="C6" s="395" t="s">
        <v>12</v>
      </c>
      <c r="D6" s="395" t="s">
        <v>11</v>
      </c>
      <c r="E6" s="397" t="s">
        <v>12</v>
      </c>
      <c r="F6" s="396" t="s">
        <v>11</v>
      </c>
      <c r="G6" s="395" t="s">
        <v>12</v>
      </c>
      <c r="H6" s="395" t="s">
        <v>11</v>
      </c>
      <c r="I6" s="397" t="s">
        <v>12</v>
      </c>
      <c r="J6" s="398" t="s">
        <v>247</v>
      </c>
      <c r="K6" s="395" t="s">
        <v>81</v>
      </c>
      <c r="L6" s="395" t="s">
        <v>13</v>
      </c>
      <c r="M6" s="395"/>
      <c r="N6" s="399" t="s">
        <v>14</v>
      </c>
      <c r="O6" s="396" t="s">
        <v>11</v>
      </c>
      <c r="P6" s="397" t="s">
        <v>12</v>
      </c>
      <c r="Q6" s="400"/>
      <c r="R6" s="378"/>
      <c r="S6" s="388"/>
      <c r="T6" s="492"/>
      <c r="U6" s="388"/>
      <c r="W6" s="388"/>
      <c r="Y6" s="388"/>
      <c r="AA6" s="388"/>
    </row>
    <row r="7" spans="1:27">
      <c r="A7" s="86">
        <v>1</v>
      </c>
      <c r="B7" s="401">
        <v>7.0320854352969695</v>
      </c>
      <c r="C7" s="402">
        <v>7.2897579707155753</v>
      </c>
      <c r="D7" s="402">
        <v>7.0320854352969695</v>
      </c>
      <c r="E7" s="403">
        <v>7.2897579707155753</v>
      </c>
      <c r="F7" s="401">
        <v>1.6917749542836593</v>
      </c>
      <c r="G7" s="402">
        <v>1.9436060861277131</v>
      </c>
      <c r="H7" s="402">
        <v>1.6917749542836593</v>
      </c>
      <c r="I7" s="403">
        <v>1.9436060861277131</v>
      </c>
      <c r="J7" s="380">
        <v>2.3002130833350001</v>
      </c>
      <c r="M7" s="381"/>
      <c r="N7" s="382">
        <v>1</v>
      </c>
      <c r="O7" s="383">
        <v>3.7219167823159172</v>
      </c>
      <c r="P7" s="383">
        <v>3.6227169330780606</v>
      </c>
      <c r="Q7" s="382">
        <v>2013</v>
      </c>
      <c r="S7" s="404"/>
      <c r="T7" s="404"/>
      <c r="V7" s="404"/>
      <c r="W7" s="404"/>
    </row>
    <row r="8" spans="1:27">
      <c r="A8" s="86">
        <v>2</v>
      </c>
      <c r="B8" s="401">
        <f>B7*(1+L8)</f>
        <v>7.100076981917594</v>
      </c>
      <c r="C8" s="402">
        <f>C7*(1+L8)</f>
        <v>7.3602408912488135</v>
      </c>
      <c r="D8" s="402">
        <f>D7*(1+L8)</f>
        <v>7.100076981917594</v>
      </c>
      <c r="E8" s="403">
        <f>E7*(1+L8)</f>
        <v>7.3602408912488135</v>
      </c>
      <c r="F8" s="401">
        <f>F7*(1+L8)</f>
        <v>1.7081323203501206</v>
      </c>
      <c r="G8" s="402">
        <f>G7*(1+L8)</f>
        <v>1.9623983469773572</v>
      </c>
      <c r="H8" s="402">
        <f>H7*(1+L8)</f>
        <v>1.7081323203501206</v>
      </c>
      <c r="I8" s="403">
        <f>I7*(1+L8)</f>
        <v>1.9623983469773572</v>
      </c>
      <c r="J8" s="380">
        <v>2.3446935</v>
      </c>
      <c r="K8" s="384">
        <f>(J8-J7)/J7</f>
        <v>1.9337520070318564E-2</v>
      </c>
      <c r="L8" s="384">
        <f>K8/2</f>
        <v>9.6687600351592819E-3</v>
      </c>
      <c r="M8" s="381"/>
      <c r="N8" s="382">
        <v>2</v>
      </c>
      <c r="O8" s="383">
        <v>3.8033838853930355</v>
      </c>
      <c r="P8" s="383">
        <v>3.7811779535780001</v>
      </c>
      <c r="Q8" s="382">
        <v>2014</v>
      </c>
      <c r="S8" s="404"/>
      <c r="T8" s="404"/>
      <c r="V8" s="404"/>
      <c r="W8" s="404"/>
    </row>
    <row r="9" spans="1:27">
      <c r="A9" s="86">
        <v>3</v>
      </c>
      <c r="B9" s="401">
        <f>B8*(1+L9)</f>
        <v>7.1745966555755833</v>
      </c>
      <c r="C9" s="402">
        <f t="shared" ref="C9:C30" si="0">C8*(1+L9)</f>
        <v>7.4374911451061907</v>
      </c>
      <c r="D9" s="402">
        <f t="shared" ref="D9:D30" si="1">D8*(1+L9)</f>
        <v>7.1745966555755833</v>
      </c>
      <c r="E9" s="403">
        <f t="shared" ref="E9:E30" si="2">E8*(1+L9)</f>
        <v>7.4374911451061907</v>
      </c>
      <c r="F9" s="401">
        <f t="shared" ref="F9:F30" si="3">F8*(1+L9)</f>
        <v>1.7260602193576011</v>
      </c>
      <c r="G9" s="402">
        <f t="shared" ref="G9:G30" si="4">G8*(1+L9)</f>
        <v>1.9829949242787253</v>
      </c>
      <c r="H9" s="402">
        <f t="shared" ref="H9:H30" si="5">H8*(1+L9)</f>
        <v>1.7260602193576011</v>
      </c>
      <c r="I9" s="403">
        <f t="shared" ref="I9:I30" si="6">I8*(1+L9)</f>
        <v>1.9829949242787253</v>
      </c>
      <c r="J9" s="380">
        <v>2.3939115000000002</v>
      </c>
      <c r="K9" s="384">
        <f t="shared" ref="K9:K18" si="7">(J9-J8)/J8</f>
        <v>2.0991229770543657E-2</v>
      </c>
      <c r="L9" s="384">
        <f t="shared" ref="L9:L30" si="8">K9/2</f>
        <v>1.0495614885271828E-2</v>
      </c>
      <c r="M9" s="381"/>
      <c r="N9" s="382">
        <v>3</v>
      </c>
      <c r="O9" s="383">
        <v>4.0140432113953146</v>
      </c>
      <c r="P9" s="383">
        <v>4.0319580689960226</v>
      </c>
      <c r="Q9" s="382">
        <v>2015</v>
      </c>
      <c r="S9" s="404"/>
      <c r="T9" s="404"/>
      <c r="V9" s="404"/>
      <c r="W9" s="404"/>
    </row>
    <row r="10" spans="1:27">
      <c r="A10" s="86">
        <v>4</v>
      </c>
      <c r="B10" s="401">
        <f t="shared" ref="B10:B30" si="9">B9*(1+L10)</f>
        <v>7.2488803773758725</v>
      </c>
      <c r="C10" s="402">
        <f t="shared" si="0"/>
        <v>7.5144968012619042</v>
      </c>
      <c r="D10" s="402">
        <f t="shared" si="1"/>
        <v>7.2488803773758725</v>
      </c>
      <c r="E10" s="403">
        <f t="shared" si="2"/>
        <v>7.5144968012619042</v>
      </c>
      <c r="F10" s="401">
        <f t="shared" si="3"/>
        <v>1.7439313532067304</v>
      </c>
      <c r="G10" s="402">
        <f t="shared" si="4"/>
        <v>2.0035262865779608</v>
      </c>
      <c r="H10" s="402">
        <f t="shared" si="5"/>
        <v>1.7439313532067304</v>
      </c>
      <c r="I10" s="403">
        <f t="shared" si="6"/>
        <v>2.0035262865779608</v>
      </c>
      <c r="J10" s="380">
        <v>2.4434832499999999</v>
      </c>
      <c r="K10" s="384">
        <f t="shared" si="7"/>
        <v>2.0707427989714609E-2</v>
      </c>
      <c r="L10" s="384">
        <f t="shared" si="8"/>
        <v>1.0353713994857305E-2</v>
      </c>
      <c r="M10" s="381"/>
      <c r="N10" s="382">
        <v>4</v>
      </c>
      <c r="O10" s="383">
        <v>3.965053389556449</v>
      </c>
      <c r="P10" s="383">
        <v>4.2036714110306237</v>
      </c>
      <c r="Q10" s="382">
        <v>2016</v>
      </c>
      <c r="S10" s="404"/>
      <c r="T10" s="404"/>
      <c r="V10" s="404"/>
      <c r="W10" s="404"/>
    </row>
    <row r="11" spans="1:27">
      <c r="A11" s="86">
        <v>5</v>
      </c>
      <c r="B11" s="401">
        <f t="shared" si="9"/>
        <v>7.3192626379185413</v>
      </c>
      <c r="C11" s="402">
        <f t="shared" si="0"/>
        <v>7.5874580372293439</v>
      </c>
      <c r="D11" s="402">
        <f t="shared" si="1"/>
        <v>7.3192626379185413</v>
      </c>
      <c r="E11" s="403">
        <f t="shared" si="2"/>
        <v>7.5874580372293439</v>
      </c>
      <c r="F11" s="401">
        <f t="shared" si="3"/>
        <v>1.7608638758143607</v>
      </c>
      <c r="G11" s="402">
        <f t="shared" si="4"/>
        <v>2.022979319565803</v>
      </c>
      <c r="H11" s="402">
        <f t="shared" si="5"/>
        <v>1.7608638758143607</v>
      </c>
      <c r="I11" s="403">
        <f t="shared" si="6"/>
        <v>2.022979319565803</v>
      </c>
      <c r="J11" s="380">
        <v>2.4909327499999998</v>
      </c>
      <c r="K11" s="384">
        <f t="shared" si="7"/>
        <v>1.9418794869987311E-2</v>
      </c>
      <c r="L11" s="384">
        <f t="shared" si="8"/>
        <v>9.7093974349936555E-3</v>
      </c>
      <c r="M11" s="381"/>
      <c r="N11" s="382">
        <v>5</v>
      </c>
      <c r="O11" s="383">
        <v>3.8709256179181906</v>
      </c>
      <c r="P11" s="383">
        <v>4.1302314916252785</v>
      </c>
      <c r="Q11" s="382">
        <v>2017</v>
      </c>
      <c r="S11" s="404"/>
      <c r="T11" s="404"/>
      <c r="V11" s="404"/>
      <c r="W11" s="404"/>
    </row>
    <row r="12" spans="1:27">
      <c r="A12" s="86">
        <v>6</v>
      </c>
      <c r="B12" s="401">
        <f t="shared" si="9"/>
        <v>7.3889143101224111</v>
      </c>
      <c r="C12" s="402">
        <f t="shared" si="0"/>
        <v>7.6596619143428457</v>
      </c>
      <c r="D12" s="402">
        <f t="shared" si="1"/>
        <v>7.3889143101224111</v>
      </c>
      <c r="E12" s="403">
        <f t="shared" si="2"/>
        <v>7.6596619143428457</v>
      </c>
      <c r="F12" s="401">
        <f t="shared" si="3"/>
        <v>1.777620633911613</v>
      </c>
      <c r="G12" s="402">
        <f t="shared" si="4"/>
        <v>2.0422304244122982</v>
      </c>
      <c r="H12" s="402">
        <f t="shared" si="5"/>
        <v>1.777620633911613</v>
      </c>
      <c r="I12" s="403">
        <f t="shared" si="6"/>
        <v>2.0422304244122982</v>
      </c>
      <c r="J12" s="380">
        <v>2.5383412500000002</v>
      </c>
      <c r="K12" s="384">
        <f t="shared" si="7"/>
        <v>1.903242871570917E-2</v>
      </c>
      <c r="L12" s="384">
        <f t="shared" si="8"/>
        <v>9.5162143578545848E-3</v>
      </c>
      <c r="M12" s="381"/>
      <c r="N12" s="382">
        <v>6</v>
      </c>
      <c r="O12" s="383">
        <v>3.9679746702361367</v>
      </c>
      <c r="P12" s="383">
        <v>4.2292618096069825</v>
      </c>
      <c r="Q12" s="382">
        <v>2018</v>
      </c>
      <c r="S12" s="404"/>
      <c r="T12" s="404"/>
      <c r="V12" s="404"/>
      <c r="W12" s="404"/>
    </row>
    <row r="13" spans="1:27">
      <c r="A13" s="86">
        <v>7</v>
      </c>
      <c r="B13" s="401">
        <f t="shared" si="9"/>
        <v>7.4616549851917542</v>
      </c>
      <c r="C13" s="402">
        <f t="shared" si="0"/>
        <v>7.7350679828215316</v>
      </c>
      <c r="D13" s="402">
        <f t="shared" si="1"/>
        <v>7.4616549851917542</v>
      </c>
      <c r="E13" s="403">
        <f t="shared" si="2"/>
        <v>7.7350679828215316</v>
      </c>
      <c r="F13" s="401">
        <f t="shared" si="3"/>
        <v>1.7951205424909806</v>
      </c>
      <c r="G13" s="402">
        <f t="shared" si="4"/>
        <v>2.062335302271741</v>
      </c>
      <c r="H13" s="402">
        <f t="shared" si="5"/>
        <v>1.7951205424909806</v>
      </c>
      <c r="I13" s="403">
        <f t="shared" si="6"/>
        <v>2.062335302271741</v>
      </c>
      <c r="J13" s="380">
        <v>2.5883189999999998</v>
      </c>
      <c r="K13" s="384">
        <f t="shared" si="7"/>
        <v>1.9689137542085643E-2</v>
      </c>
      <c r="L13" s="384">
        <f t="shared" si="8"/>
        <v>9.8445687710428213E-3</v>
      </c>
      <c r="M13" s="381"/>
      <c r="N13" s="382">
        <v>7</v>
      </c>
      <c r="O13" s="383">
        <v>4.0677055376093154</v>
      </c>
      <c r="P13" s="383">
        <v>4.3851454686357432</v>
      </c>
      <c r="Q13" s="382">
        <v>2019</v>
      </c>
      <c r="S13" s="404"/>
      <c r="T13" s="404"/>
      <c r="V13" s="404"/>
      <c r="W13" s="404"/>
    </row>
    <row r="14" spans="1:27">
      <c r="A14" s="86">
        <v>8</v>
      </c>
      <c r="B14" s="401">
        <f t="shared" si="9"/>
        <v>7.5323341377199267</v>
      </c>
      <c r="C14" s="402">
        <f t="shared" si="0"/>
        <v>7.8083369896113943</v>
      </c>
      <c r="D14" s="402">
        <f t="shared" si="1"/>
        <v>7.5323341377199267</v>
      </c>
      <c r="E14" s="403">
        <f t="shared" si="2"/>
        <v>7.8083369896113943</v>
      </c>
      <c r="F14" s="401">
        <f t="shared" si="3"/>
        <v>1.8121244911968608</v>
      </c>
      <c r="G14" s="402">
        <f t="shared" si="4"/>
        <v>2.0818703935729039</v>
      </c>
      <c r="H14" s="402">
        <f t="shared" si="5"/>
        <v>1.8121244911968608</v>
      </c>
      <c r="I14" s="403">
        <f t="shared" si="6"/>
        <v>2.0818703935729039</v>
      </c>
      <c r="J14" s="380">
        <v>2.6373537499999999</v>
      </c>
      <c r="K14" s="384">
        <f t="shared" si="7"/>
        <v>1.894463163157251E-2</v>
      </c>
      <c r="L14" s="384">
        <f t="shared" si="8"/>
        <v>9.4723158157862548E-3</v>
      </c>
      <c r="M14" s="381"/>
      <c r="N14" s="382">
        <v>8</v>
      </c>
      <c r="O14" s="383">
        <v>4.3934400234454278</v>
      </c>
      <c r="P14" s="383">
        <v>4.6779317120383537</v>
      </c>
      <c r="Q14" s="382">
        <v>2020</v>
      </c>
      <c r="S14" s="404"/>
      <c r="T14" s="404"/>
      <c r="V14" s="404"/>
      <c r="W14" s="404"/>
    </row>
    <row r="15" spans="1:27">
      <c r="A15" s="86">
        <v>9</v>
      </c>
      <c r="B15" s="401">
        <f t="shared" si="9"/>
        <v>7.6033069400623781</v>
      </c>
      <c r="C15" s="402">
        <f t="shared" si="0"/>
        <v>7.8819104062514977</v>
      </c>
      <c r="D15" s="402">
        <f t="shared" si="1"/>
        <v>7.6033069400623781</v>
      </c>
      <c r="E15" s="403">
        <f t="shared" si="2"/>
        <v>7.8819104062514977</v>
      </c>
      <c r="F15" s="401">
        <f t="shared" si="3"/>
        <v>1.8291990860013554</v>
      </c>
      <c r="G15" s="402">
        <f t="shared" si="4"/>
        <v>2.101486647079998</v>
      </c>
      <c r="H15" s="402">
        <f t="shared" si="5"/>
        <v>1.8291990860013554</v>
      </c>
      <c r="I15" s="403">
        <f t="shared" si="6"/>
        <v>2.101486647079998</v>
      </c>
      <c r="J15" s="380">
        <v>2.6870542500000001</v>
      </c>
      <c r="K15" s="384">
        <f t="shared" si="7"/>
        <v>1.8844836419839452E-2</v>
      </c>
      <c r="L15" s="384">
        <f t="shared" si="8"/>
        <v>9.4224182099197258E-3</v>
      </c>
      <c r="M15" s="381"/>
      <c r="N15" s="382">
        <v>9</v>
      </c>
      <c r="O15" s="383">
        <v>4.7214511320769237</v>
      </c>
      <c r="P15" s="383">
        <v>5.0112487765015503</v>
      </c>
      <c r="Q15" s="382">
        <v>2021</v>
      </c>
      <c r="S15" s="404"/>
      <c r="T15" s="404"/>
      <c r="V15" s="404"/>
      <c r="W15" s="404"/>
    </row>
    <row r="16" spans="1:27">
      <c r="A16" s="86">
        <v>10</v>
      </c>
      <c r="B16" s="401">
        <f t="shared" si="9"/>
        <v>7.674643803042553</v>
      </c>
      <c r="C16" s="402">
        <f t="shared" si="0"/>
        <v>7.9558612235873243</v>
      </c>
      <c r="D16" s="402">
        <f t="shared" si="1"/>
        <v>7.674643803042553</v>
      </c>
      <c r="E16" s="403">
        <f t="shared" si="2"/>
        <v>7.9558612235873243</v>
      </c>
      <c r="F16" s="401">
        <f t="shared" si="3"/>
        <v>1.8463612662987181</v>
      </c>
      <c r="G16" s="402">
        <f t="shared" si="4"/>
        <v>2.1212035237205433</v>
      </c>
      <c r="H16" s="402">
        <f t="shared" si="5"/>
        <v>1.8463612662987181</v>
      </c>
      <c r="I16" s="403">
        <f t="shared" si="6"/>
        <v>2.1212035237205433</v>
      </c>
      <c r="J16" s="380">
        <v>2.737476</v>
      </c>
      <c r="K16" s="384">
        <f t="shared" si="7"/>
        <v>1.8764693716176339E-2</v>
      </c>
      <c r="L16" s="384">
        <f t="shared" si="8"/>
        <v>9.3823468580881697E-3</v>
      </c>
      <c r="M16" s="381"/>
      <c r="N16" s="382">
        <v>10</v>
      </c>
      <c r="O16" s="383">
        <v>4.9358281905318577</v>
      </c>
      <c r="P16" s="383">
        <v>5.3069165126601012</v>
      </c>
      <c r="Q16" s="382">
        <v>2022</v>
      </c>
      <c r="S16" s="404"/>
      <c r="T16" s="404"/>
      <c r="V16" s="404"/>
      <c r="W16" s="404"/>
    </row>
    <row r="17" spans="1:25">
      <c r="A17" s="86">
        <v>11</v>
      </c>
      <c r="B17" s="401">
        <f t="shared" si="9"/>
        <v>7.7473026408853336</v>
      </c>
      <c r="C17" s="402">
        <f t="shared" si="0"/>
        <v>8.0311824561264977</v>
      </c>
      <c r="D17" s="402">
        <f t="shared" si="1"/>
        <v>7.7473026408853336</v>
      </c>
      <c r="E17" s="403">
        <f t="shared" si="2"/>
        <v>8.0311824561264977</v>
      </c>
      <c r="F17" s="401">
        <f t="shared" si="3"/>
        <v>1.8638414865265294</v>
      </c>
      <c r="G17" s="402">
        <f t="shared" si="4"/>
        <v>2.1412857824959208</v>
      </c>
      <c r="H17" s="402">
        <f t="shared" si="5"/>
        <v>1.8638414865265294</v>
      </c>
      <c r="I17" s="403">
        <f t="shared" si="6"/>
        <v>2.1412857824959208</v>
      </c>
      <c r="J17" s="385">
        <v>2.7893094999999999</v>
      </c>
      <c r="K17" s="384">
        <f t="shared" si="7"/>
        <v>1.8934777875678131E-2</v>
      </c>
      <c r="L17" s="384">
        <f t="shared" si="8"/>
        <v>9.4673889378390653E-3</v>
      </c>
      <c r="M17" s="381"/>
      <c r="N17" s="382">
        <v>11</v>
      </c>
      <c r="O17" s="383">
        <v>5.1977025309746017</v>
      </c>
      <c r="P17" s="383">
        <v>5.5451283823106934</v>
      </c>
      <c r="Q17" s="382">
        <v>2023</v>
      </c>
      <c r="S17" s="404"/>
      <c r="T17" s="404"/>
      <c r="V17" s="404"/>
      <c r="W17" s="404"/>
    </row>
    <row r="18" spans="1:25">
      <c r="A18" s="86">
        <v>12</v>
      </c>
      <c r="B18" s="401">
        <f t="shared" si="9"/>
        <v>7.8206493682057436</v>
      </c>
      <c r="C18" s="402">
        <f t="shared" si="0"/>
        <v>8.1072167840693972</v>
      </c>
      <c r="D18" s="402">
        <f t="shared" si="1"/>
        <v>7.8206493682057436</v>
      </c>
      <c r="E18" s="403">
        <f t="shared" si="2"/>
        <v>8.1072167840693972</v>
      </c>
      <c r="F18" s="401">
        <f t="shared" si="3"/>
        <v>1.8814871987979562</v>
      </c>
      <c r="G18" s="402">
        <f t="shared" si="4"/>
        <v>2.1615581678258748</v>
      </c>
      <c r="H18" s="402">
        <f t="shared" si="5"/>
        <v>1.8814871987979562</v>
      </c>
      <c r="I18" s="403">
        <f t="shared" si="6"/>
        <v>2.1615581678258748</v>
      </c>
      <c r="J18" s="385">
        <f>J17*(1+K17)</f>
        <v>2.8421244558090186</v>
      </c>
      <c r="K18" s="384">
        <f t="shared" si="7"/>
        <v>1.8934777875678099E-2</v>
      </c>
      <c r="L18" s="384">
        <f t="shared" si="8"/>
        <v>9.4673889378390497E-3</v>
      </c>
      <c r="M18" s="381"/>
      <c r="N18" s="382">
        <v>12</v>
      </c>
      <c r="O18" s="383">
        <v>5.3365605410934451</v>
      </c>
      <c r="P18" s="383">
        <v>5.6622211846376267</v>
      </c>
      <c r="Q18" s="382">
        <v>2024</v>
      </c>
      <c r="S18" s="404"/>
      <c r="T18" s="404"/>
      <c r="V18" s="404"/>
      <c r="W18" s="404"/>
    </row>
    <row r="19" spans="1:25">
      <c r="A19" s="86">
        <v>13</v>
      </c>
      <c r="B19" s="401">
        <f t="shared" si="9"/>
        <v>7.8953365696721081</v>
      </c>
      <c r="C19" s="402">
        <f t="shared" si="0"/>
        <v>8.1846407043572587</v>
      </c>
      <c r="D19" s="402">
        <f t="shared" si="1"/>
        <v>7.8953365696721081</v>
      </c>
      <c r="E19" s="403">
        <f t="shared" si="2"/>
        <v>8.1846407043572587</v>
      </c>
      <c r="F19" s="401">
        <f t="shared" si="3"/>
        <v>1.8994554015464766</v>
      </c>
      <c r="G19" s="402">
        <f t="shared" si="4"/>
        <v>2.1822010483286118</v>
      </c>
      <c r="H19" s="402">
        <f t="shared" si="5"/>
        <v>1.8994554015464766</v>
      </c>
      <c r="I19" s="403">
        <f t="shared" si="6"/>
        <v>2.1822010483286118</v>
      </c>
      <c r="J19" s="385">
        <f>J18*(1+K18)</f>
        <v>2.8959394510747947</v>
      </c>
      <c r="K19" s="384">
        <v>1.9099999999999999E-2</v>
      </c>
      <c r="L19" s="384">
        <f t="shared" si="8"/>
        <v>9.5499999999999995E-3</v>
      </c>
      <c r="M19" s="381"/>
      <c r="N19" s="382">
        <v>13</v>
      </c>
      <c r="O19" s="383">
        <v>5.5545282497500299</v>
      </c>
      <c r="P19" s="383">
        <v>5.9283356902514006</v>
      </c>
      <c r="Q19" s="382">
        <v>2025</v>
      </c>
      <c r="S19" s="404"/>
      <c r="T19" s="404"/>
      <c r="V19" s="404"/>
      <c r="W19" s="404"/>
    </row>
    <row r="20" spans="1:25">
      <c r="A20" s="86">
        <v>14</v>
      </c>
      <c r="B20" s="401">
        <f t="shared" si="9"/>
        <v>7.9707370339124761</v>
      </c>
      <c r="C20" s="402">
        <f t="shared" si="0"/>
        <v>8.26280402308387</v>
      </c>
      <c r="D20" s="402">
        <f t="shared" si="1"/>
        <v>7.9707370339124761</v>
      </c>
      <c r="E20" s="403">
        <f t="shared" si="2"/>
        <v>8.26280402308387</v>
      </c>
      <c r="F20" s="401">
        <f t="shared" si="3"/>
        <v>1.9175952006312453</v>
      </c>
      <c r="G20" s="402">
        <f t="shared" si="4"/>
        <v>2.2030410683401498</v>
      </c>
      <c r="H20" s="402">
        <f t="shared" si="5"/>
        <v>1.9175952006312453</v>
      </c>
      <c r="I20" s="403">
        <f t="shared" si="6"/>
        <v>2.2030410683401498</v>
      </c>
      <c r="J20" s="385">
        <f t="shared" ref="J20:J30" si="10">J19*(1+K19)</f>
        <v>2.9512518945903228</v>
      </c>
      <c r="K20" s="384">
        <v>1.9099999999999999E-2</v>
      </c>
      <c r="L20" s="384">
        <f t="shared" si="8"/>
        <v>9.5499999999999995E-3</v>
      </c>
      <c r="M20" s="381"/>
      <c r="N20" s="382">
        <v>14</v>
      </c>
      <c r="O20" s="383">
        <v>5.8251646078868973</v>
      </c>
      <c r="P20" s="383">
        <v>6.1879563129961843</v>
      </c>
      <c r="Q20" s="382">
        <v>2026</v>
      </c>
      <c r="S20" s="404"/>
      <c r="T20" s="404"/>
      <c r="V20" s="404"/>
      <c r="W20" s="404"/>
    </row>
    <row r="21" spans="1:25">
      <c r="A21" s="86">
        <v>15</v>
      </c>
      <c r="B21" s="401">
        <f t="shared" si="9"/>
        <v>8.0468575725863403</v>
      </c>
      <c r="C21" s="402">
        <f t="shared" si="0"/>
        <v>8.3417138015043211</v>
      </c>
      <c r="D21" s="402">
        <f t="shared" si="1"/>
        <v>8.0468575725863403</v>
      </c>
      <c r="E21" s="403">
        <f t="shared" si="2"/>
        <v>8.3417138015043211</v>
      </c>
      <c r="F21" s="401">
        <f t="shared" si="3"/>
        <v>1.9359082347972736</v>
      </c>
      <c r="G21" s="402">
        <f t="shared" si="4"/>
        <v>2.2240801105427983</v>
      </c>
      <c r="H21" s="402">
        <f t="shared" si="5"/>
        <v>1.9359082347972736</v>
      </c>
      <c r="I21" s="403">
        <f t="shared" si="6"/>
        <v>2.2240801105427983</v>
      </c>
      <c r="J21" s="385">
        <f t="shared" si="10"/>
        <v>3.0076208057769978</v>
      </c>
      <c r="K21" s="384">
        <v>1.9099999999999999E-2</v>
      </c>
      <c r="L21" s="384">
        <f t="shared" si="8"/>
        <v>9.5499999999999995E-3</v>
      </c>
      <c r="M21" s="381"/>
      <c r="N21" s="382">
        <v>15</v>
      </c>
      <c r="O21" s="383">
        <v>5.9580624508096589</v>
      </c>
      <c r="P21" s="383">
        <v>6.2986794286024042</v>
      </c>
      <c r="Q21" s="382">
        <v>2027</v>
      </c>
      <c r="S21" s="404"/>
      <c r="T21" s="404"/>
      <c r="V21" s="404"/>
      <c r="W21" s="404"/>
    </row>
    <row r="22" spans="1:25">
      <c r="A22" s="86">
        <v>16</v>
      </c>
      <c r="B22" s="401">
        <f t="shared" si="9"/>
        <v>8.1237050624045395</v>
      </c>
      <c r="C22" s="402">
        <f t="shared" si="0"/>
        <v>8.4213771683086875</v>
      </c>
      <c r="D22" s="402">
        <f t="shared" si="1"/>
        <v>8.1237050624045395</v>
      </c>
      <c r="E22" s="403">
        <f t="shared" si="2"/>
        <v>8.4213771683086875</v>
      </c>
      <c r="F22" s="401">
        <f t="shared" si="3"/>
        <v>1.9543961584395875</v>
      </c>
      <c r="G22" s="402">
        <f t="shared" si="4"/>
        <v>2.2453200755984821</v>
      </c>
      <c r="H22" s="402">
        <f t="shared" si="5"/>
        <v>1.9543961584395875</v>
      </c>
      <c r="I22" s="403">
        <f t="shared" si="6"/>
        <v>2.2453200755984821</v>
      </c>
      <c r="J22" s="385">
        <f t="shared" si="10"/>
        <v>3.0650663631673383</v>
      </c>
      <c r="K22" s="384">
        <v>1.9099999999999999E-2</v>
      </c>
      <c r="L22" s="384">
        <f t="shared" si="8"/>
        <v>9.5499999999999995E-3</v>
      </c>
      <c r="M22" s="381"/>
      <c r="N22" s="382">
        <v>16</v>
      </c>
      <c r="O22" s="383">
        <v>6.1121059097506336</v>
      </c>
      <c r="P22" s="383">
        <v>6.4285832574156183</v>
      </c>
      <c r="Q22" s="382">
        <v>2028</v>
      </c>
      <c r="S22" s="404"/>
      <c r="T22" s="404"/>
      <c r="V22" s="404"/>
      <c r="W22" s="404"/>
    </row>
    <row r="23" spans="1:25">
      <c r="A23" s="86">
        <v>17</v>
      </c>
      <c r="B23" s="401">
        <f t="shared" si="9"/>
        <v>8.2012864457505028</v>
      </c>
      <c r="C23" s="402">
        <f t="shared" si="0"/>
        <v>8.5018013202660345</v>
      </c>
      <c r="D23" s="402">
        <f t="shared" si="1"/>
        <v>8.2012864457505028</v>
      </c>
      <c r="E23" s="403">
        <f t="shared" si="2"/>
        <v>8.5018013202660345</v>
      </c>
      <c r="F23" s="401">
        <f t="shared" si="3"/>
        <v>1.9730606417526855</v>
      </c>
      <c r="G23" s="402">
        <f t="shared" si="4"/>
        <v>2.2667628823204473</v>
      </c>
      <c r="H23" s="402">
        <f t="shared" si="5"/>
        <v>1.9730606417526855</v>
      </c>
      <c r="I23" s="403">
        <f t="shared" si="6"/>
        <v>2.2667628823204473</v>
      </c>
      <c r="J23" s="385">
        <f t="shared" si="10"/>
        <v>3.1236091307038341</v>
      </c>
      <c r="K23" s="384">
        <v>1.9099999999999999E-2</v>
      </c>
      <c r="L23" s="384">
        <f t="shared" si="8"/>
        <v>9.5499999999999995E-3</v>
      </c>
      <c r="M23" s="381"/>
      <c r="N23" s="382">
        <v>17</v>
      </c>
      <c r="O23" s="383">
        <v>6.2693979858655506</v>
      </c>
      <c r="P23" s="383">
        <v>6.7156648713279861</v>
      </c>
      <c r="Q23" s="382">
        <v>2029</v>
      </c>
      <c r="S23" s="404"/>
      <c r="T23" s="404"/>
      <c r="V23" s="404"/>
      <c r="W23" s="404"/>
    </row>
    <row r="24" spans="1:25">
      <c r="A24" s="86">
        <v>18</v>
      </c>
      <c r="B24" s="401">
        <f t="shared" si="9"/>
        <v>8.2796087313074196</v>
      </c>
      <c r="C24" s="402">
        <f t="shared" si="0"/>
        <v>8.582993522874574</v>
      </c>
      <c r="D24" s="402">
        <f t="shared" si="1"/>
        <v>8.2796087313074196</v>
      </c>
      <c r="E24" s="403">
        <f t="shared" si="2"/>
        <v>8.582993522874574</v>
      </c>
      <c r="F24" s="401">
        <f t="shared" si="3"/>
        <v>1.9919033708814236</v>
      </c>
      <c r="G24" s="402">
        <f t="shared" si="4"/>
        <v>2.2884104678466075</v>
      </c>
      <c r="H24" s="402">
        <f t="shared" si="5"/>
        <v>1.9919033708814236</v>
      </c>
      <c r="I24" s="403">
        <f t="shared" si="6"/>
        <v>2.2884104678466075</v>
      </c>
      <c r="J24" s="385">
        <f t="shared" si="10"/>
        <v>3.183270065100277</v>
      </c>
      <c r="K24" s="384">
        <v>1.9099999999999999E-2</v>
      </c>
      <c r="L24" s="384">
        <f t="shared" si="8"/>
        <v>9.5499999999999995E-3</v>
      </c>
      <c r="M24" s="381"/>
      <c r="N24" s="382">
        <v>18</v>
      </c>
      <c r="O24" s="383">
        <v>6.1923030894404771</v>
      </c>
      <c r="P24" s="383">
        <v>6.7160588078491337</v>
      </c>
      <c r="Q24" s="382">
        <v>2030</v>
      </c>
      <c r="S24" s="404"/>
      <c r="T24" s="404"/>
      <c r="V24" s="404"/>
      <c r="W24" s="404"/>
    </row>
    <row r="25" spans="1:25">
      <c r="A25" s="86">
        <v>19</v>
      </c>
      <c r="B25" s="401">
        <f t="shared" si="9"/>
        <v>8.3586789946914042</v>
      </c>
      <c r="C25" s="402">
        <f t="shared" si="0"/>
        <v>8.6649611110180249</v>
      </c>
      <c r="D25" s="402">
        <f t="shared" si="1"/>
        <v>8.3586789946914042</v>
      </c>
      <c r="E25" s="403">
        <f t="shared" si="2"/>
        <v>8.6649611110180249</v>
      </c>
      <c r="F25" s="401">
        <f t="shared" si="3"/>
        <v>2.0109260480733409</v>
      </c>
      <c r="G25" s="402">
        <f t="shared" si="4"/>
        <v>2.3102647878145426</v>
      </c>
      <c r="H25" s="402">
        <f t="shared" si="5"/>
        <v>2.0109260480733409</v>
      </c>
      <c r="I25" s="403">
        <f t="shared" si="6"/>
        <v>2.3102647878145426</v>
      </c>
      <c r="J25" s="385">
        <f t="shared" si="10"/>
        <v>3.2440705233436917</v>
      </c>
      <c r="K25" s="384">
        <v>1.9099999999999999E-2</v>
      </c>
      <c r="L25" s="384">
        <f t="shared" si="8"/>
        <v>9.5499999999999995E-3</v>
      </c>
      <c r="M25" s="381"/>
      <c r="N25" s="382">
        <v>19</v>
      </c>
      <c r="O25" s="383">
        <v>6.4996366293481831</v>
      </c>
      <c r="P25" s="383">
        <v>7.0917606922712721</v>
      </c>
      <c r="Q25" s="382">
        <v>2031</v>
      </c>
      <c r="S25" s="404"/>
      <c r="T25" s="404"/>
      <c r="V25" s="404"/>
      <c r="W25" s="404"/>
    </row>
    <row r="26" spans="1:25">
      <c r="A26" s="86">
        <v>20</v>
      </c>
      <c r="B26" s="401">
        <f t="shared" si="9"/>
        <v>8.4385043790907073</v>
      </c>
      <c r="C26" s="402">
        <f t="shared" si="0"/>
        <v>8.7477114896282462</v>
      </c>
      <c r="D26" s="402">
        <f t="shared" si="1"/>
        <v>8.4385043790907073</v>
      </c>
      <c r="E26" s="403">
        <f t="shared" si="2"/>
        <v>8.7477114896282462</v>
      </c>
      <c r="F26" s="401">
        <f t="shared" si="3"/>
        <v>2.0301303918324414</v>
      </c>
      <c r="G26" s="402">
        <f t="shared" si="4"/>
        <v>2.3323278165381716</v>
      </c>
      <c r="H26" s="402">
        <f t="shared" si="5"/>
        <v>2.0301303918324414</v>
      </c>
      <c r="I26" s="403">
        <f t="shared" si="6"/>
        <v>2.3323278165381716</v>
      </c>
      <c r="J26" s="385">
        <f t="shared" si="10"/>
        <v>3.3060322703395557</v>
      </c>
      <c r="K26" s="384">
        <v>1.9099999999999999E-2</v>
      </c>
      <c r="L26" s="384">
        <f t="shared" si="8"/>
        <v>9.5499999999999995E-3</v>
      </c>
      <c r="M26" s="381"/>
      <c r="N26" s="382">
        <v>20</v>
      </c>
      <c r="O26" s="383">
        <v>6.6504447705652403</v>
      </c>
      <c r="P26" s="383">
        <v>7.2742394280961538</v>
      </c>
      <c r="Q26" s="382">
        <v>2032</v>
      </c>
      <c r="S26" s="404"/>
      <c r="T26" s="404"/>
      <c r="V26" s="404"/>
      <c r="W26" s="404"/>
    </row>
    <row r="27" spans="1:25">
      <c r="A27" s="86">
        <v>21</v>
      </c>
      <c r="B27" s="401">
        <f t="shared" si="9"/>
        <v>8.5190920959110237</v>
      </c>
      <c r="C27" s="402">
        <f t="shared" si="0"/>
        <v>8.8312521343541963</v>
      </c>
      <c r="D27" s="402">
        <f t="shared" si="1"/>
        <v>8.5190920959110237</v>
      </c>
      <c r="E27" s="403">
        <f t="shared" si="2"/>
        <v>8.8312521343541963</v>
      </c>
      <c r="F27" s="401">
        <f t="shared" si="3"/>
        <v>2.0495181370744411</v>
      </c>
      <c r="G27" s="402">
        <f t="shared" si="4"/>
        <v>2.3546015471861108</v>
      </c>
      <c r="H27" s="402">
        <f t="shared" si="5"/>
        <v>2.0495181370744411</v>
      </c>
      <c r="I27" s="403">
        <f t="shared" si="6"/>
        <v>2.3546015471861108</v>
      </c>
      <c r="J27" s="385">
        <f t="shared" si="10"/>
        <v>3.3691774867030411</v>
      </c>
      <c r="K27" s="384">
        <v>1.9099999999999999E-2</v>
      </c>
      <c r="L27" s="384">
        <f t="shared" si="8"/>
        <v>9.5499999999999995E-3</v>
      </c>
      <c r="M27" s="381"/>
      <c r="N27" s="382">
        <v>21</v>
      </c>
      <c r="O27" s="383">
        <v>6.889028907321757</v>
      </c>
      <c r="P27" s="383">
        <v>7.5340067405455216</v>
      </c>
      <c r="Q27" s="382">
        <v>2033</v>
      </c>
      <c r="S27" s="404"/>
      <c r="T27" s="404"/>
      <c r="V27" s="376"/>
      <c r="W27" s="376"/>
      <c r="X27" s="376"/>
      <c r="Y27" s="376"/>
    </row>
    <row r="28" spans="1:25">
      <c r="A28" s="86">
        <v>22</v>
      </c>
      <c r="B28" s="401">
        <f t="shared" si="9"/>
        <v>8.600449425426973</v>
      </c>
      <c r="C28" s="402">
        <f t="shared" si="0"/>
        <v>8.9155905922372778</v>
      </c>
      <c r="D28" s="402">
        <f t="shared" si="1"/>
        <v>8.600449425426973</v>
      </c>
      <c r="E28" s="403">
        <f t="shared" si="2"/>
        <v>8.9155905922372778</v>
      </c>
      <c r="F28" s="401">
        <f t="shared" si="3"/>
        <v>2.0690910352835017</v>
      </c>
      <c r="G28" s="402">
        <f t="shared" si="4"/>
        <v>2.377087991961738</v>
      </c>
      <c r="H28" s="402">
        <f t="shared" si="5"/>
        <v>2.0690910352835017</v>
      </c>
      <c r="I28" s="403">
        <f t="shared" si="6"/>
        <v>2.377087991961738</v>
      </c>
      <c r="J28" s="385">
        <f t="shared" si="10"/>
        <v>3.433528776699069</v>
      </c>
      <c r="K28" s="384">
        <v>1.9099999999999999E-2</v>
      </c>
      <c r="L28" s="384">
        <f t="shared" si="8"/>
        <v>9.5499999999999995E-3</v>
      </c>
      <c r="M28" s="381"/>
      <c r="N28" s="382">
        <v>22</v>
      </c>
      <c r="O28" s="383">
        <v>7.0830054477426705</v>
      </c>
      <c r="P28" s="383">
        <v>7.7514586843253692</v>
      </c>
      <c r="Q28" s="382">
        <v>2034</v>
      </c>
      <c r="S28" s="404"/>
      <c r="T28" s="404"/>
      <c r="V28" s="376"/>
      <c r="W28" s="376"/>
    </row>
    <row r="29" spans="1:25">
      <c r="A29" s="86">
        <v>23</v>
      </c>
      <c r="B29" s="401">
        <f t="shared" si="9"/>
        <v>8.6825837174397993</v>
      </c>
      <c r="C29" s="402">
        <f t="shared" si="0"/>
        <v>9.0007344823931437</v>
      </c>
      <c r="D29" s="402">
        <f t="shared" si="1"/>
        <v>8.6825837174397993</v>
      </c>
      <c r="E29" s="403">
        <f t="shared" si="2"/>
        <v>9.0007344823931437</v>
      </c>
      <c r="F29" s="401">
        <f t="shared" si="3"/>
        <v>2.0888508546704592</v>
      </c>
      <c r="G29" s="402">
        <f t="shared" si="4"/>
        <v>2.3997891822849726</v>
      </c>
      <c r="H29" s="402">
        <f t="shared" si="5"/>
        <v>2.0888508546704592</v>
      </c>
      <c r="I29" s="403">
        <f t="shared" si="6"/>
        <v>2.3997891822849726</v>
      </c>
      <c r="J29" s="385">
        <f t="shared" si="10"/>
        <v>3.499109176334021</v>
      </c>
      <c r="K29" s="384">
        <v>1.9099999999999999E-2</v>
      </c>
      <c r="L29" s="384">
        <f t="shared" si="8"/>
        <v>9.5499999999999995E-3</v>
      </c>
      <c r="M29" s="381"/>
      <c r="N29" s="382">
        <v>23</v>
      </c>
      <c r="O29" s="383">
        <v>7.2062592721387855</v>
      </c>
      <c r="P29" s="383">
        <v>7.8837702361341044</v>
      </c>
      <c r="Q29" s="382">
        <v>2035</v>
      </c>
      <c r="S29" s="404"/>
      <c r="T29" s="404"/>
      <c r="V29" s="376"/>
      <c r="W29" s="376"/>
    </row>
    <row r="30" spans="1:25">
      <c r="A30" s="86">
        <v>24</v>
      </c>
      <c r="B30" s="401">
        <f t="shared" si="9"/>
        <v>8.7655023919413484</v>
      </c>
      <c r="C30" s="402">
        <f t="shared" si="0"/>
        <v>9.0866914966999985</v>
      </c>
      <c r="D30" s="402">
        <f t="shared" si="1"/>
        <v>8.7655023919413484</v>
      </c>
      <c r="E30" s="403">
        <f t="shared" si="2"/>
        <v>9.0866914966999985</v>
      </c>
      <c r="F30" s="401">
        <f t="shared" si="3"/>
        <v>2.1087993803325618</v>
      </c>
      <c r="G30" s="402">
        <f t="shared" si="4"/>
        <v>2.4227071689757942</v>
      </c>
      <c r="H30" s="402">
        <f t="shared" si="5"/>
        <v>2.1087993803325618</v>
      </c>
      <c r="I30" s="403">
        <f t="shared" si="6"/>
        <v>2.4227071689757942</v>
      </c>
      <c r="J30" s="385">
        <f t="shared" si="10"/>
        <v>3.5659421616020004</v>
      </c>
      <c r="K30" s="384">
        <v>1.9099999999999999E-2</v>
      </c>
      <c r="L30" s="384">
        <f t="shared" si="8"/>
        <v>9.5499999999999995E-3</v>
      </c>
      <c r="M30" s="381"/>
      <c r="N30" s="382">
        <v>24</v>
      </c>
      <c r="O30" s="383">
        <f t="shared" ref="O30:P44" si="11">O29*(1+$L30)</f>
        <v>7.2750790481877106</v>
      </c>
      <c r="P30" s="383">
        <f t="shared" si="11"/>
        <v>7.9590602418891851</v>
      </c>
      <c r="Q30" s="382">
        <v>2036</v>
      </c>
      <c r="S30" s="404"/>
      <c r="T30" s="404"/>
      <c r="V30" s="404"/>
      <c r="W30" s="404"/>
    </row>
    <row r="31" spans="1:25">
      <c r="A31" s="86">
        <v>25</v>
      </c>
      <c r="B31" s="401">
        <f t="shared" ref="B31:B44" si="12">B30*(1+L31)</f>
        <v>8.8492129397843886</v>
      </c>
      <c r="C31" s="402">
        <f t="shared" ref="C31:C44" si="13">C30*(1+L31)</f>
        <v>9.1734694004934827</v>
      </c>
      <c r="D31" s="402">
        <f t="shared" ref="D31:D44" si="14">D30*(1+L31)</f>
        <v>8.8492129397843886</v>
      </c>
      <c r="E31" s="403">
        <f t="shared" ref="E31:E44" si="15">E30*(1+L31)</f>
        <v>9.1734694004934827</v>
      </c>
      <c r="F31" s="401">
        <f t="shared" ref="F31:F44" si="16">F30*(1+L31)</f>
        <v>2.1289384144147374</v>
      </c>
      <c r="G31" s="402">
        <f t="shared" ref="G31:G44" si="17">G30*(1+L31)</f>
        <v>2.445844022439513</v>
      </c>
      <c r="H31" s="402">
        <f t="shared" ref="H31:H44" si="18">H30*(1+L31)</f>
        <v>2.1289384144147374</v>
      </c>
      <c r="I31" s="403">
        <f t="shared" ref="I31:I44" si="19">I30*(1+L31)</f>
        <v>2.445844022439513</v>
      </c>
      <c r="J31" s="385"/>
      <c r="K31" s="384"/>
      <c r="L31" s="384">
        <v>9.5499999999999995E-3</v>
      </c>
      <c r="M31" s="381"/>
      <c r="N31" s="382">
        <v>25</v>
      </c>
      <c r="O31" s="383">
        <f t="shared" si="11"/>
        <v>7.3445560530979028</v>
      </c>
      <c r="P31" s="383">
        <f t="shared" si="11"/>
        <v>8.0350692671992263</v>
      </c>
      <c r="Q31" s="382">
        <v>2037</v>
      </c>
      <c r="S31" s="404"/>
      <c r="T31" s="404"/>
      <c r="V31" s="404"/>
      <c r="W31" s="404"/>
    </row>
    <row r="32" spans="1:25">
      <c r="A32" s="86">
        <v>26</v>
      </c>
      <c r="B32" s="401">
        <f t="shared" si="12"/>
        <v>8.9337229233593298</v>
      </c>
      <c r="C32" s="402">
        <f t="shared" si="13"/>
        <v>9.2610760332681945</v>
      </c>
      <c r="D32" s="402">
        <f t="shared" si="14"/>
        <v>8.9337229233593298</v>
      </c>
      <c r="E32" s="403">
        <f t="shared" si="15"/>
        <v>9.2610760332681945</v>
      </c>
      <c r="F32" s="401">
        <f t="shared" si="16"/>
        <v>2.1492697762723982</v>
      </c>
      <c r="G32" s="402">
        <f t="shared" si="17"/>
        <v>2.4692018328538103</v>
      </c>
      <c r="H32" s="402">
        <f t="shared" si="18"/>
        <v>2.1492697762723982</v>
      </c>
      <c r="I32" s="403">
        <f t="shared" si="19"/>
        <v>2.4692018328538103</v>
      </c>
      <c r="J32" s="385"/>
      <c r="K32" s="384"/>
      <c r="L32" s="384">
        <v>9.5499999999999995E-3</v>
      </c>
      <c r="M32" s="381"/>
      <c r="N32" s="382">
        <v>26</v>
      </c>
      <c r="O32" s="383">
        <f t="shared" si="11"/>
        <v>7.4146965634049877</v>
      </c>
      <c r="P32" s="383">
        <f t="shared" si="11"/>
        <v>8.1118041787009787</v>
      </c>
      <c r="Q32" s="382">
        <v>2038</v>
      </c>
      <c r="S32" s="404"/>
      <c r="T32" s="404"/>
      <c r="V32" s="404"/>
      <c r="W32" s="404"/>
    </row>
    <row r="33" spans="1:23">
      <c r="A33" s="86">
        <v>27</v>
      </c>
      <c r="B33" s="401">
        <f t="shared" si="12"/>
        <v>9.0190399772774104</v>
      </c>
      <c r="C33" s="402">
        <f t="shared" si="13"/>
        <v>9.3495193093859061</v>
      </c>
      <c r="D33" s="402">
        <f t="shared" si="14"/>
        <v>9.0190399772774104</v>
      </c>
      <c r="E33" s="403">
        <f t="shared" si="15"/>
        <v>9.3495193093859061</v>
      </c>
      <c r="F33" s="401">
        <f t="shared" si="16"/>
        <v>2.1697953026357997</v>
      </c>
      <c r="G33" s="402">
        <f t="shared" si="17"/>
        <v>2.4927827103575639</v>
      </c>
      <c r="H33" s="402">
        <f t="shared" si="18"/>
        <v>2.1697953026357997</v>
      </c>
      <c r="I33" s="403">
        <f t="shared" si="19"/>
        <v>2.4927827103575639</v>
      </c>
      <c r="J33" s="385"/>
      <c r="K33" s="384"/>
      <c r="L33" s="384">
        <v>9.5499999999999995E-3</v>
      </c>
      <c r="M33" s="381"/>
      <c r="N33" s="382">
        <v>27</v>
      </c>
      <c r="O33" s="383">
        <f>O32*(1+$L33)</f>
        <v>7.4855069155855052</v>
      </c>
      <c r="P33" s="383">
        <f t="shared" si="11"/>
        <v>8.1892719086075729</v>
      </c>
      <c r="Q33" s="382">
        <v>2039</v>
      </c>
      <c r="S33" s="404"/>
      <c r="T33" s="404"/>
      <c r="V33" s="404"/>
      <c r="W33" s="404"/>
    </row>
    <row r="34" spans="1:23">
      <c r="A34" s="86">
        <v>28</v>
      </c>
      <c r="B34" s="401">
        <f t="shared" si="12"/>
        <v>9.1051718090604083</v>
      </c>
      <c r="C34" s="402">
        <f t="shared" si="13"/>
        <v>9.4388072187905419</v>
      </c>
      <c r="D34" s="402">
        <f t="shared" si="14"/>
        <v>9.1051718090604083</v>
      </c>
      <c r="E34" s="403">
        <f t="shared" si="15"/>
        <v>9.4388072187905419</v>
      </c>
      <c r="F34" s="401">
        <f t="shared" si="16"/>
        <v>2.1905168477759713</v>
      </c>
      <c r="G34" s="402">
        <f t="shared" si="17"/>
        <v>2.5165887852414786</v>
      </c>
      <c r="H34" s="402">
        <f t="shared" si="18"/>
        <v>2.1905168477759713</v>
      </c>
      <c r="I34" s="403">
        <f t="shared" si="19"/>
        <v>2.5165887852414786</v>
      </c>
      <c r="J34" s="385"/>
      <c r="K34" s="384"/>
      <c r="L34" s="384">
        <v>9.5499999999999995E-3</v>
      </c>
      <c r="M34" s="381"/>
      <c r="N34" s="382">
        <v>28</v>
      </c>
      <c r="O34" s="383">
        <f t="shared" ref="O34:O44" si="20">O33*(1+$L34)</f>
        <v>7.5569935066293468</v>
      </c>
      <c r="P34" s="383">
        <f t="shared" si="11"/>
        <v>8.2674794553347741</v>
      </c>
      <c r="Q34" s="382">
        <v>2040</v>
      </c>
      <c r="S34" s="404"/>
      <c r="T34" s="404"/>
      <c r="V34" s="404"/>
      <c r="W34" s="404"/>
    </row>
    <row r="35" spans="1:23">
      <c r="A35" s="86">
        <v>29</v>
      </c>
      <c r="B35" s="401">
        <f t="shared" si="12"/>
        <v>9.1921261998369346</v>
      </c>
      <c r="C35" s="402">
        <f t="shared" si="13"/>
        <v>9.5289478277299917</v>
      </c>
      <c r="D35" s="402">
        <f t="shared" si="14"/>
        <v>9.1921261998369346</v>
      </c>
      <c r="E35" s="403">
        <f t="shared" si="15"/>
        <v>9.5289478277299917</v>
      </c>
      <c r="F35" s="401">
        <f t="shared" si="16"/>
        <v>2.2114362836722319</v>
      </c>
      <c r="G35" s="402">
        <f t="shared" si="17"/>
        <v>2.5406222081405345</v>
      </c>
      <c r="H35" s="402">
        <f t="shared" si="18"/>
        <v>2.2114362836722319</v>
      </c>
      <c r="I35" s="403">
        <f t="shared" si="19"/>
        <v>2.5406222081405345</v>
      </c>
      <c r="J35" s="385"/>
      <c r="K35" s="384"/>
      <c r="L35" s="384">
        <v>9.5499999999999995E-3</v>
      </c>
      <c r="M35" s="381"/>
      <c r="N35" s="382">
        <v>29</v>
      </c>
      <c r="O35" s="383">
        <f t="shared" si="20"/>
        <v>7.629162794617657</v>
      </c>
      <c r="P35" s="383">
        <f t="shared" si="11"/>
        <v>8.3464338841332211</v>
      </c>
      <c r="Q35" s="382">
        <v>2041</v>
      </c>
      <c r="S35" s="404"/>
      <c r="T35" s="404"/>
      <c r="V35" s="404"/>
      <c r="W35" s="404"/>
    </row>
    <row r="36" spans="1:23">
      <c r="A36" s="86">
        <v>30</v>
      </c>
      <c r="B36" s="401">
        <f t="shared" si="12"/>
        <v>9.2799110050453777</v>
      </c>
      <c r="C36" s="402">
        <f t="shared" si="13"/>
        <v>9.6199492794848123</v>
      </c>
      <c r="D36" s="402">
        <f t="shared" si="14"/>
        <v>9.2799110050453777</v>
      </c>
      <c r="E36" s="403">
        <f t="shared" si="15"/>
        <v>9.6199492794848123</v>
      </c>
      <c r="F36" s="401">
        <f t="shared" si="16"/>
        <v>2.2325555001813018</v>
      </c>
      <c r="G36" s="402">
        <f t="shared" si="17"/>
        <v>2.5648851502282763</v>
      </c>
      <c r="H36" s="402">
        <f t="shared" si="18"/>
        <v>2.2325555001813018</v>
      </c>
      <c r="I36" s="403">
        <f t="shared" si="19"/>
        <v>2.5648851502282763</v>
      </c>
      <c r="J36" s="385"/>
      <c r="K36" s="384"/>
      <c r="L36" s="384">
        <v>9.5499999999999995E-3</v>
      </c>
      <c r="M36" s="381"/>
      <c r="N36" s="382">
        <v>30</v>
      </c>
      <c r="O36" s="383">
        <f t="shared" si="20"/>
        <v>7.7020212993062556</v>
      </c>
      <c r="P36" s="383">
        <f t="shared" si="11"/>
        <v>8.4261423277266925</v>
      </c>
      <c r="Q36" s="382">
        <v>2042</v>
      </c>
      <c r="S36" s="404"/>
      <c r="T36" s="404"/>
      <c r="V36" s="404"/>
      <c r="W36" s="404"/>
    </row>
    <row r="37" spans="1:23">
      <c r="A37" s="86">
        <v>31</v>
      </c>
      <c r="B37" s="401">
        <f t="shared" si="12"/>
        <v>9.3685341551435606</v>
      </c>
      <c r="C37" s="402">
        <f t="shared" si="13"/>
        <v>9.7118197951038923</v>
      </c>
      <c r="D37" s="402">
        <f t="shared" si="14"/>
        <v>9.3685341551435606</v>
      </c>
      <c r="E37" s="403">
        <f t="shared" si="15"/>
        <v>9.7118197951038923</v>
      </c>
      <c r="F37" s="401">
        <f t="shared" si="16"/>
        <v>2.2538764052080329</v>
      </c>
      <c r="G37" s="402">
        <f t="shared" si="17"/>
        <v>2.5893798034129563</v>
      </c>
      <c r="H37" s="402">
        <f t="shared" si="18"/>
        <v>2.2538764052080329</v>
      </c>
      <c r="I37" s="403">
        <f t="shared" si="19"/>
        <v>2.5893798034129563</v>
      </c>
      <c r="J37" s="385"/>
      <c r="K37" s="384"/>
      <c r="L37" s="384">
        <v>9.5499999999999995E-3</v>
      </c>
      <c r="M37" s="381"/>
      <c r="N37" s="382">
        <v>31</v>
      </c>
      <c r="O37" s="383">
        <f t="shared" si="20"/>
        <v>7.7755756027146301</v>
      </c>
      <c r="P37" s="383">
        <f t="shared" si="11"/>
        <v>8.5066119869564822</v>
      </c>
      <c r="Q37" s="382">
        <v>2043</v>
      </c>
      <c r="S37" s="404"/>
      <c r="T37" s="404"/>
      <c r="V37" s="404"/>
      <c r="W37" s="404"/>
    </row>
    <row r="38" spans="1:23">
      <c r="A38" s="86">
        <v>32</v>
      </c>
      <c r="B38" s="401">
        <f t="shared" si="12"/>
        <v>9.4580036563251806</v>
      </c>
      <c r="C38" s="402">
        <f t="shared" si="13"/>
        <v>9.8045676741471333</v>
      </c>
      <c r="D38" s="402">
        <f t="shared" si="14"/>
        <v>9.4580036563251806</v>
      </c>
      <c r="E38" s="403">
        <f t="shared" si="15"/>
        <v>9.8045676741471333</v>
      </c>
      <c r="F38" s="401">
        <f t="shared" si="16"/>
        <v>2.2754009248777693</v>
      </c>
      <c r="G38" s="402">
        <f t="shared" si="17"/>
        <v>2.6141083805355501</v>
      </c>
      <c r="H38" s="402">
        <f t="shared" si="18"/>
        <v>2.2754009248777693</v>
      </c>
      <c r="I38" s="403">
        <f t="shared" si="19"/>
        <v>2.6141083805355501</v>
      </c>
      <c r="J38" s="385"/>
      <c r="K38" s="384"/>
      <c r="L38" s="384">
        <v>9.5499999999999995E-3</v>
      </c>
      <c r="M38" s="381"/>
      <c r="N38" s="382">
        <v>32</v>
      </c>
      <c r="O38" s="383">
        <f t="shared" si="20"/>
        <v>7.849832349720554</v>
      </c>
      <c r="P38" s="383">
        <f t="shared" si="11"/>
        <v>8.5878501314319156</v>
      </c>
      <c r="Q38" s="382">
        <v>2044</v>
      </c>
      <c r="S38" s="404"/>
      <c r="T38" s="404"/>
      <c r="V38" s="404"/>
      <c r="W38" s="404"/>
    </row>
    <row r="39" spans="1:23">
      <c r="A39" s="86">
        <v>33</v>
      </c>
      <c r="B39" s="401">
        <f t="shared" si="12"/>
        <v>9.5483275912430852</v>
      </c>
      <c r="C39" s="402">
        <f t="shared" si="13"/>
        <v>9.8982012954352374</v>
      </c>
      <c r="D39" s="402">
        <f t="shared" si="14"/>
        <v>9.5483275912430852</v>
      </c>
      <c r="E39" s="403">
        <f t="shared" si="15"/>
        <v>9.8982012954352374</v>
      </c>
      <c r="F39" s="401">
        <f t="shared" si="16"/>
        <v>2.2971310037103518</v>
      </c>
      <c r="G39" s="402">
        <f t="shared" si="17"/>
        <v>2.6390731155696643</v>
      </c>
      <c r="H39" s="402">
        <f t="shared" si="18"/>
        <v>2.2971310037103518</v>
      </c>
      <c r="I39" s="403">
        <f t="shared" si="19"/>
        <v>2.6390731155696643</v>
      </c>
      <c r="J39" s="385"/>
      <c r="K39" s="384"/>
      <c r="L39" s="384">
        <v>9.5499999999999995E-3</v>
      </c>
      <c r="M39" s="381"/>
      <c r="N39" s="382">
        <v>33</v>
      </c>
      <c r="O39" s="383">
        <f t="shared" si="20"/>
        <v>7.9247982486603847</v>
      </c>
      <c r="P39" s="383">
        <f t="shared" si="11"/>
        <v>8.6698641001870893</v>
      </c>
      <c r="Q39" s="382">
        <v>2045</v>
      </c>
      <c r="S39" s="404"/>
      <c r="T39" s="404"/>
      <c r="V39" s="404"/>
      <c r="W39" s="404"/>
    </row>
    <row r="40" spans="1:23">
      <c r="A40" s="86">
        <v>34</v>
      </c>
      <c r="B40" s="401">
        <f t="shared" si="12"/>
        <v>9.6395141197394558</v>
      </c>
      <c r="C40" s="402">
        <f t="shared" si="13"/>
        <v>9.9927291178066433</v>
      </c>
      <c r="D40" s="402">
        <f t="shared" si="14"/>
        <v>9.6395141197394558</v>
      </c>
      <c r="E40" s="403">
        <f t="shared" si="15"/>
        <v>9.9927291178066433</v>
      </c>
      <c r="F40" s="401">
        <f t="shared" si="16"/>
        <v>2.3190686047957856</v>
      </c>
      <c r="G40" s="402">
        <f t="shared" si="17"/>
        <v>2.6642762638233544</v>
      </c>
      <c r="H40" s="402">
        <f t="shared" si="18"/>
        <v>2.3190686047957856</v>
      </c>
      <c r="I40" s="403">
        <f t="shared" si="19"/>
        <v>2.6642762638233544</v>
      </c>
      <c r="J40" s="385"/>
      <c r="K40" s="384"/>
      <c r="L40" s="384">
        <v>9.5499999999999995E-3</v>
      </c>
      <c r="M40" s="381"/>
      <c r="N40" s="382">
        <v>34</v>
      </c>
      <c r="O40" s="383">
        <f t="shared" si="20"/>
        <v>8.0004800719350904</v>
      </c>
      <c r="P40" s="383">
        <f t="shared" si="11"/>
        <v>8.752661302343876</v>
      </c>
      <c r="Q40" s="382">
        <v>2046</v>
      </c>
      <c r="S40" s="404"/>
      <c r="T40" s="404"/>
      <c r="V40" s="404"/>
      <c r="W40" s="404"/>
    </row>
    <row r="41" spans="1:23">
      <c r="A41" s="86">
        <v>35</v>
      </c>
      <c r="B41" s="401">
        <f t="shared" si="12"/>
        <v>9.7315714795829678</v>
      </c>
      <c r="C41" s="402">
        <f t="shared" si="13"/>
        <v>10.088159680881697</v>
      </c>
      <c r="D41" s="402">
        <f t="shared" si="14"/>
        <v>9.7315714795829678</v>
      </c>
      <c r="E41" s="403">
        <f t="shared" si="15"/>
        <v>10.088159680881697</v>
      </c>
      <c r="F41" s="401">
        <f t="shared" si="16"/>
        <v>2.3412157099715851</v>
      </c>
      <c r="G41" s="402">
        <f t="shared" si="17"/>
        <v>2.6897201021428674</v>
      </c>
      <c r="H41" s="402">
        <f t="shared" si="18"/>
        <v>2.3412157099715851</v>
      </c>
      <c r="I41" s="403">
        <f t="shared" si="19"/>
        <v>2.6897201021428674</v>
      </c>
      <c r="J41" s="385"/>
      <c r="K41" s="384"/>
      <c r="L41" s="384">
        <v>9.5499999999999995E-3</v>
      </c>
      <c r="M41" s="381"/>
      <c r="N41" s="382">
        <v>35</v>
      </c>
      <c r="O41" s="383">
        <f t="shared" si="20"/>
        <v>8.0768846566220702</v>
      </c>
      <c r="P41" s="383">
        <f t="shared" si="11"/>
        <v>8.8362492177812602</v>
      </c>
      <c r="Q41" s="382">
        <v>2047</v>
      </c>
      <c r="S41" s="404"/>
      <c r="T41" s="404"/>
      <c r="V41" s="404"/>
      <c r="W41" s="404"/>
    </row>
    <row r="42" spans="1:23">
      <c r="A42" s="86">
        <v>36</v>
      </c>
      <c r="B42" s="401">
        <f t="shared" si="12"/>
        <v>9.8245079872129839</v>
      </c>
      <c r="C42" s="402">
        <f t="shared" si="13"/>
        <v>10.184501605834116</v>
      </c>
      <c r="D42" s="402">
        <f t="shared" si="14"/>
        <v>9.8245079872129839</v>
      </c>
      <c r="E42" s="403">
        <f t="shared" si="15"/>
        <v>10.184501605834116</v>
      </c>
      <c r="F42" s="401">
        <f t="shared" si="16"/>
        <v>2.3635743200018138</v>
      </c>
      <c r="G42" s="402">
        <f t="shared" si="17"/>
        <v>2.7154069291183318</v>
      </c>
      <c r="H42" s="402">
        <f t="shared" si="18"/>
        <v>2.3635743200018138</v>
      </c>
      <c r="I42" s="403">
        <f t="shared" si="19"/>
        <v>2.7154069291183318</v>
      </c>
      <c r="J42" s="385"/>
      <c r="K42" s="384"/>
      <c r="L42" s="384">
        <v>9.5499999999999995E-3</v>
      </c>
      <c r="M42" s="381"/>
      <c r="N42" s="382">
        <v>36</v>
      </c>
      <c r="O42" s="383">
        <f t="shared" si="20"/>
        <v>8.1540189050928102</v>
      </c>
      <c r="P42" s="383">
        <f t="shared" si="11"/>
        <v>8.9206353978110702</v>
      </c>
      <c r="Q42" s="382">
        <v>2048</v>
      </c>
      <c r="S42" s="404"/>
      <c r="T42" s="404"/>
      <c r="V42" s="404"/>
      <c r="W42" s="404"/>
    </row>
    <row r="43" spans="1:23">
      <c r="A43" s="86">
        <v>37</v>
      </c>
      <c r="B43" s="401">
        <f t="shared" si="12"/>
        <v>9.9183320384908669</v>
      </c>
      <c r="C43" s="402">
        <f t="shared" si="13"/>
        <v>10.281763596169831</v>
      </c>
      <c r="D43" s="402">
        <f t="shared" si="14"/>
        <v>9.9183320384908669</v>
      </c>
      <c r="E43" s="403">
        <f t="shared" si="15"/>
        <v>10.281763596169831</v>
      </c>
      <c r="F43" s="401">
        <f t="shared" si="16"/>
        <v>2.386146454757831</v>
      </c>
      <c r="G43" s="402">
        <f t="shared" si="17"/>
        <v>2.7413390652914118</v>
      </c>
      <c r="H43" s="402">
        <f t="shared" si="18"/>
        <v>2.386146454757831</v>
      </c>
      <c r="I43" s="403">
        <f t="shared" si="19"/>
        <v>2.7413390652914118</v>
      </c>
      <c r="J43" s="385"/>
      <c r="K43" s="384"/>
      <c r="L43" s="384">
        <v>9.5499999999999995E-3</v>
      </c>
      <c r="M43" s="381"/>
      <c r="N43" s="382">
        <v>37</v>
      </c>
      <c r="O43" s="383">
        <f t="shared" si="20"/>
        <v>8.2318897856364455</v>
      </c>
      <c r="P43" s="383">
        <f t="shared" si="11"/>
        <v>9.0058274658601647</v>
      </c>
      <c r="Q43" s="382">
        <v>2049</v>
      </c>
      <c r="T43" s="404"/>
    </row>
    <row r="44" spans="1:23" ht="13.5" thickBot="1">
      <c r="A44" s="86">
        <v>38</v>
      </c>
      <c r="B44" s="405">
        <f t="shared" si="12"/>
        <v>10.013052109458455</v>
      </c>
      <c r="C44" s="406">
        <f t="shared" si="13"/>
        <v>10.379954438513252</v>
      </c>
      <c r="D44" s="406">
        <f t="shared" si="14"/>
        <v>10.013052109458455</v>
      </c>
      <c r="E44" s="407">
        <f t="shared" si="15"/>
        <v>10.379954438513252</v>
      </c>
      <c r="F44" s="405">
        <f t="shared" si="16"/>
        <v>2.408934153400768</v>
      </c>
      <c r="G44" s="406">
        <f t="shared" si="17"/>
        <v>2.7675188533649449</v>
      </c>
      <c r="H44" s="406">
        <f t="shared" si="18"/>
        <v>2.408934153400768</v>
      </c>
      <c r="I44" s="407">
        <f t="shared" si="19"/>
        <v>2.7675188533649449</v>
      </c>
      <c r="J44" s="385"/>
      <c r="K44" s="384"/>
      <c r="L44" s="384">
        <v>9.5499999999999995E-3</v>
      </c>
      <c r="M44" s="381"/>
      <c r="N44" s="382">
        <v>38</v>
      </c>
      <c r="O44" s="383">
        <f t="shared" si="20"/>
        <v>8.3105043330892734</v>
      </c>
      <c r="P44" s="383">
        <f t="shared" si="11"/>
        <v>9.0918331181591281</v>
      </c>
      <c r="Q44" s="382">
        <v>2050</v>
      </c>
      <c r="T44" s="404"/>
    </row>
    <row r="45" spans="1:23">
      <c r="B45" s="408"/>
      <c r="C45" s="408"/>
      <c r="D45" s="408"/>
      <c r="E45" s="408"/>
      <c r="F45" s="408"/>
      <c r="G45" s="408"/>
      <c r="H45" s="408"/>
      <c r="I45" s="408"/>
      <c r="J45" s="409"/>
      <c r="K45" s="409"/>
      <c r="L45" s="409"/>
      <c r="O45" s="381"/>
      <c r="P45" s="381"/>
      <c r="Q45" s="410"/>
      <c r="S45" s="411"/>
      <c r="T45" s="411"/>
    </row>
    <row r="46" spans="1:23" ht="14.25">
      <c r="A46" s="91" t="s">
        <v>271</v>
      </c>
      <c r="B46" s="408"/>
      <c r="C46" s="408"/>
      <c r="D46" s="408"/>
      <c r="E46" s="408"/>
      <c r="F46" s="408"/>
      <c r="G46" s="408"/>
      <c r="H46" s="408"/>
      <c r="I46" s="408"/>
      <c r="J46" s="409"/>
      <c r="K46" s="409"/>
      <c r="L46" s="409"/>
      <c r="O46" s="381"/>
      <c r="P46" s="381"/>
      <c r="Q46" s="410"/>
      <c r="S46" s="89"/>
    </row>
    <row r="47" spans="1:23">
      <c r="B47" s="408"/>
      <c r="C47" s="408"/>
      <c r="D47" s="408"/>
      <c r="E47" s="408"/>
      <c r="F47" s="408"/>
      <c r="G47" s="408"/>
      <c r="H47" s="408"/>
      <c r="I47" s="408"/>
      <c r="J47" s="409"/>
      <c r="K47" s="409"/>
      <c r="L47" s="409"/>
      <c r="O47" s="381"/>
      <c r="P47" s="381"/>
      <c r="Q47" s="410"/>
      <c r="S47" s="89"/>
    </row>
    <row r="48" spans="1:23" ht="14.25">
      <c r="A48" s="91"/>
      <c r="B48" s="408"/>
      <c r="C48" s="408"/>
      <c r="D48" s="408"/>
      <c r="E48" s="408"/>
      <c r="F48" s="408"/>
      <c r="G48" s="408"/>
      <c r="H48" s="408"/>
      <c r="I48" s="408"/>
      <c r="J48" s="409"/>
      <c r="K48" s="409"/>
      <c r="L48" s="409"/>
      <c r="O48" s="381"/>
      <c r="P48" s="381"/>
      <c r="Q48" s="410"/>
      <c r="S48" s="89"/>
    </row>
    <row r="49" spans="1:19">
      <c r="B49" s="408"/>
      <c r="C49" s="408"/>
      <c r="D49" s="408"/>
      <c r="E49" s="408"/>
      <c r="F49" s="408"/>
      <c r="G49" s="408"/>
      <c r="H49" s="408"/>
      <c r="I49" s="408"/>
      <c r="J49" s="409"/>
      <c r="K49" s="409"/>
      <c r="L49" s="409"/>
      <c r="O49" s="381"/>
      <c r="P49" s="381"/>
      <c r="Q49" s="410"/>
      <c r="S49" s="89"/>
    </row>
    <row r="50" spans="1:19" ht="14.25">
      <c r="A50" s="91"/>
    </row>
    <row r="52" spans="1:19" ht="14.25">
      <c r="A52" s="91"/>
    </row>
    <row r="54" spans="1:19" ht="14.25">
      <c r="A54" s="91"/>
    </row>
  </sheetData>
  <mergeCells count="8">
    <mergeCell ref="T5:T6"/>
    <mergeCell ref="B3:E3"/>
    <mergeCell ref="F3:I3"/>
    <mergeCell ref="O5:P5"/>
    <mergeCell ref="B5:C5"/>
    <mergeCell ref="D5:E5"/>
    <mergeCell ref="F5:G5"/>
    <mergeCell ref="H5:I5"/>
  </mergeCells>
  <phoneticPr fontId="2" type="noConversion"/>
  <dataValidations count="1">
    <dataValidation type="list" allowBlank="1" showInputMessage="1" showErrorMessage="1" sqref="B2">
      <formula1>$O$1:$O$3</formula1>
    </dataValidation>
  </dataValidations>
  <pageMargins left="0.75" right="0.75" top="1" bottom="1" header="0.5" footer="0.5"/>
  <pageSetup scale="54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D275"/>
  <sheetViews>
    <sheetView zoomScale="85" zoomScaleNormal="85" workbookViewId="0"/>
  </sheetViews>
  <sheetFormatPr defaultRowHeight="12.75"/>
  <cols>
    <col min="1" max="1" width="54.5703125" style="144" customWidth="1"/>
    <col min="2" max="2" width="10.5703125" style="187" bestFit="1" customWidth="1"/>
    <col min="3" max="3" width="18.42578125" style="190" customWidth="1"/>
    <col min="4" max="4" width="11.85546875" style="190" customWidth="1"/>
    <col min="5" max="5" width="11.7109375" style="144" customWidth="1"/>
    <col min="6" max="6" width="11.7109375" style="141" customWidth="1"/>
    <col min="7" max="7" width="9.42578125" style="144" customWidth="1"/>
    <col min="8" max="8" width="12" style="144" customWidth="1"/>
    <col min="9" max="9" width="12.7109375" style="144" customWidth="1"/>
    <col min="10" max="10" width="11.42578125" style="144" customWidth="1"/>
    <col min="11" max="11" width="15.140625" style="144" bestFit="1" customWidth="1"/>
    <col min="12" max="12" width="12.42578125" style="144" customWidth="1"/>
    <col min="13" max="13" width="11.7109375" style="144" customWidth="1"/>
    <col min="14" max="14" width="12.140625" style="144" customWidth="1"/>
    <col min="15" max="15" width="9.5703125" style="144" customWidth="1"/>
    <col min="16" max="16" width="8.42578125" style="144" customWidth="1"/>
    <col min="17" max="17" width="7.140625" style="141" customWidth="1"/>
    <col min="18" max="22" width="11.7109375" style="144" customWidth="1"/>
    <col min="23" max="23" width="10.85546875" style="144" customWidth="1"/>
    <col min="24" max="25" width="11.7109375" style="144" customWidth="1"/>
    <col min="26" max="26" width="12.7109375" style="144" customWidth="1"/>
    <col min="27" max="27" width="11.7109375" style="144" customWidth="1"/>
    <col min="28" max="28" width="13.85546875" style="144" customWidth="1"/>
    <col min="29" max="29" width="9.5703125" style="144" customWidth="1"/>
    <col min="30" max="30" width="9.7109375" style="144" customWidth="1"/>
    <col min="31" max="31" width="5.85546875" style="144" bestFit="1" customWidth="1"/>
    <col min="32" max="32" width="9.28515625" style="144" bestFit="1" customWidth="1"/>
    <col min="33" max="33" width="9.7109375" style="144" customWidth="1"/>
    <col min="34" max="36" width="9.28515625" style="144" bestFit="1" customWidth="1"/>
    <col min="37" max="37" width="11.5703125" style="191" customWidth="1"/>
    <col min="38" max="38" width="10.28515625" style="144" bestFit="1" customWidth="1"/>
    <col min="39" max="39" width="9.28515625" style="182" bestFit="1" customWidth="1"/>
    <col min="40" max="40" width="13.85546875" style="182" bestFit="1" customWidth="1"/>
    <col min="41" max="41" width="10" style="144" customWidth="1"/>
    <col min="42" max="42" width="9.85546875" style="144" customWidth="1"/>
    <col min="43" max="44" width="9.28515625" style="144" bestFit="1" customWidth="1"/>
    <col min="45" max="45" width="5.85546875" style="144" bestFit="1" customWidth="1"/>
    <col min="46" max="46" width="10.7109375" style="144" customWidth="1"/>
    <col min="47" max="47" width="12.7109375" style="144" customWidth="1"/>
    <col min="48" max="48" width="10.42578125" style="144" customWidth="1"/>
    <col min="49" max="49" width="11.5703125" style="144" customWidth="1"/>
    <col min="50" max="50" width="10.7109375" style="144" customWidth="1"/>
    <col min="51" max="51" width="10.28515625" style="144" customWidth="1"/>
    <col min="52" max="52" width="9.5703125" style="191" customWidth="1"/>
    <col min="53" max="53" width="9.28515625" style="144" bestFit="1" customWidth="1"/>
    <col min="54" max="16384" width="9.140625" style="144"/>
  </cols>
  <sheetData>
    <row r="1" spans="1:56" ht="86.25" customHeight="1" thickBot="1">
      <c r="A1" s="130" t="s">
        <v>0</v>
      </c>
      <c r="B1" s="131" t="s">
        <v>18</v>
      </c>
      <c r="C1" s="132" t="s">
        <v>1</v>
      </c>
      <c r="D1" s="133" t="s">
        <v>188</v>
      </c>
      <c r="E1" s="134" t="s">
        <v>189</v>
      </c>
      <c r="F1" s="135" t="s">
        <v>190</v>
      </c>
      <c r="G1" s="136" t="s">
        <v>191</v>
      </c>
      <c r="H1" s="136" t="s">
        <v>192</v>
      </c>
      <c r="I1" s="137" t="s">
        <v>193</v>
      </c>
      <c r="J1" s="138" t="s">
        <v>85</v>
      </c>
      <c r="K1" s="134" t="s">
        <v>194</v>
      </c>
      <c r="L1" s="137" t="s">
        <v>195</v>
      </c>
      <c r="M1" s="134" t="s">
        <v>196</v>
      </c>
      <c r="N1" s="136" t="s">
        <v>197</v>
      </c>
      <c r="O1" s="139" t="s">
        <v>198</v>
      </c>
      <c r="P1" s="140" t="s">
        <v>199</v>
      </c>
      <c r="R1" s="142" t="s">
        <v>200</v>
      </c>
      <c r="S1" s="134" t="s">
        <v>201</v>
      </c>
      <c r="T1" s="143" t="s">
        <v>202</v>
      </c>
      <c r="U1" s="136" t="s">
        <v>191</v>
      </c>
      <c r="V1" s="136" t="s">
        <v>203</v>
      </c>
      <c r="W1" s="137" t="s">
        <v>204</v>
      </c>
      <c r="X1" s="138" t="s">
        <v>83</v>
      </c>
      <c r="Y1" s="134" t="s">
        <v>205</v>
      </c>
      <c r="Z1" s="137" t="s">
        <v>206</v>
      </c>
      <c r="AA1" s="134" t="s">
        <v>207</v>
      </c>
      <c r="AB1" s="136" t="s">
        <v>208</v>
      </c>
      <c r="AC1" s="139" t="s">
        <v>209</v>
      </c>
      <c r="AD1" s="140" t="s">
        <v>210</v>
      </c>
      <c r="AF1" s="145" t="s">
        <v>211</v>
      </c>
      <c r="AG1" s="146" t="s">
        <v>212</v>
      </c>
      <c r="AH1" s="147" t="s">
        <v>213</v>
      </c>
      <c r="AI1" s="148" t="s">
        <v>191</v>
      </c>
      <c r="AJ1" s="148" t="s">
        <v>214</v>
      </c>
      <c r="AK1" s="149" t="s">
        <v>215</v>
      </c>
      <c r="AL1" s="150" t="s">
        <v>82</v>
      </c>
      <c r="AM1" s="151" t="s">
        <v>216</v>
      </c>
      <c r="AN1" s="137" t="s">
        <v>217</v>
      </c>
      <c r="AO1" s="152" t="s">
        <v>218</v>
      </c>
      <c r="AP1" s="153" t="s">
        <v>219</v>
      </c>
      <c r="AQ1" s="153" t="s">
        <v>220</v>
      </c>
      <c r="AR1" s="154" t="s">
        <v>221</v>
      </c>
      <c r="AT1" s="153" t="s">
        <v>48</v>
      </c>
      <c r="AU1" s="153" t="s">
        <v>64</v>
      </c>
      <c r="AV1" s="153" t="s">
        <v>65</v>
      </c>
      <c r="AW1" s="153" t="str">
        <f>"Total Participants "&amp;Years&amp;" Years"</f>
        <v>Total Participants 1 Years</v>
      </c>
      <c r="AX1" s="155" t="s">
        <v>59</v>
      </c>
      <c r="AY1" s="155" t="s">
        <v>102</v>
      </c>
      <c r="AZ1" s="155" t="s">
        <v>102</v>
      </c>
      <c r="BA1" s="139"/>
    </row>
    <row r="2" spans="1:56" s="160" customFormat="1" ht="13.5" thickBot="1">
      <c r="A2" s="156">
        <v>1</v>
      </c>
      <c r="B2" s="156">
        <v>2</v>
      </c>
      <c r="C2" s="156">
        <v>3</v>
      </c>
      <c r="D2" s="157">
        <v>4</v>
      </c>
      <c r="E2" s="156">
        <v>5</v>
      </c>
      <c r="F2" s="156">
        <v>6</v>
      </c>
      <c r="G2" s="156">
        <v>7</v>
      </c>
      <c r="H2" s="156">
        <v>8</v>
      </c>
      <c r="I2" s="156">
        <v>9</v>
      </c>
      <c r="J2" s="156">
        <v>10</v>
      </c>
      <c r="K2" s="156">
        <v>11</v>
      </c>
      <c r="L2" s="156">
        <v>12</v>
      </c>
      <c r="M2" s="156">
        <v>13</v>
      </c>
      <c r="N2" s="156">
        <v>14</v>
      </c>
      <c r="O2" s="156">
        <v>15</v>
      </c>
      <c r="P2" s="158">
        <v>16</v>
      </c>
      <c r="Q2" s="159">
        <v>17</v>
      </c>
      <c r="R2" s="156">
        <v>18</v>
      </c>
      <c r="S2" s="156">
        <v>19</v>
      </c>
      <c r="T2" s="156">
        <v>20</v>
      </c>
      <c r="U2" s="156">
        <v>21</v>
      </c>
      <c r="V2" s="156">
        <v>22</v>
      </c>
      <c r="W2" s="156">
        <v>23</v>
      </c>
      <c r="X2" s="156">
        <v>24</v>
      </c>
      <c r="Y2" s="156">
        <v>25</v>
      </c>
      <c r="Z2" s="156">
        <v>26</v>
      </c>
      <c r="AA2" s="156">
        <v>27</v>
      </c>
      <c r="AB2" s="156">
        <v>28</v>
      </c>
      <c r="AC2" s="156">
        <v>29</v>
      </c>
      <c r="AD2" s="156">
        <v>30</v>
      </c>
      <c r="AE2" s="160">
        <v>31</v>
      </c>
      <c r="AF2" s="160">
        <v>32</v>
      </c>
      <c r="AG2" s="160">
        <v>33</v>
      </c>
      <c r="AH2" s="160">
        <v>34</v>
      </c>
      <c r="AI2" s="160">
        <v>35</v>
      </c>
      <c r="AJ2" s="160">
        <v>36</v>
      </c>
      <c r="AK2" s="161">
        <v>37</v>
      </c>
      <c r="AL2" s="160">
        <v>38</v>
      </c>
      <c r="AM2" s="162">
        <v>39</v>
      </c>
      <c r="AN2" s="162">
        <v>40</v>
      </c>
      <c r="AO2" s="160">
        <v>41</v>
      </c>
      <c r="AP2" s="160">
        <v>42</v>
      </c>
      <c r="AQ2" s="160">
        <v>43</v>
      </c>
      <c r="AR2" s="160">
        <v>44</v>
      </c>
      <c r="AS2" s="160">
        <v>45</v>
      </c>
      <c r="AT2" s="160">
        <v>46</v>
      </c>
      <c r="AU2" s="160">
        <v>47</v>
      </c>
      <c r="AV2" s="160">
        <v>48</v>
      </c>
      <c r="AW2" s="160">
        <v>49</v>
      </c>
      <c r="AX2" s="160">
        <v>50</v>
      </c>
      <c r="AY2" s="160">
        <v>51</v>
      </c>
      <c r="AZ2" s="160">
        <v>52</v>
      </c>
    </row>
    <row r="3" spans="1:56" ht="12.75" customHeight="1">
      <c r="A3" s="351" t="s">
        <v>52</v>
      </c>
      <c r="B3" s="352" t="s">
        <v>8</v>
      </c>
      <c r="C3" s="367" t="s">
        <v>69</v>
      </c>
      <c r="D3" s="353">
        <f t="shared" ref="D3:D68" si="0">SUM(E3:F3)</f>
        <v>0.44</v>
      </c>
      <c r="E3" s="354">
        <v>0</v>
      </c>
      <c r="F3" s="354">
        <v>0.44</v>
      </c>
      <c r="G3" s="355">
        <v>10</v>
      </c>
      <c r="H3" s="356">
        <v>3</v>
      </c>
      <c r="I3" s="356">
        <v>3</v>
      </c>
      <c r="J3" s="356">
        <v>0</v>
      </c>
      <c r="K3" s="357">
        <v>3900</v>
      </c>
      <c r="L3" s="357">
        <f>K3</f>
        <v>3900</v>
      </c>
      <c r="M3" s="224">
        <v>0</v>
      </c>
      <c r="N3" s="224">
        <v>0</v>
      </c>
      <c r="O3" s="224">
        <v>0</v>
      </c>
      <c r="P3" s="358">
        <v>0.8</v>
      </c>
      <c r="Q3" s="141">
        <f>K3*1.5</f>
        <v>5850</v>
      </c>
      <c r="R3" s="353">
        <f t="shared" ref="R3:R69" si="1">D3</f>
        <v>0.44</v>
      </c>
      <c r="S3" s="354">
        <f t="shared" ref="S3:S69" si="2">E3</f>
        <v>0</v>
      </c>
      <c r="T3" s="354">
        <f t="shared" ref="T3:T69" si="3">F3</f>
        <v>0.44</v>
      </c>
      <c r="U3" s="354">
        <f t="shared" ref="U3:U69" si="4">G3</f>
        <v>10</v>
      </c>
      <c r="V3" s="354">
        <f t="shared" ref="V3:V69" si="5">H3</f>
        <v>3</v>
      </c>
      <c r="W3" s="354">
        <f t="shared" ref="W3:W69" si="6">I3</f>
        <v>3</v>
      </c>
      <c r="X3" s="354">
        <f t="shared" ref="X3:X69" si="7">J3</f>
        <v>0</v>
      </c>
      <c r="Y3" s="354">
        <f t="shared" ref="Y3:Y69" si="8">K3</f>
        <v>3900</v>
      </c>
      <c r="Z3" s="354">
        <f t="shared" ref="Z3:Z69" si="9">L3</f>
        <v>3900</v>
      </c>
      <c r="AA3" s="354">
        <f t="shared" ref="AA3:AA69" si="10">M3</f>
        <v>0</v>
      </c>
      <c r="AB3" s="354">
        <f t="shared" ref="AB3:AB69" si="11">N3</f>
        <v>0</v>
      </c>
      <c r="AC3" s="354">
        <f t="shared" ref="AC3:AC69" si="12">O3</f>
        <v>0</v>
      </c>
      <c r="AD3" s="359">
        <f t="shared" ref="AD3:AD69" si="13">P3</f>
        <v>0.8</v>
      </c>
      <c r="AF3" s="353">
        <f t="shared" ref="AF3:AF69" si="14">D3</f>
        <v>0.44</v>
      </c>
      <c r="AG3" s="354">
        <f t="shared" ref="AG3:AG69" si="15">E3</f>
        <v>0</v>
      </c>
      <c r="AH3" s="354">
        <f t="shared" ref="AH3:AH69" si="16">F3</f>
        <v>0.44</v>
      </c>
      <c r="AI3" s="354">
        <f t="shared" ref="AI3:AI69" si="17">G3</f>
        <v>10</v>
      </c>
      <c r="AJ3" s="354">
        <f t="shared" ref="AJ3:AJ69" si="18">H3</f>
        <v>3</v>
      </c>
      <c r="AK3" s="360">
        <f t="shared" ref="AK3:AK69" si="19">I3</f>
        <v>3</v>
      </c>
      <c r="AL3" s="354">
        <f t="shared" ref="AL3:AL69" si="20">J3</f>
        <v>0</v>
      </c>
      <c r="AM3" s="361">
        <f t="shared" ref="AM3:AM69" si="21">K3</f>
        <v>3900</v>
      </c>
      <c r="AN3" s="361">
        <f t="shared" ref="AN3:AN69" si="22">L3</f>
        <v>3900</v>
      </c>
      <c r="AO3" s="354">
        <f t="shared" ref="AO3:AO69" si="23">M3</f>
        <v>0</v>
      </c>
      <c r="AP3" s="354">
        <f t="shared" ref="AP3:AP69" si="24">N3</f>
        <v>0</v>
      </c>
      <c r="AQ3" s="354">
        <f t="shared" ref="AQ3:AQ69" si="25">O3</f>
        <v>0</v>
      </c>
      <c r="AR3" s="359">
        <f t="shared" ref="AR3:AR69" si="26">P3</f>
        <v>0.8</v>
      </c>
      <c r="AT3" s="181">
        <f t="shared" ref="AT3:AT69" si="27">IF(Years=1,(H3*$L3),IF(Years=2,(H3*$L3)+((V3/(1+Discount_Rate))*($Z3)),IF(Years=3,(H3*$L3)+((V3/(1+Discount_Rate))*$Z3)+((AJ3/((1+Discount_Rate)^2))*$AN3))))</f>
        <v>11700</v>
      </c>
      <c r="AU3" s="181">
        <f t="shared" ref="AU3:AU69" si="28">IF(Years=1,(I3*$L3),IF(Years=2,(I3*$L3)+((W3/(1+Discount_Rate))*($Z3)),IF(Years=3,(I3*$L3)+((W3/(1+Discount_Rate))*($Z3))+((AK3/((1+Discount_Rate)^2))*($AN3)))))</f>
        <v>11700</v>
      </c>
      <c r="AV3" s="181">
        <f t="shared" ref="AV3:AV69" si="29">IF(Years=1,(I3*$L3*P3),IF(Years=2,(I3*$L3*P3)+((W3/(1+Discount_Rate))*($Z3)*(AD3)),IF(Years=3,(I3*$L3*P3)+((W3/(1+Discount_Rate))*($Z3)*(AD3))+((AK3/((1+Discount_Rate)^2))*($AN3)*(AR3)))))</f>
        <v>9360</v>
      </c>
      <c r="AW3" s="181">
        <f t="shared" ref="AW3:AW69" si="30">IF(Years=1,K3,IF(Years=2,(K3+Y3),IF(Years=3,(K3+Y3+AM3))))</f>
        <v>3900</v>
      </c>
      <c r="AX3" s="181">
        <f t="shared" ref="AX3:AX69" si="31">IF(Years=1,(D3*L3),IF(Years=2,(D3*L3)+(R3*Z3),IF(Years=3,(D3*L3)+(R3*Z3)+(AF3*AN3))))</f>
        <v>1716</v>
      </c>
      <c r="AY3" s="181">
        <f t="shared" ref="AY3:AY69" si="32">IF(Years=1,N3,IF(Years=2,N3+(AB3/(1+Discount_Rate)),IF(Years=3,N3+(AB3/(1+Discount_Rate))+(AP3/(1+Discount_Rate^2)))))</f>
        <v>0</v>
      </c>
      <c r="AZ3" s="181">
        <f t="shared" ref="AZ3:AZ69" si="33">IF(Years=1,($O3*$L3),IF(Years=2,($O3*$L3)+(($AC3/(1+Discount_Rate))*($Z3)),IF(Years=3,($O3*$L3)+(($AC3/(1+Discount_Rate))*$Z3)+(($AQ3/((1+Discount_Rate)^2))*$AN3))))</f>
        <v>0</v>
      </c>
      <c r="BA3" s="182"/>
    </row>
    <row r="4" spans="1:56" s="187" customFormat="1" ht="12.75" customHeight="1">
      <c r="A4" s="192" t="s">
        <v>184</v>
      </c>
      <c r="B4" s="171" t="s">
        <v>8</v>
      </c>
      <c r="C4" s="192" t="s">
        <v>69</v>
      </c>
      <c r="D4" s="172">
        <f t="shared" si="0"/>
        <v>1.32</v>
      </c>
      <c r="E4" s="173">
        <v>0</v>
      </c>
      <c r="F4" s="173">
        <v>1.32</v>
      </c>
      <c r="G4" s="174">
        <v>10</v>
      </c>
      <c r="H4" s="175">
        <v>3</v>
      </c>
      <c r="I4" s="175">
        <v>3</v>
      </c>
      <c r="J4" s="175">
        <v>0</v>
      </c>
      <c r="K4" s="167">
        <v>975</v>
      </c>
      <c r="L4" s="167">
        <f>K4</f>
        <v>975</v>
      </c>
      <c r="M4" s="176">
        <v>0</v>
      </c>
      <c r="N4" s="176">
        <v>0</v>
      </c>
      <c r="O4" s="176">
        <v>0</v>
      </c>
      <c r="P4" s="177">
        <v>0.8</v>
      </c>
      <c r="Q4" s="141">
        <f t="shared" ref="Q4:Q6" si="34">K4*1.5</f>
        <v>1462.5</v>
      </c>
      <c r="R4" s="172">
        <f t="shared" ref="R4" si="35">D4</f>
        <v>1.32</v>
      </c>
      <c r="S4" s="173">
        <f t="shared" ref="S4" si="36">E4</f>
        <v>0</v>
      </c>
      <c r="T4" s="173">
        <f t="shared" ref="T4" si="37">F4</f>
        <v>1.32</v>
      </c>
      <c r="U4" s="173">
        <f t="shared" ref="U4" si="38">G4</f>
        <v>10</v>
      </c>
      <c r="V4" s="173">
        <f t="shared" ref="V4" si="39">H4</f>
        <v>3</v>
      </c>
      <c r="W4" s="173">
        <f t="shared" ref="W4" si="40">I4</f>
        <v>3</v>
      </c>
      <c r="X4" s="173">
        <f t="shared" ref="X4" si="41">J4</f>
        <v>0</v>
      </c>
      <c r="Y4" s="173">
        <f t="shared" ref="Y4" si="42">K4</f>
        <v>975</v>
      </c>
      <c r="Z4" s="173">
        <f t="shared" ref="Z4" si="43">L4</f>
        <v>975</v>
      </c>
      <c r="AA4" s="173">
        <f t="shared" ref="AA4" si="44">M4</f>
        <v>0</v>
      </c>
      <c r="AB4" s="173">
        <f t="shared" ref="AB4" si="45">N4</f>
        <v>0</v>
      </c>
      <c r="AC4" s="173">
        <f t="shared" ref="AC4" si="46">O4</f>
        <v>0</v>
      </c>
      <c r="AD4" s="178">
        <f t="shared" ref="AD4" si="47">P4</f>
        <v>0.8</v>
      </c>
      <c r="AE4" s="144"/>
      <c r="AF4" s="172">
        <f t="shared" ref="AF4" si="48">D4</f>
        <v>1.32</v>
      </c>
      <c r="AG4" s="173">
        <f t="shared" ref="AG4" si="49">E4</f>
        <v>0</v>
      </c>
      <c r="AH4" s="173">
        <f t="shared" ref="AH4" si="50">F4</f>
        <v>1.32</v>
      </c>
      <c r="AI4" s="173">
        <f t="shared" ref="AI4" si="51">G4</f>
        <v>10</v>
      </c>
      <c r="AJ4" s="173">
        <f t="shared" ref="AJ4" si="52">H4</f>
        <v>3</v>
      </c>
      <c r="AK4" s="179">
        <f t="shared" ref="AK4" si="53">I4</f>
        <v>3</v>
      </c>
      <c r="AL4" s="173">
        <f t="shared" ref="AL4" si="54">J4</f>
        <v>0</v>
      </c>
      <c r="AM4" s="180">
        <f t="shared" ref="AM4" si="55">K4</f>
        <v>975</v>
      </c>
      <c r="AN4" s="180">
        <f t="shared" ref="AN4" si="56">L4</f>
        <v>975</v>
      </c>
      <c r="AO4" s="173">
        <f t="shared" ref="AO4" si="57">M4</f>
        <v>0</v>
      </c>
      <c r="AP4" s="173">
        <f t="shared" ref="AP4" si="58">N4</f>
        <v>0</v>
      </c>
      <c r="AQ4" s="173">
        <f t="shared" ref="AQ4" si="59">O4</f>
        <v>0</v>
      </c>
      <c r="AR4" s="173">
        <f t="shared" ref="AR4" si="60">P4</f>
        <v>0.8</v>
      </c>
      <c r="AT4" s="180">
        <f t="shared" ref="AT4" si="61">IF(Years=1,(H4*$L4),IF(Years=2,(H4*$L4)+((V4/(1+Discount_Rate))*($Z4)),IF(Years=3,(H4*$L4)+((V4/(1+Discount_Rate))*$Z4)+((AJ4/((1+Discount_Rate)^2))*$AN4))))</f>
        <v>2925</v>
      </c>
      <c r="AU4" s="180">
        <f t="shared" ref="AU4" si="62">IF(Years=1,(I4*$L4),IF(Years=2,(I4*$L4)+((W4/(1+Discount_Rate))*($Z4)),IF(Years=3,(I4*$L4)+((W4/(1+Discount_Rate))*($Z4))+((AK4/((1+Discount_Rate)^2))*($AN4)))))</f>
        <v>2925</v>
      </c>
      <c r="AV4" s="180">
        <f t="shared" ref="AV4" si="63">IF(Years=1,(I4*$L4*P4),IF(Years=2,(I4*$L4*P4)+((W4/(1+Discount_Rate))*($Z4)*(AD4)),IF(Years=3,(I4*$L4*P4)+((W4/(1+Discount_Rate))*($Z4)*(AD4))+((AK4/((1+Discount_Rate)^2))*($AN4)*(AR4)))))</f>
        <v>2340</v>
      </c>
      <c r="AW4" s="180">
        <f t="shared" ref="AW4" si="64">IF(Years=1,K4,IF(Years=2,(K4+Y4),IF(Years=3,(K4+Y4+AM4))))</f>
        <v>975</v>
      </c>
      <c r="AX4" s="180">
        <f t="shared" ref="AX4" si="65">IF(Years=1,(D4*L4),IF(Years=2,(D4*L4)+(R4*Z4),IF(Years=3,(D4*L4)+(R4*Z4)+(AF4*AN4))))</f>
        <v>1287</v>
      </c>
      <c r="AY4" s="180">
        <f t="shared" ref="AY4" si="66">IF(Years=1,N4,IF(Years=2,N4+(AB4/(1+Discount_Rate)),IF(Years=3,N4+(AB4/(1+Discount_Rate))+(AP4/(1+Discount_Rate^2)))))</f>
        <v>0</v>
      </c>
      <c r="AZ4" s="180">
        <f t="shared" si="33"/>
        <v>0</v>
      </c>
      <c r="BA4" s="310"/>
    </row>
    <row r="5" spans="1:56" ht="12.75" customHeight="1">
      <c r="A5" s="185" t="s">
        <v>3</v>
      </c>
      <c r="B5" s="171" t="s">
        <v>8</v>
      </c>
      <c r="C5" s="324" t="s">
        <v>69</v>
      </c>
      <c r="D5" s="172">
        <f t="shared" si="0"/>
        <v>5.79</v>
      </c>
      <c r="E5" s="173">
        <v>3.4</v>
      </c>
      <c r="F5" s="173">
        <v>2.39</v>
      </c>
      <c r="G5" s="174">
        <v>10</v>
      </c>
      <c r="H5" s="175">
        <v>6.2</v>
      </c>
      <c r="I5" s="175">
        <v>6.2</v>
      </c>
      <c r="J5" s="175">
        <v>0</v>
      </c>
      <c r="K5" s="167">
        <v>3975</v>
      </c>
      <c r="L5" s="167">
        <f>K5</f>
        <v>3975</v>
      </c>
      <c r="M5" s="176">
        <v>0</v>
      </c>
      <c r="N5" s="176">
        <v>0</v>
      </c>
      <c r="O5" s="176">
        <v>0</v>
      </c>
      <c r="P5" s="177">
        <v>0.8</v>
      </c>
      <c r="Q5" s="141">
        <f t="shared" si="34"/>
        <v>5962.5</v>
      </c>
      <c r="R5" s="172">
        <f t="shared" si="1"/>
        <v>5.79</v>
      </c>
      <c r="S5" s="173">
        <f t="shared" si="2"/>
        <v>3.4</v>
      </c>
      <c r="T5" s="173">
        <f t="shared" si="3"/>
        <v>2.39</v>
      </c>
      <c r="U5" s="173">
        <f t="shared" si="4"/>
        <v>10</v>
      </c>
      <c r="V5" s="173">
        <f t="shared" si="5"/>
        <v>6.2</v>
      </c>
      <c r="W5" s="173">
        <f t="shared" si="6"/>
        <v>6.2</v>
      </c>
      <c r="X5" s="173">
        <f t="shared" si="7"/>
        <v>0</v>
      </c>
      <c r="Y5" s="173">
        <f t="shared" si="8"/>
        <v>3975</v>
      </c>
      <c r="Z5" s="173">
        <f t="shared" si="9"/>
        <v>3975</v>
      </c>
      <c r="AA5" s="173">
        <f t="shared" si="10"/>
        <v>0</v>
      </c>
      <c r="AB5" s="173">
        <f t="shared" si="11"/>
        <v>0</v>
      </c>
      <c r="AC5" s="173">
        <f t="shared" si="12"/>
        <v>0</v>
      </c>
      <c r="AD5" s="178">
        <f t="shared" si="13"/>
        <v>0.8</v>
      </c>
      <c r="AF5" s="172">
        <f t="shared" si="14"/>
        <v>5.79</v>
      </c>
      <c r="AG5" s="173">
        <f t="shared" si="15"/>
        <v>3.4</v>
      </c>
      <c r="AH5" s="173">
        <f t="shared" si="16"/>
        <v>2.39</v>
      </c>
      <c r="AI5" s="173">
        <f t="shared" si="17"/>
        <v>10</v>
      </c>
      <c r="AJ5" s="173">
        <f t="shared" si="18"/>
        <v>6.2</v>
      </c>
      <c r="AK5" s="179">
        <f t="shared" si="19"/>
        <v>6.2</v>
      </c>
      <c r="AL5" s="173">
        <f t="shared" si="20"/>
        <v>0</v>
      </c>
      <c r="AM5" s="180">
        <f t="shared" si="21"/>
        <v>3975</v>
      </c>
      <c r="AN5" s="180">
        <f t="shared" si="22"/>
        <v>3975</v>
      </c>
      <c r="AO5" s="173">
        <f t="shared" si="23"/>
        <v>0</v>
      </c>
      <c r="AP5" s="173">
        <f t="shared" si="24"/>
        <v>0</v>
      </c>
      <c r="AQ5" s="173">
        <f t="shared" si="25"/>
        <v>0</v>
      </c>
      <c r="AR5" s="178">
        <f t="shared" si="26"/>
        <v>0.8</v>
      </c>
      <c r="AT5" s="181">
        <f t="shared" si="27"/>
        <v>24645</v>
      </c>
      <c r="AU5" s="181">
        <f t="shared" si="28"/>
        <v>24645</v>
      </c>
      <c r="AV5" s="181">
        <f t="shared" si="29"/>
        <v>19716</v>
      </c>
      <c r="AW5" s="181">
        <f t="shared" si="30"/>
        <v>3975</v>
      </c>
      <c r="AX5" s="181">
        <f t="shared" si="31"/>
        <v>23015.25</v>
      </c>
      <c r="AY5" s="181">
        <f t="shared" si="32"/>
        <v>0</v>
      </c>
      <c r="AZ5" s="181">
        <f t="shared" si="33"/>
        <v>0</v>
      </c>
      <c r="BA5" s="182"/>
    </row>
    <row r="6" spans="1:56" ht="12.75" customHeight="1">
      <c r="A6" s="185" t="s">
        <v>51</v>
      </c>
      <c r="B6" s="171" t="s">
        <v>8</v>
      </c>
      <c r="C6" s="324" t="s">
        <v>69</v>
      </c>
      <c r="D6" s="172">
        <f t="shared" si="0"/>
        <v>1.4</v>
      </c>
      <c r="E6" s="173">
        <v>0</v>
      </c>
      <c r="F6" s="173">
        <v>1.4</v>
      </c>
      <c r="G6" s="174">
        <v>10</v>
      </c>
      <c r="H6" s="175">
        <v>4</v>
      </c>
      <c r="I6" s="175">
        <v>4</v>
      </c>
      <c r="J6" s="175">
        <v>0</v>
      </c>
      <c r="K6" s="167">
        <v>3450</v>
      </c>
      <c r="L6" s="167">
        <f t="shared" ref="L6:L45" si="67">K6</f>
        <v>3450</v>
      </c>
      <c r="M6" s="176">
        <v>0</v>
      </c>
      <c r="N6" s="176">
        <v>0</v>
      </c>
      <c r="O6" s="176">
        <v>0</v>
      </c>
      <c r="P6" s="177">
        <v>0.8</v>
      </c>
      <c r="Q6" s="141">
        <f t="shared" si="34"/>
        <v>5175</v>
      </c>
      <c r="R6" s="172">
        <f t="shared" si="1"/>
        <v>1.4</v>
      </c>
      <c r="S6" s="173">
        <f t="shared" si="2"/>
        <v>0</v>
      </c>
      <c r="T6" s="173">
        <f t="shared" si="3"/>
        <v>1.4</v>
      </c>
      <c r="U6" s="173">
        <f t="shared" si="4"/>
        <v>10</v>
      </c>
      <c r="V6" s="173">
        <f t="shared" si="5"/>
        <v>4</v>
      </c>
      <c r="W6" s="173">
        <f t="shared" si="6"/>
        <v>4</v>
      </c>
      <c r="X6" s="173">
        <f t="shared" si="7"/>
        <v>0</v>
      </c>
      <c r="Y6" s="173">
        <f t="shared" si="8"/>
        <v>3450</v>
      </c>
      <c r="Z6" s="173">
        <f t="shared" si="9"/>
        <v>3450</v>
      </c>
      <c r="AA6" s="173">
        <f t="shared" si="10"/>
        <v>0</v>
      </c>
      <c r="AB6" s="173">
        <f t="shared" si="11"/>
        <v>0</v>
      </c>
      <c r="AC6" s="173">
        <f t="shared" si="12"/>
        <v>0</v>
      </c>
      <c r="AD6" s="178">
        <f t="shared" si="13"/>
        <v>0.8</v>
      </c>
      <c r="AF6" s="172">
        <f t="shared" si="14"/>
        <v>1.4</v>
      </c>
      <c r="AG6" s="173">
        <f t="shared" si="15"/>
        <v>0</v>
      </c>
      <c r="AH6" s="173">
        <f t="shared" si="16"/>
        <v>1.4</v>
      </c>
      <c r="AI6" s="173">
        <f t="shared" si="17"/>
        <v>10</v>
      </c>
      <c r="AJ6" s="173">
        <f t="shared" si="18"/>
        <v>4</v>
      </c>
      <c r="AK6" s="179">
        <f t="shared" si="19"/>
        <v>4</v>
      </c>
      <c r="AL6" s="173">
        <f t="shared" si="20"/>
        <v>0</v>
      </c>
      <c r="AM6" s="180">
        <f t="shared" si="21"/>
        <v>3450</v>
      </c>
      <c r="AN6" s="180">
        <f t="shared" si="22"/>
        <v>3450</v>
      </c>
      <c r="AO6" s="173">
        <f t="shared" si="23"/>
        <v>0</v>
      </c>
      <c r="AP6" s="173">
        <f t="shared" si="24"/>
        <v>0</v>
      </c>
      <c r="AQ6" s="173">
        <f t="shared" si="25"/>
        <v>0</v>
      </c>
      <c r="AR6" s="178">
        <f t="shared" si="26"/>
        <v>0.8</v>
      </c>
      <c r="AT6" s="181">
        <f t="shared" si="27"/>
        <v>13800</v>
      </c>
      <c r="AU6" s="181">
        <f t="shared" si="28"/>
        <v>13800</v>
      </c>
      <c r="AV6" s="181">
        <f t="shared" si="29"/>
        <v>11040</v>
      </c>
      <c r="AW6" s="181">
        <f t="shared" si="30"/>
        <v>3450</v>
      </c>
      <c r="AX6" s="181">
        <f t="shared" si="31"/>
        <v>4830</v>
      </c>
      <c r="AY6" s="181">
        <f t="shared" si="32"/>
        <v>0</v>
      </c>
      <c r="AZ6" s="181">
        <f t="shared" si="33"/>
        <v>0</v>
      </c>
      <c r="BA6" s="182"/>
    </row>
    <row r="7" spans="1:56" s="187" customFormat="1" ht="12.75" customHeight="1">
      <c r="A7" s="185" t="s">
        <v>16</v>
      </c>
      <c r="B7" s="171" t="s">
        <v>8</v>
      </c>
      <c r="C7" s="324" t="s">
        <v>69</v>
      </c>
      <c r="D7" s="172">
        <f>SUM(E7:F7)</f>
        <v>2.66</v>
      </c>
      <c r="E7" s="173">
        <v>0</v>
      </c>
      <c r="F7" s="173">
        <v>2.66</v>
      </c>
      <c r="G7" s="174">
        <v>15</v>
      </c>
      <c r="H7" s="175">
        <v>30</v>
      </c>
      <c r="I7" s="175">
        <v>39.39</v>
      </c>
      <c r="J7" s="175">
        <v>0</v>
      </c>
      <c r="K7" s="167">
        <v>140</v>
      </c>
      <c r="L7" s="167">
        <f>K7</f>
        <v>140</v>
      </c>
      <c r="M7" s="176">
        <v>0</v>
      </c>
      <c r="N7" s="176">
        <v>0</v>
      </c>
      <c r="O7" s="176">
        <v>0</v>
      </c>
      <c r="P7" s="177">
        <v>0.8</v>
      </c>
      <c r="Q7" s="141"/>
      <c r="R7" s="172">
        <f t="shared" ref="R7:AB7" si="68">D7</f>
        <v>2.66</v>
      </c>
      <c r="S7" s="173">
        <f t="shared" si="68"/>
        <v>0</v>
      </c>
      <c r="T7" s="173">
        <f t="shared" si="68"/>
        <v>2.66</v>
      </c>
      <c r="U7" s="173">
        <f t="shared" si="68"/>
        <v>15</v>
      </c>
      <c r="V7" s="173">
        <f t="shared" si="68"/>
        <v>30</v>
      </c>
      <c r="W7" s="173">
        <f t="shared" si="68"/>
        <v>39.39</v>
      </c>
      <c r="X7" s="173">
        <f t="shared" si="68"/>
        <v>0</v>
      </c>
      <c r="Y7" s="173">
        <f t="shared" si="68"/>
        <v>140</v>
      </c>
      <c r="Z7" s="173">
        <f t="shared" si="68"/>
        <v>140</v>
      </c>
      <c r="AA7" s="173">
        <f t="shared" si="68"/>
        <v>0</v>
      </c>
      <c r="AB7" s="173">
        <f t="shared" si="68"/>
        <v>0</v>
      </c>
      <c r="AC7" s="173">
        <f t="shared" ref="AC7" si="69">O7</f>
        <v>0</v>
      </c>
      <c r="AD7" s="178">
        <f t="shared" ref="AD7" si="70">P7</f>
        <v>0.8</v>
      </c>
      <c r="AF7" s="172">
        <f t="shared" ref="AF7:AR7" si="71">D7</f>
        <v>2.66</v>
      </c>
      <c r="AG7" s="173">
        <f t="shared" si="71"/>
        <v>0</v>
      </c>
      <c r="AH7" s="173">
        <f t="shared" si="71"/>
        <v>2.66</v>
      </c>
      <c r="AI7" s="173">
        <f t="shared" si="71"/>
        <v>15</v>
      </c>
      <c r="AJ7" s="173">
        <f t="shared" si="71"/>
        <v>30</v>
      </c>
      <c r="AK7" s="179">
        <f t="shared" si="71"/>
        <v>39.39</v>
      </c>
      <c r="AL7" s="173">
        <f t="shared" si="71"/>
        <v>0</v>
      </c>
      <c r="AM7" s="180">
        <f t="shared" si="71"/>
        <v>140</v>
      </c>
      <c r="AN7" s="180">
        <f t="shared" si="71"/>
        <v>140</v>
      </c>
      <c r="AO7" s="173">
        <f t="shared" si="71"/>
        <v>0</v>
      </c>
      <c r="AP7" s="173">
        <f t="shared" si="71"/>
        <v>0</v>
      </c>
      <c r="AQ7" s="173">
        <f t="shared" si="71"/>
        <v>0</v>
      </c>
      <c r="AR7" s="178">
        <f t="shared" si="71"/>
        <v>0.8</v>
      </c>
      <c r="AT7" s="181">
        <f>IF(Years=1,(H7*$L7),IF(Years=2,(H7*$L7)+((V7/(1+Discount_Rate))*($Z7)),IF(Years=3,(H7*$L7)+((V7/(1+Discount_Rate))*$Z7)+((AJ7/((1+Discount_Rate)^2))*$AN7))))</f>
        <v>4200</v>
      </c>
      <c r="AU7" s="181">
        <f>IF(Years=1,(I7*$L7),IF(Years=2,(I7*$L7)+((W7/(1+Discount_Rate))*($Z7)),IF(Years=3,(I7*$L7)+((W7/(1+Discount_Rate))*($Z7))+((AK7/((1+Discount_Rate)^2))*($AN7)))))</f>
        <v>5514.6</v>
      </c>
      <c r="AV7" s="181">
        <f>IF(Years=1,(I7*$L7*P7),IF(Years=2,(I7*$L7*P7)+((W7/(1+Discount_Rate))*($Z7)*(AD7)),IF(Years=3,(I7*$L7*P7)+((W7/(1+Discount_Rate))*($Z7)*(AD7))+((AK7/((1+Discount_Rate)^2))*($AN7)*(AR7)))))</f>
        <v>4411.68</v>
      </c>
      <c r="AW7" s="181">
        <f>IF(Years=1,K7,IF(Years=2,(K7+Y7),IF(Years=3,(K7+Y7+AM7))))</f>
        <v>140</v>
      </c>
      <c r="AX7" s="181">
        <f>IF(Years=1,(D7*L7),IF(Years=2,(D7*L7)+(R7*Z7),IF(Years=3,(D7*L7)+(R7*Z7)+(AF7*AN7))))</f>
        <v>372.40000000000003</v>
      </c>
      <c r="AY7" s="181">
        <f>IF(Years=1,N7,IF(Years=2,N7+(AB7/(1+Discount_Rate)),IF(Years=3,N7+(AB7/(1+Discount_Rate))+(AP7/(1+Discount_Rate^2)))))</f>
        <v>0</v>
      </c>
      <c r="AZ7" s="181">
        <f>IF(Years=1,($O7*$L7),IF(Years=2,($O7*$L7)+(($AC7/(1+Discount_Rate))*($Z7)),IF(Years=3,($O7*$L7)+(($AC7/(1+Discount_Rate))*$Z7)+(($AQ7/((1+Discount_Rate)^2))*$AN7))))</f>
        <v>0</v>
      </c>
      <c r="BA7" s="182"/>
    </row>
    <row r="8" spans="1:56" ht="12.75" customHeight="1">
      <c r="A8" s="236" t="s">
        <v>263</v>
      </c>
      <c r="B8" s="171" t="s">
        <v>8</v>
      </c>
      <c r="C8" s="324" t="s">
        <v>121</v>
      </c>
      <c r="D8" s="172">
        <v>30.6</v>
      </c>
      <c r="E8" s="173">
        <f t="shared" ref="E8:E11" si="72">0.06*D8</f>
        <v>1.8360000000000001</v>
      </c>
      <c r="F8" s="173">
        <f t="shared" ref="F8:F9" si="73">0.94*D8</f>
        <v>28.763999999999999</v>
      </c>
      <c r="G8" s="174">
        <v>30</v>
      </c>
      <c r="H8" s="175">
        <v>900</v>
      </c>
      <c r="I8" s="175">
        <v>2700</v>
      </c>
      <c r="J8" s="175">
        <v>0</v>
      </c>
      <c r="K8" s="186">
        <v>276</v>
      </c>
      <c r="L8" s="186">
        <f t="shared" ref="L8:L9" si="74">K8</f>
        <v>276</v>
      </c>
      <c r="M8" s="176">
        <v>0</v>
      </c>
      <c r="N8" s="176">
        <v>0</v>
      </c>
      <c r="O8" s="176">
        <v>0</v>
      </c>
      <c r="P8" s="177">
        <v>0.8</v>
      </c>
      <c r="R8" s="172">
        <f t="shared" ref="R8:AD9" si="75">D8</f>
        <v>30.6</v>
      </c>
      <c r="S8" s="173">
        <f t="shared" si="75"/>
        <v>1.8360000000000001</v>
      </c>
      <c r="T8" s="173">
        <f t="shared" si="75"/>
        <v>28.763999999999999</v>
      </c>
      <c r="U8" s="173">
        <f t="shared" si="75"/>
        <v>30</v>
      </c>
      <c r="V8" s="173">
        <f t="shared" si="75"/>
        <v>900</v>
      </c>
      <c r="W8" s="173">
        <f t="shared" si="75"/>
        <v>2700</v>
      </c>
      <c r="X8" s="173">
        <f t="shared" si="75"/>
        <v>0</v>
      </c>
      <c r="Y8" s="173">
        <f t="shared" si="75"/>
        <v>276</v>
      </c>
      <c r="Z8" s="173">
        <f t="shared" si="75"/>
        <v>276</v>
      </c>
      <c r="AA8" s="173">
        <f t="shared" si="75"/>
        <v>0</v>
      </c>
      <c r="AB8" s="173">
        <f t="shared" si="75"/>
        <v>0</v>
      </c>
      <c r="AC8" s="173">
        <f t="shared" si="75"/>
        <v>0</v>
      </c>
      <c r="AD8" s="178">
        <f t="shared" si="75"/>
        <v>0.8</v>
      </c>
      <c r="AF8" s="172">
        <f t="shared" ref="AF8:AR9" si="76">D8</f>
        <v>30.6</v>
      </c>
      <c r="AG8" s="173">
        <f t="shared" si="76"/>
        <v>1.8360000000000001</v>
      </c>
      <c r="AH8" s="173">
        <f t="shared" si="76"/>
        <v>28.763999999999999</v>
      </c>
      <c r="AI8" s="173">
        <f t="shared" si="76"/>
        <v>30</v>
      </c>
      <c r="AJ8" s="173">
        <f t="shared" si="76"/>
        <v>900</v>
      </c>
      <c r="AK8" s="179">
        <f t="shared" si="76"/>
        <v>2700</v>
      </c>
      <c r="AL8" s="173">
        <f t="shared" si="76"/>
        <v>0</v>
      </c>
      <c r="AM8" s="180">
        <f t="shared" si="76"/>
        <v>276</v>
      </c>
      <c r="AN8" s="180">
        <f t="shared" si="76"/>
        <v>276</v>
      </c>
      <c r="AO8" s="173">
        <f t="shared" si="76"/>
        <v>0</v>
      </c>
      <c r="AP8" s="173">
        <f t="shared" si="76"/>
        <v>0</v>
      </c>
      <c r="AQ8" s="173">
        <f t="shared" si="76"/>
        <v>0</v>
      </c>
      <c r="AR8" s="178">
        <f t="shared" si="76"/>
        <v>0.8</v>
      </c>
      <c r="AS8" s="183"/>
      <c r="AT8" s="181">
        <f>IF(Years=1,(H8*$L8),IF(Years=2,(H8*$L8)+((V8/(1+Discount_Rate))*($Z8)),IF(Years=3,(H8*$L8)+((V8/(1+Discount_Rate))*$Z8)+((AJ8/((1+Discount_Rate)^2))*$AN8))))</f>
        <v>248400</v>
      </c>
      <c r="AU8" s="181">
        <f>IF(Years=1,(I8*$L8),IF(Years=2,(I8*$L8)+((W8/(1+Discount_Rate))*($Z8)),IF(Years=3,(I8*$L8)+((W8/(1+Discount_Rate))*($Z8))+((AK8/((1+Discount_Rate)^2))*($AN8)))))</f>
        <v>745200</v>
      </c>
      <c r="AV8" s="181">
        <f>IF(Years=1,(I8*$L8*P8),IF(Years=2,(I8*$L8*P8)+((W8/(1+Discount_Rate))*($Z8)*(AD8)),IF(Years=3,(I8*$L8*P8)+((W8/(1+Discount_Rate))*($Z8)*(AD8))+((AK8/((1+Discount_Rate)^2))*($AN8)*(AR8)))))</f>
        <v>596160</v>
      </c>
      <c r="AW8" s="181">
        <f t="shared" ref="AW8" si="77">IF(Years=1,K8,IF(Years=2,(K8+Y8),IF(Years=3,(K8+Y8+AM8))))</f>
        <v>276</v>
      </c>
      <c r="AX8" s="181">
        <f t="shared" ref="AX8" si="78">IF(Years=1,(D8*L8),IF(Years=2,(D8*L8)+(R8*Z8),IF(Years=3,(D8*L8)+(R8*Z8)+(AF8*AN8))))</f>
        <v>8445.6</v>
      </c>
      <c r="AY8" s="181">
        <f t="shared" ref="AY8" si="79">IF(Years=1,N8,IF(Years=2,N8+(AB8/(1+Discount_Rate)),IF(Years=3,N8+(AB8/(1+Discount_Rate))+(AP8/(1+Discount_Rate^2)))))</f>
        <v>0</v>
      </c>
      <c r="AZ8" s="181">
        <f>IF(Years=1,($O8*$L8),IF(Years=2,($O8*$L8)+(($AC8/(1+Discount_Rate))*($Z8)),IF(Years=3,($O8*$L8)+(($AC8/(1+Discount_Rate))*$Z8)+(($AQ8/((1+Discount_Rate)^2))*$AN8))))</f>
        <v>0</v>
      </c>
      <c r="BA8" s="184"/>
      <c r="BC8" s="141"/>
      <c r="BD8" s="141"/>
    </row>
    <row r="9" spans="1:56" ht="12.75" customHeight="1">
      <c r="A9" s="192" t="s">
        <v>185</v>
      </c>
      <c r="B9" s="171" t="s">
        <v>8</v>
      </c>
      <c r="C9" s="324" t="s">
        <v>121</v>
      </c>
      <c r="D9" s="172">
        <v>43.2</v>
      </c>
      <c r="E9" s="173">
        <f t="shared" si="72"/>
        <v>2.5920000000000001</v>
      </c>
      <c r="F9" s="173">
        <f t="shared" si="73"/>
        <v>40.607999999999997</v>
      </c>
      <c r="G9" s="174">
        <v>30</v>
      </c>
      <c r="H9" s="175">
        <v>1150</v>
      </c>
      <c r="I9" s="175">
        <v>5180</v>
      </c>
      <c r="J9" s="175">
        <v>0</v>
      </c>
      <c r="K9" s="186">
        <v>22</v>
      </c>
      <c r="L9" s="186">
        <f t="shared" si="74"/>
        <v>22</v>
      </c>
      <c r="M9" s="176">
        <v>0</v>
      </c>
      <c r="N9" s="176">
        <v>0</v>
      </c>
      <c r="O9" s="176">
        <v>0</v>
      </c>
      <c r="P9" s="177">
        <v>0.8</v>
      </c>
      <c r="R9" s="172">
        <f t="shared" si="75"/>
        <v>43.2</v>
      </c>
      <c r="S9" s="173">
        <f t="shared" si="75"/>
        <v>2.5920000000000001</v>
      </c>
      <c r="T9" s="173">
        <f t="shared" si="75"/>
        <v>40.607999999999997</v>
      </c>
      <c r="U9" s="173">
        <f t="shared" si="75"/>
        <v>30</v>
      </c>
      <c r="V9" s="173">
        <f t="shared" si="75"/>
        <v>1150</v>
      </c>
      <c r="W9" s="173">
        <f t="shared" si="75"/>
        <v>5180</v>
      </c>
      <c r="X9" s="173">
        <f t="shared" si="75"/>
        <v>0</v>
      </c>
      <c r="Y9" s="173">
        <f t="shared" si="75"/>
        <v>22</v>
      </c>
      <c r="Z9" s="173">
        <f t="shared" si="75"/>
        <v>22</v>
      </c>
      <c r="AA9" s="173">
        <f t="shared" si="75"/>
        <v>0</v>
      </c>
      <c r="AB9" s="173">
        <f t="shared" si="75"/>
        <v>0</v>
      </c>
      <c r="AC9" s="173">
        <f t="shared" si="75"/>
        <v>0</v>
      </c>
      <c r="AD9" s="178">
        <f t="shared" si="75"/>
        <v>0.8</v>
      </c>
      <c r="AF9" s="172">
        <f t="shared" si="76"/>
        <v>43.2</v>
      </c>
      <c r="AG9" s="173">
        <f t="shared" si="76"/>
        <v>2.5920000000000001</v>
      </c>
      <c r="AH9" s="173">
        <f t="shared" si="76"/>
        <v>40.607999999999997</v>
      </c>
      <c r="AI9" s="173">
        <f t="shared" si="76"/>
        <v>30</v>
      </c>
      <c r="AJ9" s="173">
        <f t="shared" si="76"/>
        <v>1150</v>
      </c>
      <c r="AK9" s="179">
        <f t="shared" si="76"/>
        <v>5180</v>
      </c>
      <c r="AL9" s="173">
        <f t="shared" si="76"/>
        <v>0</v>
      </c>
      <c r="AM9" s="180">
        <f t="shared" si="76"/>
        <v>22</v>
      </c>
      <c r="AN9" s="180">
        <f t="shared" si="76"/>
        <v>22</v>
      </c>
      <c r="AO9" s="173">
        <f t="shared" si="76"/>
        <v>0</v>
      </c>
      <c r="AP9" s="173">
        <f t="shared" si="76"/>
        <v>0</v>
      </c>
      <c r="AQ9" s="173">
        <f t="shared" si="76"/>
        <v>0</v>
      </c>
      <c r="AR9" s="178">
        <f t="shared" si="76"/>
        <v>0.8</v>
      </c>
      <c r="AS9" s="183"/>
      <c r="AT9" s="181">
        <f>IF(Years=1,(H9*$L9),IF(Years=2,(H9*$L9)+((V9/(1+Discount_Rate))*($Z9)),IF(Years=3,(H9*$L9)+((V9/(1+Discount_Rate))*$Z9)+((AJ9/((1+Discount_Rate)^2))*$AN9))))</f>
        <v>25300</v>
      </c>
      <c r="AU9" s="181">
        <f>IF(Years=1,(I9*$L9),IF(Years=2,(I9*$L9)+((W9/(1+Discount_Rate))*($Z9)),IF(Years=3,(I9*$L9)+((W9/(1+Discount_Rate))*($Z9))+((AK9/((1+Discount_Rate)^2))*($AN9)))))</f>
        <v>113960</v>
      </c>
      <c r="AV9" s="181">
        <f>IF(Years=1,(I9*$L9*P9),IF(Years=2,(I9*$L9*P9)+((W9/(1+Discount_Rate))*($Z9)*(AD9)),IF(Years=3,(I9*$L9*P9)+((W9/(1+Discount_Rate))*($Z9)*(AD9))+((AK9/((1+Discount_Rate)^2))*($AN9)*(AR9)))))</f>
        <v>91168</v>
      </c>
      <c r="AW9" s="181">
        <f t="shared" ref="AW9" si="80">IF(Years=1,K9,IF(Years=2,(K9+Y9),IF(Years=3,(K9+Y9+AM9))))</f>
        <v>22</v>
      </c>
      <c r="AX9" s="181">
        <f t="shared" ref="AX9" si="81">IF(Years=1,(D9*L9),IF(Years=2,(D9*L9)+(R9*Z9),IF(Years=3,(D9*L9)+(R9*Z9)+(AF9*AN9))))</f>
        <v>950.40000000000009</v>
      </c>
      <c r="AY9" s="181">
        <f t="shared" ref="AY9" si="82">IF(Years=1,N9,IF(Years=2,N9+(AB9/(1+Discount_Rate)),IF(Years=3,N9+(AB9/(1+Discount_Rate))+(AP9/(1+Discount_Rate^2)))))</f>
        <v>0</v>
      </c>
      <c r="AZ9" s="181">
        <f>IF(Years=1,($O9*$L9),IF(Years=2,($O9*$L9)+(($AC9/(1+Discount_Rate))*($Z9)),IF(Years=3,($O9*$L9)+(($AC9/(1+Discount_Rate))*$Z9)+(($AQ9/((1+Discount_Rate)^2))*$AN9))))</f>
        <v>0</v>
      </c>
      <c r="BA9" s="184"/>
      <c r="BC9" s="141"/>
      <c r="BD9" s="141"/>
    </row>
    <row r="10" spans="1:56" ht="12.75" customHeight="1">
      <c r="A10" s="236" t="s">
        <v>264</v>
      </c>
      <c r="B10" s="171" t="s">
        <v>8</v>
      </c>
      <c r="C10" s="324" t="s">
        <v>121</v>
      </c>
      <c r="D10" s="172">
        <v>17.100000000000001</v>
      </c>
      <c r="E10" s="173">
        <f>0.06*D10</f>
        <v>1.026</v>
      </c>
      <c r="F10" s="173">
        <f>0.94*D10</f>
        <v>16.074000000000002</v>
      </c>
      <c r="G10" s="174">
        <v>30</v>
      </c>
      <c r="H10" s="175">
        <v>300</v>
      </c>
      <c r="I10" s="175">
        <v>800</v>
      </c>
      <c r="J10" s="175">
        <v>0</v>
      </c>
      <c r="K10" s="186">
        <v>296</v>
      </c>
      <c r="L10" s="186">
        <f>K10</f>
        <v>296</v>
      </c>
      <c r="M10" s="176">
        <v>0</v>
      </c>
      <c r="N10" s="176">
        <v>0</v>
      </c>
      <c r="O10" s="176">
        <v>0</v>
      </c>
      <c r="P10" s="177">
        <v>0.8</v>
      </c>
      <c r="R10" s="172">
        <f t="shared" ref="R10" si="83">D10</f>
        <v>17.100000000000001</v>
      </c>
      <c r="S10" s="173">
        <f t="shared" ref="S10" si="84">E10</f>
        <v>1.026</v>
      </c>
      <c r="T10" s="173">
        <f t="shared" ref="T10" si="85">F10</f>
        <v>16.074000000000002</v>
      </c>
      <c r="U10" s="173">
        <f t="shared" ref="U10" si="86">G10</f>
        <v>30</v>
      </c>
      <c r="V10" s="173">
        <f t="shared" ref="V10" si="87">H10</f>
        <v>300</v>
      </c>
      <c r="W10" s="173">
        <f t="shared" ref="W10" si="88">I10</f>
        <v>800</v>
      </c>
      <c r="X10" s="173">
        <f t="shared" ref="X10" si="89">J10</f>
        <v>0</v>
      </c>
      <c r="Y10" s="173">
        <f t="shared" ref="Y10" si="90">K10</f>
        <v>296</v>
      </c>
      <c r="Z10" s="173">
        <f t="shared" ref="Z10" si="91">L10</f>
        <v>296</v>
      </c>
      <c r="AA10" s="173">
        <f t="shared" ref="AA10" si="92">M10</f>
        <v>0</v>
      </c>
      <c r="AB10" s="173">
        <f t="shared" ref="AB10" si="93">N10</f>
        <v>0</v>
      </c>
      <c r="AC10" s="173">
        <f t="shared" ref="AC10" si="94">O10</f>
        <v>0</v>
      </c>
      <c r="AD10" s="178">
        <f t="shared" ref="AD10" si="95">P10</f>
        <v>0.8</v>
      </c>
      <c r="AF10" s="172">
        <f t="shared" ref="AF10" si="96">D10</f>
        <v>17.100000000000001</v>
      </c>
      <c r="AG10" s="173">
        <f t="shared" ref="AG10" si="97">E10</f>
        <v>1.026</v>
      </c>
      <c r="AH10" s="173">
        <f t="shared" ref="AH10" si="98">F10</f>
        <v>16.074000000000002</v>
      </c>
      <c r="AI10" s="173">
        <f t="shared" ref="AI10" si="99">G10</f>
        <v>30</v>
      </c>
      <c r="AJ10" s="173">
        <f t="shared" ref="AJ10" si="100">H10</f>
        <v>300</v>
      </c>
      <c r="AK10" s="179">
        <f t="shared" ref="AK10" si="101">I10</f>
        <v>800</v>
      </c>
      <c r="AL10" s="173">
        <f t="shared" ref="AL10" si="102">J10</f>
        <v>0</v>
      </c>
      <c r="AM10" s="180">
        <f t="shared" ref="AM10" si="103">K10</f>
        <v>296</v>
      </c>
      <c r="AN10" s="180">
        <f t="shared" ref="AN10" si="104">L10</f>
        <v>296</v>
      </c>
      <c r="AO10" s="173">
        <f t="shared" ref="AO10" si="105">M10</f>
        <v>0</v>
      </c>
      <c r="AP10" s="173">
        <f t="shared" ref="AP10" si="106">N10</f>
        <v>0</v>
      </c>
      <c r="AQ10" s="173">
        <f t="shared" ref="AQ10" si="107">O10</f>
        <v>0</v>
      </c>
      <c r="AR10" s="178">
        <f t="shared" ref="AR10" si="108">P10</f>
        <v>0.8</v>
      </c>
      <c r="AT10" s="181">
        <f>IF(Years=1,(H10*$L10),IF(Years=2,(H10*$L10)+((V10/(1+Discount_Rate))*($Z10)),IF(Years=3,(H10*$L10)+((V10/(1+Discount_Rate))*$Z10)+((AJ10/((1+Discount_Rate)^2))*$AN10))))</f>
        <v>88800</v>
      </c>
      <c r="AU10" s="181">
        <f>IF(Years=1,(I10*$L10),IF(Years=2,(I10*$L10)+((W10/(1+Discount_Rate))*($Z10)),IF(Years=3,(I10*$L10)+((W10/(1+Discount_Rate))*($Z10))+((AK10/((1+Discount_Rate)^2))*($AN10)))))</f>
        <v>236800</v>
      </c>
      <c r="AV10" s="181">
        <f>IF(Years=1,(I10*$L10*P10),IF(Years=2,(I10*$L10*P10)+((W10/(1+Discount_Rate))*($Z10)*(AD10)),IF(Years=3,(I10*$L10*P10)+((W10/(1+Discount_Rate))*($Z10)*(AD10))+((AK10/((1+Discount_Rate)^2))*($AN10)*(AR10)))))</f>
        <v>189440</v>
      </c>
      <c r="AW10" s="181">
        <f t="shared" ref="AW10" si="109">IF(Years=1,K10,IF(Years=2,(K10+Y10),IF(Years=3,(K10+Y10+AM10))))</f>
        <v>296</v>
      </c>
      <c r="AX10" s="181">
        <f t="shared" ref="AX10" si="110">IF(Years=1,(D10*L10),IF(Years=2,(D10*L10)+(R10*Z10),IF(Years=3,(D10*L10)+(R10*Z10)+(AF10*AN10))))</f>
        <v>5061.6000000000004</v>
      </c>
      <c r="AY10" s="181">
        <f t="shared" ref="AY10" si="111">IF(Years=1,N10,IF(Years=2,N10+(AB10/(1+Discount_Rate)),IF(Years=3,N10+(AB10/(1+Discount_Rate))+(AP10/(1+Discount_Rate^2)))))</f>
        <v>0</v>
      </c>
      <c r="AZ10" s="181">
        <f>IF(Years=1,($O10*$L10),IF(Years=2,($O10*$L10)+(($AC10/(1+Discount_Rate))*($Z10)),IF(Years=3,($O10*$L10)+(($AC10/(1+Discount_Rate))*$Z10)+(($AQ10/((1+Discount_Rate)^2))*$AN10))))</f>
        <v>0</v>
      </c>
      <c r="BA10" s="182"/>
    </row>
    <row r="11" spans="1:56" ht="12.75" customHeight="1">
      <c r="A11" s="236" t="s">
        <v>265</v>
      </c>
      <c r="B11" s="171" t="s">
        <v>8</v>
      </c>
      <c r="C11" s="324" t="s">
        <v>121</v>
      </c>
      <c r="D11" s="172">
        <v>21.4</v>
      </c>
      <c r="E11" s="173">
        <f t="shared" si="72"/>
        <v>1.2839999999999998</v>
      </c>
      <c r="F11" s="173">
        <f t="shared" ref="F11" si="112">0.94*D11</f>
        <v>20.115999999999996</v>
      </c>
      <c r="G11" s="174">
        <v>30</v>
      </c>
      <c r="H11" s="175">
        <v>350</v>
      </c>
      <c r="I11" s="175">
        <v>1000</v>
      </c>
      <c r="J11" s="175">
        <v>0</v>
      </c>
      <c r="K11" s="186">
        <v>291</v>
      </c>
      <c r="L11" s="186">
        <f t="shared" ref="L11" si="113">K11</f>
        <v>291</v>
      </c>
      <c r="M11" s="176">
        <v>0</v>
      </c>
      <c r="N11" s="176">
        <v>0</v>
      </c>
      <c r="O11" s="176">
        <v>0</v>
      </c>
      <c r="P11" s="177">
        <v>0.8</v>
      </c>
      <c r="R11" s="172">
        <f t="shared" ref="R11" si="114">D11</f>
        <v>21.4</v>
      </c>
      <c r="S11" s="173">
        <f t="shared" ref="S11" si="115">E11</f>
        <v>1.2839999999999998</v>
      </c>
      <c r="T11" s="173">
        <f t="shared" ref="T11" si="116">F11</f>
        <v>20.115999999999996</v>
      </c>
      <c r="U11" s="173">
        <f t="shared" ref="U11" si="117">G11</f>
        <v>30</v>
      </c>
      <c r="V11" s="173">
        <f t="shared" ref="V11" si="118">H11</f>
        <v>350</v>
      </c>
      <c r="W11" s="173">
        <f t="shared" ref="W11" si="119">I11</f>
        <v>1000</v>
      </c>
      <c r="X11" s="173">
        <f t="shared" ref="X11" si="120">J11</f>
        <v>0</v>
      </c>
      <c r="Y11" s="173">
        <f t="shared" ref="Y11" si="121">K11</f>
        <v>291</v>
      </c>
      <c r="Z11" s="173">
        <f t="shared" ref="Z11" si="122">L11</f>
        <v>291</v>
      </c>
      <c r="AA11" s="173">
        <f t="shared" ref="AA11" si="123">M11</f>
        <v>0</v>
      </c>
      <c r="AB11" s="173">
        <f t="shared" ref="AB11" si="124">N11</f>
        <v>0</v>
      </c>
      <c r="AC11" s="173">
        <f t="shared" ref="AC11" si="125">O11</f>
        <v>0</v>
      </c>
      <c r="AD11" s="178">
        <f t="shared" ref="AD11" si="126">P11</f>
        <v>0.8</v>
      </c>
      <c r="AF11" s="172">
        <f t="shared" ref="AF11" si="127">D11</f>
        <v>21.4</v>
      </c>
      <c r="AG11" s="173">
        <f t="shared" ref="AG11" si="128">E11</f>
        <v>1.2839999999999998</v>
      </c>
      <c r="AH11" s="173">
        <f t="shared" ref="AH11" si="129">F11</f>
        <v>20.115999999999996</v>
      </c>
      <c r="AI11" s="173">
        <f t="shared" ref="AI11" si="130">G11</f>
        <v>30</v>
      </c>
      <c r="AJ11" s="173">
        <f t="shared" ref="AJ11" si="131">H11</f>
        <v>350</v>
      </c>
      <c r="AK11" s="179">
        <f t="shared" ref="AK11" si="132">I11</f>
        <v>1000</v>
      </c>
      <c r="AL11" s="173">
        <f t="shared" ref="AL11" si="133">J11</f>
        <v>0</v>
      </c>
      <c r="AM11" s="180">
        <f t="shared" ref="AM11" si="134">K11</f>
        <v>291</v>
      </c>
      <c r="AN11" s="180">
        <f t="shared" ref="AN11" si="135">L11</f>
        <v>291</v>
      </c>
      <c r="AO11" s="173">
        <f t="shared" ref="AO11" si="136">M11</f>
        <v>0</v>
      </c>
      <c r="AP11" s="173">
        <f t="shared" ref="AP11" si="137">N11</f>
        <v>0</v>
      </c>
      <c r="AQ11" s="173">
        <f t="shared" ref="AQ11" si="138">O11</f>
        <v>0</v>
      </c>
      <c r="AR11" s="178">
        <f t="shared" ref="AR11" si="139">P11</f>
        <v>0.8</v>
      </c>
      <c r="AS11" s="183"/>
      <c r="AT11" s="181">
        <f>IF(Years=1,(H11*$L11),IF(Years=2,(H11*$L11)+((V11/(1+Discount_Rate))*($Z11)),IF(Years=3,(H11*$L11)+((V11/(1+Discount_Rate))*$Z11)+((AJ11/((1+Discount_Rate)^2))*$AN11))))</f>
        <v>101850</v>
      </c>
      <c r="AU11" s="181">
        <f>IF(Years=1,(I11*$L11),IF(Years=2,(I11*$L11)+((W11/(1+Discount_Rate))*($Z11)),IF(Years=3,(I11*$L11)+((W11/(1+Discount_Rate))*($Z11))+((AK11/((1+Discount_Rate)^2))*($AN11)))))</f>
        <v>291000</v>
      </c>
      <c r="AV11" s="181">
        <f>IF(Years=1,(I11*$L11*P11),IF(Years=2,(I11*$L11*P11)+((W11/(1+Discount_Rate))*($Z11)*(AD11)),IF(Years=3,(I11*$L11*P11)+((W11/(1+Discount_Rate))*($Z11)*(AD11))+((AK11/((1+Discount_Rate)^2))*($AN11)*(AR11)))))</f>
        <v>232800</v>
      </c>
      <c r="AW11" s="181">
        <f t="shared" ref="AW11" si="140">IF(Years=1,K11,IF(Years=2,(K11+Y11),IF(Years=3,(K11+Y11+AM11))))</f>
        <v>291</v>
      </c>
      <c r="AX11" s="181">
        <f t="shared" ref="AX11" si="141">IF(Years=1,(D11*L11),IF(Years=2,(D11*L11)+(R11*Z11),IF(Years=3,(D11*L11)+(R11*Z11)+(AF11*AN11))))</f>
        <v>6227.4</v>
      </c>
      <c r="AY11" s="181">
        <f t="shared" ref="AY11" si="142">IF(Years=1,N11,IF(Years=2,N11+(AB11/(1+Discount_Rate)),IF(Years=3,N11+(AB11/(1+Discount_Rate))+(AP11/(1+Discount_Rate^2)))))</f>
        <v>0</v>
      </c>
      <c r="AZ11" s="181">
        <f>IF(Years=1,($O11*$L11),IF(Years=2,($O11*$L11)+(($AC11/(1+Discount_Rate))*($Z11)),IF(Years=3,($O11*$L11)+(($AC11/(1+Discount_Rate))*$Z11)+(($AQ11/((1+Discount_Rate)^2))*$AN11))))</f>
        <v>0</v>
      </c>
      <c r="BA11" s="184"/>
      <c r="BC11" s="141"/>
      <c r="BD11" s="141"/>
    </row>
    <row r="12" spans="1:56" ht="12.75" customHeight="1">
      <c r="A12" s="170" t="s">
        <v>147</v>
      </c>
      <c r="B12" s="171" t="s">
        <v>8</v>
      </c>
      <c r="C12" s="324" t="s">
        <v>121</v>
      </c>
      <c r="D12" s="172">
        <v>11.2</v>
      </c>
      <c r="E12" s="173">
        <v>0</v>
      </c>
      <c r="F12" s="173">
        <f>D12</f>
        <v>11.2</v>
      </c>
      <c r="G12" s="174">
        <v>18</v>
      </c>
      <c r="H12" s="175">
        <v>350</v>
      </c>
      <c r="I12" s="175">
        <v>436</v>
      </c>
      <c r="J12" s="175">
        <v>0</v>
      </c>
      <c r="K12" s="186">
        <v>1614</v>
      </c>
      <c r="L12" s="186">
        <f t="shared" ref="L12" si="143">K12</f>
        <v>1614</v>
      </c>
      <c r="M12" s="176">
        <v>0</v>
      </c>
      <c r="N12" s="176">
        <v>0</v>
      </c>
      <c r="O12" s="176">
        <v>0</v>
      </c>
      <c r="P12" s="177">
        <v>0.8</v>
      </c>
      <c r="R12" s="172">
        <f t="shared" si="1"/>
        <v>11.2</v>
      </c>
      <c r="S12" s="173">
        <f t="shared" si="2"/>
        <v>0</v>
      </c>
      <c r="T12" s="173">
        <f t="shared" si="3"/>
        <v>11.2</v>
      </c>
      <c r="U12" s="173">
        <f t="shared" si="4"/>
        <v>18</v>
      </c>
      <c r="V12" s="173">
        <f t="shared" si="5"/>
        <v>350</v>
      </c>
      <c r="W12" s="173">
        <f t="shared" si="6"/>
        <v>436</v>
      </c>
      <c r="X12" s="173">
        <f t="shared" si="7"/>
        <v>0</v>
      </c>
      <c r="Y12" s="173">
        <f t="shared" si="8"/>
        <v>1614</v>
      </c>
      <c r="Z12" s="173">
        <f t="shared" si="9"/>
        <v>1614</v>
      </c>
      <c r="AA12" s="173">
        <f t="shared" si="10"/>
        <v>0</v>
      </c>
      <c r="AB12" s="173">
        <f t="shared" si="11"/>
        <v>0</v>
      </c>
      <c r="AC12" s="173">
        <f t="shared" si="12"/>
        <v>0</v>
      </c>
      <c r="AD12" s="178">
        <f t="shared" si="13"/>
        <v>0.8</v>
      </c>
      <c r="AF12" s="172">
        <f t="shared" si="14"/>
        <v>11.2</v>
      </c>
      <c r="AG12" s="173">
        <f t="shared" si="15"/>
        <v>0</v>
      </c>
      <c r="AH12" s="173">
        <f t="shared" si="16"/>
        <v>11.2</v>
      </c>
      <c r="AI12" s="173">
        <f t="shared" si="17"/>
        <v>18</v>
      </c>
      <c r="AJ12" s="173">
        <f t="shared" si="18"/>
        <v>350</v>
      </c>
      <c r="AK12" s="179">
        <f t="shared" si="19"/>
        <v>436</v>
      </c>
      <c r="AL12" s="173">
        <f t="shared" si="20"/>
        <v>0</v>
      </c>
      <c r="AM12" s="180">
        <f t="shared" si="21"/>
        <v>1614</v>
      </c>
      <c r="AN12" s="180">
        <f t="shared" si="22"/>
        <v>1614</v>
      </c>
      <c r="AO12" s="173">
        <f t="shared" si="23"/>
        <v>0</v>
      </c>
      <c r="AP12" s="173">
        <f t="shared" si="24"/>
        <v>0</v>
      </c>
      <c r="AQ12" s="173">
        <f t="shared" si="25"/>
        <v>0</v>
      </c>
      <c r="AR12" s="178">
        <f t="shared" si="26"/>
        <v>0.8</v>
      </c>
      <c r="AT12" s="181">
        <f t="shared" si="27"/>
        <v>564900</v>
      </c>
      <c r="AU12" s="181">
        <f t="shared" si="28"/>
        <v>703704</v>
      </c>
      <c r="AV12" s="181">
        <f t="shared" si="29"/>
        <v>562963.20000000007</v>
      </c>
      <c r="AW12" s="181">
        <f t="shared" si="30"/>
        <v>1614</v>
      </c>
      <c r="AX12" s="181">
        <f t="shared" si="31"/>
        <v>18076.8</v>
      </c>
      <c r="AY12" s="181">
        <f t="shared" si="32"/>
        <v>0</v>
      </c>
      <c r="AZ12" s="181">
        <f t="shared" si="33"/>
        <v>0</v>
      </c>
      <c r="BA12" s="182"/>
    </row>
    <row r="13" spans="1:56" ht="12.75" customHeight="1">
      <c r="A13" s="170" t="s">
        <v>243</v>
      </c>
      <c r="B13" s="171" t="s">
        <v>8</v>
      </c>
      <c r="C13" s="324" t="s">
        <v>121</v>
      </c>
      <c r="D13" s="172">
        <v>11.2</v>
      </c>
      <c r="E13" s="173">
        <v>0</v>
      </c>
      <c r="F13" s="173">
        <f>D13</f>
        <v>11.2</v>
      </c>
      <c r="G13" s="174">
        <v>18</v>
      </c>
      <c r="H13" s="175">
        <v>400</v>
      </c>
      <c r="I13" s="175">
        <v>436</v>
      </c>
      <c r="J13" s="175">
        <v>0</v>
      </c>
      <c r="K13" s="186">
        <v>106</v>
      </c>
      <c r="L13" s="186">
        <f t="shared" ref="L13" si="144">K13</f>
        <v>106</v>
      </c>
      <c r="M13" s="176">
        <v>0</v>
      </c>
      <c r="N13" s="176">
        <v>0</v>
      </c>
      <c r="O13" s="176">
        <v>0</v>
      </c>
      <c r="P13" s="177">
        <v>0.8</v>
      </c>
      <c r="R13" s="172">
        <f t="shared" ref="R13" si="145">D13</f>
        <v>11.2</v>
      </c>
      <c r="S13" s="173">
        <f t="shared" ref="S13" si="146">E13</f>
        <v>0</v>
      </c>
      <c r="T13" s="173">
        <f t="shared" ref="T13" si="147">F13</f>
        <v>11.2</v>
      </c>
      <c r="U13" s="173">
        <f t="shared" ref="U13" si="148">G13</f>
        <v>18</v>
      </c>
      <c r="V13" s="173">
        <f t="shared" ref="V13" si="149">H13</f>
        <v>400</v>
      </c>
      <c r="W13" s="173">
        <f t="shared" ref="W13" si="150">I13</f>
        <v>436</v>
      </c>
      <c r="X13" s="173">
        <f t="shared" ref="X13" si="151">J13</f>
        <v>0</v>
      </c>
      <c r="Y13" s="173">
        <f t="shared" ref="Y13" si="152">K13</f>
        <v>106</v>
      </c>
      <c r="Z13" s="173">
        <f t="shared" ref="Z13" si="153">L13</f>
        <v>106</v>
      </c>
      <c r="AA13" s="173">
        <f t="shared" ref="AA13" si="154">M13</f>
        <v>0</v>
      </c>
      <c r="AB13" s="173">
        <f t="shared" ref="AB13" si="155">N13</f>
        <v>0</v>
      </c>
      <c r="AC13" s="173">
        <f t="shared" ref="AC13" si="156">O13</f>
        <v>0</v>
      </c>
      <c r="AD13" s="178">
        <f t="shared" ref="AD13" si="157">P13</f>
        <v>0.8</v>
      </c>
      <c r="AF13" s="172">
        <f t="shared" ref="AF13" si="158">D13</f>
        <v>11.2</v>
      </c>
      <c r="AG13" s="173">
        <f t="shared" ref="AG13" si="159">E13</f>
        <v>0</v>
      </c>
      <c r="AH13" s="173">
        <f t="shared" ref="AH13" si="160">F13</f>
        <v>11.2</v>
      </c>
      <c r="AI13" s="173">
        <f t="shared" ref="AI13" si="161">G13</f>
        <v>18</v>
      </c>
      <c r="AJ13" s="173">
        <f t="shared" ref="AJ13" si="162">H13</f>
        <v>400</v>
      </c>
      <c r="AK13" s="179">
        <f t="shared" ref="AK13" si="163">I13</f>
        <v>436</v>
      </c>
      <c r="AL13" s="173">
        <f t="shared" ref="AL13" si="164">J13</f>
        <v>0</v>
      </c>
      <c r="AM13" s="180">
        <f t="shared" ref="AM13" si="165">K13</f>
        <v>106</v>
      </c>
      <c r="AN13" s="180">
        <f t="shared" ref="AN13" si="166">L13</f>
        <v>106</v>
      </c>
      <c r="AO13" s="173">
        <f t="shared" ref="AO13" si="167">M13</f>
        <v>0</v>
      </c>
      <c r="AP13" s="173">
        <f t="shared" ref="AP13" si="168">N13</f>
        <v>0</v>
      </c>
      <c r="AQ13" s="173">
        <f t="shared" ref="AQ13" si="169">O13</f>
        <v>0</v>
      </c>
      <c r="AR13" s="178">
        <f t="shared" ref="AR13" si="170">P13</f>
        <v>0.8</v>
      </c>
      <c r="AT13" s="181">
        <f t="shared" ref="AT13" si="171">IF(Years=1,(H13*$L13),IF(Years=2,(H13*$L13)+((V13/(1+Discount_Rate))*($Z13)),IF(Years=3,(H13*$L13)+((V13/(1+Discount_Rate))*$Z13)+((AJ13/((1+Discount_Rate)^2))*$AN13))))</f>
        <v>42400</v>
      </c>
      <c r="AU13" s="181">
        <f t="shared" ref="AU13" si="172">IF(Years=1,(I13*$L13),IF(Years=2,(I13*$L13)+((W13/(1+Discount_Rate))*($Z13)),IF(Years=3,(I13*$L13)+((W13/(1+Discount_Rate))*($Z13))+((AK13/((1+Discount_Rate)^2))*($AN13)))))</f>
        <v>46216</v>
      </c>
      <c r="AV13" s="181">
        <f t="shared" ref="AV13" si="173">IF(Years=1,(I13*$L13*P13),IF(Years=2,(I13*$L13*P13)+((W13/(1+Discount_Rate))*($Z13)*(AD13)),IF(Years=3,(I13*$L13*P13)+((W13/(1+Discount_Rate))*($Z13)*(AD13))+((AK13/((1+Discount_Rate)^2))*($AN13)*(AR13)))))</f>
        <v>36972.800000000003</v>
      </c>
      <c r="AW13" s="181">
        <f t="shared" ref="AW13" si="174">IF(Years=1,K13,IF(Years=2,(K13+Y13),IF(Years=3,(K13+Y13+AM13))))</f>
        <v>106</v>
      </c>
      <c r="AX13" s="181">
        <f t="shared" ref="AX13" si="175">IF(Years=1,(D13*L13),IF(Years=2,(D13*L13)+(R13*Z13),IF(Years=3,(D13*L13)+(R13*Z13)+(AF13*AN13))))</f>
        <v>1187.1999999999998</v>
      </c>
      <c r="AY13" s="181">
        <f t="shared" ref="AY13" si="176">IF(Years=1,N13,IF(Years=2,N13+(AB13/(1+Discount_Rate)),IF(Years=3,N13+(AB13/(1+Discount_Rate))+(AP13/(1+Discount_Rate^2)))))</f>
        <v>0</v>
      </c>
      <c r="AZ13" s="181">
        <f t="shared" si="33"/>
        <v>0</v>
      </c>
      <c r="BA13" s="182"/>
    </row>
    <row r="14" spans="1:56" ht="12.75" customHeight="1">
      <c r="A14" s="185" t="s">
        <v>119</v>
      </c>
      <c r="B14" s="171" t="s">
        <v>8</v>
      </c>
      <c r="C14" s="324" t="s">
        <v>121</v>
      </c>
      <c r="D14" s="172">
        <v>1.71</v>
      </c>
      <c r="E14" s="173">
        <f t="shared" ref="E14:E15" si="177">0.42*D14</f>
        <v>0.71819999999999995</v>
      </c>
      <c r="F14" s="173">
        <f t="shared" ref="F14:F15" si="178">0.58*D14</f>
        <v>0.9917999999999999</v>
      </c>
      <c r="G14" s="174">
        <v>13</v>
      </c>
      <c r="H14" s="175">
        <v>50</v>
      </c>
      <c r="I14" s="175">
        <v>100</v>
      </c>
      <c r="J14" s="175">
        <v>0</v>
      </c>
      <c r="K14" s="186">
        <v>922</v>
      </c>
      <c r="L14" s="180">
        <f t="shared" ref="L14" si="179">K14</f>
        <v>922</v>
      </c>
      <c r="M14" s="176">
        <v>0</v>
      </c>
      <c r="N14" s="176">
        <v>0</v>
      </c>
      <c r="O14" s="176">
        <v>0</v>
      </c>
      <c r="P14" s="177">
        <v>0.8</v>
      </c>
      <c r="R14" s="172">
        <f t="shared" ref="R14:AD14" si="180">D14</f>
        <v>1.71</v>
      </c>
      <c r="S14" s="173">
        <f t="shared" si="180"/>
        <v>0.71819999999999995</v>
      </c>
      <c r="T14" s="173">
        <f t="shared" si="180"/>
        <v>0.9917999999999999</v>
      </c>
      <c r="U14" s="173">
        <f t="shared" si="180"/>
        <v>13</v>
      </c>
      <c r="V14" s="173">
        <f t="shared" si="180"/>
        <v>50</v>
      </c>
      <c r="W14" s="173">
        <f t="shared" si="180"/>
        <v>100</v>
      </c>
      <c r="X14" s="173">
        <f t="shared" si="180"/>
        <v>0</v>
      </c>
      <c r="Y14" s="173">
        <f t="shared" si="180"/>
        <v>922</v>
      </c>
      <c r="Z14" s="173">
        <f t="shared" si="180"/>
        <v>922</v>
      </c>
      <c r="AA14" s="173">
        <f t="shared" si="180"/>
        <v>0</v>
      </c>
      <c r="AB14" s="173">
        <f t="shared" si="180"/>
        <v>0</v>
      </c>
      <c r="AC14" s="173">
        <f t="shared" si="180"/>
        <v>0</v>
      </c>
      <c r="AD14" s="178">
        <f t="shared" si="180"/>
        <v>0.8</v>
      </c>
      <c r="AF14" s="172">
        <f t="shared" ref="AF14:AR14" si="181">D14</f>
        <v>1.71</v>
      </c>
      <c r="AG14" s="173">
        <f t="shared" si="181"/>
        <v>0.71819999999999995</v>
      </c>
      <c r="AH14" s="173">
        <f t="shared" si="181"/>
        <v>0.9917999999999999</v>
      </c>
      <c r="AI14" s="173">
        <f t="shared" si="181"/>
        <v>13</v>
      </c>
      <c r="AJ14" s="173">
        <f t="shared" si="181"/>
        <v>50</v>
      </c>
      <c r="AK14" s="179">
        <f t="shared" si="181"/>
        <v>100</v>
      </c>
      <c r="AL14" s="173">
        <f t="shared" si="181"/>
        <v>0</v>
      </c>
      <c r="AM14" s="180">
        <f t="shared" si="181"/>
        <v>922</v>
      </c>
      <c r="AN14" s="180">
        <f t="shared" si="181"/>
        <v>922</v>
      </c>
      <c r="AO14" s="173">
        <f t="shared" si="181"/>
        <v>0</v>
      </c>
      <c r="AP14" s="173">
        <f t="shared" si="181"/>
        <v>0</v>
      </c>
      <c r="AQ14" s="173">
        <f t="shared" si="181"/>
        <v>0</v>
      </c>
      <c r="AR14" s="178">
        <f t="shared" si="181"/>
        <v>0.8</v>
      </c>
      <c r="AT14" s="181">
        <f>IF(Years=1,(H14*$L14),IF(Years=2,(H14*$L14)+((V14/(1+Discount_Rate))*($Z14)),IF(Years=3,(H14*$L14)+((V14/(1+Discount_Rate))*$Z14)+((AJ14/((1+Discount_Rate)^2))*$AN14))))</f>
        <v>46100</v>
      </c>
      <c r="AU14" s="181">
        <f>IF(Years=1,(I14*$L14),IF(Years=2,(I14*$L14)+((W14/(1+Discount_Rate))*($Z14)),IF(Years=3,(I14*$L14)+((W14/(1+Discount_Rate))*($Z14))+((AK14/((1+Discount_Rate)^2))*($AN14)))))</f>
        <v>92200</v>
      </c>
      <c r="AV14" s="181">
        <f>IF(Years=1,(I14*$L14*P14),IF(Years=2,(I14*$L14*P14)+((W14/(1+Discount_Rate))*($Z14)*(AD14)),IF(Years=3,(I14*$L14*P14)+((W14/(1+Discount_Rate))*($Z14)*(AD14))+((AK14/((1+Discount_Rate)^2))*($AN14)*(AR14)))))</f>
        <v>73760</v>
      </c>
      <c r="AW14" s="181">
        <f>IF(Years=1,K14,IF(Years=2,(K14+Y14),IF(Years=3,(K14+Y14+AM14))))</f>
        <v>922</v>
      </c>
      <c r="AX14" s="181">
        <f>IF(Years=1,(D14*L14),IF(Years=2,(D14*L14)+(R14*Z14),IF(Years=3,(D14*L14)+(R14*Z14)+(AF14*AN14))))</f>
        <v>1576.62</v>
      </c>
      <c r="AY14" s="181">
        <f>IF(Years=1,N14,IF(Years=2,N14+(AB14/(1+Discount_Rate)),IF(Years=3,N14+(AB14/(1+Discount_Rate))+(AP14/(1+Discount_Rate^2)))))</f>
        <v>0</v>
      </c>
      <c r="AZ14" s="181">
        <f>IF(Years=1,($O14*$L14),IF(Years=2,($O14*$L14)+(($AC14/(1+Discount_Rate))*($Z14)),IF(Years=3,($O14*$L14)+(($AC14/(1+Discount_Rate))*$Z14)+(($AQ14/((1+Discount_Rate)^2))*$AN14))))</f>
        <v>0</v>
      </c>
      <c r="BA14" s="182"/>
      <c r="BC14" s="141"/>
    </row>
    <row r="15" spans="1:56" ht="12.75" customHeight="1">
      <c r="A15" s="185" t="s">
        <v>120</v>
      </c>
      <c r="B15" s="171" t="s">
        <v>8</v>
      </c>
      <c r="C15" s="324" t="s">
        <v>121</v>
      </c>
      <c r="D15" s="172">
        <v>3.9600000000000004</v>
      </c>
      <c r="E15" s="173">
        <f t="shared" si="177"/>
        <v>1.6632</v>
      </c>
      <c r="F15" s="173">
        <f t="shared" si="178"/>
        <v>2.2968000000000002</v>
      </c>
      <c r="G15" s="174">
        <v>13</v>
      </c>
      <c r="H15" s="175">
        <v>100</v>
      </c>
      <c r="I15" s="175">
        <v>400</v>
      </c>
      <c r="J15" s="175">
        <v>0</v>
      </c>
      <c r="K15" s="186">
        <v>150</v>
      </c>
      <c r="L15" s="180">
        <f t="shared" ref="L15:L20" si="182">K15</f>
        <v>150</v>
      </c>
      <c r="M15" s="176">
        <v>0</v>
      </c>
      <c r="N15" s="176">
        <v>0</v>
      </c>
      <c r="O15" s="176">
        <v>0</v>
      </c>
      <c r="P15" s="177">
        <v>0.8</v>
      </c>
      <c r="R15" s="172">
        <f t="shared" ref="R15" si="183">D15</f>
        <v>3.9600000000000004</v>
      </c>
      <c r="S15" s="173">
        <f t="shared" ref="S15" si="184">E15</f>
        <v>1.6632</v>
      </c>
      <c r="T15" s="173">
        <f t="shared" ref="T15" si="185">F15</f>
        <v>2.2968000000000002</v>
      </c>
      <c r="U15" s="173">
        <f t="shared" ref="U15" si="186">G15</f>
        <v>13</v>
      </c>
      <c r="V15" s="173">
        <f t="shared" ref="V15" si="187">H15</f>
        <v>100</v>
      </c>
      <c r="W15" s="173">
        <f t="shared" ref="W15" si="188">I15</f>
        <v>400</v>
      </c>
      <c r="X15" s="173">
        <f t="shared" ref="X15" si="189">J15</f>
        <v>0</v>
      </c>
      <c r="Y15" s="173">
        <f t="shared" ref="Y15" si="190">K15</f>
        <v>150</v>
      </c>
      <c r="Z15" s="173">
        <f t="shared" ref="Z15" si="191">L15</f>
        <v>150</v>
      </c>
      <c r="AA15" s="173">
        <f t="shared" ref="AA15" si="192">M15</f>
        <v>0</v>
      </c>
      <c r="AB15" s="173">
        <f t="shared" ref="AB15" si="193">N15</f>
        <v>0</v>
      </c>
      <c r="AC15" s="173">
        <f t="shared" ref="AC15" si="194">O15</f>
        <v>0</v>
      </c>
      <c r="AD15" s="178">
        <f t="shared" ref="AD15" si="195">P15</f>
        <v>0.8</v>
      </c>
      <c r="AF15" s="172">
        <f t="shared" ref="AF15" si="196">D15</f>
        <v>3.9600000000000004</v>
      </c>
      <c r="AG15" s="173">
        <f t="shared" ref="AG15" si="197">E15</f>
        <v>1.6632</v>
      </c>
      <c r="AH15" s="173">
        <f t="shared" ref="AH15" si="198">F15</f>
        <v>2.2968000000000002</v>
      </c>
      <c r="AI15" s="173">
        <f t="shared" ref="AI15" si="199">G15</f>
        <v>13</v>
      </c>
      <c r="AJ15" s="173">
        <f t="shared" ref="AJ15" si="200">H15</f>
        <v>100</v>
      </c>
      <c r="AK15" s="179">
        <f t="shared" ref="AK15" si="201">I15</f>
        <v>400</v>
      </c>
      <c r="AL15" s="173">
        <f t="shared" ref="AL15" si="202">J15</f>
        <v>0</v>
      </c>
      <c r="AM15" s="180">
        <f t="shared" ref="AM15" si="203">K15</f>
        <v>150</v>
      </c>
      <c r="AN15" s="180">
        <f t="shared" ref="AN15" si="204">L15</f>
        <v>150</v>
      </c>
      <c r="AO15" s="173">
        <f t="shared" ref="AO15" si="205">M15</f>
        <v>0</v>
      </c>
      <c r="AP15" s="173">
        <f t="shared" ref="AP15" si="206">N15</f>
        <v>0</v>
      </c>
      <c r="AQ15" s="173">
        <f t="shared" ref="AQ15" si="207">O15</f>
        <v>0</v>
      </c>
      <c r="AR15" s="178">
        <f t="shared" ref="AR15" si="208">P15</f>
        <v>0.8</v>
      </c>
      <c r="AT15" s="181">
        <f>IF(Years=1,(H15*$L15),IF(Years=2,(H15*$L15)+((V15/(1+Discount_Rate))*($Z15)),IF(Years=3,(H15*$L15)+((V15/(1+Discount_Rate))*$Z15)+((AJ15/((1+Discount_Rate)^2))*$AN15))))</f>
        <v>15000</v>
      </c>
      <c r="AU15" s="181">
        <f>IF(Years=1,(I15*$L15),IF(Years=2,(I15*$L15)+((W15/(1+Discount_Rate))*($Z15)),IF(Years=3,(I15*$L15)+((W15/(1+Discount_Rate))*($Z15))+((AK15/((1+Discount_Rate)^2))*($AN15)))))</f>
        <v>60000</v>
      </c>
      <c r="AV15" s="181">
        <f>IF(Years=1,(I15*$L15*P15),IF(Years=2,(I15*$L15*P15)+((W15/(1+Discount_Rate))*($Z15)*(AD15)),IF(Years=3,(I15*$L15*P15)+((W15/(1+Discount_Rate))*($Z15)*(AD15))+((AK15/((1+Discount_Rate)^2))*($AN15)*(AR15)))))</f>
        <v>48000</v>
      </c>
      <c r="AW15" s="181">
        <f t="shared" ref="AW15" si="209">IF(Years=1,K15,IF(Years=2,(K15+Y15),IF(Years=3,(K15+Y15+AM15))))</f>
        <v>150</v>
      </c>
      <c r="AX15" s="181">
        <f t="shared" ref="AX15" si="210">IF(Years=1,(D15*L15),IF(Years=2,(D15*L15)+(R15*Z15),IF(Years=3,(D15*L15)+(R15*Z15)+(AF15*AN15))))</f>
        <v>594.00000000000011</v>
      </c>
      <c r="AY15" s="181">
        <f t="shared" ref="AY15" si="211">IF(Years=1,N15,IF(Years=2,N15+(AB15/(1+Discount_Rate)),IF(Years=3,N15+(AB15/(1+Discount_Rate))+(AP15/(1+Discount_Rate^2)))))</f>
        <v>0</v>
      </c>
      <c r="AZ15" s="181">
        <f>IF(Years=1,($O15*$L15),IF(Years=2,($O15*$L15)+(($AC15/(1+Discount_Rate))*($Z15)),IF(Years=3,($O15*$L15)+(($AC15/(1+Discount_Rate))*$Z15)+(($AQ15/((1+Discount_Rate)^2))*$AN15))))</f>
        <v>0</v>
      </c>
      <c r="BA15" s="182"/>
      <c r="BC15" s="141"/>
    </row>
    <row r="16" spans="1:56" ht="12.75" customHeight="1">
      <c r="A16" s="188" t="s">
        <v>149</v>
      </c>
      <c r="B16" s="171" t="s">
        <v>8</v>
      </c>
      <c r="C16" s="324" t="s">
        <v>121</v>
      </c>
      <c r="D16" s="172">
        <v>8.8000000000000007</v>
      </c>
      <c r="E16" s="173">
        <f>0.42*D16</f>
        <v>3.6960000000000002</v>
      </c>
      <c r="F16" s="173">
        <f>0.58*D16</f>
        <v>5.1040000000000001</v>
      </c>
      <c r="G16" s="174">
        <v>20</v>
      </c>
      <c r="H16" s="175">
        <v>300</v>
      </c>
      <c r="I16" s="175">
        <v>750</v>
      </c>
      <c r="J16" s="175">
        <v>0</v>
      </c>
      <c r="K16" s="186">
        <v>30</v>
      </c>
      <c r="L16" s="180">
        <f t="shared" si="182"/>
        <v>30</v>
      </c>
      <c r="M16" s="176">
        <v>0</v>
      </c>
      <c r="N16" s="176">
        <v>0</v>
      </c>
      <c r="O16" s="176">
        <v>0</v>
      </c>
      <c r="P16" s="177">
        <v>1</v>
      </c>
      <c r="R16" s="172">
        <f t="shared" ref="R16:AD17" si="212">D16</f>
        <v>8.8000000000000007</v>
      </c>
      <c r="S16" s="173">
        <f t="shared" si="212"/>
        <v>3.6960000000000002</v>
      </c>
      <c r="T16" s="173">
        <f t="shared" si="212"/>
        <v>5.1040000000000001</v>
      </c>
      <c r="U16" s="173">
        <f t="shared" si="212"/>
        <v>20</v>
      </c>
      <c r="V16" s="173">
        <f t="shared" si="212"/>
        <v>300</v>
      </c>
      <c r="W16" s="173">
        <f t="shared" si="212"/>
        <v>750</v>
      </c>
      <c r="X16" s="173">
        <f t="shared" si="212"/>
        <v>0</v>
      </c>
      <c r="Y16" s="173">
        <f t="shared" si="212"/>
        <v>30</v>
      </c>
      <c r="Z16" s="173">
        <f t="shared" si="212"/>
        <v>30</v>
      </c>
      <c r="AA16" s="173">
        <f t="shared" si="212"/>
        <v>0</v>
      </c>
      <c r="AB16" s="173">
        <f t="shared" si="212"/>
        <v>0</v>
      </c>
      <c r="AC16" s="173">
        <f t="shared" si="212"/>
        <v>0</v>
      </c>
      <c r="AD16" s="178">
        <f t="shared" si="212"/>
        <v>1</v>
      </c>
      <c r="AF16" s="172">
        <f t="shared" ref="AF16:AR17" si="213">D16</f>
        <v>8.8000000000000007</v>
      </c>
      <c r="AG16" s="173">
        <f t="shared" si="213"/>
        <v>3.6960000000000002</v>
      </c>
      <c r="AH16" s="173">
        <f t="shared" si="213"/>
        <v>5.1040000000000001</v>
      </c>
      <c r="AI16" s="173">
        <f t="shared" si="213"/>
        <v>20</v>
      </c>
      <c r="AJ16" s="173">
        <f t="shared" si="213"/>
        <v>300</v>
      </c>
      <c r="AK16" s="179">
        <f t="shared" si="213"/>
        <v>750</v>
      </c>
      <c r="AL16" s="173">
        <f t="shared" si="213"/>
        <v>0</v>
      </c>
      <c r="AM16" s="180">
        <f t="shared" si="213"/>
        <v>30</v>
      </c>
      <c r="AN16" s="180">
        <f t="shared" si="213"/>
        <v>30</v>
      </c>
      <c r="AO16" s="173">
        <f t="shared" si="213"/>
        <v>0</v>
      </c>
      <c r="AP16" s="173">
        <f t="shared" si="213"/>
        <v>0</v>
      </c>
      <c r="AQ16" s="173">
        <f t="shared" si="213"/>
        <v>0</v>
      </c>
      <c r="AR16" s="178">
        <f t="shared" si="213"/>
        <v>1</v>
      </c>
      <c r="AT16" s="181">
        <f>IF(Years=1,(H16*$L16),IF(Years=2,(H16*$L16)+((V16/(1+Discount_Rate))*($Z16)),IF(Years=3,(H16*$L16)+((V16/(1+Discount_Rate))*$Z16)+((AJ16/((1+Discount_Rate)^2))*$AN16))))</f>
        <v>9000</v>
      </c>
      <c r="AU16" s="181">
        <f>IF(Years=1,(I16*$L16),IF(Years=2,(I16*$L16)+((W16/(1+Discount_Rate))*($Z16)),IF(Years=3,(I16*$L16)+((W16/(1+Discount_Rate))*($Z16))+((AK16/((1+Discount_Rate)^2))*($AN16)))))</f>
        <v>22500</v>
      </c>
      <c r="AV16" s="181">
        <f>IF(Years=1,(I16*$L16*P16),IF(Years=2,(I16*$L16*P16)+((W16/(1+Discount_Rate))*($Z16)*(AD16)),IF(Years=3,(I16*$L16*P16)+((W16/(1+Discount_Rate))*($Z16)*(AD16))+((AK16/((1+Discount_Rate)^2))*($AN16)*(AR16)))))</f>
        <v>22500</v>
      </c>
      <c r="AW16" s="181">
        <f>IF(Years=1,K16,IF(Years=2,(K16+Y16),IF(Years=3,(K16+Y16+AM16))))</f>
        <v>30</v>
      </c>
      <c r="AX16" s="181">
        <f>IF(Years=1,(D16*L16),IF(Years=2,(D16*L16)+(R16*Z16),IF(Years=3,(D16*L16)+(R16*Z16)+(AF16*AN16))))</f>
        <v>264</v>
      </c>
      <c r="AY16" s="181">
        <f>IF(Years=1,N16,IF(Years=2,N16+(AB16/(1+Discount_Rate)),IF(Years=3,N16+(AB16/(1+Discount_Rate))+(AP16/(1+Discount_Rate^2)))))</f>
        <v>0</v>
      </c>
      <c r="AZ16" s="181">
        <f>IF(Years=1,($O16*$L16),IF(Years=2,($O16*$L16)+(($AC16/(1+Discount_Rate))*($Z16)),IF(Years=3,($O16*$L16)+(($AC16/(1+Discount_Rate))*$Z16)+(($AQ16/((1+Discount_Rate)^2))*$AN16))))</f>
        <v>0</v>
      </c>
      <c r="BA16" s="182"/>
      <c r="BC16" s="141"/>
    </row>
    <row r="17" spans="1:56" ht="12.75" customHeight="1">
      <c r="A17" s="188" t="s">
        <v>148</v>
      </c>
      <c r="B17" s="171" t="s">
        <v>8</v>
      </c>
      <c r="C17" s="324" t="s">
        <v>121</v>
      </c>
      <c r="D17" s="172">
        <v>9.6</v>
      </c>
      <c r="E17" s="173">
        <f>0.42*D17</f>
        <v>4.032</v>
      </c>
      <c r="F17" s="173">
        <f>0.58*D17</f>
        <v>5.5679999999999996</v>
      </c>
      <c r="G17" s="174">
        <v>20</v>
      </c>
      <c r="H17" s="175">
        <v>350</v>
      </c>
      <c r="I17" s="175">
        <v>1345</v>
      </c>
      <c r="J17" s="175">
        <v>0</v>
      </c>
      <c r="K17" s="186">
        <v>30</v>
      </c>
      <c r="L17" s="180">
        <f t="shared" si="182"/>
        <v>30</v>
      </c>
      <c r="M17" s="176">
        <v>0</v>
      </c>
      <c r="N17" s="176">
        <v>0</v>
      </c>
      <c r="O17" s="176">
        <v>0</v>
      </c>
      <c r="P17" s="177">
        <v>1</v>
      </c>
      <c r="R17" s="172">
        <f t="shared" si="212"/>
        <v>9.6</v>
      </c>
      <c r="S17" s="173">
        <f t="shared" si="212"/>
        <v>4.032</v>
      </c>
      <c r="T17" s="173">
        <f t="shared" si="212"/>
        <v>5.5679999999999996</v>
      </c>
      <c r="U17" s="173">
        <f t="shared" si="212"/>
        <v>20</v>
      </c>
      <c r="V17" s="173">
        <f t="shared" si="212"/>
        <v>350</v>
      </c>
      <c r="W17" s="173">
        <f t="shared" si="212"/>
        <v>1345</v>
      </c>
      <c r="X17" s="173">
        <f t="shared" si="212"/>
        <v>0</v>
      </c>
      <c r="Y17" s="173">
        <f t="shared" si="212"/>
        <v>30</v>
      </c>
      <c r="Z17" s="173">
        <f t="shared" si="212"/>
        <v>30</v>
      </c>
      <c r="AA17" s="173">
        <f t="shared" si="212"/>
        <v>0</v>
      </c>
      <c r="AB17" s="173">
        <f t="shared" si="212"/>
        <v>0</v>
      </c>
      <c r="AC17" s="173">
        <f t="shared" si="212"/>
        <v>0</v>
      </c>
      <c r="AD17" s="178">
        <f t="shared" si="212"/>
        <v>1</v>
      </c>
      <c r="AF17" s="172">
        <f t="shared" si="213"/>
        <v>9.6</v>
      </c>
      <c r="AG17" s="173">
        <f t="shared" si="213"/>
        <v>4.032</v>
      </c>
      <c r="AH17" s="173">
        <f t="shared" si="213"/>
        <v>5.5679999999999996</v>
      </c>
      <c r="AI17" s="173">
        <f t="shared" si="213"/>
        <v>20</v>
      </c>
      <c r="AJ17" s="173">
        <f t="shared" si="213"/>
        <v>350</v>
      </c>
      <c r="AK17" s="179">
        <f t="shared" si="213"/>
        <v>1345</v>
      </c>
      <c r="AL17" s="173">
        <f t="shared" si="213"/>
        <v>0</v>
      </c>
      <c r="AM17" s="180">
        <f t="shared" si="213"/>
        <v>30</v>
      </c>
      <c r="AN17" s="180">
        <f t="shared" si="213"/>
        <v>30</v>
      </c>
      <c r="AO17" s="173">
        <f t="shared" si="213"/>
        <v>0</v>
      </c>
      <c r="AP17" s="173">
        <f t="shared" si="213"/>
        <v>0</v>
      </c>
      <c r="AQ17" s="173">
        <f t="shared" si="213"/>
        <v>0</v>
      </c>
      <c r="AR17" s="178">
        <f t="shared" si="213"/>
        <v>1</v>
      </c>
      <c r="AT17" s="181">
        <f>IF(Years=1,(H17*$L17),IF(Years=2,(H17*$L17)+((V17/(1+Discount_Rate))*($Z17)),IF(Years=3,(H17*$L17)+((V17/(1+Discount_Rate))*$Z17)+((AJ17/((1+Discount_Rate)^2))*$AN17))))</f>
        <v>10500</v>
      </c>
      <c r="AU17" s="181">
        <f>IF(Years=1,(I17*$L17),IF(Years=2,(I17*$L17)+((W17/(1+Discount_Rate))*($Z17)),IF(Years=3,(I17*$L17)+((W17/(1+Discount_Rate))*($Z17))+((AK17/((1+Discount_Rate)^2))*($AN17)))))</f>
        <v>40350</v>
      </c>
      <c r="AV17" s="181">
        <f>IF(Years=1,(I17*$L17*P17),IF(Years=2,(I17*$L17*P17)+((W17/(1+Discount_Rate))*($Z17)*(AD17)),IF(Years=3,(I17*$L17*P17)+((W17/(1+Discount_Rate))*($Z17)*(AD17))+((AK17/((1+Discount_Rate)^2))*($AN17)*(AR17)))))</f>
        <v>40350</v>
      </c>
      <c r="AW17" s="181">
        <f t="shared" ref="AW17" si="214">IF(Years=1,K17,IF(Years=2,(K17+Y17),IF(Years=3,(K17+Y17+AM17))))</f>
        <v>30</v>
      </c>
      <c r="AX17" s="181">
        <f t="shared" ref="AX17" si="215">IF(Years=1,(D17*L17),IF(Years=2,(D17*L17)+(R17*Z17),IF(Years=3,(D17*L17)+(R17*Z17)+(AF17*AN17))))</f>
        <v>288</v>
      </c>
      <c r="AY17" s="181">
        <f t="shared" ref="AY17" si="216">IF(Years=1,N17,IF(Years=2,N17+(AB17/(1+Discount_Rate)),IF(Years=3,N17+(AB17/(1+Discount_Rate))+(AP17/(1+Discount_Rate^2)))))</f>
        <v>0</v>
      </c>
      <c r="AZ17" s="181">
        <f>IF(Years=1,($O17*$L17),IF(Years=2,($O17*$L17)+(($AC17/(1+Discount_Rate))*($Z17)),IF(Years=3,($O17*$L17)+(($AC17/(1+Discount_Rate))*$Z17)+(($AQ17/((1+Discount_Rate)^2))*$AN17))))</f>
        <v>0</v>
      </c>
      <c r="BA17" s="182"/>
      <c r="BC17" s="141"/>
    </row>
    <row r="18" spans="1:56" ht="12.75" customHeight="1">
      <c r="A18" s="185" t="s">
        <v>152</v>
      </c>
      <c r="B18" s="171" t="s">
        <v>8</v>
      </c>
      <c r="C18" s="324" t="s">
        <v>121</v>
      </c>
      <c r="D18" s="172">
        <v>9.1999999999999993</v>
      </c>
      <c r="E18" s="173">
        <f>0.42*D18</f>
        <v>3.8639999999999994</v>
      </c>
      <c r="F18" s="173">
        <f>0.58*D18</f>
        <v>5.3359999999999994</v>
      </c>
      <c r="G18" s="174">
        <v>13</v>
      </c>
      <c r="H18" s="175">
        <v>350</v>
      </c>
      <c r="I18" s="175">
        <v>1150</v>
      </c>
      <c r="J18" s="175">
        <v>0</v>
      </c>
      <c r="K18" s="186">
        <v>5</v>
      </c>
      <c r="L18" s="180">
        <f t="shared" si="182"/>
        <v>5</v>
      </c>
      <c r="M18" s="176">
        <v>0</v>
      </c>
      <c r="N18" s="176">
        <v>0</v>
      </c>
      <c r="O18" s="176">
        <v>0</v>
      </c>
      <c r="P18" s="177">
        <v>0.8</v>
      </c>
      <c r="R18" s="172">
        <f t="shared" ref="R18:AD19" si="217">D18</f>
        <v>9.1999999999999993</v>
      </c>
      <c r="S18" s="173">
        <f t="shared" si="217"/>
        <v>3.8639999999999994</v>
      </c>
      <c r="T18" s="173">
        <f t="shared" si="217"/>
        <v>5.3359999999999994</v>
      </c>
      <c r="U18" s="173">
        <f t="shared" si="217"/>
        <v>13</v>
      </c>
      <c r="V18" s="173">
        <f t="shared" si="217"/>
        <v>350</v>
      </c>
      <c r="W18" s="173">
        <f t="shared" si="217"/>
        <v>1150</v>
      </c>
      <c r="X18" s="173">
        <f t="shared" si="217"/>
        <v>0</v>
      </c>
      <c r="Y18" s="173">
        <f t="shared" si="217"/>
        <v>5</v>
      </c>
      <c r="Z18" s="173">
        <f t="shared" si="217"/>
        <v>5</v>
      </c>
      <c r="AA18" s="173">
        <f t="shared" si="217"/>
        <v>0</v>
      </c>
      <c r="AB18" s="173">
        <f t="shared" si="217"/>
        <v>0</v>
      </c>
      <c r="AC18" s="173">
        <f t="shared" si="217"/>
        <v>0</v>
      </c>
      <c r="AD18" s="178">
        <f t="shared" si="217"/>
        <v>0.8</v>
      </c>
      <c r="AF18" s="172">
        <f t="shared" ref="AF18:AR19" si="218">D18</f>
        <v>9.1999999999999993</v>
      </c>
      <c r="AG18" s="173">
        <f t="shared" si="218"/>
        <v>3.8639999999999994</v>
      </c>
      <c r="AH18" s="173">
        <f t="shared" si="218"/>
        <v>5.3359999999999994</v>
      </c>
      <c r="AI18" s="173">
        <f t="shared" si="218"/>
        <v>13</v>
      </c>
      <c r="AJ18" s="173">
        <f t="shared" si="218"/>
        <v>350</v>
      </c>
      <c r="AK18" s="179">
        <f t="shared" si="218"/>
        <v>1150</v>
      </c>
      <c r="AL18" s="173">
        <f t="shared" si="218"/>
        <v>0</v>
      </c>
      <c r="AM18" s="180">
        <f t="shared" si="218"/>
        <v>5</v>
      </c>
      <c r="AN18" s="180">
        <f t="shared" si="218"/>
        <v>5</v>
      </c>
      <c r="AO18" s="173">
        <f t="shared" si="218"/>
        <v>0</v>
      </c>
      <c r="AP18" s="173">
        <f t="shared" si="218"/>
        <v>0</v>
      </c>
      <c r="AQ18" s="173">
        <f t="shared" si="218"/>
        <v>0</v>
      </c>
      <c r="AR18" s="178">
        <f t="shared" si="218"/>
        <v>0.8</v>
      </c>
      <c r="AT18" s="181">
        <f t="shared" ref="AT18:AT19" si="219">IF(Years=1,(H18*$L18),IF(Years=2,(H18*$L18)+((V18/(1+Discount_Rate))*($Z18)),IF(Years=3,(H18*$L18)+((V18/(1+Discount_Rate))*$Z18)+((AJ18/((1+Discount_Rate)^2))*$AN18))))</f>
        <v>1750</v>
      </c>
      <c r="AU18" s="181">
        <f t="shared" ref="AU18:AU19" si="220">IF(Years=1,(I18*$L18),IF(Years=2,(I18*$L18)+((W18/(1+Discount_Rate))*($Z18)),IF(Years=3,(I18*$L18)+((W18/(1+Discount_Rate))*($Z18))+((AK18/((1+Discount_Rate)^2))*($AN18)))))</f>
        <v>5750</v>
      </c>
      <c r="AV18" s="181">
        <f t="shared" ref="AV18:AV19" si="221">IF(Years=1,(I18*$L18*P18),IF(Years=2,(I18*$L18*P18)+((W18/(1+Discount_Rate))*($Z18)*(AD18)),IF(Years=3,(I18*$L18*P18)+((W18/(1+Discount_Rate))*($Z18)*(AD18))+((AK18/((1+Discount_Rate)^2))*($AN18)*(AR18)))))</f>
        <v>4600</v>
      </c>
      <c r="AW18" s="181">
        <f>IF(Years=1,K18,IF(Years=2,(K18+Y18),IF(Years=3,(K18+Y18+AM18))))</f>
        <v>5</v>
      </c>
      <c r="AX18" s="181">
        <f>IF(Years=1,(D18*L18),IF(Years=2,(D18*L18)+(R18*Z18),IF(Years=3,(D18*L18)+(R18*Z18)+(AF18*AN18))))</f>
        <v>46</v>
      </c>
      <c r="AY18" s="181">
        <f>IF(Years=1,N18,IF(Years=2,N18+(AB18/(1+Discount_Rate)),IF(Years=3,N18+(AB18/(1+Discount_Rate))+(AP18/(1+Discount_Rate^2)))))</f>
        <v>0</v>
      </c>
      <c r="AZ18" s="181">
        <f t="shared" ref="AZ18:AZ19" si="222">IF(Years=1,($O18*$L18),IF(Years=2,($O18*$L18)+(($AC18/(1+Discount_Rate))*($Z18)),IF(Years=3,($O18*$L18)+(($AC18/(1+Discount_Rate))*$Z18)+(($AQ18/((1+Discount_Rate)^2))*$AN18))))</f>
        <v>0</v>
      </c>
      <c r="BA18" s="182"/>
      <c r="BC18" s="141"/>
    </row>
    <row r="19" spans="1:56" ht="12.75" customHeight="1">
      <c r="A19" s="185" t="s">
        <v>153</v>
      </c>
      <c r="B19" s="171" t="s">
        <v>8</v>
      </c>
      <c r="C19" s="324" t="s">
        <v>121</v>
      </c>
      <c r="D19" s="172">
        <v>10.199999999999999</v>
      </c>
      <c r="E19" s="173">
        <f>0.42*D19</f>
        <v>4.2839999999999998</v>
      </c>
      <c r="F19" s="173">
        <f>0.58*D19</f>
        <v>5.9159999999999995</v>
      </c>
      <c r="G19" s="174">
        <v>15</v>
      </c>
      <c r="H19" s="175">
        <v>350</v>
      </c>
      <c r="I19" s="175">
        <v>1238</v>
      </c>
      <c r="J19" s="175">
        <v>0</v>
      </c>
      <c r="K19" s="186">
        <v>20</v>
      </c>
      <c r="L19" s="180">
        <f t="shared" si="182"/>
        <v>20</v>
      </c>
      <c r="M19" s="176">
        <v>0</v>
      </c>
      <c r="N19" s="176">
        <v>0</v>
      </c>
      <c r="O19" s="176">
        <v>0</v>
      </c>
      <c r="P19" s="177">
        <v>0.8</v>
      </c>
      <c r="R19" s="172">
        <f t="shared" si="217"/>
        <v>10.199999999999999</v>
      </c>
      <c r="S19" s="173">
        <f t="shared" si="217"/>
        <v>4.2839999999999998</v>
      </c>
      <c r="T19" s="173">
        <f t="shared" si="217"/>
        <v>5.9159999999999995</v>
      </c>
      <c r="U19" s="173">
        <f t="shared" si="217"/>
        <v>15</v>
      </c>
      <c r="V19" s="173">
        <f t="shared" si="217"/>
        <v>350</v>
      </c>
      <c r="W19" s="173">
        <f t="shared" si="217"/>
        <v>1238</v>
      </c>
      <c r="X19" s="173">
        <f t="shared" si="217"/>
        <v>0</v>
      </c>
      <c r="Y19" s="173">
        <f t="shared" si="217"/>
        <v>20</v>
      </c>
      <c r="Z19" s="173">
        <f t="shared" si="217"/>
        <v>20</v>
      </c>
      <c r="AA19" s="173">
        <f t="shared" si="217"/>
        <v>0</v>
      </c>
      <c r="AB19" s="173">
        <f t="shared" si="217"/>
        <v>0</v>
      </c>
      <c r="AC19" s="173">
        <f t="shared" si="217"/>
        <v>0</v>
      </c>
      <c r="AD19" s="178">
        <f t="shared" si="217"/>
        <v>0.8</v>
      </c>
      <c r="AF19" s="172">
        <f t="shared" si="218"/>
        <v>10.199999999999999</v>
      </c>
      <c r="AG19" s="173">
        <f t="shared" si="218"/>
        <v>4.2839999999999998</v>
      </c>
      <c r="AH19" s="173">
        <f t="shared" si="218"/>
        <v>5.9159999999999995</v>
      </c>
      <c r="AI19" s="173">
        <f t="shared" si="218"/>
        <v>15</v>
      </c>
      <c r="AJ19" s="173">
        <f t="shared" si="218"/>
        <v>350</v>
      </c>
      <c r="AK19" s="179">
        <f t="shared" si="218"/>
        <v>1238</v>
      </c>
      <c r="AL19" s="173">
        <f t="shared" si="218"/>
        <v>0</v>
      </c>
      <c r="AM19" s="180">
        <f t="shared" si="218"/>
        <v>20</v>
      </c>
      <c r="AN19" s="180">
        <f t="shared" si="218"/>
        <v>20</v>
      </c>
      <c r="AO19" s="173">
        <f t="shared" si="218"/>
        <v>0</v>
      </c>
      <c r="AP19" s="173">
        <f t="shared" si="218"/>
        <v>0</v>
      </c>
      <c r="AQ19" s="173">
        <f t="shared" si="218"/>
        <v>0</v>
      </c>
      <c r="AR19" s="178">
        <f t="shared" si="218"/>
        <v>0.8</v>
      </c>
      <c r="AT19" s="181">
        <f t="shared" si="219"/>
        <v>7000</v>
      </c>
      <c r="AU19" s="181">
        <f t="shared" si="220"/>
        <v>24760</v>
      </c>
      <c r="AV19" s="181">
        <f t="shared" si="221"/>
        <v>19808</v>
      </c>
      <c r="AW19" s="181">
        <f>IF(Years=1,K19,IF(Years=2,(K19+Y19),IF(Years=3,(K19+Y19+AM19))))</f>
        <v>20</v>
      </c>
      <c r="AX19" s="181">
        <f>IF(Years=1,(D19*L19),IF(Years=2,(D19*L19)+(R19*Z19),IF(Years=3,(D19*L19)+(R19*Z19)+(AF19*AN19))))</f>
        <v>204</v>
      </c>
      <c r="AY19" s="181">
        <f>IF(Years=1,N19,IF(Years=2,N19+(AB19/(1+Discount_Rate)),IF(Years=3,N19+(AB19/(1+Discount_Rate))+(AP19/(1+Discount_Rate^2)))))</f>
        <v>0</v>
      </c>
      <c r="AZ19" s="181">
        <f t="shared" si="222"/>
        <v>0</v>
      </c>
      <c r="BA19" s="182"/>
      <c r="BC19" s="141"/>
    </row>
    <row r="20" spans="1:56" s="187" customFormat="1" ht="12.75" customHeight="1">
      <c r="A20" s="185" t="s">
        <v>245</v>
      </c>
      <c r="B20" s="171" t="s">
        <v>8</v>
      </c>
      <c r="C20" s="324" t="s">
        <v>121</v>
      </c>
      <c r="D20" s="172">
        <v>12.0825</v>
      </c>
      <c r="E20" s="173">
        <f>0.42*D20</f>
        <v>5.0746499999999992</v>
      </c>
      <c r="F20" s="173">
        <f>0.58*D20</f>
        <v>7.0078499999999995</v>
      </c>
      <c r="G20" s="174">
        <v>20</v>
      </c>
      <c r="H20" s="175">
        <v>400</v>
      </c>
      <c r="I20" s="175">
        <v>550</v>
      </c>
      <c r="J20" s="175">
        <v>0</v>
      </c>
      <c r="K20" s="186">
        <v>5</v>
      </c>
      <c r="L20" s="180">
        <f t="shared" si="182"/>
        <v>5</v>
      </c>
      <c r="M20" s="176">
        <v>0</v>
      </c>
      <c r="N20" s="176">
        <v>0</v>
      </c>
      <c r="O20" s="176">
        <v>0</v>
      </c>
      <c r="P20" s="177">
        <v>0.8</v>
      </c>
      <c r="Q20" s="141"/>
      <c r="R20" s="172">
        <f t="shared" ref="R20:AD20" si="223">D20</f>
        <v>12.0825</v>
      </c>
      <c r="S20" s="173">
        <f t="shared" si="223"/>
        <v>5.0746499999999992</v>
      </c>
      <c r="T20" s="173">
        <f t="shared" si="223"/>
        <v>7.0078499999999995</v>
      </c>
      <c r="U20" s="173">
        <f t="shared" si="223"/>
        <v>20</v>
      </c>
      <c r="V20" s="173">
        <f t="shared" si="223"/>
        <v>400</v>
      </c>
      <c r="W20" s="173">
        <f t="shared" si="223"/>
        <v>550</v>
      </c>
      <c r="X20" s="173">
        <f t="shared" si="223"/>
        <v>0</v>
      </c>
      <c r="Y20" s="173">
        <f t="shared" si="223"/>
        <v>5</v>
      </c>
      <c r="Z20" s="173">
        <f t="shared" si="223"/>
        <v>5</v>
      </c>
      <c r="AA20" s="173">
        <f t="shared" si="223"/>
        <v>0</v>
      </c>
      <c r="AB20" s="173">
        <f t="shared" si="223"/>
        <v>0</v>
      </c>
      <c r="AC20" s="173">
        <f t="shared" si="223"/>
        <v>0</v>
      </c>
      <c r="AD20" s="178">
        <f t="shared" si="223"/>
        <v>0.8</v>
      </c>
      <c r="AF20" s="172">
        <f t="shared" ref="AF20:AR20" si="224">D20</f>
        <v>12.0825</v>
      </c>
      <c r="AG20" s="173">
        <f t="shared" si="224"/>
        <v>5.0746499999999992</v>
      </c>
      <c r="AH20" s="173">
        <f t="shared" si="224"/>
        <v>7.0078499999999995</v>
      </c>
      <c r="AI20" s="173">
        <f t="shared" si="224"/>
        <v>20</v>
      </c>
      <c r="AJ20" s="173">
        <f t="shared" si="224"/>
        <v>400</v>
      </c>
      <c r="AK20" s="179">
        <f t="shared" si="224"/>
        <v>550</v>
      </c>
      <c r="AL20" s="173">
        <f t="shared" si="224"/>
        <v>0</v>
      </c>
      <c r="AM20" s="180">
        <f t="shared" si="224"/>
        <v>5</v>
      </c>
      <c r="AN20" s="180">
        <f t="shared" si="224"/>
        <v>5</v>
      </c>
      <c r="AO20" s="173">
        <f t="shared" si="224"/>
        <v>0</v>
      </c>
      <c r="AP20" s="173">
        <f t="shared" si="224"/>
        <v>0</v>
      </c>
      <c r="AQ20" s="173">
        <f t="shared" si="224"/>
        <v>0</v>
      </c>
      <c r="AR20" s="178">
        <f t="shared" si="224"/>
        <v>0.8</v>
      </c>
      <c r="AT20" s="181">
        <f>IF(Years=1,(H20*$L20),IF(Years=2,(H20*$L20)+((V20/(1+Discount_Rate))*($Z20)),IF(Years=3,(H20*$L20)+((V20/(1+Discount_Rate))*$Z20)+((AJ20/((1+Discount_Rate)^2))*$AN20))))</f>
        <v>2000</v>
      </c>
      <c r="AU20" s="181">
        <f>IF(Years=1,(I20*$L20),IF(Years=2,(I20*$L20)+((W20/(1+Discount_Rate))*($Z20)),IF(Years=3,(I20*$L20)+((W20/(1+Discount_Rate))*($Z20))+((AK20/((1+Discount_Rate)^2))*($AN20)))))</f>
        <v>2750</v>
      </c>
      <c r="AV20" s="181">
        <f>IF(Years=1,(I20*$L20*P20),IF(Years=2,(I20*$L20*P20)+((W20/(1+Discount_Rate))*($Z20)*(AD20)),IF(Years=3,(I20*$L20*P20)+((W20/(1+Discount_Rate))*($Z20)*(AD20))+((AK20/((1+Discount_Rate)^2))*($AN20)*(AR20)))))</f>
        <v>2200</v>
      </c>
      <c r="AW20" s="181">
        <f>IF(Years=1,K20,IF(Years=2,(K20+Y20),IF(Years=3,(K20+Y20+AM20))))</f>
        <v>5</v>
      </c>
      <c r="AX20" s="181">
        <f>IF(Years=1,(D20*L20),IF(Years=2,(D20*L20)+(R20*Z20),IF(Years=3,(D20*L20)+(R20*Z20)+(AF20*AN20))))</f>
        <v>60.412499999999994</v>
      </c>
      <c r="AY20" s="181">
        <f>IF(Years=1,N20,IF(Years=2,N20+(AB20/(1+Discount_Rate)),IF(Years=3,N20+(AB20/(1+Discount_Rate))+(AP20/(1+Discount_Rate^2)))))</f>
        <v>0</v>
      </c>
      <c r="AZ20" s="181">
        <f>IF(Years=1,($O20*$L20),IF(Years=2,($O20*$L20)+(($AC20/(1+Discount_Rate))*($Z20)),IF(Years=3,($O20*$L20)+(($AC20/(1+Discount_Rate))*$Z20)+(($AQ20/((1+Discount_Rate)^2))*$AN20))))</f>
        <v>0</v>
      </c>
      <c r="BA20" s="182"/>
      <c r="BB20" s="144"/>
      <c r="BC20" s="141"/>
    </row>
    <row r="21" spans="1:56" s="187" customFormat="1" ht="12.75" customHeight="1">
      <c r="A21" s="185" t="s">
        <v>246</v>
      </c>
      <c r="B21" s="171" t="s">
        <v>8</v>
      </c>
      <c r="C21" s="324" t="s">
        <v>121</v>
      </c>
      <c r="D21" s="172">
        <v>16.11</v>
      </c>
      <c r="E21" s="173">
        <f t="shared" ref="E21" si="225">0.42*D21</f>
        <v>6.7661999999999995</v>
      </c>
      <c r="F21" s="173">
        <f t="shared" ref="F21" si="226">0.58*D21</f>
        <v>9.3437999999999999</v>
      </c>
      <c r="G21" s="174">
        <v>20</v>
      </c>
      <c r="H21" s="175">
        <v>600</v>
      </c>
      <c r="I21" s="175">
        <v>1550</v>
      </c>
      <c r="J21" s="175">
        <v>0</v>
      </c>
      <c r="K21" s="186">
        <v>38</v>
      </c>
      <c r="L21" s="180">
        <f t="shared" ref="L21" si="227">K21</f>
        <v>38</v>
      </c>
      <c r="M21" s="176">
        <v>0</v>
      </c>
      <c r="N21" s="176">
        <v>0</v>
      </c>
      <c r="O21" s="176">
        <v>0</v>
      </c>
      <c r="P21" s="177">
        <v>0.8</v>
      </c>
      <c r="Q21" s="141"/>
      <c r="R21" s="172">
        <f t="shared" ref="R21" si="228">D21</f>
        <v>16.11</v>
      </c>
      <c r="S21" s="173">
        <f t="shared" ref="S21" si="229">E21</f>
        <v>6.7661999999999995</v>
      </c>
      <c r="T21" s="173">
        <f t="shared" ref="T21" si="230">F21</f>
        <v>9.3437999999999999</v>
      </c>
      <c r="U21" s="173">
        <f t="shared" ref="U21" si="231">G21</f>
        <v>20</v>
      </c>
      <c r="V21" s="173">
        <f t="shared" ref="V21" si="232">H21</f>
        <v>600</v>
      </c>
      <c r="W21" s="173">
        <f t="shared" ref="W21" si="233">I21</f>
        <v>1550</v>
      </c>
      <c r="X21" s="173">
        <f t="shared" ref="X21" si="234">J21</f>
        <v>0</v>
      </c>
      <c r="Y21" s="173">
        <f t="shared" ref="Y21" si="235">K21</f>
        <v>38</v>
      </c>
      <c r="Z21" s="173">
        <f t="shared" ref="Z21" si="236">L21</f>
        <v>38</v>
      </c>
      <c r="AA21" s="173">
        <f t="shared" ref="AA21" si="237">M21</f>
        <v>0</v>
      </c>
      <c r="AB21" s="173">
        <f t="shared" ref="AB21" si="238">N21</f>
        <v>0</v>
      </c>
      <c r="AC21" s="173">
        <f t="shared" ref="AC21" si="239">O21</f>
        <v>0</v>
      </c>
      <c r="AD21" s="178">
        <f t="shared" ref="AD21" si="240">P21</f>
        <v>0.8</v>
      </c>
      <c r="AF21" s="172">
        <f t="shared" ref="AF21" si="241">D21</f>
        <v>16.11</v>
      </c>
      <c r="AG21" s="173">
        <f t="shared" ref="AG21" si="242">E21</f>
        <v>6.7661999999999995</v>
      </c>
      <c r="AH21" s="173">
        <f t="shared" ref="AH21" si="243">F21</f>
        <v>9.3437999999999999</v>
      </c>
      <c r="AI21" s="173">
        <f t="shared" ref="AI21" si="244">G21</f>
        <v>20</v>
      </c>
      <c r="AJ21" s="173">
        <f t="shared" ref="AJ21" si="245">H21</f>
        <v>600</v>
      </c>
      <c r="AK21" s="179">
        <f t="shared" ref="AK21" si="246">I21</f>
        <v>1550</v>
      </c>
      <c r="AL21" s="173">
        <f t="shared" ref="AL21" si="247">J21</f>
        <v>0</v>
      </c>
      <c r="AM21" s="180">
        <f t="shared" ref="AM21" si="248">K21</f>
        <v>38</v>
      </c>
      <c r="AN21" s="180">
        <f t="shared" ref="AN21" si="249">L21</f>
        <v>38</v>
      </c>
      <c r="AO21" s="173">
        <f t="shared" ref="AO21" si="250">M21</f>
        <v>0</v>
      </c>
      <c r="AP21" s="173">
        <f t="shared" ref="AP21" si="251">N21</f>
        <v>0</v>
      </c>
      <c r="AQ21" s="173">
        <f t="shared" ref="AQ21" si="252">O21</f>
        <v>0</v>
      </c>
      <c r="AR21" s="178">
        <f t="shared" ref="AR21" si="253">P21</f>
        <v>0.8</v>
      </c>
      <c r="AT21" s="181">
        <f>IF(Years=1,(H21*$L21),IF(Years=2,(H21*$L21)+((V21/(1+Discount_Rate))*($Z21)),IF(Years=3,(H21*$L21)+((V21/(1+Discount_Rate))*$Z21)+((AJ21/((1+Discount_Rate)^2))*$AN21))))</f>
        <v>22800</v>
      </c>
      <c r="AU21" s="181">
        <f>IF(Years=1,(I21*$L21),IF(Years=2,(I21*$L21)+((W21/(1+Discount_Rate))*($Z21)),IF(Years=3,(I21*$L21)+((W21/(1+Discount_Rate))*($Z21))+((AK21/((1+Discount_Rate)^2))*($AN21)))))</f>
        <v>58900</v>
      </c>
      <c r="AV21" s="181">
        <f>IF(Years=1,(I21*$L21*P21),IF(Years=2,(I21*$L21*P21)+((W21/(1+Discount_Rate))*($Z21)*(AD21)),IF(Years=3,(I21*$L21*P21)+((W21/(1+Discount_Rate))*($Z21)*(AD21))+((AK21/((1+Discount_Rate)^2))*($AN21)*(AR21)))))</f>
        <v>47120</v>
      </c>
      <c r="AW21" s="181">
        <f t="shared" ref="AW21" si="254">IF(Years=1,K21,IF(Years=2,(K21+Y21),IF(Years=3,(K21+Y21+AM21))))</f>
        <v>38</v>
      </c>
      <c r="AX21" s="181">
        <f t="shared" ref="AX21" si="255">IF(Years=1,(D21*L21),IF(Years=2,(D21*L21)+(R21*Z21),IF(Years=3,(D21*L21)+(R21*Z21)+(AF21*AN21))))</f>
        <v>612.17999999999995</v>
      </c>
      <c r="AY21" s="181">
        <f t="shared" ref="AY21" si="256">IF(Years=1,N21,IF(Years=2,N21+(AB21/(1+Discount_Rate)),IF(Years=3,N21+(AB21/(1+Discount_Rate))+(AP21/(1+Discount_Rate^2)))))</f>
        <v>0</v>
      </c>
      <c r="AZ21" s="181">
        <f>IF(Years=1,($O21*$L21),IF(Years=2,($O21*$L21)+(($AC21/(1+Discount_Rate))*($Z21)),IF(Years=3,($O21*$L21)+(($AC21/(1+Discount_Rate))*$Z21)+(($AQ21/((1+Discount_Rate)^2))*$AN21))))</f>
        <v>0</v>
      </c>
      <c r="BA21" s="182"/>
      <c r="BB21" s="144"/>
      <c r="BC21" s="141"/>
    </row>
    <row r="22" spans="1:56" ht="12.75" customHeight="1">
      <c r="A22" s="185" t="s">
        <v>282</v>
      </c>
      <c r="B22" s="171" t="s">
        <v>8</v>
      </c>
      <c r="C22" s="324" t="s">
        <v>121</v>
      </c>
      <c r="D22" s="172">
        <v>17.5</v>
      </c>
      <c r="E22" s="173">
        <f t="shared" ref="E22" si="257">0.58*D22</f>
        <v>10.149999999999999</v>
      </c>
      <c r="F22" s="173">
        <f t="shared" ref="F22" si="258">0.42*D22</f>
        <v>7.35</v>
      </c>
      <c r="G22" s="174">
        <v>20</v>
      </c>
      <c r="H22" s="175">
        <v>750</v>
      </c>
      <c r="I22" s="175">
        <v>4500</v>
      </c>
      <c r="J22" s="175">
        <v>0</v>
      </c>
      <c r="K22" s="186">
        <v>35</v>
      </c>
      <c r="L22" s="180">
        <f>K22</f>
        <v>35</v>
      </c>
      <c r="M22" s="176">
        <v>0</v>
      </c>
      <c r="N22" s="176">
        <v>0</v>
      </c>
      <c r="O22" s="176">
        <v>2000</v>
      </c>
      <c r="P22" s="177">
        <v>0.8</v>
      </c>
      <c r="R22" s="172">
        <f t="shared" ref="R22:AB22" si="259">D22</f>
        <v>17.5</v>
      </c>
      <c r="S22" s="173">
        <f t="shared" si="259"/>
        <v>10.149999999999999</v>
      </c>
      <c r="T22" s="173">
        <f t="shared" si="259"/>
        <v>7.35</v>
      </c>
      <c r="U22" s="173">
        <f t="shared" si="259"/>
        <v>20</v>
      </c>
      <c r="V22" s="173">
        <f t="shared" si="259"/>
        <v>750</v>
      </c>
      <c r="W22" s="173">
        <f t="shared" si="259"/>
        <v>4500</v>
      </c>
      <c r="X22" s="173">
        <f t="shared" si="259"/>
        <v>0</v>
      </c>
      <c r="Y22" s="173">
        <f t="shared" si="259"/>
        <v>35</v>
      </c>
      <c r="Z22" s="173">
        <f t="shared" si="259"/>
        <v>35</v>
      </c>
      <c r="AA22" s="173">
        <f t="shared" si="259"/>
        <v>0</v>
      </c>
      <c r="AB22" s="173">
        <f t="shared" si="259"/>
        <v>0</v>
      </c>
      <c r="AC22" s="173">
        <f>1312.5+1181.25</f>
        <v>2493.75</v>
      </c>
      <c r="AD22" s="178">
        <f>P22</f>
        <v>0.8</v>
      </c>
      <c r="AF22" s="172">
        <f t="shared" ref="AF22:AR22" si="260">D22</f>
        <v>17.5</v>
      </c>
      <c r="AG22" s="173">
        <f t="shared" si="260"/>
        <v>10.149999999999999</v>
      </c>
      <c r="AH22" s="173">
        <f t="shared" si="260"/>
        <v>7.35</v>
      </c>
      <c r="AI22" s="173">
        <f t="shared" si="260"/>
        <v>20</v>
      </c>
      <c r="AJ22" s="173">
        <f t="shared" si="260"/>
        <v>750</v>
      </c>
      <c r="AK22" s="179">
        <f t="shared" si="260"/>
        <v>4500</v>
      </c>
      <c r="AL22" s="173">
        <f t="shared" si="260"/>
        <v>0</v>
      </c>
      <c r="AM22" s="180">
        <f t="shared" si="260"/>
        <v>35</v>
      </c>
      <c r="AN22" s="180">
        <f t="shared" si="260"/>
        <v>35</v>
      </c>
      <c r="AO22" s="173">
        <f t="shared" si="260"/>
        <v>0</v>
      </c>
      <c r="AP22" s="173">
        <f t="shared" si="260"/>
        <v>0</v>
      </c>
      <c r="AQ22" s="173">
        <f t="shared" si="260"/>
        <v>2000</v>
      </c>
      <c r="AR22" s="178">
        <f t="shared" si="260"/>
        <v>0.8</v>
      </c>
      <c r="AT22" s="181">
        <f>IF(Years=1,($H22*$L22),IF(Years=2,($H22*$L22)+(($V22/(1+Discount_Rate))*($Z22)),IF(Years=3,($H22*$L22)+(($V22/(1+Discount_Rate))*$Z22)+(($AJ22/((1+Discount_Rate)^2))*$AN22))))</f>
        <v>26250</v>
      </c>
      <c r="AU22" s="181">
        <f>IF(Years=1,(I22*$L22),IF(Years=2,(I22*$L22)+((W22/(1+Discount_Rate))*($Z22)),IF(Years=3,(I22*$L22)+((W22/(1+Discount_Rate))*($Z22))+((AK22/((1+Discount_Rate)^2))*($AN22)))))</f>
        <v>157500</v>
      </c>
      <c r="AV22" s="181">
        <f>IF(Years=1,(I22*$L22*P22),IF(Years=2,(I22*$L22*P22)+((W22/(1+Discount_Rate))*($Z22)*(AD22)),IF(Years=3,(I22*$L22*P22)+((W22/(1+Discount_Rate))*($Z22)*(AD22))+((AK22/((1+Discount_Rate)^2))*($AN22)*(AR22)))))</f>
        <v>126000</v>
      </c>
      <c r="AW22" s="181">
        <f>IF(Years=1,K22,IF(Years=2,(K22+Y22),IF(Years=3,(K22+Y22+AM22))))</f>
        <v>35</v>
      </c>
      <c r="AX22" s="181">
        <f>IF(Years=1,(D22*L22),IF(Years=2,(D22*L22)+(R22*Z22),IF(Years=3,(D22*L22)+(R22*Z22)+(AF22*AN22))))</f>
        <v>612.5</v>
      </c>
      <c r="AY22" s="181">
        <f>IF(Years=1,N22,IF(Years=2,N22+(AB22/(1+Discount_Rate)),IF(Years=3,N22+(AB22/(1+Discount_Rate))+(AP22/(1+Discount_Rate^2)))))</f>
        <v>0</v>
      </c>
      <c r="AZ22" s="181">
        <f>IF(Years=1,($O22*$L22),IF(Years=2,($O22*$L22)+(($AC22/(1+Discount_Rate))*($Z22)),IF(Years=3,($O22*$L22)+(($AC22/(1+Discount_Rate))*$Z22)+(($AQ22/((1+Discount_Rate)^2))*$AN22))))</f>
        <v>70000</v>
      </c>
      <c r="BA22" s="182"/>
      <c r="BC22" s="141"/>
    </row>
    <row r="23" spans="1:56" ht="12.75" customHeight="1">
      <c r="A23" s="185" t="s">
        <v>283</v>
      </c>
      <c r="B23" s="171" t="s">
        <v>8</v>
      </c>
      <c r="C23" s="324" t="s">
        <v>121</v>
      </c>
      <c r="D23" s="172">
        <v>68.900000000000006</v>
      </c>
      <c r="E23" s="173">
        <f t="shared" ref="E23" si="261">0.58*D23</f>
        <v>39.962000000000003</v>
      </c>
      <c r="F23" s="173">
        <f t="shared" ref="F23" si="262">0.42*D23</f>
        <v>28.938000000000002</v>
      </c>
      <c r="G23" s="174">
        <v>20</v>
      </c>
      <c r="H23" s="175">
        <v>750</v>
      </c>
      <c r="I23" s="175">
        <v>2250</v>
      </c>
      <c r="J23" s="175">
        <v>0</v>
      </c>
      <c r="K23" s="186">
        <v>5</v>
      </c>
      <c r="L23" s="180">
        <f t="shared" ref="L23" si="263">K23</f>
        <v>5</v>
      </c>
      <c r="M23" s="176">
        <v>0</v>
      </c>
      <c r="N23" s="176">
        <v>0</v>
      </c>
      <c r="O23" s="176">
        <v>2000</v>
      </c>
      <c r="P23" s="177">
        <v>0.8</v>
      </c>
      <c r="R23" s="172">
        <f t="shared" ref="R23" si="264">D23</f>
        <v>68.900000000000006</v>
      </c>
      <c r="S23" s="173">
        <f t="shared" ref="S23" si="265">E23</f>
        <v>39.962000000000003</v>
      </c>
      <c r="T23" s="173">
        <f t="shared" ref="T23" si="266">F23</f>
        <v>28.938000000000002</v>
      </c>
      <c r="U23" s="173">
        <f t="shared" ref="U23" si="267">G23</f>
        <v>20</v>
      </c>
      <c r="V23" s="173">
        <f t="shared" ref="V23" si="268">H23</f>
        <v>750</v>
      </c>
      <c r="W23" s="173">
        <f t="shared" ref="W23" si="269">I23</f>
        <v>2250</v>
      </c>
      <c r="X23" s="173">
        <f t="shared" ref="X23" si="270">J23</f>
        <v>0</v>
      </c>
      <c r="Y23" s="173">
        <f t="shared" ref="Y23" si="271">K23</f>
        <v>5</v>
      </c>
      <c r="Z23" s="173">
        <f t="shared" ref="Z23" si="272">L23</f>
        <v>5</v>
      </c>
      <c r="AA23" s="173">
        <f t="shared" ref="AA23" si="273">M23</f>
        <v>0</v>
      </c>
      <c r="AB23" s="173">
        <f t="shared" ref="AB23" si="274">N23</f>
        <v>0</v>
      </c>
      <c r="AC23" s="173">
        <f>1312.5+1181.25</f>
        <v>2493.75</v>
      </c>
      <c r="AD23" s="178">
        <f>P23</f>
        <v>0.8</v>
      </c>
      <c r="AF23" s="172">
        <f t="shared" ref="AF23" si="275">D23</f>
        <v>68.900000000000006</v>
      </c>
      <c r="AG23" s="173">
        <f t="shared" ref="AG23" si="276">E23</f>
        <v>39.962000000000003</v>
      </c>
      <c r="AH23" s="173">
        <f t="shared" ref="AH23" si="277">F23</f>
        <v>28.938000000000002</v>
      </c>
      <c r="AI23" s="173">
        <f t="shared" ref="AI23" si="278">G23</f>
        <v>20</v>
      </c>
      <c r="AJ23" s="173">
        <f t="shared" ref="AJ23" si="279">H23</f>
        <v>750</v>
      </c>
      <c r="AK23" s="179">
        <f t="shared" ref="AK23" si="280">I23</f>
        <v>2250</v>
      </c>
      <c r="AL23" s="173">
        <f t="shared" ref="AL23" si="281">J23</f>
        <v>0</v>
      </c>
      <c r="AM23" s="180">
        <f t="shared" ref="AM23" si="282">K23</f>
        <v>5</v>
      </c>
      <c r="AN23" s="180">
        <f t="shared" ref="AN23" si="283">L23</f>
        <v>5</v>
      </c>
      <c r="AO23" s="173">
        <f t="shared" ref="AO23" si="284">M23</f>
        <v>0</v>
      </c>
      <c r="AP23" s="173">
        <f t="shared" ref="AP23" si="285">N23</f>
        <v>0</v>
      </c>
      <c r="AQ23" s="173">
        <f t="shared" ref="AQ23" si="286">O23</f>
        <v>2000</v>
      </c>
      <c r="AR23" s="178">
        <f t="shared" ref="AR23" si="287">P23</f>
        <v>0.8</v>
      </c>
      <c r="AT23" s="181">
        <f>IF(Years=1,($H23*$L23),IF(Years=2,($H23*$L23)+(($V23/(1+Discount_Rate))*($Z23)),IF(Years=3,($H23*$L23)+(($V23/(1+Discount_Rate))*$Z23)+(($AJ23/((1+Discount_Rate)^2))*$AN23))))</f>
        <v>3750</v>
      </c>
      <c r="AU23" s="181">
        <f>IF(Years=1,(I23*$L23),IF(Years=2,(I23*$L23)+((W23/(1+Discount_Rate))*($Z23)),IF(Years=3,(I23*$L23)+((W23/(1+Discount_Rate))*($Z23))+((AK23/((1+Discount_Rate)^2))*($AN23)))))</f>
        <v>11250</v>
      </c>
      <c r="AV23" s="181">
        <f>IF(Years=1,(I23*$L23*P23),IF(Years=2,(I23*$L23*P23)+((W23/(1+Discount_Rate))*($Z23)*(AD23)),IF(Years=3,(I23*$L23*P23)+((W23/(1+Discount_Rate))*($Z23)*(AD23))+((AK23/((1+Discount_Rate)^2))*($AN23)*(AR23)))))</f>
        <v>9000</v>
      </c>
      <c r="AW23" s="181">
        <f>IF(Years=1,K23,IF(Years=2,(K23+Y23),IF(Years=3,(K23+Y23+AM23))))</f>
        <v>5</v>
      </c>
      <c r="AX23" s="181">
        <f>IF(Years=1,(D23*L23),IF(Years=2,(D23*L23)+(R23*Z23),IF(Years=3,(D23*L23)+(R23*Z23)+(AF23*AN23))))</f>
        <v>344.5</v>
      </c>
      <c r="AY23" s="181">
        <f>IF(Years=1,N23,IF(Years=2,N23+(AB23/(1+Discount_Rate)),IF(Years=3,N23+(AB23/(1+Discount_Rate))+(AP23/(1+Discount_Rate^2)))))</f>
        <v>0</v>
      </c>
      <c r="AZ23" s="181">
        <f>IF(Years=1,($O23*$L23),IF(Years=2,($O23*$L23)+(($AC23/(1+Discount_Rate))*($Z23)),IF(Years=3,($O23*$L23)+(($AC23/(1+Discount_Rate))*$Z23)+(($AQ23/((1+Discount_Rate)^2))*$AN23))))</f>
        <v>10000</v>
      </c>
      <c r="BA23" s="182"/>
      <c r="BC23" s="141"/>
    </row>
    <row r="24" spans="1:56" ht="12.75" customHeight="1">
      <c r="A24" s="236" t="s">
        <v>244</v>
      </c>
      <c r="B24" s="171" t="s">
        <v>8</v>
      </c>
      <c r="C24" s="324" t="s">
        <v>121</v>
      </c>
      <c r="D24" s="172">
        <v>12.8</v>
      </c>
      <c r="E24" s="173">
        <v>0</v>
      </c>
      <c r="F24" s="173">
        <f>D24</f>
        <v>12.8</v>
      </c>
      <c r="G24" s="174">
        <v>30</v>
      </c>
      <c r="H24" s="175">
        <v>350</v>
      </c>
      <c r="I24" s="175">
        <v>1000</v>
      </c>
      <c r="J24" s="175">
        <v>0</v>
      </c>
      <c r="K24" s="186">
        <v>450</v>
      </c>
      <c r="L24" s="186">
        <f t="shared" ref="L24" si="288">K24</f>
        <v>450</v>
      </c>
      <c r="M24" s="176">
        <v>0</v>
      </c>
      <c r="N24" s="176">
        <v>0</v>
      </c>
      <c r="O24" s="176">
        <v>0</v>
      </c>
      <c r="P24" s="177">
        <v>0.8</v>
      </c>
      <c r="R24" s="172">
        <f t="shared" ref="R24" si="289">D24</f>
        <v>12.8</v>
      </c>
      <c r="S24" s="173">
        <f t="shared" ref="S24" si="290">E24</f>
        <v>0</v>
      </c>
      <c r="T24" s="173">
        <f t="shared" ref="T24" si="291">F24</f>
        <v>12.8</v>
      </c>
      <c r="U24" s="173">
        <f t="shared" ref="U24" si="292">G24</f>
        <v>30</v>
      </c>
      <c r="V24" s="173">
        <f t="shared" ref="V24" si="293">H24</f>
        <v>350</v>
      </c>
      <c r="W24" s="173">
        <f t="shared" ref="W24" si="294">I24</f>
        <v>1000</v>
      </c>
      <c r="X24" s="173">
        <f t="shared" ref="X24" si="295">J24</f>
        <v>0</v>
      </c>
      <c r="Y24" s="173">
        <f t="shared" ref="Y24" si="296">K24</f>
        <v>450</v>
      </c>
      <c r="Z24" s="173">
        <f t="shared" ref="Z24" si="297">L24</f>
        <v>450</v>
      </c>
      <c r="AA24" s="173">
        <f t="shared" ref="AA24" si="298">M24</f>
        <v>0</v>
      </c>
      <c r="AB24" s="173">
        <f t="shared" ref="AB24" si="299">N24</f>
        <v>0</v>
      </c>
      <c r="AC24" s="173">
        <f t="shared" ref="AC24" si="300">O24</f>
        <v>0</v>
      </c>
      <c r="AD24" s="178">
        <f t="shared" ref="AD24" si="301">P24</f>
        <v>0.8</v>
      </c>
      <c r="AF24" s="172">
        <f t="shared" ref="AF24" si="302">D24</f>
        <v>12.8</v>
      </c>
      <c r="AG24" s="173">
        <f t="shared" ref="AG24" si="303">E24</f>
        <v>0</v>
      </c>
      <c r="AH24" s="173">
        <f t="shared" ref="AH24" si="304">F24</f>
        <v>12.8</v>
      </c>
      <c r="AI24" s="173">
        <f t="shared" ref="AI24" si="305">G24</f>
        <v>30</v>
      </c>
      <c r="AJ24" s="173">
        <f t="shared" ref="AJ24" si="306">H24</f>
        <v>350</v>
      </c>
      <c r="AK24" s="179">
        <f t="shared" ref="AK24" si="307">I24</f>
        <v>1000</v>
      </c>
      <c r="AL24" s="173">
        <f t="shared" ref="AL24" si="308">J24</f>
        <v>0</v>
      </c>
      <c r="AM24" s="180">
        <f t="shared" ref="AM24" si="309">K24</f>
        <v>450</v>
      </c>
      <c r="AN24" s="180">
        <f t="shared" ref="AN24" si="310">L24</f>
        <v>450</v>
      </c>
      <c r="AO24" s="173">
        <f t="shared" ref="AO24" si="311">M24</f>
        <v>0</v>
      </c>
      <c r="AP24" s="173">
        <f t="shared" ref="AP24" si="312">N24</f>
        <v>0</v>
      </c>
      <c r="AQ24" s="173">
        <f t="shared" ref="AQ24" si="313">O24</f>
        <v>0</v>
      </c>
      <c r="AR24" s="178">
        <f t="shared" ref="AR24" si="314">P24</f>
        <v>0.8</v>
      </c>
      <c r="AS24" s="183"/>
      <c r="AT24" s="181">
        <f t="shared" ref="AT24" si="315">IF(Years=1,(H24*$L24),IF(Years=2,(H24*$L24)+((V24/(1+Discount_Rate))*($Z24)),IF(Years=3,(H24*$L24)+((V24/(1+Discount_Rate))*$Z24)+((AJ24/((1+Discount_Rate)^2))*$AN24))))</f>
        <v>157500</v>
      </c>
      <c r="AU24" s="181">
        <f t="shared" ref="AU24" si="316">IF(Years=1,(I24*$L24),IF(Years=2,(I24*$L24)+((W24/(1+Discount_Rate))*($Z24)),IF(Years=3,(I24*$L24)+((W24/(1+Discount_Rate))*($Z24))+((AK24/((1+Discount_Rate)^2))*($AN24)))))</f>
        <v>450000</v>
      </c>
      <c r="AV24" s="181">
        <f t="shared" ref="AV24" si="317">IF(Years=1,(I24*$L24*P24),IF(Years=2,(I24*$L24*P24)+((W24/(1+Discount_Rate))*($Z24)*(AD24)),IF(Years=3,(I24*$L24*P24)+((W24/(1+Discount_Rate))*($Z24)*(AD24))+((AK24/((1+Discount_Rate)^2))*($AN24)*(AR24)))))</f>
        <v>360000</v>
      </c>
      <c r="AW24" s="181">
        <f t="shared" ref="AW24" si="318">IF(Years=1,K24,IF(Years=2,(K24+Y24),IF(Years=3,(K24+Y24+AM24))))</f>
        <v>450</v>
      </c>
      <c r="AX24" s="181">
        <f t="shared" ref="AX24" si="319">IF(Years=1,(D24*L24),IF(Years=2,(D24*L24)+(R24*Z24),IF(Years=3,(D24*L24)+(R24*Z24)+(AF24*AN24))))</f>
        <v>5760</v>
      </c>
      <c r="AY24" s="181">
        <f t="shared" ref="AY24" si="320">IF(Years=1,N24,IF(Years=2,N24+(AB24/(1+Discount_Rate)),IF(Years=3,N24+(AB24/(1+Discount_Rate))+(AP24/(1+Discount_Rate^2)))))</f>
        <v>0</v>
      </c>
      <c r="AZ24" s="181">
        <f t="shared" ref="AZ24" si="321">IF(Years=1,($O24*$L24),IF(Years=2,($O24*$L24)+(($AC24/(1+Discount_Rate))*($Z24)),IF(Years=3,($O24*$L24)+(($AC24/(1+Discount_Rate))*$Z24)+(($AQ24/((1+Discount_Rate)^2))*$AN24))))</f>
        <v>0</v>
      </c>
      <c r="BA24" s="184"/>
      <c r="BC24" s="141"/>
      <c r="BD24" s="141"/>
    </row>
    <row r="25" spans="1:56" ht="12.75" customHeight="1">
      <c r="A25" s="192" t="s">
        <v>226</v>
      </c>
      <c r="B25" s="171" t="s">
        <v>8</v>
      </c>
      <c r="C25" s="324" t="s">
        <v>121</v>
      </c>
      <c r="D25" s="363">
        <v>2.9000000000000001E-2</v>
      </c>
      <c r="E25" s="173">
        <v>0</v>
      </c>
      <c r="F25" s="338">
        <f>D25</f>
        <v>2.9000000000000001E-2</v>
      </c>
      <c r="G25" s="174">
        <v>30</v>
      </c>
      <c r="H25" s="339">
        <v>1.2</v>
      </c>
      <c r="I25" s="175">
        <v>6</v>
      </c>
      <c r="J25" s="175">
        <v>0</v>
      </c>
      <c r="K25" s="186">
        <v>10</v>
      </c>
      <c r="L25" s="180">
        <f>250*K25</f>
        <v>2500</v>
      </c>
      <c r="M25" s="176">
        <v>0</v>
      </c>
      <c r="N25" s="176">
        <v>0</v>
      </c>
      <c r="O25" s="176">
        <v>0</v>
      </c>
      <c r="P25" s="177">
        <v>0.8</v>
      </c>
      <c r="R25" s="172">
        <f t="shared" ref="R25" si="322">D25</f>
        <v>2.9000000000000001E-2</v>
      </c>
      <c r="S25" s="173">
        <f t="shared" ref="S25" si="323">E25</f>
        <v>0</v>
      </c>
      <c r="T25" s="173">
        <f t="shared" ref="T25" si="324">F25</f>
        <v>2.9000000000000001E-2</v>
      </c>
      <c r="U25" s="173">
        <f t="shared" ref="U25" si="325">G25</f>
        <v>30</v>
      </c>
      <c r="V25" s="173">
        <f t="shared" ref="V25" si="326">H25</f>
        <v>1.2</v>
      </c>
      <c r="W25" s="173">
        <f t="shared" ref="W25" si="327">I25</f>
        <v>6</v>
      </c>
      <c r="X25" s="173">
        <f t="shared" ref="X25" si="328">J25</f>
        <v>0</v>
      </c>
      <c r="Y25" s="173">
        <f t="shared" ref="Y25" si="329">K25</f>
        <v>10</v>
      </c>
      <c r="Z25" s="173">
        <f t="shared" ref="Z25" si="330">L25</f>
        <v>2500</v>
      </c>
      <c r="AA25" s="173">
        <f t="shared" ref="AA25" si="331">M25</f>
        <v>0</v>
      </c>
      <c r="AB25" s="173">
        <f t="shared" ref="AB25" si="332">N25</f>
        <v>0</v>
      </c>
      <c r="AC25" s="173">
        <f t="shared" ref="AC25" si="333">O25</f>
        <v>0</v>
      </c>
      <c r="AD25" s="173">
        <f t="shared" ref="AD25" si="334">P25</f>
        <v>0.8</v>
      </c>
      <c r="AE25" s="187"/>
      <c r="AF25" s="173">
        <f t="shared" ref="AF25" si="335">D25</f>
        <v>2.9000000000000001E-2</v>
      </c>
      <c r="AG25" s="173">
        <f t="shared" ref="AG25" si="336">E25</f>
        <v>0</v>
      </c>
      <c r="AH25" s="173">
        <f t="shared" ref="AH25" si="337">F25</f>
        <v>2.9000000000000001E-2</v>
      </c>
      <c r="AI25" s="173">
        <f t="shared" ref="AI25" si="338">G25</f>
        <v>30</v>
      </c>
      <c r="AJ25" s="173">
        <f t="shared" ref="AJ25" si="339">H25</f>
        <v>1.2</v>
      </c>
      <c r="AK25" s="179">
        <f t="shared" ref="AK25" si="340">I25</f>
        <v>6</v>
      </c>
      <c r="AL25" s="173">
        <f t="shared" ref="AL25" si="341">J25</f>
        <v>0</v>
      </c>
      <c r="AM25" s="180">
        <f t="shared" ref="AM25" si="342">K25</f>
        <v>10</v>
      </c>
      <c r="AN25" s="180">
        <f t="shared" ref="AN25" si="343">L25</f>
        <v>2500</v>
      </c>
      <c r="AO25" s="173">
        <f t="shared" ref="AO25" si="344">M25</f>
        <v>0</v>
      </c>
      <c r="AP25" s="173">
        <f t="shared" ref="AP25" si="345">N25</f>
        <v>0</v>
      </c>
      <c r="AQ25" s="173">
        <f t="shared" ref="AQ25" si="346">O25</f>
        <v>0</v>
      </c>
      <c r="AR25" s="173">
        <f t="shared" ref="AR25" si="347">P25</f>
        <v>0.8</v>
      </c>
      <c r="AS25" s="187"/>
      <c r="AT25" s="180">
        <f>IF(Years=1,(H25*$L25),IF(Years=2,(H25*$L25)+((V25/(1+Discount_Rate))*($Z25)),IF(Years=3,(H25*$L25)+((V25/(1+Discount_Rate))*$Z25)+((AJ25/((1+Discount_Rate)^2))*$AN25))))</f>
        <v>3000</v>
      </c>
      <c r="AU25" s="180">
        <f>IF(Years=1,(I25*$L25),IF(Years=2,(I25*$L25)+((W25/(1+Discount_Rate))*($Z25)),IF(Years=3,(I25*$L25)+((W25/(1+Discount_Rate))*($Z25))+((AK25/((1+Discount_Rate)^2))*($AN25)))))</f>
        <v>15000</v>
      </c>
      <c r="AV25" s="180">
        <f>IF(Years=1,(I25*$L25*P25),IF(Years=2,(I25*$L25*P25)+((W25/(1+Discount_Rate))*($Z25)*(AD25)),IF(Years=3,(I25*$L25*P25)+((W25/(1+Discount_Rate))*($Z25)*(AD25))+((AK25/((1+Discount_Rate)^2))*($AN25)*(AR25)))))</f>
        <v>12000</v>
      </c>
      <c r="AW25" s="180">
        <f>IF(Years=1,K25,IF(Years=2,(K25+Y25),IF(Years=3,(K25+Y25+AM25))))</f>
        <v>10</v>
      </c>
      <c r="AX25" s="180">
        <f>IF(Years=1,(D25*L25),IF(Years=2,(D25*L25)+(R25*Z25),IF(Years=3,(D25*L25)+(R25*Z25)+(AF25*AN25))))</f>
        <v>72.5</v>
      </c>
      <c r="AY25" s="180">
        <f>IF(Years=1,N25,IF(Years=2,N25+(AB25/(1+Discount_Rate)),IF(Years=3,N25+(AB25/(1+Discount_Rate))+(AP25/(1+Discount_Rate^2)))))</f>
        <v>0</v>
      </c>
      <c r="AZ25" s="180">
        <f>IF(Years=1,($O25*$L25),IF(Years=2,($O25*$L25)+(($AC25/(1+Discount_Rate))*($Z25)),IF(Years=3,($O25*$L25)+(($AC25/(1+Discount_Rate))*$Z25)+(($AQ25/((1+Discount_Rate)^2))*$AN25))))</f>
        <v>0</v>
      </c>
      <c r="BA25" s="182"/>
    </row>
    <row r="26" spans="1:56" ht="12.75" customHeight="1">
      <c r="A26" s="236" t="s">
        <v>266</v>
      </c>
      <c r="B26" s="171" t="s">
        <v>8</v>
      </c>
      <c r="C26" s="324" t="s">
        <v>121</v>
      </c>
      <c r="D26" s="172">
        <v>14.7</v>
      </c>
      <c r="E26" s="173">
        <f t="shared" ref="E26" si="348">0.42*D26</f>
        <v>6.1739999999999995</v>
      </c>
      <c r="F26" s="173">
        <f t="shared" ref="F26" si="349">0.58*D26</f>
        <v>8.5259999999999998</v>
      </c>
      <c r="G26" s="174">
        <v>30</v>
      </c>
      <c r="H26" s="175">
        <v>600</v>
      </c>
      <c r="I26" s="175">
        <v>3500</v>
      </c>
      <c r="J26" s="175">
        <v>0</v>
      </c>
      <c r="K26" s="186">
        <v>100</v>
      </c>
      <c r="L26" s="180">
        <f t="shared" ref="L26:L27" si="350">K26</f>
        <v>100</v>
      </c>
      <c r="M26" s="176">
        <v>0</v>
      </c>
      <c r="N26" s="176">
        <v>0</v>
      </c>
      <c r="O26" s="176">
        <v>0</v>
      </c>
      <c r="P26" s="177">
        <v>0.8</v>
      </c>
      <c r="R26" s="172">
        <f t="shared" ref="R26:R29" si="351">D26</f>
        <v>14.7</v>
      </c>
      <c r="S26" s="173">
        <f t="shared" ref="S26:S29" si="352">E26</f>
        <v>6.1739999999999995</v>
      </c>
      <c r="T26" s="173">
        <f t="shared" ref="T26:T29" si="353">F26</f>
        <v>8.5259999999999998</v>
      </c>
      <c r="U26" s="173">
        <f t="shared" ref="U26:U29" si="354">G26</f>
        <v>30</v>
      </c>
      <c r="V26" s="173">
        <f t="shared" ref="V26:V29" si="355">H26</f>
        <v>600</v>
      </c>
      <c r="W26" s="173">
        <f t="shared" ref="W26:W29" si="356">I26</f>
        <v>3500</v>
      </c>
      <c r="X26" s="173">
        <f t="shared" ref="X26:X29" si="357">J26</f>
        <v>0</v>
      </c>
      <c r="Y26" s="173">
        <f t="shared" ref="Y26:Y29" si="358">K26</f>
        <v>100</v>
      </c>
      <c r="Z26" s="173">
        <f t="shared" ref="Z26:Z29" si="359">L26</f>
        <v>100</v>
      </c>
      <c r="AA26" s="173">
        <f t="shared" ref="AA26:AA29" si="360">M26</f>
        <v>0</v>
      </c>
      <c r="AB26" s="173">
        <f t="shared" ref="AB26:AB29" si="361">N26</f>
        <v>0</v>
      </c>
      <c r="AC26" s="173">
        <f t="shared" ref="AC26:AC29" si="362">O26</f>
        <v>0</v>
      </c>
      <c r="AD26" s="178">
        <f t="shared" ref="AD26:AD29" si="363">P26</f>
        <v>0.8</v>
      </c>
      <c r="AF26" s="172">
        <f t="shared" ref="AF26:AF29" si="364">D26</f>
        <v>14.7</v>
      </c>
      <c r="AG26" s="173">
        <f t="shared" ref="AG26:AG29" si="365">E26</f>
        <v>6.1739999999999995</v>
      </c>
      <c r="AH26" s="173">
        <f t="shared" ref="AH26:AH29" si="366">F26</f>
        <v>8.5259999999999998</v>
      </c>
      <c r="AI26" s="173">
        <f t="shared" ref="AI26:AI29" si="367">G26</f>
        <v>30</v>
      </c>
      <c r="AJ26" s="173">
        <f t="shared" ref="AJ26:AJ29" si="368">H26</f>
        <v>600</v>
      </c>
      <c r="AK26" s="179">
        <f t="shared" ref="AK26:AK29" si="369">I26</f>
        <v>3500</v>
      </c>
      <c r="AL26" s="173">
        <f t="shared" ref="AL26:AL29" si="370">J26</f>
        <v>0</v>
      </c>
      <c r="AM26" s="180">
        <f t="shared" ref="AM26:AM29" si="371">K26</f>
        <v>100</v>
      </c>
      <c r="AN26" s="180">
        <f t="shared" ref="AN26:AN29" si="372">L26</f>
        <v>100</v>
      </c>
      <c r="AO26" s="173">
        <f t="shared" ref="AO26:AO29" si="373">M26</f>
        <v>0</v>
      </c>
      <c r="AP26" s="173">
        <f t="shared" ref="AP26:AP29" si="374">N26</f>
        <v>0</v>
      </c>
      <c r="AQ26" s="173">
        <f t="shared" ref="AQ26:AQ29" si="375">O26</f>
        <v>0</v>
      </c>
      <c r="AR26" s="178">
        <f t="shared" ref="AR26:AR29" si="376">P26</f>
        <v>0.8</v>
      </c>
      <c r="AT26" s="181">
        <f t="shared" ref="AT26:AT27" si="377">IF(Years=1,(H26*$L26),IF(Years=2,(H26*$L26)+((V26/(1+Discount_Rate))*($Z26)),IF(Years=3,(H26*$L26)+((V26/(1+Discount_Rate))*$Z26)+((AJ26/((1+Discount_Rate)^2))*$AN26))))</f>
        <v>60000</v>
      </c>
      <c r="AU26" s="181">
        <f t="shared" ref="AU26:AU27" si="378">IF(Years=1,(I26*$L26),IF(Years=2,(I26*$L26)+((W26/(1+Discount_Rate))*($Z26)),IF(Years=3,(I26*$L26)+((W26/(1+Discount_Rate))*($Z26))+((AK26/((1+Discount_Rate)^2))*($AN26)))))</f>
        <v>350000</v>
      </c>
      <c r="AV26" s="181">
        <f t="shared" ref="AV26:AV27" si="379">IF(Years=1,(I26*$L26*P26),IF(Years=2,(I26*$L26*P26)+((W26/(1+Discount_Rate))*($Z26)*(AD26)),IF(Years=3,(I26*$L26*P26)+((W26/(1+Discount_Rate))*($Z26)*(AD26))+((AK26/((1+Discount_Rate)^2))*($AN26)*(AR26)))))</f>
        <v>280000</v>
      </c>
      <c r="AW26" s="181">
        <f t="shared" ref="AW26:AW29" si="380">IF(Years=1,K26,IF(Years=2,(K26+Y26),IF(Years=3,(K26+Y26+AM26))))</f>
        <v>100</v>
      </c>
      <c r="AX26" s="181">
        <f t="shared" ref="AX26:AX29" si="381">IF(Years=1,(D26*L26),IF(Years=2,(D26*L26)+(R26*Z26),IF(Years=3,(D26*L26)+(R26*Z26)+(AF26*AN26))))</f>
        <v>1470</v>
      </c>
      <c r="AY26" s="181">
        <f t="shared" ref="AY26:AY29" si="382">IF(Years=1,N26,IF(Years=2,N26+(AB26/(1+Discount_Rate)),IF(Years=3,N26+(AB26/(1+Discount_Rate))+(AP26/(1+Discount_Rate^2)))))</f>
        <v>0</v>
      </c>
      <c r="AZ26" s="181">
        <f t="shared" ref="AZ26:AZ29" si="383">IF(Years=1,($O26*$L26),IF(Years=2,($O26*$L26)+(($AC26/(1+Discount_Rate))*($Z26)),IF(Years=3,($O26*$L26)+(($AC26/(1+Discount_Rate))*$Z26)+(($AQ26/((1+Discount_Rate)^2))*$AN26))))</f>
        <v>0</v>
      </c>
      <c r="BA26" s="182"/>
    </row>
    <row r="27" spans="1:56" ht="12.75" customHeight="1">
      <c r="A27" s="192" t="s">
        <v>249</v>
      </c>
      <c r="B27" s="171" t="s">
        <v>8</v>
      </c>
      <c r="C27" s="324" t="s">
        <v>121</v>
      </c>
      <c r="D27" s="172">
        <v>20.7</v>
      </c>
      <c r="E27" s="173">
        <f t="shared" ref="E27:E29" si="384">0.06*D27</f>
        <v>1.242</v>
      </c>
      <c r="F27" s="173">
        <f t="shared" ref="F27" si="385">0.94*D27</f>
        <v>19.457999999999998</v>
      </c>
      <c r="G27" s="174">
        <v>30</v>
      </c>
      <c r="H27" s="175">
        <v>700</v>
      </c>
      <c r="I27" s="175">
        <v>4600</v>
      </c>
      <c r="J27" s="175">
        <v>0</v>
      </c>
      <c r="K27" s="186">
        <v>84</v>
      </c>
      <c r="L27" s="186">
        <f t="shared" si="350"/>
        <v>84</v>
      </c>
      <c r="M27" s="176">
        <v>0</v>
      </c>
      <c r="N27" s="176">
        <v>0</v>
      </c>
      <c r="O27" s="176">
        <v>0</v>
      </c>
      <c r="P27" s="177">
        <v>0.8</v>
      </c>
      <c r="R27" s="172">
        <f t="shared" si="351"/>
        <v>20.7</v>
      </c>
      <c r="S27" s="173">
        <f t="shared" si="352"/>
        <v>1.242</v>
      </c>
      <c r="T27" s="173">
        <f t="shared" si="353"/>
        <v>19.457999999999998</v>
      </c>
      <c r="U27" s="173">
        <f t="shared" si="354"/>
        <v>30</v>
      </c>
      <c r="V27" s="173">
        <f t="shared" si="355"/>
        <v>700</v>
      </c>
      <c r="W27" s="173">
        <f t="shared" si="356"/>
        <v>4600</v>
      </c>
      <c r="X27" s="173">
        <f t="shared" si="357"/>
        <v>0</v>
      </c>
      <c r="Y27" s="173">
        <f t="shared" si="358"/>
        <v>84</v>
      </c>
      <c r="Z27" s="173">
        <f t="shared" si="359"/>
        <v>84</v>
      </c>
      <c r="AA27" s="173">
        <f t="shared" si="360"/>
        <v>0</v>
      </c>
      <c r="AB27" s="173">
        <f t="shared" si="361"/>
        <v>0</v>
      </c>
      <c r="AC27" s="173">
        <f t="shared" si="362"/>
        <v>0</v>
      </c>
      <c r="AD27" s="178">
        <f t="shared" si="363"/>
        <v>0.8</v>
      </c>
      <c r="AF27" s="172">
        <f t="shared" si="364"/>
        <v>20.7</v>
      </c>
      <c r="AG27" s="173">
        <f t="shared" si="365"/>
        <v>1.242</v>
      </c>
      <c r="AH27" s="173">
        <f t="shared" si="366"/>
        <v>19.457999999999998</v>
      </c>
      <c r="AI27" s="173">
        <f t="shared" si="367"/>
        <v>30</v>
      </c>
      <c r="AJ27" s="173">
        <f t="shared" si="368"/>
        <v>700</v>
      </c>
      <c r="AK27" s="179">
        <f t="shared" si="369"/>
        <v>4600</v>
      </c>
      <c r="AL27" s="173">
        <f t="shared" si="370"/>
        <v>0</v>
      </c>
      <c r="AM27" s="180">
        <f t="shared" si="371"/>
        <v>84</v>
      </c>
      <c r="AN27" s="180">
        <f t="shared" si="372"/>
        <v>84</v>
      </c>
      <c r="AO27" s="173">
        <f t="shared" si="373"/>
        <v>0</v>
      </c>
      <c r="AP27" s="173">
        <f t="shared" si="374"/>
        <v>0</v>
      </c>
      <c r="AQ27" s="173">
        <f t="shared" si="375"/>
        <v>0</v>
      </c>
      <c r="AR27" s="178">
        <f t="shared" si="376"/>
        <v>0.8</v>
      </c>
      <c r="AS27" s="183"/>
      <c r="AT27" s="181">
        <f t="shared" si="377"/>
        <v>58800</v>
      </c>
      <c r="AU27" s="181">
        <f t="shared" si="378"/>
        <v>386400</v>
      </c>
      <c r="AV27" s="181">
        <f t="shared" si="379"/>
        <v>309120</v>
      </c>
      <c r="AW27" s="181">
        <f t="shared" si="380"/>
        <v>84</v>
      </c>
      <c r="AX27" s="181">
        <f t="shared" si="381"/>
        <v>1738.8</v>
      </c>
      <c r="AY27" s="181">
        <f t="shared" si="382"/>
        <v>0</v>
      </c>
      <c r="AZ27" s="181">
        <f t="shared" si="383"/>
        <v>0</v>
      </c>
      <c r="BA27" s="184"/>
      <c r="BC27" s="141"/>
      <c r="BD27" s="141"/>
    </row>
    <row r="28" spans="1:56" ht="12.75" customHeight="1">
      <c r="A28" s="236" t="s">
        <v>267</v>
      </c>
      <c r="B28" s="171" t="s">
        <v>8</v>
      </c>
      <c r="C28" s="324" t="s">
        <v>121</v>
      </c>
      <c r="D28" s="172">
        <v>6.5</v>
      </c>
      <c r="E28" s="173">
        <f>0.06*D28</f>
        <v>0.39</v>
      </c>
      <c r="F28" s="173">
        <f>0.94*D28</f>
        <v>6.1099999999999994</v>
      </c>
      <c r="G28" s="174">
        <v>30</v>
      </c>
      <c r="H28" s="175">
        <v>300</v>
      </c>
      <c r="I28" s="175">
        <v>450</v>
      </c>
      <c r="J28" s="175">
        <v>0</v>
      </c>
      <c r="K28" s="186">
        <v>69</v>
      </c>
      <c r="L28" s="186">
        <f>K28</f>
        <v>69</v>
      </c>
      <c r="M28" s="176">
        <v>0</v>
      </c>
      <c r="N28" s="176">
        <v>0</v>
      </c>
      <c r="O28" s="176">
        <v>0</v>
      </c>
      <c r="P28" s="177">
        <v>0.8</v>
      </c>
      <c r="R28" s="172">
        <f t="shared" si="351"/>
        <v>6.5</v>
      </c>
      <c r="S28" s="173">
        <f t="shared" si="352"/>
        <v>0.39</v>
      </c>
      <c r="T28" s="173">
        <f t="shared" si="353"/>
        <v>6.1099999999999994</v>
      </c>
      <c r="U28" s="173">
        <f t="shared" si="354"/>
        <v>30</v>
      </c>
      <c r="V28" s="173">
        <f t="shared" si="355"/>
        <v>300</v>
      </c>
      <c r="W28" s="173">
        <f t="shared" si="356"/>
        <v>450</v>
      </c>
      <c r="X28" s="173">
        <f t="shared" si="357"/>
        <v>0</v>
      </c>
      <c r="Y28" s="173">
        <f t="shared" si="358"/>
        <v>69</v>
      </c>
      <c r="Z28" s="173">
        <f t="shared" si="359"/>
        <v>69</v>
      </c>
      <c r="AA28" s="173">
        <f t="shared" si="360"/>
        <v>0</v>
      </c>
      <c r="AB28" s="173">
        <f t="shared" si="361"/>
        <v>0</v>
      </c>
      <c r="AC28" s="173">
        <f t="shared" si="362"/>
        <v>0</v>
      </c>
      <c r="AD28" s="178">
        <f t="shared" si="363"/>
        <v>0.8</v>
      </c>
      <c r="AF28" s="172">
        <f t="shared" si="364"/>
        <v>6.5</v>
      </c>
      <c r="AG28" s="173">
        <f t="shared" si="365"/>
        <v>0.39</v>
      </c>
      <c r="AH28" s="173">
        <f t="shared" si="366"/>
        <v>6.1099999999999994</v>
      </c>
      <c r="AI28" s="173">
        <f t="shared" si="367"/>
        <v>30</v>
      </c>
      <c r="AJ28" s="173">
        <f t="shared" si="368"/>
        <v>300</v>
      </c>
      <c r="AK28" s="179">
        <f t="shared" si="369"/>
        <v>450</v>
      </c>
      <c r="AL28" s="173">
        <f t="shared" si="370"/>
        <v>0</v>
      </c>
      <c r="AM28" s="180">
        <f t="shared" si="371"/>
        <v>69</v>
      </c>
      <c r="AN28" s="180">
        <f t="shared" si="372"/>
        <v>69</v>
      </c>
      <c r="AO28" s="173">
        <f t="shared" si="373"/>
        <v>0</v>
      </c>
      <c r="AP28" s="173">
        <f t="shared" si="374"/>
        <v>0</v>
      </c>
      <c r="AQ28" s="173">
        <f t="shared" si="375"/>
        <v>0</v>
      </c>
      <c r="AR28" s="178">
        <f t="shared" si="376"/>
        <v>0.8</v>
      </c>
      <c r="AT28" s="181">
        <f>IF(Years=1,(H28*$L28),IF(Years=2,(H28*$L28)+((V28/(1+Discount_Rate))*($Z28)),IF(Years=3,(H28*$L28)+((V28/(1+Discount_Rate))*$Z28)+((AJ28/((1+Discount_Rate)^2))*$AN28))))</f>
        <v>20700</v>
      </c>
      <c r="AU28" s="181">
        <f>IF(Years=1,(I28*$L28),IF(Years=2,(I28*$L28)+((W28/(1+Discount_Rate))*($Z28)),IF(Years=3,(I28*$L28)+((W28/(1+Discount_Rate))*($Z28))+((AK28/((1+Discount_Rate)^2))*($AN28)))))</f>
        <v>31050</v>
      </c>
      <c r="AV28" s="181">
        <f>IF(Years=1,(I28*$L28*P28),IF(Years=2,(I28*$L28*P28)+((W28/(1+Discount_Rate))*($Z28)*(AD28)),IF(Years=3,(I28*$L28*P28)+((W28/(1+Discount_Rate))*($Z28)*(AD28))+((AK28/((1+Discount_Rate)^2))*($AN28)*(AR28)))))</f>
        <v>24840</v>
      </c>
      <c r="AW28" s="181">
        <f t="shared" si="380"/>
        <v>69</v>
      </c>
      <c r="AX28" s="181">
        <f t="shared" si="381"/>
        <v>448.5</v>
      </c>
      <c r="AY28" s="181">
        <f t="shared" si="382"/>
        <v>0</v>
      </c>
      <c r="AZ28" s="181">
        <f>IF(Years=1,($O28*$L28),IF(Years=2,($O28*$L28)+(($AC28/(1+Discount_Rate))*($Z28)),IF(Years=3,($O28*$L28)+(($AC28/(1+Discount_Rate))*$Z28)+(($AQ28/((1+Discount_Rate)^2))*$AN28))))</f>
        <v>0</v>
      </c>
      <c r="BA28" s="182"/>
    </row>
    <row r="29" spans="1:56" ht="12.75" customHeight="1">
      <c r="A29" s="236" t="s">
        <v>268</v>
      </c>
      <c r="B29" s="171" t="s">
        <v>8</v>
      </c>
      <c r="C29" s="324" t="s">
        <v>121</v>
      </c>
      <c r="D29" s="172">
        <v>8.3000000000000007</v>
      </c>
      <c r="E29" s="173">
        <f t="shared" si="384"/>
        <v>0.498</v>
      </c>
      <c r="F29" s="173">
        <f t="shared" ref="F29" si="386">0.94*D29</f>
        <v>7.8020000000000005</v>
      </c>
      <c r="G29" s="174">
        <v>30</v>
      </c>
      <c r="H29" s="175">
        <v>350</v>
      </c>
      <c r="I29" s="175">
        <v>550</v>
      </c>
      <c r="J29" s="175">
        <v>0</v>
      </c>
      <c r="K29" s="186">
        <v>69</v>
      </c>
      <c r="L29" s="186">
        <f t="shared" ref="L29" si="387">K29</f>
        <v>69</v>
      </c>
      <c r="M29" s="176">
        <v>0</v>
      </c>
      <c r="N29" s="176">
        <v>0</v>
      </c>
      <c r="O29" s="176">
        <v>0</v>
      </c>
      <c r="P29" s="177">
        <v>0.8</v>
      </c>
      <c r="R29" s="172">
        <f t="shared" si="351"/>
        <v>8.3000000000000007</v>
      </c>
      <c r="S29" s="173">
        <f t="shared" si="352"/>
        <v>0.498</v>
      </c>
      <c r="T29" s="173">
        <f t="shared" si="353"/>
        <v>7.8020000000000005</v>
      </c>
      <c r="U29" s="173">
        <f t="shared" si="354"/>
        <v>30</v>
      </c>
      <c r="V29" s="173">
        <f t="shared" si="355"/>
        <v>350</v>
      </c>
      <c r="W29" s="173">
        <f t="shared" si="356"/>
        <v>550</v>
      </c>
      <c r="X29" s="173">
        <f t="shared" si="357"/>
        <v>0</v>
      </c>
      <c r="Y29" s="173">
        <f t="shared" si="358"/>
        <v>69</v>
      </c>
      <c r="Z29" s="173">
        <f t="shared" si="359"/>
        <v>69</v>
      </c>
      <c r="AA29" s="173">
        <f t="shared" si="360"/>
        <v>0</v>
      </c>
      <c r="AB29" s="173">
        <f t="shared" si="361"/>
        <v>0</v>
      </c>
      <c r="AC29" s="173">
        <f t="shared" si="362"/>
        <v>0</v>
      </c>
      <c r="AD29" s="178">
        <f t="shared" si="363"/>
        <v>0.8</v>
      </c>
      <c r="AF29" s="172">
        <f t="shared" si="364"/>
        <v>8.3000000000000007</v>
      </c>
      <c r="AG29" s="173">
        <f t="shared" si="365"/>
        <v>0.498</v>
      </c>
      <c r="AH29" s="173">
        <f t="shared" si="366"/>
        <v>7.8020000000000005</v>
      </c>
      <c r="AI29" s="173">
        <f t="shared" si="367"/>
        <v>30</v>
      </c>
      <c r="AJ29" s="173">
        <f t="shared" si="368"/>
        <v>350</v>
      </c>
      <c r="AK29" s="179">
        <f t="shared" si="369"/>
        <v>550</v>
      </c>
      <c r="AL29" s="173">
        <f t="shared" si="370"/>
        <v>0</v>
      </c>
      <c r="AM29" s="180">
        <f t="shared" si="371"/>
        <v>69</v>
      </c>
      <c r="AN29" s="180">
        <f t="shared" si="372"/>
        <v>69</v>
      </c>
      <c r="AO29" s="173">
        <f t="shared" si="373"/>
        <v>0</v>
      </c>
      <c r="AP29" s="173">
        <f t="shared" si="374"/>
        <v>0</v>
      </c>
      <c r="AQ29" s="173">
        <f t="shared" si="375"/>
        <v>0</v>
      </c>
      <c r="AR29" s="178">
        <f t="shared" si="376"/>
        <v>0.8</v>
      </c>
      <c r="AS29" s="183"/>
      <c r="AT29" s="181">
        <f t="shared" ref="AT29" si="388">IF(Years=1,(H29*$L29),IF(Years=2,(H29*$L29)+((V29/(1+Discount_Rate))*($Z29)),IF(Years=3,(H29*$L29)+((V29/(1+Discount_Rate))*$Z29)+((AJ29/((1+Discount_Rate)^2))*$AN29))))</f>
        <v>24150</v>
      </c>
      <c r="AU29" s="181">
        <f t="shared" ref="AU29" si="389">IF(Years=1,(I29*$L29),IF(Years=2,(I29*$L29)+((W29/(1+Discount_Rate))*($Z29)),IF(Years=3,(I29*$L29)+((W29/(1+Discount_Rate))*($Z29))+((AK29/((1+Discount_Rate)^2))*($AN29)))))</f>
        <v>37950</v>
      </c>
      <c r="AV29" s="181">
        <f t="shared" ref="AV29" si="390">IF(Years=1,(I29*$L29*P29),IF(Years=2,(I29*$L29*P29)+((W29/(1+Discount_Rate))*($Z29)*(AD29)),IF(Years=3,(I29*$L29*P29)+((W29/(1+Discount_Rate))*($Z29)*(AD29))+((AK29/((1+Discount_Rate)^2))*($AN29)*(AR29)))))</f>
        <v>30360</v>
      </c>
      <c r="AW29" s="181">
        <f t="shared" si="380"/>
        <v>69</v>
      </c>
      <c r="AX29" s="181">
        <f t="shared" si="381"/>
        <v>572.70000000000005</v>
      </c>
      <c r="AY29" s="181">
        <f t="shared" si="382"/>
        <v>0</v>
      </c>
      <c r="AZ29" s="181">
        <f t="shared" si="383"/>
        <v>0</v>
      </c>
      <c r="BA29" s="184"/>
      <c r="BC29" s="141"/>
      <c r="BD29" s="141"/>
    </row>
    <row r="30" spans="1:56" ht="12.75" customHeight="1">
      <c r="A30" s="188" t="s">
        <v>176</v>
      </c>
      <c r="B30" s="171" t="s">
        <v>8</v>
      </c>
      <c r="C30" s="324" t="s">
        <v>121</v>
      </c>
      <c r="D30" s="172">
        <v>6.5</v>
      </c>
      <c r="E30" s="173">
        <v>0</v>
      </c>
      <c r="F30" s="173">
        <f>D30</f>
        <v>6.5</v>
      </c>
      <c r="G30" s="174">
        <v>20</v>
      </c>
      <c r="H30" s="175">
        <v>350</v>
      </c>
      <c r="I30" s="175">
        <v>436</v>
      </c>
      <c r="J30" s="175">
        <v>0</v>
      </c>
      <c r="K30" s="186">
        <v>559</v>
      </c>
      <c r="L30" s="180">
        <f t="shared" ref="L30:L37" si="391">K30</f>
        <v>559</v>
      </c>
      <c r="M30" s="176">
        <v>0</v>
      </c>
      <c r="N30" s="176">
        <v>0</v>
      </c>
      <c r="O30" s="176">
        <v>0</v>
      </c>
      <c r="P30" s="177">
        <v>0.8</v>
      </c>
      <c r="R30" s="172">
        <f t="shared" ref="R30:AD31" si="392">D30</f>
        <v>6.5</v>
      </c>
      <c r="S30" s="173">
        <f t="shared" si="392"/>
        <v>0</v>
      </c>
      <c r="T30" s="173">
        <f t="shared" si="392"/>
        <v>6.5</v>
      </c>
      <c r="U30" s="173">
        <f t="shared" si="392"/>
        <v>20</v>
      </c>
      <c r="V30" s="173">
        <f t="shared" si="392"/>
        <v>350</v>
      </c>
      <c r="W30" s="173">
        <f t="shared" si="392"/>
        <v>436</v>
      </c>
      <c r="X30" s="173">
        <f t="shared" si="392"/>
        <v>0</v>
      </c>
      <c r="Y30" s="173">
        <f t="shared" si="392"/>
        <v>559</v>
      </c>
      <c r="Z30" s="173">
        <f t="shared" si="392"/>
        <v>559</v>
      </c>
      <c r="AA30" s="173">
        <f t="shared" si="392"/>
        <v>0</v>
      </c>
      <c r="AB30" s="173">
        <f t="shared" si="392"/>
        <v>0</v>
      </c>
      <c r="AC30" s="173">
        <f t="shared" si="392"/>
        <v>0</v>
      </c>
      <c r="AD30" s="178">
        <f t="shared" si="392"/>
        <v>0.8</v>
      </c>
      <c r="AF30" s="172">
        <f t="shared" ref="AF30:AR31" si="393">D30</f>
        <v>6.5</v>
      </c>
      <c r="AG30" s="173">
        <f t="shared" si="393"/>
        <v>0</v>
      </c>
      <c r="AH30" s="173">
        <f t="shared" si="393"/>
        <v>6.5</v>
      </c>
      <c r="AI30" s="173">
        <f t="shared" si="393"/>
        <v>20</v>
      </c>
      <c r="AJ30" s="173">
        <f t="shared" si="393"/>
        <v>350</v>
      </c>
      <c r="AK30" s="179">
        <f t="shared" si="393"/>
        <v>436</v>
      </c>
      <c r="AL30" s="173">
        <f t="shared" si="393"/>
        <v>0</v>
      </c>
      <c r="AM30" s="180">
        <f t="shared" si="393"/>
        <v>559</v>
      </c>
      <c r="AN30" s="180">
        <f t="shared" si="393"/>
        <v>559</v>
      </c>
      <c r="AO30" s="173">
        <f t="shared" si="393"/>
        <v>0</v>
      </c>
      <c r="AP30" s="173">
        <f t="shared" si="393"/>
        <v>0</v>
      </c>
      <c r="AQ30" s="173">
        <f t="shared" si="393"/>
        <v>0</v>
      </c>
      <c r="AR30" s="178">
        <f t="shared" si="393"/>
        <v>0.8</v>
      </c>
      <c r="AT30" s="181">
        <f t="shared" ref="AT30:AT37" si="394">IF(Years=1,(H30*$L30),IF(Years=2,(H30*$L30)+((V30/(1+Discount_Rate))*($Z30)),IF(Years=3,(H30*$L30)+((V30/(1+Discount_Rate))*$Z30)+((AJ30/((1+Discount_Rate)^2))*$AN30))))</f>
        <v>195650</v>
      </c>
      <c r="AU30" s="181">
        <f t="shared" ref="AU30:AU37" si="395">IF(Years=1,(I30*$L30),IF(Years=2,(I30*$L30)+((W30/(1+Discount_Rate))*($Z30)),IF(Years=3,(I30*$L30)+((W30/(1+Discount_Rate))*($Z30))+((AK30/((1+Discount_Rate)^2))*($AN30)))))</f>
        <v>243724</v>
      </c>
      <c r="AV30" s="181">
        <f t="shared" ref="AV30:AV37" si="396">IF(Years=1,(I30*$L30*P30),IF(Years=2,(I30*$L30*P30)+((W30/(1+Discount_Rate))*($Z30)*(AD30)),IF(Years=3,(I30*$L30*P30)+((W30/(1+Discount_Rate))*($Z30)*(AD30))+((AK30/((1+Discount_Rate)^2))*($AN30)*(AR30)))))</f>
        <v>194979.20000000001</v>
      </c>
      <c r="AW30" s="181">
        <f>IF(Years=1,K30,IF(Years=2,(K30+Y30),IF(Years=3,(K30+Y30+AM30))))</f>
        <v>559</v>
      </c>
      <c r="AX30" s="181">
        <f>IF(Years=1,(D30*L30),IF(Years=2,(D30*L30)+(R30*Z30),IF(Years=3,(D30*L30)+(R30*Z30)+(AF30*AN30))))</f>
        <v>3633.5</v>
      </c>
      <c r="AY30" s="181">
        <f>IF(Years=1,N30,IF(Years=2,N30+(AB30/(1+Discount_Rate)),IF(Years=3,N30+(AB30/(1+Discount_Rate))+(AP30/(1+Discount_Rate^2)))))</f>
        <v>0</v>
      </c>
      <c r="AZ30" s="181">
        <f t="shared" ref="AZ30:AZ37" si="397">IF(Years=1,($O30*$L30),IF(Years=2,($O30*$L30)+(($AC30/(1+Discount_Rate))*($Z30)),IF(Years=3,($O30*$L30)+(($AC30/(1+Discount_Rate))*$Z30)+(($AQ30/((1+Discount_Rate)^2))*$AN30))))</f>
        <v>0</v>
      </c>
      <c r="BA30" s="182"/>
    </row>
    <row r="31" spans="1:56" ht="12.75" customHeight="1">
      <c r="A31" s="170" t="s">
        <v>253</v>
      </c>
      <c r="B31" s="171" t="s">
        <v>8</v>
      </c>
      <c r="C31" s="324" t="s">
        <v>121</v>
      </c>
      <c r="D31" s="172">
        <v>6.5</v>
      </c>
      <c r="E31" s="173">
        <v>0</v>
      </c>
      <c r="F31" s="173">
        <f>D31</f>
        <v>6.5</v>
      </c>
      <c r="G31" s="174">
        <v>20</v>
      </c>
      <c r="H31" s="175">
        <v>400</v>
      </c>
      <c r="I31" s="175">
        <v>436</v>
      </c>
      <c r="J31" s="175">
        <v>0</v>
      </c>
      <c r="K31" s="186">
        <v>28</v>
      </c>
      <c r="L31" s="186">
        <f t="shared" si="391"/>
        <v>28</v>
      </c>
      <c r="M31" s="176">
        <v>0</v>
      </c>
      <c r="N31" s="176">
        <v>0</v>
      </c>
      <c r="O31" s="176">
        <v>0</v>
      </c>
      <c r="P31" s="177">
        <v>0.8</v>
      </c>
      <c r="R31" s="172">
        <f t="shared" si="392"/>
        <v>6.5</v>
      </c>
      <c r="S31" s="173">
        <f t="shared" si="392"/>
        <v>0</v>
      </c>
      <c r="T31" s="173">
        <f t="shared" si="392"/>
        <v>6.5</v>
      </c>
      <c r="U31" s="173">
        <f t="shared" si="392"/>
        <v>20</v>
      </c>
      <c r="V31" s="173">
        <f t="shared" si="392"/>
        <v>400</v>
      </c>
      <c r="W31" s="173">
        <f t="shared" si="392"/>
        <v>436</v>
      </c>
      <c r="X31" s="173">
        <f t="shared" si="392"/>
        <v>0</v>
      </c>
      <c r="Y31" s="173">
        <f t="shared" si="392"/>
        <v>28</v>
      </c>
      <c r="Z31" s="173">
        <f t="shared" si="392"/>
        <v>28</v>
      </c>
      <c r="AA31" s="173">
        <f t="shared" si="392"/>
        <v>0</v>
      </c>
      <c r="AB31" s="173">
        <f t="shared" si="392"/>
        <v>0</v>
      </c>
      <c r="AC31" s="173">
        <f t="shared" si="392"/>
        <v>0</v>
      </c>
      <c r="AD31" s="178">
        <f t="shared" si="392"/>
        <v>0.8</v>
      </c>
      <c r="AF31" s="172">
        <f t="shared" si="393"/>
        <v>6.5</v>
      </c>
      <c r="AG31" s="173">
        <f t="shared" si="393"/>
        <v>0</v>
      </c>
      <c r="AH31" s="173">
        <f t="shared" si="393"/>
        <v>6.5</v>
      </c>
      <c r="AI31" s="173">
        <f t="shared" si="393"/>
        <v>20</v>
      </c>
      <c r="AJ31" s="173">
        <f t="shared" si="393"/>
        <v>400</v>
      </c>
      <c r="AK31" s="179">
        <f t="shared" si="393"/>
        <v>436</v>
      </c>
      <c r="AL31" s="173">
        <f t="shared" si="393"/>
        <v>0</v>
      </c>
      <c r="AM31" s="180">
        <f t="shared" si="393"/>
        <v>28</v>
      </c>
      <c r="AN31" s="180">
        <f t="shared" si="393"/>
        <v>28</v>
      </c>
      <c r="AO31" s="173">
        <f t="shared" si="393"/>
        <v>0</v>
      </c>
      <c r="AP31" s="173">
        <f t="shared" si="393"/>
        <v>0</v>
      </c>
      <c r="AQ31" s="173">
        <f t="shared" si="393"/>
        <v>0</v>
      </c>
      <c r="AR31" s="178">
        <f t="shared" si="393"/>
        <v>0.8</v>
      </c>
      <c r="AT31" s="181">
        <f t="shared" si="394"/>
        <v>11200</v>
      </c>
      <c r="AU31" s="181">
        <f t="shared" si="395"/>
        <v>12208</v>
      </c>
      <c r="AV31" s="181">
        <f t="shared" si="396"/>
        <v>9766.4</v>
      </c>
      <c r="AW31" s="181">
        <f>IF(Years=1,K31,IF(Years=2,(K31+Y31),IF(Years=3,(K31+Y31+AM31))))</f>
        <v>28</v>
      </c>
      <c r="AX31" s="181">
        <f>IF(Years=1,(D31*L31),IF(Years=2,(D31*L31)+(R31*Z31),IF(Years=3,(D31*L31)+(R31*Z31)+(AF31*AN31))))</f>
        <v>182</v>
      </c>
      <c r="AY31" s="181">
        <f>IF(Years=1,N31,IF(Years=2,N31+(AB31/(1+Discount_Rate)),IF(Years=3,N31+(AB31/(1+Discount_Rate))+(AP31/(1+Discount_Rate^2)))))</f>
        <v>0</v>
      </c>
      <c r="AZ31" s="181">
        <f t="shared" si="397"/>
        <v>0</v>
      </c>
      <c r="BA31" s="182"/>
    </row>
    <row r="32" spans="1:56" ht="12.75" customHeight="1">
      <c r="A32" s="185" t="s">
        <v>170</v>
      </c>
      <c r="B32" s="171" t="s">
        <v>8</v>
      </c>
      <c r="C32" s="324" t="s">
        <v>121</v>
      </c>
      <c r="D32" s="172">
        <v>1.71</v>
      </c>
      <c r="E32" s="173">
        <f>0.42*D32</f>
        <v>0.71819999999999995</v>
      </c>
      <c r="F32" s="173">
        <f>0.58*D32</f>
        <v>0.9917999999999999</v>
      </c>
      <c r="G32" s="174">
        <v>13</v>
      </c>
      <c r="H32" s="175">
        <v>50</v>
      </c>
      <c r="I32" s="175">
        <v>100</v>
      </c>
      <c r="J32" s="175">
        <v>0</v>
      </c>
      <c r="K32" s="186">
        <v>500</v>
      </c>
      <c r="L32" s="180">
        <f t="shared" si="391"/>
        <v>500</v>
      </c>
      <c r="M32" s="176">
        <v>0</v>
      </c>
      <c r="N32" s="176">
        <v>0</v>
      </c>
      <c r="O32" s="176">
        <v>0</v>
      </c>
      <c r="P32" s="177">
        <v>0.8</v>
      </c>
      <c r="R32" s="172">
        <f t="shared" ref="R32:AD33" si="398">D32</f>
        <v>1.71</v>
      </c>
      <c r="S32" s="173">
        <f t="shared" si="398"/>
        <v>0.71819999999999995</v>
      </c>
      <c r="T32" s="173">
        <f t="shared" si="398"/>
        <v>0.9917999999999999</v>
      </c>
      <c r="U32" s="173">
        <f t="shared" si="398"/>
        <v>13</v>
      </c>
      <c r="V32" s="173">
        <f t="shared" si="398"/>
        <v>50</v>
      </c>
      <c r="W32" s="173">
        <f t="shared" si="398"/>
        <v>100</v>
      </c>
      <c r="X32" s="173">
        <f t="shared" si="398"/>
        <v>0</v>
      </c>
      <c r="Y32" s="173">
        <f t="shared" si="398"/>
        <v>500</v>
      </c>
      <c r="Z32" s="173">
        <f t="shared" si="398"/>
        <v>500</v>
      </c>
      <c r="AA32" s="173">
        <f t="shared" si="398"/>
        <v>0</v>
      </c>
      <c r="AB32" s="173">
        <f t="shared" si="398"/>
        <v>0</v>
      </c>
      <c r="AC32" s="173">
        <f t="shared" si="398"/>
        <v>0</v>
      </c>
      <c r="AD32" s="178">
        <f t="shared" si="398"/>
        <v>0.8</v>
      </c>
      <c r="AF32" s="172">
        <f t="shared" ref="AF32:AR35" si="399">D32</f>
        <v>1.71</v>
      </c>
      <c r="AG32" s="173">
        <f t="shared" si="399"/>
        <v>0.71819999999999995</v>
      </c>
      <c r="AH32" s="173">
        <f t="shared" si="399"/>
        <v>0.9917999999999999</v>
      </c>
      <c r="AI32" s="173">
        <f t="shared" si="399"/>
        <v>13</v>
      </c>
      <c r="AJ32" s="173">
        <f t="shared" si="399"/>
        <v>50</v>
      </c>
      <c r="AK32" s="179">
        <f t="shared" si="399"/>
        <v>100</v>
      </c>
      <c r="AL32" s="173">
        <f t="shared" si="399"/>
        <v>0</v>
      </c>
      <c r="AM32" s="180">
        <f t="shared" si="399"/>
        <v>500</v>
      </c>
      <c r="AN32" s="180">
        <f t="shared" si="399"/>
        <v>500</v>
      </c>
      <c r="AO32" s="173">
        <f t="shared" si="399"/>
        <v>0</v>
      </c>
      <c r="AP32" s="173">
        <f t="shared" si="399"/>
        <v>0</v>
      </c>
      <c r="AQ32" s="173">
        <f t="shared" si="399"/>
        <v>0</v>
      </c>
      <c r="AR32" s="178">
        <f t="shared" si="399"/>
        <v>0.8</v>
      </c>
      <c r="AT32" s="181">
        <f>IF(Years=1,(H32*$L32),IF(Years=2,(H32*$L32)+((V32/(1+Discount_Rate))*($Z32)),IF(Years=3,(H32*$L32)+((V32/(1+Discount_Rate))*$Z32)+((AJ32/((1+Discount_Rate)^2))*$AN32))))</f>
        <v>25000</v>
      </c>
      <c r="AU32" s="181">
        <f>IF(Years=1,(I32*$L32),IF(Years=2,(I32*$L32)+((W32/(1+Discount_Rate))*($Z32)),IF(Years=3,(I32*$L32)+((W32/(1+Discount_Rate))*($Z32))+((AK32/((1+Discount_Rate)^2))*($AN32)))))</f>
        <v>50000</v>
      </c>
      <c r="AV32" s="181">
        <f>IF(Years=1,(I32*$L32*P32),IF(Years=2,(I32*$L32*P32)+((W32/(1+Discount_Rate))*($Z32)*(AD32)),IF(Years=3,(I32*$L32*P32)+((W32/(1+Discount_Rate))*($Z32)*(AD32))+((AK32/((1+Discount_Rate)^2))*($AN32)*(AR32)))))</f>
        <v>40000</v>
      </c>
      <c r="AW32" s="181">
        <f>IF(Years=1,K32,IF(Years=2,(K32+Y32),IF(Years=3,(K32+Y32+AM32))))</f>
        <v>500</v>
      </c>
      <c r="AX32" s="181">
        <f>IF(Years=1,(D32*L32),IF(Years=2,(D32*L32)+(R32*Z32),IF(Years=3,(D32*L32)+(R32*Z32)+(AF32*AN32))))</f>
        <v>855</v>
      </c>
      <c r="AY32" s="181">
        <f>IF(Years=1,N32,IF(Years=2,N32+(AB32/(1+Discount_Rate)),IF(Years=3,N32+(AB32/(1+Discount_Rate))+(AP32/(1+Discount_Rate^2)))))</f>
        <v>0</v>
      </c>
      <c r="AZ32" s="181">
        <f>IF(Years=1,($O32*$L32),IF(Years=2,($O32*$L32)+(($AC32/(1+Discount_Rate))*($Z32)),IF(Years=3,($O32*$L32)+(($AC32/(1+Discount_Rate))*$Z32)+(($AQ32/((1+Discount_Rate)^2))*$AN32))))</f>
        <v>0</v>
      </c>
      <c r="BA32" s="182"/>
    </row>
    <row r="33" spans="1:56" ht="12.75" customHeight="1">
      <c r="A33" s="185" t="s">
        <v>171</v>
      </c>
      <c r="B33" s="171" t="s">
        <v>8</v>
      </c>
      <c r="C33" s="324" t="s">
        <v>121</v>
      </c>
      <c r="D33" s="172">
        <v>3.9600000000000004</v>
      </c>
      <c r="E33" s="173">
        <f>0.42*D33</f>
        <v>1.6632</v>
      </c>
      <c r="F33" s="173">
        <f>0.58*D33</f>
        <v>2.2968000000000002</v>
      </c>
      <c r="G33" s="174">
        <v>13</v>
      </c>
      <c r="H33" s="175">
        <v>100</v>
      </c>
      <c r="I33" s="175">
        <v>400</v>
      </c>
      <c r="J33" s="175">
        <v>0</v>
      </c>
      <c r="K33" s="186">
        <v>20</v>
      </c>
      <c r="L33" s="180">
        <f t="shared" si="391"/>
        <v>20</v>
      </c>
      <c r="M33" s="176">
        <v>0</v>
      </c>
      <c r="N33" s="176">
        <v>0</v>
      </c>
      <c r="O33" s="176">
        <v>0</v>
      </c>
      <c r="P33" s="177">
        <v>0.8</v>
      </c>
      <c r="R33" s="172">
        <f t="shared" si="398"/>
        <v>3.9600000000000004</v>
      </c>
      <c r="S33" s="173">
        <f t="shared" si="398"/>
        <v>1.6632</v>
      </c>
      <c r="T33" s="173">
        <f t="shared" si="398"/>
        <v>2.2968000000000002</v>
      </c>
      <c r="U33" s="173">
        <f t="shared" si="398"/>
        <v>13</v>
      </c>
      <c r="V33" s="173">
        <f t="shared" si="398"/>
        <v>100</v>
      </c>
      <c r="W33" s="173">
        <f t="shared" si="398"/>
        <v>400</v>
      </c>
      <c r="X33" s="173">
        <f t="shared" si="398"/>
        <v>0</v>
      </c>
      <c r="Y33" s="173">
        <f t="shared" si="398"/>
        <v>20</v>
      </c>
      <c r="Z33" s="173">
        <f t="shared" si="398"/>
        <v>20</v>
      </c>
      <c r="AA33" s="173">
        <f t="shared" si="398"/>
        <v>0</v>
      </c>
      <c r="AB33" s="173">
        <f t="shared" si="398"/>
        <v>0</v>
      </c>
      <c r="AC33" s="173">
        <f t="shared" si="398"/>
        <v>0</v>
      </c>
      <c r="AD33" s="178">
        <f t="shared" si="398"/>
        <v>0.8</v>
      </c>
      <c r="AF33" s="172">
        <f t="shared" si="399"/>
        <v>3.9600000000000004</v>
      </c>
      <c r="AG33" s="173">
        <f t="shared" si="399"/>
        <v>1.6632</v>
      </c>
      <c r="AH33" s="173">
        <f t="shared" si="399"/>
        <v>2.2968000000000002</v>
      </c>
      <c r="AI33" s="173">
        <f t="shared" si="399"/>
        <v>13</v>
      </c>
      <c r="AJ33" s="173">
        <f t="shared" si="399"/>
        <v>100</v>
      </c>
      <c r="AK33" s="179">
        <f t="shared" si="399"/>
        <v>400</v>
      </c>
      <c r="AL33" s="173">
        <f t="shared" si="399"/>
        <v>0</v>
      </c>
      <c r="AM33" s="180">
        <f t="shared" si="399"/>
        <v>20</v>
      </c>
      <c r="AN33" s="180">
        <f t="shared" si="399"/>
        <v>20</v>
      </c>
      <c r="AO33" s="173">
        <f t="shared" si="399"/>
        <v>0</v>
      </c>
      <c r="AP33" s="173">
        <f t="shared" si="399"/>
        <v>0</v>
      </c>
      <c r="AQ33" s="173">
        <f t="shared" si="399"/>
        <v>0</v>
      </c>
      <c r="AR33" s="178">
        <f t="shared" si="399"/>
        <v>0.8</v>
      </c>
      <c r="AT33" s="181">
        <f>IF(Years=1,(H33*$L33),IF(Years=2,(H33*$L33)+((V33/(1+Discount_Rate))*($Z33)),IF(Years=3,(H33*$L33)+((V33/(1+Discount_Rate))*$Z33)+((AJ33/((1+Discount_Rate)^2))*$AN33))))</f>
        <v>2000</v>
      </c>
      <c r="AU33" s="181">
        <f>IF(Years=1,(I33*$L33),IF(Years=2,(I33*$L33)+((W33/(1+Discount_Rate))*($Z33)),IF(Years=3,(I33*$L33)+((W33/(1+Discount_Rate))*($Z33))+((AK33/((1+Discount_Rate)^2))*($AN33)))))</f>
        <v>8000</v>
      </c>
      <c r="AV33" s="181">
        <f>IF(Years=1,(I33*$L33*P33),IF(Years=2,(I33*$L33*P33)+((W33/(1+Discount_Rate))*($Z33)*(AD33)),IF(Years=3,(I33*$L33*P33)+((W33/(1+Discount_Rate))*($Z33)*(AD33))+((AK33/((1+Discount_Rate)^2))*($AN33)*(AR33)))))</f>
        <v>6400</v>
      </c>
      <c r="AW33" s="181">
        <f>IF(Years=1,K33,IF(Years=2,(K33+Y33),IF(Years=3,(K33+Y33+AM33))))</f>
        <v>20</v>
      </c>
      <c r="AX33" s="181">
        <f>IF(Years=1,(D33*L33),IF(Years=2,(D33*L33)+(R33*Z33),IF(Years=3,(D33*L33)+(R33*Z33)+(AF33*AN33))))</f>
        <v>79.2</v>
      </c>
      <c r="AY33" s="181">
        <f>IF(Years=1,N33,IF(Years=2,N33+(AB33/(1+Discount_Rate)),IF(Years=3,N33+(AB33/(1+Discount_Rate))+(AP33/(1+Discount_Rate^2)))))</f>
        <v>0</v>
      </c>
      <c r="AZ33" s="181">
        <f>IF(Years=1,($O33*$L33),IF(Years=2,($O33*$L33)+(($AC33/(1+Discount_Rate))*($Z33)),IF(Years=3,($O33*$L33)+(($AC33/(1+Discount_Rate))*$Z33)+(($AQ33/((1+Discount_Rate)^2))*$AN33))))</f>
        <v>0</v>
      </c>
      <c r="BA33" s="182"/>
    </row>
    <row r="34" spans="1:56" ht="12.75" customHeight="1">
      <c r="A34" s="188" t="s">
        <v>174</v>
      </c>
      <c r="B34" s="171" t="s">
        <v>8</v>
      </c>
      <c r="C34" s="324" t="s">
        <v>121</v>
      </c>
      <c r="D34" s="172">
        <v>8.8000000000000007</v>
      </c>
      <c r="E34" s="173">
        <f t="shared" ref="E34:E35" si="400">0.42*D34</f>
        <v>3.6960000000000002</v>
      </c>
      <c r="F34" s="173">
        <f t="shared" ref="F34:F35" si="401">0.58*D34</f>
        <v>5.1040000000000001</v>
      </c>
      <c r="G34" s="174">
        <v>20</v>
      </c>
      <c r="H34" s="175">
        <v>300</v>
      </c>
      <c r="I34" s="175">
        <v>750</v>
      </c>
      <c r="J34" s="175">
        <v>0</v>
      </c>
      <c r="K34" s="186">
        <v>5</v>
      </c>
      <c r="L34" s="180">
        <f t="shared" si="391"/>
        <v>5</v>
      </c>
      <c r="M34" s="176">
        <v>0</v>
      </c>
      <c r="N34" s="176">
        <v>0</v>
      </c>
      <c r="O34" s="176">
        <v>0</v>
      </c>
      <c r="P34" s="177">
        <v>1</v>
      </c>
      <c r="R34" s="172">
        <f t="shared" ref="R34:AB35" si="402">D34</f>
        <v>8.8000000000000007</v>
      </c>
      <c r="S34" s="173">
        <f t="shared" si="402"/>
        <v>3.6960000000000002</v>
      </c>
      <c r="T34" s="173">
        <f t="shared" si="402"/>
        <v>5.1040000000000001</v>
      </c>
      <c r="U34" s="173">
        <f t="shared" si="402"/>
        <v>20</v>
      </c>
      <c r="V34" s="173">
        <f t="shared" si="402"/>
        <v>300</v>
      </c>
      <c r="W34" s="173">
        <f t="shared" si="402"/>
        <v>750</v>
      </c>
      <c r="X34" s="173">
        <f t="shared" si="402"/>
        <v>0</v>
      </c>
      <c r="Y34" s="173">
        <f t="shared" si="402"/>
        <v>5</v>
      </c>
      <c r="Z34" s="173">
        <f t="shared" si="402"/>
        <v>5</v>
      </c>
      <c r="AA34" s="173">
        <f t="shared" si="402"/>
        <v>0</v>
      </c>
      <c r="AB34" s="173">
        <f t="shared" si="402"/>
        <v>0</v>
      </c>
      <c r="AC34" s="173">
        <f t="shared" ref="AC34:AC35" si="403">O34</f>
        <v>0</v>
      </c>
      <c r="AD34" s="178">
        <f>P34</f>
        <v>1</v>
      </c>
      <c r="AF34" s="172">
        <f t="shared" si="399"/>
        <v>8.8000000000000007</v>
      </c>
      <c r="AG34" s="173">
        <f t="shared" si="399"/>
        <v>3.6960000000000002</v>
      </c>
      <c r="AH34" s="173">
        <f t="shared" si="399"/>
        <v>5.1040000000000001</v>
      </c>
      <c r="AI34" s="173">
        <f t="shared" si="399"/>
        <v>20</v>
      </c>
      <c r="AJ34" s="173">
        <f t="shared" si="399"/>
        <v>300</v>
      </c>
      <c r="AK34" s="179">
        <f t="shared" si="399"/>
        <v>750</v>
      </c>
      <c r="AL34" s="173">
        <f t="shared" si="399"/>
        <v>0</v>
      </c>
      <c r="AM34" s="180">
        <f t="shared" si="399"/>
        <v>5</v>
      </c>
      <c r="AN34" s="180">
        <f t="shared" si="399"/>
        <v>5</v>
      </c>
      <c r="AO34" s="173">
        <f t="shared" si="399"/>
        <v>0</v>
      </c>
      <c r="AP34" s="173">
        <f t="shared" si="399"/>
        <v>0</v>
      </c>
      <c r="AQ34" s="173">
        <f t="shared" si="399"/>
        <v>0</v>
      </c>
      <c r="AR34" s="178">
        <f t="shared" si="399"/>
        <v>1</v>
      </c>
      <c r="AT34" s="181">
        <f>IF(Years=1,(H34*$L34),IF(Years=2,(H34*$L34)+((V34/(1+Discount_Rate))*($Z34)),IF(Years=3,(H34*$L34)+((V34/(1+Discount_Rate))*$Z34)+((AJ34/((1+Discount_Rate)^2))*$AN34))))</f>
        <v>1500</v>
      </c>
      <c r="AU34" s="181">
        <f>IF(Years=1,(I34*$L34),IF(Years=2,(I34*$L34)+((W34/(1+Discount_Rate))*($Z34)),IF(Years=3,(I34*$L34)+((W34/(1+Discount_Rate))*($Z34))+((AK34/((1+Discount_Rate)^2))*($AN34)))))</f>
        <v>3750</v>
      </c>
      <c r="AV34" s="181">
        <f>IF(Years=1,(I34*$L34*P34),IF(Years=2,(I34*$L34*P34)+((W34/(1+Discount_Rate))*($Z34)*(AD34)),IF(Years=3,(I34*$L34*P34)+((W34/(1+Discount_Rate))*($Z34)*(AD34))+((AK34/((1+Discount_Rate)^2))*($AN34)*(AR34)))))</f>
        <v>3750</v>
      </c>
      <c r="AW34" s="181">
        <f>IF(Years=1,K34,IF(Years=2,(K34+Y34),IF(Years=3,(K34+Y34+AM34))))</f>
        <v>5</v>
      </c>
      <c r="AX34" s="181">
        <f>IF(Years=1,(D34*L34),IF(Years=2,(D34*L34)+(R34*Z34),IF(Years=3,(D34*L34)+(R34*Z34)+(AF34*AN34))))</f>
        <v>44</v>
      </c>
      <c r="AY34" s="181">
        <f>IF(Years=1,N34,IF(Years=2,N34+(AB34/(1+Discount_Rate)),IF(Years=3,N34+(AB34/(1+Discount_Rate))+(AP34/(1+Discount_Rate^2)))))</f>
        <v>0</v>
      </c>
      <c r="AZ34" s="181">
        <f>IF(Years=1,($O34*$L34),IF(Years=2,($O34*$L34)+(($AC34/(1+Discount_Rate))*($Z34)),IF(Years=3,($O34*$L34)+(($AC34/(1+Discount_Rate))*$Z34)+(($AQ34/((1+Discount_Rate)^2))*$AN34))))</f>
        <v>0</v>
      </c>
      <c r="BA34" s="182"/>
    </row>
    <row r="35" spans="1:56" ht="12.75" customHeight="1">
      <c r="A35" s="188" t="s">
        <v>175</v>
      </c>
      <c r="B35" s="171" t="s">
        <v>8</v>
      </c>
      <c r="C35" s="324" t="s">
        <v>121</v>
      </c>
      <c r="D35" s="172">
        <v>9.6</v>
      </c>
      <c r="E35" s="173">
        <f t="shared" si="400"/>
        <v>4.032</v>
      </c>
      <c r="F35" s="173">
        <f t="shared" si="401"/>
        <v>5.5679999999999996</v>
      </c>
      <c r="G35" s="174">
        <v>20</v>
      </c>
      <c r="H35" s="175">
        <v>350</v>
      </c>
      <c r="I35" s="175">
        <v>1345</v>
      </c>
      <c r="J35" s="175">
        <v>0</v>
      </c>
      <c r="K35" s="186">
        <v>12</v>
      </c>
      <c r="L35" s="180">
        <f t="shared" si="391"/>
        <v>12</v>
      </c>
      <c r="M35" s="176">
        <v>0</v>
      </c>
      <c r="N35" s="176">
        <v>0</v>
      </c>
      <c r="O35" s="176">
        <v>0</v>
      </c>
      <c r="P35" s="177">
        <v>1</v>
      </c>
      <c r="R35" s="172">
        <f t="shared" si="402"/>
        <v>9.6</v>
      </c>
      <c r="S35" s="173">
        <f t="shared" si="402"/>
        <v>4.032</v>
      </c>
      <c r="T35" s="173">
        <f t="shared" si="402"/>
        <v>5.5679999999999996</v>
      </c>
      <c r="U35" s="173">
        <f t="shared" si="402"/>
        <v>20</v>
      </c>
      <c r="V35" s="173">
        <f t="shared" si="402"/>
        <v>350</v>
      </c>
      <c r="W35" s="173">
        <f t="shared" si="402"/>
        <v>1345</v>
      </c>
      <c r="X35" s="173">
        <f t="shared" si="402"/>
        <v>0</v>
      </c>
      <c r="Y35" s="173">
        <f t="shared" si="402"/>
        <v>12</v>
      </c>
      <c r="Z35" s="173">
        <f t="shared" si="402"/>
        <v>12</v>
      </c>
      <c r="AA35" s="173">
        <f t="shared" si="402"/>
        <v>0</v>
      </c>
      <c r="AB35" s="173">
        <f t="shared" si="402"/>
        <v>0</v>
      </c>
      <c r="AC35" s="173">
        <f t="shared" si="403"/>
        <v>0</v>
      </c>
      <c r="AD35" s="178">
        <f>P35</f>
        <v>1</v>
      </c>
      <c r="AF35" s="172">
        <f t="shared" si="399"/>
        <v>9.6</v>
      </c>
      <c r="AG35" s="173">
        <f t="shared" si="399"/>
        <v>4.032</v>
      </c>
      <c r="AH35" s="173">
        <f t="shared" si="399"/>
        <v>5.5679999999999996</v>
      </c>
      <c r="AI35" s="173">
        <f t="shared" si="399"/>
        <v>20</v>
      </c>
      <c r="AJ35" s="173">
        <f t="shared" si="399"/>
        <v>350</v>
      </c>
      <c r="AK35" s="179">
        <f t="shared" si="399"/>
        <v>1345</v>
      </c>
      <c r="AL35" s="173">
        <f t="shared" si="399"/>
        <v>0</v>
      </c>
      <c r="AM35" s="180">
        <f t="shared" si="399"/>
        <v>12</v>
      </c>
      <c r="AN35" s="180">
        <f t="shared" si="399"/>
        <v>12</v>
      </c>
      <c r="AO35" s="173">
        <f t="shared" si="399"/>
        <v>0</v>
      </c>
      <c r="AP35" s="173">
        <f t="shared" si="399"/>
        <v>0</v>
      </c>
      <c r="AQ35" s="173">
        <f t="shared" si="399"/>
        <v>0</v>
      </c>
      <c r="AR35" s="178">
        <f t="shared" si="399"/>
        <v>1</v>
      </c>
      <c r="AT35" s="181">
        <f>IF(Years=1,(H35*$L35),IF(Years=2,(H35*$L35)+((V35/(1+Discount_Rate))*($Z35)),IF(Years=3,(H35*$L35)+((V35/(1+Discount_Rate))*$Z35)+((AJ35/((1+Discount_Rate)^2))*$AN35))))</f>
        <v>4200</v>
      </c>
      <c r="AU35" s="181">
        <f>IF(Years=1,(I35*$L35),IF(Years=2,(I35*$L35)+((W35/(1+Discount_Rate))*($Z35)),IF(Years=3,(I35*$L35)+((W35/(1+Discount_Rate))*($Z35))+((AK35/((1+Discount_Rate)^2))*($AN35)))))</f>
        <v>16140</v>
      </c>
      <c r="AV35" s="181">
        <f>IF(Years=1,(I35*$L35*P35),IF(Years=2,(I35*$L35*P35)+((W35/(1+Discount_Rate))*($Z35)*(AD35)),IF(Years=3,(I35*$L35*P35)+((W35/(1+Discount_Rate))*($Z35)*(AD35))+((AK35/((1+Discount_Rate)^2))*($AN35)*(AR35)))))</f>
        <v>16140</v>
      </c>
      <c r="AW35" s="181">
        <f t="shared" ref="AW35" si="404">IF(Years=1,K35,IF(Years=2,(K35+Y35),IF(Years=3,(K35+Y35+AM35))))</f>
        <v>12</v>
      </c>
      <c r="AX35" s="181">
        <f t="shared" ref="AX35" si="405">IF(Years=1,(D35*L35),IF(Years=2,(D35*L35)+(R35*Z35),IF(Years=3,(D35*L35)+(R35*Z35)+(AF35*AN35))))</f>
        <v>115.19999999999999</v>
      </c>
      <c r="AY35" s="181">
        <f t="shared" ref="AY35" si="406">IF(Years=1,N35,IF(Years=2,N35+(AB35/(1+Discount_Rate)),IF(Years=3,N35+(AB35/(1+Discount_Rate))+(AP35/(1+Discount_Rate^2)))))</f>
        <v>0</v>
      </c>
      <c r="AZ35" s="181">
        <f>IF(Years=1,($O35*$L35),IF(Years=2,($O35*$L35)+(($AC35/(1+Discount_Rate))*($Z35)),IF(Years=3,($O35*$L35)+(($AC35/(1+Discount_Rate))*$Z35)+(($AQ35/((1+Discount_Rate)^2))*$AN35))))</f>
        <v>0</v>
      </c>
      <c r="BA35" s="182"/>
    </row>
    <row r="36" spans="1:56" ht="12.75" customHeight="1">
      <c r="A36" s="185" t="s">
        <v>172</v>
      </c>
      <c r="B36" s="171" t="s">
        <v>8</v>
      </c>
      <c r="C36" s="324" t="s">
        <v>121</v>
      </c>
      <c r="D36" s="172">
        <v>9.1999999999999993</v>
      </c>
      <c r="E36" s="173">
        <f>0.42*D36</f>
        <v>3.8639999999999994</v>
      </c>
      <c r="F36" s="173">
        <f>0.58*D36</f>
        <v>5.3359999999999994</v>
      </c>
      <c r="G36" s="174">
        <v>13</v>
      </c>
      <c r="H36" s="175">
        <v>350</v>
      </c>
      <c r="I36" s="175">
        <v>1150</v>
      </c>
      <c r="J36" s="175">
        <v>0</v>
      </c>
      <c r="K36" s="186">
        <v>5</v>
      </c>
      <c r="L36" s="180">
        <f t="shared" si="391"/>
        <v>5</v>
      </c>
      <c r="M36" s="176">
        <v>0</v>
      </c>
      <c r="N36" s="176">
        <v>0</v>
      </c>
      <c r="O36" s="176">
        <v>0</v>
      </c>
      <c r="P36" s="177">
        <v>0.8</v>
      </c>
      <c r="R36" s="172">
        <f t="shared" ref="R36:AD37" si="407">D36</f>
        <v>9.1999999999999993</v>
      </c>
      <c r="S36" s="173">
        <f t="shared" si="407"/>
        <v>3.8639999999999994</v>
      </c>
      <c r="T36" s="173">
        <f t="shared" si="407"/>
        <v>5.3359999999999994</v>
      </c>
      <c r="U36" s="173">
        <f t="shared" si="407"/>
        <v>13</v>
      </c>
      <c r="V36" s="173">
        <f t="shared" si="407"/>
        <v>350</v>
      </c>
      <c r="W36" s="173">
        <f t="shared" si="407"/>
        <v>1150</v>
      </c>
      <c r="X36" s="173">
        <f t="shared" si="407"/>
        <v>0</v>
      </c>
      <c r="Y36" s="173">
        <f t="shared" si="407"/>
        <v>5</v>
      </c>
      <c r="Z36" s="173">
        <f t="shared" si="407"/>
        <v>5</v>
      </c>
      <c r="AA36" s="173">
        <f t="shared" si="407"/>
        <v>0</v>
      </c>
      <c r="AB36" s="173">
        <f t="shared" si="407"/>
        <v>0</v>
      </c>
      <c r="AC36" s="173">
        <f t="shared" si="407"/>
        <v>0</v>
      </c>
      <c r="AD36" s="178">
        <f t="shared" si="407"/>
        <v>0.8</v>
      </c>
      <c r="AF36" s="172">
        <f t="shared" ref="AF36:AR37" si="408">D36</f>
        <v>9.1999999999999993</v>
      </c>
      <c r="AG36" s="173">
        <f t="shared" si="408"/>
        <v>3.8639999999999994</v>
      </c>
      <c r="AH36" s="173">
        <f t="shared" si="408"/>
        <v>5.3359999999999994</v>
      </c>
      <c r="AI36" s="173">
        <f t="shared" si="408"/>
        <v>13</v>
      </c>
      <c r="AJ36" s="173">
        <f t="shared" si="408"/>
        <v>350</v>
      </c>
      <c r="AK36" s="179">
        <f t="shared" si="408"/>
        <v>1150</v>
      </c>
      <c r="AL36" s="173">
        <f t="shared" si="408"/>
        <v>0</v>
      </c>
      <c r="AM36" s="180">
        <f t="shared" si="408"/>
        <v>5</v>
      </c>
      <c r="AN36" s="180">
        <f t="shared" si="408"/>
        <v>5</v>
      </c>
      <c r="AO36" s="173">
        <f t="shared" si="408"/>
        <v>0</v>
      </c>
      <c r="AP36" s="173">
        <f t="shared" si="408"/>
        <v>0</v>
      </c>
      <c r="AQ36" s="173">
        <f t="shared" si="408"/>
        <v>0</v>
      </c>
      <c r="AR36" s="178">
        <f t="shared" si="408"/>
        <v>0.8</v>
      </c>
      <c r="AT36" s="181">
        <f t="shared" si="394"/>
        <v>1750</v>
      </c>
      <c r="AU36" s="181">
        <f t="shared" si="395"/>
        <v>5750</v>
      </c>
      <c r="AV36" s="181">
        <f t="shared" si="396"/>
        <v>4600</v>
      </c>
      <c r="AW36" s="181">
        <f t="shared" ref="AW36" si="409">IF(Years=1,K36,IF(Years=2,(K36+Y36),IF(Years=3,(K36+Y36+AM36))))</f>
        <v>5</v>
      </c>
      <c r="AX36" s="181">
        <f t="shared" ref="AX36" si="410">IF(Years=1,(D36*L36),IF(Years=2,(D36*L36)+(R36*Z36),IF(Years=3,(D36*L36)+(R36*Z36)+(AF36*AN36))))</f>
        <v>46</v>
      </c>
      <c r="AY36" s="181">
        <f t="shared" ref="AY36" si="411">IF(Years=1,N36,IF(Years=2,N36+(AB36/(1+Discount_Rate)),IF(Years=3,N36+(AB36/(1+Discount_Rate))+(AP36/(1+Discount_Rate^2)))))</f>
        <v>0</v>
      </c>
      <c r="AZ36" s="181">
        <f t="shared" si="397"/>
        <v>0</v>
      </c>
      <c r="BA36" s="182"/>
    </row>
    <row r="37" spans="1:56" ht="12.75" customHeight="1">
      <c r="A37" s="185" t="s">
        <v>173</v>
      </c>
      <c r="B37" s="171" t="s">
        <v>8</v>
      </c>
      <c r="C37" s="324" t="s">
        <v>121</v>
      </c>
      <c r="D37" s="172">
        <v>10.199999999999999</v>
      </c>
      <c r="E37" s="173">
        <f>0.42*D37</f>
        <v>4.2839999999999998</v>
      </c>
      <c r="F37" s="173">
        <f>0.58*D37</f>
        <v>5.9159999999999995</v>
      </c>
      <c r="G37" s="174">
        <v>20</v>
      </c>
      <c r="H37" s="175">
        <v>350</v>
      </c>
      <c r="I37" s="175">
        <v>1238</v>
      </c>
      <c r="J37" s="175">
        <v>0</v>
      </c>
      <c r="K37" s="186">
        <v>5</v>
      </c>
      <c r="L37" s="180">
        <f t="shared" si="391"/>
        <v>5</v>
      </c>
      <c r="M37" s="176">
        <v>0</v>
      </c>
      <c r="N37" s="176">
        <v>0</v>
      </c>
      <c r="O37" s="176">
        <v>0</v>
      </c>
      <c r="P37" s="177">
        <v>0.8</v>
      </c>
      <c r="R37" s="172">
        <f t="shared" si="407"/>
        <v>10.199999999999999</v>
      </c>
      <c r="S37" s="173">
        <f t="shared" si="407"/>
        <v>4.2839999999999998</v>
      </c>
      <c r="T37" s="173">
        <f t="shared" si="407"/>
        <v>5.9159999999999995</v>
      </c>
      <c r="U37" s="173">
        <f t="shared" si="407"/>
        <v>20</v>
      </c>
      <c r="V37" s="173">
        <f t="shared" si="407"/>
        <v>350</v>
      </c>
      <c r="W37" s="173">
        <f t="shared" si="407"/>
        <v>1238</v>
      </c>
      <c r="X37" s="173">
        <f t="shared" si="407"/>
        <v>0</v>
      </c>
      <c r="Y37" s="173">
        <f t="shared" si="407"/>
        <v>5</v>
      </c>
      <c r="Z37" s="173">
        <f t="shared" si="407"/>
        <v>5</v>
      </c>
      <c r="AA37" s="173">
        <f t="shared" si="407"/>
        <v>0</v>
      </c>
      <c r="AB37" s="173">
        <f t="shared" si="407"/>
        <v>0</v>
      </c>
      <c r="AC37" s="173">
        <f t="shared" si="407"/>
        <v>0</v>
      </c>
      <c r="AD37" s="178">
        <f t="shared" si="407"/>
        <v>0.8</v>
      </c>
      <c r="AF37" s="172">
        <f t="shared" si="408"/>
        <v>10.199999999999999</v>
      </c>
      <c r="AG37" s="173">
        <f t="shared" si="408"/>
        <v>4.2839999999999998</v>
      </c>
      <c r="AH37" s="173">
        <f t="shared" si="408"/>
        <v>5.9159999999999995</v>
      </c>
      <c r="AI37" s="173">
        <f t="shared" si="408"/>
        <v>20</v>
      </c>
      <c r="AJ37" s="173">
        <f t="shared" si="408"/>
        <v>350</v>
      </c>
      <c r="AK37" s="179">
        <f t="shared" si="408"/>
        <v>1238</v>
      </c>
      <c r="AL37" s="173">
        <f t="shared" si="408"/>
        <v>0</v>
      </c>
      <c r="AM37" s="180">
        <f t="shared" si="408"/>
        <v>5</v>
      </c>
      <c r="AN37" s="180">
        <f t="shared" si="408"/>
        <v>5</v>
      </c>
      <c r="AO37" s="173">
        <f t="shared" si="408"/>
        <v>0</v>
      </c>
      <c r="AP37" s="173">
        <f t="shared" si="408"/>
        <v>0</v>
      </c>
      <c r="AQ37" s="173">
        <f t="shared" si="408"/>
        <v>0</v>
      </c>
      <c r="AR37" s="178">
        <f t="shared" si="408"/>
        <v>0.8</v>
      </c>
      <c r="AT37" s="181">
        <f t="shared" si="394"/>
        <v>1750</v>
      </c>
      <c r="AU37" s="181">
        <f t="shared" si="395"/>
        <v>6190</v>
      </c>
      <c r="AV37" s="181">
        <f t="shared" si="396"/>
        <v>4952</v>
      </c>
      <c r="AW37" s="181">
        <f>IF(Years=1,K37,IF(Years=2,(K37+Y37),IF(Years=3,(K37+Y37+AM37))))</f>
        <v>5</v>
      </c>
      <c r="AX37" s="181">
        <f>IF(Years=1,(D37*L37),IF(Years=2,(D37*L37)+(R37*Z37),IF(Years=3,(D37*L37)+(R37*Z37)+(AF37*AN37))))</f>
        <v>51</v>
      </c>
      <c r="AY37" s="181">
        <f>IF(Years=1,N37,IF(Years=2,N37+(AB37/(1+Discount_Rate)),IF(Years=3,N37+(AB37/(1+Discount_Rate))+(AP37/(1+Discount_Rate^2)))))</f>
        <v>0</v>
      </c>
      <c r="AZ37" s="181">
        <f t="shared" si="397"/>
        <v>0</v>
      </c>
      <c r="BA37" s="182"/>
    </row>
    <row r="38" spans="1:56" ht="12.75" customHeight="1">
      <c r="A38" s="185" t="s">
        <v>250</v>
      </c>
      <c r="B38" s="171" t="s">
        <v>8</v>
      </c>
      <c r="C38" s="324" t="s">
        <v>121</v>
      </c>
      <c r="D38" s="172">
        <v>12.0825</v>
      </c>
      <c r="E38" s="173">
        <f t="shared" ref="E38" si="412">0.58*D38</f>
        <v>7.0078499999999995</v>
      </c>
      <c r="F38" s="173">
        <f t="shared" ref="F38" si="413">0.42*D38</f>
        <v>5.0746499999999992</v>
      </c>
      <c r="G38" s="174">
        <v>20</v>
      </c>
      <c r="H38" s="175">
        <v>400</v>
      </c>
      <c r="I38" s="175">
        <v>550</v>
      </c>
      <c r="J38" s="175">
        <v>0</v>
      </c>
      <c r="K38" s="186">
        <v>5</v>
      </c>
      <c r="L38" s="180">
        <f t="shared" ref="L38" si="414">K38</f>
        <v>5</v>
      </c>
      <c r="M38" s="176">
        <v>0</v>
      </c>
      <c r="N38" s="176">
        <v>0</v>
      </c>
      <c r="O38" s="176">
        <v>0</v>
      </c>
      <c r="P38" s="177">
        <v>0.8</v>
      </c>
      <c r="R38" s="172">
        <f t="shared" ref="R38" si="415">D38</f>
        <v>12.0825</v>
      </c>
      <c r="S38" s="173">
        <f t="shared" ref="S38" si="416">E38</f>
        <v>7.0078499999999995</v>
      </c>
      <c r="T38" s="173">
        <f t="shared" ref="T38" si="417">F38</f>
        <v>5.0746499999999992</v>
      </c>
      <c r="U38" s="173">
        <f t="shared" ref="U38" si="418">G38</f>
        <v>20</v>
      </c>
      <c r="V38" s="173">
        <f t="shared" ref="V38" si="419">H38</f>
        <v>400</v>
      </c>
      <c r="W38" s="173">
        <f t="shared" ref="W38" si="420">I38</f>
        <v>550</v>
      </c>
      <c r="X38" s="173">
        <f t="shared" ref="X38" si="421">J38</f>
        <v>0</v>
      </c>
      <c r="Y38" s="173">
        <f t="shared" ref="Y38" si="422">K38</f>
        <v>5</v>
      </c>
      <c r="Z38" s="173">
        <f t="shared" ref="Z38" si="423">L38</f>
        <v>5</v>
      </c>
      <c r="AA38" s="173">
        <f t="shared" ref="AA38" si="424">M38</f>
        <v>0</v>
      </c>
      <c r="AB38" s="173">
        <f t="shared" ref="AB38" si="425">N38</f>
        <v>0</v>
      </c>
      <c r="AC38" s="173">
        <f t="shared" ref="AC38" si="426">O38</f>
        <v>0</v>
      </c>
      <c r="AD38" s="178">
        <f t="shared" ref="AD38" si="427">P38</f>
        <v>0.8</v>
      </c>
      <c r="AF38" s="172">
        <f t="shared" ref="AF38" si="428">D38</f>
        <v>12.0825</v>
      </c>
      <c r="AG38" s="173">
        <f t="shared" ref="AG38" si="429">E38</f>
        <v>7.0078499999999995</v>
      </c>
      <c r="AH38" s="173">
        <f t="shared" ref="AH38" si="430">F38</f>
        <v>5.0746499999999992</v>
      </c>
      <c r="AI38" s="173">
        <f t="shared" ref="AI38" si="431">G38</f>
        <v>20</v>
      </c>
      <c r="AJ38" s="173">
        <f t="shared" ref="AJ38" si="432">H38</f>
        <v>400</v>
      </c>
      <c r="AK38" s="179">
        <f t="shared" ref="AK38" si="433">I38</f>
        <v>550</v>
      </c>
      <c r="AL38" s="173">
        <f t="shared" ref="AL38" si="434">J38</f>
        <v>0</v>
      </c>
      <c r="AM38" s="180">
        <f t="shared" ref="AM38" si="435">K38</f>
        <v>5</v>
      </c>
      <c r="AN38" s="180">
        <f t="shared" ref="AN38" si="436">L38</f>
        <v>5</v>
      </c>
      <c r="AO38" s="173">
        <f t="shared" ref="AO38" si="437">M38</f>
        <v>0</v>
      </c>
      <c r="AP38" s="173">
        <f t="shared" ref="AP38" si="438">N38</f>
        <v>0</v>
      </c>
      <c r="AQ38" s="173">
        <f t="shared" ref="AQ38" si="439">O38</f>
        <v>0</v>
      </c>
      <c r="AR38" s="178">
        <f t="shared" ref="AR38" si="440">P38</f>
        <v>0.8</v>
      </c>
      <c r="AT38" s="181">
        <f>IF(Years=1,(H38*$L38),IF(Years=2,(H38*$L38)+((V38/(1+Discount_Rate))*($Z38)),IF(Years=3,(H38*$L38)+((V38/(1+Discount_Rate))*$Z38)+((AJ38/((1+Discount_Rate)^2))*$AN38))))</f>
        <v>2000</v>
      </c>
      <c r="AU38" s="181">
        <f t="shared" ref="AU38:AU43" si="441">IF(Years=1,(I38*$L38),IF(Years=2,(I38*$L38)+((W38/(1+Discount_Rate))*($Z38)),IF(Years=3,(I38*$L38)+((W38/(1+Discount_Rate))*($Z38))+((AK38/((1+Discount_Rate)^2))*($AN38)))))</f>
        <v>2750</v>
      </c>
      <c r="AV38" s="181">
        <f t="shared" ref="AV38:AV43" si="442">IF(Years=1,(I38*$L38*P38),IF(Years=2,(I38*$L38*P38)+((W38/(1+Discount_Rate))*($Z38)*(AD38)),IF(Years=3,(I38*$L38*P38)+((W38/(1+Discount_Rate))*($Z38)*(AD38))+((AK38/((1+Discount_Rate)^2))*($AN38)*(AR38)))))</f>
        <v>2200</v>
      </c>
      <c r="AW38" s="181">
        <f>IF(Years=1,K38,IF(Years=2,(K38+Y38),IF(Years=3,(K38+Y38+AM38))))</f>
        <v>5</v>
      </c>
      <c r="AX38" s="181">
        <f>IF(Years=1,(D38*L38),IF(Years=2,(D38*L38)+(R38*Z38),IF(Years=3,(D38*L38)+(R38*Z38)+(AF38*AN38))))</f>
        <v>60.412499999999994</v>
      </c>
      <c r="AY38" s="181">
        <f>IF(Years=1,N38,IF(Years=2,N38+(AB38/(1+Discount_Rate)),IF(Years=3,N38+(AB38/(1+Discount_Rate))+(AP38/(1+Discount_Rate^2)))))</f>
        <v>0</v>
      </c>
      <c r="AZ38" s="181">
        <f t="shared" ref="AZ38:AZ43" si="443">IF(Years=1,($O38*$L38),IF(Years=2,($O38*$L38)+(($AC38/(1+Discount_Rate))*($Z38)),IF(Years=3,($O38*$L38)+(($AC38/(1+Discount_Rate))*$Z38)+(($AQ38/((1+Discount_Rate)^2))*$AN38))))</f>
        <v>0</v>
      </c>
      <c r="BA38" s="182"/>
    </row>
    <row r="39" spans="1:56" ht="12.75" customHeight="1">
      <c r="A39" s="185" t="s">
        <v>251</v>
      </c>
      <c r="B39" s="171" t="s">
        <v>8</v>
      </c>
      <c r="C39" s="324" t="s">
        <v>121</v>
      </c>
      <c r="D39" s="172">
        <v>16.11</v>
      </c>
      <c r="E39" s="173">
        <f t="shared" ref="E39" si="444">0.58*D39</f>
        <v>9.3437999999999999</v>
      </c>
      <c r="F39" s="173">
        <f t="shared" ref="F39" si="445">0.42*D39</f>
        <v>6.7661999999999995</v>
      </c>
      <c r="G39" s="174">
        <v>20</v>
      </c>
      <c r="H39" s="175">
        <v>600</v>
      </c>
      <c r="I39" s="175">
        <v>1550</v>
      </c>
      <c r="J39" s="175">
        <v>0</v>
      </c>
      <c r="K39" s="186">
        <v>5</v>
      </c>
      <c r="L39" s="180">
        <f>K39</f>
        <v>5</v>
      </c>
      <c r="M39" s="176">
        <v>0</v>
      </c>
      <c r="N39" s="176">
        <v>0</v>
      </c>
      <c r="O39" s="176">
        <v>0</v>
      </c>
      <c r="P39" s="177">
        <v>0.8</v>
      </c>
      <c r="R39" s="172">
        <f t="shared" ref="R39:AD39" si="446">D39</f>
        <v>16.11</v>
      </c>
      <c r="S39" s="173">
        <f t="shared" si="446"/>
        <v>9.3437999999999999</v>
      </c>
      <c r="T39" s="173">
        <f t="shared" si="446"/>
        <v>6.7661999999999995</v>
      </c>
      <c r="U39" s="173">
        <f t="shared" si="446"/>
        <v>20</v>
      </c>
      <c r="V39" s="173">
        <f t="shared" si="446"/>
        <v>600</v>
      </c>
      <c r="W39" s="173">
        <f t="shared" si="446"/>
        <v>1550</v>
      </c>
      <c r="X39" s="173">
        <f t="shared" si="446"/>
        <v>0</v>
      </c>
      <c r="Y39" s="173">
        <f t="shared" si="446"/>
        <v>5</v>
      </c>
      <c r="Z39" s="173">
        <f t="shared" si="446"/>
        <v>5</v>
      </c>
      <c r="AA39" s="173">
        <f t="shared" si="446"/>
        <v>0</v>
      </c>
      <c r="AB39" s="173">
        <f t="shared" si="446"/>
        <v>0</v>
      </c>
      <c r="AC39" s="173">
        <f t="shared" si="446"/>
        <v>0</v>
      </c>
      <c r="AD39" s="178">
        <f t="shared" si="446"/>
        <v>0.8</v>
      </c>
      <c r="AF39" s="172">
        <f t="shared" ref="AF39:AR40" si="447">D39</f>
        <v>16.11</v>
      </c>
      <c r="AG39" s="173">
        <f t="shared" si="447"/>
        <v>9.3437999999999999</v>
      </c>
      <c r="AH39" s="173">
        <f t="shared" si="447"/>
        <v>6.7661999999999995</v>
      </c>
      <c r="AI39" s="173">
        <f t="shared" si="447"/>
        <v>20</v>
      </c>
      <c r="AJ39" s="173">
        <f t="shared" si="447"/>
        <v>600</v>
      </c>
      <c r="AK39" s="179">
        <f t="shared" si="447"/>
        <v>1550</v>
      </c>
      <c r="AL39" s="173">
        <f t="shared" si="447"/>
        <v>0</v>
      </c>
      <c r="AM39" s="180">
        <f t="shared" si="447"/>
        <v>5</v>
      </c>
      <c r="AN39" s="180">
        <f t="shared" si="447"/>
        <v>5</v>
      </c>
      <c r="AO39" s="173">
        <f t="shared" si="447"/>
        <v>0</v>
      </c>
      <c r="AP39" s="173">
        <f t="shared" si="447"/>
        <v>0</v>
      </c>
      <c r="AQ39" s="173">
        <f t="shared" si="447"/>
        <v>0</v>
      </c>
      <c r="AR39" s="178">
        <f t="shared" si="447"/>
        <v>0.8</v>
      </c>
      <c r="AT39" s="181">
        <f>IF(Years=1,(H39*$L39),IF(Years=2,(H39*$L39)+((V39/(1+Discount_Rate))*($Z39)),IF(Years=3,(H39*$L39)+((V39/(1+Discount_Rate))*$Z39)+((AJ39/((1+Discount_Rate)^2))*$AN39))))</f>
        <v>3000</v>
      </c>
      <c r="AU39" s="181">
        <f t="shared" si="441"/>
        <v>7750</v>
      </c>
      <c r="AV39" s="181">
        <f t="shared" si="442"/>
        <v>6200</v>
      </c>
      <c r="AW39" s="181">
        <f>IF(Years=1,K39,IF(Years=2,(K39+Y39),IF(Years=3,(K39+Y39+AM39))))</f>
        <v>5</v>
      </c>
      <c r="AX39" s="181">
        <f>IF(Years=1,(D39*L39),IF(Years=2,(D39*L39)+(R39*Z39),IF(Years=3,(D39*L39)+(R39*Z39)+(AF39*AN39))))</f>
        <v>80.55</v>
      </c>
      <c r="AY39" s="181">
        <f>IF(Years=1,N39,IF(Years=2,N39+(AB39/(1+Discount_Rate)),IF(Years=3,N39+(AB39/(1+Discount_Rate))+(AP39/(1+Discount_Rate^2)))))</f>
        <v>0</v>
      </c>
      <c r="AZ39" s="181">
        <f t="shared" si="443"/>
        <v>0</v>
      </c>
      <c r="BA39" s="182"/>
    </row>
    <row r="40" spans="1:56" ht="12.75" customHeight="1">
      <c r="A40" s="185" t="s">
        <v>284</v>
      </c>
      <c r="B40" s="171" t="s">
        <v>8</v>
      </c>
      <c r="C40" s="324" t="s">
        <v>121</v>
      </c>
      <c r="D40" s="172">
        <v>17.5</v>
      </c>
      <c r="E40" s="173">
        <f t="shared" ref="E40" si="448">0.58*D40</f>
        <v>10.149999999999999</v>
      </c>
      <c r="F40" s="173">
        <f t="shared" ref="F40" si="449">0.42*D40</f>
        <v>7.35</v>
      </c>
      <c r="G40" s="174">
        <v>20</v>
      </c>
      <c r="H40" s="175">
        <v>750</v>
      </c>
      <c r="I40" s="175">
        <v>4500</v>
      </c>
      <c r="J40" s="175">
        <v>0</v>
      </c>
      <c r="K40" s="186">
        <v>210</v>
      </c>
      <c r="L40" s="180">
        <f t="shared" ref="L40" si="450">K40</f>
        <v>210</v>
      </c>
      <c r="M40" s="176">
        <v>0</v>
      </c>
      <c r="N40" s="176">
        <v>0</v>
      </c>
      <c r="O40" s="176">
        <v>2000</v>
      </c>
      <c r="P40" s="177">
        <v>0.8</v>
      </c>
      <c r="R40" s="172">
        <f t="shared" ref="R40:AB40" si="451">D40</f>
        <v>17.5</v>
      </c>
      <c r="S40" s="173">
        <f t="shared" si="451"/>
        <v>10.149999999999999</v>
      </c>
      <c r="T40" s="173">
        <f t="shared" si="451"/>
        <v>7.35</v>
      </c>
      <c r="U40" s="173">
        <f t="shared" si="451"/>
        <v>20</v>
      </c>
      <c r="V40" s="173">
        <f t="shared" si="451"/>
        <v>750</v>
      </c>
      <c r="W40" s="173">
        <f t="shared" si="451"/>
        <v>4500</v>
      </c>
      <c r="X40" s="173">
        <f t="shared" si="451"/>
        <v>0</v>
      </c>
      <c r="Y40" s="173">
        <f t="shared" si="451"/>
        <v>210</v>
      </c>
      <c r="Z40" s="173">
        <f t="shared" si="451"/>
        <v>210</v>
      </c>
      <c r="AA40" s="173">
        <f t="shared" si="451"/>
        <v>0</v>
      </c>
      <c r="AB40" s="173">
        <f t="shared" si="451"/>
        <v>0</v>
      </c>
      <c r="AC40" s="173">
        <f>1312.5+1181.25</f>
        <v>2493.75</v>
      </c>
      <c r="AD40" s="178">
        <f>P40</f>
        <v>0.8</v>
      </c>
      <c r="AF40" s="172">
        <f t="shared" si="447"/>
        <v>17.5</v>
      </c>
      <c r="AG40" s="173">
        <f t="shared" si="447"/>
        <v>10.149999999999999</v>
      </c>
      <c r="AH40" s="173">
        <f t="shared" si="447"/>
        <v>7.35</v>
      </c>
      <c r="AI40" s="173">
        <f t="shared" si="447"/>
        <v>20</v>
      </c>
      <c r="AJ40" s="173">
        <f t="shared" si="447"/>
        <v>750</v>
      </c>
      <c r="AK40" s="179">
        <f t="shared" si="447"/>
        <v>4500</v>
      </c>
      <c r="AL40" s="173">
        <f t="shared" si="447"/>
        <v>0</v>
      </c>
      <c r="AM40" s="180">
        <f t="shared" si="447"/>
        <v>210</v>
      </c>
      <c r="AN40" s="180">
        <f t="shared" si="447"/>
        <v>210</v>
      </c>
      <c r="AO40" s="173">
        <f t="shared" si="447"/>
        <v>0</v>
      </c>
      <c r="AP40" s="173">
        <f t="shared" si="447"/>
        <v>0</v>
      </c>
      <c r="AQ40" s="173">
        <f t="shared" si="447"/>
        <v>2000</v>
      </c>
      <c r="AR40" s="178">
        <f t="shared" si="447"/>
        <v>0.8</v>
      </c>
      <c r="AT40" s="181">
        <f>IF(Years=1,($H40*$L40),IF(Years=2,($H40*$L40)+(($V40/(1+Discount_Rate))*($Z40)),IF(Years=3,($H40*$L40)+(($V40/(1+Discount_Rate))*$Z40)+(($AJ40/((1+Discount_Rate)^2))*$AN40))))</f>
        <v>157500</v>
      </c>
      <c r="AU40" s="181">
        <f t="shared" si="441"/>
        <v>945000</v>
      </c>
      <c r="AV40" s="181">
        <f t="shared" si="442"/>
        <v>756000</v>
      </c>
      <c r="AW40" s="181">
        <f t="shared" ref="AW40" si="452">IF(Years=1,K40,IF(Years=2,(K40+Y40),IF(Years=3,(K40+Y40+AM40))))</f>
        <v>210</v>
      </c>
      <c r="AX40" s="181">
        <f t="shared" ref="AX40" si="453">IF(Years=1,(D40*L40),IF(Years=2,(D40*L40)+(R40*Z40),IF(Years=3,(D40*L40)+(R40*Z40)+(AF40*AN40))))</f>
        <v>3675</v>
      </c>
      <c r="AY40" s="181">
        <f t="shared" ref="AY40" si="454">IF(Years=1,N40,IF(Years=2,N40+(AB40/(1+Discount_Rate)),IF(Years=3,N40+(AB40/(1+Discount_Rate))+(AP40/(1+Discount_Rate^2)))))</f>
        <v>0</v>
      </c>
      <c r="AZ40" s="181">
        <f t="shared" si="443"/>
        <v>420000</v>
      </c>
      <c r="BA40" s="182"/>
    </row>
    <row r="41" spans="1:56" ht="12.75" customHeight="1">
      <c r="A41" s="185" t="s">
        <v>285</v>
      </c>
      <c r="B41" s="171" t="s">
        <v>8</v>
      </c>
      <c r="C41" s="324" t="s">
        <v>121</v>
      </c>
      <c r="D41" s="172">
        <v>68.900000000000006</v>
      </c>
      <c r="E41" s="173">
        <f t="shared" ref="E41" si="455">0.58*D41</f>
        <v>39.962000000000003</v>
      </c>
      <c r="F41" s="173">
        <f t="shared" ref="F41" si="456">0.42*D41</f>
        <v>28.938000000000002</v>
      </c>
      <c r="G41" s="174">
        <v>20</v>
      </c>
      <c r="H41" s="175">
        <v>750</v>
      </c>
      <c r="I41" s="175">
        <v>2250</v>
      </c>
      <c r="J41" s="175">
        <v>0</v>
      </c>
      <c r="K41" s="186">
        <v>5</v>
      </c>
      <c r="L41" s="180">
        <f t="shared" ref="L41" si="457">K41</f>
        <v>5</v>
      </c>
      <c r="M41" s="176">
        <v>0</v>
      </c>
      <c r="N41" s="176">
        <v>0</v>
      </c>
      <c r="O41" s="176">
        <v>2000</v>
      </c>
      <c r="P41" s="177">
        <v>0.8</v>
      </c>
      <c r="R41" s="172">
        <f t="shared" ref="R41" si="458">D41</f>
        <v>68.900000000000006</v>
      </c>
      <c r="S41" s="173">
        <f t="shared" ref="S41" si="459">E41</f>
        <v>39.962000000000003</v>
      </c>
      <c r="T41" s="173">
        <f t="shared" ref="T41" si="460">F41</f>
        <v>28.938000000000002</v>
      </c>
      <c r="U41" s="173">
        <f t="shared" ref="U41" si="461">G41</f>
        <v>20</v>
      </c>
      <c r="V41" s="173">
        <f t="shared" ref="V41" si="462">H41</f>
        <v>750</v>
      </c>
      <c r="W41" s="173">
        <f t="shared" ref="W41" si="463">I41</f>
        <v>2250</v>
      </c>
      <c r="X41" s="173">
        <f t="shared" ref="X41" si="464">J41</f>
        <v>0</v>
      </c>
      <c r="Y41" s="173">
        <f t="shared" ref="Y41" si="465">K41</f>
        <v>5</v>
      </c>
      <c r="Z41" s="173">
        <f t="shared" ref="Z41" si="466">L41</f>
        <v>5</v>
      </c>
      <c r="AA41" s="173">
        <f t="shared" ref="AA41" si="467">M41</f>
        <v>0</v>
      </c>
      <c r="AB41" s="173">
        <f t="shared" ref="AB41" si="468">N41</f>
        <v>0</v>
      </c>
      <c r="AC41" s="173">
        <f>1312.5+1181.25</f>
        <v>2493.75</v>
      </c>
      <c r="AD41" s="178">
        <f t="shared" ref="AD41" si="469">P41</f>
        <v>0.8</v>
      </c>
      <c r="AF41" s="172">
        <f t="shared" ref="AF41" si="470">D41</f>
        <v>68.900000000000006</v>
      </c>
      <c r="AG41" s="173">
        <f t="shared" ref="AG41" si="471">E41</f>
        <v>39.962000000000003</v>
      </c>
      <c r="AH41" s="173">
        <f t="shared" ref="AH41" si="472">F41</f>
        <v>28.938000000000002</v>
      </c>
      <c r="AI41" s="173">
        <f t="shared" ref="AI41" si="473">G41</f>
        <v>20</v>
      </c>
      <c r="AJ41" s="173">
        <f t="shared" ref="AJ41" si="474">H41</f>
        <v>750</v>
      </c>
      <c r="AK41" s="179">
        <f t="shared" ref="AK41" si="475">I41</f>
        <v>2250</v>
      </c>
      <c r="AL41" s="173">
        <f t="shared" ref="AL41" si="476">J41</f>
        <v>0</v>
      </c>
      <c r="AM41" s="180">
        <f t="shared" ref="AM41" si="477">K41</f>
        <v>5</v>
      </c>
      <c r="AN41" s="180">
        <f t="shared" ref="AN41" si="478">L41</f>
        <v>5</v>
      </c>
      <c r="AO41" s="173">
        <f t="shared" ref="AO41" si="479">M41</f>
        <v>0</v>
      </c>
      <c r="AP41" s="173">
        <f t="shared" ref="AP41" si="480">N41</f>
        <v>0</v>
      </c>
      <c r="AQ41" s="173">
        <f t="shared" ref="AQ41" si="481">O41</f>
        <v>2000</v>
      </c>
      <c r="AR41" s="178">
        <f t="shared" ref="AR41" si="482">P41</f>
        <v>0.8</v>
      </c>
      <c r="AT41" s="181">
        <f>IF(Years=1,($H41*$L41),IF(Years=2,($H41*$L41)+(($V41/(1+Discount_Rate))*($Z41)),IF(Years=3,($H41*$L41)+(($V41/(1+Discount_Rate))*$Z41)+(($AJ41/((1+Discount_Rate)^2))*$AN41))))</f>
        <v>3750</v>
      </c>
      <c r="AU41" s="181">
        <f t="shared" si="441"/>
        <v>11250</v>
      </c>
      <c r="AV41" s="181">
        <f t="shared" si="442"/>
        <v>9000</v>
      </c>
      <c r="AW41" s="181">
        <f t="shared" ref="AW41" si="483">IF(Years=1,K41,IF(Years=2,(K41+Y41),IF(Years=3,(K41+Y41+AM41))))</f>
        <v>5</v>
      </c>
      <c r="AX41" s="181">
        <f t="shared" ref="AX41" si="484">IF(Years=1,(D41*L41),IF(Years=2,(D41*L41)+(R41*Z41),IF(Years=3,(D41*L41)+(R41*Z41)+(AF41*AN41))))</f>
        <v>344.5</v>
      </c>
      <c r="AY41" s="181">
        <f t="shared" ref="AY41" si="485">IF(Years=1,N41,IF(Years=2,N41+(AB41/(1+Discount_Rate)),IF(Years=3,N41+(AB41/(1+Discount_Rate))+(AP41/(1+Discount_Rate^2)))))</f>
        <v>0</v>
      </c>
      <c r="AZ41" s="181">
        <f t="shared" si="443"/>
        <v>10000</v>
      </c>
      <c r="BA41" s="182"/>
    </row>
    <row r="42" spans="1:56" ht="12.75" customHeight="1">
      <c r="A42" s="236" t="s">
        <v>252</v>
      </c>
      <c r="B42" s="171" t="s">
        <v>8</v>
      </c>
      <c r="C42" s="324" t="s">
        <v>121</v>
      </c>
      <c r="D42" s="172">
        <v>4</v>
      </c>
      <c r="E42" s="173">
        <v>0</v>
      </c>
      <c r="F42" s="173">
        <f>D42</f>
        <v>4</v>
      </c>
      <c r="G42" s="174">
        <v>30</v>
      </c>
      <c r="H42" s="175">
        <v>150</v>
      </c>
      <c r="I42" s="175">
        <v>600</v>
      </c>
      <c r="J42" s="175">
        <v>0</v>
      </c>
      <c r="K42" s="186">
        <v>500</v>
      </c>
      <c r="L42" s="186">
        <f>K42</f>
        <v>500</v>
      </c>
      <c r="M42" s="176">
        <v>0</v>
      </c>
      <c r="N42" s="176">
        <v>0</v>
      </c>
      <c r="O42" s="176">
        <v>0</v>
      </c>
      <c r="P42" s="177">
        <v>0.8</v>
      </c>
      <c r="R42" s="172">
        <f t="shared" ref="R42:AD42" si="486">D42</f>
        <v>4</v>
      </c>
      <c r="S42" s="173">
        <f t="shared" si="486"/>
        <v>0</v>
      </c>
      <c r="T42" s="173">
        <f t="shared" si="486"/>
        <v>4</v>
      </c>
      <c r="U42" s="173">
        <f t="shared" si="486"/>
        <v>30</v>
      </c>
      <c r="V42" s="173">
        <f t="shared" si="486"/>
        <v>150</v>
      </c>
      <c r="W42" s="173">
        <f t="shared" si="486"/>
        <v>600</v>
      </c>
      <c r="X42" s="173">
        <f t="shared" si="486"/>
        <v>0</v>
      </c>
      <c r="Y42" s="173">
        <f t="shared" si="486"/>
        <v>500</v>
      </c>
      <c r="Z42" s="173">
        <f t="shared" si="486"/>
        <v>500</v>
      </c>
      <c r="AA42" s="173">
        <f t="shared" si="486"/>
        <v>0</v>
      </c>
      <c r="AB42" s="173">
        <f t="shared" si="486"/>
        <v>0</v>
      </c>
      <c r="AC42" s="173">
        <f t="shared" si="486"/>
        <v>0</v>
      </c>
      <c r="AD42" s="178">
        <f t="shared" si="486"/>
        <v>0.8</v>
      </c>
      <c r="AF42" s="172">
        <f t="shared" ref="AF42:AR42" si="487">D42</f>
        <v>4</v>
      </c>
      <c r="AG42" s="173">
        <f t="shared" si="487"/>
        <v>0</v>
      </c>
      <c r="AH42" s="173">
        <f t="shared" si="487"/>
        <v>4</v>
      </c>
      <c r="AI42" s="173">
        <f t="shared" si="487"/>
        <v>30</v>
      </c>
      <c r="AJ42" s="173">
        <f t="shared" si="487"/>
        <v>150</v>
      </c>
      <c r="AK42" s="179">
        <f t="shared" si="487"/>
        <v>600</v>
      </c>
      <c r="AL42" s="173">
        <f t="shared" si="487"/>
        <v>0</v>
      </c>
      <c r="AM42" s="180">
        <f t="shared" si="487"/>
        <v>500</v>
      </c>
      <c r="AN42" s="180">
        <f t="shared" si="487"/>
        <v>500</v>
      </c>
      <c r="AO42" s="173">
        <f t="shared" si="487"/>
        <v>0</v>
      </c>
      <c r="AP42" s="173">
        <f t="shared" si="487"/>
        <v>0</v>
      </c>
      <c r="AQ42" s="173">
        <f t="shared" si="487"/>
        <v>0</v>
      </c>
      <c r="AR42" s="178">
        <f t="shared" si="487"/>
        <v>0.8</v>
      </c>
      <c r="AS42" s="183"/>
      <c r="AT42" s="181">
        <f>IF(Years=1,(H42*$L42),IF(Years=2,(H42*$L42)+((V42/(1+Discount_Rate))*($Z42)),IF(Years=3,(H42*$L42)+((V42/(1+Discount_Rate))*$Z42)+((AJ42/((1+Discount_Rate)^2))*$AN42))))</f>
        <v>75000</v>
      </c>
      <c r="AU42" s="181">
        <f t="shared" si="441"/>
        <v>300000</v>
      </c>
      <c r="AV42" s="181">
        <f t="shared" si="442"/>
        <v>240000</v>
      </c>
      <c r="AW42" s="181">
        <f>IF(Years=1,K42,IF(Years=2,(K42+Y42),IF(Years=3,(K42+Y42+AM42))))</f>
        <v>500</v>
      </c>
      <c r="AX42" s="181">
        <f>IF(Years=1,(D42*L42),IF(Years=2,(D42*L42)+(R42*Z42),IF(Years=3,(D42*L42)+(R42*Z42)+(AF42*AN42))))</f>
        <v>2000</v>
      </c>
      <c r="AY42" s="181">
        <f>IF(Years=1,N42,IF(Years=2,N42+(AB42/(1+Discount_Rate)),IF(Years=3,N42+(AB42/(1+Discount_Rate))+(AP42/(1+Discount_Rate^2)))))</f>
        <v>0</v>
      </c>
      <c r="AZ42" s="181">
        <f t="shared" si="443"/>
        <v>0</v>
      </c>
      <c r="BA42" s="184">
        <v>0.255</v>
      </c>
      <c r="BC42" s="141"/>
      <c r="BD42" s="141"/>
    </row>
    <row r="43" spans="1:56" ht="12.75" customHeight="1">
      <c r="A43" s="192" t="s">
        <v>248</v>
      </c>
      <c r="B43" s="171" t="s">
        <v>8</v>
      </c>
      <c r="C43" s="324" t="s">
        <v>121</v>
      </c>
      <c r="D43" s="363">
        <v>2.1000000000000001E-2</v>
      </c>
      <c r="E43" s="173">
        <v>0</v>
      </c>
      <c r="F43" s="338">
        <f>D43</f>
        <v>2.1000000000000001E-2</v>
      </c>
      <c r="G43" s="174">
        <v>30</v>
      </c>
      <c r="H43" s="339">
        <v>1.2</v>
      </c>
      <c r="I43" s="175">
        <v>6</v>
      </c>
      <c r="J43" s="175">
        <v>0</v>
      </c>
      <c r="K43" s="186">
        <v>5</v>
      </c>
      <c r="L43" s="180">
        <f>150*K43</f>
        <v>750</v>
      </c>
      <c r="M43" s="176">
        <v>0</v>
      </c>
      <c r="N43" s="176">
        <v>0</v>
      </c>
      <c r="O43" s="176">
        <v>0</v>
      </c>
      <c r="P43" s="177">
        <v>0.8</v>
      </c>
      <c r="R43" s="172">
        <f t="shared" ref="R43" si="488">D43</f>
        <v>2.1000000000000001E-2</v>
      </c>
      <c r="S43" s="173">
        <f t="shared" ref="S43" si="489">E43</f>
        <v>0</v>
      </c>
      <c r="T43" s="173">
        <f t="shared" ref="T43" si="490">F43</f>
        <v>2.1000000000000001E-2</v>
      </c>
      <c r="U43" s="173">
        <f t="shared" ref="U43" si="491">G43</f>
        <v>30</v>
      </c>
      <c r="V43" s="173">
        <f t="shared" ref="V43" si="492">H43</f>
        <v>1.2</v>
      </c>
      <c r="W43" s="173">
        <f t="shared" ref="W43" si="493">I43</f>
        <v>6</v>
      </c>
      <c r="X43" s="173">
        <f t="shared" ref="X43" si="494">J43</f>
        <v>0</v>
      </c>
      <c r="Y43" s="173">
        <f t="shared" ref="Y43" si="495">K43</f>
        <v>5</v>
      </c>
      <c r="Z43" s="173">
        <f t="shared" ref="Z43" si="496">L43</f>
        <v>750</v>
      </c>
      <c r="AA43" s="173">
        <f t="shared" ref="AA43" si="497">M43</f>
        <v>0</v>
      </c>
      <c r="AB43" s="173">
        <f t="shared" ref="AB43" si="498">N43</f>
        <v>0</v>
      </c>
      <c r="AC43" s="173">
        <f t="shared" ref="AC43" si="499">O43</f>
        <v>0</v>
      </c>
      <c r="AD43" s="173">
        <f t="shared" ref="AD43" si="500">P43</f>
        <v>0.8</v>
      </c>
      <c r="AE43" s="187"/>
      <c r="AF43" s="173">
        <f t="shared" ref="AF43" si="501">D43</f>
        <v>2.1000000000000001E-2</v>
      </c>
      <c r="AG43" s="173">
        <f t="shared" ref="AG43" si="502">E43</f>
        <v>0</v>
      </c>
      <c r="AH43" s="173">
        <f t="shared" ref="AH43" si="503">F43</f>
        <v>2.1000000000000001E-2</v>
      </c>
      <c r="AI43" s="173">
        <f t="shared" ref="AI43" si="504">G43</f>
        <v>30</v>
      </c>
      <c r="AJ43" s="173">
        <f t="shared" ref="AJ43" si="505">H43</f>
        <v>1.2</v>
      </c>
      <c r="AK43" s="179">
        <f t="shared" ref="AK43" si="506">I43</f>
        <v>6</v>
      </c>
      <c r="AL43" s="173">
        <f t="shared" ref="AL43" si="507">J43</f>
        <v>0</v>
      </c>
      <c r="AM43" s="180">
        <f t="shared" ref="AM43" si="508">K43</f>
        <v>5</v>
      </c>
      <c r="AN43" s="180">
        <f t="shared" ref="AN43" si="509">L43</f>
        <v>750</v>
      </c>
      <c r="AO43" s="173">
        <f t="shared" ref="AO43" si="510">M43</f>
        <v>0</v>
      </c>
      <c r="AP43" s="173">
        <f t="shared" ref="AP43" si="511">N43</f>
        <v>0</v>
      </c>
      <c r="AQ43" s="173">
        <f t="shared" ref="AQ43" si="512">O43</f>
        <v>0</v>
      </c>
      <c r="AR43" s="173">
        <f t="shared" ref="AR43" si="513">P43</f>
        <v>0.8</v>
      </c>
      <c r="AS43" s="187"/>
      <c r="AT43" s="180">
        <f>IF(Years=1,(H43*$L43),IF(Years=2,(H43*$L43)+((V43/(1+Discount_Rate))*($Z43)),IF(Years=3,(H43*$L43)+((V43/(1+Discount_Rate))*$Z43)+((AJ43/((1+Discount_Rate)^2))*$AN43))))</f>
        <v>900</v>
      </c>
      <c r="AU43" s="180">
        <f t="shared" si="441"/>
        <v>4500</v>
      </c>
      <c r="AV43" s="180">
        <f t="shared" si="442"/>
        <v>3600</v>
      </c>
      <c r="AW43" s="180">
        <f>IF(Years=1,K43,IF(Years=2,(K43+Y43),IF(Years=3,(K43+Y43+AM43))))</f>
        <v>5</v>
      </c>
      <c r="AX43" s="180">
        <f>IF(Years=1,(D43*L43),IF(Years=2,(D43*L43)+(R43*Z43),IF(Years=3,(D43*L43)+(R43*Z43)+(AF43*AN43))))</f>
        <v>15.750000000000002</v>
      </c>
      <c r="AY43" s="180">
        <f>IF(Years=1,N43,IF(Years=2,N43+(AB43/(1+Discount_Rate)),IF(Years=3,N43+(AB43/(1+Discount_Rate))+(AP43/(1+Discount_Rate^2)))))</f>
        <v>0</v>
      </c>
      <c r="AZ43" s="180">
        <f t="shared" si="443"/>
        <v>0</v>
      </c>
      <c r="BA43" s="182"/>
    </row>
    <row r="44" spans="1:56" ht="12.75" customHeight="1">
      <c r="A44" s="185" t="s">
        <v>103</v>
      </c>
      <c r="B44" s="171" t="s">
        <v>9</v>
      </c>
      <c r="C44" s="324" t="s">
        <v>122</v>
      </c>
      <c r="D44" s="164">
        <v>700</v>
      </c>
      <c r="E44" s="165">
        <f t="shared" ref="E44" si="514">0.42*D44</f>
        <v>294</v>
      </c>
      <c r="F44" s="165">
        <f t="shared" ref="F44" si="515">0.58*D44</f>
        <v>406</v>
      </c>
      <c r="G44" s="369">
        <v>15</v>
      </c>
      <c r="H44" s="166">
        <v>5000</v>
      </c>
      <c r="I44" s="166">
        <v>10000</v>
      </c>
      <c r="J44" s="175">
        <v>0</v>
      </c>
      <c r="K44" s="167">
        <v>50</v>
      </c>
      <c r="L44" s="167">
        <f t="shared" si="67"/>
        <v>50</v>
      </c>
      <c r="M44" s="176">
        <v>0</v>
      </c>
      <c r="N44" s="176">
        <v>0</v>
      </c>
      <c r="O44" s="176">
        <v>0</v>
      </c>
      <c r="P44" s="177">
        <v>1</v>
      </c>
      <c r="Q44" s="435"/>
      <c r="R44" s="172">
        <f t="shared" si="1"/>
        <v>700</v>
      </c>
      <c r="S44" s="173">
        <f t="shared" si="2"/>
        <v>294</v>
      </c>
      <c r="T44" s="173">
        <f t="shared" si="3"/>
        <v>406</v>
      </c>
      <c r="U44" s="173">
        <f t="shared" si="4"/>
        <v>15</v>
      </c>
      <c r="V44" s="173">
        <f t="shared" si="5"/>
        <v>5000</v>
      </c>
      <c r="W44" s="173">
        <f t="shared" si="6"/>
        <v>10000</v>
      </c>
      <c r="X44" s="173">
        <f t="shared" si="7"/>
        <v>0</v>
      </c>
      <c r="Y44" s="173">
        <f t="shared" si="8"/>
        <v>50</v>
      </c>
      <c r="Z44" s="173">
        <f t="shared" si="9"/>
        <v>50</v>
      </c>
      <c r="AA44" s="173">
        <f t="shared" si="10"/>
        <v>0</v>
      </c>
      <c r="AB44" s="173">
        <f t="shared" si="11"/>
        <v>0</v>
      </c>
      <c r="AC44" s="173">
        <f t="shared" si="12"/>
        <v>0</v>
      </c>
      <c r="AD44" s="178">
        <f t="shared" si="13"/>
        <v>1</v>
      </c>
      <c r="AF44" s="172">
        <f t="shared" si="14"/>
        <v>700</v>
      </c>
      <c r="AG44" s="173">
        <f t="shared" si="15"/>
        <v>294</v>
      </c>
      <c r="AH44" s="173">
        <f t="shared" si="16"/>
        <v>406</v>
      </c>
      <c r="AI44" s="173">
        <f t="shared" si="17"/>
        <v>15</v>
      </c>
      <c r="AJ44" s="173">
        <f t="shared" si="18"/>
        <v>5000</v>
      </c>
      <c r="AK44" s="179">
        <f t="shared" si="19"/>
        <v>10000</v>
      </c>
      <c r="AL44" s="173">
        <f t="shared" si="20"/>
        <v>0</v>
      </c>
      <c r="AM44" s="180">
        <f t="shared" si="21"/>
        <v>50</v>
      </c>
      <c r="AN44" s="180">
        <f t="shared" si="22"/>
        <v>50</v>
      </c>
      <c r="AO44" s="173">
        <f t="shared" si="23"/>
        <v>0</v>
      </c>
      <c r="AP44" s="173">
        <f t="shared" si="24"/>
        <v>0</v>
      </c>
      <c r="AQ44" s="173">
        <f t="shared" si="25"/>
        <v>0</v>
      </c>
      <c r="AR44" s="178">
        <f t="shared" si="26"/>
        <v>1</v>
      </c>
      <c r="AT44" s="181">
        <f t="shared" si="27"/>
        <v>250000</v>
      </c>
      <c r="AU44" s="181">
        <f t="shared" si="28"/>
        <v>500000</v>
      </c>
      <c r="AV44" s="181">
        <f t="shared" si="29"/>
        <v>500000</v>
      </c>
      <c r="AW44" s="181">
        <f t="shared" si="30"/>
        <v>50</v>
      </c>
      <c r="AX44" s="181">
        <f t="shared" si="31"/>
        <v>35000</v>
      </c>
      <c r="AY44" s="181">
        <f t="shared" si="32"/>
        <v>0</v>
      </c>
      <c r="AZ44" s="181">
        <f t="shared" si="33"/>
        <v>0</v>
      </c>
      <c r="BA44" s="182"/>
    </row>
    <row r="45" spans="1:56" ht="12.75" customHeight="1">
      <c r="A45" s="188" t="s">
        <v>286</v>
      </c>
      <c r="B45" s="171" t="s">
        <v>9</v>
      </c>
      <c r="C45" s="324" t="s">
        <v>123</v>
      </c>
      <c r="D45" s="172">
        <f t="shared" si="0"/>
        <v>18.100000000000001</v>
      </c>
      <c r="E45" s="173">
        <v>0</v>
      </c>
      <c r="F45" s="173">
        <v>18.100000000000001</v>
      </c>
      <c r="G45" s="174">
        <v>20</v>
      </c>
      <c r="H45" s="175">
        <v>350</v>
      </c>
      <c r="I45" s="166">
        <v>436</v>
      </c>
      <c r="J45" s="175">
        <v>0</v>
      </c>
      <c r="K45" s="167">
        <v>180</v>
      </c>
      <c r="L45" s="167">
        <f t="shared" si="67"/>
        <v>180</v>
      </c>
      <c r="M45" s="176">
        <v>0</v>
      </c>
      <c r="N45" s="176">
        <v>0</v>
      </c>
      <c r="O45" s="176">
        <v>0</v>
      </c>
      <c r="P45" s="177">
        <v>0.8</v>
      </c>
      <c r="Q45" s="191"/>
      <c r="R45" s="172">
        <f t="shared" si="1"/>
        <v>18.100000000000001</v>
      </c>
      <c r="S45" s="173">
        <f t="shared" si="2"/>
        <v>0</v>
      </c>
      <c r="T45" s="173">
        <f t="shared" si="3"/>
        <v>18.100000000000001</v>
      </c>
      <c r="U45" s="173">
        <f t="shared" si="4"/>
        <v>20</v>
      </c>
      <c r="V45" s="173">
        <f t="shared" si="5"/>
        <v>350</v>
      </c>
      <c r="W45" s="173">
        <f t="shared" si="6"/>
        <v>436</v>
      </c>
      <c r="X45" s="173">
        <f t="shared" si="7"/>
        <v>0</v>
      </c>
      <c r="Y45" s="173">
        <f t="shared" si="8"/>
        <v>180</v>
      </c>
      <c r="Z45" s="173">
        <f t="shared" si="9"/>
        <v>180</v>
      </c>
      <c r="AA45" s="173">
        <f t="shared" si="10"/>
        <v>0</v>
      </c>
      <c r="AB45" s="173">
        <f t="shared" si="11"/>
        <v>0</v>
      </c>
      <c r="AC45" s="173">
        <f t="shared" si="12"/>
        <v>0</v>
      </c>
      <c r="AD45" s="178">
        <f t="shared" si="13"/>
        <v>0.8</v>
      </c>
      <c r="AF45" s="172">
        <f t="shared" si="14"/>
        <v>18.100000000000001</v>
      </c>
      <c r="AG45" s="173">
        <f t="shared" si="15"/>
        <v>0</v>
      </c>
      <c r="AH45" s="173">
        <f t="shared" si="16"/>
        <v>18.100000000000001</v>
      </c>
      <c r="AI45" s="173">
        <f t="shared" si="17"/>
        <v>20</v>
      </c>
      <c r="AJ45" s="173">
        <f t="shared" si="18"/>
        <v>350</v>
      </c>
      <c r="AK45" s="179">
        <f t="shared" si="19"/>
        <v>436</v>
      </c>
      <c r="AL45" s="173">
        <f t="shared" si="20"/>
        <v>0</v>
      </c>
      <c r="AM45" s="180">
        <f t="shared" si="21"/>
        <v>180</v>
      </c>
      <c r="AN45" s="180">
        <f t="shared" si="22"/>
        <v>180</v>
      </c>
      <c r="AO45" s="173">
        <f t="shared" si="23"/>
        <v>0</v>
      </c>
      <c r="AP45" s="173">
        <f t="shared" si="24"/>
        <v>0</v>
      </c>
      <c r="AQ45" s="173">
        <f t="shared" si="25"/>
        <v>0</v>
      </c>
      <c r="AR45" s="178">
        <f t="shared" si="26"/>
        <v>0.8</v>
      </c>
      <c r="AT45" s="181">
        <f t="shared" si="27"/>
        <v>63000</v>
      </c>
      <c r="AU45" s="181">
        <f t="shared" si="28"/>
        <v>78480</v>
      </c>
      <c r="AV45" s="181">
        <f t="shared" si="29"/>
        <v>62784</v>
      </c>
      <c r="AW45" s="181">
        <f t="shared" si="30"/>
        <v>180</v>
      </c>
      <c r="AX45" s="181">
        <f t="shared" si="31"/>
        <v>3258.0000000000005</v>
      </c>
      <c r="AY45" s="181">
        <f t="shared" si="32"/>
        <v>0</v>
      </c>
      <c r="AZ45" s="181">
        <f t="shared" si="33"/>
        <v>0</v>
      </c>
      <c r="BA45" s="182"/>
    </row>
    <row r="46" spans="1:56" s="169" customFormat="1" ht="12.75" customHeight="1">
      <c r="A46" s="431" t="s">
        <v>287</v>
      </c>
      <c r="B46" s="163" t="s">
        <v>9</v>
      </c>
      <c r="C46" s="323" t="s">
        <v>123</v>
      </c>
      <c r="D46" s="164">
        <f t="shared" ref="D46" si="516">SUM(E46:F46)</f>
        <v>18.100000000000001</v>
      </c>
      <c r="E46" s="165">
        <v>0</v>
      </c>
      <c r="F46" s="165">
        <v>18.100000000000001</v>
      </c>
      <c r="G46" s="369">
        <v>20</v>
      </c>
      <c r="H46" s="166">
        <v>400</v>
      </c>
      <c r="I46" s="166">
        <v>436</v>
      </c>
      <c r="J46" s="166">
        <v>0</v>
      </c>
      <c r="K46" s="167">
        <v>20</v>
      </c>
      <c r="L46" s="167">
        <f t="shared" ref="L46" si="517">K46</f>
        <v>20</v>
      </c>
      <c r="M46" s="168">
        <v>0</v>
      </c>
      <c r="N46" s="168">
        <v>0</v>
      </c>
      <c r="O46" s="168">
        <v>0</v>
      </c>
      <c r="P46" s="370">
        <v>0.8</v>
      </c>
      <c r="Q46" s="191"/>
      <c r="R46" s="164">
        <f t="shared" ref="R46" si="518">D46</f>
        <v>18.100000000000001</v>
      </c>
      <c r="S46" s="165">
        <f t="shared" ref="S46" si="519">E46</f>
        <v>0</v>
      </c>
      <c r="T46" s="165">
        <f t="shared" ref="T46" si="520">F46</f>
        <v>18.100000000000001</v>
      </c>
      <c r="U46" s="165">
        <f t="shared" ref="U46" si="521">G46</f>
        <v>20</v>
      </c>
      <c r="V46" s="165">
        <f t="shared" ref="V46" si="522">H46</f>
        <v>400</v>
      </c>
      <c r="W46" s="165">
        <f t="shared" ref="W46" si="523">I46</f>
        <v>436</v>
      </c>
      <c r="X46" s="165">
        <f t="shared" ref="X46" si="524">J46</f>
        <v>0</v>
      </c>
      <c r="Y46" s="165">
        <f t="shared" ref="Y46" si="525">K46</f>
        <v>20</v>
      </c>
      <c r="Z46" s="165">
        <f t="shared" ref="Z46" si="526">L46</f>
        <v>20</v>
      </c>
      <c r="AA46" s="165">
        <f t="shared" ref="AA46" si="527">M46</f>
        <v>0</v>
      </c>
      <c r="AB46" s="165">
        <f t="shared" ref="AB46" si="528">N46</f>
        <v>0</v>
      </c>
      <c r="AC46" s="165">
        <f t="shared" ref="AC46" si="529">O46</f>
        <v>0</v>
      </c>
      <c r="AD46" s="371">
        <f t="shared" ref="AD46" si="530">P46</f>
        <v>0.8</v>
      </c>
      <c r="AF46" s="164">
        <f t="shared" ref="AF46" si="531">D46</f>
        <v>18.100000000000001</v>
      </c>
      <c r="AG46" s="165">
        <f t="shared" ref="AG46" si="532">E46</f>
        <v>0</v>
      </c>
      <c r="AH46" s="165">
        <f t="shared" ref="AH46" si="533">F46</f>
        <v>18.100000000000001</v>
      </c>
      <c r="AI46" s="165">
        <f t="shared" ref="AI46" si="534">G46</f>
        <v>20</v>
      </c>
      <c r="AJ46" s="165">
        <f t="shared" ref="AJ46" si="535">H46</f>
        <v>400</v>
      </c>
      <c r="AK46" s="372">
        <f t="shared" ref="AK46" si="536">I46</f>
        <v>436</v>
      </c>
      <c r="AL46" s="165">
        <f t="shared" ref="AL46" si="537">J46</f>
        <v>0</v>
      </c>
      <c r="AM46" s="336">
        <f t="shared" ref="AM46" si="538">K46</f>
        <v>20</v>
      </c>
      <c r="AN46" s="336">
        <f t="shared" ref="AN46" si="539">L46</f>
        <v>20</v>
      </c>
      <c r="AO46" s="165">
        <f t="shared" ref="AO46" si="540">M46</f>
        <v>0</v>
      </c>
      <c r="AP46" s="165">
        <f t="shared" ref="AP46" si="541">N46</f>
        <v>0</v>
      </c>
      <c r="AQ46" s="165">
        <f t="shared" ref="AQ46" si="542">O46</f>
        <v>0</v>
      </c>
      <c r="AR46" s="371">
        <f t="shared" ref="AR46" si="543">P46</f>
        <v>0.8</v>
      </c>
      <c r="AT46" s="373">
        <f t="shared" ref="AT46" si="544">IF(Years=1,(H46*$L46),IF(Years=2,(H46*$L46)+((V46/(1+Discount_Rate))*($Z46)),IF(Years=3,(H46*$L46)+((V46/(1+Discount_Rate))*$Z46)+((AJ46/((1+Discount_Rate)^2))*$AN46))))</f>
        <v>8000</v>
      </c>
      <c r="AU46" s="373">
        <f t="shared" ref="AU46" si="545">IF(Years=1,(I46*$L46),IF(Years=2,(I46*$L46)+((W46/(1+Discount_Rate))*($Z46)),IF(Years=3,(I46*$L46)+((W46/(1+Discount_Rate))*($Z46))+((AK46/((1+Discount_Rate)^2))*($AN46)))))</f>
        <v>8720</v>
      </c>
      <c r="AV46" s="373">
        <f t="shared" ref="AV46" si="546">IF(Years=1,(I46*$L46*P46),IF(Years=2,(I46*$L46*P46)+((W46/(1+Discount_Rate))*($Z46)*(AD46)),IF(Years=3,(I46*$L46*P46)+((W46/(1+Discount_Rate))*($Z46)*(AD46))+((AK46/((1+Discount_Rate)^2))*($AN46)*(AR46)))))</f>
        <v>6976</v>
      </c>
      <c r="AW46" s="373">
        <f t="shared" ref="AW46" si="547">IF(Years=1,K46,IF(Years=2,(K46+Y46),IF(Years=3,(K46+Y46+AM46))))</f>
        <v>20</v>
      </c>
      <c r="AX46" s="373">
        <f t="shared" ref="AX46" si="548">IF(Years=1,(D46*L46),IF(Years=2,(D46*L46)+(R46*Z46),IF(Years=3,(D46*L46)+(R46*Z46)+(AF46*AN46))))</f>
        <v>362</v>
      </c>
      <c r="AY46" s="373">
        <f t="shared" ref="AY46" si="549">IF(Years=1,N46,IF(Years=2,N46+(AB46/(1+Discount_Rate)),IF(Years=3,N46+(AB46/(1+Discount_Rate))+(AP46/(1+Discount_Rate^2)))))</f>
        <v>0</v>
      </c>
      <c r="AZ46" s="373">
        <f t="shared" si="33"/>
        <v>0</v>
      </c>
      <c r="BA46" s="374"/>
    </row>
    <row r="47" spans="1:56" ht="12.75" customHeight="1">
      <c r="A47" s="185" t="s">
        <v>124</v>
      </c>
      <c r="B47" s="171" t="s">
        <v>9</v>
      </c>
      <c r="C47" s="324" t="s">
        <v>123</v>
      </c>
      <c r="D47" s="363">
        <f>SUM(E47:F47)</f>
        <v>1.23</v>
      </c>
      <c r="E47" s="173">
        <v>0.72</v>
      </c>
      <c r="F47" s="173">
        <v>0.51</v>
      </c>
      <c r="G47" s="174">
        <v>15</v>
      </c>
      <c r="H47" s="175">
        <v>50</v>
      </c>
      <c r="I47" s="175">
        <v>100</v>
      </c>
      <c r="J47" s="175">
        <v>0</v>
      </c>
      <c r="K47" s="167">
        <v>5</v>
      </c>
      <c r="L47" s="167">
        <f>K47</f>
        <v>5</v>
      </c>
      <c r="M47" s="176">
        <v>0</v>
      </c>
      <c r="N47" s="176">
        <v>0</v>
      </c>
      <c r="O47" s="176">
        <v>0</v>
      </c>
      <c r="P47" s="177">
        <v>0.8</v>
      </c>
      <c r="Q47" s="191"/>
      <c r="R47" s="172">
        <f t="shared" ref="R47:AD48" si="550">D47</f>
        <v>1.23</v>
      </c>
      <c r="S47" s="173">
        <f t="shared" si="550"/>
        <v>0.72</v>
      </c>
      <c r="T47" s="173">
        <f t="shared" si="550"/>
        <v>0.51</v>
      </c>
      <c r="U47" s="173">
        <f t="shared" si="550"/>
        <v>15</v>
      </c>
      <c r="V47" s="173">
        <f t="shared" si="550"/>
        <v>50</v>
      </c>
      <c r="W47" s="173">
        <f t="shared" si="550"/>
        <v>100</v>
      </c>
      <c r="X47" s="173">
        <f t="shared" si="550"/>
        <v>0</v>
      </c>
      <c r="Y47" s="173">
        <f t="shared" si="550"/>
        <v>5</v>
      </c>
      <c r="Z47" s="173">
        <f t="shared" si="550"/>
        <v>5</v>
      </c>
      <c r="AA47" s="173">
        <f t="shared" si="550"/>
        <v>0</v>
      </c>
      <c r="AB47" s="173">
        <f t="shared" si="550"/>
        <v>0</v>
      </c>
      <c r="AC47" s="173">
        <f t="shared" si="550"/>
        <v>0</v>
      </c>
      <c r="AD47" s="178">
        <f t="shared" si="550"/>
        <v>0.8</v>
      </c>
      <c r="AF47" s="172">
        <f t="shared" ref="AF47:AR48" si="551">D47</f>
        <v>1.23</v>
      </c>
      <c r="AG47" s="173">
        <f t="shared" si="551"/>
        <v>0.72</v>
      </c>
      <c r="AH47" s="173">
        <f t="shared" si="551"/>
        <v>0.51</v>
      </c>
      <c r="AI47" s="173">
        <f t="shared" si="551"/>
        <v>15</v>
      </c>
      <c r="AJ47" s="173">
        <f t="shared" si="551"/>
        <v>50</v>
      </c>
      <c r="AK47" s="179">
        <f t="shared" si="551"/>
        <v>100</v>
      </c>
      <c r="AL47" s="173">
        <f t="shared" si="551"/>
        <v>0</v>
      </c>
      <c r="AM47" s="180">
        <f t="shared" si="551"/>
        <v>5</v>
      </c>
      <c r="AN47" s="180">
        <f t="shared" si="551"/>
        <v>5</v>
      </c>
      <c r="AO47" s="173">
        <f t="shared" si="551"/>
        <v>0</v>
      </c>
      <c r="AP47" s="173">
        <f t="shared" si="551"/>
        <v>0</v>
      </c>
      <c r="AQ47" s="173">
        <f t="shared" si="551"/>
        <v>0</v>
      </c>
      <c r="AR47" s="178">
        <f t="shared" si="551"/>
        <v>0.8</v>
      </c>
      <c r="AT47" s="181">
        <f t="shared" ref="AT47:AT55" si="552">IF(Years=1,(H47*$L47),IF(Years=2,(H47*$L47)+((V47/(1+Discount_Rate))*($Z47)),IF(Years=3,(H47*$L47)+((V47/(1+Discount_Rate))*$Z47)+((AJ47/((1+Discount_Rate)^2))*$AN47))))</f>
        <v>250</v>
      </c>
      <c r="AU47" s="181">
        <f t="shared" ref="AU47:AU55" si="553">IF(Years=1,(I47*$L47),IF(Years=2,(I47*$L47)+((W47/(1+Discount_Rate))*($Z47)),IF(Years=3,(I47*$L47)+((W47/(1+Discount_Rate))*($Z47))+((AK47/((1+Discount_Rate)^2))*($AN47)))))</f>
        <v>500</v>
      </c>
      <c r="AV47" s="181">
        <f t="shared" ref="AV47:AV55" si="554">IF(Years=1,(I47*$L47*P47),IF(Years=2,(I47*$L47*P47)+((W47/(1+Discount_Rate))*($Z47)*(AD47)),IF(Years=3,(I47*$L47*P47)+((W47/(1+Discount_Rate))*($Z47)*(AD47))+((AK47/((1+Discount_Rate)^2))*($AN47)*(AR47)))))</f>
        <v>400</v>
      </c>
      <c r="AW47" s="181">
        <f>IF(Years=1,K47,IF(Years=2,(K47+Y47),IF(Years=3,(K47+Y47+AM47))))</f>
        <v>5</v>
      </c>
      <c r="AX47" s="181">
        <f>IF(Years=1,(D47*L47),IF(Years=2,(D47*L47)+(R47*Z47),IF(Years=3,(D47*L47)+(R47*Z47)+(AF47*AN47))))</f>
        <v>6.15</v>
      </c>
      <c r="AY47" s="181">
        <f>IF(Years=1,N47,IF(Years=2,N47+(AB47/(1+Discount_Rate)),IF(Years=3,N47+(AB47/(1+Discount_Rate))+(AP47/(1+Discount_Rate^2)))))</f>
        <v>0</v>
      </c>
      <c r="AZ47" s="181">
        <f t="shared" ref="AZ47:AZ55" si="555">IF(Years=1,($O47*$L47),IF(Years=2,($O47*$L47)+(($AC47/(1+Discount_Rate))*($Z47)),IF(Years=3,($O47*$L47)+(($AC47/(1+Discount_Rate))*$Z47)+(($AQ47/((1+Discount_Rate)^2))*$AN47))))</f>
        <v>0</v>
      </c>
      <c r="BA47" s="182"/>
    </row>
    <row r="48" spans="1:56" ht="12.75" customHeight="1">
      <c r="A48" s="185" t="s">
        <v>125</v>
      </c>
      <c r="B48" s="171" t="s">
        <v>9</v>
      </c>
      <c r="C48" s="324" t="s">
        <v>123</v>
      </c>
      <c r="D48" s="363">
        <f>E48+F48</f>
        <v>3.7</v>
      </c>
      <c r="E48" s="364">
        <v>2.1615789473684215</v>
      </c>
      <c r="F48" s="364">
        <v>1.5384210526315789</v>
      </c>
      <c r="G48" s="174">
        <v>15</v>
      </c>
      <c r="H48" s="175">
        <v>100</v>
      </c>
      <c r="I48" s="175">
        <v>400</v>
      </c>
      <c r="J48" s="175">
        <v>0</v>
      </c>
      <c r="K48" s="167">
        <v>10</v>
      </c>
      <c r="L48" s="167">
        <f>K48</f>
        <v>10</v>
      </c>
      <c r="M48" s="176">
        <v>0</v>
      </c>
      <c r="N48" s="176">
        <v>0</v>
      </c>
      <c r="O48" s="176">
        <v>0</v>
      </c>
      <c r="P48" s="177">
        <v>0.8</v>
      </c>
      <c r="Q48" s="191"/>
      <c r="R48" s="172">
        <f t="shared" si="550"/>
        <v>3.7</v>
      </c>
      <c r="S48" s="173">
        <f t="shared" si="550"/>
        <v>2.1615789473684215</v>
      </c>
      <c r="T48" s="173">
        <f t="shared" si="550"/>
        <v>1.5384210526315789</v>
      </c>
      <c r="U48" s="173">
        <f t="shared" si="550"/>
        <v>15</v>
      </c>
      <c r="V48" s="173">
        <f t="shared" si="550"/>
        <v>100</v>
      </c>
      <c r="W48" s="173">
        <f t="shared" si="550"/>
        <v>400</v>
      </c>
      <c r="X48" s="173">
        <f t="shared" si="550"/>
        <v>0</v>
      </c>
      <c r="Y48" s="173">
        <f t="shared" si="550"/>
        <v>10</v>
      </c>
      <c r="Z48" s="173">
        <f t="shared" si="550"/>
        <v>10</v>
      </c>
      <c r="AA48" s="173">
        <f t="shared" si="550"/>
        <v>0</v>
      </c>
      <c r="AB48" s="173">
        <f t="shared" si="550"/>
        <v>0</v>
      </c>
      <c r="AC48" s="173">
        <f t="shared" si="550"/>
        <v>0</v>
      </c>
      <c r="AD48" s="178">
        <f t="shared" si="550"/>
        <v>0.8</v>
      </c>
      <c r="AF48" s="172">
        <f t="shared" si="551"/>
        <v>3.7</v>
      </c>
      <c r="AG48" s="173">
        <f t="shared" si="551"/>
        <v>2.1615789473684215</v>
      </c>
      <c r="AH48" s="173">
        <f t="shared" si="551"/>
        <v>1.5384210526315789</v>
      </c>
      <c r="AI48" s="173">
        <f t="shared" si="551"/>
        <v>15</v>
      </c>
      <c r="AJ48" s="173">
        <f t="shared" si="551"/>
        <v>100</v>
      </c>
      <c r="AK48" s="179">
        <f t="shared" si="551"/>
        <v>400</v>
      </c>
      <c r="AL48" s="173">
        <f t="shared" si="551"/>
        <v>0</v>
      </c>
      <c r="AM48" s="180">
        <f t="shared" si="551"/>
        <v>10</v>
      </c>
      <c r="AN48" s="180">
        <f t="shared" si="551"/>
        <v>10</v>
      </c>
      <c r="AO48" s="173">
        <f t="shared" si="551"/>
        <v>0</v>
      </c>
      <c r="AP48" s="173">
        <f t="shared" si="551"/>
        <v>0</v>
      </c>
      <c r="AQ48" s="173">
        <f t="shared" si="551"/>
        <v>0</v>
      </c>
      <c r="AR48" s="178">
        <f t="shared" si="551"/>
        <v>0.8</v>
      </c>
      <c r="AT48" s="181">
        <f t="shared" si="552"/>
        <v>1000</v>
      </c>
      <c r="AU48" s="181">
        <f t="shared" si="553"/>
        <v>4000</v>
      </c>
      <c r="AV48" s="181">
        <f t="shared" si="554"/>
        <v>3200</v>
      </c>
      <c r="AW48" s="181">
        <f>IF(Years=1,K48,IF(Years=2,(K48+Y48),IF(Years=3,(K48+Y48+AM48))))</f>
        <v>10</v>
      </c>
      <c r="AX48" s="181">
        <f>IF(Years=1,(D48*L48),IF(Years=2,(D48*L48)+(R48*Z48),IF(Years=3,(D48*L48)+(R48*Z48)+(AF48*AN48))))</f>
        <v>37</v>
      </c>
      <c r="AY48" s="181">
        <f>IF(Years=1,N48,IF(Years=2,N48+(AB48/(1+Discount_Rate)),IF(Years=3,N48+(AB48/(1+Discount_Rate))+(AP48/(1+Discount_Rate^2)))))</f>
        <v>0</v>
      </c>
      <c r="AZ48" s="181">
        <f t="shared" si="555"/>
        <v>0</v>
      </c>
      <c r="BA48" s="182"/>
    </row>
    <row r="49" spans="1:53" ht="12.75" customHeight="1">
      <c r="A49" s="188" t="s">
        <v>126</v>
      </c>
      <c r="B49" s="365" t="s">
        <v>9</v>
      </c>
      <c r="C49" s="324" t="s">
        <v>123</v>
      </c>
      <c r="D49" s="363">
        <f t="shared" ref="D49" si="556">SUM(E49:F49)</f>
        <v>0.17506666666666668</v>
      </c>
      <c r="E49" s="173">
        <v>0.10213333333333334</v>
      </c>
      <c r="F49" s="173">
        <v>7.2933333333333336E-2</v>
      </c>
      <c r="G49" s="174">
        <v>15</v>
      </c>
      <c r="H49" s="339">
        <f>150/75</f>
        <v>2</v>
      </c>
      <c r="I49" s="339">
        <f>508.5/75</f>
        <v>6.78</v>
      </c>
      <c r="J49" s="175">
        <v>0</v>
      </c>
      <c r="K49" s="167">
        <v>5</v>
      </c>
      <c r="L49" s="432">
        <f>K49*198.78</f>
        <v>993.9</v>
      </c>
      <c r="M49" s="176">
        <v>0</v>
      </c>
      <c r="N49" s="176">
        <v>0</v>
      </c>
      <c r="O49" s="176">
        <v>0</v>
      </c>
      <c r="P49" s="177">
        <v>0.8</v>
      </c>
      <c r="Q49" s="191"/>
      <c r="R49" s="172">
        <f t="shared" ref="R49" si="557">D49</f>
        <v>0.17506666666666668</v>
      </c>
      <c r="S49" s="173">
        <f t="shared" ref="S49" si="558">E49</f>
        <v>0.10213333333333334</v>
      </c>
      <c r="T49" s="173">
        <f t="shared" ref="T49" si="559">F49</f>
        <v>7.2933333333333336E-2</v>
      </c>
      <c r="U49" s="173">
        <f t="shared" ref="U49" si="560">G49</f>
        <v>15</v>
      </c>
      <c r="V49" s="173">
        <f t="shared" ref="V49" si="561">H49</f>
        <v>2</v>
      </c>
      <c r="W49" s="173">
        <f t="shared" ref="W49" si="562">I49</f>
        <v>6.78</v>
      </c>
      <c r="X49" s="173">
        <f t="shared" ref="X49" si="563">J49</f>
        <v>0</v>
      </c>
      <c r="Y49" s="173">
        <f t="shared" ref="Y49" si="564">K49</f>
        <v>5</v>
      </c>
      <c r="Z49" s="173">
        <f t="shared" ref="Z49" si="565">L49</f>
        <v>993.9</v>
      </c>
      <c r="AA49" s="173">
        <f t="shared" ref="AA49" si="566">M49</f>
        <v>0</v>
      </c>
      <c r="AB49" s="173">
        <f t="shared" ref="AB49" si="567">N49</f>
        <v>0</v>
      </c>
      <c r="AC49" s="173">
        <f t="shared" ref="AC49" si="568">O49</f>
        <v>0</v>
      </c>
      <c r="AD49" s="178">
        <f t="shared" ref="AD49" si="569">P49</f>
        <v>0.8</v>
      </c>
      <c r="AF49" s="172">
        <f t="shared" ref="AF49" si="570">D49</f>
        <v>0.17506666666666668</v>
      </c>
      <c r="AG49" s="173">
        <f t="shared" ref="AG49" si="571">E49</f>
        <v>0.10213333333333334</v>
      </c>
      <c r="AH49" s="173">
        <f t="shared" ref="AH49" si="572">F49</f>
        <v>7.2933333333333336E-2</v>
      </c>
      <c r="AI49" s="173">
        <f t="shared" ref="AI49" si="573">G49</f>
        <v>15</v>
      </c>
      <c r="AJ49" s="173">
        <f t="shared" ref="AJ49" si="574">H49</f>
        <v>2</v>
      </c>
      <c r="AK49" s="179">
        <f t="shared" ref="AK49" si="575">I49</f>
        <v>6.78</v>
      </c>
      <c r="AL49" s="173">
        <f t="shared" ref="AL49" si="576">J49</f>
        <v>0</v>
      </c>
      <c r="AM49" s="180">
        <f t="shared" ref="AM49" si="577">K49</f>
        <v>5</v>
      </c>
      <c r="AN49" s="180">
        <f t="shared" ref="AN49" si="578">L49</f>
        <v>993.9</v>
      </c>
      <c r="AO49" s="173">
        <f t="shared" ref="AO49" si="579">M49</f>
        <v>0</v>
      </c>
      <c r="AP49" s="173">
        <f t="shared" ref="AP49" si="580">N49</f>
        <v>0</v>
      </c>
      <c r="AQ49" s="173">
        <f t="shared" ref="AQ49" si="581">O49</f>
        <v>0</v>
      </c>
      <c r="AR49" s="178">
        <f t="shared" ref="AR49" si="582">P49</f>
        <v>0.8</v>
      </c>
      <c r="AT49" s="181">
        <f t="shared" si="552"/>
        <v>1987.8</v>
      </c>
      <c r="AU49" s="181">
        <f t="shared" si="553"/>
        <v>6738.6419999999998</v>
      </c>
      <c r="AV49" s="181">
        <f t="shared" si="554"/>
        <v>5390.9135999999999</v>
      </c>
      <c r="AW49" s="181">
        <f t="shared" ref="AW49" si="583">IF(Years=1,K49,IF(Years=2,(K49+Y49),IF(Years=3,(K49+Y49+AM49))))</f>
        <v>5</v>
      </c>
      <c r="AX49" s="181">
        <f t="shared" ref="AX49" si="584">IF(Years=1,(D49*L49),IF(Years=2,(D49*L49)+(R49*Z49),IF(Years=3,(D49*L49)+(R49*Z49)+(AF49*AN49))))</f>
        <v>173.99876</v>
      </c>
      <c r="AY49" s="181">
        <f t="shared" ref="AY49" si="585">IF(Years=1,N49,IF(Years=2,N49+(AB49/(1+Discount_Rate)),IF(Years=3,N49+(AB49/(1+Discount_Rate))+(AP49/(1+Discount_Rate^2)))))</f>
        <v>0</v>
      </c>
      <c r="AZ49" s="181">
        <f t="shared" si="555"/>
        <v>0</v>
      </c>
      <c r="BA49" s="182"/>
    </row>
    <row r="50" spans="1:53" ht="12.75" customHeight="1">
      <c r="A50" s="188" t="s">
        <v>110</v>
      </c>
      <c r="B50" s="171" t="s">
        <v>9</v>
      </c>
      <c r="C50" s="324" t="s">
        <v>123</v>
      </c>
      <c r="D50" s="366">
        <f>SUM(E50:F50)</f>
        <v>0.14106666666666667</v>
      </c>
      <c r="E50" s="173">
        <f>6.17/75</f>
        <v>8.2266666666666668E-2</v>
      </c>
      <c r="F50" s="173">
        <f>4.41/75</f>
        <v>5.8800000000000005E-2</v>
      </c>
      <c r="G50" s="174">
        <v>15</v>
      </c>
      <c r="H50" s="339">
        <v>2</v>
      </c>
      <c r="I50" s="339">
        <v>4.24</v>
      </c>
      <c r="J50" s="175">
        <v>0</v>
      </c>
      <c r="K50" s="167">
        <v>15</v>
      </c>
      <c r="L50" s="432">
        <f>K50*199.18</f>
        <v>2987.7000000000003</v>
      </c>
      <c r="M50" s="176">
        <v>0</v>
      </c>
      <c r="N50" s="176">
        <v>0</v>
      </c>
      <c r="O50" s="176">
        <v>0</v>
      </c>
      <c r="P50" s="177">
        <v>1</v>
      </c>
      <c r="Q50" s="191"/>
      <c r="R50" s="172">
        <f t="shared" ref="R50:AD50" si="586">D50</f>
        <v>0.14106666666666667</v>
      </c>
      <c r="S50" s="173">
        <f t="shared" si="586"/>
        <v>8.2266666666666668E-2</v>
      </c>
      <c r="T50" s="173">
        <f t="shared" si="586"/>
        <v>5.8800000000000005E-2</v>
      </c>
      <c r="U50" s="173">
        <f t="shared" si="586"/>
        <v>15</v>
      </c>
      <c r="V50" s="173">
        <f t="shared" si="586"/>
        <v>2</v>
      </c>
      <c r="W50" s="173">
        <f t="shared" si="586"/>
        <v>4.24</v>
      </c>
      <c r="X50" s="173">
        <f t="shared" si="586"/>
        <v>0</v>
      </c>
      <c r="Y50" s="173">
        <f t="shared" si="586"/>
        <v>15</v>
      </c>
      <c r="Z50" s="173">
        <f t="shared" si="586"/>
        <v>2987.7000000000003</v>
      </c>
      <c r="AA50" s="173">
        <f t="shared" si="586"/>
        <v>0</v>
      </c>
      <c r="AB50" s="173">
        <f t="shared" si="586"/>
        <v>0</v>
      </c>
      <c r="AC50" s="173">
        <f t="shared" si="586"/>
        <v>0</v>
      </c>
      <c r="AD50" s="178">
        <f t="shared" si="586"/>
        <v>1</v>
      </c>
      <c r="AF50" s="172">
        <f t="shared" ref="AF50:AR50" si="587">D50</f>
        <v>0.14106666666666667</v>
      </c>
      <c r="AG50" s="173">
        <f t="shared" si="587"/>
        <v>8.2266666666666668E-2</v>
      </c>
      <c r="AH50" s="173">
        <f t="shared" si="587"/>
        <v>5.8800000000000005E-2</v>
      </c>
      <c r="AI50" s="173">
        <f t="shared" si="587"/>
        <v>15</v>
      </c>
      <c r="AJ50" s="173">
        <f t="shared" si="587"/>
        <v>2</v>
      </c>
      <c r="AK50" s="179">
        <f t="shared" si="587"/>
        <v>4.24</v>
      </c>
      <c r="AL50" s="173">
        <f t="shared" si="587"/>
        <v>0</v>
      </c>
      <c r="AM50" s="180">
        <f t="shared" si="587"/>
        <v>15</v>
      </c>
      <c r="AN50" s="180">
        <f t="shared" si="587"/>
        <v>2987.7000000000003</v>
      </c>
      <c r="AO50" s="173">
        <f t="shared" si="587"/>
        <v>0</v>
      </c>
      <c r="AP50" s="173">
        <f t="shared" si="587"/>
        <v>0</v>
      </c>
      <c r="AQ50" s="173">
        <f t="shared" si="587"/>
        <v>0</v>
      </c>
      <c r="AR50" s="178">
        <f t="shared" si="587"/>
        <v>1</v>
      </c>
      <c r="AT50" s="181">
        <f t="shared" si="552"/>
        <v>5975.4000000000005</v>
      </c>
      <c r="AU50" s="181">
        <f t="shared" si="553"/>
        <v>12667.848000000002</v>
      </c>
      <c r="AV50" s="181">
        <f t="shared" si="554"/>
        <v>12667.848000000002</v>
      </c>
      <c r="AW50" s="181">
        <f t="shared" ref="AW50:AW55" si="588">IF(Years=1,K50,IF(Years=2,(K50+Y50),IF(Years=3,(K50+Y50+AM50))))</f>
        <v>15</v>
      </c>
      <c r="AX50" s="181">
        <f t="shared" ref="AX50:AX55" si="589">IF(Years=1,(D50*L50),IF(Years=2,(D50*L50)+(R50*Z50),IF(Years=3,(D50*L50)+(R50*Z50)+(AF50*AN50))))</f>
        <v>421.46488000000005</v>
      </c>
      <c r="AY50" s="181">
        <f t="shared" ref="AY50:AY55" si="590">IF(Years=1,N50,IF(Years=2,N50+(AB50/(1+Discount_Rate)),IF(Years=3,N50+(AB50/(1+Discount_Rate))+(AP50/(1+Discount_Rate^2)))))</f>
        <v>0</v>
      </c>
      <c r="AZ50" s="181">
        <f t="shared" si="555"/>
        <v>0</v>
      </c>
      <c r="BA50" s="182"/>
    </row>
    <row r="51" spans="1:53" ht="12.75" customHeight="1">
      <c r="A51" s="185" t="s">
        <v>111</v>
      </c>
      <c r="B51" s="171" t="s">
        <v>9</v>
      </c>
      <c r="C51" s="324" t="s">
        <v>123</v>
      </c>
      <c r="D51" s="366">
        <f>SUM(E51:F51)</f>
        <v>0.14106666666666667</v>
      </c>
      <c r="E51" s="173">
        <f>6.17/75</f>
        <v>8.2266666666666668E-2</v>
      </c>
      <c r="F51" s="173">
        <f>4.41/75</f>
        <v>5.8800000000000005E-2</v>
      </c>
      <c r="G51" s="174">
        <v>15</v>
      </c>
      <c r="H51" s="339">
        <v>2</v>
      </c>
      <c r="I51" s="339">
        <v>4.24</v>
      </c>
      <c r="J51" s="175">
        <v>0</v>
      </c>
      <c r="K51" s="167">
        <v>5</v>
      </c>
      <c r="L51" s="432">
        <f>K51*2008.1</f>
        <v>10040.5</v>
      </c>
      <c r="M51" s="176">
        <v>0</v>
      </c>
      <c r="N51" s="176">
        <v>0</v>
      </c>
      <c r="O51" s="176">
        <v>0</v>
      </c>
      <c r="P51" s="177">
        <v>1</v>
      </c>
      <c r="Q51" s="191"/>
      <c r="R51" s="172">
        <f t="shared" ref="R51:AD51" si="591">D51</f>
        <v>0.14106666666666667</v>
      </c>
      <c r="S51" s="173">
        <f t="shared" si="591"/>
        <v>8.2266666666666668E-2</v>
      </c>
      <c r="T51" s="173">
        <f t="shared" si="591"/>
        <v>5.8800000000000005E-2</v>
      </c>
      <c r="U51" s="173">
        <f t="shared" si="591"/>
        <v>15</v>
      </c>
      <c r="V51" s="173">
        <f t="shared" si="591"/>
        <v>2</v>
      </c>
      <c r="W51" s="173">
        <f t="shared" si="591"/>
        <v>4.24</v>
      </c>
      <c r="X51" s="173">
        <f t="shared" si="591"/>
        <v>0</v>
      </c>
      <c r="Y51" s="173">
        <f t="shared" si="591"/>
        <v>5</v>
      </c>
      <c r="Z51" s="173">
        <f t="shared" si="591"/>
        <v>10040.5</v>
      </c>
      <c r="AA51" s="173">
        <f t="shared" si="591"/>
        <v>0</v>
      </c>
      <c r="AB51" s="173">
        <f t="shared" si="591"/>
        <v>0</v>
      </c>
      <c r="AC51" s="173">
        <f t="shared" si="591"/>
        <v>0</v>
      </c>
      <c r="AD51" s="178">
        <f t="shared" si="591"/>
        <v>1</v>
      </c>
      <c r="AF51" s="172">
        <f t="shared" ref="AF51:AR51" si="592">D51</f>
        <v>0.14106666666666667</v>
      </c>
      <c r="AG51" s="173">
        <f t="shared" si="592"/>
        <v>8.2266666666666668E-2</v>
      </c>
      <c r="AH51" s="173">
        <f t="shared" si="592"/>
        <v>5.8800000000000005E-2</v>
      </c>
      <c r="AI51" s="173">
        <f t="shared" si="592"/>
        <v>15</v>
      </c>
      <c r="AJ51" s="173">
        <f t="shared" si="592"/>
        <v>2</v>
      </c>
      <c r="AK51" s="179">
        <f t="shared" si="592"/>
        <v>4.24</v>
      </c>
      <c r="AL51" s="173">
        <f t="shared" si="592"/>
        <v>0</v>
      </c>
      <c r="AM51" s="180">
        <f t="shared" si="592"/>
        <v>5</v>
      </c>
      <c r="AN51" s="180">
        <f t="shared" si="592"/>
        <v>10040.5</v>
      </c>
      <c r="AO51" s="173">
        <f t="shared" si="592"/>
        <v>0</v>
      </c>
      <c r="AP51" s="173">
        <f t="shared" si="592"/>
        <v>0</v>
      </c>
      <c r="AQ51" s="173">
        <f t="shared" si="592"/>
        <v>0</v>
      </c>
      <c r="AR51" s="178">
        <f t="shared" si="592"/>
        <v>1</v>
      </c>
      <c r="AT51" s="181">
        <f t="shared" si="552"/>
        <v>20081</v>
      </c>
      <c r="AU51" s="181">
        <f t="shared" si="553"/>
        <v>42571.72</v>
      </c>
      <c r="AV51" s="181">
        <f t="shared" si="554"/>
        <v>42571.72</v>
      </c>
      <c r="AW51" s="181">
        <f t="shared" si="588"/>
        <v>5</v>
      </c>
      <c r="AX51" s="181">
        <f t="shared" si="589"/>
        <v>1416.3798666666667</v>
      </c>
      <c r="AY51" s="181">
        <f t="shared" si="590"/>
        <v>0</v>
      </c>
      <c r="AZ51" s="181">
        <f t="shared" si="555"/>
        <v>0</v>
      </c>
      <c r="BA51" s="182"/>
    </row>
    <row r="52" spans="1:53" ht="12.75" customHeight="1">
      <c r="A52" s="185" t="s">
        <v>182</v>
      </c>
      <c r="B52" s="171" t="s">
        <v>9</v>
      </c>
      <c r="C52" s="324" t="s">
        <v>123</v>
      </c>
      <c r="D52" s="172">
        <v>9.1999999999999993</v>
      </c>
      <c r="E52" s="173">
        <f t="shared" ref="E52" si="593">0.42*D52</f>
        <v>3.8639999999999994</v>
      </c>
      <c r="F52" s="173">
        <f t="shared" ref="F52" si="594">0.58*D52</f>
        <v>5.3359999999999994</v>
      </c>
      <c r="G52" s="174">
        <v>15</v>
      </c>
      <c r="H52" s="175">
        <v>350</v>
      </c>
      <c r="I52" s="175">
        <v>1150</v>
      </c>
      <c r="J52" s="175">
        <v>0</v>
      </c>
      <c r="K52" s="167">
        <v>1</v>
      </c>
      <c r="L52" s="167">
        <f>K52</f>
        <v>1</v>
      </c>
      <c r="M52" s="176">
        <v>0</v>
      </c>
      <c r="N52" s="176">
        <v>0</v>
      </c>
      <c r="O52" s="176">
        <v>0</v>
      </c>
      <c r="P52" s="177">
        <v>0.8</v>
      </c>
      <c r="Q52" s="191"/>
      <c r="R52" s="172">
        <f t="shared" ref="R52:AD52" si="595">D52</f>
        <v>9.1999999999999993</v>
      </c>
      <c r="S52" s="173">
        <f t="shared" si="595"/>
        <v>3.8639999999999994</v>
      </c>
      <c r="T52" s="173">
        <f t="shared" si="595"/>
        <v>5.3359999999999994</v>
      </c>
      <c r="U52" s="173">
        <f t="shared" si="595"/>
        <v>15</v>
      </c>
      <c r="V52" s="173">
        <f t="shared" si="595"/>
        <v>350</v>
      </c>
      <c r="W52" s="173">
        <f t="shared" si="595"/>
        <v>1150</v>
      </c>
      <c r="X52" s="173">
        <f t="shared" si="595"/>
        <v>0</v>
      </c>
      <c r="Y52" s="173">
        <f t="shared" si="595"/>
        <v>1</v>
      </c>
      <c r="Z52" s="173">
        <f t="shared" si="595"/>
        <v>1</v>
      </c>
      <c r="AA52" s="173">
        <f t="shared" si="595"/>
        <v>0</v>
      </c>
      <c r="AB52" s="173">
        <f t="shared" si="595"/>
        <v>0</v>
      </c>
      <c r="AC52" s="173">
        <f t="shared" si="595"/>
        <v>0</v>
      </c>
      <c r="AD52" s="178">
        <f t="shared" si="595"/>
        <v>0.8</v>
      </c>
      <c r="AF52" s="172">
        <f t="shared" ref="AF52:AR52" si="596">D52</f>
        <v>9.1999999999999993</v>
      </c>
      <c r="AG52" s="173">
        <f t="shared" si="596"/>
        <v>3.8639999999999994</v>
      </c>
      <c r="AH52" s="173">
        <f t="shared" si="596"/>
        <v>5.3359999999999994</v>
      </c>
      <c r="AI52" s="173">
        <f t="shared" si="596"/>
        <v>15</v>
      </c>
      <c r="AJ52" s="173">
        <f t="shared" si="596"/>
        <v>350</v>
      </c>
      <c r="AK52" s="179">
        <f t="shared" si="596"/>
        <v>1150</v>
      </c>
      <c r="AL52" s="173">
        <f t="shared" si="596"/>
        <v>0</v>
      </c>
      <c r="AM52" s="180">
        <f t="shared" si="596"/>
        <v>1</v>
      </c>
      <c r="AN52" s="180">
        <f t="shared" si="596"/>
        <v>1</v>
      </c>
      <c r="AO52" s="173">
        <f t="shared" si="596"/>
        <v>0</v>
      </c>
      <c r="AP52" s="173">
        <f t="shared" si="596"/>
        <v>0</v>
      </c>
      <c r="AQ52" s="173">
        <f t="shared" si="596"/>
        <v>0</v>
      </c>
      <c r="AR52" s="178">
        <f t="shared" si="596"/>
        <v>0.8</v>
      </c>
      <c r="AT52" s="181">
        <f>IF(Years=1,(H52*$L52),IF(Years=2,(H52*$L52)+((V52/(1+Discount_Rate))*($Z52)),IF(Years=3,(H52*$L52)+((V52/(1+Discount_Rate))*$Z52)+((AJ52/((1+Discount_Rate)^2))*$AN52))))</f>
        <v>350</v>
      </c>
      <c r="AU52" s="181">
        <f>IF(Years=1,(I52*$L52),IF(Years=2,(I52*$L52)+((W52/(1+Discount_Rate))*($Z52)),IF(Years=3,(I52*$L52)+((W52/(1+Discount_Rate))*($Z52))+((AK52/((1+Discount_Rate)^2))*($AN52)))))</f>
        <v>1150</v>
      </c>
      <c r="AV52" s="181">
        <f>IF(Years=1,(I52*$L52*P52),IF(Years=2,(I52*$L52*P52)+((W52/(1+Discount_Rate))*($Z52)*(AD52)),IF(Years=3,(I52*$L52*P52)+((W52/(1+Discount_Rate))*($Z52)*(AD52))+((AK52/((1+Discount_Rate)^2))*($AN52)*(AR52)))))</f>
        <v>920</v>
      </c>
      <c r="AW52" s="181">
        <f t="shared" si="588"/>
        <v>1</v>
      </c>
      <c r="AX52" s="181">
        <f t="shared" si="589"/>
        <v>9.1999999999999993</v>
      </c>
      <c r="AY52" s="181">
        <f t="shared" si="590"/>
        <v>0</v>
      </c>
      <c r="AZ52" s="181">
        <f>IF(Years=1,($O52*$L52),IF(Years=2,($O52*$L52)+(($AC52/(1+Discount_Rate))*($Z52)),IF(Years=3,($O52*$L52)+(($AC52/(1+Discount_Rate))*$Z52)+(($AQ52/((1+Discount_Rate)^2))*$AN52))))</f>
        <v>0</v>
      </c>
      <c r="BA52" s="182"/>
    </row>
    <row r="53" spans="1:53" ht="12.75" customHeight="1">
      <c r="A53" s="185" t="s">
        <v>183</v>
      </c>
      <c r="B53" s="171" t="s">
        <v>9</v>
      </c>
      <c r="C53" s="324" t="s">
        <v>123</v>
      </c>
      <c r="D53" s="172">
        <v>10.199999999999999</v>
      </c>
      <c r="E53" s="173">
        <f t="shared" ref="E53" si="597">0.42*D53</f>
        <v>4.2839999999999998</v>
      </c>
      <c r="F53" s="173">
        <f t="shared" ref="F53" si="598">0.58*D53</f>
        <v>5.9159999999999995</v>
      </c>
      <c r="G53" s="174">
        <v>15</v>
      </c>
      <c r="H53" s="175">
        <v>350</v>
      </c>
      <c r="I53" s="175">
        <v>1238</v>
      </c>
      <c r="J53" s="175">
        <v>0</v>
      </c>
      <c r="K53" s="167">
        <v>1</v>
      </c>
      <c r="L53" s="167">
        <f>K53</f>
        <v>1</v>
      </c>
      <c r="M53" s="176">
        <v>0</v>
      </c>
      <c r="N53" s="176">
        <v>0</v>
      </c>
      <c r="O53" s="176">
        <v>0</v>
      </c>
      <c r="P53" s="177">
        <v>0.8</v>
      </c>
      <c r="Q53" s="191"/>
      <c r="R53" s="172">
        <f t="shared" ref="R53" si="599">D53</f>
        <v>10.199999999999999</v>
      </c>
      <c r="S53" s="173">
        <f t="shared" ref="S53" si="600">E53</f>
        <v>4.2839999999999998</v>
      </c>
      <c r="T53" s="173">
        <f t="shared" ref="T53" si="601">F53</f>
        <v>5.9159999999999995</v>
      </c>
      <c r="U53" s="173">
        <f t="shared" ref="U53" si="602">G53</f>
        <v>15</v>
      </c>
      <c r="V53" s="173">
        <f t="shared" ref="V53" si="603">H53</f>
        <v>350</v>
      </c>
      <c r="W53" s="173">
        <f t="shared" ref="W53" si="604">I53</f>
        <v>1238</v>
      </c>
      <c r="X53" s="173">
        <f t="shared" ref="X53" si="605">J53</f>
        <v>0</v>
      </c>
      <c r="Y53" s="173">
        <f t="shared" ref="Y53" si="606">K53</f>
        <v>1</v>
      </c>
      <c r="Z53" s="173">
        <f t="shared" ref="Z53" si="607">L53</f>
        <v>1</v>
      </c>
      <c r="AA53" s="173">
        <f t="shared" ref="AA53" si="608">M53</f>
        <v>0</v>
      </c>
      <c r="AB53" s="173">
        <f t="shared" ref="AB53" si="609">N53</f>
        <v>0</v>
      </c>
      <c r="AC53" s="173">
        <f t="shared" ref="AC53" si="610">O53</f>
        <v>0</v>
      </c>
      <c r="AD53" s="178">
        <f t="shared" ref="AD53" si="611">P53</f>
        <v>0.8</v>
      </c>
      <c r="AF53" s="172">
        <f t="shared" ref="AF53" si="612">D53</f>
        <v>10.199999999999999</v>
      </c>
      <c r="AG53" s="173">
        <f t="shared" ref="AG53" si="613">E53</f>
        <v>4.2839999999999998</v>
      </c>
      <c r="AH53" s="173">
        <f t="shared" ref="AH53" si="614">F53</f>
        <v>5.9159999999999995</v>
      </c>
      <c r="AI53" s="173">
        <f t="shared" ref="AI53" si="615">G53</f>
        <v>15</v>
      </c>
      <c r="AJ53" s="173">
        <f t="shared" ref="AJ53" si="616">H53</f>
        <v>350</v>
      </c>
      <c r="AK53" s="179">
        <f t="shared" ref="AK53" si="617">I53</f>
        <v>1238</v>
      </c>
      <c r="AL53" s="173">
        <f t="shared" ref="AL53" si="618">J53</f>
        <v>0</v>
      </c>
      <c r="AM53" s="180">
        <f t="shared" ref="AM53" si="619">K53</f>
        <v>1</v>
      </c>
      <c r="AN53" s="180">
        <f t="shared" ref="AN53" si="620">L53</f>
        <v>1</v>
      </c>
      <c r="AO53" s="173">
        <f t="shared" ref="AO53" si="621">M53</f>
        <v>0</v>
      </c>
      <c r="AP53" s="173">
        <f t="shared" ref="AP53" si="622">N53</f>
        <v>0</v>
      </c>
      <c r="AQ53" s="173">
        <f t="shared" ref="AQ53" si="623">O53</f>
        <v>0</v>
      </c>
      <c r="AR53" s="178">
        <f t="shared" ref="AR53" si="624">P53</f>
        <v>0.8</v>
      </c>
      <c r="AT53" s="181">
        <f>IF(Years=1,(H53*$L53),IF(Years=2,(H53*$L53)+((V53/(1+Discount_Rate))*($Z53)),IF(Years=3,(H53*$L53)+((V53/(1+Discount_Rate))*$Z53)+((AJ53/((1+Discount_Rate)^2))*$AN53))))</f>
        <v>350</v>
      </c>
      <c r="AU53" s="181">
        <f>IF(Years=1,(I53*$L53),IF(Years=2,(I53*$L53)+((W53/(1+Discount_Rate))*($Z53)),IF(Years=3,(I53*$L53)+((W53/(1+Discount_Rate))*($Z53))+((AK53/((1+Discount_Rate)^2))*($AN53)))))</f>
        <v>1238</v>
      </c>
      <c r="AV53" s="181">
        <f>IF(Years=1,(I53*$L53*P53),IF(Years=2,(I53*$L53*P53)+((W53/(1+Discount_Rate))*($Z53)*(AD53)),IF(Years=3,(I53*$L53*P53)+((W53/(1+Discount_Rate))*($Z53)*(AD53))+((AK53/((1+Discount_Rate)^2))*($AN53)*(AR53)))))</f>
        <v>990.40000000000009</v>
      </c>
      <c r="AW53" s="181">
        <f t="shared" si="588"/>
        <v>1</v>
      </c>
      <c r="AX53" s="181">
        <f t="shared" si="589"/>
        <v>10.199999999999999</v>
      </c>
      <c r="AY53" s="181">
        <f t="shared" si="590"/>
        <v>0</v>
      </c>
      <c r="AZ53" s="181">
        <f>IF(Years=1,($O53*$L53),IF(Years=2,($O53*$L53)+(($AC53/(1+Discount_Rate))*($Z53)),IF(Years=3,($O53*$L53)+(($AC53/(1+Discount_Rate))*$Z53)+(($AQ53/((1+Discount_Rate)^2))*$AN53))))</f>
        <v>0</v>
      </c>
      <c r="BA53" s="182"/>
    </row>
    <row r="54" spans="1:53" ht="12.75" customHeight="1">
      <c r="A54" s="185" t="s">
        <v>186</v>
      </c>
      <c r="B54" s="171" t="s">
        <v>9</v>
      </c>
      <c r="C54" s="324" t="s">
        <v>123</v>
      </c>
      <c r="D54" s="172">
        <v>1.74</v>
      </c>
      <c r="E54" s="173">
        <f>0.42*D54</f>
        <v>0.73080000000000001</v>
      </c>
      <c r="F54" s="173">
        <f>0.58*D54</f>
        <v>1.0091999999999999</v>
      </c>
      <c r="G54" s="174">
        <v>10</v>
      </c>
      <c r="H54" s="175">
        <v>50</v>
      </c>
      <c r="I54" s="166">
        <v>100</v>
      </c>
      <c r="J54" s="175">
        <v>0</v>
      </c>
      <c r="K54" s="167">
        <v>5</v>
      </c>
      <c r="L54" s="167">
        <f>K54</f>
        <v>5</v>
      </c>
      <c r="M54" s="176">
        <v>0</v>
      </c>
      <c r="N54" s="176">
        <v>0</v>
      </c>
      <c r="O54" s="176">
        <v>0</v>
      </c>
      <c r="P54" s="177">
        <v>0.8</v>
      </c>
      <c r="Q54" s="191"/>
      <c r="R54" s="172">
        <f t="shared" ref="R54:AD54" si="625">D54</f>
        <v>1.74</v>
      </c>
      <c r="S54" s="173">
        <f t="shared" si="625"/>
        <v>0.73080000000000001</v>
      </c>
      <c r="T54" s="173">
        <f t="shared" si="625"/>
        <v>1.0091999999999999</v>
      </c>
      <c r="U54" s="173">
        <f t="shared" si="625"/>
        <v>10</v>
      </c>
      <c r="V54" s="173">
        <f t="shared" si="625"/>
        <v>50</v>
      </c>
      <c r="W54" s="173">
        <f t="shared" si="625"/>
        <v>100</v>
      </c>
      <c r="X54" s="173">
        <f t="shared" si="625"/>
        <v>0</v>
      </c>
      <c r="Y54" s="173">
        <f t="shared" si="625"/>
        <v>5</v>
      </c>
      <c r="Z54" s="173">
        <f t="shared" si="625"/>
        <v>5</v>
      </c>
      <c r="AA54" s="173">
        <f t="shared" si="625"/>
        <v>0</v>
      </c>
      <c r="AB54" s="173">
        <f t="shared" si="625"/>
        <v>0</v>
      </c>
      <c r="AC54" s="173">
        <f t="shared" si="625"/>
        <v>0</v>
      </c>
      <c r="AD54" s="178">
        <f t="shared" si="625"/>
        <v>0.8</v>
      </c>
      <c r="AF54" s="172">
        <f t="shared" ref="AF54:AR54" si="626">D54</f>
        <v>1.74</v>
      </c>
      <c r="AG54" s="173">
        <f t="shared" si="626"/>
        <v>0.73080000000000001</v>
      </c>
      <c r="AH54" s="173">
        <f t="shared" si="626"/>
        <v>1.0091999999999999</v>
      </c>
      <c r="AI54" s="173">
        <f t="shared" si="626"/>
        <v>10</v>
      </c>
      <c r="AJ54" s="173">
        <f t="shared" si="626"/>
        <v>50</v>
      </c>
      <c r="AK54" s="179">
        <f t="shared" si="626"/>
        <v>100</v>
      </c>
      <c r="AL54" s="173">
        <f t="shared" si="626"/>
        <v>0</v>
      </c>
      <c r="AM54" s="180">
        <f t="shared" si="626"/>
        <v>5</v>
      </c>
      <c r="AN54" s="180">
        <f t="shared" si="626"/>
        <v>5</v>
      </c>
      <c r="AO54" s="173">
        <f t="shared" si="626"/>
        <v>0</v>
      </c>
      <c r="AP54" s="173">
        <f t="shared" si="626"/>
        <v>0</v>
      </c>
      <c r="AQ54" s="173">
        <f t="shared" si="626"/>
        <v>0</v>
      </c>
      <c r="AR54" s="178">
        <f t="shared" si="626"/>
        <v>0.8</v>
      </c>
      <c r="AT54" s="181">
        <f t="shared" si="552"/>
        <v>250</v>
      </c>
      <c r="AU54" s="181">
        <f t="shared" si="553"/>
        <v>500</v>
      </c>
      <c r="AV54" s="181">
        <f t="shared" si="554"/>
        <v>400</v>
      </c>
      <c r="AW54" s="181">
        <f t="shared" si="588"/>
        <v>5</v>
      </c>
      <c r="AX54" s="181">
        <f t="shared" si="589"/>
        <v>8.6999999999999993</v>
      </c>
      <c r="AY54" s="181">
        <f t="shared" si="590"/>
        <v>0</v>
      </c>
      <c r="AZ54" s="181">
        <f t="shared" si="555"/>
        <v>0</v>
      </c>
      <c r="BA54" s="182"/>
    </row>
    <row r="55" spans="1:53" ht="12.75" customHeight="1">
      <c r="A55" s="185" t="s">
        <v>187</v>
      </c>
      <c r="B55" s="171" t="s">
        <v>9</v>
      </c>
      <c r="C55" s="324" t="s">
        <v>123</v>
      </c>
      <c r="D55" s="172">
        <v>2.6</v>
      </c>
      <c r="E55" s="173">
        <f t="shared" ref="E55" si="627">0.42*D55</f>
        <v>1.0920000000000001</v>
      </c>
      <c r="F55" s="173">
        <f t="shared" ref="F55" si="628">0.58*D55</f>
        <v>1.508</v>
      </c>
      <c r="G55" s="174">
        <v>10</v>
      </c>
      <c r="H55" s="175">
        <v>75</v>
      </c>
      <c r="I55" s="175">
        <v>300</v>
      </c>
      <c r="J55" s="175">
        <v>0</v>
      </c>
      <c r="K55" s="167">
        <v>2</v>
      </c>
      <c r="L55" s="167">
        <f t="shared" ref="L55" si="629">K55</f>
        <v>2</v>
      </c>
      <c r="M55" s="176">
        <v>0</v>
      </c>
      <c r="N55" s="176">
        <v>0</v>
      </c>
      <c r="O55" s="176">
        <v>0</v>
      </c>
      <c r="P55" s="177">
        <v>0.8</v>
      </c>
      <c r="Q55" s="191"/>
      <c r="R55" s="172">
        <f t="shared" ref="R55:AD55" si="630">D55</f>
        <v>2.6</v>
      </c>
      <c r="S55" s="173">
        <f t="shared" si="630"/>
        <v>1.0920000000000001</v>
      </c>
      <c r="T55" s="173">
        <f t="shared" si="630"/>
        <v>1.508</v>
      </c>
      <c r="U55" s="173">
        <f t="shared" si="630"/>
        <v>10</v>
      </c>
      <c r="V55" s="173">
        <f t="shared" si="630"/>
        <v>75</v>
      </c>
      <c r="W55" s="173">
        <f t="shared" si="630"/>
        <v>300</v>
      </c>
      <c r="X55" s="173">
        <f t="shared" si="630"/>
        <v>0</v>
      </c>
      <c r="Y55" s="173">
        <f t="shared" si="630"/>
        <v>2</v>
      </c>
      <c r="Z55" s="173">
        <f t="shared" si="630"/>
        <v>2</v>
      </c>
      <c r="AA55" s="173">
        <f t="shared" si="630"/>
        <v>0</v>
      </c>
      <c r="AB55" s="173">
        <f t="shared" si="630"/>
        <v>0</v>
      </c>
      <c r="AC55" s="173">
        <f t="shared" si="630"/>
        <v>0</v>
      </c>
      <c r="AD55" s="178">
        <f t="shared" si="630"/>
        <v>0.8</v>
      </c>
      <c r="AF55" s="172">
        <f t="shared" ref="AF55:AR55" si="631">D55</f>
        <v>2.6</v>
      </c>
      <c r="AG55" s="173">
        <f t="shared" si="631"/>
        <v>1.0920000000000001</v>
      </c>
      <c r="AH55" s="173">
        <f t="shared" si="631"/>
        <v>1.508</v>
      </c>
      <c r="AI55" s="173">
        <f t="shared" si="631"/>
        <v>10</v>
      </c>
      <c r="AJ55" s="173">
        <f t="shared" si="631"/>
        <v>75</v>
      </c>
      <c r="AK55" s="179">
        <f t="shared" si="631"/>
        <v>300</v>
      </c>
      <c r="AL55" s="173">
        <f t="shared" si="631"/>
        <v>0</v>
      </c>
      <c r="AM55" s="180">
        <f t="shared" si="631"/>
        <v>2</v>
      </c>
      <c r="AN55" s="180">
        <f t="shared" si="631"/>
        <v>2</v>
      </c>
      <c r="AO55" s="173">
        <f t="shared" si="631"/>
        <v>0</v>
      </c>
      <c r="AP55" s="173">
        <f t="shared" si="631"/>
        <v>0</v>
      </c>
      <c r="AQ55" s="173">
        <f t="shared" si="631"/>
        <v>0</v>
      </c>
      <c r="AR55" s="178">
        <f t="shared" si="631"/>
        <v>0.8</v>
      </c>
      <c r="AT55" s="181">
        <f t="shared" si="552"/>
        <v>150</v>
      </c>
      <c r="AU55" s="181">
        <f t="shared" si="553"/>
        <v>600</v>
      </c>
      <c r="AV55" s="181">
        <f t="shared" si="554"/>
        <v>480</v>
      </c>
      <c r="AW55" s="181">
        <f t="shared" si="588"/>
        <v>2</v>
      </c>
      <c r="AX55" s="181">
        <f t="shared" si="589"/>
        <v>5.2</v>
      </c>
      <c r="AY55" s="181">
        <f t="shared" si="590"/>
        <v>0</v>
      </c>
      <c r="AZ55" s="181">
        <f t="shared" si="555"/>
        <v>0</v>
      </c>
      <c r="BA55" s="182"/>
    </row>
    <row r="56" spans="1:53" ht="12.75" customHeight="1">
      <c r="A56" s="185" t="s">
        <v>6</v>
      </c>
      <c r="B56" s="171" t="s">
        <v>9</v>
      </c>
      <c r="C56" s="324" t="s">
        <v>123</v>
      </c>
      <c r="D56" s="172">
        <f>SUM(E56:F56)</f>
        <v>74.099999999999994</v>
      </c>
      <c r="E56" s="173">
        <v>0</v>
      </c>
      <c r="F56" s="173">
        <v>74.099999999999994</v>
      </c>
      <c r="G56" s="174">
        <v>20</v>
      </c>
      <c r="H56" s="339">
        <v>250</v>
      </c>
      <c r="I56" s="339">
        <v>835</v>
      </c>
      <c r="J56" s="175">
        <v>0</v>
      </c>
      <c r="K56" s="167">
        <v>10</v>
      </c>
      <c r="L56" s="167">
        <f>K56</f>
        <v>10</v>
      </c>
      <c r="M56" s="176">
        <v>0</v>
      </c>
      <c r="N56" s="176">
        <v>0</v>
      </c>
      <c r="O56" s="176">
        <v>0</v>
      </c>
      <c r="P56" s="177">
        <v>0.8</v>
      </c>
      <c r="Q56" s="191"/>
      <c r="R56" s="172">
        <f t="shared" si="1"/>
        <v>74.099999999999994</v>
      </c>
      <c r="S56" s="173">
        <f t="shared" si="2"/>
        <v>0</v>
      </c>
      <c r="T56" s="173">
        <f t="shared" si="3"/>
        <v>74.099999999999994</v>
      </c>
      <c r="U56" s="173">
        <f t="shared" si="4"/>
        <v>20</v>
      </c>
      <c r="V56" s="173">
        <f t="shared" si="5"/>
        <v>250</v>
      </c>
      <c r="W56" s="173">
        <f t="shared" si="6"/>
        <v>835</v>
      </c>
      <c r="X56" s="173">
        <f t="shared" si="7"/>
        <v>0</v>
      </c>
      <c r="Y56" s="173">
        <f t="shared" si="8"/>
        <v>10</v>
      </c>
      <c r="Z56" s="173">
        <f t="shared" si="9"/>
        <v>10</v>
      </c>
      <c r="AA56" s="173">
        <f t="shared" si="10"/>
        <v>0</v>
      </c>
      <c r="AB56" s="173">
        <f t="shared" si="11"/>
        <v>0</v>
      </c>
      <c r="AC56" s="173">
        <f t="shared" si="12"/>
        <v>0</v>
      </c>
      <c r="AD56" s="178">
        <f t="shared" si="13"/>
        <v>0.8</v>
      </c>
      <c r="AF56" s="172">
        <f t="shared" si="14"/>
        <v>74.099999999999994</v>
      </c>
      <c r="AG56" s="173">
        <f t="shared" si="15"/>
        <v>0</v>
      </c>
      <c r="AH56" s="173">
        <f t="shared" si="16"/>
        <v>74.099999999999994</v>
      </c>
      <c r="AI56" s="173">
        <f t="shared" si="17"/>
        <v>20</v>
      </c>
      <c r="AJ56" s="173">
        <f t="shared" si="18"/>
        <v>250</v>
      </c>
      <c r="AK56" s="179">
        <f t="shared" si="19"/>
        <v>835</v>
      </c>
      <c r="AL56" s="173">
        <f t="shared" si="20"/>
        <v>0</v>
      </c>
      <c r="AM56" s="180">
        <f t="shared" si="21"/>
        <v>10</v>
      </c>
      <c r="AN56" s="180">
        <f t="shared" si="22"/>
        <v>10</v>
      </c>
      <c r="AO56" s="173">
        <f t="shared" si="23"/>
        <v>0</v>
      </c>
      <c r="AP56" s="173">
        <f t="shared" si="24"/>
        <v>0</v>
      </c>
      <c r="AQ56" s="173">
        <f t="shared" si="25"/>
        <v>0</v>
      </c>
      <c r="AR56" s="178">
        <f t="shared" si="26"/>
        <v>0.8</v>
      </c>
      <c r="AT56" s="181">
        <f t="shared" si="27"/>
        <v>2500</v>
      </c>
      <c r="AU56" s="181">
        <f t="shared" si="28"/>
        <v>8350</v>
      </c>
      <c r="AV56" s="181">
        <f t="shared" si="29"/>
        <v>6680</v>
      </c>
      <c r="AW56" s="181">
        <f t="shared" si="30"/>
        <v>10</v>
      </c>
      <c r="AX56" s="181">
        <f t="shared" si="31"/>
        <v>741</v>
      </c>
      <c r="AY56" s="181">
        <f t="shared" si="32"/>
        <v>0</v>
      </c>
      <c r="AZ56" s="181">
        <f t="shared" si="33"/>
        <v>0</v>
      </c>
      <c r="BA56" s="182"/>
    </row>
    <row r="57" spans="1:53" ht="12.75" customHeight="1">
      <c r="A57" s="185" t="s">
        <v>7</v>
      </c>
      <c r="B57" s="171" t="s">
        <v>9</v>
      </c>
      <c r="C57" s="324" t="s">
        <v>123</v>
      </c>
      <c r="D57" s="172">
        <f t="shared" si="0"/>
        <v>48.86</v>
      </c>
      <c r="E57" s="173">
        <v>0</v>
      </c>
      <c r="F57" s="173">
        <v>48.86</v>
      </c>
      <c r="G57" s="174">
        <v>2</v>
      </c>
      <c r="H57" s="175">
        <v>277.67</v>
      </c>
      <c r="I57" s="175">
        <v>600</v>
      </c>
      <c r="J57" s="175">
        <v>0</v>
      </c>
      <c r="K57" s="167">
        <v>50</v>
      </c>
      <c r="L57" s="167">
        <f t="shared" ref="L57:L70" si="632">K57</f>
        <v>50</v>
      </c>
      <c r="M57" s="176">
        <v>0</v>
      </c>
      <c r="N57" s="176">
        <v>0</v>
      </c>
      <c r="O57" s="176">
        <v>0</v>
      </c>
      <c r="P57" s="177">
        <v>0.8</v>
      </c>
      <c r="Q57" s="191"/>
      <c r="R57" s="172">
        <f t="shared" si="1"/>
        <v>48.86</v>
      </c>
      <c r="S57" s="173">
        <f t="shared" si="2"/>
        <v>0</v>
      </c>
      <c r="T57" s="173">
        <f t="shared" si="3"/>
        <v>48.86</v>
      </c>
      <c r="U57" s="173">
        <f t="shared" si="4"/>
        <v>2</v>
      </c>
      <c r="V57" s="173">
        <f t="shared" si="5"/>
        <v>277.67</v>
      </c>
      <c r="W57" s="173">
        <f t="shared" si="6"/>
        <v>600</v>
      </c>
      <c r="X57" s="173">
        <f t="shared" si="7"/>
        <v>0</v>
      </c>
      <c r="Y57" s="173">
        <f t="shared" si="8"/>
        <v>50</v>
      </c>
      <c r="Z57" s="173">
        <f t="shared" si="9"/>
        <v>50</v>
      </c>
      <c r="AA57" s="173">
        <f t="shared" si="10"/>
        <v>0</v>
      </c>
      <c r="AB57" s="173">
        <f t="shared" si="11"/>
        <v>0</v>
      </c>
      <c r="AC57" s="173">
        <f t="shared" si="12"/>
        <v>0</v>
      </c>
      <c r="AD57" s="178">
        <f t="shared" si="13"/>
        <v>0.8</v>
      </c>
      <c r="AF57" s="172">
        <f t="shared" si="14"/>
        <v>48.86</v>
      </c>
      <c r="AG57" s="173">
        <f t="shared" si="15"/>
        <v>0</v>
      </c>
      <c r="AH57" s="173">
        <f t="shared" si="16"/>
        <v>48.86</v>
      </c>
      <c r="AI57" s="173">
        <f t="shared" si="17"/>
        <v>2</v>
      </c>
      <c r="AJ57" s="173">
        <f t="shared" si="18"/>
        <v>277.67</v>
      </c>
      <c r="AK57" s="179">
        <f t="shared" si="19"/>
        <v>600</v>
      </c>
      <c r="AL57" s="173">
        <f t="shared" si="20"/>
        <v>0</v>
      </c>
      <c r="AM57" s="180">
        <f t="shared" si="21"/>
        <v>50</v>
      </c>
      <c r="AN57" s="180">
        <f t="shared" si="22"/>
        <v>50</v>
      </c>
      <c r="AO57" s="173">
        <f t="shared" si="23"/>
        <v>0</v>
      </c>
      <c r="AP57" s="173">
        <f t="shared" si="24"/>
        <v>0</v>
      </c>
      <c r="AQ57" s="173">
        <f t="shared" si="25"/>
        <v>0</v>
      </c>
      <c r="AR57" s="178">
        <f t="shared" si="26"/>
        <v>0.8</v>
      </c>
      <c r="AT57" s="181">
        <f t="shared" si="27"/>
        <v>13883.5</v>
      </c>
      <c r="AU57" s="181">
        <f t="shared" si="28"/>
        <v>30000</v>
      </c>
      <c r="AV57" s="181">
        <f t="shared" ref="AV57:AV66" si="633">IF(Years=1,(I57*$L57*P57),IF(Years=2,(I57*$L57*P57)+((W57/(1+Discount_Rate))*($Z57)*(AD57)),IF(Years=3,(I57*$L57*P57)+((W57/(1+Discount_Rate))*($Z57)*(AD57))+((AK57/((1+Discount_Rate)^2))*($AN57)*(AR57)))))</f>
        <v>24000</v>
      </c>
      <c r="AW57" s="181">
        <f t="shared" si="30"/>
        <v>50</v>
      </c>
      <c r="AX57" s="181">
        <f t="shared" si="31"/>
        <v>2443</v>
      </c>
      <c r="AY57" s="181">
        <f t="shared" si="32"/>
        <v>0</v>
      </c>
      <c r="AZ57" s="181">
        <f t="shared" si="33"/>
        <v>0</v>
      </c>
      <c r="BA57" s="182"/>
    </row>
    <row r="58" spans="1:53" ht="12.75" customHeight="1">
      <c r="A58" s="185" t="s">
        <v>5</v>
      </c>
      <c r="B58" s="171" t="s">
        <v>9</v>
      </c>
      <c r="C58" s="324" t="s">
        <v>123</v>
      </c>
      <c r="D58" s="172">
        <f t="shared" ref="D58:D66" si="634">SUM(E58:F58)</f>
        <v>33.6</v>
      </c>
      <c r="E58" s="173">
        <v>19.600000000000001</v>
      </c>
      <c r="F58" s="173">
        <v>14</v>
      </c>
      <c r="G58" s="174">
        <v>5</v>
      </c>
      <c r="H58" s="175">
        <v>25</v>
      </c>
      <c r="I58" s="175">
        <v>50</v>
      </c>
      <c r="J58" s="175">
        <v>0</v>
      </c>
      <c r="K58" s="167">
        <v>25</v>
      </c>
      <c r="L58" s="167">
        <f>K58</f>
        <v>25</v>
      </c>
      <c r="M58" s="176">
        <v>0</v>
      </c>
      <c r="N58" s="176">
        <v>0</v>
      </c>
      <c r="O58" s="176">
        <v>0</v>
      </c>
      <c r="P58" s="177">
        <v>0.8</v>
      </c>
      <c r="Q58" s="191"/>
      <c r="R58" s="172">
        <f t="shared" ref="R58:AD63" si="635">D58</f>
        <v>33.6</v>
      </c>
      <c r="S58" s="173">
        <f t="shared" si="635"/>
        <v>19.600000000000001</v>
      </c>
      <c r="T58" s="173">
        <f t="shared" si="635"/>
        <v>14</v>
      </c>
      <c r="U58" s="173">
        <f t="shared" si="635"/>
        <v>5</v>
      </c>
      <c r="V58" s="173">
        <f t="shared" si="635"/>
        <v>25</v>
      </c>
      <c r="W58" s="173">
        <f t="shared" si="635"/>
        <v>50</v>
      </c>
      <c r="X58" s="173">
        <f t="shared" si="635"/>
        <v>0</v>
      </c>
      <c r="Y58" s="173">
        <f t="shared" si="635"/>
        <v>25</v>
      </c>
      <c r="Z58" s="173">
        <f t="shared" si="635"/>
        <v>25</v>
      </c>
      <c r="AA58" s="173">
        <f t="shared" si="635"/>
        <v>0</v>
      </c>
      <c r="AB58" s="173">
        <f t="shared" si="635"/>
        <v>0</v>
      </c>
      <c r="AC58" s="173">
        <f t="shared" si="635"/>
        <v>0</v>
      </c>
      <c r="AD58" s="178">
        <f t="shared" si="635"/>
        <v>0.8</v>
      </c>
      <c r="AF58" s="172">
        <f t="shared" ref="AF58:AR63" si="636">D58</f>
        <v>33.6</v>
      </c>
      <c r="AG58" s="173">
        <f t="shared" si="636"/>
        <v>19.600000000000001</v>
      </c>
      <c r="AH58" s="173">
        <f t="shared" si="636"/>
        <v>14</v>
      </c>
      <c r="AI58" s="173">
        <f t="shared" si="636"/>
        <v>5</v>
      </c>
      <c r="AJ58" s="173">
        <f t="shared" si="636"/>
        <v>25</v>
      </c>
      <c r="AK58" s="179">
        <f t="shared" si="636"/>
        <v>50</v>
      </c>
      <c r="AL58" s="173">
        <f t="shared" si="636"/>
        <v>0</v>
      </c>
      <c r="AM58" s="180">
        <f t="shared" si="636"/>
        <v>25</v>
      </c>
      <c r="AN58" s="180">
        <f t="shared" si="636"/>
        <v>25</v>
      </c>
      <c r="AO58" s="173">
        <f t="shared" si="636"/>
        <v>0</v>
      </c>
      <c r="AP58" s="173">
        <f t="shared" si="636"/>
        <v>0</v>
      </c>
      <c r="AQ58" s="173">
        <f t="shared" si="636"/>
        <v>0</v>
      </c>
      <c r="AR58" s="178">
        <f t="shared" si="636"/>
        <v>0.8</v>
      </c>
      <c r="AT58" s="181">
        <f t="shared" ref="AT58:AT66" si="637">IF(Years=1,(H58*$L58),IF(Years=2,(H58*$L58)+((V58/(1+Discount_Rate))*($Z58)),IF(Years=3,(H58*$L58)+((V58/(1+Discount_Rate))*$Z58)+((AJ58/((1+Discount_Rate)^2))*$AN58))))</f>
        <v>625</v>
      </c>
      <c r="AU58" s="181">
        <f t="shared" ref="AU58:AU66" si="638">IF(Years=1,(I58*$L58),IF(Years=2,(I58*$L58)+((W58/(1+Discount_Rate))*($Z58)),IF(Years=3,(I58*$L58)+((W58/(1+Discount_Rate))*($Z58))+((AK58/((1+Discount_Rate)^2))*($AN58)))))</f>
        <v>1250</v>
      </c>
      <c r="AV58" s="181">
        <f t="shared" si="633"/>
        <v>1000</v>
      </c>
      <c r="AW58" s="181">
        <f t="shared" ref="AW58:AW66" si="639">IF(Years=1,K58,IF(Years=2,(K58+Y58),IF(Years=3,(K58+Y58+AM58))))</f>
        <v>25</v>
      </c>
      <c r="AX58" s="181">
        <f t="shared" ref="AX58:AX66" si="640">IF(Years=1,(D58*L58),IF(Years=2,(D58*L58)+(R58*Z58),IF(Years=3,(D58*L58)+(R58*Z58)+(AF58*AN58))))</f>
        <v>840</v>
      </c>
      <c r="AY58" s="181">
        <f t="shared" ref="AY58:AY66" si="641">IF(Years=1,N58,IF(Years=2,N58+(AB58/(1+Discount_Rate)),IF(Years=3,N58+(AB58/(1+Discount_Rate))+(AP58/(1+Discount_Rate^2)))))</f>
        <v>0</v>
      </c>
      <c r="AZ58" s="181">
        <f t="shared" ref="AZ58:AZ66" si="642">IF(Years=1,($O58*$L58),IF(Years=2,($O58*$L58)+(($AC58/(1+Discount_Rate))*($Z58)),IF(Years=3,($O58*$L58)+(($AC58/(1+Discount_Rate))*$Z58)+(($AQ58/((1+Discount_Rate)^2))*$AN58))))</f>
        <v>0</v>
      </c>
      <c r="BA58" s="182"/>
    </row>
    <row r="59" spans="1:53" ht="12.75" customHeight="1">
      <c r="A59" s="185" t="s">
        <v>77</v>
      </c>
      <c r="B59" s="171" t="s">
        <v>9</v>
      </c>
      <c r="C59" s="324" t="s">
        <v>123</v>
      </c>
      <c r="D59" s="172">
        <f t="shared" si="634"/>
        <v>0.22900000000000001</v>
      </c>
      <c r="E59" s="173">
        <f>932/7000</f>
        <v>0.13314285714285715</v>
      </c>
      <c r="F59" s="173">
        <f>671/7000</f>
        <v>9.5857142857142863E-2</v>
      </c>
      <c r="G59" s="174">
        <v>20</v>
      </c>
      <c r="H59" s="339">
        <f>7700/7000</f>
        <v>1.1000000000000001</v>
      </c>
      <c r="I59" s="339">
        <f>15190/7000</f>
        <v>2.17</v>
      </c>
      <c r="J59" s="175">
        <v>0</v>
      </c>
      <c r="K59" s="167">
        <v>5</v>
      </c>
      <c r="L59" s="167">
        <f>K59*1000</f>
        <v>5000</v>
      </c>
      <c r="M59" s="176">
        <v>0</v>
      </c>
      <c r="N59" s="176">
        <v>0</v>
      </c>
      <c r="O59" s="176">
        <v>0</v>
      </c>
      <c r="P59" s="177">
        <v>0.8</v>
      </c>
      <c r="Q59" s="191"/>
      <c r="R59" s="172">
        <f t="shared" si="635"/>
        <v>0.22900000000000001</v>
      </c>
      <c r="S59" s="173">
        <f t="shared" si="635"/>
        <v>0.13314285714285715</v>
      </c>
      <c r="T59" s="173">
        <f t="shared" si="635"/>
        <v>9.5857142857142863E-2</v>
      </c>
      <c r="U59" s="173">
        <f t="shared" si="635"/>
        <v>20</v>
      </c>
      <c r="V59" s="173">
        <f t="shared" si="635"/>
        <v>1.1000000000000001</v>
      </c>
      <c r="W59" s="173">
        <f t="shared" si="635"/>
        <v>2.17</v>
      </c>
      <c r="X59" s="173">
        <f t="shared" si="635"/>
        <v>0</v>
      </c>
      <c r="Y59" s="173">
        <f t="shared" si="635"/>
        <v>5</v>
      </c>
      <c r="Z59" s="173">
        <f t="shared" si="635"/>
        <v>5000</v>
      </c>
      <c r="AA59" s="173">
        <f t="shared" si="635"/>
        <v>0</v>
      </c>
      <c r="AB59" s="173">
        <f t="shared" si="635"/>
        <v>0</v>
      </c>
      <c r="AC59" s="173">
        <f t="shared" si="635"/>
        <v>0</v>
      </c>
      <c r="AD59" s="178">
        <f t="shared" si="635"/>
        <v>0.8</v>
      </c>
      <c r="AF59" s="172">
        <f t="shared" si="636"/>
        <v>0.22900000000000001</v>
      </c>
      <c r="AG59" s="173">
        <f t="shared" si="636"/>
        <v>0.13314285714285715</v>
      </c>
      <c r="AH59" s="173">
        <f t="shared" si="636"/>
        <v>9.5857142857142863E-2</v>
      </c>
      <c r="AI59" s="173">
        <f t="shared" si="636"/>
        <v>20</v>
      </c>
      <c r="AJ59" s="173">
        <f t="shared" si="636"/>
        <v>1.1000000000000001</v>
      </c>
      <c r="AK59" s="179">
        <f t="shared" si="636"/>
        <v>2.17</v>
      </c>
      <c r="AL59" s="173">
        <f t="shared" si="636"/>
        <v>0</v>
      </c>
      <c r="AM59" s="180">
        <f t="shared" si="636"/>
        <v>5</v>
      </c>
      <c r="AN59" s="180">
        <f t="shared" si="636"/>
        <v>5000</v>
      </c>
      <c r="AO59" s="173">
        <f t="shared" si="636"/>
        <v>0</v>
      </c>
      <c r="AP59" s="173">
        <f t="shared" si="636"/>
        <v>0</v>
      </c>
      <c r="AQ59" s="173">
        <f t="shared" si="636"/>
        <v>0</v>
      </c>
      <c r="AR59" s="178">
        <f t="shared" si="636"/>
        <v>0.8</v>
      </c>
      <c r="AT59" s="181">
        <f t="shared" si="637"/>
        <v>5500</v>
      </c>
      <c r="AU59" s="181">
        <f t="shared" si="638"/>
        <v>10850</v>
      </c>
      <c r="AV59" s="181">
        <f t="shared" si="633"/>
        <v>8680</v>
      </c>
      <c r="AW59" s="181">
        <f t="shared" si="639"/>
        <v>5</v>
      </c>
      <c r="AX59" s="181">
        <f t="shared" si="640"/>
        <v>1145</v>
      </c>
      <c r="AY59" s="181">
        <f t="shared" si="641"/>
        <v>0</v>
      </c>
      <c r="AZ59" s="181">
        <f t="shared" si="642"/>
        <v>0</v>
      </c>
      <c r="BA59" s="182"/>
    </row>
    <row r="60" spans="1:53" ht="12.75" customHeight="1">
      <c r="A60" s="185" t="s">
        <v>55</v>
      </c>
      <c r="B60" s="171" t="s">
        <v>9</v>
      </c>
      <c r="C60" s="324" t="s">
        <v>123</v>
      </c>
      <c r="D60" s="172">
        <f t="shared" si="634"/>
        <v>0.17960000000000001</v>
      </c>
      <c r="E60" s="173">
        <v>0</v>
      </c>
      <c r="F60" s="173">
        <f>17.96/100</f>
        <v>0.17960000000000001</v>
      </c>
      <c r="G60" s="174">
        <v>20</v>
      </c>
      <c r="H60" s="339">
        <f>200/100</f>
        <v>2</v>
      </c>
      <c r="I60" s="339">
        <f>508/100</f>
        <v>5.08</v>
      </c>
      <c r="J60" s="175">
        <v>0</v>
      </c>
      <c r="K60" s="167">
        <v>10</v>
      </c>
      <c r="L60" s="432">
        <f>K60*170</f>
        <v>1700</v>
      </c>
      <c r="M60" s="176">
        <v>0</v>
      </c>
      <c r="N60" s="176">
        <v>0</v>
      </c>
      <c r="O60" s="176">
        <v>0</v>
      </c>
      <c r="P60" s="177">
        <v>0.8</v>
      </c>
      <c r="Q60" s="191"/>
      <c r="R60" s="172">
        <f t="shared" si="635"/>
        <v>0.17960000000000001</v>
      </c>
      <c r="S60" s="173">
        <f t="shared" si="635"/>
        <v>0</v>
      </c>
      <c r="T60" s="173">
        <f t="shared" si="635"/>
        <v>0.17960000000000001</v>
      </c>
      <c r="U60" s="173">
        <f t="shared" si="635"/>
        <v>20</v>
      </c>
      <c r="V60" s="173">
        <f t="shared" si="635"/>
        <v>2</v>
      </c>
      <c r="W60" s="173">
        <f t="shared" si="635"/>
        <v>5.08</v>
      </c>
      <c r="X60" s="173">
        <f t="shared" si="635"/>
        <v>0</v>
      </c>
      <c r="Y60" s="173">
        <f t="shared" si="635"/>
        <v>10</v>
      </c>
      <c r="Z60" s="173">
        <f t="shared" si="635"/>
        <v>1700</v>
      </c>
      <c r="AA60" s="173">
        <f t="shared" si="635"/>
        <v>0</v>
      </c>
      <c r="AB60" s="173">
        <f t="shared" si="635"/>
        <v>0</v>
      </c>
      <c r="AC60" s="173">
        <f t="shared" si="635"/>
        <v>0</v>
      </c>
      <c r="AD60" s="178">
        <f t="shared" si="635"/>
        <v>0.8</v>
      </c>
      <c r="AF60" s="172">
        <f t="shared" si="636"/>
        <v>0.17960000000000001</v>
      </c>
      <c r="AG60" s="173">
        <f t="shared" si="636"/>
        <v>0</v>
      </c>
      <c r="AH60" s="173">
        <f t="shared" si="636"/>
        <v>0.17960000000000001</v>
      </c>
      <c r="AI60" s="173">
        <f t="shared" si="636"/>
        <v>20</v>
      </c>
      <c r="AJ60" s="173">
        <f t="shared" si="636"/>
        <v>2</v>
      </c>
      <c r="AK60" s="179">
        <f t="shared" si="636"/>
        <v>5.08</v>
      </c>
      <c r="AL60" s="173">
        <f t="shared" si="636"/>
        <v>0</v>
      </c>
      <c r="AM60" s="180">
        <f t="shared" si="636"/>
        <v>10</v>
      </c>
      <c r="AN60" s="180">
        <f t="shared" si="636"/>
        <v>1700</v>
      </c>
      <c r="AO60" s="173">
        <f t="shared" si="636"/>
        <v>0</v>
      </c>
      <c r="AP60" s="173">
        <f t="shared" si="636"/>
        <v>0</v>
      </c>
      <c r="AQ60" s="173">
        <f t="shared" si="636"/>
        <v>0</v>
      </c>
      <c r="AR60" s="178">
        <f t="shared" si="636"/>
        <v>0.8</v>
      </c>
      <c r="AT60" s="181">
        <f t="shared" si="637"/>
        <v>3400</v>
      </c>
      <c r="AU60" s="181">
        <f t="shared" si="638"/>
        <v>8636</v>
      </c>
      <c r="AV60" s="181">
        <f t="shared" si="633"/>
        <v>6908.8</v>
      </c>
      <c r="AW60" s="181">
        <f t="shared" si="639"/>
        <v>10</v>
      </c>
      <c r="AX60" s="181">
        <f t="shared" si="640"/>
        <v>305.32</v>
      </c>
      <c r="AY60" s="181">
        <f t="shared" si="641"/>
        <v>0</v>
      </c>
      <c r="AZ60" s="181">
        <f t="shared" si="642"/>
        <v>0</v>
      </c>
      <c r="BA60" s="182"/>
    </row>
    <row r="61" spans="1:53" ht="12.75" customHeight="1">
      <c r="A61" s="185" t="s">
        <v>56</v>
      </c>
      <c r="B61" s="171" t="s">
        <v>9</v>
      </c>
      <c r="C61" s="324" t="s">
        <v>123</v>
      </c>
      <c r="D61" s="363">
        <f t="shared" si="634"/>
        <v>0.33930000000000005</v>
      </c>
      <c r="E61" s="173">
        <v>0</v>
      </c>
      <c r="F61" s="173">
        <f>101.79/300</f>
        <v>0.33930000000000005</v>
      </c>
      <c r="G61" s="174">
        <v>20</v>
      </c>
      <c r="H61" s="339">
        <f>975/300</f>
        <v>3.25</v>
      </c>
      <c r="I61" s="339">
        <f>1950/300</f>
        <v>6.5</v>
      </c>
      <c r="J61" s="175">
        <v>0</v>
      </c>
      <c r="K61" s="167">
        <v>55</v>
      </c>
      <c r="L61" s="432">
        <f>K61*2008.4117647</f>
        <v>110462.64705850001</v>
      </c>
      <c r="M61" s="176">
        <v>0</v>
      </c>
      <c r="N61" s="176">
        <v>0</v>
      </c>
      <c r="O61" s="176">
        <v>0</v>
      </c>
      <c r="P61" s="177">
        <v>0.8</v>
      </c>
      <c r="Q61" s="191"/>
      <c r="R61" s="172">
        <f t="shared" si="635"/>
        <v>0.33930000000000005</v>
      </c>
      <c r="S61" s="173">
        <f t="shared" si="635"/>
        <v>0</v>
      </c>
      <c r="T61" s="173">
        <f t="shared" si="635"/>
        <v>0.33930000000000005</v>
      </c>
      <c r="U61" s="173">
        <f t="shared" si="635"/>
        <v>20</v>
      </c>
      <c r="V61" s="173">
        <f t="shared" si="635"/>
        <v>3.25</v>
      </c>
      <c r="W61" s="173">
        <f t="shared" si="635"/>
        <v>6.5</v>
      </c>
      <c r="X61" s="173">
        <f t="shared" si="635"/>
        <v>0</v>
      </c>
      <c r="Y61" s="173">
        <f t="shared" si="635"/>
        <v>55</v>
      </c>
      <c r="Z61" s="173">
        <f t="shared" si="635"/>
        <v>110462.64705850001</v>
      </c>
      <c r="AA61" s="173">
        <f t="shared" si="635"/>
        <v>0</v>
      </c>
      <c r="AB61" s="173">
        <f t="shared" si="635"/>
        <v>0</v>
      </c>
      <c r="AC61" s="173">
        <f t="shared" si="635"/>
        <v>0</v>
      </c>
      <c r="AD61" s="178">
        <f t="shared" si="635"/>
        <v>0.8</v>
      </c>
      <c r="AF61" s="172">
        <f t="shared" si="636"/>
        <v>0.33930000000000005</v>
      </c>
      <c r="AG61" s="173">
        <f t="shared" si="636"/>
        <v>0</v>
      </c>
      <c r="AH61" s="173">
        <f t="shared" si="636"/>
        <v>0.33930000000000005</v>
      </c>
      <c r="AI61" s="173">
        <f t="shared" si="636"/>
        <v>20</v>
      </c>
      <c r="AJ61" s="173">
        <f t="shared" si="636"/>
        <v>3.25</v>
      </c>
      <c r="AK61" s="179">
        <f t="shared" si="636"/>
        <v>6.5</v>
      </c>
      <c r="AL61" s="173">
        <f t="shared" si="636"/>
        <v>0</v>
      </c>
      <c r="AM61" s="180">
        <f t="shared" si="636"/>
        <v>55</v>
      </c>
      <c r="AN61" s="180">
        <f t="shared" si="636"/>
        <v>110462.64705850001</v>
      </c>
      <c r="AO61" s="173">
        <f t="shared" si="636"/>
        <v>0</v>
      </c>
      <c r="AP61" s="173">
        <f t="shared" si="636"/>
        <v>0</v>
      </c>
      <c r="AQ61" s="173">
        <f t="shared" si="636"/>
        <v>0</v>
      </c>
      <c r="AR61" s="178">
        <f t="shared" si="636"/>
        <v>0.8</v>
      </c>
      <c r="AT61" s="181">
        <f t="shared" si="637"/>
        <v>359003.60294012504</v>
      </c>
      <c r="AU61" s="181">
        <f t="shared" si="638"/>
        <v>718007.20588025008</v>
      </c>
      <c r="AV61" s="181">
        <f t="shared" si="633"/>
        <v>574405.76470420009</v>
      </c>
      <c r="AW61" s="181">
        <f t="shared" si="639"/>
        <v>55</v>
      </c>
      <c r="AX61" s="181">
        <f t="shared" si="640"/>
        <v>37479.976146949055</v>
      </c>
      <c r="AY61" s="181">
        <f t="shared" si="641"/>
        <v>0</v>
      </c>
      <c r="AZ61" s="181">
        <f t="shared" si="642"/>
        <v>0</v>
      </c>
      <c r="BA61" s="182"/>
    </row>
    <row r="62" spans="1:53" ht="12.75" customHeight="1">
      <c r="A62" s="185" t="s">
        <v>57</v>
      </c>
      <c r="B62" s="171" t="s">
        <v>9</v>
      </c>
      <c r="C62" s="324" t="s">
        <v>123</v>
      </c>
      <c r="D62" s="363">
        <f t="shared" si="634"/>
        <v>0.17960000000000001</v>
      </c>
      <c r="E62" s="173">
        <f>0/100</f>
        <v>0</v>
      </c>
      <c r="F62" s="173">
        <f>17.96/100</f>
        <v>0.17960000000000001</v>
      </c>
      <c r="G62" s="174">
        <v>20</v>
      </c>
      <c r="H62" s="339">
        <f>200/100</f>
        <v>2</v>
      </c>
      <c r="I62" s="339">
        <f>508/100</f>
        <v>5.08</v>
      </c>
      <c r="J62" s="175">
        <v>0</v>
      </c>
      <c r="K62" s="167">
        <v>2</v>
      </c>
      <c r="L62" s="432">
        <f>K62*172</f>
        <v>344</v>
      </c>
      <c r="M62" s="176">
        <v>0</v>
      </c>
      <c r="N62" s="176">
        <v>0</v>
      </c>
      <c r="O62" s="176">
        <v>0</v>
      </c>
      <c r="P62" s="177">
        <v>0.8</v>
      </c>
      <c r="Q62" s="191"/>
      <c r="R62" s="172">
        <f t="shared" si="635"/>
        <v>0.17960000000000001</v>
      </c>
      <c r="S62" s="173">
        <f t="shared" si="635"/>
        <v>0</v>
      </c>
      <c r="T62" s="173">
        <f t="shared" si="635"/>
        <v>0.17960000000000001</v>
      </c>
      <c r="U62" s="173">
        <f t="shared" si="635"/>
        <v>20</v>
      </c>
      <c r="V62" s="173">
        <f t="shared" si="635"/>
        <v>2</v>
      </c>
      <c r="W62" s="173">
        <f t="shared" si="635"/>
        <v>5.08</v>
      </c>
      <c r="X62" s="173">
        <f t="shared" si="635"/>
        <v>0</v>
      </c>
      <c r="Y62" s="173">
        <f t="shared" si="635"/>
        <v>2</v>
      </c>
      <c r="Z62" s="173">
        <f t="shared" si="635"/>
        <v>344</v>
      </c>
      <c r="AA62" s="173">
        <f t="shared" si="635"/>
        <v>0</v>
      </c>
      <c r="AB62" s="173">
        <f t="shared" si="635"/>
        <v>0</v>
      </c>
      <c r="AC62" s="173">
        <f t="shared" si="635"/>
        <v>0</v>
      </c>
      <c r="AD62" s="178">
        <f t="shared" si="635"/>
        <v>0.8</v>
      </c>
      <c r="AF62" s="172">
        <f t="shared" si="636"/>
        <v>0.17960000000000001</v>
      </c>
      <c r="AG62" s="173">
        <f t="shared" si="636"/>
        <v>0</v>
      </c>
      <c r="AH62" s="173">
        <f t="shared" si="636"/>
        <v>0.17960000000000001</v>
      </c>
      <c r="AI62" s="173">
        <f t="shared" si="636"/>
        <v>20</v>
      </c>
      <c r="AJ62" s="173">
        <f t="shared" si="636"/>
        <v>2</v>
      </c>
      <c r="AK62" s="179">
        <f t="shared" si="636"/>
        <v>5.08</v>
      </c>
      <c r="AL62" s="173">
        <f t="shared" si="636"/>
        <v>0</v>
      </c>
      <c r="AM62" s="180">
        <f t="shared" si="636"/>
        <v>2</v>
      </c>
      <c r="AN62" s="180">
        <f t="shared" si="636"/>
        <v>344</v>
      </c>
      <c r="AO62" s="173">
        <f t="shared" si="636"/>
        <v>0</v>
      </c>
      <c r="AP62" s="173">
        <f t="shared" si="636"/>
        <v>0</v>
      </c>
      <c r="AQ62" s="173">
        <f t="shared" si="636"/>
        <v>0</v>
      </c>
      <c r="AR62" s="178">
        <f t="shared" si="636"/>
        <v>0.8</v>
      </c>
      <c r="AT62" s="181">
        <f t="shared" si="637"/>
        <v>688</v>
      </c>
      <c r="AU62" s="181">
        <f t="shared" si="638"/>
        <v>1747.52</v>
      </c>
      <c r="AV62" s="181">
        <f t="shared" si="633"/>
        <v>1398.0160000000001</v>
      </c>
      <c r="AW62" s="181">
        <f t="shared" si="639"/>
        <v>2</v>
      </c>
      <c r="AX62" s="181">
        <f t="shared" si="640"/>
        <v>61.782400000000003</v>
      </c>
      <c r="AY62" s="181">
        <f t="shared" si="641"/>
        <v>0</v>
      </c>
      <c r="AZ62" s="181">
        <f t="shared" si="642"/>
        <v>0</v>
      </c>
      <c r="BA62" s="182"/>
    </row>
    <row r="63" spans="1:53" ht="12.75" customHeight="1">
      <c r="A63" s="185" t="s">
        <v>58</v>
      </c>
      <c r="B63" s="171" t="s">
        <v>9</v>
      </c>
      <c r="C63" s="324" t="s">
        <v>123</v>
      </c>
      <c r="D63" s="363">
        <f t="shared" si="634"/>
        <v>7.4466666666666667E-2</v>
      </c>
      <c r="E63" s="173">
        <f>0/300</f>
        <v>0</v>
      </c>
      <c r="F63" s="173">
        <f>22.34/300</f>
        <v>7.4466666666666667E-2</v>
      </c>
      <c r="G63" s="174">
        <v>20</v>
      </c>
      <c r="H63" s="339">
        <f>600/300</f>
        <v>2</v>
      </c>
      <c r="I63" s="339">
        <f>1524/300</f>
        <v>5.08</v>
      </c>
      <c r="J63" s="175">
        <v>0</v>
      </c>
      <c r="K63" s="167">
        <v>1</v>
      </c>
      <c r="L63" s="432">
        <f>K63*4355.375</f>
        <v>4355.375</v>
      </c>
      <c r="M63" s="176">
        <v>0</v>
      </c>
      <c r="N63" s="176">
        <v>0</v>
      </c>
      <c r="O63" s="176">
        <v>0</v>
      </c>
      <c r="P63" s="177">
        <v>0.8</v>
      </c>
      <c r="Q63" s="191"/>
      <c r="R63" s="172">
        <f t="shared" si="635"/>
        <v>7.4466666666666667E-2</v>
      </c>
      <c r="S63" s="173">
        <f t="shared" si="635"/>
        <v>0</v>
      </c>
      <c r="T63" s="173">
        <f t="shared" si="635"/>
        <v>7.4466666666666667E-2</v>
      </c>
      <c r="U63" s="173">
        <f t="shared" si="635"/>
        <v>20</v>
      </c>
      <c r="V63" s="173">
        <f t="shared" si="635"/>
        <v>2</v>
      </c>
      <c r="W63" s="173">
        <f t="shared" si="635"/>
        <v>5.08</v>
      </c>
      <c r="X63" s="173">
        <f t="shared" si="635"/>
        <v>0</v>
      </c>
      <c r="Y63" s="173">
        <f t="shared" si="635"/>
        <v>1</v>
      </c>
      <c r="Z63" s="173">
        <f t="shared" si="635"/>
        <v>4355.375</v>
      </c>
      <c r="AA63" s="173">
        <f t="shared" si="635"/>
        <v>0</v>
      </c>
      <c r="AB63" s="173">
        <f t="shared" si="635"/>
        <v>0</v>
      </c>
      <c r="AC63" s="173">
        <f t="shared" si="635"/>
        <v>0</v>
      </c>
      <c r="AD63" s="178">
        <f t="shared" si="635"/>
        <v>0.8</v>
      </c>
      <c r="AF63" s="172">
        <f t="shared" si="636"/>
        <v>7.4466666666666667E-2</v>
      </c>
      <c r="AG63" s="173">
        <f t="shared" si="636"/>
        <v>0</v>
      </c>
      <c r="AH63" s="173">
        <f t="shared" si="636"/>
        <v>7.4466666666666667E-2</v>
      </c>
      <c r="AI63" s="173">
        <f t="shared" si="636"/>
        <v>20</v>
      </c>
      <c r="AJ63" s="173">
        <f t="shared" si="636"/>
        <v>2</v>
      </c>
      <c r="AK63" s="179">
        <f t="shared" si="636"/>
        <v>5.08</v>
      </c>
      <c r="AL63" s="173">
        <f t="shared" si="636"/>
        <v>0</v>
      </c>
      <c r="AM63" s="180">
        <f t="shared" si="636"/>
        <v>1</v>
      </c>
      <c r="AN63" s="180">
        <f t="shared" si="636"/>
        <v>4355.375</v>
      </c>
      <c r="AO63" s="173">
        <f t="shared" si="636"/>
        <v>0</v>
      </c>
      <c r="AP63" s="173">
        <f t="shared" si="636"/>
        <v>0</v>
      </c>
      <c r="AQ63" s="173">
        <f t="shared" si="636"/>
        <v>0</v>
      </c>
      <c r="AR63" s="178">
        <f t="shared" si="636"/>
        <v>0.8</v>
      </c>
      <c r="AT63" s="181">
        <f t="shared" si="637"/>
        <v>8710.75</v>
      </c>
      <c r="AU63" s="181">
        <f t="shared" si="638"/>
        <v>22125.305</v>
      </c>
      <c r="AV63" s="181">
        <f t="shared" si="633"/>
        <v>17700.244000000002</v>
      </c>
      <c r="AW63" s="181">
        <f t="shared" si="639"/>
        <v>1</v>
      </c>
      <c r="AX63" s="181">
        <f t="shared" si="640"/>
        <v>324.33025833333335</v>
      </c>
      <c r="AY63" s="181">
        <f t="shared" si="641"/>
        <v>0</v>
      </c>
      <c r="AZ63" s="181">
        <f t="shared" si="642"/>
        <v>0</v>
      </c>
      <c r="BA63" s="182"/>
    </row>
    <row r="64" spans="1:53" ht="12.75" customHeight="1">
      <c r="A64" s="188" t="s">
        <v>54</v>
      </c>
      <c r="B64" s="171" t="s">
        <v>9</v>
      </c>
      <c r="C64" s="324" t="s">
        <v>123</v>
      </c>
      <c r="D64" s="172">
        <f t="shared" si="634"/>
        <v>5.5181818181818179E-2</v>
      </c>
      <c r="E64" s="173">
        <f>7.08/220</f>
        <v>3.2181818181818179E-2</v>
      </c>
      <c r="F64" s="173">
        <f>5.06/220</f>
        <v>2.3E-2</v>
      </c>
      <c r="G64" s="174">
        <v>18</v>
      </c>
      <c r="H64" s="339">
        <v>1.25</v>
      </c>
      <c r="I64" s="339">
        <v>2.5</v>
      </c>
      <c r="J64" s="175">
        <v>0</v>
      </c>
      <c r="K64" s="167">
        <v>50</v>
      </c>
      <c r="L64" s="432">
        <f>K64*247.7454545</f>
        <v>12387.272724999999</v>
      </c>
      <c r="M64" s="176">
        <v>0</v>
      </c>
      <c r="N64" s="176">
        <v>0</v>
      </c>
      <c r="O64" s="176">
        <v>0</v>
      </c>
      <c r="P64" s="177">
        <v>0.8</v>
      </c>
      <c r="Q64" s="191"/>
      <c r="R64" s="172">
        <f t="shared" ref="R64:AD64" si="643">D64</f>
        <v>5.5181818181818179E-2</v>
      </c>
      <c r="S64" s="173">
        <f t="shared" si="643"/>
        <v>3.2181818181818179E-2</v>
      </c>
      <c r="T64" s="173">
        <f t="shared" si="643"/>
        <v>2.3E-2</v>
      </c>
      <c r="U64" s="173">
        <f t="shared" si="643"/>
        <v>18</v>
      </c>
      <c r="V64" s="173">
        <f t="shared" si="643"/>
        <v>1.25</v>
      </c>
      <c r="W64" s="173">
        <f t="shared" si="643"/>
        <v>2.5</v>
      </c>
      <c r="X64" s="173">
        <f t="shared" si="643"/>
        <v>0</v>
      </c>
      <c r="Y64" s="173">
        <f t="shared" si="643"/>
        <v>50</v>
      </c>
      <c r="Z64" s="173">
        <f t="shared" si="643"/>
        <v>12387.272724999999</v>
      </c>
      <c r="AA64" s="173">
        <f t="shared" si="643"/>
        <v>0</v>
      </c>
      <c r="AB64" s="173">
        <f t="shared" si="643"/>
        <v>0</v>
      </c>
      <c r="AC64" s="173">
        <f t="shared" si="643"/>
        <v>0</v>
      </c>
      <c r="AD64" s="178">
        <f t="shared" si="643"/>
        <v>0.8</v>
      </c>
      <c r="AF64" s="172">
        <f t="shared" ref="AF64:AR64" si="644">D64</f>
        <v>5.5181818181818179E-2</v>
      </c>
      <c r="AG64" s="173">
        <f t="shared" si="644"/>
        <v>3.2181818181818179E-2</v>
      </c>
      <c r="AH64" s="173">
        <f t="shared" si="644"/>
        <v>2.3E-2</v>
      </c>
      <c r="AI64" s="173">
        <f t="shared" si="644"/>
        <v>18</v>
      </c>
      <c r="AJ64" s="173">
        <f t="shared" si="644"/>
        <v>1.25</v>
      </c>
      <c r="AK64" s="179">
        <f t="shared" si="644"/>
        <v>2.5</v>
      </c>
      <c r="AL64" s="173">
        <f t="shared" si="644"/>
        <v>0</v>
      </c>
      <c r="AM64" s="180">
        <f t="shared" si="644"/>
        <v>50</v>
      </c>
      <c r="AN64" s="180">
        <f t="shared" si="644"/>
        <v>12387.272724999999</v>
      </c>
      <c r="AO64" s="173">
        <f t="shared" si="644"/>
        <v>0</v>
      </c>
      <c r="AP64" s="173">
        <f t="shared" si="644"/>
        <v>0</v>
      </c>
      <c r="AQ64" s="173">
        <f t="shared" si="644"/>
        <v>0</v>
      </c>
      <c r="AR64" s="178">
        <f t="shared" si="644"/>
        <v>0.8</v>
      </c>
      <c r="AT64" s="181">
        <f t="shared" si="637"/>
        <v>15484.09090625</v>
      </c>
      <c r="AU64" s="181">
        <f t="shared" si="638"/>
        <v>30968.181812499999</v>
      </c>
      <c r="AV64" s="181">
        <f t="shared" si="633"/>
        <v>24774.545450000001</v>
      </c>
      <c r="AW64" s="181">
        <f t="shared" si="639"/>
        <v>50</v>
      </c>
      <c r="AX64" s="181">
        <f t="shared" si="640"/>
        <v>683.55223127954537</v>
      </c>
      <c r="AY64" s="181">
        <f t="shared" si="641"/>
        <v>0</v>
      </c>
      <c r="AZ64" s="181">
        <f t="shared" si="642"/>
        <v>0</v>
      </c>
      <c r="BA64" s="182"/>
    </row>
    <row r="65" spans="1:53" ht="12.75" customHeight="1">
      <c r="A65" s="185" t="s">
        <v>53</v>
      </c>
      <c r="B65" s="171" t="s">
        <v>9</v>
      </c>
      <c r="C65" s="324" t="s">
        <v>123</v>
      </c>
      <c r="D65" s="172">
        <f t="shared" si="634"/>
        <v>0.16963636363636364</v>
      </c>
      <c r="E65" s="173">
        <f>21.72/220</f>
        <v>9.8727272727272719E-2</v>
      </c>
      <c r="F65" s="173">
        <f>15.6/220</f>
        <v>7.0909090909090908E-2</v>
      </c>
      <c r="G65" s="174">
        <v>18</v>
      </c>
      <c r="H65" s="175">
        <v>6</v>
      </c>
      <c r="I65" s="175">
        <v>12</v>
      </c>
      <c r="J65" s="175">
        <v>0</v>
      </c>
      <c r="K65" s="167">
        <v>50</v>
      </c>
      <c r="L65" s="432">
        <f>K65*308.6486486</f>
        <v>15432.432430000001</v>
      </c>
      <c r="M65" s="176">
        <v>0</v>
      </c>
      <c r="N65" s="176">
        <v>0</v>
      </c>
      <c r="O65" s="176">
        <v>0</v>
      </c>
      <c r="P65" s="177">
        <v>0.8</v>
      </c>
      <c r="Q65" s="191"/>
      <c r="R65" s="172">
        <f t="shared" ref="R65:AD66" si="645">D65</f>
        <v>0.16963636363636364</v>
      </c>
      <c r="S65" s="173">
        <f t="shared" si="645"/>
        <v>9.8727272727272719E-2</v>
      </c>
      <c r="T65" s="173">
        <f t="shared" si="645"/>
        <v>7.0909090909090908E-2</v>
      </c>
      <c r="U65" s="173">
        <f t="shared" si="645"/>
        <v>18</v>
      </c>
      <c r="V65" s="173">
        <f t="shared" si="645"/>
        <v>6</v>
      </c>
      <c r="W65" s="173">
        <f t="shared" si="645"/>
        <v>12</v>
      </c>
      <c r="X65" s="173">
        <f t="shared" si="645"/>
        <v>0</v>
      </c>
      <c r="Y65" s="173">
        <f t="shared" si="645"/>
        <v>50</v>
      </c>
      <c r="Z65" s="173">
        <f t="shared" si="645"/>
        <v>15432.432430000001</v>
      </c>
      <c r="AA65" s="173">
        <f t="shared" si="645"/>
        <v>0</v>
      </c>
      <c r="AB65" s="173">
        <f t="shared" si="645"/>
        <v>0</v>
      </c>
      <c r="AC65" s="173">
        <f t="shared" si="645"/>
        <v>0</v>
      </c>
      <c r="AD65" s="178">
        <f t="shared" si="645"/>
        <v>0.8</v>
      </c>
      <c r="AF65" s="172">
        <f t="shared" ref="AF65:AR66" si="646">D65</f>
        <v>0.16963636363636364</v>
      </c>
      <c r="AG65" s="173">
        <f t="shared" si="646"/>
        <v>9.8727272727272719E-2</v>
      </c>
      <c r="AH65" s="173">
        <f t="shared" si="646"/>
        <v>7.0909090909090908E-2</v>
      </c>
      <c r="AI65" s="173">
        <f t="shared" si="646"/>
        <v>18</v>
      </c>
      <c r="AJ65" s="173">
        <f t="shared" si="646"/>
        <v>6</v>
      </c>
      <c r="AK65" s="179">
        <f t="shared" si="646"/>
        <v>12</v>
      </c>
      <c r="AL65" s="173">
        <f t="shared" si="646"/>
        <v>0</v>
      </c>
      <c r="AM65" s="180">
        <f t="shared" si="646"/>
        <v>50</v>
      </c>
      <c r="AN65" s="180">
        <f t="shared" si="646"/>
        <v>15432.432430000001</v>
      </c>
      <c r="AO65" s="173">
        <f t="shared" si="646"/>
        <v>0</v>
      </c>
      <c r="AP65" s="173">
        <f t="shared" si="646"/>
        <v>0</v>
      </c>
      <c r="AQ65" s="173">
        <f t="shared" si="646"/>
        <v>0</v>
      </c>
      <c r="AR65" s="178">
        <f t="shared" si="646"/>
        <v>0.8</v>
      </c>
      <c r="AT65" s="181">
        <f t="shared" si="637"/>
        <v>92594.594580000004</v>
      </c>
      <c r="AU65" s="181">
        <f t="shared" si="638"/>
        <v>185189.18916000001</v>
      </c>
      <c r="AV65" s="181">
        <f t="shared" si="633"/>
        <v>148151.35132800002</v>
      </c>
      <c r="AW65" s="181">
        <f t="shared" si="639"/>
        <v>50</v>
      </c>
      <c r="AX65" s="181">
        <f t="shared" si="640"/>
        <v>2617.9017194890912</v>
      </c>
      <c r="AY65" s="181">
        <f t="shared" si="641"/>
        <v>0</v>
      </c>
      <c r="AZ65" s="181">
        <f t="shared" si="642"/>
        <v>0</v>
      </c>
      <c r="BA65" s="182"/>
    </row>
    <row r="66" spans="1:53" ht="12.75" customHeight="1">
      <c r="A66" s="185" t="s">
        <v>4</v>
      </c>
      <c r="B66" s="171" t="s">
        <v>9</v>
      </c>
      <c r="C66" s="324" t="s">
        <v>123</v>
      </c>
      <c r="D66" s="172">
        <f t="shared" si="634"/>
        <v>0.48133333333333334</v>
      </c>
      <c r="E66" s="173">
        <f>0/60</f>
        <v>0</v>
      </c>
      <c r="F66" s="173">
        <f>28.88/60</f>
        <v>0.48133333333333334</v>
      </c>
      <c r="G66" s="174">
        <v>17</v>
      </c>
      <c r="H66" s="339">
        <v>5</v>
      </c>
      <c r="I66" s="339">
        <v>11.43</v>
      </c>
      <c r="J66" s="175">
        <v>0</v>
      </c>
      <c r="K66" s="167">
        <v>300</v>
      </c>
      <c r="L66" s="432">
        <f>K66*110.9477956</f>
        <v>33284.338680000001</v>
      </c>
      <c r="M66" s="176">
        <v>0</v>
      </c>
      <c r="N66" s="176">
        <v>0</v>
      </c>
      <c r="O66" s="176">
        <v>0</v>
      </c>
      <c r="P66" s="177">
        <v>0.8</v>
      </c>
      <c r="Q66" s="191"/>
      <c r="R66" s="172">
        <f t="shared" si="645"/>
        <v>0.48133333333333334</v>
      </c>
      <c r="S66" s="173">
        <f t="shared" si="645"/>
        <v>0</v>
      </c>
      <c r="T66" s="173">
        <f t="shared" si="645"/>
        <v>0.48133333333333334</v>
      </c>
      <c r="U66" s="173">
        <f t="shared" si="645"/>
        <v>17</v>
      </c>
      <c r="V66" s="173">
        <f t="shared" si="645"/>
        <v>5</v>
      </c>
      <c r="W66" s="173">
        <f t="shared" si="645"/>
        <v>11.43</v>
      </c>
      <c r="X66" s="173">
        <f t="shared" si="645"/>
        <v>0</v>
      </c>
      <c r="Y66" s="173">
        <f t="shared" si="645"/>
        <v>300</v>
      </c>
      <c r="Z66" s="173">
        <f t="shared" si="645"/>
        <v>33284.338680000001</v>
      </c>
      <c r="AA66" s="173">
        <f t="shared" si="645"/>
        <v>0</v>
      </c>
      <c r="AB66" s="173">
        <f t="shared" si="645"/>
        <v>0</v>
      </c>
      <c r="AC66" s="173">
        <f t="shared" si="645"/>
        <v>0</v>
      </c>
      <c r="AD66" s="178">
        <f t="shared" si="645"/>
        <v>0.8</v>
      </c>
      <c r="AF66" s="172">
        <f t="shared" si="646"/>
        <v>0.48133333333333334</v>
      </c>
      <c r="AG66" s="173">
        <f t="shared" si="646"/>
        <v>0</v>
      </c>
      <c r="AH66" s="173">
        <f t="shared" si="646"/>
        <v>0.48133333333333334</v>
      </c>
      <c r="AI66" s="173">
        <f t="shared" si="646"/>
        <v>17</v>
      </c>
      <c r="AJ66" s="173">
        <f t="shared" si="646"/>
        <v>5</v>
      </c>
      <c r="AK66" s="179">
        <f t="shared" si="646"/>
        <v>11.43</v>
      </c>
      <c r="AL66" s="173">
        <f t="shared" si="646"/>
        <v>0</v>
      </c>
      <c r="AM66" s="180">
        <f t="shared" si="646"/>
        <v>300</v>
      </c>
      <c r="AN66" s="180">
        <f t="shared" si="646"/>
        <v>33284.338680000001</v>
      </c>
      <c r="AO66" s="173">
        <f t="shared" si="646"/>
        <v>0</v>
      </c>
      <c r="AP66" s="173">
        <f t="shared" si="646"/>
        <v>0</v>
      </c>
      <c r="AQ66" s="173">
        <f t="shared" si="646"/>
        <v>0</v>
      </c>
      <c r="AR66" s="178">
        <f t="shared" si="646"/>
        <v>0.8</v>
      </c>
      <c r="AT66" s="181">
        <f t="shared" si="637"/>
        <v>166421.69339999999</v>
      </c>
      <c r="AU66" s="181">
        <f t="shared" si="638"/>
        <v>380439.99111240002</v>
      </c>
      <c r="AV66" s="181">
        <f t="shared" si="633"/>
        <v>304351.99288992002</v>
      </c>
      <c r="AW66" s="181">
        <f t="shared" si="639"/>
        <v>300</v>
      </c>
      <c r="AX66" s="181">
        <f t="shared" si="640"/>
        <v>16020.86168464</v>
      </c>
      <c r="AY66" s="181">
        <f t="shared" si="641"/>
        <v>0</v>
      </c>
      <c r="AZ66" s="181">
        <f t="shared" si="642"/>
        <v>0</v>
      </c>
      <c r="BA66" s="182"/>
    </row>
    <row r="67" spans="1:53" ht="12.75" customHeight="1">
      <c r="A67" s="185" t="s">
        <v>100</v>
      </c>
      <c r="B67" s="171" t="s">
        <v>9</v>
      </c>
      <c r="C67" s="324" t="s">
        <v>123</v>
      </c>
      <c r="D67" s="172">
        <f t="shared" si="0"/>
        <v>40.299999999999997</v>
      </c>
      <c r="E67" s="173">
        <v>23.5</v>
      </c>
      <c r="F67" s="173">
        <v>16.8</v>
      </c>
      <c r="G67" s="174">
        <v>12</v>
      </c>
      <c r="H67" s="175">
        <v>1000</v>
      </c>
      <c r="I67" s="175">
        <v>21797</v>
      </c>
      <c r="J67" s="175">
        <v>0</v>
      </c>
      <c r="K67" s="167">
        <v>20</v>
      </c>
      <c r="L67" s="167">
        <f t="shared" si="632"/>
        <v>20</v>
      </c>
      <c r="M67" s="176">
        <v>0</v>
      </c>
      <c r="N67" s="176">
        <v>0</v>
      </c>
      <c r="O67" s="176">
        <v>0</v>
      </c>
      <c r="P67" s="177">
        <v>0.8</v>
      </c>
      <c r="Q67" s="191"/>
      <c r="R67" s="172">
        <f t="shared" si="1"/>
        <v>40.299999999999997</v>
      </c>
      <c r="S67" s="173">
        <f t="shared" si="2"/>
        <v>23.5</v>
      </c>
      <c r="T67" s="173">
        <f t="shared" si="3"/>
        <v>16.8</v>
      </c>
      <c r="U67" s="173">
        <f t="shared" si="4"/>
        <v>12</v>
      </c>
      <c r="V67" s="173">
        <f t="shared" si="5"/>
        <v>1000</v>
      </c>
      <c r="W67" s="173">
        <f t="shared" si="6"/>
        <v>21797</v>
      </c>
      <c r="X67" s="173">
        <f t="shared" si="7"/>
        <v>0</v>
      </c>
      <c r="Y67" s="173">
        <f t="shared" si="8"/>
        <v>20</v>
      </c>
      <c r="Z67" s="173">
        <f t="shared" si="9"/>
        <v>20</v>
      </c>
      <c r="AA67" s="173">
        <f t="shared" si="10"/>
        <v>0</v>
      </c>
      <c r="AB67" s="173">
        <f t="shared" si="11"/>
        <v>0</v>
      </c>
      <c r="AC67" s="173">
        <f t="shared" si="12"/>
        <v>0</v>
      </c>
      <c r="AD67" s="178">
        <f t="shared" si="13"/>
        <v>0.8</v>
      </c>
      <c r="AF67" s="172">
        <f t="shared" si="14"/>
        <v>40.299999999999997</v>
      </c>
      <c r="AG67" s="173">
        <f t="shared" si="15"/>
        <v>23.5</v>
      </c>
      <c r="AH67" s="173">
        <f t="shared" si="16"/>
        <v>16.8</v>
      </c>
      <c r="AI67" s="173">
        <f t="shared" si="17"/>
        <v>12</v>
      </c>
      <c r="AJ67" s="173">
        <f t="shared" si="18"/>
        <v>1000</v>
      </c>
      <c r="AK67" s="179">
        <f t="shared" si="19"/>
        <v>21797</v>
      </c>
      <c r="AL67" s="173">
        <f t="shared" si="20"/>
        <v>0</v>
      </c>
      <c r="AM67" s="180">
        <f t="shared" si="21"/>
        <v>20</v>
      </c>
      <c r="AN67" s="180">
        <f t="shared" si="22"/>
        <v>20</v>
      </c>
      <c r="AO67" s="173">
        <f t="shared" si="23"/>
        <v>0</v>
      </c>
      <c r="AP67" s="173">
        <f t="shared" si="24"/>
        <v>0</v>
      </c>
      <c r="AQ67" s="173">
        <f t="shared" si="25"/>
        <v>0</v>
      </c>
      <c r="AR67" s="178">
        <f t="shared" si="26"/>
        <v>0.8</v>
      </c>
      <c r="AT67" s="181">
        <f t="shared" si="27"/>
        <v>20000</v>
      </c>
      <c r="AU67" s="181">
        <f t="shared" si="28"/>
        <v>435940</v>
      </c>
      <c r="AV67" s="181">
        <f t="shared" si="29"/>
        <v>348752</v>
      </c>
      <c r="AW67" s="181">
        <f t="shared" si="30"/>
        <v>20</v>
      </c>
      <c r="AX67" s="181">
        <f t="shared" si="31"/>
        <v>806</v>
      </c>
      <c r="AY67" s="181">
        <f t="shared" si="32"/>
        <v>0</v>
      </c>
      <c r="AZ67" s="181">
        <f t="shared" si="33"/>
        <v>0</v>
      </c>
      <c r="BA67" s="182"/>
    </row>
    <row r="68" spans="1:53" ht="12.75" customHeight="1">
      <c r="A68" s="185" t="s">
        <v>97</v>
      </c>
      <c r="B68" s="171" t="s">
        <v>9</v>
      </c>
      <c r="C68" s="324" t="s">
        <v>123</v>
      </c>
      <c r="D68" s="172">
        <f t="shared" si="0"/>
        <v>40.402100000000004</v>
      </c>
      <c r="E68" s="173">
        <v>23.57</v>
      </c>
      <c r="F68" s="173">
        <v>16.832100000000001</v>
      </c>
      <c r="G68" s="174">
        <v>8</v>
      </c>
      <c r="H68" s="175">
        <v>1000</v>
      </c>
      <c r="I68" s="175">
        <v>3796</v>
      </c>
      <c r="J68" s="175">
        <v>0</v>
      </c>
      <c r="K68" s="167">
        <v>10</v>
      </c>
      <c r="L68" s="167">
        <f t="shared" si="632"/>
        <v>10</v>
      </c>
      <c r="M68" s="176">
        <v>0</v>
      </c>
      <c r="N68" s="176">
        <v>0</v>
      </c>
      <c r="O68" s="176">
        <v>0</v>
      </c>
      <c r="P68" s="177">
        <v>0.8</v>
      </c>
      <c r="Q68" s="191"/>
      <c r="R68" s="172">
        <f t="shared" si="1"/>
        <v>40.402100000000004</v>
      </c>
      <c r="S68" s="173">
        <f t="shared" si="2"/>
        <v>23.57</v>
      </c>
      <c r="T68" s="173">
        <f t="shared" si="3"/>
        <v>16.832100000000001</v>
      </c>
      <c r="U68" s="173">
        <f t="shared" si="4"/>
        <v>8</v>
      </c>
      <c r="V68" s="173">
        <f t="shared" si="5"/>
        <v>1000</v>
      </c>
      <c r="W68" s="173">
        <f t="shared" si="6"/>
        <v>3796</v>
      </c>
      <c r="X68" s="173">
        <f t="shared" si="7"/>
        <v>0</v>
      </c>
      <c r="Y68" s="173">
        <f t="shared" si="8"/>
        <v>10</v>
      </c>
      <c r="Z68" s="173">
        <f t="shared" si="9"/>
        <v>10</v>
      </c>
      <c r="AA68" s="173">
        <f t="shared" si="10"/>
        <v>0</v>
      </c>
      <c r="AB68" s="173">
        <f t="shared" si="11"/>
        <v>0</v>
      </c>
      <c r="AC68" s="173">
        <f t="shared" si="12"/>
        <v>0</v>
      </c>
      <c r="AD68" s="178">
        <f t="shared" si="13"/>
        <v>0.8</v>
      </c>
      <c r="AF68" s="172">
        <f t="shared" si="14"/>
        <v>40.402100000000004</v>
      </c>
      <c r="AG68" s="173">
        <f t="shared" si="15"/>
        <v>23.57</v>
      </c>
      <c r="AH68" s="173">
        <f t="shared" si="16"/>
        <v>16.832100000000001</v>
      </c>
      <c r="AI68" s="173">
        <f t="shared" si="17"/>
        <v>8</v>
      </c>
      <c r="AJ68" s="173">
        <f t="shared" si="18"/>
        <v>1000</v>
      </c>
      <c r="AK68" s="179">
        <f t="shared" si="19"/>
        <v>3796</v>
      </c>
      <c r="AL68" s="173">
        <f t="shared" si="20"/>
        <v>0</v>
      </c>
      <c r="AM68" s="180">
        <f t="shared" si="21"/>
        <v>10</v>
      </c>
      <c r="AN68" s="180">
        <f t="shared" si="22"/>
        <v>10</v>
      </c>
      <c r="AO68" s="173">
        <f t="shared" si="23"/>
        <v>0</v>
      </c>
      <c r="AP68" s="173">
        <f t="shared" si="24"/>
        <v>0</v>
      </c>
      <c r="AQ68" s="173">
        <f t="shared" si="25"/>
        <v>0</v>
      </c>
      <c r="AR68" s="178">
        <f t="shared" si="26"/>
        <v>0.8</v>
      </c>
      <c r="AT68" s="181">
        <f t="shared" si="27"/>
        <v>10000</v>
      </c>
      <c r="AU68" s="181">
        <f t="shared" si="28"/>
        <v>37960</v>
      </c>
      <c r="AV68" s="181">
        <f t="shared" si="29"/>
        <v>30368</v>
      </c>
      <c r="AW68" s="181">
        <f t="shared" si="30"/>
        <v>10</v>
      </c>
      <c r="AX68" s="181">
        <f t="shared" si="31"/>
        <v>404.02100000000007</v>
      </c>
      <c r="AY68" s="181">
        <f t="shared" si="32"/>
        <v>0</v>
      </c>
      <c r="AZ68" s="181">
        <f t="shared" si="33"/>
        <v>0</v>
      </c>
      <c r="BA68" s="182"/>
    </row>
    <row r="69" spans="1:53" ht="12.75" customHeight="1">
      <c r="A69" s="185" t="s">
        <v>99</v>
      </c>
      <c r="B69" s="171" t="s">
        <v>9</v>
      </c>
      <c r="C69" s="324" t="s">
        <v>123</v>
      </c>
      <c r="D69" s="172">
        <f>(SUM(E69:F69))/2</f>
        <v>16.149999999999999</v>
      </c>
      <c r="E69" s="173">
        <v>18.8</v>
      </c>
      <c r="F69" s="173">
        <v>13.5</v>
      </c>
      <c r="G69" s="174">
        <v>12</v>
      </c>
      <c r="H69" s="166">
        <f>(1000/2)</f>
        <v>500</v>
      </c>
      <c r="I69" s="166">
        <f>3144/2</f>
        <v>1572</v>
      </c>
      <c r="J69" s="175">
        <v>0</v>
      </c>
      <c r="K69" s="167">
        <v>50</v>
      </c>
      <c r="L69" s="167">
        <f t="shared" si="632"/>
        <v>50</v>
      </c>
      <c r="M69" s="176">
        <v>0</v>
      </c>
      <c r="N69" s="176">
        <v>0</v>
      </c>
      <c r="O69" s="176">
        <v>0</v>
      </c>
      <c r="P69" s="177">
        <v>0.8</v>
      </c>
      <c r="Q69" s="191"/>
      <c r="R69" s="172">
        <f t="shared" si="1"/>
        <v>16.149999999999999</v>
      </c>
      <c r="S69" s="173">
        <f t="shared" si="2"/>
        <v>18.8</v>
      </c>
      <c r="T69" s="173">
        <f t="shared" si="3"/>
        <v>13.5</v>
      </c>
      <c r="U69" s="173">
        <f t="shared" si="4"/>
        <v>12</v>
      </c>
      <c r="V69" s="173">
        <f t="shared" si="5"/>
        <v>500</v>
      </c>
      <c r="W69" s="173">
        <f t="shared" si="6"/>
        <v>1572</v>
      </c>
      <c r="X69" s="173">
        <f t="shared" si="7"/>
        <v>0</v>
      </c>
      <c r="Y69" s="173">
        <f t="shared" si="8"/>
        <v>50</v>
      </c>
      <c r="Z69" s="173">
        <f t="shared" si="9"/>
        <v>50</v>
      </c>
      <c r="AA69" s="173">
        <f t="shared" si="10"/>
        <v>0</v>
      </c>
      <c r="AB69" s="173">
        <f t="shared" si="11"/>
        <v>0</v>
      </c>
      <c r="AC69" s="173">
        <f t="shared" si="12"/>
        <v>0</v>
      </c>
      <c r="AD69" s="178">
        <f t="shared" si="13"/>
        <v>0.8</v>
      </c>
      <c r="AF69" s="172">
        <f t="shared" si="14"/>
        <v>16.149999999999999</v>
      </c>
      <c r="AG69" s="173">
        <f t="shared" si="15"/>
        <v>18.8</v>
      </c>
      <c r="AH69" s="173">
        <f t="shared" si="16"/>
        <v>13.5</v>
      </c>
      <c r="AI69" s="173">
        <f t="shared" si="17"/>
        <v>12</v>
      </c>
      <c r="AJ69" s="173">
        <f t="shared" si="18"/>
        <v>500</v>
      </c>
      <c r="AK69" s="179">
        <f t="shared" si="19"/>
        <v>1572</v>
      </c>
      <c r="AL69" s="173">
        <f t="shared" si="20"/>
        <v>0</v>
      </c>
      <c r="AM69" s="180">
        <f t="shared" si="21"/>
        <v>50</v>
      </c>
      <c r="AN69" s="180">
        <f t="shared" si="22"/>
        <v>50</v>
      </c>
      <c r="AO69" s="173">
        <f t="shared" si="23"/>
        <v>0</v>
      </c>
      <c r="AP69" s="173">
        <f t="shared" si="24"/>
        <v>0</v>
      </c>
      <c r="AQ69" s="173">
        <f t="shared" si="25"/>
        <v>0</v>
      </c>
      <c r="AR69" s="178">
        <f t="shared" si="26"/>
        <v>0.8</v>
      </c>
      <c r="AT69" s="181">
        <f t="shared" si="27"/>
        <v>25000</v>
      </c>
      <c r="AU69" s="181">
        <f t="shared" si="28"/>
        <v>78600</v>
      </c>
      <c r="AV69" s="181">
        <f t="shared" si="29"/>
        <v>62880</v>
      </c>
      <c r="AW69" s="181">
        <f t="shared" si="30"/>
        <v>50</v>
      </c>
      <c r="AX69" s="181">
        <f t="shared" si="31"/>
        <v>807.49999999999989</v>
      </c>
      <c r="AY69" s="181">
        <f t="shared" si="32"/>
        <v>0</v>
      </c>
      <c r="AZ69" s="181">
        <f t="shared" si="33"/>
        <v>0</v>
      </c>
      <c r="BA69" s="182"/>
    </row>
    <row r="70" spans="1:53" ht="12.75" customHeight="1">
      <c r="A70" s="185" t="s">
        <v>101</v>
      </c>
      <c r="B70" s="171" t="s">
        <v>9</v>
      </c>
      <c r="C70" s="324" t="s">
        <v>123</v>
      </c>
      <c r="D70" s="172">
        <f>SUM(E70:F70)</f>
        <v>8.8000000000000007</v>
      </c>
      <c r="E70" s="173">
        <v>5.13</v>
      </c>
      <c r="F70" s="173">
        <v>3.67</v>
      </c>
      <c r="G70" s="174">
        <v>12</v>
      </c>
      <c r="H70" s="175">
        <v>300</v>
      </c>
      <c r="I70" s="175">
        <v>4575</v>
      </c>
      <c r="J70" s="175">
        <v>0</v>
      </c>
      <c r="K70" s="167">
        <v>10</v>
      </c>
      <c r="L70" s="167">
        <f t="shared" si="632"/>
        <v>10</v>
      </c>
      <c r="M70" s="176">
        <v>0</v>
      </c>
      <c r="N70" s="176">
        <v>0</v>
      </c>
      <c r="O70" s="176">
        <v>0</v>
      </c>
      <c r="P70" s="177">
        <v>0.8</v>
      </c>
      <c r="Q70" s="191"/>
      <c r="R70" s="172">
        <f t="shared" ref="R70:AD70" si="647">D70</f>
        <v>8.8000000000000007</v>
      </c>
      <c r="S70" s="173">
        <f t="shared" si="647"/>
        <v>5.13</v>
      </c>
      <c r="T70" s="173">
        <f t="shared" si="647"/>
        <v>3.67</v>
      </c>
      <c r="U70" s="173">
        <f t="shared" si="647"/>
        <v>12</v>
      </c>
      <c r="V70" s="173">
        <f t="shared" si="647"/>
        <v>300</v>
      </c>
      <c r="W70" s="173">
        <f t="shared" si="647"/>
        <v>4575</v>
      </c>
      <c r="X70" s="173">
        <f t="shared" si="647"/>
        <v>0</v>
      </c>
      <c r="Y70" s="173">
        <f t="shared" si="647"/>
        <v>10</v>
      </c>
      <c r="Z70" s="173">
        <f t="shared" si="647"/>
        <v>10</v>
      </c>
      <c r="AA70" s="173">
        <f t="shared" si="647"/>
        <v>0</v>
      </c>
      <c r="AB70" s="173">
        <f t="shared" si="647"/>
        <v>0</v>
      </c>
      <c r="AC70" s="173">
        <f t="shared" si="647"/>
        <v>0</v>
      </c>
      <c r="AD70" s="178">
        <f t="shared" si="647"/>
        <v>0.8</v>
      </c>
      <c r="AF70" s="172">
        <f t="shared" ref="AF70:AR70" si="648">D70</f>
        <v>8.8000000000000007</v>
      </c>
      <c r="AG70" s="173">
        <f t="shared" si="648"/>
        <v>5.13</v>
      </c>
      <c r="AH70" s="173">
        <f t="shared" si="648"/>
        <v>3.67</v>
      </c>
      <c r="AI70" s="173">
        <f t="shared" si="648"/>
        <v>12</v>
      </c>
      <c r="AJ70" s="173">
        <f t="shared" si="648"/>
        <v>300</v>
      </c>
      <c r="AK70" s="179">
        <f t="shared" si="648"/>
        <v>4575</v>
      </c>
      <c r="AL70" s="173">
        <f t="shared" si="648"/>
        <v>0</v>
      </c>
      <c r="AM70" s="180">
        <f t="shared" si="648"/>
        <v>10</v>
      </c>
      <c r="AN70" s="180">
        <f t="shared" si="648"/>
        <v>10</v>
      </c>
      <c r="AO70" s="173">
        <f t="shared" si="648"/>
        <v>0</v>
      </c>
      <c r="AP70" s="173">
        <f t="shared" si="648"/>
        <v>0</v>
      </c>
      <c r="AQ70" s="173">
        <f t="shared" si="648"/>
        <v>0</v>
      </c>
      <c r="AR70" s="178">
        <f t="shared" si="648"/>
        <v>0.8</v>
      </c>
      <c r="AT70" s="181">
        <f t="shared" ref="AT70:AT75" si="649">IF(Years=1,(H70*$L70),IF(Years=2,(H70*$L70)+((V70/(1+Discount_Rate))*($Z70)),IF(Years=3,(H70*$L70)+((V70/(1+Discount_Rate))*$Z70)+((AJ70/((1+Discount_Rate)^2))*$AN70))))</f>
        <v>3000</v>
      </c>
      <c r="AU70" s="181">
        <f t="shared" ref="AU70:AU75" si="650">IF(Years=1,(I70*$L70),IF(Years=2,(I70*$L70)+((W70/(1+Discount_Rate))*($Z70)),IF(Years=3,(I70*$L70)+((W70/(1+Discount_Rate))*($Z70))+((AK70/((1+Discount_Rate)^2))*($AN70)))))</f>
        <v>45750</v>
      </c>
      <c r="AV70" s="181">
        <f t="shared" ref="AV70:AV75" si="651">IF(Years=1,(I70*$L70*P70),IF(Years=2,(I70*$L70*P70)+((W70/(1+Discount_Rate))*($Z70)*(AD70)),IF(Years=3,(I70*$L70*P70)+((W70/(1+Discount_Rate))*($Z70)*(AD70))+((AK70/((1+Discount_Rate)^2))*($AN70)*(AR70)))))</f>
        <v>36600</v>
      </c>
      <c r="AW70" s="181">
        <f>IF(Years=1,K70,IF(Years=2,(K70+Y70),IF(Years=3,(K70+Y70+AM70))))</f>
        <v>10</v>
      </c>
      <c r="AX70" s="181">
        <f>IF(Years=1,(D70*L70),IF(Years=2,(D70*L70)+(R70*Z70),IF(Years=3,(D70*L70)+(R70*Z70)+(AF70*AN70))))</f>
        <v>88</v>
      </c>
      <c r="AY70" s="181">
        <f>IF(Years=1,N70,IF(Years=2,N70+(AB70/(1+Discount_Rate)),IF(Years=3,N70+(AB70/(1+Discount_Rate))+(AP70/(1+Discount_Rate^2)))))</f>
        <v>0</v>
      </c>
      <c r="AZ70" s="181">
        <f t="shared" ref="AZ70:AZ75" si="652">IF(Years=1,($O70*$L70),IF(Years=2,($O70*$L70)+(($AC70/(1+Discount_Rate))*($Z70)),IF(Years=3,($O70*$L70)+(($AC70/(1+Discount_Rate))*$Z70)+(($AQ70/((1+Discount_Rate)^2))*$AN70))))</f>
        <v>0</v>
      </c>
      <c r="BA70" s="182"/>
    </row>
    <row r="71" spans="1:53" ht="12.75" customHeight="1">
      <c r="A71" s="185" t="s">
        <v>98</v>
      </c>
      <c r="B71" s="171" t="s">
        <v>9</v>
      </c>
      <c r="C71" s="324" t="s">
        <v>123</v>
      </c>
      <c r="D71" s="172">
        <f>SUM(E71:F71)</f>
        <v>35.299999999999997</v>
      </c>
      <c r="E71" s="173">
        <v>20.6</v>
      </c>
      <c r="F71" s="173">
        <v>14.7</v>
      </c>
      <c r="G71" s="174">
        <v>10</v>
      </c>
      <c r="H71" s="175">
        <v>1000</v>
      </c>
      <c r="I71" s="175">
        <v>6221</v>
      </c>
      <c r="J71" s="175">
        <v>0</v>
      </c>
      <c r="K71" s="167">
        <v>15</v>
      </c>
      <c r="L71" s="167">
        <f>K71</f>
        <v>15</v>
      </c>
      <c r="M71" s="176">
        <v>0</v>
      </c>
      <c r="N71" s="176">
        <v>0</v>
      </c>
      <c r="O71" s="176">
        <v>0</v>
      </c>
      <c r="P71" s="177">
        <v>0.8</v>
      </c>
      <c r="Q71" s="191"/>
      <c r="R71" s="172">
        <f t="shared" ref="R71:AD71" si="653">D71</f>
        <v>35.299999999999997</v>
      </c>
      <c r="S71" s="173">
        <f t="shared" si="653"/>
        <v>20.6</v>
      </c>
      <c r="T71" s="173">
        <f t="shared" si="653"/>
        <v>14.7</v>
      </c>
      <c r="U71" s="173">
        <f t="shared" si="653"/>
        <v>10</v>
      </c>
      <c r="V71" s="173">
        <f t="shared" si="653"/>
        <v>1000</v>
      </c>
      <c r="W71" s="173">
        <f t="shared" si="653"/>
        <v>6221</v>
      </c>
      <c r="X71" s="173">
        <f t="shared" si="653"/>
        <v>0</v>
      </c>
      <c r="Y71" s="173">
        <f t="shared" si="653"/>
        <v>15</v>
      </c>
      <c r="Z71" s="173">
        <f t="shared" si="653"/>
        <v>15</v>
      </c>
      <c r="AA71" s="173">
        <f t="shared" si="653"/>
        <v>0</v>
      </c>
      <c r="AB71" s="173">
        <f t="shared" si="653"/>
        <v>0</v>
      </c>
      <c r="AC71" s="173">
        <f t="shared" si="653"/>
        <v>0</v>
      </c>
      <c r="AD71" s="178">
        <f t="shared" si="653"/>
        <v>0.8</v>
      </c>
      <c r="AF71" s="172">
        <f t="shared" ref="AF71:AR71" si="654">D71</f>
        <v>35.299999999999997</v>
      </c>
      <c r="AG71" s="173">
        <f t="shared" si="654"/>
        <v>20.6</v>
      </c>
      <c r="AH71" s="173">
        <f t="shared" si="654"/>
        <v>14.7</v>
      </c>
      <c r="AI71" s="173">
        <f t="shared" si="654"/>
        <v>10</v>
      </c>
      <c r="AJ71" s="173">
        <f t="shared" si="654"/>
        <v>1000</v>
      </c>
      <c r="AK71" s="179">
        <f t="shared" si="654"/>
        <v>6221</v>
      </c>
      <c r="AL71" s="173">
        <f t="shared" si="654"/>
        <v>0</v>
      </c>
      <c r="AM71" s="180">
        <f t="shared" si="654"/>
        <v>15</v>
      </c>
      <c r="AN71" s="180">
        <f t="shared" si="654"/>
        <v>15</v>
      </c>
      <c r="AO71" s="173">
        <f t="shared" si="654"/>
        <v>0</v>
      </c>
      <c r="AP71" s="173">
        <f t="shared" si="654"/>
        <v>0</v>
      </c>
      <c r="AQ71" s="173">
        <f t="shared" si="654"/>
        <v>0</v>
      </c>
      <c r="AR71" s="178">
        <f t="shared" si="654"/>
        <v>0.8</v>
      </c>
      <c r="AT71" s="181">
        <f t="shared" si="649"/>
        <v>15000</v>
      </c>
      <c r="AU71" s="181">
        <f t="shared" si="650"/>
        <v>93315</v>
      </c>
      <c r="AV71" s="181">
        <f t="shared" si="651"/>
        <v>74652</v>
      </c>
      <c r="AW71" s="181">
        <f>IF(Years=1,K71,IF(Years=2,(K71+Y71),IF(Years=3,(K71+Y71+AM71))))</f>
        <v>15</v>
      </c>
      <c r="AX71" s="181">
        <f>IF(Years=1,(D71*L71),IF(Years=2,(D71*L71)+(R71*Z71),IF(Years=3,(D71*L71)+(R71*Z71)+(AF71*AN71))))</f>
        <v>529.5</v>
      </c>
      <c r="AY71" s="181">
        <f>IF(Years=1,N71,IF(Years=2,N71+(AB71/(1+Discount_Rate)),IF(Years=3,N71+(AB71/(1+Discount_Rate))+(AP71/(1+Discount_Rate^2)))))</f>
        <v>0</v>
      </c>
      <c r="AZ71" s="181">
        <f t="shared" si="652"/>
        <v>0</v>
      </c>
      <c r="BA71" s="182"/>
    </row>
    <row r="72" spans="1:53" ht="12.75" customHeight="1">
      <c r="A72" s="185" t="s">
        <v>131</v>
      </c>
      <c r="B72" s="171" t="s">
        <v>9</v>
      </c>
      <c r="C72" s="324" t="s">
        <v>123</v>
      </c>
      <c r="D72" s="337">
        <f>SUM(E72:F72)</f>
        <v>1.24E-2</v>
      </c>
      <c r="E72" s="173">
        <v>0</v>
      </c>
      <c r="F72" s="338">
        <v>1.24E-2</v>
      </c>
      <c r="G72" s="174">
        <v>35</v>
      </c>
      <c r="H72" s="339">
        <v>0.28000000000000003</v>
      </c>
      <c r="I72" s="339">
        <v>0.55000000000000004</v>
      </c>
      <c r="J72" s="175">
        <v>0</v>
      </c>
      <c r="K72" s="167">
        <v>1</v>
      </c>
      <c r="L72" s="432">
        <f>K72*4267.655</f>
        <v>4267.6549999999997</v>
      </c>
      <c r="M72" s="176">
        <v>0</v>
      </c>
      <c r="N72" s="176">
        <v>0</v>
      </c>
      <c r="O72" s="176">
        <v>0</v>
      </c>
      <c r="P72" s="177">
        <v>0.8</v>
      </c>
      <c r="Q72" s="191"/>
      <c r="R72" s="172">
        <f t="shared" ref="R72:AD72" si="655">D72</f>
        <v>1.24E-2</v>
      </c>
      <c r="S72" s="173">
        <f t="shared" si="655"/>
        <v>0</v>
      </c>
      <c r="T72" s="173">
        <f t="shared" si="655"/>
        <v>1.24E-2</v>
      </c>
      <c r="U72" s="173">
        <f t="shared" si="655"/>
        <v>35</v>
      </c>
      <c r="V72" s="173">
        <f t="shared" si="655"/>
        <v>0.28000000000000003</v>
      </c>
      <c r="W72" s="173">
        <f t="shared" si="655"/>
        <v>0.55000000000000004</v>
      </c>
      <c r="X72" s="173">
        <f t="shared" si="655"/>
        <v>0</v>
      </c>
      <c r="Y72" s="173">
        <f t="shared" si="655"/>
        <v>1</v>
      </c>
      <c r="Z72" s="173">
        <f t="shared" si="655"/>
        <v>4267.6549999999997</v>
      </c>
      <c r="AA72" s="173">
        <f t="shared" si="655"/>
        <v>0</v>
      </c>
      <c r="AB72" s="173">
        <f t="shared" si="655"/>
        <v>0</v>
      </c>
      <c r="AC72" s="173">
        <f t="shared" si="655"/>
        <v>0</v>
      </c>
      <c r="AD72" s="178">
        <f t="shared" si="655"/>
        <v>0.8</v>
      </c>
      <c r="AF72" s="172">
        <f t="shared" ref="AF72:AR72" si="656">D72</f>
        <v>1.24E-2</v>
      </c>
      <c r="AG72" s="173">
        <f t="shared" si="656"/>
        <v>0</v>
      </c>
      <c r="AH72" s="173">
        <f t="shared" si="656"/>
        <v>1.24E-2</v>
      </c>
      <c r="AI72" s="173">
        <f t="shared" si="656"/>
        <v>35</v>
      </c>
      <c r="AJ72" s="173">
        <f t="shared" si="656"/>
        <v>0.28000000000000003</v>
      </c>
      <c r="AK72" s="179">
        <f t="shared" si="656"/>
        <v>0.55000000000000004</v>
      </c>
      <c r="AL72" s="173">
        <f t="shared" si="656"/>
        <v>0</v>
      </c>
      <c r="AM72" s="180">
        <f t="shared" si="656"/>
        <v>1</v>
      </c>
      <c r="AN72" s="180">
        <f t="shared" si="656"/>
        <v>4267.6549999999997</v>
      </c>
      <c r="AO72" s="173">
        <f t="shared" si="656"/>
        <v>0</v>
      </c>
      <c r="AP72" s="173">
        <f t="shared" si="656"/>
        <v>0</v>
      </c>
      <c r="AQ72" s="173">
        <f t="shared" si="656"/>
        <v>0</v>
      </c>
      <c r="AR72" s="178">
        <f t="shared" si="656"/>
        <v>0.8</v>
      </c>
      <c r="AT72" s="181">
        <f t="shared" si="649"/>
        <v>1194.9434000000001</v>
      </c>
      <c r="AU72" s="181">
        <f t="shared" si="650"/>
        <v>2347.2102500000001</v>
      </c>
      <c r="AV72" s="181">
        <f t="shared" si="651"/>
        <v>1877.7682000000002</v>
      </c>
      <c r="AW72" s="181">
        <f>IF(Years=1,K72,IF(Years=2,(K72+Y72),IF(Years=3,(K72+Y72+AM72))))</f>
        <v>1</v>
      </c>
      <c r="AX72" s="181">
        <f>IF(Years=1,(D72*L72),IF(Years=2,(D72*L72)+(R72*Z72),IF(Years=3,(D72*L72)+(R72*Z72)+(AF72*AN72))))</f>
        <v>52.918921999999995</v>
      </c>
      <c r="AY72" s="181">
        <f>IF(Years=1,N72,IF(Years=2,N72+(AB72/(1+Discount_Rate)),IF(Years=3,N72+(AB72/(1+Discount_Rate))+(AP72/(1+Discount_Rate^2)))))</f>
        <v>0</v>
      </c>
      <c r="AZ72" s="181">
        <f t="shared" si="652"/>
        <v>0</v>
      </c>
      <c r="BA72" s="182"/>
    </row>
    <row r="73" spans="1:53" ht="12.75" customHeight="1">
      <c r="A73" s="185" t="s">
        <v>132</v>
      </c>
      <c r="B73" s="171" t="s">
        <v>9</v>
      </c>
      <c r="C73" s="324" t="s">
        <v>123</v>
      </c>
      <c r="D73" s="337">
        <f>SUM(E73:F73)</f>
        <v>2.0799999999999999E-2</v>
      </c>
      <c r="E73" s="173">
        <v>0</v>
      </c>
      <c r="F73" s="338">
        <v>2.0799999999999999E-2</v>
      </c>
      <c r="G73" s="174">
        <v>35</v>
      </c>
      <c r="H73" s="339">
        <v>0.28000000000000003</v>
      </c>
      <c r="I73" s="339">
        <v>0.55000000000000004</v>
      </c>
      <c r="J73" s="175">
        <v>0</v>
      </c>
      <c r="K73" s="167">
        <v>1</v>
      </c>
      <c r="L73" s="432">
        <f>K73*4000</f>
        <v>4000</v>
      </c>
      <c r="M73" s="176">
        <v>0</v>
      </c>
      <c r="N73" s="176">
        <v>0</v>
      </c>
      <c r="O73" s="176">
        <v>0</v>
      </c>
      <c r="P73" s="177">
        <v>0.8</v>
      </c>
      <c r="Q73" s="191"/>
      <c r="R73" s="172">
        <f t="shared" ref="R73:AD74" si="657">D73</f>
        <v>2.0799999999999999E-2</v>
      </c>
      <c r="S73" s="173">
        <f t="shared" si="657"/>
        <v>0</v>
      </c>
      <c r="T73" s="173">
        <f t="shared" si="657"/>
        <v>2.0799999999999999E-2</v>
      </c>
      <c r="U73" s="173">
        <f t="shared" si="657"/>
        <v>35</v>
      </c>
      <c r="V73" s="173">
        <f t="shared" si="657"/>
        <v>0.28000000000000003</v>
      </c>
      <c r="W73" s="173">
        <f t="shared" si="657"/>
        <v>0.55000000000000004</v>
      </c>
      <c r="X73" s="173">
        <f t="shared" si="657"/>
        <v>0</v>
      </c>
      <c r="Y73" s="173">
        <f t="shared" si="657"/>
        <v>1</v>
      </c>
      <c r="Z73" s="173">
        <f t="shared" si="657"/>
        <v>4000</v>
      </c>
      <c r="AA73" s="173">
        <f t="shared" si="657"/>
        <v>0</v>
      </c>
      <c r="AB73" s="173">
        <f t="shared" si="657"/>
        <v>0</v>
      </c>
      <c r="AC73" s="173">
        <f t="shared" si="657"/>
        <v>0</v>
      </c>
      <c r="AD73" s="178">
        <f t="shared" si="657"/>
        <v>0.8</v>
      </c>
      <c r="AF73" s="172">
        <f t="shared" ref="AF73:AR74" si="658">D73</f>
        <v>2.0799999999999999E-2</v>
      </c>
      <c r="AG73" s="173">
        <f t="shared" si="658"/>
        <v>0</v>
      </c>
      <c r="AH73" s="173">
        <f t="shared" si="658"/>
        <v>2.0799999999999999E-2</v>
      </c>
      <c r="AI73" s="173">
        <f t="shared" si="658"/>
        <v>35</v>
      </c>
      <c r="AJ73" s="173">
        <f t="shared" si="658"/>
        <v>0.28000000000000003</v>
      </c>
      <c r="AK73" s="179">
        <f t="shared" si="658"/>
        <v>0.55000000000000004</v>
      </c>
      <c r="AL73" s="173">
        <f t="shared" si="658"/>
        <v>0</v>
      </c>
      <c r="AM73" s="180">
        <f t="shared" si="658"/>
        <v>1</v>
      </c>
      <c r="AN73" s="180">
        <f t="shared" si="658"/>
        <v>4000</v>
      </c>
      <c r="AO73" s="173">
        <f t="shared" si="658"/>
        <v>0</v>
      </c>
      <c r="AP73" s="173">
        <f t="shared" si="658"/>
        <v>0</v>
      </c>
      <c r="AQ73" s="173">
        <f t="shared" si="658"/>
        <v>0</v>
      </c>
      <c r="AR73" s="178">
        <f t="shared" si="658"/>
        <v>0.8</v>
      </c>
      <c r="AT73" s="181">
        <f t="shared" si="649"/>
        <v>1120</v>
      </c>
      <c r="AU73" s="181">
        <f t="shared" si="650"/>
        <v>2200</v>
      </c>
      <c r="AV73" s="181">
        <f t="shared" si="651"/>
        <v>1760</v>
      </c>
      <c r="AW73" s="181">
        <f>IF(Years=1,K73,IF(Years=2,(K73+Y73),IF(Years=3,(K73+Y73+AM73))))</f>
        <v>1</v>
      </c>
      <c r="AX73" s="181">
        <f>IF(Years=1,(D73*L73),IF(Years=2,(D73*L73)+(R73*Z73),IF(Years=3,(D73*L73)+(R73*Z73)+(AF73*AN73))))</f>
        <v>83.2</v>
      </c>
      <c r="AY73" s="181">
        <f>IF(Years=1,N73,IF(Years=2,N73+(AB73/(1+Discount_Rate)),IF(Years=3,N73+(AB73/(1+Discount_Rate))+(AP73/(1+Discount_Rate^2)))))</f>
        <v>0</v>
      </c>
      <c r="AZ73" s="181">
        <f t="shared" si="652"/>
        <v>0</v>
      </c>
      <c r="BA73" s="182"/>
    </row>
    <row r="74" spans="1:53" ht="12.75" customHeight="1">
      <c r="A74" s="185" t="s">
        <v>133</v>
      </c>
      <c r="B74" s="171" t="s">
        <v>9</v>
      </c>
      <c r="C74" s="324" t="s">
        <v>123</v>
      </c>
      <c r="D74" s="337">
        <f t="shared" ref="D74" si="659">SUM(E74:F74)</f>
        <v>2.6700000000000002E-2</v>
      </c>
      <c r="E74" s="173">
        <v>0</v>
      </c>
      <c r="F74" s="338">
        <v>2.6700000000000002E-2</v>
      </c>
      <c r="G74" s="174">
        <v>35</v>
      </c>
      <c r="H74" s="339">
        <v>0.37</v>
      </c>
      <c r="I74" s="339">
        <v>0.55000000000000004</v>
      </c>
      <c r="J74" s="175">
        <v>0</v>
      </c>
      <c r="K74" s="167">
        <v>1</v>
      </c>
      <c r="L74" s="432">
        <f>K74*1826.649</f>
        <v>1826.6489999999999</v>
      </c>
      <c r="M74" s="176">
        <v>0</v>
      </c>
      <c r="N74" s="176">
        <v>0</v>
      </c>
      <c r="O74" s="176">
        <v>0</v>
      </c>
      <c r="P74" s="177">
        <v>0.8</v>
      </c>
      <c r="Q74" s="191"/>
      <c r="R74" s="172">
        <f t="shared" si="657"/>
        <v>2.6700000000000002E-2</v>
      </c>
      <c r="S74" s="173">
        <f t="shared" si="657"/>
        <v>0</v>
      </c>
      <c r="T74" s="173">
        <f t="shared" si="657"/>
        <v>2.6700000000000002E-2</v>
      </c>
      <c r="U74" s="173">
        <f t="shared" si="657"/>
        <v>35</v>
      </c>
      <c r="V74" s="173">
        <f t="shared" si="657"/>
        <v>0.37</v>
      </c>
      <c r="W74" s="173">
        <f t="shared" si="657"/>
        <v>0.55000000000000004</v>
      </c>
      <c r="X74" s="173">
        <f t="shared" si="657"/>
        <v>0</v>
      </c>
      <c r="Y74" s="173">
        <f t="shared" si="657"/>
        <v>1</v>
      </c>
      <c r="Z74" s="173">
        <f t="shared" si="657"/>
        <v>1826.6489999999999</v>
      </c>
      <c r="AA74" s="173">
        <f t="shared" si="657"/>
        <v>0</v>
      </c>
      <c r="AB74" s="173">
        <f t="shared" si="657"/>
        <v>0</v>
      </c>
      <c r="AC74" s="173">
        <f t="shared" si="657"/>
        <v>0</v>
      </c>
      <c r="AD74" s="178">
        <f t="shared" si="657"/>
        <v>0.8</v>
      </c>
      <c r="AF74" s="172">
        <f t="shared" si="658"/>
        <v>2.6700000000000002E-2</v>
      </c>
      <c r="AG74" s="173">
        <f t="shared" si="658"/>
        <v>0</v>
      </c>
      <c r="AH74" s="173">
        <f t="shared" si="658"/>
        <v>2.6700000000000002E-2</v>
      </c>
      <c r="AI74" s="173">
        <f t="shared" si="658"/>
        <v>35</v>
      </c>
      <c r="AJ74" s="173">
        <f t="shared" si="658"/>
        <v>0.37</v>
      </c>
      <c r="AK74" s="179">
        <f t="shared" si="658"/>
        <v>0.55000000000000004</v>
      </c>
      <c r="AL74" s="173">
        <f t="shared" si="658"/>
        <v>0</v>
      </c>
      <c r="AM74" s="180">
        <f t="shared" si="658"/>
        <v>1</v>
      </c>
      <c r="AN74" s="180">
        <f t="shared" si="658"/>
        <v>1826.6489999999999</v>
      </c>
      <c r="AO74" s="173">
        <f t="shared" si="658"/>
        <v>0</v>
      </c>
      <c r="AP74" s="173">
        <f t="shared" si="658"/>
        <v>0</v>
      </c>
      <c r="AQ74" s="173">
        <f t="shared" si="658"/>
        <v>0</v>
      </c>
      <c r="AR74" s="178">
        <f t="shared" si="658"/>
        <v>0.8</v>
      </c>
      <c r="AT74" s="181">
        <f t="shared" si="649"/>
        <v>675.86012999999991</v>
      </c>
      <c r="AU74" s="181">
        <f t="shared" si="650"/>
        <v>1004.6569500000001</v>
      </c>
      <c r="AV74" s="181">
        <f t="shared" si="651"/>
        <v>803.72556000000009</v>
      </c>
      <c r="AW74" s="181">
        <f t="shared" ref="AW74" si="660">IF(Years=1,K74,IF(Years=2,(K74+Y74),IF(Years=3,(K74+Y74+AM74))))</f>
        <v>1</v>
      </c>
      <c r="AX74" s="181">
        <f t="shared" ref="AX74" si="661">IF(Years=1,(D74*L74),IF(Years=2,(D74*L74)+(R74*Z74),IF(Years=3,(D74*L74)+(R74*Z74)+(AF74*AN74))))</f>
        <v>48.7715283</v>
      </c>
      <c r="AY74" s="181">
        <f t="shared" ref="AY74" si="662">IF(Years=1,N74,IF(Years=2,N74+(AB74/(1+Discount_Rate)),IF(Years=3,N74+(AB74/(1+Discount_Rate))+(AP74/(1+Discount_Rate^2)))))</f>
        <v>0</v>
      </c>
      <c r="AZ74" s="181">
        <f t="shared" si="652"/>
        <v>0</v>
      </c>
      <c r="BA74" s="182"/>
    </row>
    <row r="75" spans="1:53" ht="12.75" customHeight="1">
      <c r="A75" s="185" t="s">
        <v>134</v>
      </c>
      <c r="B75" s="171" t="s">
        <v>9</v>
      </c>
      <c r="C75" s="324" t="s">
        <v>123</v>
      </c>
      <c r="D75" s="337">
        <f>SUM(E75:F75)</f>
        <v>3.44E-2</v>
      </c>
      <c r="E75" s="173">
        <v>0</v>
      </c>
      <c r="F75" s="338">
        <v>3.44E-2</v>
      </c>
      <c r="G75" s="174">
        <v>35</v>
      </c>
      <c r="H75" s="339">
        <v>0.37</v>
      </c>
      <c r="I75" s="339">
        <v>0.55000000000000004</v>
      </c>
      <c r="J75" s="175">
        <v>0</v>
      </c>
      <c r="K75" s="167">
        <v>10</v>
      </c>
      <c r="L75" s="432">
        <f>K75*43.45946</f>
        <v>434.59460000000001</v>
      </c>
      <c r="M75" s="176">
        <v>0</v>
      </c>
      <c r="N75" s="176">
        <v>0</v>
      </c>
      <c r="O75" s="176">
        <v>0</v>
      </c>
      <c r="P75" s="177">
        <v>0.8</v>
      </c>
      <c r="Q75" s="191"/>
      <c r="R75" s="172">
        <f t="shared" ref="R75" si="663">D75</f>
        <v>3.44E-2</v>
      </c>
      <c r="S75" s="173">
        <f t="shared" ref="S75" si="664">E75</f>
        <v>0</v>
      </c>
      <c r="T75" s="173">
        <f t="shared" ref="T75" si="665">F75</f>
        <v>3.44E-2</v>
      </c>
      <c r="U75" s="173">
        <f t="shared" ref="U75" si="666">G75</f>
        <v>35</v>
      </c>
      <c r="V75" s="173">
        <f t="shared" ref="V75" si="667">H75</f>
        <v>0.37</v>
      </c>
      <c r="W75" s="173">
        <f t="shared" ref="W75" si="668">I75</f>
        <v>0.55000000000000004</v>
      </c>
      <c r="X75" s="173">
        <f t="shared" ref="X75" si="669">J75</f>
        <v>0</v>
      </c>
      <c r="Y75" s="173">
        <f t="shared" ref="Y75" si="670">K75</f>
        <v>10</v>
      </c>
      <c r="Z75" s="173">
        <f t="shared" ref="Z75" si="671">L75</f>
        <v>434.59460000000001</v>
      </c>
      <c r="AA75" s="173">
        <f t="shared" ref="AA75" si="672">M75</f>
        <v>0</v>
      </c>
      <c r="AB75" s="173">
        <f t="shared" ref="AB75" si="673">N75</f>
        <v>0</v>
      </c>
      <c r="AC75" s="173">
        <f t="shared" ref="AC75" si="674">O75</f>
        <v>0</v>
      </c>
      <c r="AD75" s="178">
        <f t="shared" ref="AD75" si="675">P75</f>
        <v>0.8</v>
      </c>
      <c r="AF75" s="172">
        <f t="shared" ref="AF75" si="676">D75</f>
        <v>3.44E-2</v>
      </c>
      <c r="AG75" s="173">
        <f t="shared" ref="AG75" si="677">E75</f>
        <v>0</v>
      </c>
      <c r="AH75" s="173">
        <f t="shared" ref="AH75" si="678">F75</f>
        <v>3.44E-2</v>
      </c>
      <c r="AI75" s="173">
        <f t="shared" ref="AI75" si="679">G75</f>
        <v>35</v>
      </c>
      <c r="AJ75" s="173">
        <f t="shared" ref="AJ75" si="680">H75</f>
        <v>0.37</v>
      </c>
      <c r="AK75" s="179">
        <f t="shared" ref="AK75" si="681">I75</f>
        <v>0.55000000000000004</v>
      </c>
      <c r="AL75" s="173">
        <f t="shared" ref="AL75" si="682">J75</f>
        <v>0</v>
      </c>
      <c r="AM75" s="180">
        <f t="shared" ref="AM75" si="683">K75</f>
        <v>10</v>
      </c>
      <c r="AN75" s="180">
        <f t="shared" ref="AN75" si="684">L75</f>
        <v>434.59460000000001</v>
      </c>
      <c r="AO75" s="173">
        <f t="shared" ref="AO75" si="685">M75</f>
        <v>0</v>
      </c>
      <c r="AP75" s="173">
        <f t="shared" ref="AP75" si="686">N75</f>
        <v>0</v>
      </c>
      <c r="AQ75" s="173">
        <f t="shared" ref="AQ75" si="687">O75</f>
        <v>0</v>
      </c>
      <c r="AR75" s="178">
        <f t="shared" ref="AR75" si="688">P75</f>
        <v>0.8</v>
      </c>
      <c r="AT75" s="181">
        <f t="shared" si="649"/>
        <v>160.80000200000001</v>
      </c>
      <c r="AU75" s="181">
        <f t="shared" si="650"/>
        <v>239.02703000000002</v>
      </c>
      <c r="AV75" s="181">
        <f t="shared" si="651"/>
        <v>191.22162400000002</v>
      </c>
      <c r="AW75" s="181">
        <f>IF(Years=1,K75,IF(Years=2,(K75+Y75),IF(Years=3,(K75+Y75+AM75))))</f>
        <v>10</v>
      </c>
      <c r="AX75" s="181">
        <f>IF(Years=1,(D75*L75),IF(Years=2,(D75*L75)+(R75*Z75),IF(Years=3,(D75*L75)+(R75*Z75)+(AF75*AN75))))</f>
        <v>14.95005424</v>
      </c>
      <c r="AY75" s="181">
        <f>IF(Years=1,N75,IF(Years=2,N75+(AB75/(1+Discount_Rate)),IF(Years=3,N75+(AB75/(1+Discount_Rate))+(AP75/(1+Discount_Rate^2)))))</f>
        <v>0</v>
      </c>
      <c r="AZ75" s="181">
        <f t="shared" si="652"/>
        <v>0</v>
      </c>
      <c r="BA75" s="182"/>
    </row>
    <row r="76" spans="1:53" ht="12.75" customHeight="1">
      <c r="A76" s="185" t="s">
        <v>127</v>
      </c>
      <c r="B76" s="171" t="s">
        <v>9</v>
      </c>
      <c r="C76" s="324" t="s">
        <v>123</v>
      </c>
      <c r="D76" s="337">
        <f>SUM(E76:F76)</f>
        <v>1.2999999999999999E-3</v>
      </c>
      <c r="E76" s="362">
        <v>0</v>
      </c>
      <c r="F76" s="338">
        <v>1.2999999999999999E-3</v>
      </c>
      <c r="G76" s="174">
        <v>35</v>
      </c>
      <c r="H76" s="339">
        <v>0.04</v>
      </c>
      <c r="I76" s="339">
        <v>7.0000000000000007E-2</v>
      </c>
      <c r="J76" s="175">
        <v>0</v>
      </c>
      <c r="K76" s="167">
        <v>1</v>
      </c>
      <c r="L76" s="432">
        <f>K76*15000</f>
        <v>15000</v>
      </c>
      <c r="M76" s="176">
        <v>0</v>
      </c>
      <c r="N76" s="176">
        <v>0</v>
      </c>
      <c r="O76" s="176">
        <v>0</v>
      </c>
      <c r="P76" s="177">
        <v>0.8</v>
      </c>
      <c r="Q76" s="191"/>
      <c r="R76" s="172">
        <f t="shared" ref="R76:AD76" si="689">D76</f>
        <v>1.2999999999999999E-3</v>
      </c>
      <c r="S76" s="173">
        <f t="shared" si="689"/>
        <v>0</v>
      </c>
      <c r="T76" s="173">
        <f t="shared" si="689"/>
        <v>1.2999999999999999E-3</v>
      </c>
      <c r="U76" s="173">
        <f t="shared" si="689"/>
        <v>35</v>
      </c>
      <c r="V76" s="173">
        <f t="shared" si="689"/>
        <v>0.04</v>
      </c>
      <c r="W76" s="173">
        <f t="shared" si="689"/>
        <v>7.0000000000000007E-2</v>
      </c>
      <c r="X76" s="173">
        <f t="shared" si="689"/>
        <v>0</v>
      </c>
      <c r="Y76" s="173">
        <f t="shared" si="689"/>
        <v>1</v>
      </c>
      <c r="Z76" s="173">
        <f t="shared" si="689"/>
        <v>15000</v>
      </c>
      <c r="AA76" s="173">
        <f t="shared" si="689"/>
        <v>0</v>
      </c>
      <c r="AB76" s="173">
        <f t="shared" si="689"/>
        <v>0</v>
      </c>
      <c r="AC76" s="173">
        <f t="shared" si="689"/>
        <v>0</v>
      </c>
      <c r="AD76" s="178">
        <f t="shared" si="689"/>
        <v>0.8</v>
      </c>
      <c r="AF76" s="172">
        <f t="shared" ref="AF76:AR76" si="690">D76</f>
        <v>1.2999999999999999E-3</v>
      </c>
      <c r="AG76" s="173">
        <f t="shared" si="690"/>
        <v>0</v>
      </c>
      <c r="AH76" s="173">
        <f t="shared" si="690"/>
        <v>1.2999999999999999E-3</v>
      </c>
      <c r="AI76" s="173">
        <f t="shared" si="690"/>
        <v>35</v>
      </c>
      <c r="AJ76" s="173">
        <f t="shared" si="690"/>
        <v>0.04</v>
      </c>
      <c r="AK76" s="179">
        <f t="shared" si="690"/>
        <v>7.0000000000000007E-2</v>
      </c>
      <c r="AL76" s="173">
        <f t="shared" si="690"/>
        <v>0</v>
      </c>
      <c r="AM76" s="180">
        <f t="shared" si="690"/>
        <v>1</v>
      </c>
      <c r="AN76" s="180">
        <f t="shared" si="690"/>
        <v>15000</v>
      </c>
      <c r="AO76" s="173">
        <f t="shared" si="690"/>
        <v>0</v>
      </c>
      <c r="AP76" s="173">
        <f t="shared" si="690"/>
        <v>0</v>
      </c>
      <c r="AQ76" s="173">
        <f t="shared" si="690"/>
        <v>0</v>
      </c>
      <c r="AR76" s="178">
        <f t="shared" si="690"/>
        <v>0.8</v>
      </c>
      <c r="AT76" s="181">
        <f t="shared" ref="AT76:AT79" si="691">IF(Years=1,(H76*$L76),IF(Years=2,(H76*$L76)+((V76/(1+Discount_Rate))*($Z76)),IF(Years=3,(H76*$L76)+((V76/(1+Discount_Rate))*$Z76)+((AJ76/((1+Discount_Rate)^2))*$AN76))))</f>
        <v>600</v>
      </c>
      <c r="AU76" s="181">
        <f t="shared" ref="AU76:AU79" si="692">IF(Years=1,(I76*$L76),IF(Years=2,(I76*$L76)+((W76/(1+Discount_Rate))*($Z76)),IF(Years=3,(I76*$L76)+((W76/(1+Discount_Rate))*($Z76))+((AK76/((1+Discount_Rate)^2))*($AN76)))))</f>
        <v>1050</v>
      </c>
      <c r="AV76" s="181">
        <f t="shared" ref="AV76:AV79" si="693">IF(Years=1,(I76*$L76*P76),IF(Years=2,(I76*$L76*P76)+((W76/(1+Discount_Rate))*($Z76)*(AD76)),IF(Years=3,(I76*$L76*P76)+((W76/(1+Discount_Rate))*($Z76)*(AD76))+((AK76/((1+Discount_Rate)^2))*($AN76)*(AR76)))))</f>
        <v>840</v>
      </c>
      <c r="AW76" s="181">
        <f>IF(Years=1,K76,IF(Years=2,(K76+Y76),IF(Years=3,(K76+Y76+AM76))))</f>
        <v>1</v>
      </c>
      <c r="AX76" s="181">
        <f>IF(Years=1,(D76*L76),IF(Years=2,(D76*L76)+(R76*Z76),IF(Years=3,(D76*L76)+(R76*Z76)+(AF76*AN76))))</f>
        <v>19.5</v>
      </c>
      <c r="AY76" s="181">
        <f>IF(Years=1,N76,IF(Years=2,N76+(AB76/(1+Discount_Rate)),IF(Years=3,N76+(AB76/(1+Discount_Rate))+(AP76/(1+Discount_Rate^2)))))</f>
        <v>0</v>
      </c>
      <c r="AZ76" s="181">
        <f t="shared" ref="AZ76:AZ79" si="694">IF(Years=1,($O76*$L76),IF(Years=2,($O76*$L76)+(($AC76/(1+Discount_Rate))*($Z76)),IF(Years=3,($O76*$L76)+(($AC76/(1+Discount_Rate))*$Z76)+(($AQ76/((1+Discount_Rate)^2))*$AN76))))</f>
        <v>0</v>
      </c>
      <c r="BA76" s="182"/>
    </row>
    <row r="77" spans="1:53" ht="12.75" customHeight="1">
      <c r="A77" s="185" t="s">
        <v>128</v>
      </c>
      <c r="B77" s="171" t="s">
        <v>9</v>
      </c>
      <c r="C77" s="324" t="s">
        <v>123</v>
      </c>
      <c r="D77" s="337">
        <f t="shared" ref="D77" si="695">SUM(E77:F77)</f>
        <v>3.0999999999999999E-3</v>
      </c>
      <c r="E77" s="362">
        <v>0</v>
      </c>
      <c r="F77" s="338">
        <v>3.0999999999999999E-3</v>
      </c>
      <c r="G77" s="174">
        <v>35</v>
      </c>
      <c r="H77" s="339">
        <v>0.16</v>
      </c>
      <c r="I77" s="339">
        <v>0.34</v>
      </c>
      <c r="J77" s="175">
        <v>0</v>
      </c>
      <c r="K77" s="167">
        <v>25</v>
      </c>
      <c r="L77" s="432">
        <f>K77*23832</f>
        <v>595800</v>
      </c>
      <c r="M77" s="176">
        <v>0</v>
      </c>
      <c r="N77" s="176">
        <v>0</v>
      </c>
      <c r="O77" s="176">
        <v>0</v>
      </c>
      <c r="P77" s="177">
        <v>0.8</v>
      </c>
      <c r="Q77" s="191"/>
      <c r="R77" s="172">
        <f t="shared" ref="R77" si="696">D77</f>
        <v>3.0999999999999999E-3</v>
      </c>
      <c r="S77" s="173">
        <f t="shared" ref="S77" si="697">E77</f>
        <v>0</v>
      </c>
      <c r="T77" s="173">
        <f t="shared" ref="T77" si="698">F77</f>
        <v>3.0999999999999999E-3</v>
      </c>
      <c r="U77" s="173">
        <f t="shared" ref="U77" si="699">G77</f>
        <v>35</v>
      </c>
      <c r="V77" s="173">
        <f t="shared" ref="V77" si="700">H77</f>
        <v>0.16</v>
      </c>
      <c r="W77" s="173">
        <f t="shared" ref="W77" si="701">I77</f>
        <v>0.34</v>
      </c>
      <c r="X77" s="173">
        <f t="shared" ref="X77" si="702">J77</f>
        <v>0</v>
      </c>
      <c r="Y77" s="173">
        <f t="shared" ref="Y77" si="703">K77</f>
        <v>25</v>
      </c>
      <c r="Z77" s="173">
        <f t="shared" ref="Z77" si="704">L77</f>
        <v>595800</v>
      </c>
      <c r="AA77" s="173">
        <f t="shared" ref="AA77" si="705">M77</f>
        <v>0</v>
      </c>
      <c r="AB77" s="173">
        <f t="shared" ref="AB77" si="706">N77</f>
        <v>0</v>
      </c>
      <c r="AC77" s="173">
        <f t="shared" ref="AC77" si="707">O77</f>
        <v>0</v>
      </c>
      <c r="AD77" s="178">
        <f t="shared" ref="AD77" si="708">P77</f>
        <v>0.8</v>
      </c>
      <c r="AF77" s="172">
        <f t="shared" ref="AF77" si="709">D77</f>
        <v>3.0999999999999999E-3</v>
      </c>
      <c r="AG77" s="173">
        <f t="shared" ref="AG77" si="710">E77</f>
        <v>0</v>
      </c>
      <c r="AH77" s="173">
        <f t="shared" ref="AH77" si="711">F77</f>
        <v>3.0999999999999999E-3</v>
      </c>
      <c r="AI77" s="173">
        <f t="shared" ref="AI77" si="712">G77</f>
        <v>35</v>
      </c>
      <c r="AJ77" s="173">
        <f t="shared" ref="AJ77" si="713">H77</f>
        <v>0.16</v>
      </c>
      <c r="AK77" s="179">
        <f t="shared" ref="AK77" si="714">I77</f>
        <v>0.34</v>
      </c>
      <c r="AL77" s="173">
        <f t="shared" ref="AL77" si="715">J77</f>
        <v>0</v>
      </c>
      <c r="AM77" s="180">
        <f t="shared" ref="AM77" si="716">K77</f>
        <v>25</v>
      </c>
      <c r="AN77" s="180">
        <f t="shared" ref="AN77" si="717">L77</f>
        <v>595800</v>
      </c>
      <c r="AO77" s="173">
        <f t="shared" ref="AO77" si="718">M77</f>
        <v>0</v>
      </c>
      <c r="AP77" s="173">
        <f t="shared" ref="AP77" si="719">N77</f>
        <v>0</v>
      </c>
      <c r="AQ77" s="173">
        <f t="shared" ref="AQ77" si="720">O77</f>
        <v>0</v>
      </c>
      <c r="AR77" s="178">
        <f t="shared" ref="AR77" si="721">P77</f>
        <v>0.8</v>
      </c>
      <c r="AT77" s="181">
        <f t="shared" si="691"/>
        <v>95328</v>
      </c>
      <c r="AU77" s="181">
        <f t="shared" si="692"/>
        <v>202572</v>
      </c>
      <c r="AV77" s="181">
        <f t="shared" si="693"/>
        <v>162057.60000000001</v>
      </c>
      <c r="AW77" s="181">
        <f t="shared" ref="AW77" si="722">IF(Years=1,K77,IF(Years=2,(K77+Y77),IF(Years=3,(K77+Y77+AM77))))</f>
        <v>25</v>
      </c>
      <c r="AX77" s="181">
        <f t="shared" ref="AX77" si="723">IF(Years=1,(D77*L77),IF(Years=2,(D77*L77)+(R77*Z77),IF(Years=3,(D77*L77)+(R77*Z77)+(AF77*AN77))))</f>
        <v>1846.98</v>
      </c>
      <c r="AY77" s="181">
        <f t="shared" ref="AY77" si="724">IF(Years=1,N77,IF(Years=2,N77+(AB77/(1+Discount_Rate)),IF(Years=3,N77+(AB77/(1+Discount_Rate))+(AP77/(1+Discount_Rate^2)))))</f>
        <v>0</v>
      </c>
      <c r="AZ77" s="181">
        <f t="shared" si="694"/>
        <v>0</v>
      </c>
      <c r="BA77" s="182"/>
    </row>
    <row r="78" spans="1:53" ht="12.75" customHeight="1">
      <c r="A78" s="185" t="s">
        <v>129</v>
      </c>
      <c r="B78" s="171" t="s">
        <v>9</v>
      </c>
      <c r="C78" s="324" t="s">
        <v>123</v>
      </c>
      <c r="D78" s="337">
        <f>SUM(E78:F78)</f>
        <v>6.0999999999999997E-4</v>
      </c>
      <c r="E78" s="362">
        <v>0</v>
      </c>
      <c r="F78" s="338">
        <v>6.0999999999999997E-4</v>
      </c>
      <c r="G78" s="174">
        <v>35</v>
      </c>
      <c r="H78" s="339">
        <v>0.03</v>
      </c>
      <c r="I78" s="339">
        <v>0.06</v>
      </c>
      <c r="J78" s="175">
        <v>0</v>
      </c>
      <c r="K78" s="167">
        <v>1</v>
      </c>
      <c r="L78" s="432">
        <f>K78*8500</f>
        <v>8500</v>
      </c>
      <c r="M78" s="176">
        <v>0</v>
      </c>
      <c r="N78" s="176">
        <v>0</v>
      </c>
      <c r="O78" s="176">
        <v>0</v>
      </c>
      <c r="P78" s="177">
        <v>0.8</v>
      </c>
      <c r="Q78" s="191"/>
      <c r="R78" s="172">
        <f t="shared" ref="R78:AD78" si="725">D78</f>
        <v>6.0999999999999997E-4</v>
      </c>
      <c r="S78" s="173">
        <f t="shared" si="725"/>
        <v>0</v>
      </c>
      <c r="T78" s="173">
        <f t="shared" si="725"/>
        <v>6.0999999999999997E-4</v>
      </c>
      <c r="U78" s="173">
        <f t="shared" si="725"/>
        <v>35</v>
      </c>
      <c r="V78" s="173">
        <f t="shared" si="725"/>
        <v>0.03</v>
      </c>
      <c r="W78" s="173">
        <f t="shared" si="725"/>
        <v>0.06</v>
      </c>
      <c r="X78" s="173">
        <f t="shared" si="725"/>
        <v>0</v>
      </c>
      <c r="Y78" s="173">
        <f t="shared" si="725"/>
        <v>1</v>
      </c>
      <c r="Z78" s="173">
        <f t="shared" si="725"/>
        <v>8500</v>
      </c>
      <c r="AA78" s="173">
        <f t="shared" si="725"/>
        <v>0</v>
      </c>
      <c r="AB78" s="173">
        <f t="shared" si="725"/>
        <v>0</v>
      </c>
      <c r="AC78" s="173">
        <f t="shared" si="725"/>
        <v>0</v>
      </c>
      <c r="AD78" s="178">
        <f t="shared" si="725"/>
        <v>0.8</v>
      </c>
      <c r="AF78" s="172">
        <f t="shared" ref="AF78:AR78" si="726">D78</f>
        <v>6.0999999999999997E-4</v>
      </c>
      <c r="AG78" s="173">
        <f t="shared" si="726"/>
        <v>0</v>
      </c>
      <c r="AH78" s="173">
        <f t="shared" si="726"/>
        <v>6.0999999999999997E-4</v>
      </c>
      <c r="AI78" s="173">
        <f t="shared" si="726"/>
        <v>35</v>
      </c>
      <c r="AJ78" s="173">
        <f t="shared" si="726"/>
        <v>0.03</v>
      </c>
      <c r="AK78" s="179">
        <f t="shared" si="726"/>
        <v>0.06</v>
      </c>
      <c r="AL78" s="173">
        <f t="shared" si="726"/>
        <v>0</v>
      </c>
      <c r="AM78" s="180">
        <f t="shared" si="726"/>
        <v>1</v>
      </c>
      <c r="AN78" s="180">
        <f t="shared" si="726"/>
        <v>8500</v>
      </c>
      <c r="AO78" s="173">
        <f t="shared" si="726"/>
        <v>0</v>
      </c>
      <c r="AP78" s="173">
        <f t="shared" si="726"/>
        <v>0</v>
      </c>
      <c r="AQ78" s="173">
        <f t="shared" si="726"/>
        <v>0</v>
      </c>
      <c r="AR78" s="178">
        <f t="shared" si="726"/>
        <v>0.8</v>
      </c>
      <c r="AT78" s="181">
        <f t="shared" si="691"/>
        <v>255</v>
      </c>
      <c r="AU78" s="181">
        <f t="shared" si="692"/>
        <v>510</v>
      </c>
      <c r="AV78" s="181">
        <f t="shared" si="693"/>
        <v>408</v>
      </c>
      <c r="AW78" s="181">
        <f>IF(Years=1,K78,IF(Years=2,(K78+Y78),IF(Years=3,(K78+Y78+AM78))))</f>
        <v>1</v>
      </c>
      <c r="AX78" s="181">
        <f>IF(Years=1,(D78*L78),IF(Years=2,(D78*L78)+(R78*Z78),IF(Years=3,(D78*L78)+(R78*Z78)+(AF78*AN78))))</f>
        <v>5.1849999999999996</v>
      </c>
      <c r="AY78" s="181">
        <f>IF(Years=1,N78,IF(Years=2,N78+(AB78/(1+Discount_Rate)),IF(Years=3,N78+(AB78/(1+Discount_Rate))+(AP78/(1+Discount_Rate^2)))))</f>
        <v>0</v>
      </c>
      <c r="AZ78" s="181">
        <f t="shared" si="694"/>
        <v>0</v>
      </c>
      <c r="BA78" s="182"/>
    </row>
    <row r="79" spans="1:53" ht="12.75" customHeight="1">
      <c r="A79" s="185" t="s">
        <v>130</v>
      </c>
      <c r="B79" s="171" t="s">
        <v>9</v>
      </c>
      <c r="C79" s="324" t="s">
        <v>123</v>
      </c>
      <c r="D79" s="363">
        <f t="shared" ref="D79" si="727">SUM(E79:F79)</f>
        <v>3.62E-3</v>
      </c>
      <c r="E79" s="362">
        <v>0</v>
      </c>
      <c r="F79" s="362">
        <v>3.62E-3</v>
      </c>
      <c r="G79" s="174">
        <v>35</v>
      </c>
      <c r="H79" s="339">
        <v>0.12</v>
      </c>
      <c r="I79" s="339">
        <v>0.64</v>
      </c>
      <c r="J79" s="175">
        <v>0</v>
      </c>
      <c r="K79" s="167">
        <v>1</v>
      </c>
      <c r="L79" s="432">
        <f>K79*5249</f>
        <v>5249</v>
      </c>
      <c r="M79" s="176">
        <v>0</v>
      </c>
      <c r="N79" s="176">
        <v>0</v>
      </c>
      <c r="O79" s="176">
        <v>0</v>
      </c>
      <c r="P79" s="177">
        <v>0.8</v>
      </c>
      <c r="Q79" s="191"/>
      <c r="R79" s="172">
        <f t="shared" ref="R79" si="728">D79</f>
        <v>3.62E-3</v>
      </c>
      <c r="S79" s="173">
        <f t="shared" ref="S79" si="729">E79</f>
        <v>0</v>
      </c>
      <c r="T79" s="173">
        <f t="shared" ref="T79" si="730">F79</f>
        <v>3.62E-3</v>
      </c>
      <c r="U79" s="173">
        <f t="shared" ref="U79" si="731">G79</f>
        <v>35</v>
      </c>
      <c r="V79" s="173">
        <f t="shared" ref="V79" si="732">H79</f>
        <v>0.12</v>
      </c>
      <c r="W79" s="173">
        <f t="shared" ref="W79" si="733">I79</f>
        <v>0.64</v>
      </c>
      <c r="X79" s="173">
        <f t="shared" ref="X79" si="734">J79</f>
        <v>0</v>
      </c>
      <c r="Y79" s="173">
        <f t="shared" ref="Y79" si="735">K79</f>
        <v>1</v>
      </c>
      <c r="Z79" s="173">
        <f t="shared" ref="Z79" si="736">L79</f>
        <v>5249</v>
      </c>
      <c r="AA79" s="173">
        <f t="shared" ref="AA79" si="737">M79</f>
        <v>0</v>
      </c>
      <c r="AB79" s="173">
        <f t="shared" ref="AB79" si="738">N79</f>
        <v>0</v>
      </c>
      <c r="AC79" s="173">
        <f t="shared" ref="AC79" si="739">O79</f>
        <v>0</v>
      </c>
      <c r="AD79" s="178">
        <f t="shared" ref="AD79" si="740">P79</f>
        <v>0.8</v>
      </c>
      <c r="AF79" s="172">
        <f t="shared" ref="AF79" si="741">D79</f>
        <v>3.62E-3</v>
      </c>
      <c r="AG79" s="173">
        <f t="shared" ref="AG79" si="742">E79</f>
        <v>0</v>
      </c>
      <c r="AH79" s="173">
        <f t="shared" ref="AH79" si="743">F79</f>
        <v>3.62E-3</v>
      </c>
      <c r="AI79" s="173">
        <f t="shared" ref="AI79" si="744">G79</f>
        <v>35</v>
      </c>
      <c r="AJ79" s="173">
        <f t="shared" ref="AJ79" si="745">H79</f>
        <v>0.12</v>
      </c>
      <c r="AK79" s="179">
        <f t="shared" ref="AK79" si="746">I79</f>
        <v>0.64</v>
      </c>
      <c r="AL79" s="173">
        <f t="shared" ref="AL79" si="747">J79</f>
        <v>0</v>
      </c>
      <c r="AM79" s="180">
        <f t="shared" ref="AM79" si="748">K79</f>
        <v>1</v>
      </c>
      <c r="AN79" s="180">
        <f t="shared" ref="AN79" si="749">L79</f>
        <v>5249</v>
      </c>
      <c r="AO79" s="173">
        <f t="shared" ref="AO79" si="750">M79</f>
        <v>0</v>
      </c>
      <c r="AP79" s="173">
        <f t="shared" ref="AP79" si="751">N79</f>
        <v>0</v>
      </c>
      <c r="AQ79" s="173">
        <f t="shared" ref="AQ79" si="752">O79</f>
        <v>0</v>
      </c>
      <c r="AR79" s="178">
        <f t="shared" ref="AR79" si="753">P79</f>
        <v>0.8</v>
      </c>
      <c r="AT79" s="181">
        <f t="shared" si="691"/>
        <v>629.88</v>
      </c>
      <c r="AU79" s="181">
        <f t="shared" si="692"/>
        <v>3359.36</v>
      </c>
      <c r="AV79" s="181">
        <f t="shared" si="693"/>
        <v>2687.4880000000003</v>
      </c>
      <c r="AW79" s="181">
        <f t="shared" ref="AW79" si="754">IF(Years=1,K79,IF(Years=2,(K79+Y79),IF(Years=3,(K79+Y79+AM79))))</f>
        <v>1</v>
      </c>
      <c r="AX79" s="181">
        <f t="shared" ref="AX79" si="755">IF(Years=1,(D79*L79),IF(Years=2,(D79*L79)+(R79*Z79),IF(Years=3,(D79*L79)+(R79*Z79)+(AF79*AN79))))</f>
        <v>19.001380000000001</v>
      </c>
      <c r="AY79" s="181">
        <f t="shared" ref="AY79" si="756">IF(Years=1,N79,IF(Years=2,N79+(AB79/(1+Discount_Rate)),IF(Years=3,N79+(AB79/(1+Discount_Rate))+(AP79/(1+Discount_Rate^2)))))</f>
        <v>0</v>
      </c>
      <c r="AZ79" s="181">
        <f t="shared" si="694"/>
        <v>0</v>
      </c>
      <c r="BA79" s="182"/>
    </row>
    <row r="80" spans="1:53" ht="12.75" customHeight="1">
      <c r="A80" s="185" t="s">
        <v>66</v>
      </c>
      <c r="B80" s="171" t="s">
        <v>8</v>
      </c>
      <c r="C80" s="324" t="s">
        <v>70</v>
      </c>
      <c r="D80" s="172">
        <f t="shared" ref="D80:D81" si="757">SUM(E80:F80)</f>
        <v>20.5</v>
      </c>
      <c r="E80" s="173">
        <v>0</v>
      </c>
      <c r="F80" s="173">
        <v>20.5</v>
      </c>
      <c r="G80" s="174">
        <v>18</v>
      </c>
      <c r="H80" s="175">
        <v>0</v>
      </c>
      <c r="I80" s="175">
        <v>0</v>
      </c>
      <c r="J80" s="175">
        <v>0</v>
      </c>
      <c r="K80" s="186">
        <v>500</v>
      </c>
      <c r="L80" s="186">
        <f t="shared" ref="L80:L81" si="758">K80</f>
        <v>500</v>
      </c>
      <c r="M80" s="176">
        <v>0</v>
      </c>
      <c r="N80" s="176">
        <v>0</v>
      </c>
      <c r="O80" s="176">
        <v>0</v>
      </c>
      <c r="P80" s="177">
        <v>1</v>
      </c>
      <c r="R80" s="172">
        <f t="shared" ref="R80:R96" si="759">D80</f>
        <v>20.5</v>
      </c>
      <c r="S80" s="173">
        <f t="shared" ref="S80:S96" si="760">E80</f>
        <v>0</v>
      </c>
      <c r="T80" s="173">
        <f t="shared" ref="T80:T96" si="761">F80</f>
        <v>20.5</v>
      </c>
      <c r="U80" s="173">
        <f t="shared" ref="U80:U96" si="762">G80</f>
        <v>18</v>
      </c>
      <c r="V80" s="173">
        <f t="shared" ref="V80:V96" si="763">H80</f>
        <v>0</v>
      </c>
      <c r="W80" s="173">
        <f t="shared" ref="W80:W96" si="764">I80</f>
        <v>0</v>
      </c>
      <c r="X80" s="173">
        <f t="shared" ref="X80:X96" si="765">J80</f>
        <v>0</v>
      </c>
      <c r="Y80" s="173">
        <f t="shared" ref="Y80:Y96" si="766">K80</f>
        <v>500</v>
      </c>
      <c r="Z80" s="173">
        <f t="shared" ref="Z80:Z96" si="767">L80</f>
        <v>500</v>
      </c>
      <c r="AA80" s="173">
        <f t="shared" ref="AA80:AA96" si="768">M80</f>
        <v>0</v>
      </c>
      <c r="AB80" s="173">
        <f t="shared" ref="AB80:AB96" si="769">N80</f>
        <v>0</v>
      </c>
      <c r="AC80" s="173">
        <f t="shared" ref="AC80:AC96" si="770">O80</f>
        <v>0</v>
      </c>
      <c r="AD80" s="178">
        <f t="shared" ref="AD80:AD96" si="771">P80</f>
        <v>1</v>
      </c>
      <c r="AF80" s="172">
        <f t="shared" ref="AF80:AF90" si="772">D80</f>
        <v>20.5</v>
      </c>
      <c r="AG80" s="173">
        <f t="shared" ref="AG80:AG90" si="773">E80</f>
        <v>0</v>
      </c>
      <c r="AH80" s="173">
        <f t="shared" ref="AH80:AH90" si="774">F80</f>
        <v>20.5</v>
      </c>
      <c r="AI80" s="173">
        <f t="shared" ref="AI80:AI90" si="775">G80</f>
        <v>18</v>
      </c>
      <c r="AJ80" s="173">
        <f t="shared" ref="AJ80:AJ90" si="776">H80</f>
        <v>0</v>
      </c>
      <c r="AK80" s="179">
        <f t="shared" ref="AK80:AK90" si="777">I80</f>
        <v>0</v>
      </c>
      <c r="AL80" s="173">
        <f t="shared" ref="AL80:AL90" si="778">J80</f>
        <v>0</v>
      </c>
      <c r="AM80" s="180">
        <f t="shared" ref="AM80:AM90" si="779">K80</f>
        <v>500</v>
      </c>
      <c r="AN80" s="180">
        <f t="shared" ref="AN80:AN90" si="780">L80</f>
        <v>500</v>
      </c>
      <c r="AO80" s="173">
        <f t="shared" ref="AO80:AO90" si="781">M80</f>
        <v>0</v>
      </c>
      <c r="AP80" s="173">
        <f t="shared" ref="AP80:AP90" si="782">N80</f>
        <v>0</v>
      </c>
      <c r="AQ80" s="173">
        <f t="shared" ref="AQ80:AQ90" si="783">O80</f>
        <v>0</v>
      </c>
      <c r="AR80" s="178">
        <f t="shared" ref="AR80:AR90" si="784">P80</f>
        <v>1</v>
      </c>
      <c r="AT80" s="181">
        <f t="shared" ref="AT80:AT96" si="785">IF(Years=1,(H80*$L80),IF(Years=2,(H80*$L80)+((V80/(1+Discount_Rate))*($Z80)),IF(Years=3,(H80*$L80)+((V80/(1+Discount_Rate))*$Z80)+((AJ80/((1+Discount_Rate)^2))*$AN80))))</f>
        <v>0</v>
      </c>
      <c r="AU80" s="181">
        <f t="shared" ref="AU80:AU90" si="786">IF(Years=1,(I80*$L80),IF(Years=2,(I80*$L80)+((W80/(1+Discount_Rate))*($Z80)),IF(Years=3,(I80*$L80)+((W80/(1+Discount_Rate))*($Z80))+((AK80/((1+Discount_Rate)^2))*($AN80)))))</f>
        <v>0</v>
      </c>
      <c r="AV80" s="181">
        <f t="shared" ref="AV80:AV90" si="787">IF(Years=1,(I80*$L80*P80),IF(Years=2,(I80*$L80*P80)+((W80/(1+Discount_Rate))*($Z80)*(AD80)),IF(Years=3,(I80*$L80*P80)+((W80/(1+Discount_Rate))*($Z80)*(AD80))+((AK80/((1+Discount_Rate)^2))*($AN80)*(AR80)))))</f>
        <v>0</v>
      </c>
      <c r="AW80" s="181">
        <f t="shared" ref="AW80:AW90" si="788">IF(Years=1,K80,IF(Years=2,(K80+Y80),IF(Years=3,(K80+Y80+AM80))))</f>
        <v>500</v>
      </c>
      <c r="AX80" s="181">
        <f t="shared" ref="AX80:AX90" si="789">IF(Years=1,(D80*L80),IF(Years=2,(D80*L80)+(R80*Z80),IF(Years=3,(D80*L80)+(R80*Z80)+(AF80*AN80))))</f>
        <v>10250</v>
      </c>
      <c r="AY80" s="181">
        <f t="shared" ref="AY80:AY90" si="790">IF(Years=1,N80,IF(Years=2,N80+(AB80/(1+Discount_Rate)),IF(Years=3,N80+(AB80/(1+Discount_Rate))+(AP80/(1+Discount_Rate^2)))))</f>
        <v>0</v>
      </c>
      <c r="AZ80" s="181">
        <f t="shared" ref="AZ80:AZ90" si="791">IF(Years=1,($O80*$L80),IF(Years=2,($O80*$L80)+(($AC80/(1+Discount_Rate))*($Z80)),IF(Years=3,($O80*$L80)+(($AC80/(1+Discount_Rate))*$Z80)+(($AQ80/((1+Discount_Rate)^2))*$AN80))))</f>
        <v>0</v>
      </c>
      <c r="BA80" s="182"/>
    </row>
    <row r="81" spans="1:53" ht="12.75" customHeight="1">
      <c r="A81" s="188" t="s">
        <v>255</v>
      </c>
      <c r="B81" s="171" t="s">
        <v>8</v>
      </c>
      <c r="C81" s="324" t="s">
        <v>70</v>
      </c>
      <c r="D81" s="172">
        <f t="shared" si="757"/>
        <v>20.5</v>
      </c>
      <c r="E81" s="173">
        <v>0</v>
      </c>
      <c r="F81" s="173">
        <v>20.5</v>
      </c>
      <c r="G81" s="174">
        <v>18</v>
      </c>
      <c r="H81" s="175">
        <v>350</v>
      </c>
      <c r="I81" s="166">
        <v>436</v>
      </c>
      <c r="J81" s="175">
        <v>0</v>
      </c>
      <c r="K81" s="167">
        <v>631</v>
      </c>
      <c r="L81" s="167">
        <f t="shared" si="758"/>
        <v>631</v>
      </c>
      <c r="M81" s="176">
        <v>0</v>
      </c>
      <c r="N81" s="176">
        <v>0</v>
      </c>
      <c r="O81" s="176">
        <v>0</v>
      </c>
      <c r="P81" s="177">
        <v>0.8</v>
      </c>
      <c r="R81" s="172">
        <f t="shared" si="759"/>
        <v>20.5</v>
      </c>
      <c r="S81" s="173">
        <f t="shared" si="760"/>
        <v>0</v>
      </c>
      <c r="T81" s="173">
        <f t="shared" si="761"/>
        <v>20.5</v>
      </c>
      <c r="U81" s="173">
        <f t="shared" si="762"/>
        <v>18</v>
      </c>
      <c r="V81" s="173">
        <f t="shared" si="763"/>
        <v>350</v>
      </c>
      <c r="W81" s="173">
        <f t="shared" si="764"/>
        <v>436</v>
      </c>
      <c r="X81" s="173">
        <f t="shared" si="765"/>
        <v>0</v>
      </c>
      <c r="Y81" s="173">
        <f t="shared" si="766"/>
        <v>631</v>
      </c>
      <c r="Z81" s="173">
        <f t="shared" si="767"/>
        <v>631</v>
      </c>
      <c r="AA81" s="173">
        <f t="shared" si="768"/>
        <v>0</v>
      </c>
      <c r="AB81" s="173">
        <f t="shared" si="769"/>
        <v>0</v>
      </c>
      <c r="AC81" s="173">
        <f t="shared" si="770"/>
        <v>0</v>
      </c>
      <c r="AD81" s="178">
        <f t="shared" si="771"/>
        <v>0.8</v>
      </c>
      <c r="AF81" s="172">
        <f t="shared" si="772"/>
        <v>20.5</v>
      </c>
      <c r="AG81" s="173">
        <f t="shared" si="773"/>
        <v>0</v>
      </c>
      <c r="AH81" s="173">
        <f t="shared" si="774"/>
        <v>20.5</v>
      </c>
      <c r="AI81" s="173">
        <f t="shared" si="775"/>
        <v>18</v>
      </c>
      <c r="AJ81" s="173">
        <f t="shared" si="776"/>
        <v>350</v>
      </c>
      <c r="AK81" s="179">
        <f t="shared" si="777"/>
        <v>436</v>
      </c>
      <c r="AL81" s="173">
        <f t="shared" si="778"/>
        <v>0</v>
      </c>
      <c r="AM81" s="180">
        <f t="shared" si="779"/>
        <v>631</v>
      </c>
      <c r="AN81" s="180">
        <f t="shared" si="780"/>
        <v>631</v>
      </c>
      <c r="AO81" s="173">
        <f t="shared" si="781"/>
        <v>0</v>
      </c>
      <c r="AP81" s="173">
        <f t="shared" si="782"/>
        <v>0</v>
      </c>
      <c r="AQ81" s="173">
        <f t="shared" si="783"/>
        <v>0</v>
      </c>
      <c r="AR81" s="178">
        <f t="shared" si="784"/>
        <v>0.8</v>
      </c>
      <c r="AT81" s="181">
        <f t="shared" si="785"/>
        <v>220850</v>
      </c>
      <c r="AU81" s="181">
        <f t="shared" si="786"/>
        <v>275116</v>
      </c>
      <c r="AV81" s="181">
        <f t="shared" si="787"/>
        <v>220092.80000000002</v>
      </c>
      <c r="AW81" s="181">
        <f t="shared" si="788"/>
        <v>631</v>
      </c>
      <c r="AX81" s="181">
        <f t="shared" si="789"/>
        <v>12935.5</v>
      </c>
      <c r="AY81" s="181">
        <f t="shared" si="790"/>
        <v>0</v>
      </c>
      <c r="AZ81" s="181">
        <f t="shared" si="791"/>
        <v>0</v>
      </c>
      <c r="BA81" s="182"/>
    </row>
    <row r="82" spans="1:53" ht="12.75" customHeight="1">
      <c r="A82" s="185" t="s">
        <v>256</v>
      </c>
      <c r="B82" s="171" t="s">
        <v>8</v>
      </c>
      <c r="C82" s="324" t="s">
        <v>70</v>
      </c>
      <c r="D82" s="337">
        <f>SUM(E82:F82)</f>
        <v>5.3E-3</v>
      </c>
      <c r="E82" s="173">
        <v>0</v>
      </c>
      <c r="F82" s="338">
        <v>5.3E-3</v>
      </c>
      <c r="G82" s="174">
        <v>35</v>
      </c>
      <c r="H82" s="339">
        <v>0.28000000000000003</v>
      </c>
      <c r="I82" s="339">
        <v>0.34</v>
      </c>
      <c r="J82" s="175">
        <v>0</v>
      </c>
      <c r="K82" s="167">
        <v>547</v>
      </c>
      <c r="L82" s="167">
        <f>K82*1135</f>
        <v>620845</v>
      </c>
      <c r="M82" s="176">
        <v>0</v>
      </c>
      <c r="N82" s="176">
        <v>0</v>
      </c>
      <c r="O82" s="176">
        <v>0</v>
      </c>
      <c r="P82" s="177">
        <v>0.8</v>
      </c>
      <c r="R82" s="172">
        <f t="shared" si="759"/>
        <v>5.3E-3</v>
      </c>
      <c r="S82" s="173">
        <f t="shared" si="760"/>
        <v>0</v>
      </c>
      <c r="T82" s="173">
        <f t="shared" si="761"/>
        <v>5.3E-3</v>
      </c>
      <c r="U82" s="173">
        <f t="shared" si="762"/>
        <v>35</v>
      </c>
      <c r="V82" s="173">
        <f t="shared" si="763"/>
        <v>0.28000000000000003</v>
      </c>
      <c r="W82" s="173">
        <f t="shared" si="764"/>
        <v>0.34</v>
      </c>
      <c r="X82" s="173">
        <f t="shared" si="765"/>
        <v>0</v>
      </c>
      <c r="Y82" s="173">
        <f t="shared" si="766"/>
        <v>547</v>
      </c>
      <c r="Z82" s="173">
        <f t="shared" si="767"/>
        <v>620845</v>
      </c>
      <c r="AA82" s="173">
        <f t="shared" si="768"/>
        <v>0</v>
      </c>
      <c r="AB82" s="173">
        <f t="shared" si="769"/>
        <v>0</v>
      </c>
      <c r="AC82" s="173">
        <f t="shared" si="770"/>
        <v>0</v>
      </c>
      <c r="AD82" s="178">
        <f t="shared" si="771"/>
        <v>0.8</v>
      </c>
      <c r="AF82" s="172">
        <f t="shared" si="772"/>
        <v>5.3E-3</v>
      </c>
      <c r="AG82" s="173">
        <f t="shared" si="773"/>
        <v>0</v>
      </c>
      <c r="AH82" s="173">
        <f t="shared" si="774"/>
        <v>5.3E-3</v>
      </c>
      <c r="AI82" s="173">
        <f t="shared" si="775"/>
        <v>35</v>
      </c>
      <c r="AJ82" s="173">
        <f t="shared" si="776"/>
        <v>0.28000000000000003</v>
      </c>
      <c r="AK82" s="179">
        <f t="shared" si="777"/>
        <v>0.34</v>
      </c>
      <c r="AL82" s="173">
        <f t="shared" si="778"/>
        <v>0</v>
      </c>
      <c r="AM82" s="180">
        <f t="shared" si="779"/>
        <v>547</v>
      </c>
      <c r="AN82" s="180">
        <f t="shared" si="780"/>
        <v>620845</v>
      </c>
      <c r="AO82" s="173">
        <f t="shared" si="781"/>
        <v>0</v>
      </c>
      <c r="AP82" s="173">
        <f t="shared" si="782"/>
        <v>0</v>
      </c>
      <c r="AQ82" s="173">
        <f t="shared" si="783"/>
        <v>0</v>
      </c>
      <c r="AR82" s="178">
        <f t="shared" si="784"/>
        <v>0.8</v>
      </c>
      <c r="AT82" s="181">
        <f>IF(Years=1,(H82*$L82),IF(Years=2,(H82*$L82)+((V82/(1+Discount_Rate))*($Z82)),IF(Years=3,(H82*$L82)+((V82/(1+Discount_Rate))*$Z82)+((AJ82/((1+Discount_Rate)^2))*$AN82))))</f>
        <v>173836.6</v>
      </c>
      <c r="AU82" s="181">
        <f>IF(Years=1,(I82*$L82),IF(Years=2,(I82*$L82)+((W82/(1+Discount_Rate))*($Z82)),IF(Years=3,(I82*$L82)+((W82/(1+Discount_Rate))*($Z82))+((AK82/((1+Discount_Rate)^2))*($AN82)))))</f>
        <v>211087.30000000002</v>
      </c>
      <c r="AV82" s="181">
        <f>IF(Years=1,(I82*$L82*P82),IF(Years=2,(I82*$L82*P82)+((W82/(1+Discount_Rate))*($Z82)*(AD82)),IF(Years=3,(I82*$L82*P82)+((W82/(1+Discount_Rate))*($Z82)*(AD82))+((AK82/((1+Discount_Rate)^2))*($AN82)*(AR82)))))</f>
        <v>168869.84000000003</v>
      </c>
      <c r="AW82" s="181">
        <f>IF(Years=1,K82,IF(Years=2,(K82+Y82),IF(Years=3,(K82+Y82+AM82))))</f>
        <v>547</v>
      </c>
      <c r="AX82" s="181">
        <f>IF(Years=1,(D82*L82),IF(Years=2,(D82*L82)+(R82*Z82),IF(Years=3,(D82*L82)+(R82*Z82)+(AF82*AN82))))</f>
        <v>3290.4785000000002</v>
      </c>
      <c r="AY82" s="181">
        <f>IF(Years=1,N82,IF(Years=2,N82+(AB82/(1+Discount_Rate)),IF(Years=3,N82+(AB82/(1+Discount_Rate))+(AP82/(1+Discount_Rate^2)))))</f>
        <v>0</v>
      </c>
      <c r="AZ82" s="181">
        <f>IF(Years=1,($O82*$L82),IF(Years=2,($O82*$L82)+(($AC82/(1+Discount_Rate))*($Z82)),IF(Years=3,($O82*$L82)+(($AC82/(1+Discount_Rate))*$Z82)+(($AQ82/((1+Discount_Rate)^2))*$AN82))))</f>
        <v>0</v>
      </c>
      <c r="BA82" s="182"/>
    </row>
    <row r="83" spans="1:53" ht="12.75" customHeight="1">
      <c r="A83" s="185" t="s">
        <v>257</v>
      </c>
      <c r="B83" s="171" t="s">
        <v>8</v>
      </c>
      <c r="C83" s="324" t="s">
        <v>70</v>
      </c>
      <c r="D83" s="337">
        <f t="shared" ref="D83" si="792">SUM(E83:F83)</f>
        <v>6.7999999999999996E-3</v>
      </c>
      <c r="E83" s="173">
        <v>0</v>
      </c>
      <c r="F83" s="338">
        <v>6.7999999999999996E-3</v>
      </c>
      <c r="G83" s="174">
        <v>35</v>
      </c>
      <c r="H83" s="339">
        <v>0.2</v>
      </c>
      <c r="I83" s="339">
        <v>0.42</v>
      </c>
      <c r="J83" s="175">
        <v>0</v>
      </c>
      <c r="K83" s="167">
        <v>232</v>
      </c>
      <c r="L83" s="167">
        <f>K83*1065</f>
        <v>247080</v>
      </c>
      <c r="M83" s="176">
        <v>0</v>
      </c>
      <c r="N83" s="176">
        <v>0</v>
      </c>
      <c r="O83" s="176">
        <v>0</v>
      </c>
      <c r="P83" s="177">
        <v>0.8</v>
      </c>
      <c r="R83" s="172">
        <f t="shared" si="759"/>
        <v>6.7999999999999996E-3</v>
      </c>
      <c r="S83" s="173">
        <f t="shared" si="760"/>
        <v>0</v>
      </c>
      <c r="T83" s="173">
        <f t="shared" si="761"/>
        <v>6.7999999999999996E-3</v>
      </c>
      <c r="U83" s="173">
        <f t="shared" si="762"/>
        <v>35</v>
      </c>
      <c r="V83" s="173">
        <f t="shared" si="763"/>
        <v>0.2</v>
      </c>
      <c r="W83" s="173">
        <f t="shared" si="764"/>
        <v>0.42</v>
      </c>
      <c r="X83" s="173">
        <f t="shared" si="765"/>
        <v>0</v>
      </c>
      <c r="Y83" s="173">
        <f t="shared" si="766"/>
        <v>232</v>
      </c>
      <c r="Z83" s="173">
        <f t="shared" si="767"/>
        <v>247080</v>
      </c>
      <c r="AA83" s="173">
        <f t="shared" si="768"/>
        <v>0</v>
      </c>
      <c r="AB83" s="173">
        <f t="shared" si="769"/>
        <v>0</v>
      </c>
      <c r="AC83" s="173">
        <f t="shared" si="770"/>
        <v>0</v>
      </c>
      <c r="AD83" s="178">
        <f t="shared" si="771"/>
        <v>0.8</v>
      </c>
      <c r="AF83" s="172">
        <f t="shared" si="772"/>
        <v>6.7999999999999996E-3</v>
      </c>
      <c r="AG83" s="173">
        <f t="shared" si="773"/>
        <v>0</v>
      </c>
      <c r="AH83" s="173">
        <f t="shared" si="774"/>
        <v>6.7999999999999996E-3</v>
      </c>
      <c r="AI83" s="173">
        <f t="shared" si="775"/>
        <v>35</v>
      </c>
      <c r="AJ83" s="173">
        <f t="shared" si="776"/>
        <v>0.2</v>
      </c>
      <c r="AK83" s="179">
        <f t="shared" si="777"/>
        <v>0.42</v>
      </c>
      <c r="AL83" s="173">
        <f t="shared" si="778"/>
        <v>0</v>
      </c>
      <c r="AM83" s="180">
        <f t="shared" si="779"/>
        <v>232</v>
      </c>
      <c r="AN83" s="180">
        <f t="shared" si="780"/>
        <v>247080</v>
      </c>
      <c r="AO83" s="173">
        <f t="shared" si="781"/>
        <v>0</v>
      </c>
      <c r="AP83" s="173">
        <f t="shared" si="782"/>
        <v>0</v>
      </c>
      <c r="AQ83" s="173">
        <f t="shared" si="783"/>
        <v>0</v>
      </c>
      <c r="AR83" s="178">
        <f t="shared" si="784"/>
        <v>0.8</v>
      </c>
      <c r="AT83" s="181">
        <f t="shared" ref="AT83:AT85" si="793">IF(Years=1,(H83*$L83),IF(Years=2,(H83*$L83)+((V83/(1+Discount_Rate))*($Z83)),IF(Years=3,(H83*$L83)+((V83/(1+Discount_Rate))*$Z83)+((AJ83/((1+Discount_Rate)^2))*$AN83))))</f>
        <v>49416</v>
      </c>
      <c r="AU83" s="181">
        <f t="shared" ref="AU83:AU85" si="794">IF(Years=1,(I83*$L83),IF(Years=2,(I83*$L83)+((W83/(1+Discount_Rate))*($Z83)),IF(Years=3,(I83*$L83)+((W83/(1+Discount_Rate))*($Z83))+((AK83/((1+Discount_Rate)^2))*($AN83)))))</f>
        <v>103773.59999999999</v>
      </c>
      <c r="AV83" s="181">
        <f t="shared" ref="AV83:AV85" si="795">IF(Years=1,(I83*$L83*P83),IF(Years=2,(I83*$L83*P83)+((W83/(1+Discount_Rate))*($Z83)*(AD83)),IF(Years=3,(I83*$L83*P83)+((W83/(1+Discount_Rate))*($Z83)*(AD83))+((AK83/((1+Discount_Rate)^2))*($AN83)*(AR83)))))</f>
        <v>83018.880000000005</v>
      </c>
      <c r="AW83" s="181">
        <f t="shared" ref="AW83" si="796">IF(Years=1,K83,IF(Years=2,(K83+Y83),IF(Years=3,(K83+Y83+AM83))))</f>
        <v>232</v>
      </c>
      <c r="AX83" s="181">
        <f t="shared" ref="AX83" si="797">IF(Years=1,(D83*L83),IF(Years=2,(D83*L83)+(R83*Z83),IF(Years=3,(D83*L83)+(R83*Z83)+(AF83*AN83))))</f>
        <v>1680.144</v>
      </c>
      <c r="AY83" s="181">
        <f t="shared" ref="AY83" si="798">IF(Years=1,N83,IF(Years=2,N83+(AB83/(1+Discount_Rate)),IF(Years=3,N83+(AB83/(1+Discount_Rate))+(AP83/(1+Discount_Rate^2)))))</f>
        <v>0</v>
      </c>
      <c r="AZ83" s="181">
        <f t="shared" ref="AZ83:AZ85" si="799">IF(Years=1,($O83*$L83),IF(Years=2,($O83*$L83)+(($AC83/(1+Discount_Rate))*($Z83)),IF(Years=3,($O83*$L83)+(($AC83/(1+Discount_Rate))*$Z83)+(($AQ83/((1+Discount_Rate)^2))*$AN83))))</f>
        <v>0</v>
      </c>
      <c r="BA83" s="182"/>
    </row>
    <row r="84" spans="1:53" ht="12.75" customHeight="1">
      <c r="A84" s="185" t="s">
        <v>258</v>
      </c>
      <c r="B84" s="171" t="s">
        <v>8</v>
      </c>
      <c r="C84" s="324" t="s">
        <v>70</v>
      </c>
      <c r="D84" s="337">
        <f>SUM(E84:F84)</f>
        <v>5.3E-3</v>
      </c>
      <c r="E84" s="173">
        <v>0</v>
      </c>
      <c r="F84" s="338">
        <v>5.3E-3</v>
      </c>
      <c r="G84" s="174">
        <v>35</v>
      </c>
      <c r="H84" s="339">
        <v>0.35</v>
      </c>
      <c r="I84" s="339">
        <v>0.64</v>
      </c>
      <c r="J84" s="175">
        <v>0</v>
      </c>
      <c r="K84" s="167">
        <v>198</v>
      </c>
      <c r="L84" s="167">
        <f>K84*843.333333</f>
        <v>166979.99993400002</v>
      </c>
      <c r="M84" s="176">
        <v>0</v>
      </c>
      <c r="N84" s="176">
        <v>0</v>
      </c>
      <c r="O84" s="176">
        <v>0</v>
      </c>
      <c r="P84" s="177">
        <v>0.8</v>
      </c>
      <c r="R84" s="172">
        <f t="shared" si="759"/>
        <v>5.3E-3</v>
      </c>
      <c r="S84" s="173">
        <f t="shared" si="760"/>
        <v>0</v>
      </c>
      <c r="T84" s="173">
        <f t="shared" si="761"/>
        <v>5.3E-3</v>
      </c>
      <c r="U84" s="173">
        <f t="shared" si="762"/>
        <v>35</v>
      </c>
      <c r="V84" s="173">
        <f t="shared" si="763"/>
        <v>0.35</v>
      </c>
      <c r="W84" s="173">
        <f t="shared" si="764"/>
        <v>0.64</v>
      </c>
      <c r="X84" s="173">
        <f t="shared" si="765"/>
        <v>0</v>
      </c>
      <c r="Y84" s="173">
        <f t="shared" si="766"/>
        <v>198</v>
      </c>
      <c r="Z84" s="173">
        <f t="shared" si="767"/>
        <v>166979.99993400002</v>
      </c>
      <c r="AA84" s="173">
        <f t="shared" si="768"/>
        <v>0</v>
      </c>
      <c r="AB84" s="173">
        <f t="shared" si="769"/>
        <v>0</v>
      </c>
      <c r="AC84" s="173">
        <f t="shared" si="770"/>
        <v>0</v>
      </c>
      <c r="AD84" s="178">
        <f t="shared" si="771"/>
        <v>0.8</v>
      </c>
      <c r="AF84" s="172">
        <f t="shared" si="772"/>
        <v>5.3E-3</v>
      </c>
      <c r="AG84" s="173">
        <f t="shared" si="773"/>
        <v>0</v>
      </c>
      <c r="AH84" s="173">
        <f t="shared" si="774"/>
        <v>5.3E-3</v>
      </c>
      <c r="AI84" s="173">
        <f t="shared" si="775"/>
        <v>35</v>
      </c>
      <c r="AJ84" s="173">
        <f t="shared" si="776"/>
        <v>0.35</v>
      </c>
      <c r="AK84" s="179">
        <f t="shared" si="777"/>
        <v>0.64</v>
      </c>
      <c r="AL84" s="173">
        <f t="shared" si="778"/>
        <v>0</v>
      </c>
      <c r="AM84" s="180">
        <f t="shared" si="779"/>
        <v>198</v>
      </c>
      <c r="AN84" s="180">
        <f t="shared" si="780"/>
        <v>166979.99993400002</v>
      </c>
      <c r="AO84" s="173">
        <f t="shared" si="781"/>
        <v>0</v>
      </c>
      <c r="AP84" s="173">
        <f t="shared" si="782"/>
        <v>0</v>
      </c>
      <c r="AQ84" s="173">
        <f t="shared" si="783"/>
        <v>0</v>
      </c>
      <c r="AR84" s="178">
        <f t="shared" si="784"/>
        <v>0.8</v>
      </c>
      <c r="AT84" s="181">
        <f t="shared" si="793"/>
        <v>58442.999976900006</v>
      </c>
      <c r="AU84" s="181">
        <f t="shared" si="794"/>
        <v>106867.19995776002</v>
      </c>
      <c r="AV84" s="181">
        <f t="shared" si="795"/>
        <v>85493.759966208017</v>
      </c>
      <c r="AW84" s="181">
        <f>IF(Years=1,K84,IF(Years=2,(K84+Y84),IF(Years=3,(K84+Y84+AM84))))</f>
        <v>198</v>
      </c>
      <c r="AX84" s="181">
        <f>IF(Years=1,(D84*L84),IF(Years=2,(D84*L84)+(R84*Z84),IF(Years=3,(D84*L84)+(R84*Z84)+(AF84*AN84))))</f>
        <v>884.99399965020007</v>
      </c>
      <c r="AY84" s="181">
        <f>IF(Years=1,N84,IF(Years=2,N84+(AB84/(1+Discount_Rate)),IF(Years=3,N84+(AB84/(1+Discount_Rate))+(AP84/(1+Discount_Rate^2)))))</f>
        <v>0</v>
      </c>
      <c r="AZ84" s="181">
        <f t="shared" si="799"/>
        <v>0</v>
      </c>
      <c r="BA84" s="182"/>
    </row>
    <row r="85" spans="1:53" ht="12.75" customHeight="1">
      <c r="A85" s="192" t="s">
        <v>259</v>
      </c>
      <c r="B85" s="171" t="s">
        <v>8</v>
      </c>
      <c r="C85" s="324" t="s">
        <v>70</v>
      </c>
      <c r="D85" s="337">
        <f>SUM(E85:F85)</f>
        <v>4.1200000000000001E-2</v>
      </c>
      <c r="E85" s="173">
        <v>0</v>
      </c>
      <c r="F85" s="338">
        <v>4.1200000000000001E-2</v>
      </c>
      <c r="G85" s="174">
        <v>25</v>
      </c>
      <c r="H85" s="339">
        <v>0.95</v>
      </c>
      <c r="I85" s="339">
        <v>1.3</v>
      </c>
      <c r="J85" s="175">
        <v>0</v>
      </c>
      <c r="K85" s="167">
        <v>481</v>
      </c>
      <c r="L85" s="167">
        <f>K85*106.315789</f>
        <v>51137.894508999998</v>
      </c>
      <c r="M85" s="176">
        <v>0</v>
      </c>
      <c r="N85" s="176">
        <v>0</v>
      </c>
      <c r="O85" s="176">
        <v>0</v>
      </c>
      <c r="P85" s="177">
        <v>0.8</v>
      </c>
      <c r="R85" s="172">
        <f t="shared" si="759"/>
        <v>4.1200000000000001E-2</v>
      </c>
      <c r="S85" s="173">
        <f t="shared" si="760"/>
        <v>0</v>
      </c>
      <c r="T85" s="173">
        <f t="shared" si="761"/>
        <v>4.1200000000000001E-2</v>
      </c>
      <c r="U85" s="173">
        <f t="shared" si="762"/>
        <v>25</v>
      </c>
      <c r="V85" s="173">
        <f t="shared" si="763"/>
        <v>0.95</v>
      </c>
      <c r="W85" s="173">
        <f t="shared" si="764"/>
        <v>1.3</v>
      </c>
      <c r="X85" s="173">
        <f t="shared" si="765"/>
        <v>0</v>
      </c>
      <c r="Y85" s="173">
        <f t="shared" si="766"/>
        <v>481</v>
      </c>
      <c r="Z85" s="173">
        <f t="shared" si="767"/>
        <v>51137.894508999998</v>
      </c>
      <c r="AA85" s="173">
        <f t="shared" si="768"/>
        <v>0</v>
      </c>
      <c r="AB85" s="173">
        <f t="shared" si="769"/>
        <v>0</v>
      </c>
      <c r="AC85" s="173">
        <f t="shared" si="770"/>
        <v>0</v>
      </c>
      <c r="AD85" s="173">
        <f t="shared" si="771"/>
        <v>0.8</v>
      </c>
      <c r="AE85" s="187"/>
      <c r="AF85" s="173">
        <f t="shared" si="772"/>
        <v>4.1200000000000001E-2</v>
      </c>
      <c r="AG85" s="173">
        <f t="shared" si="773"/>
        <v>0</v>
      </c>
      <c r="AH85" s="173">
        <f t="shared" si="774"/>
        <v>4.1200000000000001E-2</v>
      </c>
      <c r="AI85" s="173">
        <f t="shared" si="775"/>
        <v>25</v>
      </c>
      <c r="AJ85" s="173">
        <f t="shared" si="776"/>
        <v>0.95</v>
      </c>
      <c r="AK85" s="179">
        <f t="shared" si="777"/>
        <v>1.3</v>
      </c>
      <c r="AL85" s="173">
        <f t="shared" si="778"/>
        <v>0</v>
      </c>
      <c r="AM85" s="180">
        <f t="shared" si="779"/>
        <v>481</v>
      </c>
      <c r="AN85" s="180">
        <f t="shared" si="780"/>
        <v>51137.894508999998</v>
      </c>
      <c r="AO85" s="173">
        <f t="shared" si="781"/>
        <v>0</v>
      </c>
      <c r="AP85" s="173">
        <f t="shared" si="782"/>
        <v>0</v>
      </c>
      <c r="AQ85" s="173">
        <f t="shared" si="783"/>
        <v>0</v>
      </c>
      <c r="AR85" s="173">
        <f t="shared" si="784"/>
        <v>0.8</v>
      </c>
      <c r="AS85" s="187"/>
      <c r="AT85" s="180">
        <f t="shared" si="793"/>
        <v>48580.999783549996</v>
      </c>
      <c r="AU85" s="180">
        <f t="shared" si="794"/>
        <v>66479.262861700001</v>
      </c>
      <c r="AV85" s="180">
        <f t="shared" si="795"/>
        <v>53183.410289360007</v>
      </c>
      <c r="AW85" s="180">
        <f>IF(Years=1,K85,IF(Years=2,(K85+Y85),IF(Years=3,(K85+Y85+AM85))))</f>
        <v>481</v>
      </c>
      <c r="AX85" s="180">
        <f>IF(Years=1,(D85*L85),IF(Years=2,(D85*L85)+(R85*Z85),IF(Years=3,(D85*L85)+(R85*Z85)+(AF85*AN85))))</f>
        <v>2106.8812537708</v>
      </c>
      <c r="AY85" s="180">
        <f>IF(Years=1,N85,IF(Years=2,N85+(AB85/(1+Discount_Rate)),IF(Years=3,N85+(AB85/(1+Discount_Rate))+(AP85/(1+Discount_Rate^2)))))</f>
        <v>0</v>
      </c>
      <c r="AZ85" s="180">
        <f t="shared" si="799"/>
        <v>0</v>
      </c>
      <c r="BA85" s="182"/>
    </row>
    <row r="86" spans="1:53" s="187" customFormat="1" ht="12.75" customHeight="1">
      <c r="A86" s="185" t="s">
        <v>260</v>
      </c>
      <c r="B86" s="171" t="s">
        <v>8</v>
      </c>
      <c r="C86" s="324" t="s">
        <v>70</v>
      </c>
      <c r="D86" s="172">
        <f>SUM(E86:F86)</f>
        <v>2.66</v>
      </c>
      <c r="E86" s="173">
        <v>0</v>
      </c>
      <c r="F86" s="173">
        <v>2.66</v>
      </c>
      <c r="G86" s="174">
        <v>15</v>
      </c>
      <c r="H86" s="175">
        <v>30</v>
      </c>
      <c r="I86" s="175">
        <v>39.39</v>
      </c>
      <c r="J86" s="175">
        <v>0</v>
      </c>
      <c r="K86" s="167">
        <v>579</v>
      </c>
      <c r="L86" s="167">
        <f>K86</f>
        <v>579</v>
      </c>
      <c r="M86" s="176">
        <v>0</v>
      </c>
      <c r="N86" s="176">
        <v>0</v>
      </c>
      <c r="O86" s="176">
        <v>0</v>
      </c>
      <c r="P86" s="177">
        <v>0.8</v>
      </c>
      <c r="Q86" s="141"/>
      <c r="R86" s="172">
        <f t="shared" si="759"/>
        <v>2.66</v>
      </c>
      <c r="S86" s="173">
        <f t="shared" si="760"/>
        <v>0</v>
      </c>
      <c r="T86" s="173">
        <f t="shared" si="761"/>
        <v>2.66</v>
      </c>
      <c r="U86" s="173">
        <f t="shared" si="762"/>
        <v>15</v>
      </c>
      <c r="V86" s="173">
        <f t="shared" si="763"/>
        <v>30</v>
      </c>
      <c r="W86" s="173">
        <f t="shared" si="764"/>
        <v>39.39</v>
      </c>
      <c r="X86" s="173">
        <f t="shared" si="765"/>
        <v>0</v>
      </c>
      <c r="Y86" s="173">
        <f t="shared" si="766"/>
        <v>579</v>
      </c>
      <c r="Z86" s="173">
        <f t="shared" si="767"/>
        <v>579</v>
      </c>
      <c r="AA86" s="173">
        <f t="shared" si="768"/>
        <v>0</v>
      </c>
      <c r="AB86" s="173">
        <f t="shared" si="769"/>
        <v>0</v>
      </c>
      <c r="AC86" s="173">
        <f t="shared" si="770"/>
        <v>0</v>
      </c>
      <c r="AD86" s="178">
        <f t="shared" si="771"/>
        <v>0.8</v>
      </c>
      <c r="AF86" s="172">
        <f t="shared" si="772"/>
        <v>2.66</v>
      </c>
      <c r="AG86" s="173">
        <f t="shared" si="773"/>
        <v>0</v>
      </c>
      <c r="AH86" s="173">
        <f t="shared" si="774"/>
        <v>2.66</v>
      </c>
      <c r="AI86" s="173">
        <f t="shared" si="775"/>
        <v>15</v>
      </c>
      <c r="AJ86" s="173">
        <f t="shared" si="776"/>
        <v>30</v>
      </c>
      <c r="AK86" s="179">
        <f t="shared" si="777"/>
        <v>39.39</v>
      </c>
      <c r="AL86" s="173">
        <f t="shared" si="778"/>
        <v>0</v>
      </c>
      <c r="AM86" s="180">
        <f t="shared" si="779"/>
        <v>579</v>
      </c>
      <c r="AN86" s="180">
        <f t="shared" si="780"/>
        <v>579</v>
      </c>
      <c r="AO86" s="173">
        <f t="shared" si="781"/>
        <v>0</v>
      </c>
      <c r="AP86" s="173">
        <f t="shared" si="782"/>
        <v>0</v>
      </c>
      <c r="AQ86" s="173">
        <f t="shared" si="783"/>
        <v>0</v>
      </c>
      <c r="AR86" s="178">
        <f t="shared" si="784"/>
        <v>0.8</v>
      </c>
      <c r="AT86" s="181">
        <f>IF(Years=1,(H86*$L86),IF(Years=2,(H86*$L86)+((V86/(1+Discount_Rate))*($Z86)),IF(Years=3,(H86*$L86)+((V86/(1+Discount_Rate))*$Z86)+((AJ86/((1+Discount_Rate)^2))*$AN86))))</f>
        <v>17370</v>
      </c>
      <c r="AU86" s="181">
        <f>IF(Years=1,(I86*$L86),IF(Years=2,(I86*$L86)+((W86/(1+Discount_Rate))*($Z86)),IF(Years=3,(I86*$L86)+((W86/(1+Discount_Rate))*($Z86))+((AK86/((1+Discount_Rate)^2))*($AN86)))))</f>
        <v>22806.81</v>
      </c>
      <c r="AV86" s="181">
        <f>IF(Years=1,(I86*$L86*P86),IF(Years=2,(I86*$L86*P86)+((W86/(1+Discount_Rate))*($Z86)*(AD86)),IF(Years=3,(I86*$L86*P86)+((W86/(1+Discount_Rate))*($Z86)*(AD86))+((AK86/((1+Discount_Rate)^2))*($AN86)*(AR86)))))</f>
        <v>18245.448</v>
      </c>
      <c r="AW86" s="181">
        <f>IF(Years=1,K86,IF(Years=2,(K86+Y86),IF(Years=3,(K86+Y86+AM86))))</f>
        <v>579</v>
      </c>
      <c r="AX86" s="181">
        <f>IF(Years=1,(D86*L86),IF(Years=2,(D86*L86)+(R86*Z86),IF(Years=3,(D86*L86)+(R86*Z86)+(AF86*AN86))))</f>
        <v>1540.14</v>
      </c>
      <c r="AY86" s="181">
        <f>IF(Years=1,N86,IF(Years=2,N86+(AB86/(1+Discount_Rate)),IF(Years=3,N86+(AB86/(1+Discount_Rate))+(AP86/(1+Discount_Rate^2)))))</f>
        <v>0</v>
      </c>
      <c r="AZ86" s="181">
        <f>IF(Years=1,($O86*$L86),IF(Years=2,($O86*$L86)+(($AC86/(1+Discount_Rate))*($Z86)),IF(Years=3,($O86*$L86)+(($AC86/(1+Discount_Rate))*$Z86)+(($AQ86/((1+Discount_Rate)^2))*$AN86))))</f>
        <v>0</v>
      </c>
      <c r="BA86" s="182"/>
    </row>
    <row r="87" spans="1:53" ht="12.75" customHeight="1">
      <c r="A87" s="185" t="s">
        <v>261</v>
      </c>
      <c r="B87" s="171" t="s">
        <v>8</v>
      </c>
      <c r="C87" s="324" t="s">
        <v>70</v>
      </c>
      <c r="D87" s="172">
        <f t="shared" ref="D87" si="800">SUM(E87:F87)</f>
        <v>13.48</v>
      </c>
      <c r="E87" s="173">
        <v>0</v>
      </c>
      <c r="F87" s="173">
        <v>13.48</v>
      </c>
      <c r="G87" s="174">
        <v>10</v>
      </c>
      <c r="H87" s="175">
        <v>437</v>
      </c>
      <c r="I87" s="175">
        <f>H87/0.63774733</f>
        <v>685.22435052766127</v>
      </c>
      <c r="J87" s="175">
        <v>0</v>
      </c>
      <c r="K87" s="167">
        <v>214</v>
      </c>
      <c r="L87" s="167">
        <f t="shared" ref="L87" si="801">K87</f>
        <v>214</v>
      </c>
      <c r="M87" s="176">
        <v>0</v>
      </c>
      <c r="N87" s="176">
        <v>0</v>
      </c>
      <c r="O87" s="176">
        <v>0</v>
      </c>
      <c r="P87" s="177">
        <v>0.8</v>
      </c>
      <c r="R87" s="172">
        <f t="shared" si="759"/>
        <v>13.48</v>
      </c>
      <c r="S87" s="173">
        <f t="shared" si="760"/>
        <v>0</v>
      </c>
      <c r="T87" s="173">
        <f t="shared" si="761"/>
        <v>13.48</v>
      </c>
      <c r="U87" s="173">
        <f t="shared" si="762"/>
        <v>10</v>
      </c>
      <c r="V87" s="173">
        <f t="shared" si="763"/>
        <v>437</v>
      </c>
      <c r="W87" s="173">
        <f t="shared" si="764"/>
        <v>685.22435052766127</v>
      </c>
      <c r="X87" s="173">
        <f t="shared" si="765"/>
        <v>0</v>
      </c>
      <c r="Y87" s="173">
        <f t="shared" si="766"/>
        <v>214</v>
      </c>
      <c r="Z87" s="173">
        <f t="shared" si="767"/>
        <v>214</v>
      </c>
      <c r="AA87" s="173">
        <f t="shared" si="768"/>
        <v>0</v>
      </c>
      <c r="AB87" s="173">
        <f t="shared" si="769"/>
        <v>0</v>
      </c>
      <c r="AC87" s="173">
        <f t="shared" si="770"/>
        <v>0</v>
      </c>
      <c r="AD87" s="178">
        <f t="shared" si="771"/>
        <v>0.8</v>
      </c>
      <c r="AF87" s="172">
        <f t="shared" si="772"/>
        <v>13.48</v>
      </c>
      <c r="AG87" s="173">
        <f t="shared" si="773"/>
        <v>0</v>
      </c>
      <c r="AH87" s="173">
        <f t="shared" si="774"/>
        <v>13.48</v>
      </c>
      <c r="AI87" s="173">
        <f t="shared" si="775"/>
        <v>10</v>
      </c>
      <c r="AJ87" s="173">
        <f t="shared" si="776"/>
        <v>437</v>
      </c>
      <c r="AK87" s="179">
        <f t="shared" si="777"/>
        <v>685.22435052766127</v>
      </c>
      <c r="AL87" s="173">
        <f t="shared" si="778"/>
        <v>0</v>
      </c>
      <c r="AM87" s="180">
        <f t="shared" si="779"/>
        <v>214</v>
      </c>
      <c r="AN87" s="180">
        <f t="shared" si="780"/>
        <v>214</v>
      </c>
      <c r="AO87" s="173">
        <f t="shared" si="781"/>
        <v>0</v>
      </c>
      <c r="AP87" s="173">
        <f t="shared" si="782"/>
        <v>0</v>
      </c>
      <c r="AQ87" s="173">
        <f t="shared" si="783"/>
        <v>0</v>
      </c>
      <c r="AR87" s="178">
        <f t="shared" si="784"/>
        <v>0.8</v>
      </c>
      <c r="AT87" s="181">
        <f t="shared" ref="AT87" si="802">IF(Years=1,(H87*$L87),IF(Years=2,(H87*$L87)+((V87/(1+Discount_Rate))*($Z87)),IF(Years=3,(H87*$L87)+((V87/(1+Discount_Rate))*$Z87)+((AJ87/((1+Discount_Rate)^2))*$AN87))))</f>
        <v>93518</v>
      </c>
      <c r="AU87" s="181">
        <f t="shared" ref="AU87" si="803">IF(Years=1,(I87*$L87),IF(Years=2,(I87*$L87)+((W87/(1+Discount_Rate))*($Z87)),IF(Years=3,(I87*$L87)+((W87/(1+Discount_Rate))*($Z87))+((AK87/((1+Discount_Rate)^2))*($AN87)))))</f>
        <v>146638.01101291951</v>
      </c>
      <c r="AV87" s="181">
        <f t="shared" ref="AV87" si="804">IF(Years=1,(I87*$L87*P87),IF(Years=2,(I87*$L87*P87)+((W87/(1+Discount_Rate))*($Z87)*(AD87)),IF(Years=3,(I87*$L87*P87)+((W87/(1+Discount_Rate))*($Z87)*(AD87))+((AK87/((1+Discount_Rate)^2))*($AN87)*(AR87)))))</f>
        <v>117310.40881033562</v>
      </c>
      <c r="AW87" s="181">
        <f t="shared" ref="AW87" si="805">IF(Years=1,K87,IF(Years=2,(K87+Y87),IF(Years=3,(K87+Y87+AM87))))</f>
        <v>214</v>
      </c>
      <c r="AX87" s="181">
        <f t="shared" ref="AX87" si="806">IF(Years=1,(D87*L87),IF(Years=2,(D87*L87)+(R87*Z87),IF(Years=3,(D87*L87)+(R87*Z87)+(AF87*AN87))))</f>
        <v>2884.7200000000003</v>
      </c>
      <c r="AY87" s="181">
        <f t="shared" ref="AY87" si="807">IF(Years=1,N87,IF(Years=2,N87+(AB87/(1+Discount_Rate)),IF(Years=3,N87+(AB87/(1+Discount_Rate))+(AP87/(1+Discount_Rate^2)))))</f>
        <v>0</v>
      </c>
      <c r="AZ87" s="181">
        <f t="shared" ref="AZ87" si="808">IF(Years=1,($O87*$L87),IF(Years=2,($O87*$L87)+(($AC87/(1+Discount_Rate))*($Z87)),IF(Years=3,($O87*$L87)+(($AC87/(1+Discount_Rate))*$Z87)+(($AQ87/((1+Discount_Rate)^2))*$AN87))))</f>
        <v>0</v>
      </c>
      <c r="BA87" s="182"/>
    </row>
    <row r="88" spans="1:53" ht="12.75" customHeight="1">
      <c r="A88" s="188" t="s">
        <v>154</v>
      </c>
      <c r="B88" s="171" t="s">
        <v>8</v>
      </c>
      <c r="C88" s="324" t="s">
        <v>108</v>
      </c>
      <c r="D88" s="164">
        <v>20.5</v>
      </c>
      <c r="E88" s="173">
        <v>0</v>
      </c>
      <c r="F88" s="173">
        <f>D88</f>
        <v>20.5</v>
      </c>
      <c r="G88" s="174">
        <v>18</v>
      </c>
      <c r="H88" s="175">
        <v>350</v>
      </c>
      <c r="I88" s="166">
        <v>436</v>
      </c>
      <c r="J88" s="175">
        <v>0</v>
      </c>
      <c r="K88" s="167">
        <v>3607</v>
      </c>
      <c r="L88" s="167">
        <f t="shared" ref="L88:L89" si="809">K88</f>
        <v>3607</v>
      </c>
      <c r="M88" s="176">
        <v>0</v>
      </c>
      <c r="N88" s="176">
        <v>0</v>
      </c>
      <c r="O88" s="176">
        <v>0</v>
      </c>
      <c r="P88" s="177">
        <v>0.8</v>
      </c>
      <c r="Q88" s="435"/>
      <c r="R88" s="172">
        <f t="shared" ref="R88:R89" si="810">D88</f>
        <v>20.5</v>
      </c>
      <c r="S88" s="173">
        <f t="shared" ref="S88:S89" si="811">E88</f>
        <v>0</v>
      </c>
      <c r="T88" s="173">
        <f t="shared" ref="T88:T89" si="812">F88</f>
        <v>20.5</v>
      </c>
      <c r="U88" s="173">
        <f t="shared" ref="U88:U89" si="813">G88</f>
        <v>18</v>
      </c>
      <c r="V88" s="173">
        <f t="shared" ref="V88:V89" si="814">H88</f>
        <v>350</v>
      </c>
      <c r="W88" s="173">
        <f t="shared" ref="W88:W89" si="815">I88</f>
        <v>436</v>
      </c>
      <c r="X88" s="173">
        <f t="shared" ref="X88:X89" si="816">J88</f>
        <v>0</v>
      </c>
      <c r="Y88" s="173">
        <f t="shared" ref="Y88:Y89" si="817">K88</f>
        <v>3607</v>
      </c>
      <c r="Z88" s="173">
        <f t="shared" ref="Z88:Z89" si="818">L88</f>
        <v>3607</v>
      </c>
      <c r="AA88" s="173">
        <f t="shared" ref="AA88:AA89" si="819">M88</f>
        <v>0</v>
      </c>
      <c r="AB88" s="173">
        <f t="shared" ref="AB88:AB89" si="820">N88</f>
        <v>0</v>
      </c>
      <c r="AC88" s="173">
        <f t="shared" ref="AC88:AC89" si="821">O88</f>
        <v>0</v>
      </c>
      <c r="AD88" s="178">
        <f t="shared" ref="AD88:AD89" si="822">P88</f>
        <v>0.8</v>
      </c>
      <c r="AF88" s="172">
        <f t="shared" ref="AF88:AF89" si="823">D88</f>
        <v>20.5</v>
      </c>
      <c r="AG88" s="173">
        <f t="shared" ref="AG88:AG89" si="824">E88</f>
        <v>0</v>
      </c>
      <c r="AH88" s="173">
        <f t="shared" ref="AH88:AH89" si="825">F88</f>
        <v>20.5</v>
      </c>
      <c r="AI88" s="173">
        <f t="shared" ref="AI88:AI89" si="826">G88</f>
        <v>18</v>
      </c>
      <c r="AJ88" s="173">
        <f t="shared" ref="AJ88:AJ89" si="827">H88</f>
        <v>350</v>
      </c>
      <c r="AK88" s="179">
        <f t="shared" ref="AK88:AK89" si="828">I88</f>
        <v>436</v>
      </c>
      <c r="AL88" s="173">
        <f t="shared" ref="AL88:AL89" si="829">J88</f>
        <v>0</v>
      </c>
      <c r="AM88" s="180">
        <f t="shared" ref="AM88:AM89" si="830">K88</f>
        <v>3607</v>
      </c>
      <c r="AN88" s="180">
        <f t="shared" ref="AN88:AN89" si="831">L88</f>
        <v>3607</v>
      </c>
      <c r="AO88" s="173">
        <f t="shared" ref="AO88:AO89" si="832">M88</f>
        <v>0</v>
      </c>
      <c r="AP88" s="173">
        <f t="shared" ref="AP88:AP89" si="833">N88</f>
        <v>0</v>
      </c>
      <c r="AQ88" s="173">
        <f t="shared" ref="AQ88:AQ89" si="834">O88</f>
        <v>0</v>
      </c>
      <c r="AR88" s="178">
        <f t="shared" ref="AR88:AR89" si="835">P88</f>
        <v>0.8</v>
      </c>
      <c r="AT88" s="181">
        <f>IF(Years=1,(H88*$L88),IF(Years=2,(H88*$L88)+((V88/(1+Discount_Rate))*($Z88)),IF(Years=3,(H88*$L88)+((V88/(1+Discount_Rate))*$Z88)+((AJ88/((1+Discount_Rate)^2))*$AN88))))</f>
        <v>1262450</v>
      </c>
      <c r="AU88" s="181">
        <f>IF(Years=1,(I88*$L88),IF(Years=2,(I88*$L88)+((W88/(1+Discount_Rate))*($Z88)),IF(Years=3,(I88*$L88)+((W88/(1+Discount_Rate))*($Z88))+((AK88/((1+Discount_Rate)^2))*($AN88)))))</f>
        <v>1572652</v>
      </c>
      <c r="AV88" s="181">
        <f t="shared" ref="AV88:AV89" si="836">IF(Years=1,(I88*$L88*P88),IF(Years=2,(I88*$L88*P88)+((W88/(1+Discount_Rate))*($Z88)*(AD88)),IF(Years=3,(I88*$L88*P88)+((W88/(1+Discount_Rate))*($Z88)*(AD88))+((AK88/((1+Discount_Rate)^2))*($AN88)*(AR88)))))</f>
        <v>1258121.6000000001</v>
      </c>
      <c r="AW88" s="181">
        <f t="shared" ref="AW88:AW89" si="837">IF(Years=1,K88,IF(Years=2,(K88+Y88),IF(Years=3,(K88+Y88+AM88))))</f>
        <v>3607</v>
      </c>
      <c r="AX88" s="181">
        <f t="shared" ref="AX88:AX89" si="838">IF(Years=1,(D88*L88),IF(Years=2,(D88*L88)+(R88*Z88),IF(Years=3,(D88*L88)+(R88*Z88)+(AF88*AN88))))</f>
        <v>73943.5</v>
      </c>
      <c r="AY88" s="181">
        <f t="shared" ref="AY88:AY89" si="839">IF(Years=1,N88,IF(Years=2,N88+(AB88/(1+Discount_Rate)),IF(Years=3,N88+(AB88/(1+Discount_Rate))+(AP88/(1+Discount_Rate^2)))))</f>
        <v>0</v>
      </c>
      <c r="AZ88" s="181">
        <f t="shared" si="791"/>
        <v>0</v>
      </c>
      <c r="BA88" s="182"/>
    </row>
    <row r="89" spans="1:53" ht="12.75" customHeight="1">
      <c r="A89" s="170" t="s">
        <v>254</v>
      </c>
      <c r="B89" s="171" t="s">
        <v>8</v>
      </c>
      <c r="C89" s="324" t="s">
        <v>108</v>
      </c>
      <c r="D89" s="164">
        <v>20.5</v>
      </c>
      <c r="E89" s="173">
        <v>0</v>
      </c>
      <c r="F89" s="173">
        <f>D89</f>
        <v>20.5</v>
      </c>
      <c r="G89" s="174">
        <v>18</v>
      </c>
      <c r="H89" s="175">
        <v>400</v>
      </c>
      <c r="I89" s="166">
        <v>436</v>
      </c>
      <c r="J89" s="175">
        <v>0</v>
      </c>
      <c r="K89" s="167">
        <v>3479</v>
      </c>
      <c r="L89" s="167">
        <f t="shared" si="809"/>
        <v>3479</v>
      </c>
      <c r="M89" s="176">
        <v>0</v>
      </c>
      <c r="N89" s="176">
        <v>0</v>
      </c>
      <c r="O89" s="176">
        <v>0</v>
      </c>
      <c r="P89" s="177">
        <v>0.8</v>
      </c>
      <c r="Q89" s="435"/>
      <c r="R89" s="172">
        <f t="shared" si="810"/>
        <v>20.5</v>
      </c>
      <c r="S89" s="173">
        <f t="shared" si="811"/>
        <v>0</v>
      </c>
      <c r="T89" s="173">
        <f t="shared" si="812"/>
        <v>20.5</v>
      </c>
      <c r="U89" s="173">
        <f t="shared" si="813"/>
        <v>18</v>
      </c>
      <c r="V89" s="173">
        <f t="shared" si="814"/>
        <v>400</v>
      </c>
      <c r="W89" s="173">
        <f t="shared" si="815"/>
        <v>436</v>
      </c>
      <c r="X89" s="173">
        <f t="shared" si="816"/>
        <v>0</v>
      </c>
      <c r="Y89" s="173">
        <f t="shared" si="817"/>
        <v>3479</v>
      </c>
      <c r="Z89" s="173">
        <f t="shared" si="818"/>
        <v>3479</v>
      </c>
      <c r="AA89" s="173">
        <f t="shared" si="819"/>
        <v>0</v>
      </c>
      <c r="AB89" s="173">
        <f t="shared" si="820"/>
        <v>0</v>
      </c>
      <c r="AC89" s="173">
        <f t="shared" si="821"/>
        <v>0</v>
      </c>
      <c r="AD89" s="178">
        <f t="shared" si="822"/>
        <v>0.8</v>
      </c>
      <c r="AF89" s="172">
        <f t="shared" si="823"/>
        <v>20.5</v>
      </c>
      <c r="AG89" s="173">
        <f t="shared" si="824"/>
        <v>0</v>
      </c>
      <c r="AH89" s="173">
        <f t="shared" si="825"/>
        <v>20.5</v>
      </c>
      <c r="AI89" s="173">
        <f t="shared" si="826"/>
        <v>18</v>
      </c>
      <c r="AJ89" s="173">
        <f t="shared" si="827"/>
        <v>400</v>
      </c>
      <c r="AK89" s="179">
        <f t="shared" si="828"/>
        <v>436</v>
      </c>
      <c r="AL89" s="173">
        <f t="shared" si="829"/>
        <v>0</v>
      </c>
      <c r="AM89" s="180">
        <f t="shared" si="830"/>
        <v>3479</v>
      </c>
      <c r="AN89" s="180">
        <f t="shared" si="831"/>
        <v>3479</v>
      </c>
      <c r="AO89" s="173">
        <f t="shared" si="832"/>
        <v>0</v>
      </c>
      <c r="AP89" s="173">
        <f t="shared" si="833"/>
        <v>0</v>
      </c>
      <c r="AQ89" s="173">
        <f t="shared" si="834"/>
        <v>0</v>
      </c>
      <c r="AR89" s="178">
        <f t="shared" si="835"/>
        <v>0.8</v>
      </c>
      <c r="AT89" s="181">
        <f t="shared" ref="AT89" si="840">IF(Years=1,(H89*$L89),IF(Years=2,(H89*$L89)+((V89/(1+Discount_Rate))*($Z89)),IF(Years=3,(H89*$L89)+((V89/(1+Discount_Rate))*$Z89)+((AJ89/((1+Discount_Rate)^2))*$AN89))))</f>
        <v>1391600</v>
      </c>
      <c r="AU89" s="181">
        <f t="shared" ref="AU89" si="841">IF(Years=1,(I89*$L89),IF(Years=2,(I89*$L89)+((W89/(1+Discount_Rate))*($Z89)),IF(Years=3,(I89*$L89)+((W89/(1+Discount_Rate))*($Z89))+((AK89/((1+Discount_Rate)^2))*($AN89)))))</f>
        <v>1516844</v>
      </c>
      <c r="AV89" s="181">
        <f t="shared" si="836"/>
        <v>1213475.2</v>
      </c>
      <c r="AW89" s="181">
        <f t="shared" si="837"/>
        <v>3479</v>
      </c>
      <c r="AX89" s="181">
        <f t="shared" si="838"/>
        <v>71319.5</v>
      </c>
      <c r="AY89" s="181">
        <f t="shared" si="839"/>
        <v>0</v>
      </c>
      <c r="AZ89" s="181">
        <f t="shared" si="791"/>
        <v>0</v>
      </c>
      <c r="BA89" s="182"/>
    </row>
    <row r="90" spans="1:53" ht="12.75" customHeight="1">
      <c r="A90" s="185" t="s">
        <v>179</v>
      </c>
      <c r="B90" s="171" t="s">
        <v>8</v>
      </c>
      <c r="C90" s="324" t="s">
        <v>108</v>
      </c>
      <c r="D90" s="164">
        <v>1.74</v>
      </c>
      <c r="E90" s="173">
        <f t="shared" ref="E90" si="842">0.58*D90</f>
        <v>1.0091999999999999</v>
      </c>
      <c r="F90" s="173">
        <f t="shared" ref="F90" si="843">0.42*D90</f>
        <v>0.73080000000000001</v>
      </c>
      <c r="G90" s="174">
        <v>14</v>
      </c>
      <c r="H90" s="175">
        <v>50</v>
      </c>
      <c r="I90" s="166">
        <v>100</v>
      </c>
      <c r="J90" s="175">
        <v>0</v>
      </c>
      <c r="K90" s="167">
        <v>5131</v>
      </c>
      <c r="L90" s="167">
        <f t="shared" ref="L90:L99" si="844">K90</f>
        <v>5131</v>
      </c>
      <c r="M90" s="176">
        <v>0</v>
      </c>
      <c r="N90" s="176">
        <v>0</v>
      </c>
      <c r="O90" s="176">
        <v>0</v>
      </c>
      <c r="P90" s="177">
        <v>0.8</v>
      </c>
      <c r="Q90" s="435"/>
      <c r="R90" s="172">
        <f t="shared" si="759"/>
        <v>1.74</v>
      </c>
      <c r="S90" s="173">
        <f t="shared" si="760"/>
        <v>1.0091999999999999</v>
      </c>
      <c r="T90" s="173">
        <f t="shared" si="761"/>
        <v>0.73080000000000001</v>
      </c>
      <c r="U90" s="173">
        <f t="shared" si="762"/>
        <v>14</v>
      </c>
      <c r="V90" s="173">
        <f t="shared" si="763"/>
        <v>50</v>
      </c>
      <c r="W90" s="173">
        <f t="shared" si="764"/>
        <v>100</v>
      </c>
      <c r="X90" s="173">
        <f t="shared" si="765"/>
        <v>0</v>
      </c>
      <c r="Y90" s="173">
        <f t="shared" si="766"/>
        <v>5131</v>
      </c>
      <c r="Z90" s="173">
        <f t="shared" si="767"/>
        <v>5131</v>
      </c>
      <c r="AA90" s="173">
        <f t="shared" si="768"/>
        <v>0</v>
      </c>
      <c r="AB90" s="173">
        <f t="shared" si="769"/>
        <v>0</v>
      </c>
      <c r="AC90" s="173">
        <f t="shared" si="770"/>
        <v>0</v>
      </c>
      <c r="AD90" s="178">
        <f t="shared" si="771"/>
        <v>0.8</v>
      </c>
      <c r="AF90" s="172">
        <f t="shared" si="772"/>
        <v>1.74</v>
      </c>
      <c r="AG90" s="173">
        <f t="shared" si="773"/>
        <v>1.0091999999999999</v>
      </c>
      <c r="AH90" s="173">
        <f t="shared" si="774"/>
        <v>0.73080000000000001</v>
      </c>
      <c r="AI90" s="173">
        <f t="shared" si="775"/>
        <v>14</v>
      </c>
      <c r="AJ90" s="173">
        <f t="shared" si="776"/>
        <v>50</v>
      </c>
      <c r="AK90" s="179">
        <f t="shared" si="777"/>
        <v>100</v>
      </c>
      <c r="AL90" s="173">
        <f t="shared" si="778"/>
        <v>0</v>
      </c>
      <c r="AM90" s="180">
        <f t="shared" si="779"/>
        <v>5131</v>
      </c>
      <c r="AN90" s="180">
        <f t="shared" si="780"/>
        <v>5131</v>
      </c>
      <c r="AO90" s="173">
        <f t="shared" si="781"/>
        <v>0</v>
      </c>
      <c r="AP90" s="173">
        <f t="shared" si="782"/>
        <v>0</v>
      </c>
      <c r="AQ90" s="173">
        <f t="shared" si="783"/>
        <v>0</v>
      </c>
      <c r="AR90" s="178">
        <f t="shared" si="784"/>
        <v>0.8</v>
      </c>
      <c r="AT90" s="181">
        <f t="shared" si="785"/>
        <v>256550</v>
      </c>
      <c r="AU90" s="181">
        <f t="shared" si="786"/>
        <v>513100</v>
      </c>
      <c r="AV90" s="181">
        <f t="shared" si="787"/>
        <v>410480</v>
      </c>
      <c r="AW90" s="181">
        <f t="shared" si="788"/>
        <v>5131</v>
      </c>
      <c r="AX90" s="181">
        <f t="shared" si="789"/>
        <v>8927.94</v>
      </c>
      <c r="AY90" s="181">
        <f t="shared" si="790"/>
        <v>0</v>
      </c>
      <c r="AZ90" s="181">
        <f t="shared" si="791"/>
        <v>0</v>
      </c>
      <c r="BA90" s="182"/>
    </row>
    <row r="91" spans="1:53" ht="12.75" customHeight="1">
      <c r="A91" s="185" t="s">
        <v>180</v>
      </c>
      <c r="B91" s="171" t="s">
        <v>8</v>
      </c>
      <c r="C91" s="324" t="s">
        <v>108</v>
      </c>
      <c r="D91" s="164">
        <v>1.71</v>
      </c>
      <c r="E91" s="173">
        <f t="shared" ref="E91:E94" si="845">0.42*D91</f>
        <v>0.71819999999999995</v>
      </c>
      <c r="F91" s="173">
        <f t="shared" ref="F91:F94" si="846">0.58*D91</f>
        <v>0.9917999999999999</v>
      </c>
      <c r="G91" s="174">
        <v>13</v>
      </c>
      <c r="H91" s="175">
        <v>50</v>
      </c>
      <c r="I91" s="166">
        <v>100</v>
      </c>
      <c r="J91" s="175">
        <v>0</v>
      </c>
      <c r="K91" s="167">
        <v>2508</v>
      </c>
      <c r="L91" s="167">
        <f>K91</f>
        <v>2508</v>
      </c>
      <c r="M91" s="176">
        <v>0</v>
      </c>
      <c r="N91" s="176">
        <v>0</v>
      </c>
      <c r="O91" s="176">
        <v>0</v>
      </c>
      <c r="P91" s="177">
        <v>0.8</v>
      </c>
      <c r="Q91" s="435"/>
      <c r="R91" s="172">
        <f t="shared" ref="R91:AD91" si="847">D91</f>
        <v>1.71</v>
      </c>
      <c r="S91" s="173">
        <f t="shared" si="847"/>
        <v>0.71819999999999995</v>
      </c>
      <c r="T91" s="173">
        <f t="shared" si="847"/>
        <v>0.9917999999999999</v>
      </c>
      <c r="U91" s="173">
        <f t="shared" si="847"/>
        <v>13</v>
      </c>
      <c r="V91" s="173">
        <f t="shared" si="847"/>
        <v>50</v>
      </c>
      <c r="W91" s="173">
        <f t="shared" si="847"/>
        <v>100</v>
      </c>
      <c r="X91" s="173">
        <f t="shared" si="847"/>
        <v>0</v>
      </c>
      <c r="Y91" s="173">
        <f t="shared" si="847"/>
        <v>2508</v>
      </c>
      <c r="Z91" s="173">
        <f t="shared" si="847"/>
        <v>2508</v>
      </c>
      <c r="AA91" s="173">
        <f t="shared" si="847"/>
        <v>0</v>
      </c>
      <c r="AB91" s="173">
        <f t="shared" si="847"/>
        <v>0</v>
      </c>
      <c r="AC91" s="173">
        <f t="shared" si="847"/>
        <v>0</v>
      </c>
      <c r="AD91" s="178">
        <f t="shared" si="847"/>
        <v>0.8</v>
      </c>
      <c r="AF91" s="172">
        <f t="shared" ref="AF91:AR91" si="848">D91</f>
        <v>1.71</v>
      </c>
      <c r="AG91" s="173">
        <f t="shared" si="848"/>
        <v>0.71819999999999995</v>
      </c>
      <c r="AH91" s="173">
        <f t="shared" si="848"/>
        <v>0.9917999999999999</v>
      </c>
      <c r="AI91" s="173">
        <f t="shared" si="848"/>
        <v>13</v>
      </c>
      <c r="AJ91" s="173">
        <f t="shared" si="848"/>
        <v>50</v>
      </c>
      <c r="AK91" s="179">
        <f t="shared" si="848"/>
        <v>100</v>
      </c>
      <c r="AL91" s="173">
        <f t="shared" si="848"/>
        <v>0</v>
      </c>
      <c r="AM91" s="180">
        <f t="shared" si="848"/>
        <v>2508</v>
      </c>
      <c r="AN91" s="180">
        <f t="shared" si="848"/>
        <v>2508</v>
      </c>
      <c r="AO91" s="173">
        <f t="shared" si="848"/>
        <v>0</v>
      </c>
      <c r="AP91" s="173">
        <f t="shared" si="848"/>
        <v>0</v>
      </c>
      <c r="AQ91" s="173">
        <f t="shared" si="848"/>
        <v>0</v>
      </c>
      <c r="AR91" s="178">
        <f t="shared" si="848"/>
        <v>0.8</v>
      </c>
      <c r="AT91" s="181">
        <f>IF(Years=1,(H91*$L91),IF(Years=2,(H91*$L91)+((V91/(1+Discount_Rate))*($Z91)),IF(Years=3,(H91*$L91)+((V91/(1+Discount_Rate))*$Z91)+((AJ91/((1+Discount_Rate)^2))*$AN91))))</f>
        <v>125400</v>
      </c>
      <c r="AU91" s="181">
        <f>IF(Years=1,(I91*$L91),IF(Years=2,(I91*$L91)+((W91/(1+Discount_Rate))*($Z91)),IF(Years=3,(I91*$L91)+((W91/(1+Discount_Rate))*($Z91))+((AK91/((1+Discount_Rate)^2))*($AN91)))))</f>
        <v>250800</v>
      </c>
      <c r="AV91" s="181">
        <f>IF(Years=1,(I91*$L91*P91),IF(Years=2,(I91*$L91*P91)+((W91/(1+Discount_Rate))*($Z91)*(AD91)),IF(Years=3,(I91*$L91*P91)+((W91/(1+Discount_Rate))*($Z91)*(AD91))+((AK91/((1+Discount_Rate)^2))*($AN91)*(AR91)))))</f>
        <v>200640</v>
      </c>
      <c r="AW91" s="181">
        <f>IF(Years=1,K91,IF(Years=2,(K91+Y91),IF(Years=3,(K91+Y91+AM91))))</f>
        <v>2508</v>
      </c>
      <c r="AX91" s="181">
        <f>IF(Years=1,(D91*L91),IF(Years=2,(D91*L91)+(R91*Z91),IF(Years=3,(D91*L91)+(R91*Z91)+(AF91*AN91))))</f>
        <v>4288.68</v>
      </c>
      <c r="AY91" s="181">
        <f>IF(Years=1,N91,IF(Years=2,N91+(AB91/(1+Discount_Rate)),IF(Years=3,N91+(AB91/(1+Discount_Rate))+(AP91/(1+Discount_Rate^2)))))</f>
        <v>0</v>
      </c>
      <c r="AZ91" s="181">
        <f>IF(Years=1,($O91*$L91),IF(Years=2,($O91*$L91)+(($AC91/(1+Discount_Rate))*($Z91)),IF(Years=3,($O91*$L91)+(($AC91/(1+Discount_Rate))*$Z91)+(($AQ91/((1+Discount_Rate)^2))*$AN91))))</f>
        <v>0</v>
      </c>
      <c r="BA91" s="182"/>
    </row>
    <row r="92" spans="1:53" ht="12.75" customHeight="1">
      <c r="A92" s="185" t="s">
        <v>181</v>
      </c>
      <c r="B92" s="171" t="s">
        <v>8</v>
      </c>
      <c r="C92" s="324" t="s">
        <v>108</v>
      </c>
      <c r="D92" s="164">
        <v>3.9600000000000004</v>
      </c>
      <c r="E92" s="173">
        <f t="shared" si="845"/>
        <v>1.6632</v>
      </c>
      <c r="F92" s="173">
        <f t="shared" si="846"/>
        <v>2.2968000000000002</v>
      </c>
      <c r="G92" s="174">
        <v>13</v>
      </c>
      <c r="H92" s="175">
        <v>100</v>
      </c>
      <c r="I92" s="166">
        <v>400</v>
      </c>
      <c r="J92" s="175">
        <v>0</v>
      </c>
      <c r="K92" s="167">
        <v>277</v>
      </c>
      <c r="L92" s="167">
        <f>K92</f>
        <v>277</v>
      </c>
      <c r="M92" s="176">
        <v>0</v>
      </c>
      <c r="N92" s="176">
        <v>0</v>
      </c>
      <c r="O92" s="176">
        <v>0</v>
      </c>
      <c r="P92" s="177">
        <v>0.8</v>
      </c>
      <c r="Q92" s="435"/>
      <c r="R92" s="172">
        <f t="shared" ref="R92" si="849">D92</f>
        <v>3.9600000000000004</v>
      </c>
      <c r="S92" s="173">
        <f t="shared" ref="S92" si="850">E92</f>
        <v>1.6632</v>
      </c>
      <c r="T92" s="173">
        <f t="shared" ref="T92" si="851">F92</f>
        <v>2.2968000000000002</v>
      </c>
      <c r="U92" s="173">
        <f t="shared" ref="U92" si="852">G92</f>
        <v>13</v>
      </c>
      <c r="V92" s="173">
        <f t="shared" ref="V92" si="853">H92</f>
        <v>100</v>
      </c>
      <c r="W92" s="173">
        <f t="shared" ref="W92" si="854">I92</f>
        <v>400</v>
      </c>
      <c r="X92" s="173">
        <f t="shared" ref="X92" si="855">J92</f>
        <v>0</v>
      </c>
      <c r="Y92" s="173">
        <f t="shared" ref="Y92" si="856">K92</f>
        <v>277</v>
      </c>
      <c r="Z92" s="173">
        <f t="shared" ref="Z92" si="857">L92</f>
        <v>277</v>
      </c>
      <c r="AA92" s="173">
        <f t="shared" ref="AA92" si="858">M92</f>
        <v>0</v>
      </c>
      <c r="AB92" s="173">
        <f t="shared" ref="AB92" si="859">N92</f>
        <v>0</v>
      </c>
      <c r="AC92" s="173">
        <f t="shared" ref="AC92" si="860">O92</f>
        <v>0</v>
      </c>
      <c r="AD92" s="178">
        <f t="shared" ref="AD92" si="861">P92</f>
        <v>0.8</v>
      </c>
      <c r="AF92" s="172">
        <f t="shared" ref="AF92" si="862">D92</f>
        <v>3.9600000000000004</v>
      </c>
      <c r="AG92" s="173">
        <f t="shared" ref="AG92" si="863">E92</f>
        <v>1.6632</v>
      </c>
      <c r="AH92" s="173">
        <f t="shared" ref="AH92" si="864">F92</f>
        <v>2.2968000000000002</v>
      </c>
      <c r="AI92" s="173">
        <f t="shared" ref="AI92" si="865">G92</f>
        <v>13</v>
      </c>
      <c r="AJ92" s="173">
        <f t="shared" ref="AJ92" si="866">H92</f>
        <v>100</v>
      </c>
      <c r="AK92" s="179">
        <f t="shared" ref="AK92" si="867">I92</f>
        <v>400</v>
      </c>
      <c r="AL92" s="173">
        <f t="shared" ref="AL92" si="868">J92</f>
        <v>0</v>
      </c>
      <c r="AM92" s="180">
        <f t="shared" ref="AM92" si="869">K92</f>
        <v>277</v>
      </c>
      <c r="AN92" s="180">
        <f t="shared" ref="AN92" si="870">L92</f>
        <v>277</v>
      </c>
      <c r="AO92" s="173">
        <f t="shared" ref="AO92" si="871">M92</f>
        <v>0</v>
      </c>
      <c r="AP92" s="173">
        <f t="shared" ref="AP92" si="872">N92</f>
        <v>0</v>
      </c>
      <c r="AQ92" s="173">
        <f t="shared" ref="AQ92" si="873">O92</f>
        <v>0</v>
      </c>
      <c r="AR92" s="178">
        <f t="shared" ref="AR92" si="874">P92</f>
        <v>0.8</v>
      </c>
      <c r="AT92" s="181">
        <f>IF(Years=1,(H92*$L92),IF(Years=2,(H92*$L92)+((V92/(1+Discount_Rate))*($Z92)),IF(Years=3,(H92*$L92)+((V92/(1+Discount_Rate))*$Z92)+((AJ92/((1+Discount_Rate)^2))*$AN92))))</f>
        <v>27700</v>
      </c>
      <c r="AU92" s="181">
        <f>IF(Years=1,(I92*$L92),IF(Years=2,(I92*$L92)+((W92/(1+Discount_Rate))*($Z92)),IF(Years=3,(I92*$L92)+((W92/(1+Discount_Rate))*($Z92))+((AK92/((1+Discount_Rate)^2))*($AN92)))))</f>
        <v>110800</v>
      </c>
      <c r="AV92" s="181">
        <f>IF(Years=1,(I92*$L92*P92),IF(Years=2,(I92*$L92*P92)+((W92/(1+Discount_Rate))*($Z92)*(AD92)),IF(Years=3,(I92*$L92*P92)+((W92/(1+Discount_Rate))*($Z92)*(AD92))+((AK92/((1+Discount_Rate)^2))*($AN92)*(AR92)))))</f>
        <v>88640</v>
      </c>
      <c r="AW92" s="181">
        <f t="shared" ref="AW92" si="875">IF(Years=1,K92,IF(Years=2,(K92+Y92),IF(Years=3,(K92+Y92+AM92))))</f>
        <v>277</v>
      </c>
      <c r="AX92" s="181">
        <f t="shared" ref="AX92" si="876">IF(Years=1,(D92*L92),IF(Years=2,(D92*L92)+(R92*Z92),IF(Years=3,(D92*L92)+(R92*Z92)+(AF92*AN92))))</f>
        <v>1096.92</v>
      </c>
      <c r="AY92" s="181">
        <f t="shared" ref="AY92" si="877">IF(Years=1,N92,IF(Years=2,N92+(AB92/(1+Discount_Rate)),IF(Years=3,N92+(AB92/(1+Discount_Rate))+(AP92/(1+Discount_Rate^2)))))</f>
        <v>0</v>
      </c>
      <c r="AZ92" s="181">
        <f>IF(Years=1,($O92*$L92),IF(Years=2,($O92*$L92)+(($AC92/(1+Discount_Rate))*($Z92)),IF(Years=3,($O92*$L92)+(($AC92/(1+Discount_Rate))*$Z92)+(($AQ92/((1+Discount_Rate)^2))*$AN92))))</f>
        <v>0</v>
      </c>
      <c r="BA92" s="182"/>
    </row>
    <row r="93" spans="1:53" ht="12.75" customHeight="1">
      <c r="A93" s="185" t="s">
        <v>145</v>
      </c>
      <c r="B93" s="171" t="s">
        <v>8</v>
      </c>
      <c r="C93" s="324" t="s">
        <v>108</v>
      </c>
      <c r="D93" s="164">
        <v>9.1999999999999993</v>
      </c>
      <c r="E93" s="173">
        <f t="shared" si="845"/>
        <v>3.8639999999999994</v>
      </c>
      <c r="F93" s="173">
        <f t="shared" si="846"/>
        <v>5.3359999999999994</v>
      </c>
      <c r="G93" s="174">
        <v>13</v>
      </c>
      <c r="H93" s="175">
        <v>350</v>
      </c>
      <c r="I93" s="166">
        <v>1150</v>
      </c>
      <c r="J93" s="175">
        <v>0</v>
      </c>
      <c r="K93" s="167">
        <v>37</v>
      </c>
      <c r="L93" s="167">
        <f>K93</f>
        <v>37</v>
      </c>
      <c r="M93" s="176">
        <v>0</v>
      </c>
      <c r="N93" s="176">
        <v>0</v>
      </c>
      <c r="O93" s="176">
        <v>0</v>
      </c>
      <c r="P93" s="177">
        <v>0.8</v>
      </c>
      <c r="Q93" s="435"/>
      <c r="R93" s="172">
        <f t="shared" ref="R93" si="878">D93</f>
        <v>9.1999999999999993</v>
      </c>
      <c r="S93" s="173">
        <f t="shared" ref="S93" si="879">E93</f>
        <v>3.8639999999999994</v>
      </c>
      <c r="T93" s="173">
        <f t="shared" ref="T93" si="880">F93</f>
        <v>5.3359999999999994</v>
      </c>
      <c r="U93" s="173">
        <f t="shared" ref="U93" si="881">G93</f>
        <v>13</v>
      </c>
      <c r="V93" s="173">
        <f t="shared" ref="V93" si="882">H93</f>
        <v>350</v>
      </c>
      <c r="W93" s="173">
        <f t="shared" ref="W93" si="883">I93</f>
        <v>1150</v>
      </c>
      <c r="X93" s="173">
        <f t="shared" ref="X93" si="884">J93</f>
        <v>0</v>
      </c>
      <c r="Y93" s="173">
        <f t="shared" ref="Y93" si="885">K93</f>
        <v>37</v>
      </c>
      <c r="Z93" s="173">
        <f t="shared" ref="Z93" si="886">L93</f>
        <v>37</v>
      </c>
      <c r="AA93" s="173">
        <f t="shared" ref="AA93" si="887">M93</f>
        <v>0</v>
      </c>
      <c r="AB93" s="173">
        <f t="shared" ref="AB93" si="888">N93</f>
        <v>0</v>
      </c>
      <c r="AC93" s="173">
        <f t="shared" ref="AC93" si="889">O93</f>
        <v>0</v>
      </c>
      <c r="AD93" s="178">
        <f t="shared" ref="AD93" si="890">P93</f>
        <v>0.8</v>
      </c>
      <c r="AF93" s="172">
        <f t="shared" ref="AF93" si="891">D93</f>
        <v>9.1999999999999993</v>
      </c>
      <c r="AG93" s="173">
        <f t="shared" ref="AG93" si="892">E93</f>
        <v>3.8639999999999994</v>
      </c>
      <c r="AH93" s="173">
        <f t="shared" ref="AH93" si="893">F93</f>
        <v>5.3359999999999994</v>
      </c>
      <c r="AI93" s="173">
        <f t="shared" ref="AI93" si="894">G93</f>
        <v>13</v>
      </c>
      <c r="AJ93" s="173">
        <f t="shared" ref="AJ93" si="895">H93</f>
        <v>350</v>
      </c>
      <c r="AK93" s="179">
        <f t="shared" ref="AK93" si="896">I93</f>
        <v>1150</v>
      </c>
      <c r="AL93" s="173">
        <f t="shared" ref="AL93" si="897">J93</f>
        <v>0</v>
      </c>
      <c r="AM93" s="180">
        <f t="shared" ref="AM93" si="898">K93</f>
        <v>37</v>
      </c>
      <c r="AN93" s="180">
        <f t="shared" ref="AN93" si="899">L93</f>
        <v>37</v>
      </c>
      <c r="AO93" s="173">
        <f t="shared" ref="AO93" si="900">M93</f>
        <v>0</v>
      </c>
      <c r="AP93" s="173">
        <f t="shared" ref="AP93" si="901">N93</f>
        <v>0</v>
      </c>
      <c r="AQ93" s="173">
        <f t="shared" ref="AQ93" si="902">O93</f>
        <v>0</v>
      </c>
      <c r="AR93" s="178">
        <f t="shared" ref="AR93" si="903">P93</f>
        <v>0.8</v>
      </c>
      <c r="AT93" s="181">
        <f>IF(Years=1,(H93*$L93),IF(Years=2,(H93*$L93)+((V93/(1+Discount_Rate))*($Z93)),IF(Years=3,(H93*$L93)+((V93/(1+Discount_Rate))*$Z93)+((AJ93/((1+Discount_Rate)^2))*$AN93))))</f>
        <v>12950</v>
      </c>
      <c r="AU93" s="181">
        <f>IF(Years=1,(I93*$L93),IF(Years=2,(I93*$L93)+((W93/(1+Discount_Rate))*($Z93)),IF(Years=3,(I93*$L93)+((W93/(1+Discount_Rate))*($Z93))+((AK93/((1+Discount_Rate)^2))*($AN93)))))</f>
        <v>42550</v>
      </c>
      <c r="AV93" s="181">
        <f>IF(Years=1,(I93*$L93*P93),IF(Years=2,(I93*$L93*P93)+((W93/(1+Discount_Rate))*($Z93)*(AD93)),IF(Years=3,(I93*$L93*P93)+((W93/(1+Discount_Rate))*($Z93)*(AD93))+((AK93/((1+Discount_Rate)^2))*($AN93)*(AR93)))))</f>
        <v>34040</v>
      </c>
      <c r="AW93" s="181">
        <f t="shared" ref="AW93" si="904">IF(Years=1,K93,IF(Years=2,(K93+Y93),IF(Years=3,(K93+Y93+AM93))))</f>
        <v>37</v>
      </c>
      <c r="AX93" s="181">
        <f t="shared" ref="AX93" si="905">IF(Years=1,(D93*L93),IF(Years=2,(D93*L93)+(R93*Z93),IF(Years=3,(D93*L93)+(R93*Z93)+(AF93*AN93))))</f>
        <v>340.4</v>
      </c>
      <c r="AY93" s="181">
        <f t="shared" ref="AY93" si="906">IF(Years=1,N93,IF(Years=2,N93+(AB93/(1+Discount_Rate)),IF(Years=3,N93+(AB93/(1+Discount_Rate))+(AP93/(1+Discount_Rate^2)))))</f>
        <v>0</v>
      </c>
      <c r="AZ93" s="181">
        <f>IF(Years=1,($O93*$L93),IF(Years=2,($O93*$L93)+(($AC93/(1+Discount_Rate))*($Z93)),IF(Years=3,($O93*$L93)+(($AC93/(1+Discount_Rate))*$Z93)+(($AQ93/((1+Discount_Rate)^2))*$AN93))))</f>
        <v>0</v>
      </c>
      <c r="BA93" s="182"/>
    </row>
    <row r="94" spans="1:53" ht="12.75" customHeight="1">
      <c r="A94" s="185" t="s">
        <v>146</v>
      </c>
      <c r="B94" s="171" t="s">
        <v>8</v>
      </c>
      <c r="C94" s="324" t="s">
        <v>108</v>
      </c>
      <c r="D94" s="164">
        <v>10.199999999999999</v>
      </c>
      <c r="E94" s="173">
        <f t="shared" si="845"/>
        <v>4.2839999999999998</v>
      </c>
      <c r="F94" s="173">
        <f t="shared" si="846"/>
        <v>5.9159999999999995</v>
      </c>
      <c r="G94" s="174">
        <v>15</v>
      </c>
      <c r="H94" s="175">
        <v>350</v>
      </c>
      <c r="I94" s="166">
        <v>1238</v>
      </c>
      <c r="J94" s="175">
        <v>0</v>
      </c>
      <c r="K94" s="167">
        <v>81</v>
      </c>
      <c r="L94" s="167">
        <f>K94</f>
        <v>81</v>
      </c>
      <c r="M94" s="176">
        <v>0</v>
      </c>
      <c r="N94" s="176">
        <v>0</v>
      </c>
      <c r="O94" s="176">
        <v>0</v>
      </c>
      <c r="P94" s="177">
        <v>0.8</v>
      </c>
      <c r="Q94" s="435"/>
      <c r="R94" s="172">
        <f t="shared" ref="R94:R95" si="907">D94</f>
        <v>10.199999999999999</v>
      </c>
      <c r="S94" s="173">
        <f t="shared" ref="S94:S95" si="908">E94</f>
        <v>4.2839999999999998</v>
      </c>
      <c r="T94" s="173">
        <f t="shared" ref="T94:T95" si="909">F94</f>
        <v>5.9159999999999995</v>
      </c>
      <c r="U94" s="173">
        <f t="shared" ref="U94:U95" si="910">G94</f>
        <v>15</v>
      </c>
      <c r="V94" s="173">
        <f t="shared" ref="V94:V95" si="911">H94</f>
        <v>350</v>
      </c>
      <c r="W94" s="173">
        <f t="shared" ref="W94:W95" si="912">I94</f>
        <v>1238</v>
      </c>
      <c r="X94" s="173">
        <f t="shared" ref="X94:X95" si="913">J94</f>
        <v>0</v>
      </c>
      <c r="Y94" s="173">
        <f t="shared" ref="Y94:Y95" si="914">K94</f>
        <v>81</v>
      </c>
      <c r="Z94" s="173">
        <f t="shared" ref="Z94:Z95" si="915">L94</f>
        <v>81</v>
      </c>
      <c r="AA94" s="173">
        <f t="shared" ref="AA94:AA95" si="916">M94</f>
        <v>0</v>
      </c>
      <c r="AB94" s="173">
        <f t="shared" ref="AB94:AB95" si="917">N94</f>
        <v>0</v>
      </c>
      <c r="AC94" s="173">
        <f t="shared" ref="AC94:AC95" si="918">O94</f>
        <v>0</v>
      </c>
      <c r="AD94" s="178">
        <f t="shared" ref="AD94:AD95" si="919">P94</f>
        <v>0.8</v>
      </c>
      <c r="AF94" s="172">
        <f t="shared" ref="AF94:AF95" si="920">D94</f>
        <v>10.199999999999999</v>
      </c>
      <c r="AG94" s="173">
        <f t="shared" ref="AG94:AG95" si="921">E94</f>
        <v>4.2839999999999998</v>
      </c>
      <c r="AH94" s="173">
        <f t="shared" ref="AH94:AH95" si="922">F94</f>
        <v>5.9159999999999995</v>
      </c>
      <c r="AI94" s="173">
        <f t="shared" ref="AI94:AI95" si="923">G94</f>
        <v>15</v>
      </c>
      <c r="AJ94" s="173">
        <f t="shared" ref="AJ94:AJ95" si="924">H94</f>
        <v>350</v>
      </c>
      <c r="AK94" s="179">
        <f t="shared" ref="AK94:AK95" si="925">I94</f>
        <v>1238</v>
      </c>
      <c r="AL94" s="173">
        <f t="shared" ref="AL94:AL95" si="926">J94</f>
        <v>0</v>
      </c>
      <c r="AM94" s="180">
        <f t="shared" ref="AM94:AM95" si="927">K94</f>
        <v>81</v>
      </c>
      <c r="AN94" s="180">
        <f t="shared" ref="AN94:AN95" si="928">L94</f>
        <v>81</v>
      </c>
      <c r="AO94" s="173">
        <f t="shared" ref="AO94:AO95" si="929">M94</f>
        <v>0</v>
      </c>
      <c r="AP94" s="173">
        <f t="shared" ref="AP94:AP95" si="930">N94</f>
        <v>0</v>
      </c>
      <c r="AQ94" s="173">
        <f t="shared" ref="AQ94:AQ95" si="931">O94</f>
        <v>0</v>
      </c>
      <c r="AR94" s="178">
        <f t="shared" ref="AR94:AR95" si="932">P94</f>
        <v>0.8</v>
      </c>
      <c r="AT94" s="181">
        <f>IF(Years=1,(H94*$L94),IF(Years=2,(H94*$L94)+((V94/(1+Discount_Rate))*($Z94)),IF(Years=3,(H94*$L94)+((V94/(1+Discount_Rate))*$Z94)+((AJ94/((1+Discount_Rate)^2))*$AN94))))</f>
        <v>28350</v>
      </c>
      <c r="AU94" s="181">
        <f>IF(Years=1,(I94*$L94),IF(Years=2,(I94*$L94)+((W94/(1+Discount_Rate))*($Z94)),IF(Years=3,(I94*$L94)+((W94/(1+Discount_Rate))*($Z94))+((AK94/((1+Discount_Rate)^2))*($AN94)))))</f>
        <v>100278</v>
      </c>
      <c r="AV94" s="181">
        <f>IF(Years=1,(I94*$L94*P94),IF(Years=2,(I94*$L94*P94)+((W94/(1+Discount_Rate))*($Z94)*(AD94)),IF(Years=3,(I94*$L94*P94)+((W94/(1+Discount_Rate))*($Z94)*(AD94))+((AK94/((1+Discount_Rate)^2))*($AN94)*(AR94)))))</f>
        <v>80222.400000000009</v>
      </c>
      <c r="AW94" s="181">
        <f t="shared" ref="AW94:AW95" si="933">IF(Years=1,K94,IF(Years=2,(K94+Y94),IF(Years=3,(K94+Y94+AM94))))</f>
        <v>81</v>
      </c>
      <c r="AX94" s="181">
        <f t="shared" ref="AX94:AX95" si="934">IF(Years=1,(D94*L94),IF(Years=2,(D94*L94)+(R94*Z94),IF(Years=3,(D94*L94)+(R94*Z94)+(AF94*AN94))))</f>
        <v>826.19999999999993</v>
      </c>
      <c r="AY94" s="181">
        <f t="shared" ref="AY94:AY95" si="935">IF(Years=1,N94,IF(Years=2,N94+(AB94/(1+Discount_Rate)),IF(Years=3,N94+(AB94/(1+Discount_Rate))+(AP94/(1+Discount_Rate^2)))))</f>
        <v>0</v>
      </c>
      <c r="AZ94" s="181">
        <f>IF(Years=1,($O94*$L94),IF(Years=2,($O94*$L94)+(($AC94/(1+Discount_Rate))*($Z94)),IF(Years=3,($O94*$L94)+(($AC94/(1+Discount_Rate))*$Z94)+(($AQ94/((1+Discount_Rate)^2))*$AN94))))</f>
        <v>0</v>
      </c>
      <c r="BA94" s="182"/>
    </row>
    <row r="95" spans="1:53" s="187" customFormat="1" ht="12.75" customHeight="1">
      <c r="A95" s="185" t="s">
        <v>223</v>
      </c>
      <c r="B95" s="171" t="s">
        <v>8</v>
      </c>
      <c r="C95" s="324" t="s">
        <v>108</v>
      </c>
      <c r="D95" s="164">
        <v>18.7</v>
      </c>
      <c r="E95" s="173">
        <f>0.42*D95</f>
        <v>7.8539999999999992</v>
      </c>
      <c r="F95" s="173">
        <f>0.58*D95</f>
        <v>10.845999999999998</v>
      </c>
      <c r="G95" s="174">
        <v>20</v>
      </c>
      <c r="H95" s="175">
        <v>400</v>
      </c>
      <c r="I95" s="166">
        <v>1550</v>
      </c>
      <c r="J95" s="175">
        <v>0</v>
      </c>
      <c r="K95" s="167">
        <v>13</v>
      </c>
      <c r="L95" s="167">
        <f t="shared" ref="L95" si="936">K95</f>
        <v>13</v>
      </c>
      <c r="M95" s="176">
        <v>0</v>
      </c>
      <c r="N95" s="176">
        <v>0</v>
      </c>
      <c r="O95" s="176">
        <v>0</v>
      </c>
      <c r="P95" s="177">
        <v>0.8</v>
      </c>
      <c r="Q95" s="435"/>
      <c r="R95" s="172">
        <f t="shared" si="907"/>
        <v>18.7</v>
      </c>
      <c r="S95" s="173">
        <f t="shared" si="908"/>
        <v>7.8539999999999992</v>
      </c>
      <c r="T95" s="173">
        <f t="shared" si="909"/>
        <v>10.845999999999998</v>
      </c>
      <c r="U95" s="173">
        <f t="shared" si="910"/>
        <v>20</v>
      </c>
      <c r="V95" s="173">
        <f t="shared" si="911"/>
        <v>400</v>
      </c>
      <c r="W95" s="173">
        <f t="shared" si="912"/>
        <v>1550</v>
      </c>
      <c r="X95" s="173">
        <f t="shared" si="913"/>
        <v>0</v>
      </c>
      <c r="Y95" s="173">
        <f t="shared" si="914"/>
        <v>13</v>
      </c>
      <c r="Z95" s="173">
        <f t="shared" si="915"/>
        <v>13</v>
      </c>
      <c r="AA95" s="173">
        <f t="shared" si="916"/>
        <v>0</v>
      </c>
      <c r="AB95" s="173">
        <f t="shared" si="917"/>
        <v>0</v>
      </c>
      <c r="AC95" s="173">
        <f t="shared" si="918"/>
        <v>0</v>
      </c>
      <c r="AD95" s="178">
        <f t="shared" si="919"/>
        <v>0.8</v>
      </c>
      <c r="AF95" s="172">
        <f t="shared" si="920"/>
        <v>18.7</v>
      </c>
      <c r="AG95" s="173">
        <f t="shared" si="921"/>
        <v>7.8539999999999992</v>
      </c>
      <c r="AH95" s="173">
        <f t="shared" si="922"/>
        <v>10.845999999999998</v>
      </c>
      <c r="AI95" s="173">
        <f t="shared" si="923"/>
        <v>20</v>
      </c>
      <c r="AJ95" s="173">
        <f t="shared" si="924"/>
        <v>400</v>
      </c>
      <c r="AK95" s="179">
        <f t="shared" si="925"/>
        <v>1550</v>
      </c>
      <c r="AL95" s="173">
        <f t="shared" si="926"/>
        <v>0</v>
      </c>
      <c r="AM95" s="180">
        <f t="shared" si="927"/>
        <v>13</v>
      </c>
      <c r="AN95" s="180">
        <f t="shared" si="928"/>
        <v>13</v>
      </c>
      <c r="AO95" s="173">
        <f t="shared" si="929"/>
        <v>0</v>
      </c>
      <c r="AP95" s="173">
        <f t="shared" si="930"/>
        <v>0</v>
      </c>
      <c r="AQ95" s="173">
        <f t="shared" si="931"/>
        <v>0</v>
      </c>
      <c r="AR95" s="178">
        <f t="shared" si="932"/>
        <v>0.8</v>
      </c>
      <c r="AT95" s="181">
        <f t="shared" ref="AT95" si="937">IF(Years=1,(H95*$L95),IF(Years=2,(H95*$L95)+((V95/(1+Discount_Rate))*($Z95)),IF(Years=3,(H95*$L95)+((V95/(1+Discount_Rate))*$Z95)+((AJ95/((1+Discount_Rate)^2))*$AN95))))</f>
        <v>5200</v>
      </c>
      <c r="AU95" s="181">
        <f t="shared" ref="AU95" si="938">IF(Years=1,(I95*$L95),IF(Years=2,(I95*$L95)+((W95/(1+Discount_Rate))*($Z95)),IF(Years=3,(I95*$L95)+((W95/(1+Discount_Rate))*($Z95))+((AK95/((1+Discount_Rate)^2))*($AN95)))))</f>
        <v>20150</v>
      </c>
      <c r="AV95" s="181">
        <f t="shared" ref="AV95" si="939">IF(Years=1,(I95*$L95*P95),IF(Years=2,(I95*$L95*P95)+((W95/(1+Discount_Rate))*($Z95)*(AD95)),IF(Years=3,(I95*$L95*P95)+((W95/(1+Discount_Rate))*($Z95)*(AD95))+((AK95/((1+Discount_Rate)^2))*($AN95)*(AR95)))))</f>
        <v>16120</v>
      </c>
      <c r="AW95" s="181">
        <f t="shared" si="933"/>
        <v>13</v>
      </c>
      <c r="AX95" s="181">
        <f t="shared" si="934"/>
        <v>243.1</v>
      </c>
      <c r="AY95" s="181">
        <f t="shared" si="935"/>
        <v>0</v>
      </c>
      <c r="AZ95" s="181">
        <f t="shared" ref="AZ95:AZ118" si="940">IF(Years=1,($O95*$L95),IF(Years=2,($O95*$L95)+(($AC95/(1+Discount_Rate))*($Z95)),IF(Years=3,($O95*$L95)+(($AC95/(1+Discount_Rate))*$Z95)+(($AQ95/((1+Discount_Rate)^2))*$AN95))))</f>
        <v>0</v>
      </c>
      <c r="BA95" s="182"/>
    </row>
    <row r="96" spans="1:53" s="187" customFormat="1" ht="12.75" customHeight="1">
      <c r="A96" s="185" t="s">
        <v>222</v>
      </c>
      <c r="B96" s="171" t="s">
        <v>8</v>
      </c>
      <c r="C96" s="324" t="s">
        <v>108</v>
      </c>
      <c r="D96" s="164">
        <v>25.2</v>
      </c>
      <c r="E96" s="173">
        <f>0.42*D96</f>
        <v>10.584</v>
      </c>
      <c r="F96" s="173">
        <f>0.58*D96</f>
        <v>14.615999999999998</v>
      </c>
      <c r="G96" s="174">
        <v>20</v>
      </c>
      <c r="H96" s="175">
        <v>400</v>
      </c>
      <c r="I96" s="166">
        <v>1550</v>
      </c>
      <c r="J96" s="175">
        <v>0</v>
      </c>
      <c r="K96" s="167">
        <v>72</v>
      </c>
      <c r="L96" s="167">
        <f t="shared" si="844"/>
        <v>72</v>
      </c>
      <c r="M96" s="176">
        <v>0</v>
      </c>
      <c r="N96" s="176">
        <v>0</v>
      </c>
      <c r="O96" s="176">
        <v>0</v>
      </c>
      <c r="P96" s="177">
        <v>0.8</v>
      </c>
      <c r="Q96" s="435"/>
      <c r="R96" s="172">
        <f t="shared" si="759"/>
        <v>25.2</v>
      </c>
      <c r="S96" s="173">
        <f t="shared" si="760"/>
        <v>10.584</v>
      </c>
      <c r="T96" s="173">
        <f t="shared" si="761"/>
        <v>14.615999999999998</v>
      </c>
      <c r="U96" s="173">
        <f t="shared" si="762"/>
        <v>20</v>
      </c>
      <c r="V96" s="173">
        <f t="shared" si="763"/>
        <v>400</v>
      </c>
      <c r="W96" s="173">
        <f t="shared" si="764"/>
        <v>1550</v>
      </c>
      <c r="X96" s="173">
        <f t="shared" si="765"/>
        <v>0</v>
      </c>
      <c r="Y96" s="173">
        <f t="shared" si="766"/>
        <v>72</v>
      </c>
      <c r="Z96" s="173">
        <f t="shared" si="767"/>
        <v>72</v>
      </c>
      <c r="AA96" s="173">
        <f t="shared" si="768"/>
        <v>0</v>
      </c>
      <c r="AB96" s="173">
        <f t="shared" si="769"/>
        <v>0</v>
      </c>
      <c r="AC96" s="173">
        <f t="shared" si="770"/>
        <v>0</v>
      </c>
      <c r="AD96" s="178">
        <f t="shared" si="771"/>
        <v>0.8</v>
      </c>
      <c r="AF96" s="172">
        <f t="shared" ref="AF96:AF118" si="941">D96</f>
        <v>25.2</v>
      </c>
      <c r="AG96" s="173">
        <f t="shared" ref="AG96:AG118" si="942">E96</f>
        <v>10.584</v>
      </c>
      <c r="AH96" s="173">
        <f t="shared" ref="AH96:AH118" si="943">F96</f>
        <v>14.615999999999998</v>
      </c>
      <c r="AI96" s="173">
        <f t="shared" ref="AI96:AI118" si="944">G96</f>
        <v>20</v>
      </c>
      <c r="AJ96" s="173">
        <f t="shared" ref="AJ96:AJ118" si="945">H96</f>
        <v>400</v>
      </c>
      <c r="AK96" s="179">
        <f t="shared" ref="AK96:AK118" si="946">I96</f>
        <v>1550</v>
      </c>
      <c r="AL96" s="173">
        <f t="shared" ref="AL96:AL118" si="947">J96</f>
        <v>0</v>
      </c>
      <c r="AM96" s="180">
        <f t="shared" ref="AM96:AM118" si="948">K96</f>
        <v>72</v>
      </c>
      <c r="AN96" s="180">
        <f t="shared" ref="AN96:AN118" si="949">L96</f>
        <v>72</v>
      </c>
      <c r="AO96" s="173">
        <f t="shared" ref="AO96:AO118" si="950">M96</f>
        <v>0</v>
      </c>
      <c r="AP96" s="173">
        <f t="shared" ref="AP96:AP118" si="951">N96</f>
        <v>0</v>
      </c>
      <c r="AQ96" s="173">
        <f t="shared" ref="AQ96:AQ118" si="952">O96</f>
        <v>0</v>
      </c>
      <c r="AR96" s="178">
        <f t="shared" ref="AR96:AR118" si="953">P96</f>
        <v>0.8</v>
      </c>
      <c r="AT96" s="181">
        <f t="shared" si="785"/>
        <v>28800</v>
      </c>
      <c r="AU96" s="181">
        <f t="shared" ref="AU96:AU118" si="954">IF(Years=1,(I96*$L96),IF(Years=2,(I96*$L96)+((W96/(1+Discount_Rate))*($Z96)),IF(Years=3,(I96*$L96)+((W96/(1+Discount_Rate))*($Z96))+((AK96/((1+Discount_Rate)^2))*($AN96)))))</f>
        <v>111600</v>
      </c>
      <c r="AV96" s="181">
        <f t="shared" ref="AV96:AV118" si="955">IF(Years=1,(I96*$L96*P96),IF(Years=2,(I96*$L96*P96)+((W96/(1+Discount_Rate))*($Z96)*(AD96)),IF(Years=3,(I96*$L96*P96)+((W96/(1+Discount_Rate))*($Z96)*(AD96))+((AK96/((1+Discount_Rate)^2))*($AN96)*(AR96)))))</f>
        <v>89280</v>
      </c>
      <c r="AW96" s="181">
        <f t="shared" ref="AW96:AW118" si="956">IF(Years=1,K96,IF(Years=2,(K96+Y96),IF(Years=3,(K96+Y96+AM96))))</f>
        <v>72</v>
      </c>
      <c r="AX96" s="181">
        <f t="shared" ref="AX96:AX118" si="957">IF(Years=1,(D96*L96),IF(Years=2,(D96*L96)+(R96*Z96),IF(Years=3,(D96*L96)+(R96*Z96)+(AF96*AN96))))</f>
        <v>1814.3999999999999</v>
      </c>
      <c r="AY96" s="181">
        <f t="shared" ref="AY96:AY118" si="958">IF(Years=1,N96,IF(Years=2,N96+(AB96/(1+Discount_Rate)),IF(Years=3,N96+(AB96/(1+Discount_Rate))+(AP96/(1+Discount_Rate^2)))))</f>
        <v>0</v>
      </c>
      <c r="AZ96" s="181">
        <f t="shared" si="940"/>
        <v>0</v>
      </c>
      <c r="BA96" s="182"/>
    </row>
    <row r="97" spans="1:53" s="169" customFormat="1" ht="12.75" customHeight="1">
      <c r="A97" s="229" t="s">
        <v>277</v>
      </c>
      <c r="B97" s="163" t="s">
        <v>8</v>
      </c>
      <c r="C97" s="323" t="s">
        <v>108</v>
      </c>
      <c r="D97" s="164">
        <v>17.5</v>
      </c>
      <c r="E97" s="165">
        <f>0.58*D97</f>
        <v>10.149999999999999</v>
      </c>
      <c r="F97" s="165">
        <f>0.42*D97</f>
        <v>7.35</v>
      </c>
      <c r="G97" s="369">
        <v>20</v>
      </c>
      <c r="H97" s="166">
        <v>750</v>
      </c>
      <c r="I97" s="166">
        <v>4500</v>
      </c>
      <c r="J97" s="166">
        <v>0</v>
      </c>
      <c r="K97" s="167">
        <v>464</v>
      </c>
      <c r="L97" s="167">
        <f t="shared" si="844"/>
        <v>464</v>
      </c>
      <c r="M97" s="168">
        <v>0</v>
      </c>
      <c r="N97" s="168">
        <v>0</v>
      </c>
      <c r="O97" s="168">
        <v>2000</v>
      </c>
      <c r="P97" s="370">
        <v>0.8</v>
      </c>
      <c r="Q97" s="435"/>
      <c r="R97" s="164">
        <f t="shared" ref="R97:R118" si="959">D97</f>
        <v>17.5</v>
      </c>
      <c r="S97" s="165">
        <f t="shared" ref="S97:S118" si="960">E97</f>
        <v>10.149999999999999</v>
      </c>
      <c r="T97" s="165">
        <f t="shared" ref="T97:T118" si="961">F97</f>
        <v>7.35</v>
      </c>
      <c r="U97" s="165">
        <f t="shared" ref="U97:U118" si="962">G97</f>
        <v>20</v>
      </c>
      <c r="V97" s="165">
        <f t="shared" ref="V97:V118" si="963">H97</f>
        <v>750</v>
      </c>
      <c r="W97" s="165">
        <f t="shared" ref="W97:W118" si="964">I97</f>
        <v>4500</v>
      </c>
      <c r="X97" s="165">
        <f t="shared" ref="X97:X118" si="965">J97</f>
        <v>0</v>
      </c>
      <c r="Y97" s="165">
        <f t="shared" ref="Y97:Y118" si="966">K97</f>
        <v>464</v>
      </c>
      <c r="Z97" s="165">
        <f t="shared" ref="Z97:Z118" si="967">L97</f>
        <v>464</v>
      </c>
      <c r="AA97" s="165">
        <f t="shared" ref="AA97:AA118" si="968">M97</f>
        <v>0</v>
      </c>
      <c r="AB97" s="165">
        <f t="shared" ref="AB97:AB118" si="969">N97</f>
        <v>0</v>
      </c>
      <c r="AC97" s="165">
        <f>1312.5+1181.25</f>
        <v>2493.75</v>
      </c>
      <c r="AD97" s="371">
        <f t="shared" ref="AD97:AD118" si="970">P97</f>
        <v>0.8</v>
      </c>
      <c r="AF97" s="164">
        <f t="shared" si="941"/>
        <v>17.5</v>
      </c>
      <c r="AG97" s="165">
        <f t="shared" si="942"/>
        <v>10.149999999999999</v>
      </c>
      <c r="AH97" s="165">
        <f t="shared" si="943"/>
        <v>7.35</v>
      </c>
      <c r="AI97" s="165">
        <f t="shared" si="944"/>
        <v>20</v>
      </c>
      <c r="AJ97" s="165">
        <f t="shared" si="945"/>
        <v>750</v>
      </c>
      <c r="AK97" s="372">
        <f t="shared" si="946"/>
        <v>4500</v>
      </c>
      <c r="AL97" s="165">
        <f t="shared" si="947"/>
        <v>0</v>
      </c>
      <c r="AM97" s="336">
        <f t="shared" si="948"/>
        <v>464</v>
      </c>
      <c r="AN97" s="336">
        <f t="shared" si="949"/>
        <v>464</v>
      </c>
      <c r="AO97" s="165">
        <f t="shared" si="950"/>
        <v>0</v>
      </c>
      <c r="AP97" s="165">
        <f t="shared" si="951"/>
        <v>0</v>
      </c>
      <c r="AQ97" s="165">
        <f t="shared" si="952"/>
        <v>2000</v>
      </c>
      <c r="AR97" s="371">
        <f t="shared" si="953"/>
        <v>0.8</v>
      </c>
      <c r="AT97" s="373">
        <f>IF(Years=1,($H97*$L97),IF(Years=2,($H97*$L97)+(($V97/(1+Discount_Rate))*($Z97)),IF(Years=3,($H97*$L97)+(($V97/(1+Discount_Rate))*$Z97)+(($AJ97/((1+Discount_Rate)^2))*$AN97))))</f>
        <v>348000</v>
      </c>
      <c r="AU97" s="373">
        <f t="shared" si="954"/>
        <v>2088000</v>
      </c>
      <c r="AV97" s="373">
        <f t="shared" si="955"/>
        <v>1670400</v>
      </c>
      <c r="AW97" s="373">
        <f t="shared" si="956"/>
        <v>464</v>
      </c>
      <c r="AX97" s="373">
        <f t="shared" si="957"/>
        <v>8120</v>
      </c>
      <c r="AY97" s="373">
        <f t="shared" si="958"/>
        <v>0</v>
      </c>
      <c r="AZ97" s="373">
        <f t="shared" si="940"/>
        <v>928000</v>
      </c>
      <c r="BA97" s="374"/>
    </row>
    <row r="98" spans="1:53" s="169" customFormat="1" ht="12.75" customHeight="1">
      <c r="A98" s="229" t="s">
        <v>276</v>
      </c>
      <c r="B98" s="163" t="s">
        <v>8</v>
      </c>
      <c r="C98" s="323" t="s">
        <v>108</v>
      </c>
      <c r="D98" s="164">
        <v>68.900000000000006</v>
      </c>
      <c r="E98" s="165">
        <f>0.58*D98</f>
        <v>39.962000000000003</v>
      </c>
      <c r="F98" s="165">
        <f>0.42*D98</f>
        <v>28.938000000000002</v>
      </c>
      <c r="G98" s="369">
        <v>20</v>
      </c>
      <c r="H98" s="166">
        <v>750</v>
      </c>
      <c r="I98" s="166">
        <v>2250</v>
      </c>
      <c r="J98" s="166">
        <v>0</v>
      </c>
      <c r="K98" s="167">
        <v>12</v>
      </c>
      <c r="L98" s="167">
        <f t="shared" ref="L98" si="971">K98</f>
        <v>12</v>
      </c>
      <c r="M98" s="168">
        <v>0</v>
      </c>
      <c r="N98" s="168">
        <v>0</v>
      </c>
      <c r="O98" s="168">
        <v>2000</v>
      </c>
      <c r="P98" s="370">
        <v>0.8</v>
      </c>
      <c r="Q98" s="435"/>
      <c r="R98" s="164">
        <f t="shared" ref="R98" si="972">D98</f>
        <v>68.900000000000006</v>
      </c>
      <c r="S98" s="165">
        <f t="shared" ref="S98" si="973">E98</f>
        <v>39.962000000000003</v>
      </c>
      <c r="T98" s="165">
        <f t="shared" ref="T98" si="974">F98</f>
        <v>28.938000000000002</v>
      </c>
      <c r="U98" s="165">
        <f t="shared" ref="U98" si="975">G98</f>
        <v>20</v>
      </c>
      <c r="V98" s="165">
        <f t="shared" ref="V98" si="976">H98</f>
        <v>750</v>
      </c>
      <c r="W98" s="165">
        <f t="shared" ref="W98" si="977">I98</f>
        <v>2250</v>
      </c>
      <c r="X98" s="165">
        <f t="shared" ref="X98" si="978">J98</f>
        <v>0</v>
      </c>
      <c r="Y98" s="165">
        <f t="shared" ref="Y98" si="979">K98</f>
        <v>12</v>
      </c>
      <c r="Z98" s="165">
        <f t="shared" ref="Z98" si="980">L98</f>
        <v>12</v>
      </c>
      <c r="AA98" s="165">
        <f t="shared" ref="AA98" si="981">M98</f>
        <v>0</v>
      </c>
      <c r="AB98" s="165">
        <f t="shared" ref="AB98" si="982">N98</f>
        <v>0</v>
      </c>
      <c r="AC98" s="165">
        <f>1312.5+1181.25</f>
        <v>2493.75</v>
      </c>
      <c r="AD98" s="371">
        <f t="shared" ref="AD98" si="983">P98</f>
        <v>0.8</v>
      </c>
      <c r="AF98" s="164">
        <f t="shared" ref="AF98" si="984">D98</f>
        <v>68.900000000000006</v>
      </c>
      <c r="AG98" s="165">
        <f t="shared" ref="AG98" si="985">E98</f>
        <v>39.962000000000003</v>
      </c>
      <c r="AH98" s="165">
        <f t="shared" ref="AH98" si="986">F98</f>
        <v>28.938000000000002</v>
      </c>
      <c r="AI98" s="165">
        <f t="shared" ref="AI98" si="987">G98</f>
        <v>20</v>
      </c>
      <c r="AJ98" s="165">
        <f t="shared" ref="AJ98" si="988">H98</f>
        <v>750</v>
      </c>
      <c r="AK98" s="372">
        <f t="shared" ref="AK98" si="989">I98</f>
        <v>2250</v>
      </c>
      <c r="AL98" s="165">
        <f t="shared" ref="AL98" si="990">J98</f>
        <v>0</v>
      </c>
      <c r="AM98" s="336">
        <f t="shared" ref="AM98" si="991">K98</f>
        <v>12</v>
      </c>
      <c r="AN98" s="336">
        <f t="shared" ref="AN98" si="992">L98</f>
        <v>12</v>
      </c>
      <c r="AO98" s="165">
        <f t="shared" ref="AO98" si="993">M98</f>
        <v>0</v>
      </c>
      <c r="AP98" s="165">
        <f t="shared" ref="AP98" si="994">N98</f>
        <v>0</v>
      </c>
      <c r="AQ98" s="165">
        <f t="shared" ref="AQ98" si="995">O98</f>
        <v>2000</v>
      </c>
      <c r="AR98" s="371">
        <f t="shared" ref="AR98" si="996">P98</f>
        <v>0.8</v>
      </c>
      <c r="AT98" s="373">
        <f>IF(Years=1,($H98*$L98),IF(Years=2,($H98*$L98)+(($V98/(1+Discount_Rate))*($Z98)),IF(Years=3,($H98*$L98)+(($V98/(1+Discount_Rate))*$Z98)+(($AJ98/((1+Discount_Rate)^2))*$AN98))))</f>
        <v>9000</v>
      </c>
      <c r="AU98" s="373">
        <f t="shared" ref="AU98" si="997">IF(Years=1,(I98*$L98),IF(Years=2,(I98*$L98)+((W98/(1+Discount_Rate))*($Z98)),IF(Years=3,(I98*$L98)+((W98/(1+Discount_Rate))*($Z98))+((AK98/((1+Discount_Rate)^2))*($AN98)))))</f>
        <v>27000</v>
      </c>
      <c r="AV98" s="373">
        <f t="shared" ref="AV98" si="998">IF(Years=1,(I98*$L98*P98),IF(Years=2,(I98*$L98*P98)+((W98/(1+Discount_Rate))*($Z98)*(AD98)),IF(Years=3,(I98*$L98*P98)+((W98/(1+Discount_Rate))*($Z98)*(AD98))+((AK98/((1+Discount_Rate)^2))*($AN98)*(AR98)))))</f>
        <v>21600</v>
      </c>
      <c r="AW98" s="373">
        <f t="shared" ref="AW98" si="999">IF(Years=1,K98,IF(Years=2,(K98+Y98),IF(Years=3,(K98+Y98+AM98))))</f>
        <v>12</v>
      </c>
      <c r="AX98" s="373">
        <f t="shared" ref="AX98" si="1000">IF(Years=1,(D98*L98),IF(Years=2,(D98*L98)+(R98*Z98),IF(Years=3,(D98*L98)+(R98*Z98)+(AF98*AN98))))</f>
        <v>826.80000000000007</v>
      </c>
      <c r="AY98" s="373">
        <f t="shared" ref="AY98" si="1001">IF(Years=1,N98,IF(Years=2,N98+(AB98/(1+Discount_Rate)),IF(Years=3,N98+(AB98/(1+Discount_Rate))+(AP98/(1+Discount_Rate^2)))))</f>
        <v>0</v>
      </c>
      <c r="AZ98" s="373">
        <f t="shared" si="940"/>
        <v>24000</v>
      </c>
      <c r="BA98" s="374"/>
    </row>
    <row r="99" spans="1:53" ht="12.75" customHeight="1">
      <c r="A99" s="188" t="s">
        <v>155</v>
      </c>
      <c r="B99" s="171" t="s">
        <v>8</v>
      </c>
      <c r="C99" s="324" t="s">
        <v>108</v>
      </c>
      <c r="D99" s="164">
        <v>8.8000000000000007</v>
      </c>
      <c r="E99" s="173">
        <f t="shared" ref="E99:E100" si="1002">0.42*D99</f>
        <v>3.6960000000000002</v>
      </c>
      <c r="F99" s="173">
        <f t="shared" ref="F99:F100" si="1003">0.58*D99</f>
        <v>5.1040000000000001</v>
      </c>
      <c r="G99" s="174">
        <v>20</v>
      </c>
      <c r="H99" s="175">
        <v>300</v>
      </c>
      <c r="I99" s="166">
        <v>750</v>
      </c>
      <c r="J99" s="175">
        <v>0</v>
      </c>
      <c r="K99" s="167">
        <v>231</v>
      </c>
      <c r="L99" s="167">
        <f t="shared" si="844"/>
        <v>231</v>
      </c>
      <c r="M99" s="176">
        <v>0</v>
      </c>
      <c r="N99" s="176">
        <v>0</v>
      </c>
      <c r="O99" s="176">
        <v>0</v>
      </c>
      <c r="P99" s="177">
        <v>0.8</v>
      </c>
      <c r="Q99" s="435"/>
      <c r="R99" s="172">
        <f t="shared" si="959"/>
        <v>8.8000000000000007</v>
      </c>
      <c r="S99" s="173">
        <f t="shared" si="960"/>
        <v>3.6960000000000002</v>
      </c>
      <c r="T99" s="173">
        <f t="shared" si="961"/>
        <v>5.1040000000000001</v>
      </c>
      <c r="U99" s="173">
        <f t="shared" si="962"/>
        <v>20</v>
      </c>
      <c r="V99" s="173">
        <f t="shared" si="963"/>
        <v>300</v>
      </c>
      <c r="W99" s="173">
        <f t="shared" si="964"/>
        <v>750</v>
      </c>
      <c r="X99" s="173">
        <f t="shared" si="965"/>
        <v>0</v>
      </c>
      <c r="Y99" s="173">
        <f t="shared" si="966"/>
        <v>231</v>
      </c>
      <c r="Z99" s="173">
        <f t="shared" si="967"/>
        <v>231</v>
      </c>
      <c r="AA99" s="173">
        <f t="shared" si="968"/>
        <v>0</v>
      </c>
      <c r="AB99" s="173">
        <f t="shared" si="969"/>
        <v>0</v>
      </c>
      <c r="AC99" s="173">
        <f t="shared" ref="AC99:AC118" si="1004">O99</f>
        <v>0</v>
      </c>
      <c r="AD99" s="178">
        <f t="shared" si="970"/>
        <v>0.8</v>
      </c>
      <c r="AF99" s="172">
        <f t="shared" si="941"/>
        <v>8.8000000000000007</v>
      </c>
      <c r="AG99" s="173">
        <f t="shared" si="942"/>
        <v>3.6960000000000002</v>
      </c>
      <c r="AH99" s="173">
        <f t="shared" si="943"/>
        <v>5.1040000000000001</v>
      </c>
      <c r="AI99" s="173">
        <f t="shared" si="944"/>
        <v>20</v>
      </c>
      <c r="AJ99" s="173">
        <f t="shared" si="945"/>
        <v>300</v>
      </c>
      <c r="AK99" s="179">
        <f t="shared" si="946"/>
        <v>750</v>
      </c>
      <c r="AL99" s="173">
        <f t="shared" si="947"/>
        <v>0</v>
      </c>
      <c r="AM99" s="180">
        <f t="shared" si="948"/>
        <v>231</v>
      </c>
      <c r="AN99" s="180">
        <f t="shared" si="949"/>
        <v>231</v>
      </c>
      <c r="AO99" s="173">
        <f t="shared" si="950"/>
        <v>0</v>
      </c>
      <c r="AP99" s="173">
        <f t="shared" si="951"/>
        <v>0</v>
      </c>
      <c r="AQ99" s="173">
        <f t="shared" si="952"/>
        <v>0</v>
      </c>
      <c r="AR99" s="178">
        <f t="shared" si="953"/>
        <v>0.8</v>
      </c>
      <c r="AT99" s="181">
        <f t="shared" ref="AT99:AT118" si="1005">IF(Years=1,(H99*$L99),IF(Years=2,(H99*$L99)+((V99/(1+Discount_Rate))*($Z99)),IF(Years=3,(H99*$L99)+((V99/(1+Discount_Rate))*$Z99)+((AJ99/((1+Discount_Rate)^2))*$AN99))))</f>
        <v>69300</v>
      </c>
      <c r="AU99" s="181">
        <f t="shared" si="954"/>
        <v>173250</v>
      </c>
      <c r="AV99" s="181">
        <f t="shared" si="955"/>
        <v>138600</v>
      </c>
      <c r="AW99" s="181">
        <f t="shared" si="956"/>
        <v>231</v>
      </c>
      <c r="AX99" s="181">
        <f t="shared" si="957"/>
        <v>2032.8000000000002</v>
      </c>
      <c r="AY99" s="181">
        <f t="shared" si="958"/>
        <v>0</v>
      </c>
      <c r="AZ99" s="181">
        <f t="shared" si="940"/>
        <v>0</v>
      </c>
      <c r="BA99" s="182"/>
    </row>
    <row r="100" spans="1:53" ht="12.75" customHeight="1">
      <c r="A100" s="188" t="s">
        <v>156</v>
      </c>
      <c r="B100" s="171" t="s">
        <v>8</v>
      </c>
      <c r="C100" s="324" t="s">
        <v>108</v>
      </c>
      <c r="D100" s="164">
        <v>9.6</v>
      </c>
      <c r="E100" s="173">
        <f t="shared" si="1002"/>
        <v>4.032</v>
      </c>
      <c r="F100" s="173">
        <f t="shared" si="1003"/>
        <v>5.5679999999999996</v>
      </c>
      <c r="G100" s="174">
        <v>20</v>
      </c>
      <c r="H100" s="175">
        <v>350</v>
      </c>
      <c r="I100" s="166">
        <v>1345</v>
      </c>
      <c r="J100" s="175">
        <v>0</v>
      </c>
      <c r="K100" s="167">
        <v>460</v>
      </c>
      <c r="L100" s="167">
        <f t="shared" ref="L100" si="1006">K100</f>
        <v>460</v>
      </c>
      <c r="M100" s="176">
        <v>0</v>
      </c>
      <c r="N100" s="176">
        <v>0</v>
      </c>
      <c r="O100" s="176">
        <v>0</v>
      </c>
      <c r="P100" s="177">
        <v>0.8</v>
      </c>
      <c r="Q100" s="435"/>
      <c r="R100" s="172">
        <f t="shared" ref="R100" si="1007">D100</f>
        <v>9.6</v>
      </c>
      <c r="S100" s="173">
        <f t="shared" ref="S100" si="1008">E100</f>
        <v>4.032</v>
      </c>
      <c r="T100" s="173">
        <f t="shared" ref="T100" si="1009">F100</f>
        <v>5.5679999999999996</v>
      </c>
      <c r="U100" s="173">
        <f t="shared" ref="U100" si="1010">G100</f>
        <v>20</v>
      </c>
      <c r="V100" s="173">
        <f t="shared" ref="V100" si="1011">H100</f>
        <v>350</v>
      </c>
      <c r="W100" s="173">
        <f t="shared" ref="W100" si="1012">I100</f>
        <v>1345</v>
      </c>
      <c r="X100" s="173">
        <f t="shared" ref="X100" si="1013">J100</f>
        <v>0</v>
      </c>
      <c r="Y100" s="173">
        <f t="shared" ref="Y100" si="1014">K100</f>
        <v>460</v>
      </c>
      <c r="Z100" s="173">
        <f t="shared" ref="Z100" si="1015">L100</f>
        <v>460</v>
      </c>
      <c r="AA100" s="173">
        <f t="shared" ref="AA100" si="1016">M100</f>
        <v>0</v>
      </c>
      <c r="AB100" s="173">
        <f t="shared" ref="AB100" si="1017">N100</f>
        <v>0</v>
      </c>
      <c r="AC100" s="173">
        <f t="shared" ref="AC100" si="1018">O100</f>
        <v>0</v>
      </c>
      <c r="AD100" s="178">
        <f t="shared" ref="AD100" si="1019">P100</f>
        <v>0.8</v>
      </c>
      <c r="AF100" s="172">
        <f t="shared" ref="AF100" si="1020">D100</f>
        <v>9.6</v>
      </c>
      <c r="AG100" s="173">
        <f t="shared" ref="AG100" si="1021">E100</f>
        <v>4.032</v>
      </c>
      <c r="AH100" s="173">
        <f t="shared" ref="AH100" si="1022">F100</f>
        <v>5.5679999999999996</v>
      </c>
      <c r="AI100" s="173">
        <f t="shared" ref="AI100" si="1023">G100</f>
        <v>20</v>
      </c>
      <c r="AJ100" s="173">
        <f t="shared" ref="AJ100" si="1024">H100</f>
        <v>350</v>
      </c>
      <c r="AK100" s="179">
        <f t="shared" ref="AK100" si="1025">I100</f>
        <v>1345</v>
      </c>
      <c r="AL100" s="173">
        <f t="shared" ref="AL100" si="1026">J100</f>
        <v>0</v>
      </c>
      <c r="AM100" s="180">
        <f t="shared" ref="AM100" si="1027">K100</f>
        <v>460</v>
      </c>
      <c r="AN100" s="180">
        <f t="shared" ref="AN100" si="1028">L100</f>
        <v>460</v>
      </c>
      <c r="AO100" s="173">
        <f t="shared" ref="AO100" si="1029">M100</f>
        <v>0</v>
      </c>
      <c r="AP100" s="173">
        <f t="shared" ref="AP100" si="1030">N100</f>
        <v>0</v>
      </c>
      <c r="AQ100" s="173">
        <f t="shared" ref="AQ100" si="1031">O100</f>
        <v>0</v>
      </c>
      <c r="AR100" s="178">
        <f t="shared" ref="AR100" si="1032">P100</f>
        <v>0.8</v>
      </c>
      <c r="AT100" s="181">
        <f t="shared" ref="AT100" si="1033">IF(Years=1,(H100*$L100),IF(Years=2,(H100*$L100)+((V100/(1+Discount_Rate))*($Z100)),IF(Years=3,(H100*$L100)+((V100/(1+Discount_Rate))*$Z100)+((AJ100/((1+Discount_Rate)^2))*$AN100))))</f>
        <v>161000</v>
      </c>
      <c r="AU100" s="181">
        <f t="shared" ref="AU100" si="1034">IF(Years=1,(I100*$L100),IF(Years=2,(I100*$L100)+((W100/(1+Discount_Rate))*($Z100)),IF(Years=3,(I100*$L100)+((W100/(1+Discount_Rate))*($Z100))+((AK100/((1+Discount_Rate)^2))*($AN100)))))</f>
        <v>618700</v>
      </c>
      <c r="AV100" s="181">
        <f t="shared" ref="AV100" si="1035">IF(Years=1,(I100*$L100*P100),IF(Years=2,(I100*$L100*P100)+((W100/(1+Discount_Rate))*($Z100)*(AD100)),IF(Years=3,(I100*$L100*P100)+((W100/(1+Discount_Rate))*($Z100)*(AD100))+((AK100/((1+Discount_Rate)^2))*($AN100)*(AR100)))))</f>
        <v>494960</v>
      </c>
      <c r="AW100" s="181">
        <f t="shared" ref="AW100" si="1036">IF(Years=1,K100,IF(Years=2,(K100+Y100),IF(Years=3,(K100+Y100+AM100))))</f>
        <v>460</v>
      </c>
      <c r="AX100" s="181">
        <f t="shared" ref="AX100" si="1037">IF(Years=1,(D100*L100),IF(Years=2,(D100*L100)+(R100*Z100),IF(Years=3,(D100*L100)+(R100*Z100)+(AF100*AN100))))</f>
        <v>4416</v>
      </c>
      <c r="AY100" s="181">
        <f t="shared" ref="AY100" si="1038">IF(Years=1,N100,IF(Years=2,N100+(AB100/(1+Discount_Rate)),IF(Years=3,N100+(AB100/(1+Discount_Rate))+(AP100/(1+Discount_Rate^2)))))</f>
        <v>0</v>
      </c>
      <c r="AZ100" s="181">
        <f t="shared" si="940"/>
        <v>0</v>
      </c>
      <c r="BA100" s="182"/>
    </row>
    <row r="101" spans="1:53" ht="12.75" customHeight="1">
      <c r="A101" s="188" t="s">
        <v>278</v>
      </c>
      <c r="B101" s="171" t="s">
        <v>8</v>
      </c>
      <c r="C101" s="324" t="s">
        <v>108</v>
      </c>
      <c r="D101" s="164">
        <v>10.8</v>
      </c>
      <c r="E101" s="173">
        <v>0</v>
      </c>
      <c r="F101" s="173">
        <f>D101</f>
        <v>10.8</v>
      </c>
      <c r="G101" s="174">
        <v>20</v>
      </c>
      <c r="H101" s="175">
        <v>200</v>
      </c>
      <c r="I101" s="166">
        <v>500</v>
      </c>
      <c r="J101" s="175">
        <v>0</v>
      </c>
      <c r="K101" s="167">
        <v>250</v>
      </c>
      <c r="L101" s="167">
        <f>K101</f>
        <v>250</v>
      </c>
      <c r="M101" s="176">
        <v>0</v>
      </c>
      <c r="N101" s="176">
        <v>0</v>
      </c>
      <c r="O101" s="176">
        <v>0</v>
      </c>
      <c r="P101" s="177">
        <v>0.8</v>
      </c>
      <c r="Q101" s="435"/>
      <c r="R101" s="172">
        <f t="shared" ref="R101:AB102" si="1039">D101</f>
        <v>10.8</v>
      </c>
      <c r="S101" s="173">
        <f t="shared" si="1039"/>
        <v>0</v>
      </c>
      <c r="T101" s="173">
        <f t="shared" si="1039"/>
        <v>10.8</v>
      </c>
      <c r="U101" s="173">
        <f t="shared" si="1039"/>
        <v>20</v>
      </c>
      <c r="V101" s="173">
        <f t="shared" si="1039"/>
        <v>200</v>
      </c>
      <c r="W101" s="173">
        <f t="shared" si="1039"/>
        <v>500</v>
      </c>
      <c r="X101" s="173">
        <f t="shared" si="1039"/>
        <v>0</v>
      </c>
      <c r="Y101" s="173">
        <f t="shared" si="1039"/>
        <v>250</v>
      </c>
      <c r="Z101" s="173">
        <f t="shared" si="1039"/>
        <v>250</v>
      </c>
      <c r="AA101" s="173">
        <f t="shared" si="1039"/>
        <v>0</v>
      </c>
      <c r="AB101" s="173">
        <f t="shared" si="1039"/>
        <v>0</v>
      </c>
      <c r="AC101" s="173">
        <f t="shared" ref="AC101" si="1040">O101</f>
        <v>0</v>
      </c>
      <c r="AD101" s="178">
        <f>P101</f>
        <v>0.8</v>
      </c>
      <c r="AF101" s="172">
        <f t="shared" ref="AF101:AR102" si="1041">D101</f>
        <v>10.8</v>
      </c>
      <c r="AG101" s="173">
        <f t="shared" si="1041"/>
        <v>0</v>
      </c>
      <c r="AH101" s="173">
        <f t="shared" si="1041"/>
        <v>10.8</v>
      </c>
      <c r="AI101" s="173">
        <f t="shared" si="1041"/>
        <v>20</v>
      </c>
      <c r="AJ101" s="173">
        <f t="shared" si="1041"/>
        <v>200</v>
      </c>
      <c r="AK101" s="179">
        <f t="shared" si="1041"/>
        <v>500</v>
      </c>
      <c r="AL101" s="173">
        <f t="shared" si="1041"/>
        <v>0</v>
      </c>
      <c r="AM101" s="180">
        <f t="shared" si="1041"/>
        <v>250</v>
      </c>
      <c r="AN101" s="180">
        <f t="shared" si="1041"/>
        <v>250</v>
      </c>
      <c r="AO101" s="173">
        <f t="shared" si="1041"/>
        <v>0</v>
      </c>
      <c r="AP101" s="173">
        <f t="shared" si="1041"/>
        <v>0</v>
      </c>
      <c r="AQ101" s="173">
        <f t="shared" si="1041"/>
        <v>0</v>
      </c>
      <c r="AR101" s="178">
        <f t="shared" si="1041"/>
        <v>0.8</v>
      </c>
      <c r="AT101" s="181">
        <f>IF(Years=1,(H101*$L101),IF(Years=2,(H101*$L101)+((V101/(1+Discount_Rate))*($Z101)),IF(Years=3,(H101*$L101)+((V101/(1+Discount_Rate))*$Z101)+((AJ101/((1+Discount_Rate)^2))*$AN101))))</f>
        <v>50000</v>
      </c>
      <c r="AU101" s="181">
        <f>IF(Years=1,(I101*$L101),IF(Years=2,(I101*$L101)+((W101/(1+Discount_Rate))*($Z101)),IF(Years=3,(I101*$L101)+((W101/(1+Discount_Rate))*($Z101))+((AK101/((1+Discount_Rate)^2))*($AN101)))))</f>
        <v>125000</v>
      </c>
      <c r="AV101" s="181">
        <f>IF(Years=1,(I101*$L101*P101),IF(Years=2,(I101*$L101*P101)+((W101/(1+Discount_Rate))*($Z101)*(AD101)),IF(Years=3,(I101*$L101*P101)+((W101/(1+Discount_Rate))*($Z101)*(AD101))+((AK101/((1+Discount_Rate)^2))*($AN101)*(AR101)))))</f>
        <v>100000</v>
      </c>
      <c r="AW101" s="181">
        <f>IF(Years=1,K101,IF(Years=2,(K101+Y101),IF(Years=3,(K101+Y101+AM101))))</f>
        <v>250</v>
      </c>
      <c r="AX101" s="181">
        <f>IF(Years=1,(D101*L101),IF(Years=2,(D101*L101)+(R101*Z101),IF(Years=3,(D101*L101)+(R101*Z101)+(AF101*AN101))))</f>
        <v>2700</v>
      </c>
      <c r="AY101" s="181">
        <f>IF(Years=1,N101,IF(Years=2,N101+(AB101/(1+Discount_Rate)),IF(Years=3,N101+(AB101/(1+Discount_Rate))+(AP101/(1+Discount_Rate^2)))))</f>
        <v>0</v>
      </c>
      <c r="AZ101" s="181">
        <f>IF(Years=1,($O101*$L101),IF(Years=2,($O101*$L101)+(($AC101/(1+Discount_Rate))*($Z101)),IF(Years=3,($O101*$L101)+(($AC101/(1+Discount_Rate))*$Z101)+(($AQ101/((1+Discount_Rate)^2))*$AN101))))</f>
        <v>0</v>
      </c>
      <c r="BA101" s="182"/>
    </row>
    <row r="102" spans="1:53" ht="12.75" customHeight="1">
      <c r="A102" s="188" t="s">
        <v>168</v>
      </c>
      <c r="B102" s="171" t="s">
        <v>8</v>
      </c>
      <c r="C102" s="324" t="s">
        <v>108</v>
      </c>
      <c r="D102" s="164">
        <v>6.5</v>
      </c>
      <c r="E102" s="173">
        <v>0</v>
      </c>
      <c r="F102" s="173">
        <f>D102</f>
        <v>6.5</v>
      </c>
      <c r="G102" s="174">
        <v>18</v>
      </c>
      <c r="H102" s="175">
        <v>350</v>
      </c>
      <c r="I102" s="166">
        <v>436</v>
      </c>
      <c r="J102" s="175">
        <v>0</v>
      </c>
      <c r="K102" s="167">
        <v>120</v>
      </c>
      <c r="L102" s="167">
        <f>K102</f>
        <v>120</v>
      </c>
      <c r="M102" s="176">
        <v>0</v>
      </c>
      <c r="N102" s="176">
        <v>0</v>
      </c>
      <c r="O102" s="176">
        <v>0</v>
      </c>
      <c r="P102" s="177">
        <v>0.8</v>
      </c>
      <c r="Q102" s="435"/>
      <c r="R102" s="172">
        <f t="shared" si="1039"/>
        <v>6.5</v>
      </c>
      <c r="S102" s="173">
        <f t="shared" si="1039"/>
        <v>0</v>
      </c>
      <c r="T102" s="173">
        <f t="shared" si="1039"/>
        <v>6.5</v>
      </c>
      <c r="U102" s="173">
        <f t="shared" si="1039"/>
        <v>18</v>
      </c>
      <c r="V102" s="173">
        <f t="shared" si="1039"/>
        <v>350</v>
      </c>
      <c r="W102" s="173">
        <f t="shared" si="1039"/>
        <v>436</v>
      </c>
      <c r="X102" s="173">
        <f t="shared" si="1039"/>
        <v>0</v>
      </c>
      <c r="Y102" s="173">
        <f t="shared" si="1039"/>
        <v>120</v>
      </c>
      <c r="Z102" s="173">
        <f t="shared" si="1039"/>
        <v>120</v>
      </c>
      <c r="AA102" s="173">
        <f t="shared" si="1039"/>
        <v>0</v>
      </c>
      <c r="AB102" s="173">
        <f t="shared" si="1039"/>
        <v>0</v>
      </c>
      <c r="AC102" s="173">
        <f>O102</f>
        <v>0</v>
      </c>
      <c r="AD102" s="178">
        <f>P102</f>
        <v>0.8</v>
      </c>
      <c r="AF102" s="172">
        <f t="shared" si="1041"/>
        <v>6.5</v>
      </c>
      <c r="AG102" s="173">
        <f t="shared" si="1041"/>
        <v>0</v>
      </c>
      <c r="AH102" s="173">
        <f t="shared" si="1041"/>
        <v>6.5</v>
      </c>
      <c r="AI102" s="173">
        <f t="shared" si="1041"/>
        <v>18</v>
      </c>
      <c r="AJ102" s="173">
        <f t="shared" si="1041"/>
        <v>350</v>
      </c>
      <c r="AK102" s="179">
        <f t="shared" si="1041"/>
        <v>436</v>
      </c>
      <c r="AL102" s="173">
        <f t="shared" si="1041"/>
        <v>0</v>
      </c>
      <c r="AM102" s="180">
        <f t="shared" si="1041"/>
        <v>120</v>
      </c>
      <c r="AN102" s="180">
        <f t="shared" si="1041"/>
        <v>120</v>
      </c>
      <c r="AO102" s="173">
        <f t="shared" si="1041"/>
        <v>0</v>
      </c>
      <c r="AP102" s="173">
        <f t="shared" si="1041"/>
        <v>0</v>
      </c>
      <c r="AQ102" s="173">
        <f t="shared" si="1041"/>
        <v>0</v>
      </c>
      <c r="AR102" s="178">
        <f t="shared" si="1041"/>
        <v>0.8</v>
      </c>
      <c r="AT102" s="181">
        <f>IF(Years=1,(H102*$L102),IF(Years=2,(H102*$L102)+((V102/(1+Discount_Rate))*($Z102)),IF(Years=3,(H102*$L102)+((V102/(1+Discount_Rate))*$Z102)+((AJ102/((1+Discount_Rate)^2))*$AN102))))</f>
        <v>42000</v>
      </c>
      <c r="AU102" s="181">
        <f>IF(Years=1,(I102*$L102),IF(Years=2,(I102*$L102)+((W102/(1+Discount_Rate))*($Z102)),IF(Years=3,(I102*$L102)+((W102/(1+Discount_Rate))*($Z102))+((AK102/((1+Discount_Rate)^2))*($AN102)))))</f>
        <v>52320</v>
      </c>
      <c r="AV102" s="181">
        <f>IF(Years=1,(I102*$L102*P102),IF(Years=2,(I102*$L102*P102)+((W102/(1+Discount_Rate))*($Z102)*(AD102)),IF(Years=3,(I102*$L102*P102)+((W102/(1+Discount_Rate))*($Z102)*(AD102))+((AK102/((1+Discount_Rate)^2))*($AN102)*(AR102)))))</f>
        <v>41856</v>
      </c>
      <c r="AW102" s="181">
        <f t="shared" ref="AW102" si="1042">IF(Years=1,K102,IF(Years=2,(K102+Y102),IF(Years=3,(K102+Y102+AM102))))</f>
        <v>120</v>
      </c>
      <c r="AX102" s="181">
        <f t="shared" ref="AX102" si="1043">IF(Years=1,(D102*L102),IF(Years=2,(D102*L102)+(R102*Z102),IF(Years=3,(D102*L102)+(R102*Z102)+(AF102*AN102))))</f>
        <v>780</v>
      </c>
      <c r="AY102" s="181">
        <f t="shared" ref="AY102" si="1044">IF(Years=1,N102,IF(Years=2,N102+(AB102/(1+Discount_Rate)),IF(Years=3,N102+(AB102/(1+Discount_Rate))+(AP102/(1+Discount_Rate^2)))))</f>
        <v>0</v>
      </c>
      <c r="AZ102" s="181">
        <f>IF(Years=1,($O102*$L102),IF(Years=2,($O102*$L102)+(($AC102/(1+Discount_Rate))*($Z102)),IF(Years=3,($O102*$L102)+(($AC102/(1+Discount_Rate))*$Z102)+(($AQ102/((1+Discount_Rate)^2))*$AN102))))</f>
        <v>0</v>
      </c>
      <c r="BA102" s="182"/>
    </row>
    <row r="103" spans="1:53" ht="12.75" customHeight="1">
      <c r="A103" s="170" t="s">
        <v>269</v>
      </c>
      <c r="B103" s="171" t="s">
        <v>8</v>
      </c>
      <c r="C103" s="324" t="s">
        <v>108</v>
      </c>
      <c r="D103" s="164">
        <v>6.5</v>
      </c>
      <c r="E103" s="173">
        <v>0</v>
      </c>
      <c r="F103" s="173">
        <f>D103</f>
        <v>6.5</v>
      </c>
      <c r="G103" s="174">
        <v>18</v>
      </c>
      <c r="H103" s="175">
        <v>350</v>
      </c>
      <c r="I103" s="166">
        <v>436</v>
      </c>
      <c r="J103" s="175">
        <v>0</v>
      </c>
      <c r="K103" s="167">
        <v>116</v>
      </c>
      <c r="L103" s="167">
        <f t="shared" ref="L103" si="1045">K103</f>
        <v>116</v>
      </c>
      <c r="M103" s="176">
        <v>0</v>
      </c>
      <c r="N103" s="176">
        <v>0</v>
      </c>
      <c r="O103" s="176">
        <v>0</v>
      </c>
      <c r="P103" s="177">
        <v>0.8</v>
      </c>
      <c r="Q103" s="435"/>
      <c r="R103" s="172">
        <f t="shared" ref="R103" si="1046">D103</f>
        <v>6.5</v>
      </c>
      <c r="S103" s="173">
        <f t="shared" ref="S103" si="1047">E103</f>
        <v>0</v>
      </c>
      <c r="T103" s="173">
        <f t="shared" ref="T103" si="1048">F103</f>
        <v>6.5</v>
      </c>
      <c r="U103" s="173">
        <f t="shared" ref="U103" si="1049">G103</f>
        <v>18</v>
      </c>
      <c r="V103" s="173">
        <f t="shared" ref="V103" si="1050">H103</f>
        <v>350</v>
      </c>
      <c r="W103" s="173">
        <f t="shared" ref="W103" si="1051">I103</f>
        <v>436</v>
      </c>
      <c r="X103" s="173">
        <f t="shared" ref="X103" si="1052">J103</f>
        <v>0</v>
      </c>
      <c r="Y103" s="173">
        <f t="shared" ref="Y103" si="1053">K103</f>
        <v>116</v>
      </c>
      <c r="Z103" s="173">
        <f t="shared" ref="Z103" si="1054">L103</f>
        <v>116</v>
      </c>
      <c r="AA103" s="173">
        <f t="shared" ref="AA103" si="1055">M103</f>
        <v>0</v>
      </c>
      <c r="AB103" s="173">
        <f t="shared" ref="AB103" si="1056">N103</f>
        <v>0</v>
      </c>
      <c r="AC103" s="173">
        <f t="shared" ref="AC103" si="1057">O103</f>
        <v>0</v>
      </c>
      <c r="AD103" s="178">
        <f t="shared" ref="AD103" si="1058">P103</f>
        <v>0.8</v>
      </c>
      <c r="AF103" s="172">
        <f t="shared" ref="AF103" si="1059">D103</f>
        <v>6.5</v>
      </c>
      <c r="AG103" s="173">
        <f t="shared" ref="AG103" si="1060">E103</f>
        <v>0</v>
      </c>
      <c r="AH103" s="173">
        <f t="shared" ref="AH103" si="1061">F103</f>
        <v>6.5</v>
      </c>
      <c r="AI103" s="173">
        <f t="shared" ref="AI103" si="1062">G103</f>
        <v>18</v>
      </c>
      <c r="AJ103" s="173">
        <f t="shared" ref="AJ103" si="1063">H103</f>
        <v>350</v>
      </c>
      <c r="AK103" s="179">
        <f t="shared" ref="AK103" si="1064">I103</f>
        <v>436</v>
      </c>
      <c r="AL103" s="173">
        <f t="shared" ref="AL103" si="1065">J103</f>
        <v>0</v>
      </c>
      <c r="AM103" s="180">
        <f t="shared" ref="AM103" si="1066">K103</f>
        <v>116</v>
      </c>
      <c r="AN103" s="180">
        <f t="shared" ref="AN103" si="1067">L103</f>
        <v>116</v>
      </c>
      <c r="AO103" s="173">
        <f t="shared" ref="AO103" si="1068">M103</f>
        <v>0</v>
      </c>
      <c r="AP103" s="173">
        <f t="shared" ref="AP103" si="1069">N103</f>
        <v>0</v>
      </c>
      <c r="AQ103" s="173">
        <f t="shared" ref="AQ103" si="1070">O103</f>
        <v>0</v>
      </c>
      <c r="AR103" s="178">
        <f t="shared" ref="AR103" si="1071">P103</f>
        <v>0.8</v>
      </c>
      <c r="AT103" s="181">
        <f>IF(Years=1,(H103*$L103),IF(Years=2,(H103*$L103)+((V103/(1+Discount_Rate))*($Z103)),IF(Years=3,(H103*$L103)+((V103/(1+Discount_Rate))*$Z103)+((AJ103/((1+Discount_Rate)^2))*$AN103))))</f>
        <v>40600</v>
      </c>
      <c r="AU103" s="181">
        <f>IF(Years=1,(I103*$L103),IF(Years=2,(I103*$L103)+((W103/(1+Discount_Rate))*($Z103)),IF(Years=3,(I103*$L103)+((W103/(1+Discount_Rate))*($Z103))+((AK103/((1+Discount_Rate)^2))*($AN103)))))</f>
        <v>50576</v>
      </c>
      <c r="AV103" s="181">
        <f>IF(Years=1,(I103*$L103*P103),IF(Years=2,(I103*$L103*P103)+((W103/(1+Discount_Rate))*($Z103)*(AD103)),IF(Years=3,(I103*$L103*P103)+((W103/(1+Discount_Rate))*($Z103)*(AD103))+((AK103/((1+Discount_Rate)^2))*($AN103)*(AR103)))))</f>
        <v>40460.800000000003</v>
      </c>
      <c r="AW103" s="181">
        <f t="shared" ref="AW103" si="1072">IF(Years=1,K103,IF(Years=2,(K103+Y103),IF(Years=3,(K103+Y103+AM103))))</f>
        <v>116</v>
      </c>
      <c r="AX103" s="181">
        <f t="shared" ref="AX103" si="1073">IF(Years=1,(D103*L103),IF(Years=2,(D103*L103)+(R103*Z103),IF(Years=3,(D103*L103)+(R103*Z103)+(AF103*AN103))))</f>
        <v>754</v>
      </c>
      <c r="AY103" s="181">
        <f t="shared" ref="AY103" si="1074">IF(Years=1,N103,IF(Years=2,N103+(AB103/(1+Discount_Rate)),IF(Years=3,N103+(AB103/(1+Discount_Rate))+(AP103/(1+Discount_Rate^2)))))</f>
        <v>0</v>
      </c>
      <c r="AZ103" s="181">
        <f>IF(Years=1,($O103*$L103),IF(Years=2,($O103*$L103)+(($AC103/(1+Discount_Rate))*($Z103)),IF(Years=3,($O103*$L103)+(($AC103/(1+Discount_Rate))*$Z103)+(($AQ103/((1+Discount_Rate)^2))*$AN103))))</f>
        <v>0</v>
      </c>
      <c r="BA103" s="182"/>
    </row>
    <row r="104" spans="1:53" ht="12.75" customHeight="1">
      <c r="A104" s="188" t="s">
        <v>169</v>
      </c>
      <c r="B104" s="171" t="s">
        <v>8</v>
      </c>
      <c r="C104" s="324" t="s">
        <v>108</v>
      </c>
      <c r="D104" s="164">
        <v>1.74</v>
      </c>
      <c r="E104" s="173">
        <f t="shared" ref="E104" si="1075">0.58*D104</f>
        <v>1.0091999999999999</v>
      </c>
      <c r="F104" s="173">
        <f t="shared" ref="F104" si="1076">0.42*D104</f>
        <v>0.73080000000000001</v>
      </c>
      <c r="G104" s="174">
        <v>14</v>
      </c>
      <c r="H104" s="175">
        <v>50</v>
      </c>
      <c r="I104" s="166">
        <v>100</v>
      </c>
      <c r="J104" s="175">
        <v>0</v>
      </c>
      <c r="K104" s="167">
        <v>29</v>
      </c>
      <c r="L104" s="167">
        <f t="shared" ref="L104:L113" si="1077">K104</f>
        <v>29</v>
      </c>
      <c r="M104" s="176">
        <v>0</v>
      </c>
      <c r="N104" s="176">
        <v>0</v>
      </c>
      <c r="O104" s="176">
        <v>0</v>
      </c>
      <c r="P104" s="177">
        <v>0.8</v>
      </c>
      <c r="Q104" s="435"/>
      <c r="R104" s="172">
        <f t="shared" ref="R104:AD104" si="1078">D104</f>
        <v>1.74</v>
      </c>
      <c r="S104" s="173">
        <f t="shared" si="1078"/>
        <v>1.0091999999999999</v>
      </c>
      <c r="T104" s="173">
        <f t="shared" si="1078"/>
        <v>0.73080000000000001</v>
      </c>
      <c r="U104" s="173">
        <f t="shared" si="1078"/>
        <v>14</v>
      </c>
      <c r="V104" s="173">
        <f t="shared" si="1078"/>
        <v>50</v>
      </c>
      <c r="W104" s="173">
        <f t="shared" si="1078"/>
        <v>100</v>
      </c>
      <c r="X104" s="173">
        <f t="shared" si="1078"/>
        <v>0</v>
      </c>
      <c r="Y104" s="173">
        <f t="shared" si="1078"/>
        <v>29</v>
      </c>
      <c r="Z104" s="173">
        <f t="shared" si="1078"/>
        <v>29</v>
      </c>
      <c r="AA104" s="173">
        <f t="shared" si="1078"/>
        <v>0</v>
      </c>
      <c r="AB104" s="173">
        <f t="shared" si="1078"/>
        <v>0</v>
      </c>
      <c r="AC104" s="173">
        <f t="shared" si="1078"/>
        <v>0</v>
      </c>
      <c r="AD104" s="178">
        <f t="shared" si="1078"/>
        <v>0.8</v>
      </c>
      <c r="AF104" s="172">
        <f t="shared" ref="AF104:AR104" si="1079">D104</f>
        <v>1.74</v>
      </c>
      <c r="AG104" s="173">
        <f t="shared" si="1079"/>
        <v>1.0091999999999999</v>
      </c>
      <c r="AH104" s="173">
        <f t="shared" si="1079"/>
        <v>0.73080000000000001</v>
      </c>
      <c r="AI104" s="173">
        <f t="shared" si="1079"/>
        <v>14</v>
      </c>
      <c r="AJ104" s="173">
        <f t="shared" si="1079"/>
        <v>50</v>
      </c>
      <c r="AK104" s="179">
        <f t="shared" si="1079"/>
        <v>100</v>
      </c>
      <c r="AL104" s="173">
        <f t="shared" si="1079"/>
        <v>0</v>
      </c>
      <c r="AM104" s="180">
        <f t="shared" si="1079"/>
        <v>29</v>
      </c>
      <c r="AN104" s="180">
        <f t="shared" si="1079"/>
        <v>29</v>
      </c>
      <c r="AO104" s="173">
        <f t="shared" si="1079"/>
        <v>0</v>
      </c>
      <c r="AP104" s="173">
        <f t="shared" si="1079"/>
        <v>0</v>
      </c>
      <c r="AQ104" s="173">
        <f t="shared" si="1079"/>
        <v>0</v>
      </c>
      <c r="AR104" s="178">
        <f t="shared" si="1079"/>
        <v>0.8</v>
      </c>
      <c r="AT104" s="181">
        <f t="shared" ref="AT104:AT114" si="1080">IF(Years=1,(H104*$L104),IF(Years=2,(H104*$L104)+((V104/(1+Discount_Rate))*($Z104)),IF(Years=3,(H104*$L104)+((V104/(1+Discount_Rate))*$Z104)+((AJ104/((1+Discount_Rate)^2))*$AN104))))</f>
        <v>1450</v>
      </c>
      <c r="AU104" s="181">
        <f t="shared" ref="AU104:AU114" si="1081">IF(Years=1,(I104*$L104),IF(Years=2,(I104*$L104)+((W104/(1+Discount_Rate))*($Z104)),IF(Years=3,(I104*$L104)+((W104/(1+Discount_Rate))*($Z104))+((AK104/((1+Discount_Rate)^2))*($AN104)))))</f>
        <v>2900</v>
      </c>
      <c r="AV104" s="181">
        <f t="shared" ref="AV104:AV114" si="1082">IF(Years=1,(I104*$L104*P104),IF(Years=2,(I104*$L104*P104)+((W104/(1+Discount_Rate))*($Z104)*(AD104)),IF(Years=3,(I104*$L104*P104)+((W104/(1+Discount_Rate))*($Z104)*(AD104))+((AK104/((1+Discount_Rate)^2))*($AN104)*(AR104)))))</f>
        <v>2320</v>
      </c>
      <c r="AW104" s="181">
        <f>IF(Years=1,K104,IF(Years=2,(K104+Y104),IF(Years=3,(K104+Y104+AM104))))</f>
        <v>29</v>
      </c>
      <c r="AX104" s="181">
        <f>IF(Years=1,(D104*L104),IF(Years=2,(D104*L104)+(R104*Z104),IF(Years=3,(D104*L104)+(R104*Z104)+(AF104*AN104))))</f>
        <v>50.46</v>
      </c>
      <c r="AY104" s="181">
        <f>IF(Years=1,N104,IF(Years=2,N104+(AB104/(1+Discount_Rate)),IF(Years=3,N104+(AB104/(1+Discount_Rate))+(AP104/(1+Discount_Rate^2)))))</f>
        <v>0</v>
      </c>
      <c r="AZ104" s="181">
        <f t="shared" ref="AZ104:AZ114" si="1083">IF(Years=1,($O104*$L104),IF(Years=2,($O104*$L104)+(($AC104/(1+Discount_Rate))*($Z104)),IF(Years=3,($O104*$L104)+(($AC104/(1+Discount_Rate))*$Z104)+(($AQ104/((1+Discount_Rate)^2))*$AN104))))</f>
        <v>0</v>
      </c>
      <c r="BA104" s="182"/>
    </row>
    <row r="105" spans="1:53" ht="12.75" customHeight="1">
      <c r="A105" s="185" t="s">
        <v>162</v>
      </c>
      <c r="B105" s="171" t="s">
        <v>8</v>
      </c>
      <c r="C105" s="324" t="s">
        <v>108</v>
      </c>
      <c r="D105" s="164">
        <v>1.71</v>
      </c>
      <c r="E105" s="173">
        <f t="shared" ref="E105:E114" si="1084">0.42*D105</f>
        <v>0.71819999999999995</v>
      </c>
      <c r="F105" s="173">
        <f t="shared" ref="F105:F114" si="1085">0.58*D105</f>
        <v>0.9917999999999999</v>
      </c>
      <c r="G105" s="174">
        <v>13</v>
      </c>
      <c r="H105" s="175">
        <v>50</v>
      </c>
      <c r="I105" s="166">
        <v>100</v>
      </c>
      <c r="J105" s="175">
        <v>0</v>
      </c>
      <c r="K105" s="167">
        <v>8</v>
      </c>
      <c r="L105" s="167">
        <f t="shared" si="1077"/>
        <v>8</v>
      </c>
      <c r="M105" s="176">
        <v>0</v>
      </c>
      <c r="N105" s="176">
        <v>0</v>
      </c>
      <c r="O105" s="176">
        <v>0</v>
      </c>
      <c r="P105" s="177">
        <v>0.8</v>
      </c>
      <c r="Q105" s="435"/>
      <c r="R105" s="172">
        <f t="shared" ref="R105:AD114" si="1086">D105</f>
        <v>1.71</v>
      </c>
      <c r="S105" s="173">
        <f t="shared" si="1086"/>
        <v>0.71819999999999995</v>
      </c>
      <c r="T105" s="173">
        <f t="shared" si="1086"/>
        <v>0.9917999999999999</v>
      </c>
      <c r="U105" s="173">
        <f t="shared" si="1086"/>
        <v>13</v>
      </c>
      <c r="V105" s="173">
        <f t="shared" si="1086"/>
        <v>50</v>
      </c>
      <c r="W105" s="173">
        <f t="shared" si="1086"/>
        <v>100</v>
      </c>
      <c r="X105" s="173">
        <f t="shared" si="1086"/>
        <v>0</v>
      </c>
      <c r="Y105" s="173">
        <f t="shared" si="1086"/>
        <v>8</v>
      </c>
      <c r="Z105" s="173">
        <f t="shared" si="1086"/>
        <v>8</v>
      </c>
      <c r="AA105" s="173">
        <f t="shared" si="1086"/>
        <v>0</v>
      </c>
      <c r="AB105" s="173">
        <f t="shared" si="1086"/>
        <v>0</v>
      </c>
      <c r="AC105" s="173">
        <f t="shared" si="1086"/>
        <v>0</v>
      </c>
      <c r="AD105" s="178">
        <f t="shared" si="1086"/>
        <v>0.8</v>
      </c>
      <c r="AF105" s="172">
        <f t="shared" ref="AF105:AR114" si="1087">D105</f>
        <v>1.71</v>
      </c>
      <c r="AG105" s="173">
        <f t="shared" si="1087"/>
        <v>0.71819999999999995</v>
      </c>
      <c r="AH105" s="173">
        <f t="shared" si="1087"/>
        <v>0.9917999999999999</v>
      </c>
      <c r="AI105" s="173">
        <f t="shared" si="1087"/>
        <v>13</v>
      </c>
      <c r="AJ105" s="173">
        <f t="shared" si="1087"/>
        <v>50</v>
      </c>
      <c r="AK105" s="179">
        <f t="shared" si="1087"/>
        <v>100</v>
      </c>
      <c r="AL105" s="173">
        <f t="shared" si="1087"/>
        <v>0</v>
      </c>
      <c r="AM105" s="180">
        <f t="shared" si="1087"/>
        <v>8</v>
      </c>
      <c r="AN105" s="180">
        <f t="shared" si="1087"/>
        <v>8</v>
      </c>
      <c r="AO105" s="173">
        <f t="shared" si="1087"/>
        <v>0</v>
      </c>
      <c r="AP105" s="173">
        <f t="shared" si="1087"/>
        <v>0</v>
      </c>
      <c r="AQ105" s="173">
        <f t="shared" si="1087"/>
        <v>0</v>
      </c>
      <c r="AR105" s="178">
        <f t="shared" si="1087"/>
        <v>0.8</v>
      </c>
      <c r="AT105" s="181">
        <f t="shared" si="1080"/>
        <v>400</v>
      </c>
      <c r="AU105" s="181">
        <f t="shared" si="1081"/>
        <v>800</v>
      </c>
      <c r="AV105" s="181">
        <f t="shared" si="1082"/>
        <v>640</v>
      </c>
      <c r="AW105" s="181">
        <f>IF(Years=1,K105,IF(Years=2,(K105+Y105),IF(Years=3,(K105+Y105+AM105))))</f>
        <v>8</v>
      </c>
      <c r="AX105" s="181">
        <f>IF(Years=1,(D105*L105),IF(Years=2,(D105*L105)+(R105*Z105),IF(Years=3,(D105*L105)+(R105*Z105)+(AF105*AN105))))</f>
        <v>13.68</v>
      </c>
      <c r="AY105" s="181">
        <f>IF(Years=1,N105,IF(Years=2,N105+(AB105/(1+Discount_Rate)),IF(Years=3,N105+(AB105/(1+Discount_Rate))+(AP105/(1+Discount_Rate^2)))))</f>
        <v>0</v>
      </c>
      <c r="AZ105" s="181">
        <f t="shared" si="1083"/>
        <v>0</v>
      </c>
      <c r="BA105" s="182"/>
    </row>
    <row r="106" spans="1:53" ht="12.75" customHeight="1">
      <c r="A106" s="185" t="s">
        <v>163</v>
      </c>
      <c r="B106" s="171" t="s">
        <v>8</v>
      </c>
      <c r="C106" s="324" t="s">
        <v>108</v>
      </c>
      <c r="D106" s="164">
        <v>3.96</v>
      </c>
      <c r="E106" s="173">
        <f t="shared" si="1084"/>
        <v>1.6632</v>
      </c>
      <c r="F106" s="173">
        <f t="shared" si="1085"/>
        <v>2.2967999999999997</v>
      </c>
      <c r="G106" s="174">
        <v>13</v>
      </c>
      <c r="H106" s="175">
        <v>100</v>
      </c>
      <c r="I106" s="166">
        <v>400</v>
      </c>
      <c r="J106" s="175">
        <v>0</v>
      </c>
      <c r="K106" s="167">
        <v>1</v>
      </c>
      <c r="L106" s="167">
        <f t="shared" si="1077"/>
        <v>1</v>
      </c>
      <c r="M106" s="176">
        <v>0</v>
      </c>
      <c r="N106" s="176">
        <v>0</v>
      </c>
      <c r="O106" s="176">
        <v>0</v>
      </c>
      <c r="P106" s="177">
        <v>0.8</v>
      </c>
      <c r="Q106" s="435"/>
      <c r="R106" s="172">
        <f t="shared" si="1086"/>
        <v>3.96</v>
      </c>
      <c r="S106" s="173">
        <f t="shared" si="1086"/>
        <v>1.6632</v>
      </c>
      <c r="T106" s="173">
        <f t="shared" si="1086"/>
        <v>2.2967999999999997</v>
      </c>
      <c r="U106" s="173">
        <f t="shared" si="1086"/>
        <v>13</v>
      </c>
      <c r="V106" s="173">
        <f t="shared" si="1086"/>
        <v>100</v>
      </c>
      <c r="W106" s="173">
        <f t="shared" si="1086"/>
        <v>400</v>
      </c>
      <c r="X106" s="173">
        <f t="shared" si="1086"/>
        <v>0</v>
      </c>
      <c r="Y106" s="173">
        <f t="shared" si="1086"/>
        <v>1</v>
      </c>
      <c r="Z106" s="173">
        <f t="shared" si="1086"/>
        <v>1</v>
      </c>
      <c r="AA106" s="173">
        <f t="shared" si="1086"/>
        <v>0</v>
      </c>
      <c r="AB106" s="173">
        <f t="shared" si="1086"/>
        <v>0</v>
      </c>
      <c r="AC106" s="173">
        <f t="shared" si="1086"/>
        <v>0</v>
      </c>
      <c r="AD106" s="178">
        <f t="shared" si="1086"/>
        <v>0.8</v>
      </c>
      <c r="AF106" s="172">
        <f t="shared" si="1087"/>
        <v>3.96</v>
      </c>
      <c r="AG106" s="173">
        <f t="shared" si="1087"/>
        <v>1.6632</v>
      </c>
      <c r="AH106" s="173">
        <f t="shared" si="1087"/>
        <v>2.2967999999999997</v>
      </c>
      <c r="AI106" s="173">
        <f t="shared" si="1087"/>
        <v>13</v>
      </c>
      <c r="AJ106" s="173">
        <f t="shared" si="1087"/>
        <v>100</v>
      </c>
      <c r="AK106" s="179">
        <f t="shared" si="1087"/>
        <v>400</v>
      </c>
      <c r="AL106" s="173">
        <f t="shared" si="1087"/>
        <v>0</v>
      </c>
      <c r="AM106" s="180">
        <f t="shared" si="1087"/>
        <v>1</v>
      </c>
      <c r="AN106" s="180">
        <f t="shared" si="1087"/>
        <v>1</v>
      </c>
      <c r="AO106" s="173">
        <f t="shared" si="1087"/>
        <v>0</v>
      </c>
      <c r="AP106" s="173">
        <f t="shared" si="1087"/>
        <v>0</v>
      </c>
      <c r="AQ106" s="173">
        <f t="shared" si="1087"/>
        <v>0</v>
      </c>
      <c r="AR106" s="178">
        <f t="shared" si="1087"/>
        <v>0.8</v>
      </c>
      <c r="AT106" s="181">
        <f t="shared" si="1080"/>
        <v>100</v>
      </c>
      <c r="AU106" s="181">
        <f t="shared" si="1081"/>
        <v>400</v>
      </c>
      <c r="AV106" s="181">
        <f t="shared" si="1082"/>
        <v>320</v>
      </c>
      <c r="AW106" s="181">
        <f>IF(Years=1,K106,IF(Years=2,(K106+Y106),IF(Years=3,(K106+Y106+AM106))))</f>
        <v>1</v>
      </c>
      <c r="AX106" s="181">
        <f>IF(Years=1,(D106*L106),IF(Years=2,(D106*L106)+(R106*Z106),IF(Years=3,(D106*L106)+(R106*Z106)+(AF106*AN106))))</f>
        <v>3.96</v>
      </c>
      <c r="AY106" s="181">
        <f>IF(Years=1,N106,IF(Years=2,N106+(AB106/(1+Discount_Rate)),IF(Years=3,N106+(AB106/(1+Discount_Rate))+(AP106/(1+Discount_Rate^2)))))</f>
        <v>0</v>
      </c>
      <c r="AZ106" s="181">
        <f t="shared" si="1083"/>
        <v>0</v>
      </c>
      <c r="BA106" s="182"/>
    </row>
    <row r="107" spans="1:53" ht="12.75" customHeight="1">
      <c r="A107" s="185" t="s">
        <v>164</v>
      </c>
      <c r="B107" s="171" t="s">
        <v>8</v>
      </c>
      <c r="C107" s="324" t="s">
        <v>108</v>
      </c>
      <c r="D107" s="164">
        <v>9.1999999999999993</v>
      </c>
      <c r="E107" s="173">
        <f t="shared" si="1084"/>
        <v>3.8639999999999994</v>
      </c>
      <c r="F107" s="173">
        <f t="shared" si="1085"/>
        <v>5.3359999999999994</v>
      </c>
      <c r="G107" s="174">
        <v>13</v>
      </c>
      <c r="H107" s="175">
        <v>350</v>
      </c>
      <c r="I107" s="166">
        <v>1150</v>
      </c>
      <c r="J107" s="175">
        <v>0</v>
      </c>
      <c r="K107" s="167">
        <v>0</v>
      </c>
      <c r="L107" s="167">
        <f t="shared" si="1077"/>
        <v>0</v>
      </c>
      <c r="M107" s="176">
        <v>0</v>
      </c>
      <c r="N107" s="176">
        <v>0</v>
      </c>
      <c r="O107" s="176">
        <v>0</v>
      </c>
      <c r="P107" s="177">
        <v>0.8</v>
      </c>
      <c r="Q107" s="435"/>
      <c r="R107" s="172">
        <f t="shared" si="1086"/>
        <v>9.1999999999999993</v>
      </c>
      <c r="S107" s="173">
        <f t="shared" si="1086"/>
        <v>3.8639999999999994</v>
      </c>
      <c r="T107" s="173">
        <f t="shared" si="1086"/>
        <v>5.3359999999999994</v>
      </c>
      <c r="U107" s="173">
        <f t="shared" si="1086"/>
        <v>13</v>
      </c>
      <c r="V107" s="173">
        <f t="shared" si="1086"/>
        <v>350</v>
      </c>
      <c r="W107" s="173">
        <f t="shared" si="1086"/>
        <v>1150</v>
      </c>
      <c r="X107" s="173">
        <f t="shared" si="1086"/>
        <v>0</v>
      </c>
      <c r="Y107" s="173">
        <f t="shared" si="1086"/>
        <v>0</v>
      </c>
      <c r="Z107" s="173">
        <f t="shared" si="1086"/>
        <v>0</v>
      </c>
      <c r="AA107" s="173">
        <f t="shared" si="1086"/>
        <v>0</v>
      </c>
      <c r="AB107" s="173">
        <f t="shared" si="1086"/>
        <v>0</v>
      </c>
      <c r="AC107" s="173">
        <f t="shared" si="1086"/>
        <v>0</v>
      </c>
      <c r="AD107" s="178">
        <f t="shared" si="1086"/>
        <v>0.8</v>
      </c>
      <c r="AF107" s="172">
        <f t="shared" si="1087"/>
        <v>9.1999999999999993</v>
      </c>
      <c r="AG107" s="173">
        <f t="shared" si="1087"/>
        <v>3.8639999999999994</v>
      </c>
      <c r="AH107" s="173">
        <f t="shared" si="1087"/>
        <v>5.3359999999999994</v>
      </c>
      <c r="AI107" s="173">
        <f t="shared" si="1087"/>
        <v>13</v>
      </c>
      <c r="AJ107" s="173">
        <f t="shared" si="1087"/>
        <v>350</v>
      </c>
      <c r="AK107" s="179">
        <f t="shared" si="1087"/>
        <v>1150</v>
      </c>
      <c r="AL107" s="173">
        <f t="shared" si="1087"/>
        <v>0</v>
      </c>
      <c r="AM107" s="180">
        <f t="shared" si="1087"/>
        <v>0</v>
      </c>
      <c r="AN107" s="180">
        <f t="shared" si="1087"/>
        <v>0</v>
      </c>
      <c r="AO107" s="173">
        <f t="shared" si="1087"/>
        <v>0</v>
      </c>
      <c r="AP107" s="173">
        <f t="shared" si="1087"/>
        <v>0</v>
      </c>
      <c r="AQ107" s="173">
        <f t="shared" si="1087"/>
        <v>0</v>
      </c>
      <c r="AR107" s="178">
        <f t="shared" si="1087"/>
        <v>0.8</v>
      </c>
      <c r="AT107" s="181">
        <f t="shared" si="1080"/>
        <v>0</v>
      </c>
      <c r="AU107" s="181">
        <f t="shared" si="1081"/>
        <v>0</v>
      </c>
      <c r="AV107" s="181">
        <f t="shared" si="1082"/>
        <v>0</v>
      </c>
      <c r="AW107" s="181">
        <f t="shared" ref="AW107:AW114" si="1088">IF(Years=1,K107,IF(Years=2,(K107+Y107),IF(Years=3,(K107+Y107+AM107))))</f>
        <v>0</v>
      </c>
      <c r="AX107" s="181">
        <f t="shared" ref="AX107:AX114" si="1089">IF(Years=1,(D107*L107),IF(Years=2,(D107*L107)+(R107*Z107),IF(Years=3,(D107*L107)+(R107*Z107)+(AF107*AN107))))</f>
        <v>0</v>
      </c>
      <c r="AY107" s="181">
        <f t="shared" ref="AY107:AY114" si="1090">IF(Years=1,N107,IF(Years=2,N107+(AB107/(1+Discount_Rate)),IF(Years=3,N107+(AB107/(1+Discount_Rate))+(AP107/(1+Discount_Rate^2)))))</f>
        <v>0</v>
      </c>
      <c r="AZ107" s="181">
        <f t="shared" si="1083"/>
        <v>0</v>
      </c>
      <c r="BA107" s="182"/>
    </row>
    <row r="108" spans="1:53" ht="12.75" customHeight="1">
      <c r="A108" s="185" t="s">
        <v>165</v>
      </c>
      <c r="B108" s="171" t="s">
        <v>8</v>
      </c>
      <c r="C108" s="324" t="s">
        <v>108</v>
      </c>
      <c r="D108" s="164">
        <v>10.199999999999999</v>
      </c>
      <c r="E108" s="173">
        <f t="shared" si="1084"/>
        <v>4.2839999999999998</v>
      </c>
      <c r="F108" s="173">
        <f t="shared" si="1085"/>
        <v>5.9159999999999995</v>
      </c>
      <c r="G108" s="174">
        <v>15</v>
      </c>
      <c r="H108" s="175">
        <v>350</v>
      </c>
      <c r="I108" s="166">
        <v>1238</v>
      </c>
      <c r="J108" s="175">
        <v>0</v>
      </c>
      <c r="K108" s="167">
        <v>0</v>
      </c>
      <c r="L108" s="167">
        <f t="shared" si="1077"/>
        <v>0</v>
      </c>
      <c r="M108" s="176">
        <v>0</v>
      </c>
      <c r="N108" s="176">
        <v>0</v>
      </c>
      <c r="O108" s="176">
        <v>0</v>
      </c>
      <c r="P108" s="177">
        <v>0.8</v>
      </c>
      <c r="Q108" s="435"/>
      <c r="R108" s="172">
        <f t="shared" ref="R108:AD113" si="1091">D108</f>
        <v>10.199999999999999</v>
      </c>
      <c r="S108" s="173">
        <f t="shared" si="1091"/>
        <v>4.2839999999999998</v>
      </c>
      <c r="T108" s="173">
        <f t="shared" si="1091"/>
        <v>5.9159999999999995</v>
      </c>
      <c r="U108" s="173">
        <f t="shared" si="1091"/>
        <v>15</v>
      </c>
      <c r="V108" s="173">
        <f t="shared" si="1091"/>
        <v>350</v>
      </c>
      <c r="W108" s="173">
        <f t="shared" si="1091"/>
        <v>1238</v>
      </c>
      <c r="X108" s="173">
        <f t="shared" si="1091"/>
        <v>0</v>
      </c>
      <c r="Y108" s="173">
        <f t="shared" si="1091"/>
        <v>0</v>
      </c>
      <c r="Z108" s="173">
        <f t="shared" si="1091"/>
        <v>0</v>
      </c>
      <c r="AA108" s="173">
        <f t="shared" si="1091"/>
        <v>0</v>
      </c>
      <c r="AB108" s="173">
        <f t="shared" si="1091"/>
        <v>0</v>
      </c>
      <c r="AC108" s="173">
        <f t="shared" si="1091"/>
        <v>0</v>
      </c>
      <c r="AD108" s="178">
        <f t="shared" si="1091"/>
        <v>0.8</v>
      </c>
      <c r="AF108" s="172">
        <f t="shared" ref="AF108:AR113" si="1092">D108</f>
        <v>10.199999999999999</v>
      </c>
      <c r="AG108" s="173">
        <f t="shared" si="1092"/>
        <v>4.2839999999999998</v>
      </c>
      <c r="AH108" s="173">
        <f t="shared" si="1092"/>
        <v>5.9159999999999995</v>
      </c>
      <c r="AI108" s="173">
        <f t="shared" si="1092"/>
        <v>15</v>
      </c>
      <c r="AJ108" s="173">
        <f t="shared" si="1092"/>
        <v>350</v>
      </c>
      <c r="AK108" s="179">
        <f t="shared" si="1092"/>
        <v>1238</v>
      </c>
      <c r="AL108" s="173">
        <f t="shared" si="1092"/>
        <v>0</v>
      </c>
      <c r="AM108" s="180">
        <f t="shared" si="1092"/>
        <v>0</v>
      </c>
      <c r="AN108" s="180">
        <f t="shared" si="1092"/>
        <v>0</v>
      </c>
      <c r="AO108" s="173">
        <f t="shared" si="1092"/>
        <v>0</v>
      </c>
      <c r="AP108" s="173">
        <f t="shared" si="1092"/>
        <v>0</v>
      </c>
      <c r="AQ108" s="173">
        <f t="shared" si="1092"/>
        <v>0</v>
      </c>
      <c r="AR108" s="178">
        <f t="shared" si="1092"/>
        <v>0.8</v>
      </c>
      <c r="AT108" s="181">
        <f t="shared" si="1080"/>
        <v>0</v>
      </c>
      <c r="AU108" s="181">
        <f t="shared" si="1081"/>
        <v>0</v>
      </c>
      <c r="AV108" s="181">
        <f t="shared" si="1082"/>
        <v>0</v>
      </c>
      <c r="AW108" s="181">
        <f>IF(Years=1,K108,IF(Years=2,(K108+Y108),IF(Years=3,(K108+Y108+AM108))))</f>
        <v>0</v>
      </c>
      <c r="AX108" s="181">
        <f>IF(Years=1,(D108*L108),IF(Years=2,(D108*L108)+(R108*Z108),IF(Years=3,(D108*L108)+(R108*Z108)+(AF108*AN108))))</f>
        <v>0</v>
      </c>
      <c r="AY108" s="181">
        <f>IF(Years=1,N108,IF(Years=2,N108+(AB108/(1+Discount_Rate)),IF(Years=3,N108+(AB108/(1+Discount_Rate))+(AP108/(1+Discount_Rate^2)))))</f>
        <v>0</v>
      </c>
      <c r="AZ108" s="181">
        <f t="shared" si="1083"/>
        <v>0</v>
      </c>
      <c r="BA108" s="182"/>
    </row>
    <row r="109" spans="1:53" ht="12.75" customHeight="1">
      <c r="A109" s="185" t="s">
        <v>225</v>
      </c>
      <c r="B109" s="171" t="s">
        <v>8</v>
      </c>
      <c r="C109" s="324" t="s">
        <v>108</v>
      </c>
      <c r="D109" s="164">
        <v>12.0825</v>
      </c>
      <c r="E109" s="173">
        <f t="shared" ref="E109" si="1093">0.58*D109</f>
        <v>7.0078499999999995</v>
      </c>
      <c r="F109" s="173">
        <f t="shared" ref="F109" si="1094">0.42*D109</f>
        <v>5.0746499999999992</v>
      </c>
      <c r="G109" s="174">
        <v>20</v>
      </c>
      <c r="H109" s="175">
        <v>600</v>
      </c>
      <c r="I109" s="166">
        <v>1550</v>
      </c>
      <c r="J109" s="175">
        <v>0</v>
      </c>
      <c r="K109" s="167">
        <v>0</v>
      </c>
      <c r="L109" s="167">
        <f t="shared" ref="L109" si="1095">K109</f>
        <v>0</v>
      </c>
      <c r="M109" s="176">
        <v>0</v>
      </c>
      <c r="N109" s="176">
        <v>0</v>
      </c>
      <c r="O109" s="176">
        <v>0</v>
      </c>
      <c r="P109" s="177">
        <v>0.8</v>
      </c>
      <c r="Q109" s="435"/>
      <c r="R109" s="172">
        <f t="shared" ref="R109" si="1096">D109</f>
        <v>12.0825</v>
      </c>
      <c r="S109" s="173">
        <f t="shared" ref="S109" si="1097">E109</f>
        <v>7.0078499999999995</v>
      </c>
      <c r="T109" s="173">
        <f t="shared" ref="T109" si="1098">F109</f>
        <v>5.0746499999999992</v>
      </c>
      <c r="U109" s="173">
        <f t="shared" ref="U109" si="1099">G109</f>
        <v>20</v>
      </c>
      <c r="V109" s="173">
        <f t="shared" ref="V109" si="1100">H109</f>
        <v>600</v>
      </c>
      <c r="W109" s="173">
        <f t="shared" ref="W109" si="1101">I109</f>
        <v>1550</v>
      </c>
      <c r="X109" s="173">
        <f t="shared" ref="X109" si="1102">J109</f>
        <v>0</v>
      </c>
      <c r="Y109" s="173">
        <f t="shared" ref="Y109" si="1103">K109</f>
        <v>0</v>
      </c>
      <c r="Z109" s="173">
        <f t="shared" ref="Z109" si="1104">L109</f>
        <v>0</v>
      </c>
      <c r="AA109" s="173">
        <f t="shared" ref="AA109" si="1105">M109</f>
        <v>0</v>
      </c>
      <c r="AB109" s="173">
        <f t="shared" ref="AB109" si="1106">N109</f>
        <v>0</v>
      </c>
      <c r="AC109" s="173">
        <f t="shared" ref="AC109" si="1107">O109</f>
        <v>0</v>
      </c>
      <c r="AD109" s="178">
        <f t="shared" ref="AD109" si="1108">P109</f>
        <v>0.8</v>
      </c>
      <c r="AF109" s="172">
        <f t="shared" ref="AF109" si="1109">D109</f>
        <v>12.0825</v>
      </c>
      <c r="AG109" s="173">
        <f t="shared" ref="AG109" si="1110">E109</f>
        <v>7.0078499999999995</v>
      </c>
      <c r="AH109" s="173">
        <f t="shared" ref="AH109" si="1111">F109</f>
        <v>5.0746499999999992</v>
      </c>
      <c r="AI109" s="173">
        <f t="shared" ref="AI109" si="1112">G109</f>
        <v>20</v>
      </c>
      <c r="AJ109" s="173">
        <f t="shared" ref="AJ109" si="1113">H109</f>
        <v>600</v>
      </c>
      <c r="AK109" s="179">
        <f t="shared" ref="AK109" si="1114">I109</f>
        <v>1550</v>
      </c>
      <c r="AL109" s="173">
        <f t="shared" ref="AL109" si="1115">J109</f>
        <v>0</v>
      </c>
      <c r="AM109" s="180">
        <f t="shared" ref="AM109" si="1116">K109</f>
        <v>0</v>
      </c>
      <c r="AN109" s="180">
        <f t="shared" ref="AN109" si="1117">L109</f>
        <v>0</v>
      </c>
      <c r="AO109" s="173">
        <f t="shared" ref="AO109" si="1118">M109</f>
        <v>0</v>
      </c>
      <c r="AP109" s="173">
        <f t="shared" ref="AP109" si="1119">N109</f>
        <v>0</v>
      </c>
      <c r="AQ109" s="173">
        <f t="shared" ref="AQ109" si="1120">O109</f>
        <v>0</v>
      </c>
      <c r="AR109" s="178">
        <f t="shared" ref="AR109" si="1121">P109</f>
        <v>0.8</v>
      </c>
      <c r="AT109" s="181">
        <f>IF(Years=1,(H109*$L109),IF(Years=2,(H109*$L109)+((V109/(1+Discount_Rate))*($Z109)),IF(Years=3,(H109*$L109)+((V109/(1+Discount_Rate))*$Z109)+((AJ109/((1+Discount_Rate)^2))*$AN109))))</f>
        <v>0</v>
      </c>
      <c r="AU109" s="181">
        <f>IF(Years=1,(I109*$L109),IF(Years=2,(I109*$L109)+((W109/(1+Discount_Rate))*($Z109)),IF(Years=3,(I109*$L109)+((W109/(1+Discount_Rate))*($Z109))+((AK109/((1+Discount_Rate)^2))*($AN109)))))</f>
        <v>0</v>
      </c>
      <c r="AV109" s="181">
        <f>IF(Years=1,(I109*$L109*P109),IF(Years=2,(I109*$L109*P109)+((W109/(1+Discount_Rate))*($Z109)*(AD109)),IF(Years=3,(I109*$L109*P109)+((W109/(1+Discount_Rate))*($Z109)*(AD109))+((AK109/((1+Discount_Rate)^2))*($AN109)*(AR109)))))</f>
        <v>0</v>
      </c>
      <c r="AW109" s="181">
        <f>IF(Years=1,K109,IF(Years=2,(K109+Y109),IF(Years=3,(K109+Y109+AM109))))</f>
        <v>0</v>
      </c>
      <c r="AX109" s="181">
        <f>IF(Years=1,(D109*L109),IF(Years=2,(D109*L109)+(R109*Z109),IF(Years=3,(D109*L109)+(R109*Z109)+(AF109*AN109))))</f>
        <v>0</v>
      </c>
      <c r="AY109" s="181">
        <f>IF(Years=1,N109,IF(Years=2,N109+(AB109/(1+Discount_Rate)),IF(Years=3,N109+(AB109/(1+Discount_Rate))+(AP109/(1+Discount_Rate^2)))))</f>
        <v>0</v>
      </c>
      <c r="AZ109" s="181">
        <f>IF(Years=1,($O109*$L109),IF(Years=2,($O109*$L109)+(($AC109/(1+Discount_Rate))*($Z109)),IF(Years=3,($O109*$L109)+(($AC109/(1+Discount_Rate))*$Z109)+(($AQ109/((1+Discount_Rate)^2))*$AN109))))</f>
        <v>0</v>
      </c>
      <c r="BA109" s="182"/>
    </row>
    <row r="110" spans="1:53" ht="12.75" customHeight="1">
      <c r="A110" s="185" t="s">
        <v>224</v>
      </c>
      <c r="B110" s="171" t="s">
        <v>8</v>
      </c>
      <c r="C110" s="324" t="s">
        <v>108</v>
      </c>
      <c r="D110" s="164">
        <v>16.11</v>
      </c>
      <c r="E110" s="173">
        <f t="shared" ref="E110" si="1122">0.58*D110</f>
        <v>9.3437999999999999</v>
      </c>
      <c r="F110" s="173">
        <f t="shared" ref="F110" si="1123">0.42*D110</f>
        <v>6.7661999999999995</v>
      </c>
      <c r="G110" s="174">
        <v>20</v>
      </c>
      <c r="H110" s="175">
        <v>600</v>
      </c>
      <c r="I110" s="166">
        <v>1550</v>
      </c>
      <c r="J110" s="175">
        <v>0</v>
      </c>
      <c r="K110" s="167">
        <v>2</v>
      </c>
      <c r="L110" s="167">
        <f>K110</f>
        <v>2</v>
      </c>
      <c r="M110" s="176">
        <v>0</v>
      </c>
      <c r="N110" s="176">
        <v>0</v>
      </c>
      <c r="O110" s="176">
        <v>0</v>
      </c>
      <c r="P110" s="177">
        <v>0.8</v>
      </c>
      <c r="Q110" s="435"/>
      <c r="R110" s="172">
        <f t="shared" ref="R110:AD110" si="1124">D110</f>
        <v>16.11</v>
      </c>
      <c r="S110" s="173">
        <f t="shared" si="1124"/>
        <v>9.3437999999999999</v>
      </c>
      <c r="T110" s="173">
        <f t="shared" si="1124"/>
        <v>6.7661999999999995</v>
      </c>
      <c r="U110" s="173">
        <f t="shared" si="1124"/>
        <v>20</v>
      </c>
      <c r="V110" s="173">
        <f t="shared" si="1124"/>
        <v>600</v>
      </c>
      <c r="W110" s="173">
        <f t="shared" si="1124"/>
        <v>1550</v>
      </c>
      <c r="X110" s="173">
        <f t="shared" si="1124"/>
        <v>0</v>
      </c>
      <c r="Y110" s="173">
        <f t="shared" si="1124"/>
        <v>2</v>
      </c>
      <c r="Z110" s="173">
        <f t="shared" si="1124"/>
        <v>2</v>
      </c>
      <c r="AA110" s="173">
        <f t="shared" si="1124"/>
        <v>0</v>
      </c>
      <c r="AB110" s="173">
        <f t="shared" si="1124"/>
        <v>0</v>
      </c>
      <c r="AC110" s="173">
        <f t="shared" si="1124"/>
        <v>0</v>
      </c>
      <c r="AD110" s="178">
        <f t="shared" si="1124"/>
        <v>0.8</v>
      </c>
      <c r="AF110" s="172">
        <f t="shared" ref="AF110:AR110" si="1125">D110</f>
        <v>16.11</v>
      </c>
      <c r="AG110" s="173">
        <f t="shared" si="1125"/>
        <v>9.3437999999999999</v>
      </c>
      <c r="AH110" s="173">
        <f t="shared" si="1125"/>
        <v>6.7661999999999995</v>
      </c>
      <c r="AI110" s="173">
        <f t="shared" si="1125"/>
        <v>20</v>
      </c>
      <c r="AJ110" s="173">
        <f t="shared" si="1125"/>
        <v>600</v>
      </c>
      <c r="AK110" s="179">
        <f t="shared" si="1125"/>
        <v>1550</v>
      </c>
      <c r="AL110" s="173">
        <f t="shared" si="1125"/>
        <v>0</v>
      </c>
      <c r="AM110" s="180">
        <f t="shared" si="1125"/>
        <v>2</v>
      </c>
      <c r="AN110" s="180">
        <f t="shared" si="1125"/>
        <v>2</v>
      </c>
      <c r="AO110" s="173">
        <f t="shared" si="1125"/>
        <v>0</v>
      </c>
      <c r="AP110" s="173">
        <f t="shared" si="1125"/>
        <v>0</v>
      </c>
      <c r="AQ110" s="173">
        <f t="shared" si="1125"/>
        <v>0</v>
      </c>
      <c r="AR110" s="178">
        <f t="shared" si="1125"/>
        <v>0.8</v>
      </c>
      <c r="AT110" s="181">
        <f>IF(Years=1,(H110*$L110),IF(Years=2,(H110*$L110)+((V110/(1+Discount_Rate))*($Z110)),IF(Years=3,(H110*$L110)+((V110/(1+Discount_Rate))*$Z110)+((AJ110/((1+Discount_Rate)^2))*$AN110))))</f>
        <v>1200</v>
      </c>
      <c r="AU110" s="181">
        <f>IF(Years=1,(I110*$L110),IF(Years=2,(I110*$L110)+((W110/(1+Discount_Rate))*($Z110)),IF(Years=3,(I110*$L110)+((W110/(1+Discount_Rate))*($Z110))+((AK110/((1+Discount_Rate)^2))*($AN110)))))</f>
        <v>3100</v>
      </c>
      <c r="AV110" s="181">
        <f>IF(Years=1,(I110*$L110*P110),IF(Years=2,(I110*$L110*P110)+((W110/(1+Discount_Rate))*($Z110)*(AD110)),IF(Years=3,(I110*$L110*P110)+((W110/(1+Discount_Rate))*($Z110)*(AD110))+((AK110/((1+Discount_Rate)^2))*($AN110)*(AR110)))))</f>
        <v>2480</v>
      </c>
      <c r="AW110" s="181">
        <f>IF(Years=1,K110,IF(Years=2,(K110+Y110),IF(Years=3,(K110+Y110+AM110))))</f>
        <v>2</v>
      </c>
      <c r="AX110" s="181">
        <f>IF(Years=1,(D110*L110),IF(Years=2,(D110*L110)+(R110*Z110),IF(Years=3,(D110*L110)+(R110*Z110)+(AF110*AN110))))</f>
        <v>32.22</v>
      </c>
      <c r="AY110" s="181">
        <f>IF(Years=1,N110,IF(Years=2,N110+(AB110/(1+Discount_Rate)),IF(Years=3,N110+(AB110/(1+Discount_Rate))+(AP110/(1+Discount_Rate^2)))))</f>
        <v>0</v>
      </c>
      <c r="AZ110" s="181">
        <f>IF(Years=1,($O110*$L110),IF(Years=2,($O110*$L110)+(($AC110/(1+Discount_Rate))*($Z110)),IF(Years=3,($O110*$L110)+(($AC110/(1+Discount_Rate))*$Z110)+(($AQ110/((1+Discount_Rate)^2))*$AN110))))</f>
        <v>0</v>
      </c>
      <c r="BA110" s="182"/>
    </row>
    <row r="111" spans="1:53" s="169" customFormat="1" ht="12.75" customHeight="1">
      <c r="A111" s="229" t="s">
        <v>280</v>
      </c>
      <c r="B111" s="163" t="s">
        <v>8</v>
      </c>
      <c r="C111" s="323" t="s">
        <v>108</v>
      </c>
      <c r="D111" s="164">
        <v>17.5</v>
      </c>
      <c r="E111" s="165">
        <f>0.58*D111</f>
        <v>10.149999999999999</v>
      </c>
      <c r="F111" s="165">
        <f>0.42*D111</f>
        <v>7.35</v>
      </c>
      <c r="G111" s="369">
        <v>20</v>
      </c>
      <c r="H111" s="166">
        <v>750</v>
      </c>
      <c r="I111" s="166">
        <v>4500</v>
      </c>
      <c r="J111" s="166">
        <v>0</v>
      </c>
      <c r="K111" s="167">
        <v>5</v>
      </c>
      <c r="L111" s="167">
        <f t="shared" ref="L111:L112" si="1126">K111</f>
        <v>5</v>
      </c>
      <c r="M111" s="168">
        <v>0</v>
      </c>
      <c r="N111" s="168">
        <v>0</v>
      </c>
      <c r="O111" s="168">
        <v>2000</v>
      </c>
      <c r="P111" s="370">
        <v>0.8</v>
      </c>
      <c r="Q111" s="435"/>
      <c r="R111" s="164">
        <f t="shared" ref="R111:AD112" si="1127">D111</f>
        <v>17.5</v>
      </c>
      <c r="S111" s="165">
        <f t="shared" si="1127"/>
        <v>10.149999999999999</v>
      </c>
      <c r="T111" s="165">
        <f t="shared" si="1127"/>
        <v>7.35</v>
      </c>
      <c r="U111" s="165">
        <f t="shared" si="1127"/>
        <v>20</v>
      </c>
      <c r="V111" s="165">
        <f t="shared" si="1127"/>
        <v>750</v>
      </c>
      <c r="W111" s="165">
        <f t="shared" si="1127"/>
        <v>4500</v>
      </c>
      <c r="X111" s="165">
        <f t="shared" si="1127"/>
        <v>0</v>
      </c>
      <c r="Y111" s="165">
        <f t="shared" si="1127"/>
        <v>5</v>
      </c>
      <c r="Z111" s="165">
        <f t="shared" si="1127"/>
        <v>5</v>
      </c>
      <c r="AA111" s="165">
        <f t="shared" si="1127"/>
        <v>0</v>
      </c>
      <c r="AB111" s="165">
        <f t="shared" si="1127"/>
        <v>0</v>
      </c>
      <c r="AC111" s="165">
        <f>1312.5+1181.25</f>
        <v>2493.75</v>
      </c>
      <c r="AD111" s="371">
        <f t="shared" si="1127"/>
        <v>0.8</v>
      </c>
      <c r="AF111" s="164">
        <f t="shared" ref="AF111:AR112" si="1128">D111</f>
        <v>17.5</v>
      </c>
      <c r="AG111" s="165">
        <f t="shared" si="1128"/>
        <v>10.149999999999999</v>
      </c>
      <c r="AH111" s="165">
        <f t="shared" si="1128"/>
        <v>7.35</v>
      </c>
      <c r="AI111" s="165">
        <f t="shared" si="1128"/>
        <v>20</v>
      </c>
      <c r="AJ111" s="165">
        <f t="shared" si="1128"/>
        <v>750</v>
      </c>
      <c r="AK111" s="372">
        <f t="shared" si="1128"/>
        <v>4500</v>
      </c>
      <c r="AL111" s="165">
        <f t="shared" si="1128"/>
        <v>0</v>
      </c>
      <c r="AM111" s="336">
        <f t="shared" si="1128"/>
        <v>5</v>
      </c>
      <c r="AN111" s="336">
        <f t="shared" si="1128"/>
        <v>5</v>
      </c>
      <c r="AO111" s="165">
        <f t="shared" si="1128"/>
        <v>0</v>
      </c>
      <c r="AP111" s="165">
        <f t="shared" si="1128"/>
        <v>0</v>
      </c>
      <c r="AQ111" s="165">
        <f t="shared" si="1128"/>
        <v>2000</v>
      </c>
      <c r="AR111" s="371">
        <f t="shared" si="1128"/>
        <v>0.8</v>
      </c>
      <c r="AT111" s="373">
        <f>IF(Years=1,($H111*$L111),IF(Years=2,($H111*$L111)+(($V111/(1+Discount_Rate))*($Z111)),IF(Years=3,($H111*$L111)+(($V111/(1+Discount_Rate))*$Z111)+(($AJ111/((1+Discount_Rate)^2))*$AN111))))</f>
        <v>3750</v>
      </c>
      <c r="AU111" s="373">
        <f>IF(Years=1,(I111*$L111),IF(Years=2,(I111*$L111)+((W111/(1+Discount_Rate))*($Z111)),IF(Years=3,(I111*$L111)+((W111/(1+Discount_Rate))*($Z111))+((AK111/((1+Discount_Rate)^2))*($AN111)))))</f>
        <v>22500</v>
      </c>
      <c r="AV111" s="373">
        <f>IF(Years=1,(I111*$L111*P111),IF(Years=2,(I111*$L111*P111)+((W111/(1+Discount_Rate))*($Z111)*(AD111)),IF(Years=3,(I111*$L111*P111)+((W111/(1+Discount_Rate))*($Z111)*(AD111))+((AK111/((1+Discount_Rate)^2))*($AN111)*(AR111)))))</f>
        <v>18000</v>
      </c>
      <c r="AW111" s="373">
        <f t="shared" ref="AW111:AW112" si="1129">IF(Years=1,K111,IF(Years=2,(K111+Y111),IF(Years=3,(K111+Y111+AM111))))</f>
        <v>5</v>
      </c>
      <c r="AX111" s="373">
        <f t="shared" ref="AX111:AX112" si="1130">IF(Years=1,(D111*L111),IF(Years=2,(D111*L111)+(R111*Z111),IF(Years=3,(D111*L111)+(R111*Z111)+(AF111*AN111))))</f>
        <v>87.5</v>
      </c>
      <c r="AY111" s="373">
        <f t="shared" ref="AY111:AY112" si="1131">IF(Years=1,N111,IF(Years=2,N111+(AB111/(1+Discount_Rate)),IF(Years=3,N111+(AB111/(1+Discount_Rate))+(AP111/(1+Discount_Rate^2)))))</f>
        <v>0</v>
      </c>
      <c r="AZ111" s="373">
        <f>IF(Years=1,($O111*$L111),IF(Years=2,($O111*$L111)+(($AC111/(1+Discount_Rate))*($Z111)),IF(Years=3,($O111*$L111)+(($AC111/(1+Discount_Rate))*$Z111)+(($AQ111/((1+Discount_Rate)^2))*$AN111))))</f>
        <v>10000</v>
      </c>
      <c r="BA111" s="374"/>
    </row>
    <row r="112" spans="1:53" s="169" customFormat="1" ht="12.75" customHeight="1">
      <c r="A112" s="229" t="s">
        <v>281</v>
      </c>
      <c r="B112" s="163" t="s">
        <v>8</v>
      </c>
      <c r="C112" s="323" t="s">
        <v>108</v>
      </c>
      <c r="D112" s="164">
        <v>68.900000000000006</v>
      </c>
      <c r="E112" s="165">
        <f>0.58*D112</f>
        <v>39.962000000000003</v>
      </c>
      <c r="F112" s="165">
        <f>0.42*D112</f>
        <v>28.938000000000002</v>
      </c>
      <c r="G112" s="369">
        <v>20</v>
      </c>
      <c r="H112" s="166">
        <v>750</v>
      </c>
      <c r="I112" s="166">
        <v>2250</v>
      </c>
      <c r="J112" s="166">
        <v>0</v>
      </c>
      <c r="K112" s="167">
        <v>5</v>
      </c>
      <c r="L112" s="167">
        <f t="shared" si="1126"/>
        <v>5</v>
      </c>
      <c r="M112" s="168">
        <v>0</v>
      </c>
      <c r="N112" s="168">
        <v>0</v>
      </c>
      <c r="O112" s="168">
        <v>2000</v>
      </c>
      <c r="P112" s="370">
        <v>0.8</v>
      </c>
      <c r="Q112" s="435"/>
      <c r="R112" s="164">
        <f t="shared" si="1127"/>
        <v>68.900000000000006</v>
      </c>
      <c r="S112" s="165">
        <f t="shared" si="1127"/>
        <v>39.962000000000003</v>
      </c>
      <c r="T112" s="165">
        <f t="shared" si="1127"/>
        <v>28.938000000000002</v>
      </c>
      <c r="U112" s="165">
        <f t="shared" si="1127"/>
        <v>20</v>
      </c>
      <c r="V112" s="165">
        <f t="shared" si="1127"/>
        <v>750</v>
      </c>
      <c r="W112" s="165">
        <f t="shared" si="1127"/>
        <v>2250</v>
      </c>
      <c r="X112" s="165">
        <f t="shared" si="1127"/>
        <v>0</v>
      </c>
      <c r="Y112" s="165">
        <f t="shared" si="1127"/>
        <v>5</v>
      </c>
      <c r="Z112" s="165">
        <f t="shared" si="1127"/>
        <v>5</v>
      </c>
      <c r="AA112" s="165">
        <f t="shared" si="1127"/>
        <v>0</v>
      </c>
      <c r="AB112" s="165">
        <f t="shared" si="1127"/>
        <v>0</v>
      </c>
      <c r="AC112" s="165">
        <f>1312.5+1181.25</f>
        <v>2493.75</v>
      </c>
      <c r="AD112" s="371">
        <f t="shared" si="1127"/>
        <v>0.8</v>
      </c>
      <c r="AF112" s="164">
        <f t="shared" si="1128"/>
        <v>68.900000000000006</v>
      </c>
      <c r="AG112" s="165">
        <f t="shared" si="1128"/>
        <v>39.962000000000003</v>
      </c>
      <c r="AH112" s="165">
        <f t="shared" si="1128"/>
        <v>28.938000000000002</v>
      </c>
      <c r="AI112" s="165">
        <f t="shared" si="1128"/>
        <v>20</v>
      </c>
      <c r="AJ112" s="165">
        <f t="shared" si="1128"/>
        <v>750</v>
      </c>
      <c r="AK112" s="372">
        <f t="shared" si="1128"/>
        <v>2250</v>
      </c>
      <c r="AL112" s="165">
        <f t="shared" si="1128"/>
        <v>0</v>
      </c>
      <c r="AM112" s="336">
        <f t="shared" si="1128"/>
        <v>5</v>
      </c>
      <c r="AN112" s="336">
        <f t="shared" si="1128"/>
        <v>5</v>
      </c>
      <c r="AO112" s="165">
        <f t="shared" si="1128"/>
        <v>0</v>
      </c>
      <c r="AP112" s="165">
        <f t="shared" si="1128"/>
        <v>0</v>
      </c>
      <c r="AQ112" s="165">
        <f t="shared" si="1128"/>
        <v>2000</v>
      </c>
      <c r="AR112" s="371">
        <f t="shared" si="1128"/>
        <v>0.8</v>
      </c>
      <c r="AT112" s="373">
        <f>IF(Years=1,($H112*$L112),IF(Years=2,($H112*$L112)+(($V112/(1+Discount_Rate))*($Z112)),IF(Years=3,($H112*$L112)+(($V112/(1+Discount_Rate))*$Z112)+(($AJ112/((1+Discount_Rate)^2))*$AN112))))</f>
        <v>3750</v>
      </c>
      <c r="AU112" s="373">
        <f>IF(Years=1,(I112*$L112),IF(Years=2,(I112*$L112)+((W112/(1+Discount_Rate))*($Z112)),IF(Years=3,(I112*$L112)+((W112/(1+Discount_Rate))*($Z112))+((AK112/((1+Discount_Rate)^2))*($AN112)))))</f>
        <v>11250</v>
      </c>
      <c r="AV112" s="373">
        <f>IF(Years=1,(I112*$L112*P112),IF(Years=2,(I112*$L112*P112)+((W112/(1+Discount_Rate))*($Z112)*(AD112)),IF(Years=3,(I112*$L112*P112)+((W112/(1+Discount_Rate))*($Z112)*(AD112))+((AK112/((1+Discount_Rate)^2))*($AN112)*(AR112)))))</f>
        <v>9000</v>
      </c>
      <c r="AW112" s="373">
        <f t="shared" si="1129"/>
        <v>5</v>
      </c>
      <c r="AX112" s="373">
        <f t="shared" si="1130"/>
        <v>344.5</v>
      </c>
      <c r="AY112" s="373">
        <f t="shared" si="1131"/>
        <v>0</v>
      </c>
      <c r="AZ112" s="373">
        <f>IF(Years=1,($O112*$L112),IF(Years=2,($O112*$L112)+(($AC112/(1+Discount_Rate))*($Z112)),IF(Years=3,($O112*$L112)+(($AC112/(1+Discount_Rate))*$Z112)+(($AQ112/((1+Discount_Rate)^2))*$AN112))))</f>
        <v>10000</v>
      </c>
      <c r="BA112" s="374"/>
    </row>
    <row r="113" spans="1:53" ht="12.75" customHeight="1">
      <c r="A113" s="188" t="s">
        <v>166</v>
      </c>
      <c r="B113" s="171" t="s">
        <v>8</v>
      </c>
      <c r="C113" s="324" t="s">
        <v>108</v>
      </c>
      <c r="D113" s="164">
        <v>8.8000000000000007</v>
      </c>
      <c r="E113" s="173">
        <f t="shared" si="1084"/>
        <v>3.6960000000000002</v>
      </c>
      <c r="F113" s="173">
        <f t="shared" si="1085"/>
        <v>5.1040000000000001</v>
      </c>
      <c r="G113" s="174">
        <v>20</v>
      </c>
      <c r="H113" s="175">
        <v>300</v>
      </c>
      <c r="I113" s="166">
        <v>750</v>
      </c>
      <c r="J113" s="175">
        <v>0</v>
      </c>
      <c r="K113" s="167">
        <v>0</v>
      </c>
      <c r="L113" s="167">
        <f t="shared" si="1077"/>
        <v>0</v>
      </c>
      <c r="M113" s="176">
        <v>0</v>
      </c>
      <c r="N113" s="176">
        <v>0</v>
      </c>
      <c r="O113" s="176">
        <v>0</v>
      </c>
      <c r="P113" s="177">
        <v>0.8</v>
      </c>
      <c r="Q113" s="435"/>
      <c r="R113" s="172">
        <f t="shared" si="1091"/>
        <v>8.8000000000000007</v>
      </c>
      <c r="S113" s="173">
        <f t="shared" si="1091"/>
        <v>3.6960000000000002</v>
      </c>
      <c r="T113" s="173">
        <f t="shared" si="1091"/>
        <v>5.1040000000000001</v>
      </c>
      <c r="U113" s="173">
        <f t="shared" si="1091"/>
        <v>20</v>
      </c>
      <c r="V113" s="173">
        <f t="shared" si="1091"/>
        <v>300</v>
      </c>
      <c r="W113" s="173">
        <f t="shared" si="1091"/>
        <v>750</v>
      </c>
      <c r="X113" s="173">
        <f t="shared" si="1091"/>
        <v>0</v>
      </c>
      <c r="Y113" s="173">
        <f t="shared" si="1091"/>
        <v>0</v>
      </c>
      <c r="Z113" s="173">
        <f t="shared" si="1091"/>
        <v>0</v>
      </c>
      <c r="AA113" s="173">
        <f t="shared" si="1091"/>
        <v>0</v>
      </c>
      <c r="AB113" s="173">
        <f t="shared" si="1091"/>
        <v>0</v>
      </c>
      <c r="AC113" s="173">
        <f t="shared" si="1091"/>
        <v>0</v>
      </c>
      <c r="AD113" s="178">
        <f t="shared" si="1091"/>
        <v>0.8</v>
      </c>
      <c r="AF113" s="172">
        <f t="shared" si="1092"/>
        <v>8.8000000000000007</v>
      </c>
      <c r="AG113" s="173">
        <f t="shared" si="1092"/>
        <v>3.6960000000000002</v>
      </c>
      <c r="AH113" s="173">
        <f t="shared" si="1092"/>
        <v>5.1040000000000001</v>
      </c>
      <c r="AI113" s="173">
        <f t="shared" si="1092"/>
        <v>20</v>
      </c>
      <c r="AJ113" s="173">
        <f t="shared" si="1092"/>
        <v>300</v>
      </c>
      <c r="AK113" s="179">
        <f t="shared" si="1092"/>
        <v>750</v>
      </c>
      <c r="AL113" s="173">
        <f t="shared" si="1092"/>
        <v>0</v>
      </c>
      <c r="AM113" s="180">
        <f t="shared" si="1092"/>
        <v>0</v>
      </c>
      <c r="AN113" s="180">
        <f t="shared" si="1092"/>
        <v>0</v>
      </c>
      <c r="AO113" s="173">
        <f t="shared" si="1092"/>
        <v>0</v>
      </c>
      <c r="AP113" s="173">
        <f t="shared" si="1092"/>
        <v>0</v>
      </c>
      <c r="AQ113" s="173">
        <f t="shared" si="1092"/>
        <v>0</v>
      </c>
      <c r="AR113" s="178">
        <f t="shared" si="1092"/>
        <v>0.8</v>
      </c>
      <c r="AT113" s="181">
        <f t="shared" si="1080"/>
        <v>0</v>
      </c>
      <c r="AU113" s="181">
        <f t="shared" si="1081"/>
        <v>0</v>
      </c>
      <c r="AV113" s="181">
        <f t="shared" si="1082"/>
        <v>0</v>
      </c>
      <c r="AW113" s="181">
        <f>IF(Years=1,K113,IF(Years=2,(K113+Y113),IF(Years=3,(K113+Y113+AM113))))</f>
        <v>0</v>
      </c>
      <c r="AX113" s="181">
        <f>IF(Years=1,(D113*L113),IF(Years=2,(D113*L113)+(R113*Z113),IF(Years=3,(D113*L113)+(R113*Z113)+(AF113*AN113))))</f>
        <v>0</v>
      </c>
      <c r="AY113" s="181">
        <f>IF(Years=1,N113,IF(Years=2,N113+(AB113/(1+Discount_Rate)),IF(Years=3,N113+(AB113/(1+Discount_Rate))+(AP113/(1+Discount_Rate^2)))))</f>
        <v>0</v>
      </c>
      <c r="AZ113" s="181">
        <f t="shared" si="1083"/>
        <v>0</v>
      </c>
      <c r="BA113" s="182"/>
    </row>
    <row r="114" spans="1:53" ht="12.75" customHeight="1">
      <c r="A114" s="188" t="s">
        <v>167</v>
      </c>
      <c r="B114" s="171" t="s">
        <v>8</v>
      </c>
      <c r="C114" s="324" t="s">
        <v>108</v>
      </c>
      <c r="D114" s="164">
        <v>9.6</v>
      </c>
      <c r="E114" s="173">
        <f t="shared" si="1084"/>
        <v>4.032</v>
      </c>
      <c r="F114" s="173">
        <f t="shared" si="1085"/>
        <v>5.5679999999999996</v>
      </c>
      <c r="G114" s="174">
        <v>20</v>
      </c>
      <c r="H114" s="175">
        <v>350</v>
      </c>
      <c r="I114" s="166">
        <v>1345</v>
      </c>
      <c r="J114" s="175">
        <v>0</v>
      </c>
      <c r="K114" s="167">
        <v>0</v>
      </c>
      <c r="L114" s="167">
        <f t="shared" ref="L114" si="1132">K114</f>
        <v>0</v>
      </c>
      <c r="M114" s="176">
        <v>0</v>
      </c>
      <c r="N114" s="176">
        <v>0</v>
      </c>
      <c r="O114" s="176">
        <v>0</v>
      </c>
      <c r="P114" s="177">
        <v>0.8</v>
      </c>
      <c r="Q114" s="435"/>
      <c r="R114" s="172">
        <f t="shared" si="1086"/>
        <v>9.6</v>
      </c>
      <c r="S114" s="173">
        <f t="shared" si="1086"/>
        <v>4.032</v>
      </c>
      <c r="T114" s="173">
        <f t="shared" si="1086"/>
        <v>5.5679999999999996</v>
      </c>
      <c r="U114" s="173">
        <f t="shared" si="1086"/>
        <v>20</v>
      </c>
      <c r="V114" s="173">
        <f t="shared" si="1086"/>
        <v>350</v>
      </c>
      <c r="W114" s="173">
        <f t="shared" si="1086"/>
        <v>1345</v>
      </c>
      <c r="X114" s="173">
        <f t="shared" si="1086"/>
        <v>0</v>
      </c>
      <c r="Y114" s="173">
        <f t="shared" si="1086"/>
        <v>0</v>
      </c>
      <c r="Z114" s="173">
        <f t="shared" si="1086"/>
        <v>0</v>
      </c>
      <c r="AA114" s="173">
        <f t="shared" si="1086"/>
        <v>0</v>
      </c>
      <c r="AB114" s="173">
        <f t="shared" si="1086"/>
        <v>0</v>
      </c>
      <c r="AC114" s="173">
        <f t="shared" si="1086"/>
        <v>0</v>
      </c>
      <c r="AD114" s="178">
        <f t="shared" si="1086"/>
        <v>0.8</v>
      </c>
      <c r="AF114" s="172">
        <f t="shared" si="1087"/>
        <v>9.6</v>
      </c>
      <c r="AG114" s="173">
        <f t="shared" si="1087"/>
        <v>4.032</v>
      </c>
      <c r="AH114" s="173">
        <f t="shared" si="1087"/>
        <v>5.5679999999999996</v>
      </c>
      <c r="AI114" s="173">
        <f t="shared" si="1087"/>
        <v>20</v>
      </c>
      <c r="AJ114" s="173">
        <f t="shared" si="1087"/>
        <v>350</v>
      </c>
      <c r="AK114" s="179">
        <f t="shared" si="1087"/>
        <v>1345</v>
      </c>
      <c r="AL114" s="173">
        <f t="shared" si="1087"/>
        <v>0</v>
      </c>
      <c r="AM114" s="180">
        <f t="shared" si="1087"/>
        <v>0</v>
      </c>
      <c r="AN114" s="180">
        <f t="shared" si="1087"/>
        <v>0</v>
      </c>
      <c r="AO114" s="173">
        <f t="shared" si="1087"/>
        <v>0</v>
      </c>
      <c r="AP114" s="173">
        <f t="shared" si="1087"/>
        <v>0</v>
      </c>
      <c r="AQ114" s="173">
        <f t="shared" si="1087"/>
        <v>0</v>
      </c>
      <c r="AR114" s="178">
        <f t="shared" si="1087"/>
        <v>0.8</v>
      </c>
      <c r="AT114" s="181">
        <f t="shared" si="1080"/>
        <v>0</v>
      </c>
      <c r="AU114" s="181">
        <f t="shared" si="1081"/>
        <v>0</v>
      </c>
      <c r="AV114" s="181">
        <f t="shared" si="1082"/>
        <v>0</v>
      </c>
      <c r="AW114" s="181">
        <f t="shared" si="1088"/>
        <v>0</v>
      </c>
      <c r="AX114" s="181">
        <f t="shared" si="1089"/>
        <v>0</v>
      </c>
      <c r="AY114" s="181">
        <f t="shared" si="1090"/>
        <v>0</v>
      </c>
      <c r="AZ114" s="181">
        <f t="shared" si="1083"/>
        <v>0</v>
      </c>
      <c r="BA114" s="182"/>
    </row>
    <row r="115" spans="1:53" ht="12.75" customHeight="1">
      <c r="A115" s="188" t="s">
        <v>279</v>
      </c>
      <c r="B115" s="171" t="s">
        <v>8</v>
      </c>
      <c r="C115" s="324" t="s">
        <v>108</v>
      </c>
      <c r="D115" s="164">
        <v>4.0999999999999996</v>
      </c>
      <c r="E115" s="173">
        <v>0</v>
      </c>
      <c r="F115" s="173">
        <f>D115</f>
        <v>4.0999999999999996</v>
      </c>
      <c r="G115" s="174">
        <v>20</v>
      </c>
      <c r="H115" s="175">
        <v>200</v>
      </c>
      <c r="I115" s="166">
        <v>500</v>
      </c>
      <c r="J115" s="175">
        <v>0</v>
      </c>
      <c r="K115" s="167">
        <v>0</v>
      </c>
      <c r="L115" s="167">
        <f>K115</f>
        <v>0</v>
      </c>
      <c r="M115" s="176">
        <v>0</v>
      </c>
      <c r="N115" s="176">
        <v>0</v>
      </c>
      <c r="O115" s="176">
        <v>0</v>
      </c>
      <c r="P115" s="177">
        <v>0.8</v>
      </c>
      <c r="Q115" s="435"/>
      <c r="R115" s="172">
        <f t="shared" ref="R115:AD115" si="1133">D115</f>
        <v>4.0999999999999996</v>
      </c>
      <c r="S115" s="173">
        <f t="shared" si="1133"/>
        <v>0</v>
      </c>
      <c r="T115" s="173">
        <f t="shared" si="1133"/>
        <v>4.0999999999999996</v>
      </c>
      <c r="U115" s="173">
        <f t="shared" si="1133"/>
        <v>20</v>
      </c>
      <c r="V115" s="173">
        <f t="shared" si="1133"/>
        <v>200</v>
      </c>
      <c r="W115" s="173">
        <f t="shared" si="1133"/>
        <v>500</v>
      </c>
      <c r="X115" s="173">
        <f t="shared" si="1133"/>
        <v>0</v>
      </c>
      <c r="Y115" s="173">
        <f t="shared" si="1133"/>
        <v>0</v>
      </c>
      <c r="Z115" s="173">
        <f t="shared" si="1133"/>
        <v>0</v>
      </c>
      <c r="AA115" s="173">
        <f t="shared" si="1133"/>
        <v>0</v>
      </c>
      <c r="AB115" s="173">
        <f t="shared" si="1133"/>
        <v>0</v>
      </c>
      <c r="AC115" s="173">
        <f t="shared" si="1133"/>
        <v>0</v>
      </c>
      <c r="AD115" s="178">
        <f t="shared" si="1133"/>
        <v>0.8</v>
      </c>
      <c r="AF115" s="172">
        <f t="shared" ref="AF115:AR115" si="1134">D115</f>
        <v>4.0999999999999996</v>
      </c>
      <c r="AG115" s="173">
        <f t="shared" si="1134"/>
        <v>0</v>
      </c>
      <c r="AH115" s="173">
        <f t="shared" si="1134"/>
        <v>4.0999999999999996</v>
      </c>
      <c r="AI115" s="173">
        <f t="shared" si="1134"/>
        <v>20</v>
      </c>
      <c r="AJ115" s="173">
        <f t="shared" si="1134"/>
        <v>200</v>
      </c>
      <c r="AK115" s="179">
        <f t="shared" si="1134"/>
        <v>500</v>
      </c>
      <c r="AL115" s="173">
        <f t="shared" si="1134"/>
        <v>0</v>
      </c>
      <c r="AM115" s="180">
        <f t="shared" si="1134"/>
        <v>0</v>
      </c>
      <c r="AN115" s="180">
        <f t="shared" si="1134"/>
        <v>0</v>
      </c>
      <c r="AO115" s="173">
        <f t="shared" si="1134"/>
        <v>0</v>
      </c>
      <c r="AP115" s="173">
        <f t="shared" si="1134"/>
        <v>0</v>
      </c>
      <c r="AQ115" s="173">
        <f t="shared" si="1134"/>
        <v>0</v>
      </c>
      <c r="AR115" s="178">
        <f t="shared" si="1134"/>
        <v>0.8</v>
      </c>
      <c r="AT115" s="181">
        <f>IF(Years=1,(H115*$L115),IF(Years=2,(H115*$L115)+((V115/(1+Discount_Rate))*($Z115)),IF(Years=3,(H115*$L115)+((V115/(1+Discount_Rate))*$Z115)+((AJ115/((1+Discount_Rate)^2))*$AN115))))</f>
        <v>0</v>
      </c>
      <c r="AU115" s="181">
        <f>IF(Years=1,(I115*$L115),IF(Years=2,(I115*$L115)+((W115/(1+Discount_Rate))*($Z115)),IF(Years=3,(I115*$L115)+((W115/(1+Discount_Rate))*($Z115))+((AK115/((1+Discount_Rate)^2))*($AN115)))))</f>
        <v>0</v>
      </c>
      <c r="AV115" s="181">
        <f>IF(Years=1,(I115*$L115*P115),IF(Years=2,(I115*$L115*P115)+((W115/(1+Discount_Rate))*($Z115)*(AD115)),IF(Years=3,(I115*$L115*P115)+((W115/(1+Discount_Rate))*($Z115)*(AD115))+((AK115/((1+Discount_Rate)^2))*($AN115)*(AR115)))))</f>
        <v>0</v>
      </c>
      <c r="AW115" s="181">
        <f>IF(Years=1,K115,IF(Years=2,(K115+Y115),IF(Years=3,(K115+Y115+AM115))))</f>
        <v>0</v>
      </c>
      <c r="AX115" s="181">
        <f>IF(Years=1,(D115*L115),IF(Years=2,(D115*L115)+(R115*Z115),IF(Years=3,(D115*L115)+(R115*Z115)+(AF115*AN115))))</f>
        <v>0</v>
      </c>
      <c r="AY115" s="181">
        <f>IF(Years=1,N115,IF(Years=2,N115+(AB115/(1+Discount_Rate)),IF(Years=3,N115+(AB115/(1+Discount_Rate))+(AP115/(1+Discount_Rate^2)))))</f>
        <v>0</v>
      </c>
      <c r="AZ115" s="181">
        <f>IF(Years=1,($O115*$L115),IF(Years=2,($O115*$L115)+(($AC115/(1+Discount_Rate))*($Z115)),IF(Years=3,($O115*$L115)+(($AC115/(1+Discount_Rate))*$Z115)+(($AQ115/((1+Discount_Rate)^2))*$AN115))))</f>
        <v>0</v>
      </c>
      <c r="BA115" s="182"/>
    </row>
    <row r="116" spans="1:53" ht="12.75" customHeight="1">
      <c r="A116" s="185" t="s">
        <v>177</v>
      </c>
      <c r="B116" s="171" t="s">
        <v>8</v>
      </c>
      <c r="C116" s="324" t="s">
        <v>68</v>
      </c>
      <c r="D116" s="337">
        <f>SUM(E116:F116)</f>
        <v>5.3E-3</v>
      </c>
      <c r="E116" s="173">
        <v>0</v>
      </c>
      <c r="F116" s="338">
        <v>5.3E-3</v>
      </c>
      <c r="G116" s="174">
        <v>35</v>
      </c>
      <c r="H116" s="339">
        <v>0.25</v>
      </c>
      <c r="I116" s="339">
        <v>0.34</v>
      </c>
      <c r="J116" s="175">
        <v>0</v>
      </c>
      <c r="K116" s="167">
        <v>12036</v>
      </c>
      <c r="L116" s="167">
        <f>1421.6246*K116</f>
        <v>17110673.685600001</v>
      </c>
      <c r="M116" s="176">
        <v>0</v>
      </c>
      <c r="N116" s="176">
        <v>0</v>
      </c>
      <c r="O116" s="176">
        <v>0</v>
      </c>
      <c r="P116" s="177">
        <v>0.8</v>
      </c>
      <c r="R116" s="172">
        <f t="shared" ref="R116:AD117" si="1135">D116</f>
        <v>5.3E-3</v>
      </c>
      <c r="S116" s="173">
        <f t="shared" si="1135"/>
        <v>0</v>
      </c>
      <c r="T116" s="173">
        <f t="shared" si="1135"/>
        <v>5.3E-3</v>
      </c>
      <c r="U116" s="173">
        <f t="shared" si="1135"/>
        <v>35</v>
      </c>
      <c r="V116" s="173">
        <f t="shared" si="1135"/>
        <v>0.25</v>
      </c>
      <c r="W116" s="173">
        <f t="shared" si="1135"/>
        <v>0.34</v>
      </c>
      <c r="X116" s="173">
        <f t="shared" si="1135"/>
        <v>0</v>
      </c>
      <c r="Y116" s="173">
        <f t="shared" si="1135"/>
        <v>12036</v>
      </c>
      <c r="Z116" s="173">
        <f t="shared" si="1135"/>
        <v>17110673.685600001</v>
      </c>
      <c r="AA116" s="173">
        <f t="shared" si="1135"/>
        <v>0</v>
      </c>
      <c r="AB116" s="173">
        <f t="shared" si="1135"/>
        <v>0</v>
      </c>
      <c r="AC116" s="173">
        <f t="shared" si="1135"/>
        <v>0</v>
      </c>
      <c r="AD116" s="178">
        <f t="shared" si="1135"/>
        <v>0.8</v>
      </c>
      <c r="AF116" s="172">
        <f t="shared" ref="AF116:AR117" si="1136">D116</f>
        <v>5.3E-3</v>
      </c>
      <c r="AG116" s="173">
        <f t="shared" si="1136"/>
        <v>0</v>
      </c>
      <c r="AH116" s="173">
        <f t="shared" si="1136"/>
        <v>5.3E-3</v>
      </c>
      <c r="AI116" s="173">
        <f t="shared" si="1136"/>
        <v>35</v>
      </c>
      <c r="AJ116" s="173">
        <f t="shared" si="1136"/>
        <v>0.25</v>
      </c>
      <c r="AK116" s="179">
        <f t="shared" si="1136"/>
        <v>0.34</v>
      </c>
      <c r="AL116" s="173">
        <f t="shared" si="1136"/>
        <v>0</v>
      </c>
      <c r="AM116" s="180">
        <f t="shared" si="1136"/>
        <v>12036</v>
      </c>
      <c r="AN116" s="180">
        <f t="shared" si="1136"/>
        <v>17110673.685600001</v>
      </c>
      <c r="AO116" s="173">
        <f t="shared" si="1136"/>
        <v>0</v>
      </c>
      <c r="AP116" s="173">
        <f t="shared" si="1136"/>
        <v>0</v>
      </c>
      <c r="AQ116" s="173">
        <f t="shared" si="1136"/>
        <v>0</v>
      </c>
      <c r="AR116" s="178">
        <f t="shared" si="1136"/>
        <v>0.8</v>
      </c>
      <c r="AT116" s="181">
        <f>IF(Years=1,(H116*$L116),IF(Years=2,(H116*$L116)+((V116/(1+Discount_Rate))*($Z116)),IF(Years=3,(H116*$L116)+((V116/(1+Discount_Rate))*$Z116)+((AJ116/((1+Discount_Rate)^2))*$AN116))))</f>
        <v>4277668.4214000003</v>
      </c>
      <c r="AU116" s="181">
        <f>IF(Years=1,(I116*$L116),IF(Years=2,(I116*$L116)+((W116/(1+Discount_Rate))*($Z116)),IF(Years=3,(I116*$L116)+((W116/(1+Discount_Rate))*($Z116))+((AK116/((1+Discount_Rate)^2))*($AN116)))))</f>
        <v>5817629.0531040011</v>
      </c>
      <c r="AV116" s="181">
        <f>IF(Years=1,(I116*$L116*P116),IF(Years=2,(I116*$L116*P116)+((W116/(1+Discount_Rate))*($Z116)*(AD116)),IF(Years=3,(I116*$L116*P116)+((W116/(1+Discount_Rate))*($Z116)*(AD116))+((AK116/((1+Discount_Rate)^2))*($AN116)*(AR116)))))</f>
        <v>4654103.2424832014</v>
      </c>
      <c r="AW116" s="181">
        <f>IF(Years=1,K116,IF(Years=2,(K116+Y116),IF(Years=3,(K116+Y116+AM116))))</f>
        <v>12036</v>
      </c>
      <c r="AX116" s="181">
        <f>IF(Years=1,(D116*L116),IF(Years=2,(D116*L116)+(R116*Z116),IF(Years=3,(D116*L116)+(R116*Z116)+(AF116*AN116))))</f>
        <v>90686.570533680002</v>
      </c>
      <c r="AY116" s="181">
        <f>IF(Years=1,N116,IF(Years=2,N116+(AB116/(1+Discount_Rate)),IF(Years=3,N116+(AB116/(1+Discount_Rate))+(AP116/(1+Discount_Rate^2)))))</f>
        <v>0</v>
      </c>
      <c r="AZ116" s="181">
        <f>IF(Years=1,($O116*$L116),IF(Years=2,($O116*$L116)+(($AC116/(1+Discount_Rate))*($Z116)),IF(Years=3,($O116*$L116)+(($AC116/(1+Discount_Rate))*$Z116)+(($AQ116/((1+Discount_Rate)^2))*$AN116))))</f>
        <v>0</v>
      </c>
      <c r="BA116" s="182"/>
    </row>
    <row r="117" spans="1:53" ht="12.75" customHeight="1">
      <c r="A117" s="185" t="s">
        <v>178</v>
      </c>
      <c r="B117" s="171" t="s">
        <v>8</v>
      </c>
      <c r="C117" s="324" t="s">
        <v>68</v>
      </c>
      <c r="D117" s="337">
        <f>SUM(E117:F117)</f>
        <v>1.2999999999999999E-3</v>
      </c>
      <c r="E117" s="173">
        <v>0</v>
      </c>
      <c r="F117" s="338">
        <v>1.2999999999999999E-3</v>
      </c>
      <c r="G117" s="174">
        <v>35</v>
      </c>
      <c r="H117" s="339">
        <v>7.0000000000000007E-2</v>
      </c>
      <c r="I117" s="339">
        <v>0.11</v>
      </c>
      <c r="J117" s="175">
        <v>0</v>
      </c>
      <c r="K117" s="167">
        <v>8263</v>
      </c>
      <c r="L117" s="167">
        <f>K117*1392.6469</f>
        <v>11507441.3347</v>
      </c>
      <c r="M117" s="176">
        <v>0</v>
      </c>
      <c r="N117" s="176">
        <v>0</v>
      </c>
      <c r="O117" s="176">
        <v>0</v>
      </c>
      <c r="P117" s="177">
        <v>0.8</v>
      </c>
      <c r="R117" s="172">
        <f t="shared" si="1135"/>
        <v>1.2999999999999999E-3</v>
      </c>
      <c r="S117" s="173">
        <f t="shared" si="1135"/>
        <v>0</v>
      </c>
      <c r="T117" s="173">
        <f t="shared" si="1135"/>
        <v>1.2999999999999999E-3</v>
      </c>
      <c r="U117" s="173">
        <f t="shared" si="1135"/>
        <v>35</v>
      </c>
      <c r="V117" s="173">
        <f t="shared" si="1135"/>
        <v>7.0000000000000007E-2</v>
      </c>
      <c r="W117" s="173">
        <f t="shared" si="1135"/>
        <v>0.11</v>
      </c>
      <c r="X117" s="173">
        <f t="shared" si="1135"/>
        <v>0</v>
      </c>
      <c r="Y117" s="173">
        <f t="shared" si="1135"/>
        <v>8263</v>
      </c>
      <c r="Z117" s="173">
        <f t="shared" si="1135"/>
        <v>11507441.3347</v>
      </c>
      <c r="AA117" s="173">
        <f t="shared" si="1135"/>
        <v>0</v>
      </c>
      <c r="AB117" s="173">
        <f t="shared" si="1135"/>
        <v>0</v>
      </c>
      <c r="AC117" s="173">
        <f t="shared" si="1135"/>
        <v>0</v>
      </c>
      <c r="AD117" s="178">
        <f t="shared" si="1135"/>
        <v>0.8</v>
      </c>
      <c r="AF117" s="172">
        <f t="shared" si="1136"/>
        <v>1.2999999999999999E-3</v>
      </c>
      <c r="AG117" s="173">
        <f t="shared" si="1136"/>
        <v>0</v>
      </c>
      <c r="AH117" s="173">
        <f t="shared" si="1136"/>
        <v>1.2999999999999999E-3</v>
      </c>
      <c r="AI117" s="173">
        <f t="shared" si="1136"/>
        <v>35</v>
      </c>
      <c r="AJ117" s="173">
        <f t="shared" si="1136"/>
        <v>7.0000000000000007E-2</v>
      </c>
      <c r="AK117" s="179">
        <f t="shared" si="1136"/>
        <v>0.11</v>
      </c>
      <c r="AL117" s="173">
        <f t="shared" si="1136"/>
        <v>0</v>
      </c>
      <c r="AM117" s="180">
        <f t="shared" si="1136"/>
        <v>8263</v>
      </c>
      <c r="AN117" s="180">
        <f t="shared" si="1136"/>
        <v>11507441.3347</v>
      </c>
      <c r="AO117" s="173">
        <f t="shared" si="1136"/>
        <v>0</v>
      </c>
      <c r="AP117" s="173">
        <f t="shared" si="1136"/>
        <v>0</v>
      </c>
      <c r="AQ117" s="173">
        <f t="shared" si="1136"/>
        <v>0</v>
      </c>
      <c r="AR117" s="178">
        <f t="shared" si="1136"/>
        <v>0.8</v>
      </c>
      <c r="AT117" s="181">
        <f>IF(Years=1,(H117*$L117),IF(Years=2,(H117*$L117)+((V117/(1+Discount_Rate))*($Z117)),IF(Years=3,(H117*$L117)+((V117/(1+Discount_Rate))*$Z117)+((AJ117/((1+Discount_Rate)^2))*$AN117))))</f>
        <v>805520.89342900005</v>
      </c>
      <c r="AU117" s="181">
        <f>IF(Years=1,(I117*$L117),IF(Years=2,(I117*$L117)+((W117/(1+Discount_Rate))*($Z117)),IF(Years=3,(I117*$L117)+((W117/(1+Discount_Rate))*($Z117))+((AK117/((1+Discount_Rate)^2))*($AN117)))))</f>
        <v>1265818.546817</v>
      </c>
      <c r="AV117" s="181">
        <f>IF(Years=1,(I117*$L117*P117),IF(Years=2,(I117*$L117*P117)+((W117/(1+Discount_Rate))*($Z117)*(AD117)),IF(Years=3,(I117*$L117*P117)+((W117/(1+Discount_Rate))*($Z117)*(AD117))+((AK117/((1+Discount_Rate)^2))*($AN117)*(AR117)))))</f>
        <v>1012654.8374536</v>
      </c>
      <c r="AW117" s="181">
        <f>IF(Years=1,K117,IF(Years=2,(K117+Y117),IF(Years=3,(K117+Y117+AM117))))</f>
        <v>8263</v>
      </c>
      <c r="AX117" s="181">
        <f>IF(Years=1,(D117*L117),IF(Years=2,(D117*L117)+(R117*Z117),IF(Years=3,(D117*L117)+(R117*Z117)+(AF117*AN117))))</f>
        <v>14959.673735109998</v>
      </c>
      <c r="AY117" s="181">
        <f>IF(Years=1,N117,IF(Years=2,N117+(AB117/(1+Discount_Rate)),IF(Years=3,N117+(AB117/(1+Discount_Rate))+(AP117/(1+Discount_Rate^2)))))</f>
        <v>0</v>
      </c>
      <c r="AZ117" s="181">
        <f>IF(Years=1,($O117*$L117),IF(Years=2,($O117*$L117)+(($AC117/(1+Discount_Rate))*($Z117)),IF(Years=3,($O117*$L117)+(($AC117/(1+Discount_Rate))*$Z117)+(($AQ117/((1+Discount_Rate)^2))*$AN117))))</f>
        <v>0</v>
      </c>
      <c r="BA117" s="182"/>
    </row>
    <row r="118" spans="1:53" ht="12.75" customHeight="1">
      <c r="A118" s="185" t="s">
        <v>240</v>
      </c>
      <c r="B118" s="171" t="s">
        <v>8</v>
      </c>
      <c r="C118" s="324" t="s">
        <v>68</v>
      </c>
      <c r="D118" s="337">
        <f t="shared" ref="D118:D124" si="1137">SUM(E118:F118)</f>
        <v>6.7999999999999996E-3</v>
      </c>
      <c r="E118" s="173">
        <v>0</v>
      </c>
      <c r="F118" s="338">
        <v>6.7999999999999996E-3</v>
      </c>
      <c r="G118" s="174">
        <v>35</v>
      </c>
      <c r="H118" s="339">
        <v>0.2</v>
      </c>
      <c r="I118" s="339">
        <v>0.42</v>
      </c>
      <c r="J118" s="175">
        <v>0</v>
      </c>
      <c r="K118" s="167">
        <v>474</v>
      </c>
      <c r="L118" s="167">
        <f>K118*784.3472</f>
        <v>371780.57280000002</v>
      </c>
      <c r="M118" s="176">
        <v>0</v>
      </c>
      <c r="N118" s="176">
        <v>0</v>
      </c>
      <c r="O118" s="176">
        <v>0</v>
      </c>
      <c r="P118" s="177">
        <v>0.8</v>
      </c>
      <c r="R118" s="172">
        <f t="shared" si="959"/>
        <v>6.7999999999999996E-3</v>
      </c>
      <c r="S118" s="173">
        <f t="shared" si="960"/>
        <v>0</v>
      </c>
      <c r="T118" s="173">
        <f t="shared" si="961"/>
        <v>6.7999999999999996E-3</v>
      </c>
      <c r="U118" s="173">
        <f t="shared" si="962"/>
        <v>35</v>
      </c>
      <c r="V118" s="173">
        <f t="shared" si="963"/>
        <v>0.2</v>
      </c>
      <c r="W118" s="173">
        <f t="shared" si="964"/>
        <v>0.42</v>
      </c>
      <c r="X118" s="173">
        <f t="shared" si="965"/>
        <v>0</v>
      </c>
      <c r="Y118" s="173">
        <f t="shared" si="966"/>
        <v>474</v>
      </c>
      <c r="Z118" s="173">
        <f t="shared" si="967"/>
        <v>371780.57280000002</v>
      </c>
      <c r="AA118" s="173">
        <f t="shared" si="968"/>
        <v>0</v>
      </c>
      <c r="AB118" s="173">
        <f t="shared" si="969"/>
        <v>0</v>
      </c>
      <c r="AC118" s="173">
        <f t="shared" si="1004"/>
        <v>0</v>
      </c>
      <c r="AD118" s="178">
        <f t="shared" si="970"/>
        <v>0.8</v>
      </c>
      <c r="AF118" s="172">
        <f t="shared" si="941"/>
        <v>6.7999999999999996E-3</v>
      </c>
      <c r="AG118" s="173">
        <f t="shared" si="942"/>
        <v>0</v>
      </c>
      <c r="AH118" s="173">
        <f t="shared" si="943"/>
        <v>6.7999999999999996E-3</v>
      </c>
      <c r="AI118" s="173">
        <f t="shared" si="944"/>
        <v>35</v>
      </c>
      <c r="AJ118" s="173">
        <f t="shared" si="945"/>
        <v>0.2</v>
      </c>
      <c r="AK118" s="179">
        <f t="shared" si="946"/>
        <v>0.42</v>
      </c>
      <c r="AL118" s="173">
        <f t="shared" si="947"/>
        <v>0</v>
      </c>
      <c r="AM118" s="180">
        <f t="shared" si="948"/>
        <v>474</v>
      </c>
      <c r="AN118" s="180">
        <f t="shared" si="949"/>
        <v>371780.57280000002</v>
      </c>
      <c r="AO118" s="173">
        <f t="shared" si="950"/>
        <v>0</v>
      </c>
      <c r="AP118" s="173">
        <f t="shared" si="951"/>
        <v>0</v>
      </c>
      <c r="AQ118" s="173">
        <f t="shared" si="952"/>
        <v>0</v>
      </c>
      <c r="AR118" s="178">
        <f t="shared" si="953"/>
        <v>0.8</v>
      </c>
      <c r="AT118" s="181">
        <f t="shared" si="1005"/>
        <v>74356.114560000002</v>
      </c>
      <c r="AU118" s="181">
        <f t="shared" si="954"/>
        <v>156147.84057600002</v>
      </c>
      <c r="AV118" s="181">
        <f t="shared" si="955"/>
        <v>124918.27246080001</v>
      </c>
      <c r="AW118" s="181">
        <f t="shared" si="956"/>
        <v>474</v>
      </c>
      <c r="AX118" s="181">
        <f t="shared" si="957"/>
        <v>2528.1078950400001</v>
      </c>
      <c r="AY118" s="181">
        <f t="shared" si="958"/>
        <v>0</v>
      </c>
      <c r="AZ118" s="181">
        <f t="shared" si="940"/>
        <v>0</v>
      </c>
      <c r="BA118" s="182"/>
    </row>
    <row r="119" spans="1:53" ht="12.75" customHeight="1">
      <c r="A119" s="185" t="s">
        <v>241</v>
      </c>
      <c r="B119" s="171" t="s">
        <v>8</v>
      </c>
      <c r="C119" s="324" t="s">
        <v>68</v>
      </c>
      <c r="D119" s="337">
        <f>SUM(E119:F119)</f>
        <v>5.3E-3</v>
      </c>
      <c r="E119" s="173">
        <v>0</v>
      </c>
      <c r="F119" s="338">
        <v>5.3E-3</v>
      </c>
      <c r="G119" s="174">
        <v>35</v>
      </c>
      <c r="H119" s="339">
        <v>0.3</v>
      </c>
      <c r="I119" s="339">
        <v>0.64</v>
      </c>
      <c r="J119" s="175">
        <v>0</v>
      </c>
      <c r="K119" s="167">
        <v>985</v>
      </c>
      <c r="L119" s="167">
        <f>K119*886.69183</f>
        <v>873391.45254999993</v>
      </c>
      <c r="M119" s="176">
        <v>0</v>
      </c>
      <c r="N119" s="176">
        <v>0</v>
      </c>
      <c r="O119" s="176">
        <v>0</v>
      </c>
      <c r="P119" s="177">
        <v>0.8</v>
      </c>
      <c r="R119" s="172">
        <f t="shared" ref="R119:AD121" si="1138">D119</f>
        <v>5.3E-3</v>
      </c>
      <c r="S119" s="173">
        <f t="shared" si="1138"/>
        <v>0</v>
      </c>
      <c r="T119" s="173">
        <f t="shared" si="1138"/>
        <v>5.3E-3</v>
      </c>
      <c r="U119" s="173">
        <f t="shared" si="1138"/>
        <v>35</v>
      </c>
      <c r="V119" s="173">
        <f t="shared" si="1138"/>
        <v>0.3</v>
      </c>
      <c r="W119" s="173">
        <f t="shared" si="1138"/>
        <v>0.64</v>
      </c>
      <c r="X119" s="173">
        <f t="shared" si="1138"/>
        <v>0</v>
      </c>
      <c r="Y119" s="173">
        <f t="shared" si="1138"/>
        <v>985</v>
      </c>
      <c r="Z119" s="173">
        <f t="shared" si="1138"/>
        <v>873391.45254999993</v>
      </c>
      <c r="AA119" s="173">
        <f t="shared" si="1138"/>
        <v>0</v>
      </c>
      <c r="AB119" s="173">
        <f t="shared" si="1138"/>
        <v>0</v>
      </c>
      <c r="AC119" s="173">
        <f t="shared" si="1138"/>
        <v>0</v>
      </c>
      <c r="AD119" s="178">
        <f t="shared" si="1138"/>
        <v>0.8</v>
      </c>
      <c r="AF119" s="172">
        <f t="shared" ref="AF119:AR121" si="1139">D119</f>
        <v>5.3E-3</v>
      </c>
      <c r="AG119" s="173">
        <f t="shared" si="1139"/>
        <v>0</v>
      </c>
      <c r="AH119" s="173">
        <f t="shared" si="1139"/>
        <v>5.3E-3</v>
      </c>
      <c r="AI119" s="173">
        <f t="shared" si="1139"/>
        <v>35</v>
      </c>
      <c r="AJ119" s="173">
        <f t="shared" si="1139"/>
        <v>0.3</v>
      </c>
      <c r="AK119" s="179">
        <f t="shared" si="1139"/>
        <v>0.64</v>
      </c>
      <c r="AL119" s="173">
        <f t="shared" si="1139"/>
        <v>0</v>
      </c>
      <c r="AM119" s="180">
        <f t="shared" si="1139"/>
        <v>985</v>
      </c>
      <c r="AN119" s="180">
        <f t="shared" si="1139"/>
        <v>873391.45254999993</v>
      </c>
      <c r="AO119" s="173">
        <f t="shared" si="1139"/>
        <v>0</v>
      </c>
      <c r="AP119" s="173">
        <f t="shared" si="1139"/>
        <v>0</v>
      </c>
      <c r="AQ119" s="173">
        <f t="shared" si="1139"/>
        <v>0</v>
      </c>
      <c r="AR119" s="178">
        <f t="shared" si="1139"/>
        <v>0.8</v>
      </c>
      <c r="AT119" s="181">
        <f t="shared" ref="AT119:AT123" si="1140">IF(Years=1,(H119*$L119),IF(Years=2,(H119*$L119)+((V119/(1+Discount_Rate))*($Z119)),IF(Years=3,(H119*$L119)+((V119/(1+Discount_Rate))*$Z119)+((AJ119/((1+Discount_Rate)^2))*$AN119))))</f>
        <v>262017.43576499997</v>
      </c>
      <c r="AU119" s="181">
        <f t="shared" ref="AU119:AU123" si="1141">IF(Years=1,(I119*$L119),IF(Years=2,(I119*$L119)+((W119/(1+Discount_Rate))*($Z119)),IF(Years=3,(I119*$L119)+((W119/(1+Discount_Rate))*($Z119))+((AK119/((1+Discount_Rate)^2))*($AN119)))))</f>
        <v>558970.52963200002</v>
      </c>
      <c r="AV119" s="181">
        <f t="shared" ref="AV119:AV123" si="1142">IF(Years=1,(I119*$L119*P119),IF(Years=2,(I119*$L119*P119)+((W119/(1+Discount_Rate))*($Z119)*(AD119)),IF(Years=3,(I119*$L119*P119)+((W119/(1+Discount_Rate))*($Z119)*(AD119))+((AK119/((1+Discount_Rate)^2))*($AN119)*(AR119)))))</f>
        <v>447176.42370560003</v>
      </c>
      <c r="AW119" s="181">
        <f>IF(Years=1,K119,IF(Years=2,(K119+Y119),IF(Years=3,(K119+Y119+AM119))))</f>
        <v>985</v>
      </c>
      <c r="AX119" s="181">
        <f>IF(Years=1,(D119*L119),IF(Years=2,(D119*L119)+(R119*Z119),IF(Years=3,(D119*L119)+(R119*Z119)+(AF119*AN119))))</f>
        <v>4628.9746985149995</v>
      </c>
      <c r="AY119" s="181">
        <f>IF(Years=1,N119,IF(Years=2,N119+(AB119/(1+Discount_Rate)),IF(Years=3,N119+(AB119/(1+Discount_Rate))+(AP119/(1+Discount_Rate^2)))))</f>
        <v>0</v>
      </c>
      <c r="AZ119" s="181">
        <f t="shared" ref="AZ119:AZ123" si="1143">IF(Years=1,($O119*$L119),IF(Years=2,($O119*$L119)+(($AC119/(1+Discount_Rate))*($Z119)),IF(Years=3,($O119*$L119)+(($AC119/(1+Discount_Rate))*$Z119)+(($AQ119/((1+Discount_Rate)^2))*$AN119))))</f>
        <v>0</v>
      </c>
      <c r="BA119" s="182"/>
    </row>
    <row r="120" spans="1:53" ht="12.75" customHeight="1">
      <c r="A120" s="192" t="s">
        <v>228</v>
      </c>
      <c r="B120" s="171" t="s">
        <v>8</v>
      </c>
      <c r="C120" s="324" t="s">
        <v>68</v>
      </c>
      <c r="D120" s="337">
        <f>SUM(E120:F120)</f>
        <v>4.1200000000000001E-2</v>
      </c>
      <c r="E120" s="173">
        <v>0</v>
      </c>
      <c r="F120" s="338">
        <v>4.1200000000000001E-2</v>
      </c>
      <c r="G120" s="174">
        <v>25</v>
      </c>
      <c r="H120" s="339">
        <v>0.95</v>
      </c>
      <c r="I120" s="339">
        <v>1.3</v>
      </c>
      <c r="J120" s="175">
        <v>0</v>
      </c>
      <c r="K120" s="167">
        <v>10079</v>
      </c>
      <c r="L120" s="167">
        <f>K120*65.692263</f>
        <v>662112.31877699995</v>
      </c>
      <c r="M120" s="176">
        <v>0</v>
      </c>
      <c r="N120" s="176">
        <v>0</v>
      </c>
      <c r="O120" s="176">
        <v>0</v>
      </c>
      <c r="P120" s="177">
        <v>0.8</v>
      </c>
      <c r="R120" s="172">
        <f t="shared" si="1138"/>
        <v>4.1200000000000001E-2</v>
      </c>
      <c r="S120" s="173">
        <f t="shared" si="1138"/>
        <v>0</v>
      </c>
      <c r="T120" s="173">
        <f t="shared" si="1138"/>
        <v>4.1200000000000001E-2</v>
      </c>
      <c r="U120" s="173">
        <f t="shared" si="1138"/>
        <v>25</v>
      </c>
      <c r="V120" s="173">
        <f t="shared" si="1138"/>
        <v>0.95</v>
      </c>
      <c r="W120" s="173">
        <f t="shared" si="1138"/>
        <v>1.3</v>
      </c>
      <c r="X120" s="173">
        <f t="shared" si="1138"/>
        <v>0</v>
      </c>
      <c r="Y120" s="173">
        <f t="shared" si="1138"/>
        <v>10079</v>
      </c>
      <c r="Z120" s="173">
        <f t="shared" si="1138"/>
        <v>662112.31877699995</v>
      </c>
      <c r="AA120" s="173">
        <f t="shared" si="1138"/>
        <v>0</v>
      </c>
      <c r="AB120" s="173">
        <f t="shared" si="1138"/>
        <v>0</v>
      </c>
      <c r="AC120" s="173">
        <f t="shared" si="1138"/>
        <v>0</v>
      </c>
      <c r="AD120" s="173">
        <f t="shared" si="1138"/>
        <v>0.8</v>
      </c>
      <c r="AE120" s="187"/>
      <c r="AF120" s="173">
        <f t="shared" si="1139"/>
        <v>4.1200000000000001E-2</v>
      </c>
      <c r="AG120" s="173">
        <f t="shared" si="1139"/>
        <v>0</v>
      </c>
      <c r="AH120" s="173">
        <f t="shared" si="1139"/>
        <v>4.1200000000000001E-2</v>
      </c>
      <c r="AI120" s="173">
        <f t="shared" si="1139"/>
        <v>25</v>
      </c>
      <c r="AJ120" s="173">
        <f t="shared" si="1139"/>
        <v>0.95</v>
      </c>
      <c r="AK120" s="179">
        <f t="shared" si="1139"/>
        <v>1.3</v>
      </c>
      <c r="AL120" s="173">
        <f t="shared" si="1139"/>
        <v>0</v>
      </c>
      <c r="AM120" s="180">
        <f t="shared" si="1139"/>
        <v>10079</v>
      </c>
      <c r="AN120" s="180">
        <f t="shared" si="1139"/>
        <v>662112.31877699995</v>
      </c>
      <c r="AO120" s="173">
        <f t="shared" si="1139"/>
        <v>0</v>
      </c>
      <c r="AP120" s="173">
        <f t="shared" si="1139"/>
        <v>0</v>
      </c>
      <c r="AQ120" s="173">
        <f t="shared" si="1139"/>
        <v>0</v>
      </c>
      <c r="AR120" s="173">
        <f t="shared" si="1139"/>
        <v>0.8</v>
      </c>
      <c r="AS120" s="187"/>
      <c r="AT120" s="180">
        <f t="shared" si="1140"/>
        <v>629006.70283814997</v>
      </c>
      <c r="AU120" s="180">
        <f t="shared" si="1141"/>
        <v>860746.01441009995</v>
      </c>
      <c r="AV120" s="180">
        <f t="shared" si="1142"/>
        <v>688596.81152808003</v>
      </c>
      <c r="AW120" s="180">
        <f>IF(Years=1,K120,IF(Years=2,(K120+Y120),IF(Years=3,(K120+Y120+AM120))))</f>
        <v>10079</v>
      </c>
      <c r="AX120" s="180">
        <f>IF(Years=1,(D120*L120),IF(Years=2,(D120*L120)+(R120*Z120),IF(Years=3,(D120*L120)+(R120*Z120)+(AF120*AN120))))</f>
        <v>27279.0275336124</v>
      </c>
      <c r="AY120" s="180">
        <f>IF(Years=1,N120,IF(Years=2,N120+(AB120/(1+Discount_Rate)),IF(Years=3,N120+(AB120/(1+Discount_Rate))+(AP120/(1+Discount_Rate^2)))))</f>
        <v>0</v>
      </c>
      <c r="AZ120" s="180">
        <f t="shared" si="1143"/>
        <v>0</v>
      </c>
      <c r="BA120" s="182"/>
    </row>
    <row r="121" spans="1:53" ht="12.75" customHeight="1">
      <c r="A121" s="192" t="s">
        <v>227</v>
      </c>
      <c r="B121" s="171" t="s">
        <v>8</v>
      </c>
      <c r="C121" s="324" t="s">
        <v>68</v>
      </c>
      <c r="D121" s="337">
        <f>SUM(E121:F121)</f>
        <v>6.9800000000000001E-2</v>
      </c>
      <c r="E121" s="173">
        <v>0</v>
      </c>
      <c r="F121" s="338">
        <v>6.9800000000000001E-2</v>
      </c>
      <c r="G121" s="174">
        <v>30</v>
      </c>
      <c r="H121" s="339">
        <v>2.5</v>
      </c>
      <c r="I121" s="339">
        <v>6</v>
      </c>
      <c r="J121" s="175">
        <v>0</v>
      </c>
      <c r="K121" s="167">
        <v>12</v>
      </c>
      <c r="L121" s="336">
        <f>K121*50</f>
        <v>600</v>
      </c>
      <c r="M121" s="176">
        <v>0</v>
      </c>
      <c r="N121" s="176">
        <v>0</v>
      </c>
      <c r="O121" s="176">
        <v>0</v>
      </c>
      <c r="P121" s="177">
        <v>0.8</v>
      </c>
      <c r="R121" s="172">
        <f t="shared" si="1138"/>
        <v>6.9800000000000001E-2</v>
      </c>
      <c r="S121" s="173">
        <f t="shared" si="1138"/>
        <v>0</v>
      </c>
      <c r="T121" s="173">
        <f t="shared" si="1138"/>
        <v>6.9800000000000001E-2</v>
      </c>
      <c r="U121" s="173">
        <f t="shared" si="1138"/>
        <v>30</v>
      </c>
      <c r="V121" s="173">
        <f t="shared" si="1138"/>
        <v>2.5</v>
      </c>
      <c r="W121" s="173">
        <f t="shared" si="1138"/>
        <v>6</v>
      </c>
      <c r="X121" s="173">
        <f t="shared" si="1138"/>
        <v>0</v>
      </c>
      <c r="Y121" s="173">
        <f t="shared" si="1138"/>
        <v>12</v>
      </c>
      <c r="Z121" s="173">
        <f t="shared" si="1138"/>
        <v>600</v>
      </c>
      <c r="AA121" s="173">
        <f t="shared" si="1138"/>
        <v>0</v>
      </c>
      <c r="AB121" s="173">
        <f t="shared" si="1138"/>
        <v>0</v>
      </c>
      <c r="AC121" s="173">
        <f t="shared" si="1138"/>
        <v>0</v>
      </c>
      <c r="AD121" s="173">
        <f t="shared" si="1138"/>
        <v>0.8</v>
      </c>
      <c r="AE121" s="187"/>
      <c r="AF121" s="173">
        <f t="shared" si="1139"/>
        <v>6.9800000000000001E-2</v>
      </c>
      <c r="AG121" s="173">
        <f t="shared" si="1139"/>
        <v>0</v>
      </c>
      <c r="AH121" s="173">
        <f t="shared" si="1139"/>
        <v>6.9800000000000001E-2</v>
      </c>
      <c r="AI121" s="173">
        <f t="shared" si="1139"/>
        <v>30</v>
      </c>
      <c r="AJ121" s="173">
        <f t="shared" si="1139"/>
        <v>2.5</v>
      </c>
      <c r="AK121" s="179">
        <f t="shared" si="1139"/>
        <v>6</v>
      </c>
      <c r="AL121" s="173">
        <f t="shared" si="1139"/>
        <v>0</v>
      </c>
      <c r="AM121" s="180">
        <f t="shared" si="1139"/>
        <v>12</v>
      </c>
      <c r="AN121" s="180">
        <f t="shared" si="1139"/>
        <v>600</v>
      </c>
      <c r="AO121" s="173">
        <f t="shared" si="1139"/>
        <v>0</v>
      </c>
      <c r="AP121" s="173">
        <f t="shared" si="1139"/>
        <v>0</v>
      </c>
      <c r="AQ121" s="173">
        <f t="shared" si="1139"/>
        <v>0</v>
      </c>
      <c r="AR121" s="173">
        <f t="shared" si="1139"/>
        <v>0.8</v>
      </c>
      <c r="AS121" s="187"/>
      <c r="AT121" s="180">
        <f t="shared" si="1140"/>
        <v>1500</v>
      </c>
      <c r="AU121" s="180">
        <f t="shared" si="1141"/>
        <v>3600</v>
      </c>
      <c r="AV121" s="180">
        <f t="shared" si="1142"/>
        <v>2880</v>
      </c>
      <c r="AW121" s="180">
        <f>IF(Years=1,K121,IF(Years=2,(K121+Y121),IF(Years=3,(K121+Y121+AM121))))</f>
        <v>12</v>
      </c>
      <c r="AX121" s="180">
        <f>IF(Years=1,(D121*L121),IF(Years=2,(D121*L121)+(R121*Z121),IF(Years=3,(D121*L121)+(R121*Z121)+(AF121*AN121))))</f>
        <v>41.88</v>
      </c>
      <c r="AY121" s="180">
        <f>IF(Years=1,N121,IF(Years=2,N121+(AB121/(1+Discount_Rate)),IF(Years=3,N121+(AB121/(1+Discount_Rate))+(AP121/(1+Discount_Rate^2)))))</f>
        <v>0</v>
      </c>
      <c r="AZ121" s="180">
        <f t="shared" si="1143"/>
        <v>0</v>
      </c>
      <c r="BA121" s="182"/>
    </row>
    <row r="122" spans="1:53" ht="12.75" customHeight="1">
      <c r="A122" s="185" t="s">
        <v>151</v>
      </c>
      <c r="B122" s="171" t="s">
        <v>8</v>
      </c>
      <c r="C122" s="324" t="s">
        <v>68</v>
      </c>
      <c r="D122" s="172">
        <f t="shared" ref="D122" si="1144">SUM(E122:F122)</f>
        <v>13.48</v>
      </c>
      <c r="E122" s="173">
        <v>0</v>
      </c>
      <c r="F122" s="173">
        <v>13.48</v>
      </c>
      <c r="G122" s="174">
        <v>20</v>
      </c>
      <c r="H122" s="175">
        <v>419.23076923000002</v>
      </c>
      <c r="I122" s="175">
        <v>657.39</v>
      </c>
      <c r="J122" s="175">
        <v>0</v>
      </c>
      <c r="K122" s="167">
        <v>569</v>
      </c>
      <c r="L122" s="167">
        <f t="shared" ref="L122" si="1145">K122</f>
        <v>569</v>
      </c>
      <c r="M122" s="176">
        <v>0</v>
      </c>
      <c r="N122" s="176">
        <v>0</v>
      </c>
      <c r="O122" s="176">
        <v>0</v>
      </c>
      <c r="P122" s="177">
        <v>0.8</v>
      </c>
      <c r="R122" s="172">
        <f t="shared" ref="R122:AD122" si="1146">D122</f>
        <v>13.48</v>
      </c>
      <c r="S122" s="173">
        <f t="shared" si="1146"/>
        <v>0</v>
      </c>
      <c r="T122" s="173">
        <f t="shared" si="1146"/>
        <v>13.48</v>
      </c>
      <c r="U122" s="173">
        <f t="shared" si="1146"/>
        <v>20</v>
      </c>
      <c r="V122" s="173">
        <f t="shared" si="1146"/>
        <v>419.23076923000002</v>
      </c>
      <c r="W122" s="173">
        <f t="shared" si="1146"/>
        <v>657.39</v>
      </c>
      <c r="X122" s="173">
        <f t="shared" si="1146"/>
        <v>0</v>
      </c>
      <c r="Y122" s="173">
        <f t="shared" si="1146"/>
        <v>569</v>
      </c>
      <c r="Z122" s="173">
        <f t="shared" si="1146"/>
        <v>569</v>
      </c>
      <c r="AA122" s="173">
        <f t="shared" si="1146"/>
        <v>0</v>
      </c>
      <c r="AB122" s="173">
        <f t="shared" si="1146"/>
        <v>0</v>
      </c>
      <c r="AC122" s="173">
        <f t="shared" si="1146"/>
        <v>0</v>
      </c>
      <c r="AD122" s="178">
        <f t="shared" si="1146"/>
        <v>0.8</v>
      </c>
      <c r="AF122" s="172">
        <f t="shared" ref="AF122:AR122" si="1147">D122</f>
        <v>13.48</v>
      </c>
      <c r="AG122" s="173">
        <f t="shared" si="1147"/>
        <v>0</v>
      </c>
      <c r="AH122" s="173">
        <f t="shared" si="1147"/>
        <v>13.48</v>
      </c>
      <c r="AI122" s="173">
        <f t="shared" si="1147"/>
        <v>20</v>
      </c>
      <c r="AJ122" s="173">
        <f t="shared" si="1147"/>
        <v>419.23076923000002</v>
      </c>
      <c r="AK122" s="179">
        <f t="shared" si="1147"/>
        <v>657.39</v>
      </c>
      <c r="AL122" s="173">
        <f t="shared" si="1147"/>
        <v>0</v>
      </c>
      <c r="AM122" s="180">
        <f t="shared" si="1147"/>
        <v>569</v>
      </c>
      <c r="AN122" s="180">
        <f t="shared" si="1147"/>
        <v>569</v>
      </c>
      <c r="AO122" s="173">
        <f t="shared" si="1147"/>
        <v>0</v>
      </c>
      <c r="AP122" s="173">
        <f t="shared" si="1147"/>
        <v>0</v>
      </c>
      <c r="AQ122" s="173">
        <f t="shared" si="1147"/>
        <v>0</v>
      </c>
      <c r="AR122" s="178">
        <f t="shared" si="1147"/>
        <v>0.8</v>
      </c>
      <c r="AT122" s="181">
        <f t="shared" si="1140"/>
        <v>238542.30769187002</v>
      </c>
      <c r="AU122" s="181">
        <f t="shared" si="1141"/>
        <v>374054.91</v>
      </c>
      <c r="AV122" s="181">
        <f t="shared" si="1142"/>
        <v>299243.92800000001</v>
      </c>
      <c r="AW122" s="181">
        <f t="shared" ref="AW122" si="1148">IF(Years=1,K122,IF(Years=2,(K122+Y122),IF(Years=3,(K122+Y122+AM122))))</f>
        <v>569</v>
      </c>
      <c r="AX122" s="181">
        <f t="shared" ref="AX122" si="1149">IF(Years=1,(D122*L122),IF(Years=2,(D122*L122)+(R122*Z122),IF(Years=3,(D122*L122)+(R122*Z122)+(AF122*AN122))))</f>
        <v>7670.12</v>
      </c>
      <c r="AY122" s="181">
        <f t="shared" ref="AY122" si="1150">IF(Years=1,N122,IF(Years=2,N122+(AB122/(1+Discount_Rate)),IF(Years=3,N122+(AB122/(1+Discount_Rate))+(AP122/(1+Discount_Rate^2)))))</f>
        <v>0</v>
      </c>
      <c r="AZ122" s="181">
        <f t="shared" si="1143"/>
        <v>0</v>
      </c>
      <c r="BA122" s="182"/>
    </row>
    <row r="123" spans="1:53" ht="12.75" customHeight="1">
      <c r="A123" s="185" t="s">
        <v>229</v>
      </c>
      <c r="B123" s="171" t="s">
        <v>8</v>
      </c>
      <c r="C123" s="324" t="s">
        <v>68</v>
      </c>
      <c r="D123" s="337">
        <f t="shared" ref="D123" si="1151">SUM(E123:F123)</f>
        <v>4.7999999999999996E-3</v>
      </c>
      <c r="E123" s="173">
        <v>0</v>
      </c>
      <c r="F123" s="338">
        <v>4.7999999999999996E-3</v>
      </c>
      <c r="G123" s="174">
        <v>20</v>
      </c>
      <c r="H123" s="339">
        <v>0.24038461529999999</v>
      </c>
      <c r="I123" s="339">
        <v>0.4</v>
      </c>
      <c r="J123" s="175">
        <v>0</v>
      </c>
      <c r="K123" s="167">
        <v>152</v>
      </c>
      <c r="L123" s="167">
        <f>K123*2704</f>
        <v>411008</v>
      </c>
      <c r="M123" s="176">
        <v>0</v>
      </c>
      <c r="N123" s="176">
        <v>0</v>
      </c>
      <c r="O123" s="176">
        <v>0</v>
      </c>
      <c r="P123" s="177">
        <v>0.8</v>
      </c>
      <c r="R123" s="172">
        <f t="shared" ref="R123" si="1152">D123</f>
        <v>4.7999999999999996E-3</v>
      </c>
      <c r="S123" s="173">
        <f t="shared" ref="S123" si="1153">E123</f>
        <v>0</v>
      </c>
      <c r="T123" s="173">
        <f t="shared" ref="T123" si="1154">F123</f>
        <v>4.7999999999999996E-3</v>
      </c>
      <c r="U123" s="173">
        <f t="shared" ref="U123" si="1155">G123</f>
        <v>20</v>
      </c>
      <c r="V123" s="173">
        <f t="shared" ref="V123" si="1156">H123</f>
        <v>0.24038461529999999</v>
      </c>
      <c r="W123" s="173">
        <f t="shared" ref="W123" si="1157">I123</f>
        <v>0.4</v>
      </c>
      <c r="X123" s="173">
        <f t="shared" ref="X123" si="1158">J123</f>
        <v>0</v>
      </c>
      <c r="Y123" s="173">
        <f t="shared" ref="Y123" si="1159">K123</f>
        <v>152</v>
      </c>
      <c r="Z123" s="173">
        <f t="shared" ref="Z123" si="1160">L123</f>
        <v>411008</v>
      </c>
      <c r="AA123" s="173">
        <f t="shared" ref="AA123" si="1161">M123</f>
        <v>0</v>
      </c>
      <c r="AB123" s="173">
        <f t="shared" ref="AB123" si="1162">N123</f>
        <v>0</v>
      </c>
      <c r="AC123" s="173">
        <f t="shared" ref="AC123" si="1163">O123</f>
        <v>0</v>
      </c>
      <c r="AD123" s="178">
        <f t="shared" ref="AD123" si="1164">P123</f>
        <v>0.8</v>
      </c>
      <c r="AF123" s="172">
        <f t="shared" ref="AF123" si="1165">D123</f>
        <v>4.7999999999999996E-3</v>
      </c>
      <c r="AG123" s="173">
        <f t="shared" ref="AG123" si="1166">E123</f>
        <v>0</v>
      </c>
      <c r="AH123" s="173">
        <f t="shared" ref="AH123" si="1167">F123</f>
        <v>4.7999999999999996E-3</v>
      </c>
      <c r="AI123" s="173">
        <f t="shared" ref="AI123" si="1168">G123</f>
        <v>20</v>
      </c>
      <c r="AJ123" s="173">
        <f t="shared" ref="AJ123" si="1169">H123</f>
        <v>0.24038461529999999</v>
      </c>
      <c r="AK123" s="179">
        <f t="shared" ref="AK123" si="1170">I123</f>
        <v>0.4</v>
      </c>
      <c r="AL123" s="173">
        <f t="shared" ref="AL123" si="1171">J123</f>
        <v>0</v>
      </c>
      <c r="AM123" s="180">
        <f t="shared" ref="AM123" si="1172">K123</f>
        <v>152</v>
      </c>
      <c r="AN123" s="180">
        <f t="shared" ref="AN123" si="1173">L123</f>
        <v>411008</v>
      </c>
      <c r="AO123" s="173">
        <f t="shared" ref="AO123" si="1174">M123</f>
        <v>0</v>
      </c>
      <c r="AP123" s="173">
        <f t="shared" ref="AP123" si="1175">N123</f>
        <v>0</v>
      </c>
      <c r="AQ123" s="173">
        <f t="shared" ref="AQ123" si="1176">O123</f>
        <v>0</v>
      </c>
      <c r="AR123" s="178">
        <f t="shared" ref="AR123" si="1177">P123</f>
        <v>0.8</v>
      </c>
      <c r="AT123" s="181">
        <f t="shared" si="1140"/>
        <v>98799.999965222392</v>
      </c>
      <c r="AU123" s="181">
        <f t="shared" si="1141"/>
        <v>164403.20000000001</v>
      </c>
      <c r="AV123" s="181">
        <f t="shared" si="1142"/>
        <v>131522.56000000003</v>
      </c>
      <c r="AW123" s="181">
        <f t="shared" ref="AW123" si="1178">IF(Years=1,K123,IF(Years=2,(K123+Y123),IF(Years=3,(K123+Y123+AM123))))</f>
        <v>152</v>
      </c>
      <c r="AX123" s="181">
        <f t="shared" ref="AX123" si="1179">IF(Years=1,(D123*L123),IF(Years=2,(D123*L123)+(R123*Z123),IF(Years=3,(D123*L123)+(R123*Z123)+(AF123*AN123))))</f>
        <v>1972.8383999999999</v>
      </c>
      <c r="AY123" s="181">
        <f t="shared" ref="AY123" si="1180">IF(Years=1,N123,IF(Years=2,N123+(AB123/(1+Discount_Rate)),IF(Years=3,N123+(AB123/(1+Discount_Rate))+(AP123/(1+Discount_Rate^2)))))</f>
        <v>0</v>
      </c>
      <c r="AZ123" s="181">
        <f t="shared" si="1143"/>
        <v>0</v>
      </c>
      <c r="BA123" s="182"/>
    </row>
    <row r="124" spans="1:53" ht="12.75" customHeight="1">
      <c r="A124" s="185" t="s">
        <v>157</v>
      </c>
      <c r="B124" s="171" t="s">
        <v>8</v>
      </c>
      <c r="C124" s="324" t="s">
        <v>68</v>
      </c>
      <c r="D124" s="337">
        <f t="shared" si="1137"/>
        <v>5.3E-3</v>
      </c>
      <c r="E124" s="173">
        <v>0</v>
      </c>
      <c r="F124" s="338">
        <v>5.3E-3</v>
      </c>
      <c r="G124" s="174">
        <v>35</v>
      </c>
      <c r="H124" s="339">
        <v>0.25</v>
      </c>
      <c r="I124" s="339">
        <v>0.34</v>
      </c>
      <c r="J124" s="175">
        <v>0</v>
      </c>
      <c r="K124" s="167">
        <v>851</v>
      </c>
      <c r="L124" s="167">
        <f>K124*1000</f>
        <v>851000</v>
      </c>
      <c r="M124" s="176">
        <v>0</v>
      </c>
      <c r="N124" s="176">
        <v>0</v>
      </c>
      <c r="O124" s="176">
        <v>0</v>
      </c>
      <c r="P124" s="177">
        <v>0.8</v>
      </c>
      <c r="R124" s="172">
        <f t="shared" ref="R124:R125" si="1181">D124</f>
        <v>5.3E-3</v>
      </c>
      <c r="S124" s="173">
        <f t="shared" ref="S124:AD124" si="1182">E124</f>
        <v>0</v>
      </c>
      <c r="T124" s="173">
        <f t="shared" si="1182"/>
        <v>5.3E-3</v>
      </c>
      <c r="U124" s="173">
        <f t="shared" si="1182"/>
        <v>35</v>
      </c>
      <c r="V124" s="173">
        <f t="shared" si="1182"/>
        <v>0.25</v>
      </c>
      <c r="W124" s="173">
        <f t="shared" si="1182"/>
        <v>0.34</v>
      </c>
      <c r="X124" s="173">
        <f t="shared" si="1182"/>
        <v>0</v>
      </c>
      <c r="Y124" s="173">
        <f t="shared" si="1182"/>
        <v>851</v>
      </c>
      <c r="Z124" s="173">
        <f t="shared" si="1182"/>
        <v>851000</v>
      </c>
      <c r="AA124" s="173">
        <f t="shared" si="1182"/>
        <v>0</v>
      </c>
      <c r="AB124" s="173">
        <f t="shared" si="1182"/>
        <v>0</v>
      </c>
      <c r="AC124" s="173">
        <f t="shared" si="1182"/>
        <v>0</v>
      </c>
      <c r="AD124" s="178">
        <f t="shared" si="1182"/>
        <v>0.8</v>
      </c>
      <c r="AF124" s="172">
        <f t="shared" ref="AF124:AR124" si="1183">D124</f>
        <v>5.3E-3</v>
      </c>
      <c r="AG124" s="173">
        <f t="shared" si="1183"/>
        <v>0</v>
      </c>
      <c r="AH124" s="173">
        <f t="shared" si="1183"/>
        <v>5.3E-3</v>
      </c>
      <c r="AI124" s="173">
        <f t="shared" si="1183"/>
        <v>35</v>
      </c>
      <c r="AJ124" s="173">
        <f t="shared" si="1183"/>
        <v>0.25</v>
      </c>
      <c r="AK124" s="179">
        <f t="shared" si="1183"/>
        <v>0.34</v>
      </c>
      <c r="AL124" s="173">
        <f t="shared" si="1183"/>
        <v>0</v>
      </c>
      <c r="AM124" s="180">
        <f t="shared" si="1183"/>
        <v>851</v>
      </c>
      <c r="AN124" s="180">
        <f t="shared" si="1183"/>
        <v>851000</v>
      </c>
      <c r="AO124" s="173">
        <f t="shared" si="1183"/>
        <v>0</v>
      </c>
      <c r="AP124" s="173">
        <f t="shared" si="1183"/>
        <v>0</v>
      </c>
      <c r="AQ124" s="173">
        <f t="shared" si="1183"/>
        <v>0</v>
      </c>
      <c r="AR124" s="178">
        <f t="shared" si="1183"/>
        <v>0.8</v>
      </c>
      <c r="AT124" s="181">
        <f t="shared" ref="AT124:AT130" si="1184">IF(Years=1,(H124*$L124),IF(Years=2,(H124*$L124)+((V124/(1+Discount_Rate))*($Z124)),IF(Years=3,(H124*$L124)+((V124/(1+Discount_Rate))*$Z124)+((AJ124/((1+Discount_Rate)^2))*$AN124))))</f>
        <v>212750</v>
      </c>
      <c r="AU124" s="181">
        <f t="shared" ref="AU124:AU130" si="1185">IF(Years=1,(I124*$L124),IF(Years=2,(I124*$L124)+((W124/(1+Discount_Rate))*($Z124)),IF(Years=3,(I124*$L124)+((W124/(1+Discount_Rate))*($Z124))+((AK124/((1+Discount_Rate)^2))*($AN124)))))</f>
        <v>289340</v>
      </c>
      <c r="AV124" s="181">
        <f t="shared" ref="AV124:AV130" si="1186">IF(Years=1,(I124*$L124*P124),IF(Years=2,(I124*$L124*P124)+((W124/(1+Discount_Rate))*($Z124)*(AD124)),IF(Years=3,(I124*$L124*P124)+((W124/(1+Discount_Rate))*($Z124)*(AD124))+((AK124/((1+Discount_Rate)^2))*($AN124)*(AR124)))))</f>
        <v>231472</v>
      </c>
      <c r="AW124" s="181">
        <f>IF(Years=1,K124,IF(Years=2,(K124+Y124),IF(Years=3,(K124+Y124+AM124))))</f>
        <v>851</v>
      </c>
      <c r="AX124" s="181">
        <f>IF(Years=1,(D124*L124),IF(Years=2,(D124*L124)+(R124*Z124),IF(Years=3,(D124*L124)+(R124*Z124)+(AF124*AN124))))</f>
        <v>4510.3</v>
      </c>
      <c r="AY124" s="181">
        <f>IF(Years=1,N124,IF(Years=2,N124+(AB124/(1+Discount_Rate)),IF(Years=3,N124+(AB124/(1+Discount_Rate))+(AP124/(1+Discount_Rate^2)))))</f>
        <v>0</v>
      </c>
      <c r="AZ124" s="181">
        <f t="shared" ref="AZ124:AZ130" si="1187">IF(Years=1,($O124*$L124),IF(Years=2,($O124*$L124)+(($AC124/(1+Discount_Rate))*($Z124)),IF(Years=3,($O124*$L124)+(($AC124/(1+Discount_Rate))*$Z124)+(($AQ124/((1+Discount_Rate)^2))*$AN124))))</f>
        <v>0</v>
      </c>
      <c r="BA124" s="182"/>
    </row>
    <row r="125" spans="1:53" ht="12.75" customHeight="1">
      <c r="A125" s="185" t="s">
        <v>158</v>
      </c>
      <c r="B125" s="171" t="s">
        <v>8</v>
      </c>
      <c r="C125" s="324" t="s">
        <v>68</v>
      </c>
      <c r="D125" s="337">
        <f>SUM(E125:F125)</f>
        <v>1.2999999999999999E-3</v>
      </c>
      <c r="E125" s="173">
        <v>0</v>
      </c>
      <c r="F125" s="338">
        <v>1.2999999999999999E-3</v>
      </c>
      <c r="G125" s="174">
        <v>35</v>
      </c>
      <c r="H125" s="339">
        <v>7.0000000000000007E-2</v>
      </c>
      <c r="I125" s="339">
        <v>0.11</v>
      </c>
      <c r="J125" s="175">
        <v>0</v>
      </c>
      <c r="K125" s="167">
        <v>851</v>
      </c>
      <c r="L125" s="167">
        <f>K125*1000</f>
        <v>851000</v>
      </c>
      <c r="M125" s="176">
        <v>0</v>
      </c>
      <c r="N125" s="176">
        <v>0</v>
      </c>
      <c r="O125" s="176">
        <v>0</v>
      </c>
      <c r="P125" s="177">
        <v>0.8</v>
      </c>
      <c r="R125" s="172">
        <f t="shared" si="1181"/>
        <v>1.2999999999999999E-3</v>
      </c>
      <c r="S125" s="173">
        <f t="shared" ref="S125" si="1188">E125</f>
        <v>0</v>
      </c>
      <c r="T125" s="173">
        <f t="shared" ref="T125" si="1189">F125</f>
        <v>1.2999999999999999E-3</v>
      </c>
      <c r="U125" s="173">
        <f t="shared" ref="U125" si="1190">G125</f>
        <v>35</v>
      </c>
      <c r="V125" s="173">
        <f t="shared" ref="V125" si="1191">H125</f>
        <v>7.0000000000000007E-2</v>
      </c>
      <c r="W125" s="173">
        <f t="shared" ref="W125" si="1192">I125</f>
        <v>0.11</v>
      </c>
      <c r="X125" s="173">
        <f t="shared" ref="X125" si="1193">J125</f>
        <v>0</v>
      </c>
      <c r="Y125" s="173">
        <f t="shared" ref="Y125" si="1194">K125</f>
        <v>851</v>
      </c>
      <c r="Z125" s="173">
        <f t="shared" ref="Z125" si="1195">L125</f>
        <v>851000</v>
      </c>
      <c r="AA125" s="173">
        <f t="shared" ref="AA125" si="1196">M125</f>
        <v>0</v>
      </c>
      <c r="AB125" s="173">
        <f t="shared" ref="AB125" si="1197">N125</f>
        <v>0</v>
      </c>
      <c r="AC125" s="173">
        <f t="shared" ref="AC125" si="1198">O125</f>
        <v>0</v>
      </c>
      <c r="AD125" s="178">
        <f t="shared" ref="AD125" si="1199">P125</f>
        <v>0.8</v>
      </c>
      <c r="AF125" s="172">
        <f t="shared" ref="AF125" si="1200">D125</f>
        <v>1.2999999999999999E-3</v>
      </c>
      <c r="AG125" s="173">
        <f t="shared" ref="AG125" si="1201">E125</f>
        <v>0</v>
      </c>
      <c r="AH125" s="173">
        <f t="shared" ref="AH125" si="1202">F125</f>
        <v>1.2999999999999999E-3</v>
      </c>
      <c r="AI125" s="173">
        <f t="shared" ref="AI125" si="1203">G125</f>
        <v>35</v>
      </c>
      <c r="AJ125" s="173">
        <f t="shared" ref="AJ125" si="1204">H125</f>
        <v>7.0000000000000007E-2</v>
      </c>
      <c r="AK125" s="179">
        <f t="shared" ref="AK125" si="1205">I125</f>
        <v>0.11</v>
      </c>
      <c r="AL125" s="173">
        <f t="shared" ref="AL125" si="1206">J125</f>
        <v>0</v>
      </c>
      <c r="AM125" s="180">
        <f t="shared" ref="AM125" si="1207">K125</f>
        <v>851</v>
      </c>
      <c r="AN125" s="180">
        <f t="shared" ref="AN125" si="1208">L125</f>
        <v>851000</v>
      </c>
      <c r="AO125" s="173">
        <f t="shared" ref="AO125" si="1209">M125</f>
        <v>0</v>
      </c>
      <c r="AP125" s="173">
        <f t="shared" ref="AP125" si="1210">N125</f>
        <v>0</v>
      </c>
      <c r="AQ125" s="173">
        <f t="shared" ref="AQ125" si="1211">O125</f>
        <v>0</v>
      </c>
      <c r="AR125" s="178">
        <f t="shared" ref="AR125" si="1212">P125</f>
        <v>0.8</v>
      </c>
      <c r="AT125" s="181">
        <f t="shared" si="1184"/>
        <v>59570.000000000007</v>
      </c>
      <c r="AU125" s="181">
        <f t="shared" si="1185"/>
        <v>93610</v>
      </c>
      <c r="AV125" s="181">
        <f t="shared" si="1186"/>
        <v>74888</v>
      </c>
      <c r="AW125" s="181">
        <f t="shared" ref="AW125" si="1213">IF(Years=1,K125,IF(Years=2,(K125+Y125),IF(Years=3,(K125+Y125+AM125))))</f>
        <v>851</v>
      </c>
      <c r="AX125" s="181">
        <f t="shared" ref="AX125" si="1214">IF(Years=1,(D125*L125),IF(Years=2,(D125*L125)+(R125*Z125),IF(Years=3,(D125*L125)+(R125*Z125)+(AF125*AN125))))</f>
        <v>1106.3</v>
      </c>
      <c r="AY125" s="181">
        <f t="shared" ref="AY125" si="1215">IF(Years=1,N125,IF(Years=2,N125+(AB125/(1+Discount_Rate)),IF(Years=3,N125+(AB125/(1+Discount_Rate))+(AP125/(1+Discount_Rate^2)))))</f>
        <v>0</v>
      </c>
      <c r="AZ125" s="181">
        <f t="shared" si="1187"/>
        <v>0</v>
      </c>
      <c r="BA125" s="182"/>
    </row>
    <row r="126" spans="1:53" ht="12.75" customHeight="1">
      <c r="A126" s="185" t="s">
        <v>159</v>
      </c>
      <c r="B126" s="171" t="s">
        <v>8</v>
      </c>
      <c r="C126" s="324" t="s">
        <v>68</v>
      </c>
      <c r="D126" s="337">
        <f>SUM(E126:F126)</f>
        <v>6.7999999999999996E-3</v>
      </c>
      <c r="E126" s="173">
        <v>0</v>
      </c>
      <c r="F126" s="338">
        <v>6.7999999999999996E-3</v>
      </c>
      <c r="G126" s="174">
        <v>35</v>
      </c>
      <c r="H126" s="339">
        <v>0.2</v>
      </c>
      <c r="I126" s="339">
        <v>0.42</v>
      </c>
      <c r="J126" s="175">
        <v>0</v>
      </c>
      <c r="K126" s="167">
        <v>6</v>
      </c>
      <c r="L126" s="167">
        <f>K126*1000</f>
        <v>6000</v>
      </c>
      <c r="M126" s="176">
        <v>0</v>
      </c>
      <c r="N126" s="176">
        <v>0</v>
      </c>
      <c r="O126" s="176">
        <v>0</v>
      </c>
      <c r="P126" s="177">
        <v>0.8</v>
      </c>
      <c r="R126" s="172">
        <f t="shared" ref="R126:AD126" si="1216">D126</f>
        <v>6.7999999999999996E-3</v>
      </c>
      <c r="S126" s="173">
        <f t="shared" si="1216"/>
        <v>0</v>
      </c>
      <c r="T126" s="173">
        <f t="shared" si="1216"/>
        <v>6.7999999999999996E-3</v>
      </c>
      <c r="U126" s="173">
        <f t="shared" si="1216"/>
        <v>35</v>
      </c>
      <c r="V126" s="173">
        <f t="shared" si="1216"/>
        <v>0.2</v>
      </c>
      <c r="W126" s="173">
        <f t="shared" si="1216"/>
        <v>0.42</v>
      </c>
      <c r="X126" s="173">
        <f t="shared" si="1216"/>
        <v>0</v>
      </c>
      <c r="Y126" s="173">
        <f t="shared" si="1216"/>
        <v>6</v>
      </c>
      <c r="Z126" s="173">
        <f t="shared" si="1216"/>
        <v>6000</v>
      </c>
      <c r="AA126" s="173">
        <f t="shared" si="1216"/>
        <v>0</v>
      </c>
      <c r="AB126" s="173">
        <f t="shared" si="1216"/>
        <v>0</v>
      </c>
      <c r="AC126" s="173">
        <f t="shared" si="1216"/>
        <v>0</v>
      </c>
      <c r="AD126" s="178">
        <f t="shared" si="1216"/>
        <v>0.8</v>
      </c>
      <c r="AF126" s="172">
        <f t="shared" ref="AF126:AR126" si="1217">D126</f>
        <v>6.7999999999999996E-3</v>
      </c>
      <c r="AG126" s="173">
        <f t="shared" si="1217"/>
        <v>0</v>
      </c>
      <c r="AH126" s="173">
        <f t="shared" si="1217"/>
        <v>6.7999999999999996E-3</v>
      </c>
      <c r="AI126" s="173">
        <f t="shared" si="1217"/>
        <v>35</v>
      </c>
      <c r="AJ126" s="173">
        <f t="shared" si="1217"/>
        <v>0.2</v>
      </c>
      <c r="AK126" s="179">
        <f t="shared" si="1217"/>
        <v>0.42</v>
      </c>
      <c r="AL126" s="173">
        <f t="shared" si="1217"/>
        <v>0</v>
      </c>
      <c r="AM126" s="180">
        <f t="shared" si="1217"/>
        <v>6</v>
      </c>
      <c r="AN126" s="180">
        <f t="shared" si="1217"/>
        <v>6000</v>
      </c>
      <c r="AO126" s="173">
        <f t="shared" si="1217"/>
        <v>0</v>
      </c>
      <c r="AP126" s="173">
        <f t="shared" si="1217"/>
        <v>0</v>
      </c>
      <c r="AQ126" s="173">
        <f t="shared" si="1217"/>
        <v>0</v>
      </c>
      <c r="AR126" s="178">
        <f t="shared" si="1217"/>
        <v>0.8</v>
      </c>
      <c r="AT126" s="181">
        <f>IF(Years=1,(H126*$L126),IF(Years=2,(H126*$L126)+((V126/(1+Discount_Rate))*($Z126)),IF(Years=3,(H126*$L126)+((V126/(1+Discount_Rate))*$Z126)+((AJ126/((1+Discount_Rate)^2))*$AN126))))</f>
        <v>1200</v>
      </c>
      <c r="AU126" s="181">
        <f>IF(Years=1,(I126*$L126),IF(Years=2,(I126*$L126)+((W126/(1+Discount_Rate))*($Z126)),IF(Years=3,(I126*$L126)+((W126/(1+Discount_Rate))*($Z126))+((AK126/((1+Discount_Rate)^2))*($AN126)))))</f>
        <v>2520</v>
      </c>
      <c r="AV126" s="181">
        <f>IF(Years=1,(I126*$L126*P126),IF(Years=2,(I126*$L126*P126)+((W126/(1+Discount_Rate))*($Z126)*(AD126)),IF(Years=3,(I126*$L126*P126)+((W126/(1+Discount_Rate))*($Z126)*(AD126))+((AK126/((1+Discount_Rate)^2))*($AN126)*(AR126)))))</f>
        <v>2016</v>
      </c>
      <c r="AW126" s="181">
        <f>IF(Years=1,K126,IF(Years=2,(K126+Y126),IF(Years=3,(K126+Y126+AM126))))</f>
        <v>6</v>
      </c>
      <c r="AX126" s="181">
        <f>IF(Years=1,(D126*L126),IF(Years=2,(D126*L126)+(R126*Z126),IF(Years=3,(D126*L126)+(R126*Z126)+(AF126*AN126))))</f>
        <v>40.799999999999997</v>
      </c>
      <c r="AY126" s="181">
        <f>IF(Years=1,N126,IF(Years=2,N126+(AB126/(1+Discount_Rate)),IF(Years=3,N126+(AB126/(1+Discount_Rate))+(AP126/(1+Discount_Rate^2)))))</f>
        <v>0</v>
      </c>
      <c r="AZ126" s="181">
        <f>IF(Years=1,($O126*$L126),IF(Years=2,($O126*$L126)+(($AC126/(1+Discount_Rate))*($Z126)),IF(Years=3,($O126*$L126)+(($AC126/(1+Discount_Rate))*$Z126)+(($AQ126/((1+Discount_Rate)^2))*$AN126))))</f>
        <v>0</v>
      </c>
      <c r="BA126" s="182"/>
    </row>
    <row r="127" spans="1:53" ht="12.75" customHeight="1">
      <c r="A127" s="188" t="s">
        <v>161</v>
      </c>
      <c r="B127" s="171" t="s">
        <v>8</v>
      </c>
      <c r="C127" s="324" t="s">
        <v>68</v>
      </c>
      <c r="D127" s="337">
        <f>SUM(E127:F127)</f>
        <v>5.3E-3</v>
      </c>
      <c r="E127" s="173">
        <v>0</v>
      </c>
      <c r="F127" s="338">
        <v>5.3E-3</v>
      </c>
      <c r="G127" s="174">
        <v>35</v>
      </c>
      <c r="H127" s="339">
        <v>0.3</v>
      </c>
      <c r="I127" s="339">
        <v>0.64</v>
      </c>
      <c r="J127" s="175">
        <v>0</v>
      </c>
      <c r="K127" s="167">
        <v>6</v>
      </c>
      <c r="L127" s="167">
        <f>K127*1650</f>
        <v>9900</v>
      </c>
      <c r="M127" s="176">
        <v>0</v>
      </c>
      <c r="N127" s="176">
        <v>0</v>
      </c>
      <c r="O127" s="176">
        <v>0</v>
      </c>
      <c r="P127" s="177">
        <v>0.8</v>
      </c>
      <c r="R127" s="172">
        <f t="shared" ref="R127:AD130" si="1218">D127</f>
        <v>5.3E-3</v>
      </c>
      <c r="S127" s="173">
        <f t="shared" si="1218"/>
        <v>0</v>
      </c>
      <c r="T127" s="173">
        <f t="shared" si="1218"/>
        <v>5.3E-3</v>
      </c>
      <c r="U127" s="173">
        <f t="shared" si="1218"/>
        <v>35</v>
      </c>
      <c r="V127" s="173">
        <f t="shared" si="1218"/>
        <v>0.3</v>
      </c>
      <c r="W127" s="173">
        <f t="shared" si="1218"/>
        <v>0.64</v>
      </c>
      <c r="X127" s="173">
        <f t="shared" si="1218"/>
        <v>0</v>
      </c>
      <c r="Y127" s="173">
        <f t="shared" si="1218"/>
        <v>6</v>
      </c>
      <c r="Z127" s="173">
        <f t="shared" si="1218"/>
        <v>9900</v>
      </c>
      <c r="AA127" s="173">
        <f t="shared" si="1218"/>
        <v>0</v>
      </c>
      <c r="AB127" s="173">
        <f t="shared" si="1218"/>
        <v>0</v>
      </c>
      <c r="AC127" s="173">
        <f t="shared" si="1218"/>
        <v>0</v>
      </c>
      <c r="AD127" s="178">
        <f t="shared" si="1218"/>
        <v>0.8</v>
      </c>
      <c r="AF127" s="172">
        <f t="shared" ref="AF127:AR130" si="1219">D127</f>
        <v>5.3E-3</v>
      </c>
      <c r="AG127" s="173">
        <f t="shared" si="1219"/>
        <v>0</v>
      </c>
      <c r="AH127" s="173">
        <f t="shared" si="1219"/>
        <v>5.3E-3</v>
      </c>
      <c r="AI127" s="173">
        <f t="shared" si="1219"/>
        <v>35</v>
      </c>
      <c r="AJ127" s="173">
        <f t="shared" si="1219"/>
        <v>0.3</v>
      </c>
      <c r="AK127" s="179">
        <f t="shared" si="1219"/>
        <v>0.64</v>
      </c>
      <c r="AL127" s="173">
        <f t="shared" si="1219"/>
        <v>0</v>
      </c>
      <c r="AM127" s="180">
        <f t="shared" si="1219"/>
        <v>6</v>
      </c>
      <c r="AN127" s="180">
        <f t="shared" si="1219"/>
        <v>9900</v>
      </c>
      <c r="AO127" s="173">
        <f t="shared" si="1219"/>
        <v>0</v>
      </c>
      <c r="AP127" s="173">
        <f t="shared" si="1219"/>
        <v>0</v>
      </c>
      <c r="AQ127" s="173">
        <f t="shared" si="1219"/>
        <v>0</v>
      </c>
      <c r="AR127" s="178">
        <f t="shared" si="1219"/>
        <v>0.8</v>
      </c>
      <c r="AT127" s="181">
        <f t="shared" si="1184"/>
        <v>2970</v>
      </c>
      <c r="AU127" s="181">
        <f t="shared" si="1185"/>
        <v>6336</v>
      </c>
      <c r="AV127" s="181">
        <f t="shared" si="1186"/>
        <v>5068.8</v>
      </c>
      <c r="AW127" s="181">
        <f>IF(Years=1,K127,IF(Years=2,(K127+Y127),IF(Years=3,(K127+Y127+AM127))))</f>
        <v>6</v>
      </c>
      <c r="AX127" s="181">
        <f>IF(Years=1,(D127*L127),IF(Years=2,(D127*L127)+(R127*Z127),IF(Years=3,(D127*L127)+(R127*Z127)+(AF127*AN127))))</f>
        <v>52.47</v>
      </c>
      <c r="AY127" s="181">
        <f>IF(Years=1,N127,IF(Years=2,N127+(AB127/(1+Discount_Rate)),IF(Years=3,N127+(AB127/(1+Discount_Rate))+(AP127/(1+Discount_Rate^2)))))</f>
        <v>0</v>
      </c>
      <c r="AZ127" s="181">
        <f t="shared" si="1187"/>
        <v>0</v>
      </c>
      <c r="BA127" s="182"/>
    </row>
    <row r="128" spans="1:53" s="187" customFormat="1" ht="12.75" customHeight="1">
      <c r="A128" s="185" t="s">
        <v>160</v>
      </c>
      <c r="B128" s="171" t="s">
        <v>8</v>
      </c>
      <c r="C128" s="324" t="s">
        <v>68</v>
      </c>
      <c r="D128" s="337">
        <f t="shared" ref="D128" si="1220">SUM(E128:F128)</f>
        <v>4.1200000000000001E-2</v>
      </c>
      <c r="E128" s="173">
        <v>0</v>
      </c>
      <c r="F128" s="338">
        <v>4.1200000000000001E-2</v>
      </c>
      <c r="G128" s="174">
        <v>30</v>
      </c>
      <c r="H128" s="339">
        <v>0.95</v>
      </c>
      <c r="I128" s="339">
        <v>1.3</v>
      </c>
      <c r="J128" s="175">
        <v>0</v>
      </c>
      <c r="K128" s="167">
        <v>91</v>
      </c>
      <c r="L128" s="167">
        <f>K128*200</f>
        <v>18200</v>
      </c>
      <c r="M128" s="176">
        <v>0</v>
      </c>
      <c r="N128" s="176">
        <v>0</v>
      </c>
      <c r="O128" s="176">
        <v>0</v>
      </c>
      <c r="P128" s="177">
        <v>0.8</v>
      </c>
      <c r="Q128" s="141"/>
      <c r="R128" s="172">
        <f t="shared" si="1218"/>
        <v>4.1200000000000001E-2</v>
      </c>
      <c r="S128" s="173">
        <f t="shared" si="1218"/>
        <v>0</v>
      </c>
      <c r="T128" s="173">
        <f t="shared" si="1218"/>
        <v>4.1200000000000001E-2</v>
      </c>
      <c r="U128" s="173">
        <f t="shared" si="1218"/>
        <v>30</v>
      </c>
      <c r="V128" s="173">
        <f t="shared" si="1218"/>
        <v>0.95</v>
      </c>
      <c r="W128" s="173">
        <f t="shared" si="1218"/>
        <v>1.3</v>
      </c>
      <c r="X128" s="173">
        <f t="shared" si="1218"/>
        <v>0</v>
      </c>
      <c r="Y128" s="173">
        <f t="shared" si="1218"/>
        <v>91</v>
      </c>
      <c r="Z128" s="173">
        <f t="shared" si="1218"/>
        <v>18200</v>
      </c>
      <c r="AA128" s="173">
        <f t="shared" si="1218"/>
        <v>0</v>
      </c>
      <c r="AB128" s="173">
        <f t="shared" si="1218"/>
        <v>0</v>
      </c>
      <c r="AC128" s="173">
        <f t="shared" si="1218"/>
        <v>0</v>
      </c>
      <c r="AD128" s="178">
        <f t="shared" si="1218"/>
        <v>0.8</v>
      </c>
      <c r="AF128" s="172">
        <f t="shared" si="1219"/>
        <v>4.1200000000000001E-2</v>
      </c>
      <c r="AG128" s="173">
        <f t="shared" si="1219"/>
        <v>0</v>
      </c>
      <c r="AH128" s="173">
        <f t="shared" si="1219"/>
        <v>4.1200000000000001E-2</v>
      </c>
      <c r="AI128" s="173">
        <f t="shared" si="1219"/>
        <v>30</v>
      </c>
      <c r="AJ128" s="173">
        <f t="shared" si="1219"/>
        <v>0.95</v>
      </c>
      <c r="AK128" s="179">
        <f t="shared" si="1219"/>
        <v>1.3</v>
      </c>
      <c r="AL128" s="173">
        <f t="shared" si="1219"/>
        <v>0</v>
      </c>
      <c r="AM128" s="180">
        <f t="shared" si="1219"/>
        <v>91</v>
      </c>
      <c r="AN128" s="180">
        <f t="shared" si="1219"/>
        <v>18200</v>
      </c>
      <c r="AO128" s="173">
        <f t="shared" si="1219"/>
        <v>0</v>
      </c>
      <c r="AP128" s="173">
        <f t="shared" si="1219"/>
        <v>0</v>
      </c>
      <c r="AQ128" s="173">
        <f t="shared" si="1219"/>
        <v>0</v>
      </c>
      <c r="AR128" s="178">
        <f t="shared" si="1219"/>
        <v>0.8</v>
      </c>
      <c r="AT128" s="181">
        <f t="shared" si="1184"/>
        <v>17290</v>
      </c>
      <c r="AU128" s="181">
        <f t="shared" si="1185"/>
        <v>23660</v>
      </c>
      <c r="AV128" s="181">
        <f t="shared" si="1186"/>
        <v>18928</v>
      </c>
      <c r="AW128" s="181">
        <f>IF(Years=1,K128,IF(Years=2,(K128+Y128),IF(Years=3,(K128+Y128+AM128))))</f>
        <v>91</v>
      </c>
      <c r="AX128" s="181">
        <f>IF(Years=1,(D128*L128),IF(Years=2,(D128*L128)+(R128*Z128),IF(Years=3,(D128*L128)+(R128*Z128)+(AF128*AN128))))</f>
        <v>749.84</v>
      </c>
      <c r="AY128" s="181">
        <f>IF(Years=1,N128,IF(Years=2,N128+(AB128/(1+Discount_Rate)),IF(Years=3,N128+(AB128/(1+Discount_Rate))+(AP128/(1+Discount_Rate^2)))))</f>
        <v>0</v>
      </c>
      <c r="AZ128" s="181">
        <f t="shared" si="1187"/>
        <v>0</v>
      </c>
      <c r="BA128" s="182"/>
    </row>
    <row r="129" spans="1:53" ht="12.75" customHeight="1">
      <c r="A129" s="192" t="s">
        <v>262</v>
      </c>
      <c r="B129" s="171" t="s">
        <v>8</v>
      </c>
      <c r="C129" s="324" t="s">
        <v>68</v>
      </c>
      <c r="D129" s="337">
        <f>SUM(E129:F129)</f>
        <v>6.9800000000000001E-2</v>
      </c>
      <c r="E129" s="173">
        <v>0</v>
      </c>
      <c r="F129" s="338">
        <v>6.9800000000000001E-2</v>
      </c>
      <c r="G129" s="174">
        <v>30</v>
      </c>
      <c r="H129" s="339">
        <v>2.5</v>
      </c>
      <c r="I129" s="339">
        <v>6</v>
      </c>
      <c r="J129" s="175">
        <v>0</v>
      </c>
      <c r="K129" s="167">
        <v>1</v>
      </c>
      <c r="L129" s="336">
        <f>K129*50</f>
        <v>50</v>
      </c>
      <c r="M129" s="176">
        <v>0</v>
      </c>
      <c r="N129" s="176">
        <v>0</v>
      </c>
      <c r="O129" s="176">
        <v>0</v>
      </c>
      <c r="P129" s="177">
        <v>0.8</v>
      </c>
      <c r="R129" s="172">
        <f t="shared" si="1218"/>
        <v>6.9800000000000001E-2</v>
      </c>
      <c r="S129" s="173">
        <f t="shared" si="1218"/>
        <v>0</v>
      </c>
      <c r="T129" s="173">
        <f t="shared" si="1218"/>
        <v>6.9800000000000001E-2</v>
      </c>
      <c r="U129" s="173">
        <f t="shared" si="1218"/>
        <v>30</v>
      </c>
      <c r="V129" s="173">
        <f t="shared" si="1218"/>
        <v>2.5</v>
      </c>
      <c r="W129" s="173">
        <f t="shared" si="1218"/>
        <v>6</v>
      </c>
      <c r="X129" s="173">
        <f t="shared" si="1218"/>
        <v>0</v>
      </c>
      <c r="Y129" s="173">
        <f t="shared" si="1218"/>
        <v>1</v>
      </c>
      <c r="Z129" s="173">
        <f t="shared" si="1218"/>
        <v>50</v>
      </c>
      <c r="AA129" s="173">
        <f t="shared" si="1218"/>
        <v>0</v>
      </c>
      <c r="AB129" s="173">
        <f t="shared" si="1218"/>
        <v>0</v>
      </c>
      <c r="AC129" s="173">
        <f t="shared" si="1218"/>
        <v>0</v>
      </c>
      <c r="AD129" s="173">
        <f t="shared" si="1218"/>
        <v>0.8</v>
      </c>
      <c r="AE129" s="187"/>
      <c r="AF129" s="173">
        <f t="shared" si="1219"/>
        <v>6.9800000000000001E-2</v>
      </c>
      <c r="AG129" s="173">
        <f t="shared" si="1219"/>
        <v>0</v>
      </c>
      <c r="AH129" s="173">
        <f t="shared" si="1219"/>
        <v>6.9800000000000001E-2</v>
      </c>
      <c r="AI129" s="173">
        <f t="shared" si="1219"/>
        <v>30</v>
      </c>
      <c r="AJ129" s="173">
        <f t="shared" si="1219"/>
        <v>2.5</v>
      </c>
      <c r="AK129" s="179">
        <f t="shared" si="1219"/>
        <v>6</v>
      </c>
      <c r="AL129" s="173">
        <f t="shared" si="1219"/>
        <v>0</v>
      </c>
      <c r="AM129" s="180">
        <f t="shared" si="1219"/>
        <v>1</v>
      </c>
      <c r="AN129" s="180">
        <f t="shared" si="1219"/>
        <v>50</v>
      </c>
      <c r="AO129" s="173">
        <f t="shared" si="1219"/>
        <v>0</v>
      </c>
      <c r="AP129" s="173">
        <f t="shared" si="1219"/>
        <v>0</v>
      </c>
      <c r="AQ129" s="173">
        <f t="shared" si="1219"/>
        <v>0</v>
      </c>
      <c r="AR129" s="173">
        <f t="shared" si="1219"/>
        <v>0.8</v>
      </c>
      <c r="AS129" s="187"/>
      <c r="AT129" s="180">
        <f t="shared" si="1184"/>
        <v>125</v>
      </c>
      <c r="AU129" s="180">
        <f t="shared" si="1185"/>
        <v>300</v>
      </c>
      <c r="AV129" s="180">
        <f t="shared" si="1186"/>
        <v>240</v>
      </c>
      <c r="AW129" s="180">
        <f>IF(Years=1,K129,IF(Years=2,(K129+Y129),IF(Years=3,(K129+Y129+AM129))))</f>
        <v>1</v>
      </c>
      <c r="AX129" s="180">
        <f>IF(Years=1,(D129*L129),IF(Years=2,(D129*L129)+(R129*Z129),IF(Years=3,(D129*L129)+(R129*Z129)+(AF129*AN129))))</f>
        <v>3.49</v>
      </c>
      <c r="AY129" s="180">
        <f>IF(Years=1,N129,IF(Years=2,N129+(AB129/(1+Discount_Rate)),IF(Years=3,N129+(AB129/(1+Discount_Rate))+(AP129/(1+Discount_Rate^2)))))</f>
        <v>0</v>
      </c>
      <c r="AZ129" s="180">
        <f t="shared" si="1187"/>
        <v>0</v>
      </c>
      <c r="BA129" s="182"/>
    </row>
    <row r="130" spans="1:53" ht="13.5" customHeight="1" thickBot="1">
      <c r="A130" s="340" t="s">
        <v>150</v>
      </c>
      <c r="B130" s="341" t="s">
        <v>8</v>
      </c>
      <c r="C130" s="368" t="s">
        <v>68</v>
      </c>
      <c r="D130" s="342">
        <f t="shared" ref="D130" si="1221">SUM(E130:F130)</f>
        <v>8</v>
      </c>
      <c r="E130" s="343">
        <v>0</v>
      </c>
      <c r="F130" s="343">
        <f>3.86+4.14</f>
        <v>8</v>
      </c>
      <c r="G130" s="412">
        <v>20</v>
      </c>
      <c r="H130" s="344">
        <v>173.87747250000001</v>
      </c>
      <c r="I130" s="344">
        <v>272.85000000000002</v>
      </c>
      <c r="J130" s="344">
        <v>0</v>
      </c>
      <c r="K130" s="425">
        <v>1216</v>
      </c>
      <c r="L130" s="425">
        <f t="shared" ref="L130" si="1222">K130</f>
        <v>1216</v>
      </c>
      <c r="M130" s="345">
        <v>0</v>
      </c>
      <c r="N130" s="345">
        <v>0</v>
      </c>
      <c r="O130" s="345">
        <v>0</v>
      </c>
      <c r="P130" s="346">
        <v>0.8</v>
      </c>
      <c r="Q130" s="347"/>
      <c r="R130" s="342">
        <f t="shared" si="1218"/>
        <v>8</v>
      </c>
      <c r="S130" s="343">
        <f t="shared" si="1218"/>
        <v>0</v>
      </c>
      <c r="T130" s="343">
        <f t="shared" si="1218"/>
        <v>8</v>
      </c>
      <c r="U130" s="343">
        <f t="shared" si="1218"/>
        <v>20</v>
      </c>
      <c r="V130" s="343">
        <f t="shared" si="1218"/>
        <v>173.87747250000001</v>
      </c>
      <c r="W130" s="343">
        <f t="shared" si="1218"/>
        <v>272.85000000000002</v>
      </c>
      <c r="X130" s="343">
        <f t="shared" si="1218"/>
        <v>0</v>
      </c>
      <c r="Y130" s="343">
        <f t="shared" si="1218"/>
        <v>1216</v>
      </c>
      <c r="Z130" s="343">
        <f t="shared" si="1218"/>
        <v>1216</v>
      </c>
      <c r="AA130" s="343">
        <f t="shared" si="1218"/>
        <v>0</v>
      </c>
      <c r="AB130" s="343">
        <f t="shared" si="1218"/>
        <v>0</v>
      </c>
      <c r="AC130" s="343">
        <f t="shared" si="1218"/>
        <v>0</v>
      </c>
      <c r="AD130" s="348">
        <f t="shared" si="1218"/>
        <v>0.8</v>
      </c>
      <c r="AE130" s="237"/>
      <c r="AF130" s="342">
        <f t="shared" si="1219"/>
        <v>8</v>
      </c>
      <c r="AG130" s="343">
        <f t="shared" si="1219"/>
        <v>0</v>
      </c>
      <c r="AH130" s="343">
        <f t="shared" si="1219"/>
        <v>8</v>
      </c>
      <c r="AI130" s="343">
        <f t="shared" si="1219"/>
        <v>20</v>
      </c>
      <c r="AJ130" s="343">
        <f t="shared" si="1219"/>
        <v>173.87747250000001</v>
      </c>
      <c r="AK130" s="349">
        <f t="shared" si="1219"/>
        <v>272.85000000000002</v>
      </c>
      <c r="AL130" s="343">
        <f t="shared" si="1219"/>
        <v>0</v>
      </c>
      <c r="AM130" s="350">
        <f t="shared" si="1219"/>
        <v>1216</v>
      </c>
      <c r="AN130" s="350">
        <f t="shared" si="1219"/>
        <v>1216</v>
      </c>
      <c r="AO130" s="343">
        <f t="shared" si="1219"/>
        <v>0</v>
      </c>
      <c r="AP130" s="343">
        <f t="shared" si="1219"/>
        <v>0</v>
      </c>
      <c r="AQ130" s="343">
        <f t="shared" si="1219"/>
        <v>0</v>
      </c>
      <c r="AR130" s="348">
        <f t="shared" si="1219"/>
        <v>0.8</v>
      </c>
      <c r="AS130" s="237"/>
      <c r="AT130" s="350">
        <f t="shared" si="1184"/>
        <v>211435.00656000001</v>
      </c>
      <c r="AU130" s="350">
        <f t="shared" si="1185"/>
        <v>331785.60000000003</v>
      </c>
      <c r="AV130" s="350">
        <f t="shared" si="1186"/>
        <v>265428.48000000004</v>
      </c>
      <c r="AW130" s="350">
        <f>IF(Years=1,K130,IF(Years=2,(K130+Y130),IF(Years=3,(K130+Y130+AM130))))</f>
        <v>1216</v>
      </c>
      <c r="AX130" s="350">
        <f>IF(Years=1,(D130*L130),IF(Years=2,(D130*L130)+(R130*Z130),IF(Years=3,(D130*L130)+(R130*Z130)+(AF130*AN130))))</f>
        <v>9728</v>
      </c>
      <c r="AY130" s="350">
        <f>IF(Years=1,N130,IF(Years=2,N130+(AB130/(1+Discount_Rate)),IF(Years=3,N130+(AB130/(1+Discount_Rate))+(AP130/(1+Discount_Rate^2)))))</f>
        <v>0</v>
      </c>
      <c r="AZ130" s="350">
        <f t="shared" si="1187"/>
        <v>0</v>
      </c>
      <c r="BA130" s="182"/>
    </row>
    <row r="131" spans="1:53" ht="14.25" customHeight="1">
      <c r="A131" s="170" t="s">
        <v>230</v>
      </c>
      <c r="F131" s="144"/>
      <c r="H131" s="194"/>
      <c r="I131" s="194"/>
      <c r="AU131" s="181"/>
      <c r="AV131" s="181"/>
      <c r="AX131" s="181"/>
      <c r="AZ131" s="144"/>
    </row>
    <row r="132" spans="1:53" ht="14.25" customHeight="1">
      <c r="A132" s="170" t="s">
        <v>231</v>
      </c>
      <c r="F132" s="144"/>
    </row>
    <row r="133" spans="1:53" ht="14.25" customHeight="1">
      <c r="A133" s="170" t="s">
        <v>232</v>
      </c>
      <c r="F133" s="144"/>
      <c r="AV133" s="181"/>
      <c r="AZ133" s="144"/>
    </row>
    <row r="134" spans="1:53" ht="14.25" customHeight="1">
      <c r="A134" s="170" t="s">
        <v>233</v>
      </c>
      <c r="F134" s="144"/>
    </row>
    <row r="135" spans="1:53" ht="14.25" customHeight="1">
      <c r="A135" s="170" t="s">
        <v>234</v>
      </c>
      <c r="F135" s="144"/>
    </row>
    <row r="136" spans="1:53" ht="14.25" customHeight="1">
      <c r="A136" s="170" t="s">
        <v>235</v>
      </c>
      <c r="F136" s="144"/>
    </row>
    <row r="137" spans="1:53" ht="14.25" customHeight="1">
      <c r="A137" s="170" t="s">
        <v>236</v>
      </c>
      <c r="F137" s="144"/>
    </row>
    <row r="138" spans="1:53" ht="14.25" customHeight="1">
      <c r="A138" s="170" t="s">
        <v>237</v>
      </c>
      <c r="F138" s="144"/>
    </row>
    <row r="139" spans="1:53" ht="14.25" customHeight="1">
      <c r="A139" s="170" t="s">
        <v>238</v>
      </c>
      <c r="F139" s="144"/>
    </row>
    <row r="140" spans="1:53" ht="14.25" customHeight="1">
      <c r="A140" s="170" t="s">
        <v>239</v>
      </c>
      <c r="F140" s="144"/>
    </row>
    <row r="141" spans="1:53">
      <c r="A141" s="170"/>
      <c r="F141" s="144"/>
    </row>
    <row r="142" spans="1:53">
      <c r="A142" s="170"/>
      <c r="E142" s="189"/>
      <c r="F142" s="189"/>
    </row>
    <row r="143" spans="1:53">
      <c r="A143" s="185"/>
      <c r="E143" s="141"/>
      <c r="G143" s="193"/>
      <c r="K143" s="194"/>
    </row>
    <row r="144" spans="1:53">
      <c r="A144" s="188"/>
      <c r="D144" s="173"/>
      <c r="E144" s="173"/>
      <c r="F144" s="195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</row>
    <row r="145" spans="1:53">
      <c r="A145" s="188"/>
      <c r="D145" s="196"/>
      <c r="E145" s="197"/>
      <c r="F145" s="198"/>
      <c r="G145" s="199"/>
      <c r="H145" s="187"/>
      <c r="I145" s="187"/>
      <c r="J145" s="187"/>
      <c r="K145" s="187"/>
      <c r="L145" s="187"/>
      <c r="M145" s="187"/>
      <c r="N145" s="187"/>
      <c r="O145" s="187"/>
      <c r="P145" s="187"/>
      <c r="Q145" s="144"/>
      <c r="R145" s="141"/>
      <c r="AK145" s="144"/>
      <c r="AL145" s="191"/>
      <c r="AM145" s="144"/>
      <c r="AO145" s="182"/>
      <c r="AZ145" s="144"/>
      <c r="BA145" s="191"/>
    </row>
    <row r="146" spans="1:53">
      <c r="A146" s="188"/>
      <c r="D146" s="196"/>
      <c r="E146" s="200"/>
      <c r="F146" s="200"/>
      <c r="G146" s="201"/>
      <c r="H146" s="187"/>
      <c r="I146" s="175"/>
      <c r="J146" s="175"/>
      <c r="K146" s="186"/>
      <c r="L146" s="187"/>
      <c r="M146" s="198"/>
      <c r="N146" s="187"/>
      <c r="O146" s="187"/>
      <c r="P146" s="187"/>
      <c r="Q146" s="144"/>
      <c r="R146" s="141"/>
      <c r="AK146" s="144"/>
      <c r="AL146" s="191"/>
      <c r="AM146" s="144"/>
      <c r="AO146" s="182"/>
      <c r="AZ146" s="144"/>
      <c r="BA146" s="191"/>
    </row>
    <row r="147" spans="1:53">
      <c r="A147" s="185"/>
      <c r="C147" s="377"/>
      <c r="D147" s="196"/>
      <c r="E147" s="202"/>
      <c r="F147" s="203"/>
      <c r="G147" s="201"/>
      <c r="H147" s="187"/>
      <c r="I147" s="175"/>
      <c r="J147" s="175"/>
      <c r="K147" s="186"/>
      <c r="L147" s="187"/>
      <c r="M147" s="198"/>
      <c r="N147" s="187"/>
      <c r="O147" s="187"/>
      <c r="P147" s="187"/>
      <c r="Q147" s="144"/>
      <c r="R147" s="141"/>
      <c r="AK147" s="144"/>
      <c r="AL147" s="191"/>
      <c r="AM147" s="144"/>
      <c r="AO147" s="182"/>
      <c r="AZ147" s="144"/>
      <c r="BA147" s="191"/>
    </row>
    <row r="148" spans="1:53">
      <c r="A148" s="185"/>
      <c r="B148" s="144"/>
      <c r="C148" s="144"/>
      <c r="D148" s="196"/>
      <c r="E148" s="200"/>
      <c r="F148" s="200"/>
      <c r="G148" s="201"/>
      <c r="H148" s="187"/>
      <c r="I148" s="175"/>
      <c r="J148" s="175"/>
      <c r="K148" s="186"/>
      <c r="L148" s="187"/>
      <c r="M148" s="198"/>
      <c r="N148" s="187"/>
      <c r="O148" s="187"/>
      <c r="P148" s="187"/>
      <c r="Q148" s="144"/>
      <c r="R148" s="141"/>
      <c r="AK148" s="144"/>
      <c r="AL148" s="191"/>
      <c r="AM148" s="144"/>
      <c r="AO148" s="182"/>
      <c r="AZ148" s="144"/>
      <c r="BA148" s="191"/>
    </row>
    <row r="149" spans="1:53">
      <c r="B149" s="144"/>
      <c r="C149" s="144"/>
      <c r="D149" s="204"/>
      <c r="E149" s="205"/>
      <c r="F149" s="206"/>
      <c r="G149" s="201"/>
      <c r="H149" s="187"/>
      <c r="I149" s="175"/>
      <c r="J149" s="175"/>
      <c r="K149" s="186"/>
      <c r="L149" s="187"/>
      <c r="M149" s="198"/>
      <c r="N149" s="187"/>
      <c r="O149" s="187"/>
      <c r="P149" s="187"/>
      <c r="Q149" s="144"/>
      <c r="R149" s="141"/>
      <c r="AK149" s="144"/>
      <c r="AL149" s="191"/>
      <c r="AM149" s="144"/>
      <c r="AO149" s="182"/>
      <c r="AZ149" s="144"/>
      <c r="BA149" s="191"/>
    </row>
    <row r="150" spans="1:53">
      <c r="B150" s="144"/>
      <c r="C150" s="144"/>
      <c r="D150" s="204"/>
      <c r="E150" s="205"/>
      <c r="F150" s="206"/>
      <c r="G150" s="201"/>
      <c r="H150" s="187"/>
      <c r="I150" s="175"/>
      <c r="J150" s="175"/>
      <c r="K150" s="186"/>
      <c r="L150" s="187"/>
      <c r="M150" s="198"/>
      <c r="N150" s="187"/>
      <c r="O150" s="187"/>
      <c r="P150" s="187"/>
      <c r="Q150" s="144"/>
      <c r="R150" s="141"/>
      <c r="AK150" s="144"/>
      <c r="AL150" s="191"/>
      <c r="AM150" s="144"/>
      <c r="AO150" s="182"/>
      <c r="AZ150" s="144"/>
      <c r="BA150" s="191"/>
    </row>
    <row r="151" spans="1:53">
      <c r="B151" s="144"/>
      <c r="C151" s="144"/>
      <c r="D151" s="204"/>
      <c r="E151" s="205"/>
      <c r="F151" s="206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44"/>
      <c r="R151" s="141"/>
      <c r="AK151" s="144"/>
      <c r="AL151" s="191"/>
      <c r="AM151" s="144"/>
      <c r="AO151" s="182"/>
      <c r="AZ151" s="144"/>
      <c r="BA151" s="191"/>
    </row>
    <row r="152" spans="1:53">
      <c r="B152" s="144"/>
      <c r="C152" s="144"/>
      <c r="D152" s="204"/>
      <c r="E152" s="205"/>
      <c r="F152" s="206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44"/>
      <c r="R152" s="141"/>
      <c r="AK152" s="144"/>
      <c r="AL152" s="191"/>
      <c r="AM152" s="144"/>
      <c r="AO152" s="182"/>
      <c r="AZ152" s="144"/>
      <c r="BA152" s="191"/>
    </row>
    <row r="153" spans="1:53">
      <c r="B153" s="144"/>
      <c r="C153" s="144"/>
      <c r="D153" s="207"/>
      <c r="E153" s="207"/>
      <c r="F153" s="144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44"/>
      <c r="R153" s="141"/>
      <c r="AK153" s="144"/>
      <c r="AL153" s="191"/>
      <c r="AM153" s="144"/>
      <c r="AO153" s="182"/>
      <c r="AZ153" s="144"/>
      <c r="BA153" s="191"/>
    </row>
    <row r="154" spans="1:53">
      <c r="B154" s="144"/>
      <c r="C154" s="144"/>
      <c r="D154" s="207"/>
      <c r="E154" s="208"/>
      <c r="F154" s="190"/>
      <c r="G154" s="209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41"/>
      <c r="AK154" s="144"/>
      <c r="AL154" s="191"/>
      <c r="AM154" s="144"/>
      <c r="AO154" s="182"/>
      <c r="AZ154" s="144"/>
      <c r="BA154" s="191"/>
    </row>
    <row r="155" spans="1:53">
      <c r="B155" s="144"/>
      <c r="C155" s="144"/>
      <c r="D155" s="207"/>
      <c r="E155" s="208"/>
      <c r="F155" s="144"/>
      <c r="G155" s="141"/>
      <c r="Q155" s="144"/>
      <c r="R155" s="141"/>
      <c r="AK155" s="144"/>
      <c r="AL155" s="191"/>
      <c r="AM155" s="144"/>
      <c r="AO155" s="182"/>
      <c r="AZ155" s="144"/>
      <c r="BA155" s="191"/>
    </row>
    <row r="156" spans="1:53">
      <c r="B156" s="144"/>
      <c r="C156" s="144"/>
      <c r="D156" s="207"/>
      <c r="E156" s="208"/>
      <c r="F156" s="210"/>
      <c r="G156" s="141"/>
      <c r="Q156" s="144"/>
      <c r="R156" s="141"/>
      <c r="AK156" s="144"/>
      <c r="AL156" s="191"/>
      <c r="AM156" s="144"/>
      <c r="AO156" s="182"/>
      <c r="AZ156" s="144"/>
      <c r="BA156" s="191"/>
    </row>
    <row r="157" spans="1:53">
      <c r="B157" s="144"/>
      <c r="C157" s="144"/>
      <c r="D157" s="207"/>
      <c r="E157" s="208"/>
      <c r="F157" s="210"/>
      <c r="G157" s="141"/>
      <c r="Q157" s="144"/>
      <c r="R157" s="141"/>
      <c r="AK157" s="144"/>
      <c r="AL157" s="191"/>
      <c r="AM157" s="144"/>
      <c r="AO157" s="182"/>
      <c r="AZ157" s="144"/>
      <c r="BA157" s="191"/>
    </row>
    <row r="158" spans="1:53">
      <c r="B158" s="144"/>
      <c r="C158" s="144"/>
      <c r="D158" s="207"/>
      <c r="E158" s="208"/>
      <c r="F158" s="144"/>
      <c r="G158" s="141"/>
      <c r="Q158" s="144"/>
      <c r="R158" s="141"/>
      <c r="AK158" s="144"/>
      <c r="AL158" s="191"/>
      <c r="AM158" s="144"/>
      <c r="AO158" s="182"/>
      <c r="AZ158" s="144"/>
      <c r="BA158" s="191"/>
    </row>
    <row r="159" spans="1:53">
      <c r="B159" s="144"/>
      <c r="C159" s="144"/>
      <c r="D159" s="207"/>
      <c r="E159" s="208"/>
      <c r="F159" s="144"/>
      <c r="G159" s="141"/>
      <c r="Q159" s="144"/>
      <c r="R159" s="141"/>
      <c r="AK159" s="144"/>
      <c r="AL159" s="191"/>
      <c r="AM159" s="144"/>
      <c r="AO159" s="182"/>
      <c r="AZ159" s="144"/>
      <c r="BA159" s="191"/>
    </row>
    <row r="160" spans="1:53">
      <c r="B160" s="144"/>
      <c r="C160" s="144"/>
      <c r="D160" s="207"/>
      <c r="E160" s="207"/>
      <c r="F160" s="144"/>
      <c r="G160" s="141"/>
      <c r="Q160" s="144"/>
      <c r="R160" s="141"/>
      <c r="AK160" s="144"/>
      <c r="AL160" s="191"/>
      <c r="AM160" s="144"/>
      <c r="AO160" s="182"/>
      <c r="AZ160" s="144"/>
      <c r="BA160" s="191"/>
    </row>
    <row r="161" spans="2:53">
      <c r="B161" s="144"/>
      <c r="C161" s="144"/>
      <c r="D161" s="207"/>
      <c r="E161" s="208"/>
      <c r="F161" s="210"/>
      <c r="G161" s="141"/>
      <c r="Q161" s="144"/>
      <c r="R161" s="141"/>
      <c r="AK161" s="144"/>
      <c r="AL161" s="191"/>
      <c r="AM161" s="144"/>
      <c r="AO161" s="182"/>
      <c r="AZ161" s="144"/>
      <c r="BA161" s="191"/>
    </row>
    <row r="162" spans="2:53">
      <c r="B162" s="144"/>
      <c r="C162" s="144"/>
      <c r="D162" s="207"/>
      <c r="E162" s="207"/>
      <c r="F162" s="144"/>
      <c r="G162" s="141"/>
      <c r="Q162" s="144"/>
      <c r="R162" s="141"/>
      <c r="AK162" s="144"/>
      <c r="AL162" s="191"/>
      <c r="AM162" s="144"/>
      <c r="AO162" s="182"/>
      <c r="AZ162" s="144"/>
      <c r="BA162" s="191"/>
    </row>
    <row r="163" spans="2:53">
      <c r="B163" s="144"/>
      <c r="C163" s="144"/>
      <c r="D163" s="207"/>
      <c r="E163" s="208"/>
      <c r="F163" s="144"/>
      <c r="G163" s="141"/>
      <c r="Q163" s="144"/>
      <c r="R163" s="141"/>
      <c r="AK163" s="144"/>
      <c r="AL163" s="191"/>
      <c r="AM163" s="144"/>
      <c r="AO163" s="182"/>
      <c r="AZ163" s="144"/>
      <c r="BA163" s="191"/>
    </row>
    <row r="164" spans="2:53">
      <c r="B164" s="144"/>
      <c r="C164" s="144"/>
      <c r="D164" s="207"/>
      <c r="E164" s="208"/>
      <c r="F164" s="144"/>
      <c r="G164" s="141"/>
      <c r="Q164" s="144"/>
      <c r="R164" s="141"/>
      <c r="AK164" s="144"/>
      <c r="AL164" s="191"/>
      <c r="AM164" s="144"/>
      <c r="AO164" s="182"/>
      <c r="AZ164" s="144"/>
      <c r="BA164" s="191"/>
    </row>
    <row r="165" spans="2:53">
      <c r="B165" s="144"/>
      <c r="C165" s="144"/>
      <c r="D165" s="207"/>
      <c r="E165" s="208"/>
      <c r="F165" s="144"/>
      <c r="G165" s="141"/>
      <c r="Q165" s="144"/>
      <c r="R165" s="141"/>
      <c r="AK165" s="144"/>
      <c r="AL165" s="191"/>
      <c r="AM165" s="144"/>
      <c r="AO165" s="182"/>
      <c r="AZ165" s="144"/>
      <c r="BA165" s="191"/>
    </row>
    <row r="166" spans="2:53">
      <c r="B166" s="144"/>
      <c r="C166" s="144"/>
      <c r="D166" s="207"/>
      <c r="E166" s="208"/>
      <c r="F166" s="144"/>
      <c r="G166" s="141"/>
      <c r="Q166" s="144"/>
      <c r="R166" s="141"/>
      <c r="AK166" s="144"/>
      <c r="AL166" s="191"/>
      <c r="AM166" s="144"/>
      <c r="AO166" s="182"/>
      <c r="AZ166" s="144"/>
      <c r="BA166" s="191"/>
    </row>
    <row r="167" spans="2:53">
      <c r="B167" s="144"/>
      <c r="C167" s="144"/>
      <c r="D167" s="207"/>
      <c r="E167" s="208"/>
      <c r="F167" s="144"/>
      <c r="G167" s="141"/>
      <c r="Q167" s="144"/>
      <c r="R167" s="141"/>
      <c r="AK167" s="144"/>
      <c r="AL167" s="191"/>
      <c r="AM167" s="144"/>
      <c r="AO167" s="182"/>
      <c r="AZ167" s="144"/>
      <c r="BA167" s="191"/>
    </row>
    <row r="168" spans="2:53">
      <c r="B168" s="144"/>
      <c r="C168" s="144"/>
      <c r="D168" s="207"/>
      <c r="E168" s="208"/>
      <c r="F168" s="144"/>
      <c r="G168" s="141"/>
      <c r="Q168" s="144"/>
      <c r="R168" s="141"/>
      <c r="AK168" s="144"/>
      <c r="AL168" s="191"/>
      <c r="AM168" s="144"/>
      <c r="AO168" s="182"/>
      <c r="AZ168" s="144"/>
      <c r="BA168" s="191"/>
    </row>
    <row r="169" spans="2:53">
      <c r="B169" s="144"/>
      <c r="C169" s="144"/>
      <c r="D169" s="207"/>
      <c r="E169" s="208"/>
      <c r="F169" s="144"/>
      <c r="G169" s="141"/>
      <c r="Q169" s="144"/>
      <c r="R169" s="141"/>
      <c r="AK169" s="144"/>
      <c r="AL169" s="191"/>
      <c r="AM169" s="144"/>
      <c r="AO169" s="182"/>
      <c r="AZ169" s="144"/>
      <c r="BA169" s="191"/>
    </row>
    <row r="170" spans="2:53">
      <c r="B170" s="144"/>
      <c r="C170" s="144"/>
      <c r="D170" s="207"/>
      <c r="E170" s="208"/>
      <c r="F170" s="144"/>
      <c r="G170" s="141"/>
      <c r="Q170" s="144"/>
      <c r="R170" s="141"/>
      <c r="AK170" s="144"/>
      <c r="AL170" s="191"/>
      <c r="AM170" s="144"/>
      <c r="AO170" s="182"/>
      <c r="AZ170" s="144"/>
      <c r="BA170" s="191"/>
    </row>
    <row r="171" spans="2:53">
      <c r="B171" s="144"/>
      <c r="C171" s="144"/>
      <c r="D171" s="207"/>
      <c r="E171" s="208"/>
      <c r="F171" s="144"/>
      <c r="G171" s="141"/>
      <c r="Q171" s="144"/>
      <c r="R171" s="141"/>
      <c r="AK171" s="144"/>
      <c r="AL171" s="191"/>
      <c r="AM171" s="144"/>
      <c r="AO171" s="182"/>
      <c r="AZ171" s="144"/>
      <c r="BA171" s="191"/>
    </row>
    <row r="172" spans="2:53">
      <c r="B172" s="144"/>
      <c r="C172" s="144"/>
      <c r="D172" s="207"/>
      <c r="E172" s="208"/>
      <c r="F172" s="144"/>
      <c r="G172" s="141"/>
      <c r="Q172" s="144"/>
      <c r="R172" s="141"/>
      <c r="AK172" s="144"/>
      <c r="AL172" s="191"/>
      <c r="AM172" s="144"/>
      <c r="AO172" s="182"/>
      <c r="AZ172" s="144"/>
      <c r="BA172" s="191"/>
    </row>
    <row r="173" spans="2:53">
      <c r="B173" s="144"/>
      <c r="C173" s="144"/>
      <c r="D173" s="207"/>
      <c r="E173" s="208"/>
      <c r="F173" s="144"/>
      <c r="G173" s="141"/>
      <c r="Q173" s="144"/>
      <c r="R173" s="141"/>
      <c r="AK173" s="144"/>
      <c r="AL173" s="191"/>
      <c r="AM173" s="144"/>
      <c r="AO173" s="182"/>
      <c r="AZ173" s="144"/>
      <c r="BA173" s="191"/>
    </row>
    <row r="174" spans="2:53">
      <c r="B174" s="144"/>
      <c r="C174" s="144"/>
      <c r="D174" s="207"/>
      <c r="E174" s="208"/>
      <c r="F174" s="144"/>
      <c r="G174" s="141"/>
      <c r="Q174" s="144"/>
      <c r="R174" s="141"/>
      <c r="AK174" s="144"/>
      <c r="AL174" s="191"/>
      <c r="AM174" s="144"/>
      <c r="AO174" s="182"/>
      <c r="AZ174" s="144"/>
      <c r="BA174" s="191"/>
    </row>
    <row r="175" spans="2:53">
      <c r="B175" s="144"/>
      <c r="C175" s="144"/>
      <c r="D175" s="207"/>
      <c r="E175" s="208"/>
      <c r="F175" s="144"/>
      <c r="G175" s="141"/>
      <c r="Q175" s="144"/>
      <c r="R175" s="141"/>
      <c r="AK175" s="144"/>
      <c r="AL175" s="191"/>
      <c r="AM175" s="144"/>
      <c r="AO175" s="182"/>
      <c r="AZ175" s="144"/>
      <c r="BA175" s="191"/>
    </row>
    <row r="176" spans="2:53">
      <c r="B176" s="144"/>
      <c r="C176" s="144"/>
      <c r="D176" s="207"/>
      <c r="E176" s="208"/>
      <c r="F176" s="144"/>
      <c r="G176" s="141"/>
      <c r="Q176" s="144"/>
      <c r="R176" s="141"/>
      <c r="AK176" s="144"/>
      <c r="AL176" s="191"/>
      <c r="AM176" s="144"/>
      <c r="AO176" s="182"/>
      <c r="AZ176" s="144"/>
      <c r="BA176" s="191"/>
    </row>
    <row r="177" spans="2:53">
      <c r="B177" s="144"/>
      <c r="C177" s="144"/>
      <c r="D177" s="207"/>
      <c r="E177" s="208"/>
      <c r="F177" s="144"/>
      <c r="G177" s="141"/>
      <c r="Q177" s="144"/>
      <c r="R177" s="141"/>
      <c r="AK177" s="144"/>
      <c r="AL177" s="191"/>
      <c r="AM177" s="144"/>
      <c r="AO177" s="182"/>
      <c r="AZ177" s="144"/>
      <c r="BA177" s="191"/>
    </row>
    <row r="178" spans="2:53">
      <c r="B178" s="144"/>
      <c r="C178" s="144"/>
      <c r="D178" s="207"/>
      <c r="E178" s="208"/>
      <c r="F178" s="144"/>
      <c r="G178" s="141"/>
      <c r="Q178" s="144"/>
      <c r="R178" s="141"/>
      <c r="AK178" s="144"/>
      <c r="AL178" s="191"/>
      <c r="AM178" s="144"/>
      <c r="AO178" s="182"/>
      <c r="AZ178" s="144"/>
      <c r="BA178" s="191"/>
    </row>
    <row r="179" spans="2:53">
      <c r="B179" s="144"/>
      <c r="C179" s="144"/>
      <c r="D179" s="207"/>
      <c r="E179" s="208"/>
      <c r="F179" s="144"/>
      <c r="G179" s="141"/>
      <c r="Q179" s="144"/>
      <c r="R179" s="141"/>
      <c r="AK179" s="144"/>
      <c r="AL179" s="191"/>
      <c r="AM179" s="144"/>
      <c r="AO179" s="182"/>
      <c r="AZ179" s="144"/>
      <c r="BA179" s="191"/>
    </row>
    <row r="180" spans="2:53">
      <c r="B180" s="144"/>
      <c r="C180" s="144"/>
      <c r="D180" s="207"/>
      <c r="E180" s="208"/>
      <c r="F180" s="144"/>
      <c r="G180" s="141"/>
      <c r="Q180" s="144"/>
      <c r="R180" s="141"/>
      <c r="AK180" s="144"/>
      <c r="AL180" s="191"/>
      <c r="AM180" s="144"/>
      <c r="AO180" s="182"/>
      <c r="AZ180" s="144"/>
      <c r="BA180" s="191"/>
    </row>
    <row r="181" spans="2:53">
      <c r="B181" s="144"/>
      <c r="C181" s="144"/>
      <c r="D181" s="207"/>
      <c r="E181" s="208"/>
      <c r="F181" s="144"/>
      <c r="G181" s="141"/>
      <c r="Q181" s="144"/>
      <c r="R181" s="141"/>
      <c r="AK181" s="144"/>
      <c r="AL181" s="191"/>
      <c r="AM181" s="144"/>
      <c r="AO181" s="182"/>
      <c r="AZ181" s="144"/>
      <c r="BA181" s="191"/>
    </row>
    <row r="182" spans="2:53">
      <c r="B182" s="144"/>
      <c r="C182" s="144"/>
      <c r="D182" s="207"/>
      <c r="E182" s="208"/>
      <c r="F182" s="144"/>
      <c r="G182" s="141"/>
      <c r="Q182" s="144"/>
      <c r="R182" s="141"/>
      <c r="AK182" s="144"/>
      <c r="AL182" s="191"/>
      <c r="AM182" s="144"/>
      <c r="AO182" s="182"/>
      <c r="AZ182" s="144"/>
      <c r="BA182" s="191"/>
    </row>
    <row r="183" spans="2:53">
      <c r="B183" s="144"/>
      <c r="C183" s="144"/>
      <c r="D183" s="207"/>
      <c r="E183" s="208"/>
      <c r="F183" s="144"/>
      <c r="G183" s="141"/>
      <c r="Q183" s="144"/>
      <c r="R183" s="141"/>
      <c r="AK183" s="144"/>
      <c r="AL183" s="191"/>
      <c r="AM183" s="144"/>
      <c r="AO183" s="182"/>
      <c r="AZ183" s="144"/>
      <c r="BA183" s="191"/>
    </row>
    <row r="184" spans="2:53">
      <c r="B184" s="144"/>
      <c r="C184" s="144"/>
      <c r="D184" s="207"/>
      <c r="E184" s="208"/>
      <c r="F184" s="144"/>
      <c r="G184" s="141"/>
      <c r="Q184" s="144"/>
      <c r="R184" s="141"/>
      <c r="AK184" s="144"/>
      <c r="AL184" s="191"/>
      <c r="AM184" s="144"/>
      <c r="AO184" s="182"/>
      <c r="AZ184" s="144"/>
      <c r="BA184" s="191"/>
    </row>
    <row r="185" spans="2:53">
      <c r="B185" s="144"/>
      <c r="C185" s="144"/>
      <c r="D185" s="207"/>
      <c r="E185" s="208"/>
      <c r="F185" s="144"/>
      <c r="G185" s="141"/>
      <c r="Q185" s="144"/>
      <c r="R185" s="141"/>
      <c r="AK185" s="144"/>
      <c r="AL185" s="191"/>
      <c r="AM185" s="144"/>
      <c r="AO185" s="182"/>
      <c r="AZ185" s="144"/>
      <c r="BA185" s="191"/>
    </row>
    <row r="186" spans="2:53">
      <c r="B186" s="144"/>
      <c r="C186" s="144"/>
      <c r="D186" s="207"/>
      <c r="E186" s="208"/>
      <c r="F186" s="144"/>
      <c r="G186" s="141"/>
      <c r="Q186" s="144"/>
      <c r="R186" s="141"/>
      <c r="AK186" s="144"/>
      <c r="AL186" s="191"/>
      <c r="AM186" s="144"/>
      <c r="AO186" s="182"/>
      <c r="AZ186" s="144"/>
      <c r="BA186" s="191"/>
    </row>
    <row r="187" spans="2:53">
      <c r="B187" s="144"/>
      <c r="C187" s="144"/>
      <c r="D187" s="207"/>
      <c r="E187" s="208"/>
      <c r="F187" s="144"/>
      <c r="G187" s="141"/>
      <c r="Q187" s="144"/>
      <c r="R187" s="141"/>
      <c r="AK187" s="144"/>
      <c r="AL187" s="191"/>
      <c r="AM187" s="144"/>
      <c r="AO187" s="182"/>
      <c r="AZ187" s="144"/>
      <c r="BA187" s="191"/>
    </row>
    <row r="188" spans="2:53">
      <c r="B188" s="144"/>
      <c r="C188" s="144"/>
      <c r="D188" s="207"/>
      <c r="E188" s="208"/>
      <c r="F188" s="144"/>
      <c r="G188" s="141"/>
      <c r="Q188" s="144"/>
      <c r="R188" s="141"/>
      <c r="AK188" s="144"/>
      <c r="AL188" s="191"/>
      <c r="AM188" s="144"/>
      <c r="AO188" s="182"/>
      <c r="AZ188" s="144"/>
      <c r="BA188" s="191"/>
    </row>
    <row r="189" spans="2:53">
      <c r="B189" s="144"/>
      <c r="C189" s="144"/>
      <c r="D189" s="207"/>
      <c r="E189" s="208"/>
      <c r="F189" s="144"/>
      <c r="G189" s="141"/>
      <c r="Q189" s="144"/>
      <c r="R189" s="141"/>
      <c r="AK189" s="144"/>
      <c r="AL189" s="191"/>
      <c r="AM189" s="144"/>
      <c r="AO189" s="182"/>
      <c r="AZ189" s="144"/>
      <c r="BA189" s="191"/>
    </row>
    <row r="190" spans="2:53">
      <c r="B190" s="144"/>
      <c r="C190" s="144"/>
      <c r="D190" s="207"/>
      <c r="E190" s="208"/>
      <c r="F190" s="144"/>
      <c r="G190" s="141"/>
      <c r="Q190" s="144"/>
      <c r="R190" s="141"/>
      <c r="AK190" s="144"/>
      <c r="AL190" s="191"/>
      <c r="AM190" s="144"/>
      <c r="AO190" s="182"/>
      <c r="AZ190" s="144"/>
      <c r="BA190" s="191"/>
    </row>
    <row r="191" spans="2:53">
      <c r="B191" s="144"/>
      <c r="C191" s="144"/>
      <c r="D191" s="207"/>
      <c r="E191" s="208"/>
      <c r="F191" s="144"/>
      <c r="G191" s="141"/>
      <c r="Q191" s="144"/>
      <c r="R191" s="141"/>
      <c r="AK191" s="144"/>
      <c r="AL191" s="191"/>
      <c r="AM191" s="144"/>
      <c r="AO191" s="182"/>
      <c r="AZ191" s="144"/>
      <c r="BA191" s="191"/>
    </row>
    <row r="192" spans="2:53">
      <c r="B192" s="144"/>
      <c r="C192" s="144"/>
      <c r="D192" s="207"/>
      <c r="E192" s="208"/>
      <c r="F192" s="144"/>
      <c r="G192" s="141"/>
      <c r="Q192" s="144"/>
      <c r="R192" s="141"/>
      <c r="AK192" s="144"/>
      <c r="AL192" s="191"/>
      <c r="AM192" s="144"/>
      <c r="AO192" s="182"/>
      <c r="AZ192" s="144"/>
      <c r="BA192" s="191"/>
    </row>
    <row r="193" spans="2:53">
      <c r="B193" s="144"/>
      <c r="C193" s="144"/>
      <c r="D193" s="207"/>
      <c r="E193" s="208"/>
      <c r="F193" s="144"/>
      <c r="G193" s="141"/>
      <c r="Q193" s="144"/>
      <c r="R193" s="141"/>
      <c r="AK193" s="144"/>
      <c r="AL193" s="191"/>
      <c r="AM193" s="144"/>
      <c r="AO193" s="182"/>
      <c r="AZ193" s="144"/>
      <c r="BA193" s="191"/>
    </row>
    <row r="194" spans="2:53">
      <c r="B194" s="144"/>
      <c r="C194" s="144"/>
      <c r="D194" s="207"/>
      <c r="E194" s="208"/>
      <c r="F194" s="144"/>
      <c r="G194" s="141"/>
      <c r="Q194" s="144"/>
      <c r="R194" s="141"/>
      <c r="AK194" s="144"/>
      <c r="AL194" s="191"/>
      <c r="AM194" s="144"/>
      <c r="AO194" s="182"/>
      <c r="AZ194" s="144"/>
      <c r="BA194" s="191"/>
    </row>
    <row r="195" spans="2:53">
      <c r="B195" s="144"/>
      <c r="C195" s="144"/>
      <c r="D195" s="207"/>
      <c r="E195" s="208"/>
      <c r="F195" s="144"/>
      <c r="G195" s="141"/>
      <c r="Q195" s="144"/>
      <c r="R195" s="141"/>
      <c r="AK195" s="144"/>
      <c r="AL195" s="191"/>
      <c r="AM195" s="144"/>
      <c r="AO195" s="182"/>
      <c r="AZ195" s="144"/>
      <c r="BA195" s="191"/>
    </row>
    <row r="196" spans="2:53">
      <c r="B196" s="144"/>
      <c r="C196" s="144"/>
      <c r="D196" s="207"/>
      <c r="E196" s="208"/>
      <c r="F196" s="144"/>
      <c r="G196" s="141"/>
      <c r="Q196" s="144"/>
      <c r="R196" s="141"/>
      <c r="AK196" s="144"/>
      <c r="AL196" s="191"/>
      <c r="AM196" s="144"/>
      <c r="AO196" s="182"/>
      <c r="AZ196" s="144"/>
      <c r="BA196" s="191"/>
    </row>
    <row r="197" spans="2:53">
      <c r="B197" s="144"/>
      <c r="C197" s="144"/>
      <c r="D197" s="207"/>
      <c r="E197" s="208"/>
      <c r="F197" s="144"/>
      <c r="G197" s="141"/>
      <c r="Q197" s="144"/>
      <c r="R197" s="141"/>
      <c r="AK197" s="144"/>
      <c r="AL197" s="191"/>
      <c r="AM197" s="144"/>
      <c r="AO197" s="182"/>
      <c r="AZ197" s="144"/>
      <c r="BA197" s="191"/>
    </row>
    <row r="198" spans="2:53">
      <c r="B198" s="144"/>
      <c r="C198" s="144"/>
      <c r="D198" s="207"/>
      <c r="E198" s="208"/>
      <c r="F198" s="144"/>
      <c r="G198" s="141"/>
      <c r="Q198" s="144"/>
      <c r="R198" s="141"/>
      <c r="AK198" s="144"/>
      <c r="AL198" s="191"/>
      <c r="AM198" s="144"/>
      <c r="AO198" s="182"/>
      <c r="AZ198" s="144"/>
      <c r="BA198" s="191"/>
    </row>
    <row r="199" spans="2:53">
      <c r="B199" s="144"/>
      <c r="C199" s="144"/>
      <c r="D199" s="207"/>
      <c r="E199" s="208"/>
      <c r="F199" s="144"/>
      <c r="G199" s="141"/>
      <c r="Q199" s="144"/>
      <c r="R199" s="141"/>
      <c r="AK199" s="144"/>
      <c r="AL199" s="191"/>
      <c r="AM199" s="144"/>
      <c r="AO199" s="182"/>
      <c r="AZ199" s="144"/>
      <c r="BA199" s="191"/>
    </row>
    <row r="200" spans="2:53">
      <c r="B200" s="144"/>
      <c r="C200" s="144"/>
      <c r="D200" s="207"/>
      <c r="E200" s="208"/>
      <c r="F200" s="144"/>
      <c r="G200" s="141"/>
      <c r="Q200" s="144"/>
      <c r="R200" s="141"/>
      <c r="AK200" s="144"/>
      <c r="AL200" s="191"/>
      <c r="AM200" s="144"/>
      <c r="AO200" s="182"/>
      <c r="AZ200" s="144"/>
      <c r="BA200" s="191"/>
    </row>
    <row r="201" spans="2:53">
      <c r="B201" s="144"/>
      <c r="C201" s="144"/>
      <c r="D201" s="207"/>
      <c r="E201" s="208"/>
      <c r="F201" s="144"/>
      <c r="G201" s="141"/>
      <c r="Q201" s="144"/>
      <c r="R201" s="141"/>
      <c r="AK201" s="144"/>
      <c r="AL201" s="191"/>
      <c r="AM201" s="144"/>
      <c r="AO201" s="182"/>
      <c r="AZ201" s="144"/>
      <c r="BA201" s="191"/>
    </row>
    <row r="202" spans="2:53">
      <c r="B202" s="144"/>
      <c r="C202" s="144"/>
      <c r="D202" s="207"/>
      <c r="E202" s="208"/>
      <c r="F202" s="210"/>
      <c r="G202" s="141"/>
      <c r="Q202" s="144"/>
      <c r="R202" s="141"/>
      <c r="AK202" s="144"/>
      <c r="AL202" s="191"/>
      <c r="AM202" s="144"/>
      <c r="AO202" s="182"/>
      <c r="AZ202" s="144"/>
      <c r="BA202" s="191"/>
    </row>
    <row r="203" spans="2:53">
      <c r="B203" s="144"/>
      <c r="C203" s="144"/>
      <c r="D203" s="207"/>
      <c r="E203" s="208"/>
      <c r="F203" s="144"/>
      <c r="G203" s="141"/>
      <c r="Q203" s="144"/>
      <c r="R203" s="141"/>
      <c r="AK203" s="144"/>
      <c r="AL203" s="191"/>
      <c r="AM203" s="144"/>
      <c r="AO203" s="182"/>
      <c r="AZ203" s="144"/>
      <c r="BA203" s="191"/>
    </row>
    <row r="204" spans="2:53">
      <c r="B204" s="144"/>
      <c r="C204" s="144"/>
      <c r="D204" s="207"/>
      <c r="E204" s="208"/>
      <c r="F204" s="144"/>
      <c r="G204" s="141"/>
      <c r="Q204" s="144"/>
      <c r="R204" s="141"/>
      <c r="AK204" s="144"/>
      <c r="AL204" s="191"/>
      <c r="AM204" s="144"/>
      <c r="AO204" s="182"/>
      <c r="AZ204" s="144"/>
      <c r="BA204" s="191"/>
    </row>
    <row r="205" spans="2:53">
      <c r="B205" s="144"/>
      <c r="C205" s="144"/>
      <c r="D205" s="207"/>
      <c r="E205" s="208"/>
      <c r="F205" s="144"/>
      <c r="G205" s="141"/>
      <c r="Q205" s="144"/>
      <c r="R205" s="141"/>
      <c r="AK205" s="144"/>
      <c r="AL205" s="191"/>
      <c r="AM205" s="144"/>
      <c r="AO205" s="182"/>
      <c r="AZ205" s="144"/>
      <c r="BA205" s="191"/>
    </row>
    <row r="206" spans="2:53">
      <c r="B206" s="144"/>
      <c r="C206" s="144"/>
      <c r="D206" s="207"/>
      <c r="E206" s="208"/>
      <c r="F206" s="144"/>
      <c r="G206" s="141"/>
      <c r="Q206" s="144"/>
      <c r="R206" s="141"/>
      <c r="AK206" s="144"/>
      <c r="AL206" s="191"/>
      <c r="AM206" s="144"/>
      <c r="AO206" s="182"/>
      <c r="AZ206" s="144"/>
      <c r="BA206" s="191"/>
    </row>
    <row r="207" spans="2:53">
      <c r="B207" s="144"/>
      <c r="C207" s="144"/>
      <c r="D207" s="207"/>
      <c r="E207" s="208"/>
      <c r="F207" s="144"/>
      <c r="G207" s="141"/>
      <c r="Q207" s="144"/>
      <c r="R207" s="141"/>
      <c r="AK207" s="144"/>
      <c r="AL207" s="191"/>
      <c r="AM207" s="144"/>
      <c r="AO207" s="182"/>
      <c r="AZ207" s="144"/>
      <c r="BA207" s="191"/>
    </row>
    <row r="208" spans="2:53">
      <c r="B208" s="144"/>
      <c r="C208" s="144"/>
      <c r="D208" s="207"/>
      <c r="E208" s="208"/>
      <c r="F208" s="144"/>
      <c r="G208" s="141"/>
      <c r="Q208" s="144"/>
      <c r="R208" s="141"/>
      <c r="AK208" s="144"/>
      <c r="AL208" s="191"/>
      <c r="AM208" s="144"/>
      <c r="AO208" s="182"/>
      <c r="AZ208" s="144"/>
      <c r="BA208" s="191"/>
    </row>
    <row r="209" spans="2:53">
      <c r="B209" s="144"/>
      <c r="C209" s="144"/>
      <c r="D209" s="207"/>
      <c r="E209" s="208"/>
      <c r="F209" s="144"/>
      <c r="G209" s="141"/>
      <c r="Q209" s="144"/>
      <c r="R209" s="141"/>
      <c r="AK209" s="144"/>
      <c r="AL209" s="191"/>
      <c r="AM209" s="144"/>
      <c r="AO209" s="182"/>
      <c r="AZ209" s="144"/>
      <c r="BA209" s="191"/>
    </row>
    <row r="210" spans="2:53">
      <c r="B210" s="144"/>
      <c r="C210" s="144"/>
      <c r="D210" s="207"/>
      <c r="E210" s="208"/>
      <c r="F210" s="144"/>
      <c r="G210" s="141"/>
      <c r="Q210" s="144"/>
      <c r="R210" s="141"/>
      <c r="AK210" s="144"/>
      <c r="AL210" s="191"/>
      <c r="AM210" s="144"/>
      <c r="AO210" s="182"/>
      <c r="AZ210" s="144"/>
      <c r="BA210" s="191"/>
    </row>
    <row r="211" spans="2:53">
      <c r="B211" s="144"/>
      <c r="C211" s="144"/>
      <c r="D211" s="207"/>
      <c r="E211" s="208"/>
      <c r="F211" s="144"/>
      <c r="G211" s="141"/>
      <c r="Q211" s="144"/>
      <c r="R211" s="141"/>
      <c r="AK211" s="144"/>
      <c r="AL211" s="191"/>
      <c r="AM211" s="144"/>
      <c r="AO211" s="182"/>
      <c r="AZ211" s="144"/>
      <c r="BA211" s="191"/>
    </row>
    <row r="212" spans="2:53">
      <c r="B212" s="144"/>
      <c r="C212" s="144"/>
      <c r="D212" s="207"/>
      <c r="E212" s="208"/>
      <c r="F212" s="144"/>
      <c r="G212" s="141"/>
      <c r="Q212" s="144"/>
      <c r="R212" s="141"/>
      <c r="AK212" s="144"/>
      <c r="AL212" s="191"/>
      <c r="AM212" s="144"/>
      <c r="AO212" s="182"/>
      <c r="AZ212" s="144"/>
      <c r="BA212" s="191"/>
    </row>
    <row r="213" spans="2:53">
      <c r="B213" s="144"/>
      <c r="C213" s="144"/>
      <c r="D213" s="207"/>
      <c r="E213" s="208"/>
      <c r="F213" s="144"/>
      <c r="G213" s="141"/>
      <c r="Q213" s="144"/>
      <c r="R213" s="141"/>
      <c r="AK213" s="144"/>
      <c r="AL213" s="191"/>
      <c r="AM213" s="144"/>
      <c r="AO213" s="182"/>
      <c r="AZ213" s="144"/>
      <c r="BA213" s="191"/>
    </row>
    <row r="214" spans="2:53">
      <c r="B214" s="144"/>
      <c r="C214" s="144"/>
      <c r="D214" s="207"/>
      <c r="E214" s="208"/>
      <c r="F214" s="144"/>
      <c r="G214" s="141"/>
      <c r="Q214" s="144"/>
      <c r="R214" s="141"/>
      <c r="AK214" s="144"/>
      <c r="AL214" s="191"/>
      <c r="AM214" s="144"/>
      <c r="AO214" s="182"/>
      <c r="AZ214" s="144"/>
      <c r="BA214" s="191"/>
    </row>
    <row r="215" spans="2:53">
      <c r="B215" s="144"/>
      <c r="C215" s="144"/>
      <c r="D215" s="207"/>
      <c r="E215" s="208"/>
      <c r="F215" s="144"/>
      <c r="G215" s="141"/>
      <c r="Q215" s="144"/>
      <c r="R215" s="141"/>
      <c r="AK215" s="144"/>
      <c r="AL215" s="191"/>
      <c r="AM215" s="144"/>
      <c r="AO215" s="182"/>
      <c r="AZ215" s="144"/>
      <c r="BA215" s="191"/>
    </row>
    <row r="216" spans="2:53">
      <c r="B216" s="144"/>
      <c r="C216" s="144"/>
      <c r="D216" s="207"/>
      <c r="E216" s="208"/>
      <c r="F216" s="144"/>
      <c r="G216" s="141"/>
      <c r="Q216" s="144"/>
      <c r="R216" s="141"/>
      <c r="AK216" s="144"/>
      <c r="AL216" s="191"/>
      <c r="AM216" s="144"/>
      <c r="AO216" s="182"/>
      <c r="AZ216" s="144"/>
      <c r="BA216" s="191"/>
    </row>
    <row r="217" spans="2:53">
      <c r="B217" s="144"/>
      <c r="C217" s="144"/>
      <c r="D217" s="207"/>
      <c r="E217" s="208"/>
      <c r="F217" s="144"/>
      <c r="G217" s="141"/>
      <c r="Q217" s="144"/>
      <c r="R217" s="141"/>
      <c r="AK217" s="144"/>
      <c r="AL217" s="191"/>
      <c r="AM217" s="144"/>
      <c r="AO217" s="182"/>
      <c r="AZ217" s="144"/>
      <c r="BA217" s="191"/>
    </row>
    <row r="218" spans="2:53">
      <c r="B218" s="144"/>
      <c r="C218" s="144"/>
      <c r="D218" s="207"/>
      <c r="E218" s="208"/>
      <c r="F218" s="144"/>
      <c r="G218" s="141"/>
      <c r="Q218" s="144"/>
      <c r="R218" s="141"/>
      <c r="AK218" s="144"/>
      <c r="AL218" s="191"/>
      <c r="AM218" s="144"/>
      <c r="AO218" s="182"/>
      <c r="AZ218" s="144"/>
      <c r="BA218" s="191"/>
    </row>
    <row r="219" spans="2:53">
      <c r="B219" s="144"/>
      <c r="C219" s="144"/>
      <c r="D219" s="207"/>
      <c r="E219" s="208"/>
      <c r="F219" s="144"/>
      <c r="G219" s="141"/>
      <c r="Q219" s="144"/>
      <c r="R219" s="141"/>
      <c r="AK219" s="144"/>
      <c r="AL219" s="191"/>
      <c r="AM219" s="144"/>
      <c r="AO219" s="182"/>
      <c r="AZ219" s="144"/>
      <c r="BA219" s="191"/>
    </row>
    <row r="220" spans="2:53">
      <c r="B220" s="144"/>
      <c r="C220" s="144"/>
      <c r="D220" s="207"/>
      <c r="E220" s="208"/>
      <c r="F220" s="144"/>
      <c r="G220" s="141"/>
      <c r="Q220" s="144"/>
      <c r="R220" s="141"/>
      <c r="AK220" s="144"/>
      <c r="AL220" s="191"/>
      <c r="AM220" s="144"/>
      <c r="AO220" s="182"/>
      <c r="AZ220" s="144"/>
      <c r="BA220" s="191"/>
    </row>
    <row r="221" spans="2:53">
      <c r="B221" s="144"/>
      <c r="C221" s="144"/>
      <c r="D221" s="207"/>
      <c r="E221" s="208"/>
      <c r="F221" s="144"/>
      <c r="G221" s="141"/>
      <c r="Q221" s="144"/>
      <c r="R221" s="141"/>
      <c r="AK221" s="144"/>
      <c r="AL221" s="191"/>
      <c r="AM221" s="144"/>
      <c r="AO221" s="182"/>
      <c r="AZ221" s="144"/>
      <c r="BA221" s="191"/>
    </row>
    <row r="222" spans="2:53">
      <c r="B222" s="144"/>
      <c r="C222" s="144"/>
      <c r="D222" s="207"/>
      <c r="E222" s="208"/>
      <c r="F222" s="144"/>
      <c r="G222" s="141"/>
      <c r="Q222" s="144"/>
      <c r="R222" s="141"/>
      <c r="AK222" s="144"/>
      <c r="AL222" s="191"/>
      <c r="AM222" s="144"/>
      <c r="AO222" s="182"/>
      <c r="AZ222" s="144"/>
      <c r="BA222" s="191"/>
    </row>
    <row r="223" spans="2:53">
      <c r="B223" s="144"/>
      <c r="C223" s="144"/>
      <c r="D223" s="207"/>
      <c r="E223" s="208"/>
      <c r="F223" s="144"/>
      <c r="G223" s="141"/>
      <c r="Q223" s="144"/>
      <c r="R223" s="141"/>
      <c r="AK223" s="144"/>
      <c r="AL223" s="191"/>
      <c r="AM223" s="144"/>
      <c r="AO223" s="182"/>
      <c r="AZ223" s="144"/>
      <c r="BA223" s="191"/>
    </row>
    <row r="224" spans="2:53">
      <c r="B224" s="144"/>
      <c r="C224" s="144"/>
      <c r="D224" s="207"/>
      <c r="E224" s="208"/>
      <c r="F224" s="210"/>
      <c r="G224" s="141"/>
      <c r="Q224" s="144"/>
      <c r="R224" s="141"/>
      <c r="AK224" s="144"/>
      <c r="AL224" s="191"/>
      <c r="AM224" s="144"/>
      <c r="AO224" s="182"/>
      <c r="AZ224" s="144"/>
      <c r="BA224" s="191"/>
    </row>
    <row r="225" spans="2:53">
      <c r="B225" s="144"/>
      <c r="C225" s="144"/>
      <c r="D225" s="207"/>
      <c r="E225" s="208"/>
      <c r="F225" s="144"/>
      <c r="G225" s="141"/>
      <c r="Q225" s="144"/>
      <c r="R225" s="141"/>
      <c r="AK225" s="144"/>
      <c r="AL225" s="191"/>
      <c r="AM225" s="144"/>
      <c r="AO225" s="182"/>
      <c r="AZ225" s="144"/>
      <c r="BA225" s="191"/>
    </row>
    <row r="226" spans="2:53">
      <c r="B226" s="144"/>
      <c r="C226" s="144"/>
      <c r="D226" s="207"/>
      <c r="E226" s="208"/>
      <c r="F226" s="144"/>
      <c r="G226" s="141"/>
      <c r="Q226" s="144"/>
      <c r="R226" s="141"/>
      <c r="AK226" s="144"/>
      <c r="AL226" s="191"/>
      <c r="AM226" s="144"/>
      <c r="AO226" s="182"/>
      <c r="AZ226" s="144"/>
      <c r="BA226" s="191"/>
    </row>
    <row r="227" spans="2:53">
      <c r="B227" s="144"/>
      <c r="C227" s="144"/>
      <c r="D227" s="207"/>
      <c r="E227" s="208"/>
      <c r="F227" s="144"/>
      <c r="G227" s="141"/>
      <c r="Q227" s="144"/>
      <c r="R227" s="141"/>
      <c r="AK227" s="144"/>
      <c r="AL227" s="191"/>
      <c r="AM227" s="144"/>
      <c r="AO227" s="182"/>
      <c r="AZ227" s="144"/>
      <c r="BA227" s="191"/>
    </row>
    <row r="228" spans="2:53">
      <c r="B228" s="144"/>
      <c r="C228" s="144"/>
      <c r="D228" s="207"/>
      <c r="E228" s="208"/>
      <c r="F228" s="144"/>
      <c r="G228" s="141"/>
      <c r="Q228" s="144"/>
      <c r="R228" s="141"/>
      <c r="AK228" s="144"/>
      <c r="AL228" s="191"/>
      <c r="AM228" s="144"/>
      <c r="AO228" s="182"/>
      <c r="AZ228" s="144"/>
      <c r="BA228" s="191"/>
    </row>
    <row r="229" spans="2:53">
      <c r="B229" s="144"/>
      <c r="C229" s="144"/>
      <c r="D229" s="207"/>
      <c r="E229" s="208"/>
      <c r="F229" s="144"/>
      <c r="G229" s="141"/>
      <c r="Q229" s="144"/>
      <c r="R229" s="141"/>
      <c r="AK229" s="144"/>
      <c r="AL229" s="191"/>
      <c r="AM229" s="144"/>
      <c r="AO229" s="182"/>
      <c r="AZ229" s="144"/>
      <c r="BA229" s="191"/>
    </row>
    <row r="230" spans="2:53">
      <c r="B230" s="144"/>
      <c r="C230" s="144"/>
      <c r="D230" s="207"/>
      <c r="E230" s="208"/>
      <c r="F230" s="144"/>
      <c r="G230" s="141"/>
      <c r="Q230" s="144"/>
      <c r="R230" s="141"/>
      <c r="AK230" s="144"/>
      <c r="AL230" s="191"/>
      <c r="AM230" s="144"/>
      <c r="AO230" s="182"/>
      <c r="AZ230" s="144"/>
      <c r="BA230" s="191"/>
    </row>
    <row r="231" spans="2:53">
      <c r="B231" s="144"/>
      <c r="C231" s="144"/>
      <c r="D231" s="207"/>
      <c r="E231" s="208"/>
      <c r="F231" s="144"/>
      <c r="G231" s="141"/>
      <c r="Q231" s="144"/>
      <c r="R231" s="141"/>
      <c r="AK231" s="144"/>
      <c r="AL231" s="191"/>
      <c r="AM231" s="144"/>
      <c r="AO231" s="182"/>
      <c r="AZ231" s="144"/>
      <c r="BA231" s="191"/>
    </row>
    <row r="232" spans="2:53">
      <c r="B232" s="144"/>
      <c r="C232" s="144"/>
      <c r="D232" s="207"/>
      <c r="E232" s="208"/>
      <c r="F232" s="144"/>
      <c r="G232" s="141"/>
      <c r="Q232" s="144"/>
      <c r="R232" s="141"/>
      <c r="AK232" s="144"/>
      <c r="AL232" s="191"/>
      <c r="AM232" s="144"/>
      <c r="AO232" s="182"/>
      <c r="AZ232" s="144"/>
      <c r="BA232" s="191"/>
    </row>
    <row r="233" spans="2:53">
      <c r="B233" s="144"/>
      <c r="C233" s="144"/>
      <c r="D233" s="207"/>
      <c r="E233" s="208"/>
      <c r="F233" s="144"/>
      <c r="G233" s="141"/>
      <c r="Q233" s="144"/>
      <c r="R233" s="141"/>
      <c r="AK233" s="144"/>
      <c r="AL233" s="191"/>
      <c r="AM233" s="144"/>
      <c r="AO233" s="182"/>
      <c r="AZ233" s="144"/>
      <c r="BA233" s="191"/>
    </row>
    <row r="234" spans="2:53">
      <c r="B234" s="144"/>
      <c r="C234" s="144"/>
      <c r="D234" s="207"/>
      <c r="E234" s="208"/>
      <c r="F234" s="144"/>
      <c r="G234" s="141"/>
      <c r="Q234" s="144"/>
      <c r="R234" s="141"/>
      <c r="AK234" s="144"/>
      <c r="AL234" s="191"/>
      <c r="AM234" s="144"/>
      <c r="AO234" s="182"/>
      <c r="AZ234" s="144"/>
      <c r="BA234" s="191"/>
    </row>
    <row r="235" spans="2:53">
      <c r="B235" s="144"/>
      <c r="C235" s="144"/>
      <c r="D235" s="207"/>
      <c r="E235" s="208"/>
      <c r="F235" s="144"/>
      <c r="G235" s="141"/>
      <c r="Q235" s="144"/>
      <c r="R235" s="141"/>
      <c r="AK235" s="144"/>
      <c r="AL235" s="191"/>
      <c r="AM235" s="144"/>
      <c r="AO235" s="182"/>
      <c r="AZ235" s="144"/>
      <c r="BA235" s="191"/>
    </row>
    <row r="236" spans="2:53">
      <c r="B236" s="144"/>
      <c r="C236" s="144"/>
      <c r="D236" s="207"/>
      <c r="E236" s="208"/>
      <c r="F236" s="144"/>
      <c r="G236" s="141"/>
      <c r="Q236" s="144"/>
      <c r="R236" s="141"/>
      <c r="AK236" s="144"/>
      <c r="AL236" s="191"/>
      <c r="AM236" s="144"/>
      <c r="AO236" s="182"/>
      <c r="AZ236" s="144"/>
      <c r="BA236" s="191"/>
    </row>
    <row r="237" spans="2:53">
      <c r="B237" s="144"/>
      <c r="C237" s="144"/>
      <c r="D237" s="207"/>
      <c r="E237" s="208"/>
      <c r="F237" s="144"/>
      <c r="G237" s="141"/>
      <c r="Q237" s="144"/>
      <c r="R237" s="141"/>
      <c r="AK237" s="144"/>
      <c r="AL237" s="191"/>
      <c r="AM237" s="144"/>
      <c r="AO237" s="182"/>
      <c r="AZ237" s="144"/>
      <c r="BA237" s="191"/>
    </row>
    <row r="238" spans="2:53">
      <c r="B238" s="144"/>
      <c r="C238" s="144"/>
      <c r="D238" s="207"/>
      <c r="E238" s="208"/>
      <c r="F238" s="144"/>
      <c r="G238" s="141"/>
      <c r="Q238" s="144"/>
      <c r="R238" s="141"/>
      <c r="AK238" s="144"/>
      <c r="AL238" s="191"/>
      <c r="AM238" s="144"/>
      <c r="AO238" s="182"/>
      <c r="AZ238" s="144"/>
      <c r="BA238" s="191"/>
    </row>
    <row r="239" spans="2:53">
      <c r="B239" s="144"/>
      <c r="C239" s="144"/>
      <c r="D239" s="207"/>
      <c r="E239" s="208"/>
      <c r="F239" s="144"/>
      <c r="G239" s="141"/>
      <c r="Q239" s="144"/>
      <c r="R239" s="141"/>
      <c r="AK239" s="144"/>
      <c r="AL239" s="191"/>
      <c r="AM239" s="144"/>
      <c r="AO239" s="182"/>
      <c r="AZ239" s="144"/>
      <c r="BA239" s="191"/>
    </row>
    <row r="240" spans="2:53">
      <c r="B240" s="144"/>
      <c r="C240" s="144"/>
      <c r="D240" s="207"/>
      <c r="E240" s="208"/>
      <c r="F240" s="144"/>
      <c r="G240" s="141"/>
      <c r="Q240" s="144"/>
      <c r="R240" s="141"/>
      <c r="AK240" s="144"/>
      <c r="AL240" s="191"/>
      <c r="AM240" s="144"/>
      <c r="AO240" s="182"/>
      <c r="AZ240" s="144"/>
      <c r="BA240" s="191"/>
    </row>
    <row r="241" spans="2:53">
      <c r="B241" s="144"/>
      <c r="C241" s="144"/>
      <c r="D241" s="207"/>
      <c r="E241" s="208"/>
      <c r="F241" s="144"/>
      <c r="G241" s="141"/>
      <c r="Q241" s="144"/>
      <c r="R241" s="141"/>
      <c r="AK241" s="144"/>
      <c r="AL241" s="191"/>
      <c r="AM241" s="144"/>
      <c r="AO241" s="182"/>
      <c r="AZ241" s="144"/>
      <c r="BA241" s="191"/>
    </row>
    <row r="242" spans="2:53">
      <c r="B242" s="144"/>
      <c r="C242" s="144"/>
      <c r="D242" s="207"/>
      <c r="E242" s="208"/>
      <c r="F242" s="144"/>
      <c r="G242" s="141"/>
      <c r="Q242" s="144"/>
      <c r="R242" s="141"/>
      <c r="AK242" s="144"/>
      <c r="AL242" s="191"/>
      <c r="AM242" s="144"/>
      <c r="AO242" s="182"/>
      <c r="AZ242" s="144"/>
      <c r="BA242" s="191"/>
    </row>
    <row r="243" spans="2:53">
      <c r="B243" s="144"/>
      <c r="C243" s="144"/>
      <c r="D243" s="207"/>
      <c r="E243" s="208"/>
      <c r="F243" s="210"/>
      <c r="G243" s="141"/>
      <c r="Q243" s="144"/>
      <c r="R243" s="141"/>
      <c r="AK243" s="144"/>
      <c r="AL243" s="191"/>
      <c r="AM243" s="144"/>
      <c r="AO243" s="182"/>
      <c r="AZ243" s="144"/>
      <c r="BA243" s="191"/>
    </row>
    <row r="244" spans="2:53">
      <c r="B244" s="144"/>
      <c r="C244" s="144"/>
      <c r="D244" s="207"/>
      <c r="E244" s="208"/>
      <c r="F244" s="144"/>
      <c r="G244" s="141"/>
      <c r="Q244" s="144"/>
      <c r="R244" s="141"/>
      <c r="AK244" s="144"/>
      <c r="AL244" s="191"/>
      <c r="AM244" s="144"/>
      <c r="AO244" s="182"/>
      <c r="AZ244" s="144"/>
      <c r="BA244" s="191"/>
    </row>
    <row r="245" spans="2:53">
      <c r="B245" s="144"/>
      <c r="C245" s="144"/>
      <c r="D245" s="207"/>
      <c r="E245" s="208"/>
      <c r="F245" s="144"/>
      <c r="G245" s="141"/>
      <c r="Q245" s="144"/>
      <c r="R245" s="141"/>
      <c r="AK245" s="144"/>
      <c r="AL245" s="191"/>
      <c r="AM245" s="144"/>
      <c r="AO245" s="182"/>
      <c r="AZ245" s="144"/>
      <c r="BA245" s="191"/>
    </row>
    <row r="246" spans="2:53">
      <c r="B246" s="144"/>
      <c r="C246" s="144"/>
      <c r="D246" s="207"/>
      <c r="E246" s="208"/>
      <c r="F246" s="144"/>
      <c r="G246" s="141"/>
      <c r="Q246" s="144"/>
      <c r="R246" s="141"/>
      <c r="AK246" s="144"/>
      <c r="AL246" s="191"/>
      <c r="AM246" s="144"/>
      <c r="AO246" s="182"/>
      <c r="AZ246" s="144"/>
      <c r="BA246" s="191"/>
    </row>
    <row r="247" spans="2:53">
      <c r="B247" s="144"/>
      <c r="C247" s="144"/>
      <c r="D247" s="207"/>
      <c r="E247" s="208"/>
      <c r="F247" s="144"/>
      <c r="G247" s="141"/>
      <c r="Q247" s="144"/>
      <c r="R247" s="141"/>
      <c r="AK247" s="144"/>
      <c r="AL247" s="191"/>
      <c r="AM247" s="144"/>
      <c r="AO247" s="182"/>
      <c r="AZ247" s="144"/>
      <c r="BA247" s="191"/>
    </row>
    <row r="248" spans="2:53">
      <c r="B248" s="144"/>
      <c r="C248" s="144"/>
      <c r="D248" s="207"/>
      <c r="E248" s="208"/>
      <c r="F248" s="144"/>
      <c r="G248" s="141"/>
      <c r="Q248" s="144"/>
      <c r="R248" s="141"/>
      <c r="AK248" s="144"/>
      <c r="AL248" s="191"/>
      <c r="AM248" s="144"/>
      <c r="AO248" s="182"/>
      <c r="AZ248" s="144"/>
      <c r="BA248" s="191"/>
    </row>
    <row r="249" spans="2:53">
      <c r="B249" s="144"/>
      <c r="C249" s="144"/>
      <c r="D249" s="207"/>
      <c r="E249" s="208"/>
      <c r="F249" s="144"/>
      <c r="G249" s="141"/>
      <c r="Q249" s="144"/>
      <c r="R249" s="141"/>
      <c r="AK249" s="144"/>
      <c r="AL249" s="191"/>
      <c r="AM249" s="144"/>
      <c r="AO249" s="182"/>
      <c r="AZ249" s="144"/>
      <c r="BA249" s="191"/>
    </row>
    <row r="250" spans="2:53">
      <c r="B250" s="144"/>
      <c r="C250" s="144"/>
      <c r="D250" s="207"/>
      <c r="E250" s="208"/>
      <c r="F250" s="144"/>
      <c r="G250" s="141"/>
      <c r="Q250" s="144"/>
      <c r="R250" s="141"/>
      <c r="AK250" s="144"/>
      <c r="AL250" s="191"/>
      <c r="AM250" s="144"/>
      <c r="AO250" s="182"/>
      <c r="AZ250" s="144"/>
      <c r="BA250" s="191"/>
    </row>
    <row r="251" spans="2:53">
      <c r="B251" s="144"/>
      <c r="C251" s="144"/>
      <c r="D251" s="207"/>
      <c r="E251" s="208"/>
      <c r="F251" s="144"/>
      <c r="G251" s="141"/>
      <c r="Q251" s="144"/>
      <c r="R251" s="141"/>
      <c r="AK251" s="144"/>
      <c r="AL251" s="191"/>
      <c r="AM251" s="144"/>
      <c r="AO251" s="182"/>
      <c r="AZ251" s="144"/>
      <c r="BA251" s="191"/>
    </row>
    <row r="252" spans="2:53">
      <c r="B252" s="144"/>
      <c r="C252" s="144"/>
      <c r="D252" s="207"/>
      <c r="E252" s="208"/>
      <c r="F252" s="144"/>
      <c r="G252" s="141"/>
      <c r="Q252" s="144"/>
      <c r="R252" s="141"/>
      <c r="AK252" s="144"/>
      <c r="AL252" s="191"/>
      <c r="AM252" s="144"/>
      <c r="AO252" s="182"/>
      <c r="AZ252" s="144"/>
      <c r="BA252" s="191"/>
    </row>
    <row r="253" spans="2:53">
      <c r="B253" s="144"/>
      <c r="C253" s="144"/>
      <c r="D253" s="207"/>
      <c r="E253" s="208"/>
      <c r="F253" s="210"/>
      <c r="G253" s="141"/>
      <c r="Q253" s="144"/>
      <c r="R253" s="141"/>
      <c r="AK253" s="144"/>
      <c r="AL253" s="191"/>
      <c r="AM253" s="144"/>
      <c r="AO253" s="182"/>
      <c r="AZ253" s="144"/>
      <c r="BA253" s="191"/>
    </row>
    <row r="254" spans="2:53">
      <c r="B254" s="144"/>
      <c r="C254" s="144"/>
      <c r="D254" s="207"/>
      <c r="E254" s="208"/>
      <c r="F254" s="144"/>
      <c r="G254" s="141"/>
      <c r="Q254" s="144"/>
      <c r="R254" s="141"/>
      <c r="AK254" s="144"/>
      <c r="AL254" s="191"/>
      <c r="AM254" s="144"/>
      <c r="AO254" s="182"/>
      <c r="AZ254" s="144"/>
      <c r="BA254" s="191"/>
    </row>
    <row r="255" spans="2:53">
      <c r="B255" s="144"/>
      <c r="C255" s="144"/>
      <c r="D255" s="207"/>
      <c r="E255" s="182"/>
    </row>
    <row r="256" spans="2:53">
      <c r="B256" s="144"/>
      <c r="C256" s="144"/>
      <c r="D256" s="207"/>
      <c r="E256" s="182"/>
    </row>
    <row r="257" spans="2:52">
      <c r="B257" s="144"/>
      <c r="C257" s="144"/>
      <c r="D257" s="207"/>
      <c r="E257" s="182"/>
    </row>
    <row r="258" spans="2:52">
      <c r="B258" s="144"/>
      <c r="C258" s="144"/>
      <c r="D258" s="207"/>
      <c r="E258" s="182"/>
    </row>
    <row r="259" spans="2:52">
      <c r="B259" s="144"/>
      <c r="C259" s="144"/>
      <c r="D259" s="207"/>
      <c r="E259" s="182"/>
    </row>
    <row r="260" spans="2:52">
      <c r="B260" s="144"/>
      <c r="C260" s="144"/>
      <c r="D260" s="207"/>
      <c r="E260" s="182"/>
      <c r="F260" s="144"/>
      <c r="Q260" s="144"/>
      <c r="AK260" s="144"/>
      <c r="AM260" s="144"/>
      <c r="AN260" s="144"/>
      <c r="AZ260" s="144"/>
    </row>
    <row r="261" spans="2:52">
      <c r="B261" s="144"/>
      <c r="C261" s="144"/>
      <c r="E261" s="182"/>
      <c r="F261" s="144"/>
      <c r="Q261" s="144"/>
      <c r="AK261" s="144"/>
      <c r="AM261" s="144"/>
      <c r="AN261" s="144"/>
      <c r="AZ261" s="144"/>
    </row>
    <row r="262" spans="2:52">
      <c r="B262" s="144"/>
      <c r="C262" s="144"/>
      <c r="E262" s="182"/>
      <c r="F262" s="144"/>
      <c r="Q262" s="144"/>
      <c r="AK262" s="144"/>
      <c r="AM262" s="144"/>
      <c r="AN262" s="144"/>
      <c r="AZ262" s="144"/>
    </row>
    <row r="263" spans="2:52">
      <c r="B263" s="144"/>
      <c r="C263" s="144"/>
      <c r="E263" s="182"/>
      <c r="F263" s="144"/>
      <c r="Q263" s="144"/>
      <c r="AK263" s="144"/>
      <c r="AM263" s="144"/>
      <c r="AN263" s="144"/>
      <c r="AZ263" s="144"/>
    </row>
    <row r="264" spans="2:52">
      <c r="B264" s="144"/>
      <c r="C264" s="144"/>
      <c r="E264" s="182"/>
      <c r="F264" s="144"/>
      <c r="Q264" s="144"/>
      <c r="AK264" s="144"/>
      <c r="AM264" s="144"/>
      <c r="AN264" s="144"/>
      <c r="AZ264" s="144"/>
    </row>
    <row r="265" spans="2:52">
      <c r="B265" s="144"/>
      <c r="C265" s="144"/>
      <c r="E265" s="182"/>
      <c r="F265" s="144"/>
      <c r="Q265" s="144"/>
      <c r="AK265" s="144"/>
      <c r="AM265" s="144"/>
      <c r="AN265" s="144"/>
      <c r="AZ265" s="144"/>
    </row>
    <row r="266" spans="2:52">
      <c r="B266" s="144"/>
      <c r="C266" s="144"/>
      <c r="E266" s="182"/>
      <c r="F266" s="144"/>
      <c r="Q266" s="144"/>
      <c r="AK266" s="144"/>
      <c r="AM266" s="144"/>
      <c r="AN266" s="144"/>
      <c r="AZ266" s="144"/>
    </row>
    <row r="267" spans="2:52">
      <c r="B267" s="144"/>
      <c r="C267" s="144"/>
      <c r="E267" s="182"/>
      <c r="F267" s="144"/>
      <c r="Q267" s="144"/>
      <c r="AK267" s="144"/>
      <c r="AM267" s="144"/>
      <c r="AN267" s="144"/>
      <c r="AZ267" s="144"/>
    </row>
    <row r="268" spans="2:52">
      <c r="B268" s="144"/>
      <c r="C268" s="144"/>
      <c r="E268" s="182"/>
      <c r="F268" s="144"/>
      <c r="Q268" s="144"/>
      <c r="AK268" s="144"/>
      <c r="AM268" s="144"/>
      <c r="AN268" s="144"/>
      <c r="AZ268" s="144"/>
    </row>
    <row r="269" spans="2:52">
      <c r="B269" s="144"/>
      <c r="C269" s="144"/>
      <c r="E269" s="182"/>
      <c r="F269" s="144"/>
      <c r="Q269" s="144"/>
      <c r="AK269" s="144"/>
      <c r="AM269" s="144"/>
      <c r="AN269" s="144"/>
      <c r="AZ269" s="144"/>
    </row>
    <row r="270" spans="2:52">
      <c r="B270" s="144"/>
      <c r="C270" s="144"/>
      <c r="E270" s="182"/>
      <c r="F270" s="144"/>
      <c r="Q270" s="144"/>
      <c r="AK270" s="144"/>
      <c r="AM270" s="144"/>
      <c r="AN270" s="144"/>
      <c r="AZ270" s="144"/>
    </row>
    <row r="271" spans="2:52">
      <c r="B271" s="144"/>
      <c r="C271" s="144"/>
      <c r="E271" s="182"/>
      <c r="F271" s="144"/>
      <c r="Q271" s="144"/>
      <c r="AK271" s="144"/>
      <c r="AM271" s="144"/>
      <c r="AN271" s="144"/>
      <c r="AZ271" s="144"/>
    </row>
    <row r="272" spans="2:52">
      <c r="B272" s="144"/>
      <c r="C272" s="144"/>
      <c r="E272" s="182"/>
      <c r="F272" s="144"/>
      <c r="Q272" s="144"/>
      <c r="AK272" s="144"/>
      <c r="AM272" s="144"/>
      <c r="AN272" s="144"/>
      <c r="AZ272" s="144"/>
    </row>
    <row r="273" spans="2:52">
      <c r="B273" s="144"/>
      <c r="C273" s="144"/>
      <c r="E273" s="182"/>
      <c r="F273" s="144"/>
      <c r="Q273" s="144"/>
      <c r="AK273" s="144"/>
      <c r="AM273" s="144"/>
      <c r="AN273" s="144"/>
      <c r="AZ273" s="144"/>
    </row>
    <row r="274" spans="2:52">
      <c r="B274" s="144"/>
      <c r="C274" s="144"/>
      <c r="E274" s="182"/>
      <c r="F274" s="144"/>
      <c r="Q274" s="144"/>
      <c r="AK274" s="144"/>
      <c r="AM274" s="144"/>
      <c r="AN274" s="144"/>
      <c r="AZ274" s="144"/>
    </row>
    <row r="275" spans="2:52">
      <c r="B275" s="144"/>
      <c r="C275" s="144"/>
      <c r="E275" s="182"/>
      <c r="F275" s="144"/>
      <c r="Q275" s="144"/>
      <c r="AK275" s="144"/>
      <c r="AM275" s="144"/>
      <c r="AN275" s="144"/>
      <c r="AZ275" s="144"/>
    </row>
  </sheetData>
  <autoFilter ref="A2:AZ140"/>
  <phoneticPr fontId="2" type="noConversion"/>
  <printOptions headings="1"/>
  <pageMargins left="0.75" right="0.75" top="1" bottom="1" header="0.5" footer="0.5"/>
  <pageSetup scale="52" orientation="landscape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6"/>
  <sheetViews>
    <sheetView zoomScale="115" zoomScaleNormal="115" workbookViewId="0"/>
  </sheetViews>
  <sheetFormatPr defaultRowHeight="12.75"/>
  <cols>
    <col min="1" max="1" width="44.42578125" style="86" customWidth="1"/>
    <col min="2" max="2" width="14.5703125" style="86" customWidth="1"/>
    <col min="3" max="3" width="14.85546875" style="86" customWidth="1"/>
    <col min="4" max="4" width="16.5703125" style="86" customWidth="1"/>
    <col min="5" max="5" width="19" style="86" bestFit="1" customWidth="1"/>
    <col min="6" max="6" width="14.28515625" style="86" bestFit="1" customWidth="1"/>
    <col min="7" max="7" width="9.140625" style="86" bestFit="1" customWidth="1"/>
    <col min="8" max="8" width="11.7109375" style="86" bestFit="1" customWidth="1"/>
    <col min="9" max="9" width="10.7109375" style="86" bestFit="1" customWidth="1"/>
    <col min="10" max="10" width="9.28515625" style="86" bestFit="1" customWidth="1"/>
    <col min="11" max="11" width="12.7109375" style="86" bestFit="1" customWidth="1"/>
    <col min="12" max="16384" width="9.140625" style="86"/>
  </cols>
  <sheetData>
    <row r="1" spans="1:11" ht="51" customHeight="1">
      <c r="B1" s="87" t="s">
        <v>288</v>
      </c>
      <c r="C1" s="87" t="s">
        <v>242</v>
      </c>
      <c r="D1" s="87" t="s">
        <v>289</v>
      </c>
      <c r="E1" s="88" t="s">
        <v>113</v>
      </c>
    </row>
    <row r="2" spans="1:11" ht="12" customHeight="1">
      <c r="B2" s="87" t="s">
        <v>60</v>
      </c>
      <c r="C2" s="87" t="s">
        <v>61</v>
      </c>
      <c r="D2" s="87" t="s">
        <v>62</v>
      </c>
      <c r="E2" s="88" t="s">
        <v>63</v>
      </c>
    </row>
    <row r="3" spans="1:11">
      <c r="A3" s="89" t="s">
        <v>106</v>
      </c>
      <c r="B3" s="85">
        <v>1493810.4949999999</v>
      </c>
      <c r="C3" s="90">
        <v>0</v>
      </c>
      <c r="D3" s="90">
        <v>0</v>
      </c>
      <c r="E3" s="90">
        <v>1493810.4949999999</v>
      </c>
    </row>
    <row r="4" spans="1:11">
      <c r="A4" s="89" t="s">
        <v>118</v>
      </c>
      <c r="B4" s="85">
        <v>796637.45250000001</v>
      </c>
      <c r="C4" s="90">
        <v>0</v>
      </c>
      <c r="D4" s="90">
        <v>0</v>
      </c>
      <c r="E4" s="90">
        <v>796637.45250000001</v>
      </c>
    </row>
    <row r="5" spans="1:11">
      <c r="A5" s="89" t="s">
        <v>105</v>
      </c>
      <c r="B5" s="85">
        <v>727852.05562500004</v>
      </c>
      <c r="C5" s="90">
        <v>0</v>
      </c>
      <c r="D5" s="90">
        <v>0</v>
      </c>
      <c r="E5" s="90">
        <v>727852.05562500004</v>
      </c>
    </row>
    <row r="6" spans="1:11">
      <c r="A6" s="89" t="s">
        <v>104</v>
      </c>
      <c r="B6" s="85">
        <v>652600.00812499993</v>
      </c>
      <c r="C6" s="90">
        <v>0</v>
      </c>
      <c r="D6" s="90">
        <v>0</v>
      </c>
      <c r="E6" s="90">
        <v>652600.00812499993</v>
      </c>
    </row>
    <row r="7" spans="1:11">
      <c r="A7" s="89" t="s">
        <v>109</v>
      </c>
      <c r="B7" s="85">
        <v>573601.73249999993</v>
      </c>
      <c r="C7" s="90">
        <v>0</v>
      </c>
      <c r="D7" s="90">
        <v>0</v>
      </c>
      <c r="E7" s="90">
        <v>573601.73249999993</v>
      </c>
    </row>
    <row r="8" spans="1:11">
      <c r="A8" s="89" t="s">
        <v>117</v>
      </c>
      <c r="B8" s="85">
        <v>1299309.93</v>
      </c>
      <c r="C8" s="90">
        <v>0</v>
      </c>
      <c r="D8" s="90">
        <v>0</v>
      </c>
      <c r="E8" s="90">
        <v>1299309.93</v>
      </c>
    </row>
    <row r="9" spans="1:11">
      <c r="A9" s="89" t="s">
        <v>39</v>
      </c>
      <c r="B9" s="85">
        <v>556584</v>
      </c>
      <c r="C9" s="90">
        <v>0</v>
      </c>
      <c r="D9" s="90">
        <v>0</v>
      </c>
      <c r="E9" s="90">
        <v>556584</v>
      </c>
    </row>
    <row r="10" spans="1:11">
      <c r="A10" s="89" t="s">
        <v>40</v>
      </c>
      <c r="B10" s="85">
        <v>1991812.59</v>
      </c>
      <c r="C10" s="90">
        <v>0</v>
      </c>
      <c r="D10" s="90">
        <v>0</v>
      </c>
      <c r="E10" s="90">
        <v>1991812.59</v>
      </c>
      <c r="K10" s="375"/>
    </row>
    <row r="11" spans="1:11">
      <c r="A11" s="89" t="s">
        <v>2</v>
      </c>
      <c r="B11" s="90">
        <v>8092208.263749999</v>
      </c>
      <c r="C11" s="90">
        <v>0</v>
      </c>
      <c r="D11" s="90">
        <v>0</v>
      </c>
      <c r="E11" s="90">
        <v>8092208.263749999</v>
      </c>
    </row>
    <row r="13" spans="1:11" ht="14.25">
      <c r="A13" s="91" t="s">
        <v>114</v>
      </c>
    </row>
    <row r="14" spans="1:11" ht="14.25">
      <c r="A14" s="91" t="s">
        <v>115</v>
      </c>
    </row>
    <row r="15" spans="1:11" ht="14.25">
      <c r="A15" s="91" t="s">
        <v>116</v>
      </c>
    </row>
    <row r="16" spans="1:11" ht="14.25">
      <c r="A16" s="91"/>
    </row>
  </sheetData>
  <phoneticPr fontId="2" type="noConversion"/>
  <pageMargins left="0.75" right="0.75" top="1" bottom="1" header="0.5" footer="0.5"/>
  <pageSetup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B172"/>
  <sheetViews>
    <sheetView zoomScale="85" zoomScaleNormal="85" workbookViewId="0"/>
  </sheetViews>
  <sheetFormatPr defaultRowHeight="12.75"/>
  <cols>
    <col min="1" max="1" width="57.140625" style="218" customWidth="1"/>
    <col min="2" max="4" width="14.7109375" style="218" customWidth="1"/>
    <col min="5" max="13" width="14.7109375" style="236" customWidth="1"/>
    <col min="14" max="14" width="15.85546875" style="236" bestFit="1" customWidth="1"/>
    <col min="15" max="15" width="10.140625" style="236" bestFit="1" customWidth="1"/>
    <col min="16" max="50" width="6.5703125" style="236" customWidth="1"/>
    <col min="51" max="51" width="6.5703125" style="218" customWidth="1"/>
    <col min="52" max="86" width="6.5703125" style="231" customWidth="1"/>
    <col min="87" max="147" width="6.5703125" style="218" customWidth="1"/>
    <col min="148" max="150" width="7.5703125" style="218" bestFit="1" customWidth="1"/>
    <col min="151" max="163" width="6.5703125" style="218" customWidth="1"/>
    <col min="164" max="167" width="7.5703125" style="218" bestFit="1" customWidth="1"/>
    <col min="168" max="202" width="6.5703125" style="218" customWidth="1"/>
    <col min="203" max="203" width="7.5703125" style="218" bestFit="1" customWidth="1"/>
    <col min="204" max="236" width="6.5703125" style="218" customWidth="1"/>
    <col min="237" max="16384" width="9.140625" style="218"/>
  </cols>
  <sheetData>
    <row r="1" spans="1:236" ht="25.5">
      <c r="A1" s="428" t="s">
        <v>0</v>
      </c>
      <c r="B1" s="211" t="s">
        <v>32</v>
      </c>
      <c r="C1" s="211" t="s">
        <v>33</v>
      </c>
      <c r="D1" s="429" t="s">
        <v>17</v>
      </c>
      <c r="E1" s="212" t="s">
        <v>32</v>
      </c>
      <c r="F1" s="211" t="s">
        <v>33</v>
      </c>
      <c r="G1" s="212" t="s">
        <v>32</v>
      </c>
      <c r="H1" s="211" t="s">
        <v>33</v>
      </c>
      <c r="I1" s="213" t="s">
        <v>32</v>
      </c>
      <c r="J1" s="214" t="s">
        <v>33</v>
      </c>
      <c r="K1" s="215" t="s">
        <v>2</v>
      </c>
      <c r="L1" s="213" t="s">
        <v>28</v>
      </c>
      <c r="M1" s="214" t="s">
        <v>29</v>
      </c>
      <c r="N1" s="215" t="s">
        <v>37</v>
      </c>
      <c r="O1" s="216"/>
      <c r="P1" s="217">
        <v>1</v>
      </c>
      <c r="Q1" s="217">
        <f>P1+1</f>
        <v>2</v>
      </c>
      <c r="R1" s="217">
        <f t="shared" ref="R1:AX1" si="0">Q1+1</f>
        <v>3</v>
      </c>
      <c r="S1" s="217">
        <f t="shared" si="0"/>
        <v>4</v>
      </c>
      <c r="T1" s="217">
        <f t="shared" si="0"/>
        <v>5</v>
      </c>
      <c r="U1" s="217">
        <f t="shared" si="0"/>
        <v>6</v>
      </c>
      <c r="V1" s="217">
        <f t="shared" si="0"/>
        <v>7</v>
      </c>
      <c r="W1" s="217">
        <f t="shared" si="0"/>
        <v>8</v>
      </c>
      <c r="X1" s="217">
        <f t="shared" si="0"/>
        <v>9</v>
      </c>
      <c r="Y1" s="217">
        <f t="shared" si="0"/>
        <v>10</v>
      </c>
      <c r="Z1" s="217">
        <f t="shared" si="0"/>
        <v>11</v>
      </c>
      <c r="AA1" s="217">
        <f t="shared" si="0"/>
        <v>12</v>
      </c>
      <c r="AB1" s="217">
        <f t="shared" si="0"/>
        <v>13</v>
      </c>
      <c r="AC1" s="217">
        <f t="shared" si="0"/>
        <v>14</v>
      </c>
      <c r="AD1" s="217">
        <f t="shared" si="0"/>
        <v>15</v>
      </c>
      <c r="AE1" s="217">
        <f t="shared" si="0"/>
        <v>16</v>
      </c>
      <c r="AF1" s="217">
        <f t="shared" si="0"/>
        <v>17</v>
      </c>
      <c r="AG1" s="217">
        <f t="shared" si="0"/>
        <v>18</v>
      </c>
      <c r="AH1" s="217">
        <f t="shared" si="0"/>
        <v>19</v>
      </c>
      <c r="AI1" s="217">
        <f t="shared" si="0"/>
        <v>20</v>
      </c>
      <c r="AJ1" s="217">
        <f t="shared" si="0"/>
        <v>21</v>
      </c>
      <c r="AK1" s="217">
        <f t="shared" si="0"/>
        <v>22</v>
      </c>
      <c r="AL1" s="217">
        <f t="shared" si="0"/>
        <v>23</v>
      </c>
      <c r="AM1" s="217">
        <f t="shared" si="0"/>
        <v>24</v>
      </c>
      <c r="AN1" s="217">
        <f t="shared" si="0"/>
        <v>25</v>
      </c>
      <c r="AO1" s="217">
        <f t="shared" si="0"/>
        <v>26</v>
      </c>
      <c r="AP1" s="217">
        <f t="shared" si="0"/>
        <v>27</v>
      </c>
      <c r="AQ1" s="217">
        <f t="shared" si="0"/>
        <v>28</v>
      </c>
      <c r="AR1" s="217">
        <f t="shared" si="0"/>
        <v>29</v>
      </c>
      <c r="AS1" s="217">
        <f t="shared" si="0"/>
        <v>30</v>
      </c>
      <c r="AT1" s="217">
        <f t="shared" si="0"/>
        <v>31</v>
      </c>
      <c r="AU1" s="217">
        <f t="shared" si="0"/>
        <v>32</v>
      </c>
      <c r="AV1" s="217">
        <f t="shared" si="0"/>
        <v>33</v>
      </c>
      <c r="AW1" s="217">
        <f t="shared" si="0"/>
        <v>34</v>
      </c>
      <c r="AX1" s="217">
        <f t="shared" si="0"/>
        <v>35</v>
      </c>
      <c r="AZ1" s="424">
        <v>1</v>
      </c>
      <c r="BA1" s="424">
        <f>AZ1+1</f>
        <v>2</v>
      </c>
      <c r="BB1" s="424">
        <f t="shared" ref="BB1:CH1" si="1">BA1+1</f>
        <v>3</v>
      </c>
      <c r="BC1" s="424">
        <f t="shared" si="1"/>
        <v>4</v>
      </c>
      <c r="BD1" s="424">
        <f t="shared" si="1"/>
        <v>5</v>
      </c>
      <c r="BE1" s="424">
        <f t="shared" si="1"/>
        <v>6</v>
      </c>
      <c r="BF1" s="424">
        <f t="shared" si="1"/>
        <v>7</v>
      </c>
      <c r="BG1" s="424">
        <f t="shared" si="1"/>
        <v>8</v>
      </c>
      <c r="BH1" s="424">
        <f t="shared" si="1"/>
        <v>9</v>
      </c>
      <c r="BI1" s="424">
        <f t="shared" si="1"/>
        <v>10</v>
      </c>
      <c r="BJ1" s="424">
        <f t="shared" si="1"/>
        <v>11</v>
      </c>
      <c r="BK1" s="424">
        <f t="shared" si="1"/>
        <v>12</v>
      </c>
      <c r="BL1" s="424">
        <f t="shared" si="1"/>
        <v>13</v>
      </c>
      <c r="BM1" s="424">
        <f t="shared" si="1"/>
        <v>14</v>
      </c>
      <c r="BN1" s="424">
        <f t="shared" si="1"/>
        <v>15</v>
      </c>
      <c r="BO1" s="424">
        <f t="shared" si="1"/>
        <v>16</v>
      </c>
      <c r="BP1" s="424">
        <f t="shared" si="1"/>
        <v>17</v>
      </c>
      <c r="BQ1" s="424">
        <f t="shared" si="1"/>
        <v>18</v>
      </c>
      <c r="BR1" s="424">
        <f t="shared" si="1"/>
        <v>19</v>
      </c>
      <c r="BS1" s="424">
        <f t="shared" si="1"/>
        <v>20</v>
      </c>
      <c r="BT1" s="424">
        <f t="shared" si="1"/>
        <v>21</v>
      </c>
      <c r="BU1" s="424">
        <f t="shared" si="1"/>
        <v>22</v>
      </c>
      <c r="BV1" s="424">
        <f t="shared" si="1"/>
        <v>23</v>
      </c>
      <c r="BW1" s="424">
        <f t="shared" si="1"/>
        <v>24</v>
      </c>
      <c r="BX1" s="424">
        <f t="shared" si="1"/>
        <v>25</v>
      </c>
      <c r="BY1" s="424">
        <f t="shared" si="1"/>
        <v>26</v>
      </c>
      <c r="BZ1" s="424">
        <f t="shared" si="1"/>
        <v>27</v>
      </c>
      <c r="CA1" s="424">
        <f t="shared" si="1"/>
        <v>28</v>
      </c>
      <c r="CB1" s="424">
        <f t="shared" si="1"/>
        <v>29</v>
      </c>
      <c r="CC1" s="424">
        <f t="shared" si="1"/>
        <v>30</v>
      </c>
      <c r="CD1" s="424">
        <f t="shared" si="1"/>
        <v>31</v>
      </c>
      <c r="CE1" s="424">
        <f t="shared" si="1"/>
        <v>32</v>
      </c>
      <c r="CF1" s="424">
        <f t="shared" si="1"/>
        <v>33</v>
      </c>
      <c r="CG1" s="424">
        <f t="shared" si="1"/>
        <v>34</v>
      </c>
      <c r="CH1" s="424">
        <f t="shared" si="1"/>
        <v>35</v>
      </c>
      <c r="CJ1" s="218">
        <v>1</v>
      </c>
      <c r="CK1" s="218">
        <v>2</v>
      </c>
      <c r="CL1" s="218">
        <v>3</v>
      </c>
      <c r="CM1" s="218">
        <v>4</v>
      </c>
      <c r="CN1" s="218">
        <v>5</v>
      </c>
      <c r="CO1" s="218">
        <v>6</v>
      </c>
      <c r="CP1" s="218">
        <v>7</v>
      </c>
      <c r="CQ1" s="218">
        <v>8</v>
      </c>
      <c r="CR1" s="218">
        <v>9</v>
      </c>
      <c r="CS1" s="218">
        <v>10</v>
      </c>
      <c r="CT1" s="218">
        <v>11</v>
      </c>
      <c r="CU1" s="218">
        <v>12</v>
      </c>
      <c r="CV1" s="218">
        <v>13</v>
      </c>
      <c r="CW1" s="218">
        <v>14</v>
      </c>
      <c r="CX1" s="218">
        <v>15</v>
      </c>
      <c r="CY1" s="218">
        <v>16</v>
      </c>
      <c r="CZ1" s="218">
        <v>17</v>
      </c>
      <c r="DA1" s="218">
        <v>18</v>
      </c>
      <c r="DB1" s="218">
        <v>19</v>
      </c>
      <c r="DC1" s="218">
        <v>20</v>
      </c>
      <c r="DD1" s="218">
        <v>21</v>
      </c>
      <c r="DE1" s="218">
        <v>22</v>
      </c>
      <c r="DF1" s="218">
        <v>23</v>
      </c>
      <c r="DG1" s="218">
        <v>24</v>
      </c>
      <c r="DH1" s="218">
        <v>25</v>
      </c>
      <c r="DI1" s="218">
        <v>26</v>
      </c>
      <c r="DJ1" s="218">
        <v>27</v>
      </c>
      <c r="DK1" s="218">
        <v>28</v>
      </c>
      <c r="DL1" s="218">
        <v>29</v>
      </c>
      <c r="DM1" s="218">
        <v>30</v>
      </c>
      <c r="DN1" s="218">
        <v>31</v>
      </c>
      <c r="DO1" s="218">
        <v>32</v>
      </c>
      <c r="DP1" s="218">
        <v>33</v>
      </c>
      <c r="DQ1" s="218">
        <v>34</v>
      </c>
      <c r="DR1" s="218">
        <v>35</v>
      </c>
      <c r="DS1" s="218">
        <v>36</v>
      </c>
      <c r="DU1" s="218">
        <v>1</v>
      </c>
      <c r="DV1" s="218">
        <v>2</v>
      </c>
      <c r="DW1" s="218">
        <v>3</v>
      </c>
      <c r="DX1" s="218">
        <v>4</v>
      </c>
      <c r="DY1" s="218">
        <v>5</v>
      </c>
      <c r="DZ1" s="218">
        <v>6</v>
      </c>
      <c r="EA1" s="218">
        <v>7</v>
      </c>
      <c r="EB1" s="218">
        <v>8</v>
      </c>
      <c r="EC1" s="218">
        <v>9</v>
      </c>
      <c r="ED1" s="218">
        <v>10</v>
      </c>
      <c r="EE1" s="218">
        <v>11</v>
      </c>
      <c r="EF1" s="218">
        <v>12</v>
      </c>
      <c r="EG1" s="218">
        <v>13</v>
      </c>
      <c r="EH1" s="218">
        <v>14</v>
      </c>
      <c r="EI1" s="218">
        <v>15</v>
      </c>
      <c r="EJ1" s="218">
        <v>16</v>
      </c>
      <c r="EK1" s="218">
        <v>17</v>
      </c>
      <c r="EL1" s="218">
        <v>18</v>
      </c>
      <c r="EM1" s="218">
        <v>19</v>
      </c>
      <c r="EN1" s="218">
        <v>20</v>
      </c>
      <c r="EO1" s="218">
        <v>21</v>
      </c>
      <c r="EP1" s="218">
        <v>22</v>
      </c>
      <c r="EQ1" s="218">
        <v>23</v>
      </c>
      <c r="ER1" s="218">
        <v>24</v>
      </c>
      <c r="ES1" s="218">
        <v>25</v>
      </c>
      <c r="ET1" s="218">
        <v>26</v>
      </c>
      <c r="EU1" s="218">
        <v>27</v>
      </c>
      <c r="EV1" s="218">
        <v>28</v>
      </c>
      <c r="EW1" s="218">
        <v>29</v>
      </c>
      <c r="EX1" s="218">
        <v>30</v>
      </c>
      <c r="EY1" s="218">
        <v>31</v>
      </c>
      <c r="EZ1" s="218">
        <v>32</v>
      </c>
      <c r="FA1" s="218">
        <v>33</v>
      </c>
      <c r="FB1" s="218">
        <v>34</v>
      </c>
      <c r="FC1" s="218">
        <v>35</v>
      </c>
      <c r="FD1" s="218">
        <v>36</v>
      </c>
      <c r="FF1" s="218">
        <v>1</v>
      </c>
      <c r="FG1" s="218">
        <v>2</v>
      </c>
      <c r="FH1" s="218">
        <v>3</v>
      </c>
      <c r="FI1" s="218">
        <v>4</v>
      </c>
      <c r="FJ1" s="218">
        <v>5</v>
      </c>
      <c r="FK1" s="218">
        <v>6</v>
      </c>
      <c r="FL1" s="218">
        <v>7</v>
      </c>
      <c r="FM1" s="218">
        <v>8</v>
      </c>
      <c r="FN1" s="218">
        <v>9</v>
      </c>
      <c r="FO1" s="218">
        <v>10</v>
      </c>
      <c r="FP1" s="218">
        <v>11</v>
      </c>
      <c r="FQ1" s="218">
        <v>12</v>
      </c>
      <c r="FR1" s="218">
        <v>13</v>
      </c>
      <c r="FS1" s="218">
        <v>14</v>
      </c>
      <c r="FT1" s="218">
        <v>15</v>
      </c>
      <c r="FU1" s="218">
        <v>16</v>
      </c>
      <c r="FV1" s="218">
        <v>17</v>
      </c>
      <c r="FW1" s="218">
        <v>18</v>
      </c>
      <c r="FX1" s="218">
        <v>19</v>
      </c>
      <c r="FY1" s="218">
        <v>20</v>
      </c>
      <c r="FZ1" s="218">
        <v>21</v>
      </c>
      <c r="GA1" s="218">
        <v>22</v>
      </c>
      <c r="GB1" s="218">
        <v>23</v>
      </c>
      <c r="GC1" s="218">
        <v>24</v>
      </c>
      <c r="GD1" s="218">
        <v>25</v>
      </c>
      <c r="GE1" s="218">
        <v>26</v>
      </c>
      <c r="GF1" s="218">
        <v>27</v>
      </c>
      <c r="GG1" s="218">
        <v>28</v>
      </c>
      <c r="GH1" s="218">
        <v>29</v>
      </c>
      <c r="GI1" s="218">
        <v>30</v>
      </c>
      <c r="GJ1" s="218">
        <v>31</v>
      </c>
      <c r="GK1" s="218">
        <v>32</v>
      </c>
      <c r="GL1" s="218">
        <v>33</v>
      </c>
      <c r="GM1" s="218">
        <v>34</v>
      </c>
      <c r="GN1" s="218">
        <v>35</v>
      </c>
      <c r="GO1" s="218">
        <v>36</v>
      </c>
      <c r="GP1" s="218">
        <v>37</v>
      </c>
      <c r="GR1" s="218">
        <v>1</v>
      </c>
      <c r="GS1" s="218">
        <v>2</v>
      </c>
      <c r="GT1" s="218">
        <v>3</v>
      </c>
      <c r="GU1" s="218">
        <v>4</v>
      </c>
      <c r="GV1" s="218">
        <v>5</v>
      </c>
      <c r="GW1" s="218">
        <v>6</v>
      </c>
      <c r="GX1" s="218">
        <v>7</v>
      </c>
      <c r="GY1" s="218">
        <v>8</v>
      </c>
      <c r="GZ1" s="218">
        <v>9</v>
      </c>
      <c r="HA1" s="218">
        <v>10</v>
      </c>
      <c r="HB1" s="218">
        <v>11</v>
      </c>
      <c r="HC1" s="218">
        <v>12</v>
      </c>
      <c r="HD1" s="218">
        <v>13</v>
      </c>
      <c r="HE1" s="218">
        <v>14</v>
      </c>
      <c r="HF1" s="218">
        <v>15</v>
      </c>
      <c r="HG1" s="218">
        <v>16</v>
      </c>
      <c r="HH1" s="218">
        <v>17</v>
      </c>
      <c r="HI1" s="218">
        <v>18</v>
      </c>
      <c r="HJ1" s="218">
        <v>19</v>
      </c>
      <c r="HK1" s="218">
        <v>20</v>
      </c>
      <c r="HL1" s="218">
        <v>21</v>
      </c>
      <c r="HM1" s="218">
        <v>22</v>
      </c>
      <c r="HN1" s="218">
        <v>23</v>
      </c>
      <c r="HO1" s="218">
        <v>24</v>
      </c>
      <c r="HP1" s="218">
        <v>25</v>
      </c>
      <c r="HQ1" s="218">
        <v>26</v>
      </c>
      <c r="HR1" s="218">
        <v>27</v>
      </c>
      <c r="HS1" s="218">
        <v>28</v>
      </c>
      <c r="HT1" s="218">
        <v>29</v>
      </c>
      <c r="HU1" s="218">
        <v>30</v>
      </c>
      <c r="HV1" s="218">
        <v>31</v>
      </c>
      <c r="HW1" s="218">
        <v>32</v>
      </c>
      <c r="HX1" s="218">
        <v>33</v>
      </c>
      <c r="HY1" s="218">
        <v>34</v>
      </c>
      <c r="HZ1" s="218">
        <v>35</v>
      </c>
      <c r="IA1" s="218">
        <v>36</v>
      </c>
      <c r="IB1" s="218">
        <v>37</v>
      </c>
    </row>
    <row r="2" spans="1:236" ht="13.5" thickBot="1">
      <c r="A2" s="430"/>
      <c r="B2" s="221" t="s">
        <v>24</v>
      </c>
      <c r="C2" s="221" t="s">
        <v>24</v>
      </c>
      <c r="D2" s="327"/>
      <c r="E2" s="220" t="s">
        <v>25</v>
      </c>
      <c r="F2" s="221" t="s">
        <v>25</v>
      </c>
      <c r="G2" s="220" t="s">
        <v>26</v>
      </c>
      <c r="H2" s="221" t="s">
        <v>26</v>
      </c>
      <c r="I2" s="220" t="s">
        <v>2</v>
      </c>
      <c r="J2" s="221" t="s">
        <v>2</v>
      </c>
      <c r="K2" s="222"/>
      <c r="L2" s="220" t="s">
        <v>2</v>
      </c>
      <c r="M2" s="221" t="s">
        <v>2</v>
      </c>
      <c r="N2" s="222" t="s">
        <v>47</v>
      </c>
      <c r="O2" s="219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</row>
    <row r="3" spans="1:236" s="144" customFormat="1">
      <c r="A3" s="417" t="s">
        <v>286</v>
      </c>
      <c r="B3" s="419">
        <f>SUM(P3:AX3)*VLOOKUP($A3,input,12,FALSE)</f>
        <v>0</v>
      </c>
      <c r="C3" s="225">
        <f>SUM(AZ3:CH3)*VLOOKUP($A3,input,12,FALSE)</f>
        <v>197593.51953202137</v>
      </c>
      <c r="D3" s="226">
        <f>SUM(B3:C3)</f>
        <v>197593.51953202137</v>
      </c>
      <c r="E3" s="227">
        <f>IF(Years&gt;1,SUM(CJ3:DS3)*VLOOKUP($A3,input,26,FALSE),0)</f>
        <v>0</v>
      </c>
      <c r="F3" s="228">
        <f>IF(Years&gt;1,SUM(DU3:FD3)*VLOOKUP($A3,input,26,FALSE),0)</f>
        <v>0</v>
      </c>
      <c r="G3" s="227">
        <f>IF(Years&gt;2,SUM(FF3:GP3)*VLOOKUP($A3,input,40,FALSE),0)</f>
        <v>0</v>
      </c>
      <c r="H3" s="228">
        <f>IF(Years&gt;2,SUM(GR3:IB3)*VLOOKUP($A3,input,40,FALSE),0)</f>
        <v>0</v>
      </c>
      <c r="I3" s="227">
        <f>B3+E3+G3</f>
        <v>0</v>
      </c>
      <c r="J3" s="176">
        <f>H3+F3+C3</f>
        <v>197593.51953202137</v>
      </c>
      <c r="K3" s="228">
        <f>SUM(I3:J3)</f>
        <v>197593.51953202137</v>
      </c>
      <c r="L3" s="227">
        <f>(B3*VLOOKUP($A3,input,16,FALSE))+(E3*VLOOKUP($A3,input,30,FALSE))+(G3*VLOOKUP($A3,input,44,FALSE))</f>
        <v>0</v>
      </c>
      <c r="M3" s="176">
        <f>(C3*(VLOOKUP($A3,input,16,FALSE))+(F3*VLOOKUP($A3,input,30,FALSE))+(H3*VLOOKUP($A3,input,44,FALSE)))</f>
        <v>158074.81562561711</v>
      </c>
      <c r="N3" s="228">
        <f>SUM(L3:M3)</f>
        <v>158074.81562561711</v>
      </c>
      <c r="O3" s="176">
        <f t="shared" ref="O3:O66" si="2">P3+AZ3</f>
        <v>65.571176488712908</v>
      </c>
      <c r="P3" s="176">
        <f t="shared" ref="P3:Y12" si="3">IF(P$1&lt;=VLOOKUP($A3,input,7,FALSE),(VLOOKUP($A3,input,5,FALSE)*VLOOKUP(P$1,AC_RATE,2,FALSE))/((1+Discount_Rate)^(P$1-1)),0)</f>
        <v>0</v>
      </c>
      <c r="Q3" s="176">
        <f t="shared" si="3"/>
        <v>0</v>
      </c>
      <c r="R3" s="176">
        <f t="shared" si="3"/>
        <v>0</v>
      </c>
      <c r="S3" s="176">
        <f t="shared" si="3"/>
        <v>0</v>
      </c>
      <c r="T3" s="176">
        <f t="shared" si="3"/>
        <v>0</v>
      </c>
      <c r="U3" s="176">
        <f t="shared" si="3"/>
        <v>0</v>
      </c>
      <c r="V3" s="176">
        <f t="shared" si="3"/>
        <v>0</v>
      </c>
      <c r="W3" s="176">
        <f t="shared" si="3"/>
        <v>0</v>
      </c>
      <c r="X3" s="176">
        <f t="shared" si="3"/>
        <v>0</v>
      </c>
      <c r="Y3" s="176">
        <f t="shared" si="3"/>
        <v>0</v>
      </c>
      <c r="Z3" s="176">
        <f t="shared" ref="Z3:AO7" si="4">IF(Z$1&lt;=VLOOKUP($A3,input,7,FALSE),(VLOOKUP($A3,input,5,FALSE)*VLOOKUP(Z$1,AC_RATE,2,FALSE))/((1+Discount_Rate)^(Z$1-1)),0)</f>
        <v>0</v>
      </c>
      <c r="AA3" s="176">
        <f t="shared" si="4"/>
        <v>0</v>
      </c>
      <c r="AB3" s="176">
        <f t="shared" si="4"/>
        <v>0</v>
      </c>
      <c r="AC3" s="176">
        <f t="shared" si="4"/>
        <v>0</v>
      </c>
      <c r="AD3" s="176">
        <f t="shared" si="4"/>
        <v>0</v>
      </c>
      <c r="AE3" s="176">
        <f t="shared" si="4"/>
        <v>0</v>
      </c>
      <c r="AF3" s="176">
        <f t="shared" si="4"/>
        <v>0</v>
      </c>
      <c r="AG3" s="176">
        <f t="shared" si="4"/>
        <v>0</v>
      </c>
      <c r="AH3" s="176">
        <f t="shared" si="4"/>
        <v>0</v>
      </c>
      <c r="AI3" s="176">
        <f t="shared" si="4"/>
        <v>0</v>
      </c>
      <c r="AJ3" s="176">
        <f t="shared" ref="AJ3:AX4" si="5">IF(AJ$1&lt;=VLOOKUP($A3,input,7,FALSE),(VLOOKUP($A3,input,5,FALSE)*VLOOKUP(AJ$1,AC_RATE,2,FALSE))/((1+Discount_Rate)^(AJ$1-1)),0)</f>
        <v>0</v>
      </c>
      <c r="AK3" s="176">
        <f t="shared" si="5"/>
        <v>0</v>
      </c>
      <c r="AL3" s="176">
        <f t="shared" si="5"/>
        <v>0</v>
      </c>
      <c r="AM3" s="176">
        <f t="shared" si="5"/>
        <v>0</v>
      </c>
      <c r="AN3" s="176">
        <f t="shared" si="5"/>
        <v>0</v>
      </c>
      <c r="AO3" s="176">
        <f t="shared" si="5"/>
        <v>0</v>
      </c>
      <c r="AP3" s="176">
        <f t="shared" si="5"/>
        <v>0</v>
      </c>
      <c r="AQ3" s="176">
        <f t="shared" si="5"/>
        <v>0</v>
      </c>
      <c r="AR3" s="176">
        <f t="shared" si="5"/>
        <v>0</v>
      </c>
      <c r="AS3" s="176">
        <f t="shared" si="5"/>
        <v>0</v>
      </c>
      <c r="AT3" s="176">
        <f t="shared" si="5"/>
        <v>0</v>
      </c>
      <c r="AU3" s="176">
        <f t="shared" si="5"/>
        <v>0</v>
      </c>
      <c r="AV3" s="176">
        <f t="shared" si="5"/>
        <v>0</v>
      </c>
      <c r="AW3" s="176">
        <f t="shared" si="5"/>
        <v>0</v>
      </c>
      <c r="AX3" s="176">
        <f t="shared" si="5"/>
        <v>0</v>
      </c>
      <c r="AY3" s="187"/>
      <c r="AZ3" s="176">
        <f t="shared" ref="AZ3:BI12" si="6">IF(AZ$1&lt;=VLOOKUP($A3,input,7,FALSE),(VLOOKUP($A3,input,6,FALSE)*VLOOKUP(AZ$1,AC_RATE,3,FALSE))/((1+Discount_Rate)^(AZ$1-1)),0)</f>
        <v>65.571176488712908</v>
      </c>
      <c r="BA3" s="176">
        <f t="shared" si="6"/>
        <v>64.565397131850759</v>
      </c>
      <c r="BB3" s="176">
        <f t="shared" si="6"/>
        <v>64.950552731246006</v>
      </c>
      <c r="BC3" s="176">
        <f t="shared" si="6"/>
        <v>63.883652729815779</v>
      </c>
      <c r="BD3" s="176">
        <f t="shared" si="6"/>
        <v>59.21469647922725</v>
      </c>
      <c r="BE3" s="176">
        <f t="shared" si="6"/>
        <v>57.202343188785839</v>
      </c>
      <c r="BF3" s="176">
        <f t="shared" si="6"/>
        <v>55.953516802516532</v>
      </c>
      <c r="BG3" s="176">
        <f t="shared" si="6"/>
        <v>56.310760894564233</v>
      </c>
      <c r="BH3" s="176">
        <f t="shared" si="6"/>
        <v>56.908562556300829</v>
      </c>
      <c r="BI3" s="176">
        <f t="shared" si="6"/>
        <v>56.854918711653951</v>
      </c>
      <c r="BJ3" s="176">
        <f t="shared" ref="BJ3:BY7" si="7">IF(BJ$1&lt;=VLOOKUP($A3,input,7,FALSE),(VLOOKUP($A3,input,6,FALSE)*VLOOKUP(BJ$1,AC_RATE,3,FALSE))/((1+Discount_Rate)^(BJ$1-1)),0)</f>
        <v>56.04431014070984</v>
      </c>
      <c r="BK3" s="176">
        <f t="shared" si="7"/>
        <v>53.988453497962318</v>
      </c>
      <c r="BL3" s="176">
        <f t="shared" si="7"/>
        <v>53.326241992496527</v>
      </c>
      <c r="BM3" s="176">
        <f t="shared" si="7"/>
        <v>52.510912513101061</v>
      </c>
      <c r="BN3" s="176">
        <f t="shared" si="7"/>
        <v>50.425006939165435</v>
      </c>
      <c r="BO3" s="176">
        <f t="shared" si="7"/>
        <v>48.551859618617009</v>
      </c>
      <c r="BP3" s="176">
        <f t="shared" si="7"/>
        <v>47.849096998582226</v>
      </c>
      <c r="BQ3" s="176">
        <f t="shared" si="7"/>
        <v>45.143305467361522</v>
      </c>
      <c r="BR3" s="176">
        <f t="shared" si="7"/>
        <v>44.970433313476121</v>
      </c>
      <c r="BS3" s="176">
        <f t="shared" si="7"/>
        <v>43.516576981750397</v>
      </c>
      <c r="BT3" s="176">
        <f t="shared" ref="BT3:CH4" si="8">IF(BT$1&lt;=VLOOKUP($A3,input,7,FALSE),(VLOOKUP($A3,input,6,FALSE)*VLOOKUP(BT$1,AC_RATE,3,FALSE))/((1+Discount_Rate)^(BT$1-1)),0)</f>
        <v>0</v>
      </c>
      <c r="BU3" s="176">
        <f t="shared" si="8"/>
        <v>0</v>
      </c>
      <c r="BV3" s="176">
        <f t="shared" si="8"/>
        <v>0</v>
      </c>
      <c r="BW3" s="176">
        <f t="shared" si="8"/>
        <v>0</v>
      </c>
      <c r="BX3" s="176">
        <f t="shared" si="8"/>
        <v>0</v>
      </c>
      <c r="BY3" s="176">
        <f t="shared" si="8"/>
        <v>0</v>
      </c>
      <c r="BZ3" s="176">
        <f t="shared" si="8"/>
        <v>0</v>
      </c>
      <c r="CA3" s="176">
        <f t="shared" si="8"/>
        <v>0</v>
      </c>
      <c r="CB3" s="176">
        <f t="shared" si="8"/>
        <v>0</v>
      </c>
      <c r="CC3" s="176">
        <f t="shared" si="8"/>
        <v>0</v>
      </c>
      <c r="CD3" s="176">
        <f t="shared" si="8"/>
        <v>0</v>
      </c>
      <c r="CE3" s="176">
        <f t="shared" si="8"/>
        <v>0</v>
      </c>
      <c r="CF3" s="176">
        <f t="shared" si="8"/>
        <v>0</v>
      </c>
      <c r="CG3" s="176">
        <f t="shared" si="8"/>
        <v>0</v>
      </c>
      <c r="CH3" s="176">
        <f t="shared" si="8"/>
        <v>0</v>
      </c>
      <c r="CI3" s="187"/>
      <c r="CJ3" s="176">
        <v>0</v>
      </c>
      <c r="CK3" s="176">
        <f t="shared" ref="CK3:DS6" si="9">IF(CK$1-1&lt;=VLOOKUP($A3,input,7,FALSE),(VLOOKUP($A3,input,19,FALSE)*VLOOKUP(CK$1,AC_RATE,2,FALSE))/((1+Discount_Rate)^(CK$1-1)),0)</f>
        <v>0</v>
      </c>
      <c r="CL3" s="176">
        <f t="shared" si="9"/>
        <v>0</v>
      </c>
      <c r="CM3" s="176">
        <f t="shared" si="9"/>
        <v>0</v>
      </c>
      <c r="CN3" s="176">
        <f t="shared" si="9"/>
        <v>0</v>
      </c>
      <c r="CO3" s="176">
        <f t="shared" si="9"/>
        <v>0</v>
      </c>
      <c r="CP3" s="176">
        <f t="shared" si="9"/>
        <v>0</v>
      </c>
      <c r="CQ3" s="176">
        <f t="shared" si="9"/>
        <v>0</v>
      </c>
      <c r="CR3" s="176">
        <f t="shared" si="9"/>
        <v>0</v>
      </c>
      <c r="CS3" s="176">
        <f t="shared" si="9"/>
        <v>0</v>
      </c>
      <c r="CT3" s="176">
        <f t="shared" si="9"/>
        <v>0</v>
      </c>
      <c r="CU3" s="176">
        <f t="shared" si="9"/>
        <v>0</v>
      </c>
      <c r="CV3" s="176">
        <f t="shared" si="9"/>
        <v>0</v>
      </c>
      <c r="CW3" s="176">
        <f t="shared" si="9"/>
        <v>0</v>
      </c>
      <c r="CX3" s="176">
        <f t="shared" si="9"/>
        <v>0</v>
      </c>
      <c r="CY3" s="176">
        <f t="shared" si="9"/>
        <v>0</v>
      </c>
      <c r="CZ3" s="176">
        <f t="shared" si="9"/>
        <v>0</v>
      </c>
      <c r="DA3" s="176">
        <f t="shared" si="9"/>
        <v>0</v>
      </c>
      <c r="DB3" s="176">
        <f t="shared" si="9"/>
        <v>0</v>
      </c>
      <c r="DC3" s="176">
        <f t="shared" si="9"/>
        <v>0</v>
      </c>
      <c r="DD3" s="176">
        <f t="shared" si="9"/>
        <v>0</v>
      </c>
      <c r="DE3" s="176">
        <f t="shared" si="9"/>
        <v>0</v>
      </c>
      <c r="DF3" s="176">
        <f t="shared" si="9"/>
        <v>0</v>
      </c>
      <c r="DG3" s="176">
        <f t="shared" si="9"/>
        <v>0</v>
      </c>
      <c r="DH3" s="176">
        <f t="shared" si="9"/>
        <v>0</v>
      </c>
      <c r="DI3" s="176">
        <f t="shared" si="9"/>
        <v>0</v>
      </c>
      <c r="DJ3" s="176">
        <f t="shared" si="9"/>
        <v>0</v>
      </c>
      <c r="DK3" s="176">
        <f t="shared" si="9"/>
        <v>0</v>
      </c>
      <c r="DL3" s="176">
        <f t="shared" si="9"/>
        <v>0</v>
      </c>
      <c r="DM3" s="176">
        <f t="shared" si="9"/>
        <v>0</v>
      </c>
      <c r="DN3" s="176">
        <f t="shared" si="9"/>
        <v>0</v>
      </c>
      <c r="DO3" s="176">
        <f t="shared" si="9"/>
        <v>0</v>
      </c>
      <c r="DP3" s="176">
        <f t="shared" si="9"/>
        <v>0</v>
      </c>
      <c r="DQ3" s="176">
        <f t="shared" si="9"/>
        <v>0</v>
      </c>
      <c r="DR3" s="176">
        <f t="shared" si="9"/>
        <v>0</v>
      </c>
      <c r="DS3" s="176">
        <f t="shared" si="9"/>
        <v>0</v>
      </c>
      <c r="DT3" s="187"/>
      <c r="DU3" s="176">
        <v>0</v>
      </c>
      <c r="DV3" s="176">
        <f t="shared" ref="DV3:EE6" si="10">IF(DV$1-1&lt;=VLOOKUP($A3,input,7,FALSE),(VLOOKUP($A3,input,20,FALSE)*VLOOKUP(DV$1,AC_RATE,3,FALSE))/((1+Discount_Rate)^(DV$1-1)),0)</f>
        <v>64.565397131850759</v>
      </c>
      <c r="DW3" s="176">
        <f t="shared" si="10"/>
        <v>64.950552731246006</v>
      </c>
      <c r="DX3" s="176">
        <f t="shared" si="10"/>
        <v>63.883652729815779</v>
      </c>
      <c r="DY3" s="176">
        <f t="shared" si="10"/>
        <v>59.21469647922725</v>
      </c>
      <c r="DZ3" s="176">
        <f t="shared" si="10"/>
        <v>57.202343188785839</v>
      </c>
      <c r="EA3" s="176">
        <f t="shared" si="10"/>
        <v>55.953516802516532</v>
      </c>
      <c r="EB3" s="176">
        <f t="shared" si="10"/>
        <v>56.310760894564233</v>
      </c>
      <c r="EC3" s="176">
        <f t="shared" si="10"/>
        <v>56.908562556300829</v>
      </c>
      <c r="ED3" s="176">
        <f t="shared" si="10"/>
        <v>56.854918711653951</v>
      </c>
      <c r="EE3" s="176">
        <f t="shared" si="10"/>
        <v>56.04431014070984</v>
      </c>
      <c r="EF3" s="176" t="e">
        <f>#N/A</f>
        <v>#N/A</v>
      </c>
      <c r="EG3" s="176" t="e">
        <f>#N/A</f>
        <v>#N/A</v>
      </c>
      <c r="EH3" s="176" t="e">
        <f>#N/A</f>
        <v>#N/A</v>
      </c>
      <c r="EI3" s="176" t="e">
        <f>#N/A</f>
        <v>#N/A</v>
      </c>
      <c r="EJ3" s="176" t="e">
        <f>#N/A</f>
        <v>#N/A</v>
      </c>
      <c r="EK3" s="176" t="e">
        <f>#N/A</f>
        <v>#N/A</v>
      </c>
      <c r="EL3" s="176" t="e">
        <f>#N/A</f>
        <v>#N/A</v>
      </c>
      <c r="EM3" s="176" t="e">
        <f>#N/A</f>
        <v>#N/A</v>
      </c>
      <c r="EN3" s="176" t="e">
        <f>#N/A</f>
        <v>#N/A</v>
      </c>
      <c r="EO3" s="176" t="e">
        <f>#N/A</f>
        <v>#N/A</v>
      </c>
      <c r="EP3" s="176">
        <f t="shared" ref="EP3:FD7" si="11">IF(EP$1-1&lt;=VLOOKUP($A3,input,7,FALSE),(VLOOKUP($A3,input,20,FALSE)*VLOOKUP(EP$1,AC_RATE,3,FALSE))/((1+Discount_Rate)^(EP$1-1)),0)</f>
        <v>0</v>
      </c>
      <c r="EQ3" s="176">
        <f t="shared" si="11"/>
        <v>0</v>
      </c>
      <c r="ER3" s="176">
        <f t="shared" si="11"/>
        <v>0</v>
      </c>
      <c r="ES3" s="176">
        <f t="shared" si="11"/>
        <v>0</v>
      </c>
      <c r="ET3" s="176">
        <f t="shared" si="11"/>
        <v>0</v>
      </c>
      <c r="EU3" s="176">
        <f t="shared" si="11"/>
        <v>0</v>
      </c>
      <c r="EV3" s="176">
        <f t="shared" si="11"/>
        <v>0</v>
      </c>
      <c r="EW3" s="176">
        <f t="shared" si="11"/>
        <v>0</v>
      </c>
      <c r="EX3" s="176">
        <f t="shared" si="11"/>
        <v>0</v>
      </c>
      <c r="EY3" s="176">
        <f t="shared" si="11"/>
        <v>0</v>
      </c>
      <c r="EZ3" s="176">
        <f t="shared" si="11"/>
        <v>0</v>
      </c>
      <c r="FA3" s="176">
        <f t="shared" si="11"/>
        <v>0</v>
      </c>
      <c r="FB3" s="176">
        <f t="shared" si="11"/>
        <v>0</v>
      </c>
      <c r="FC3" s="176">
        <f t="shared" si="11"/>
        <v>0</v>
      </c>
      <c r="FD3" s="176">
        <f t="shared" si="11"/>
        <v>0</v>
      </c>
      <c r="FE3" s="187"/>
      <c r="FF3" s="176">
        <v>0</v>
      </c>
      <c r="FG3" s="176">
        <v>2</v>
      </c>
      <c r="FH3" s="176">
        <f t="shared" ref="FH3:FQ12" si="12">IF(FH$1-2&lt;=VLOOKUP($A3,input,7,FALSE),(VLOOKUP($A3,input,33,FALSE)*VLOOKUP(FH$1,AC_RATE,2,FALSE))/((1+Discount_Rate)^(FH$1-1)),0)</f>
        <v>0</v>
      </c>
      <c r="FI3" s="176">
        <f t="shared" si="12"/>
        <v>0</v>
      </c>
      <c r="FJ3" s="176">
        <f t="shared" si="12"/>
        <v>0</v>
      </c>
      <c r="FK3" s="176">
        <f t="shared" si="12"/>
        <v>0</v>
      </c>
      <c r="FL3" s="176">
        <f t="shared" si="12"/>
        <v>0</v>
      </c>
      <c r="FM3" s="176">
        <f t="shared" si="12"/>
        <v>0</v>
      </c>
      <c r="FN3" s="176">
        <f t="shared" si="12"/>
        <v>0</v>
      </c>
      <c r="FO3" s="176">
        <f t="shared" si="12"/>
        <v>0</v>
      </c>
      <c r="FP3" s="176">
        <f t="shared" si="12"/>
        <v>0</v>
      </c>
      <c r="FQ3" s="176">
        <f t="shared" si="12"/>
        <v>0</v>
      </c>
      <c r="FR3" s="176">
        <f t="shared" ref="FR3:GG7" si="13">IF(FR$1-2&lt;=VLOOKUP($A3,input,7,FALSE),(VLOOKUP($A3,input,33,FALSE)*VLOOKUP(FR$1,AC_RATE,2,FALSE))/((1+Discount_Rate)^(FR$1-1)),0)</f>
        <v>0</v>
      </c>
      <c r="FS3" s="176">
        <f t="shared" si="13"/>
        <v>0</v>
      </c>
      <c r="FT3" s="176">
        <f t="shared" si="13"/>
        <v>0</v>
      </c>
      <c r="FU3" s="176">
        <f t="shared" si="13"/>
        <v>0</v>
      </c>
      <c r="FV3" s="176">
        <f t="shared" si="13"/>
        <v>0</v>
      </c>
      <c r="FW3" s="176">
        <f t="shared" si="13"/>
        <v>0</v>
      </c>
      <c r="FX3" s="176">
        <f t="shared" si="13"/>
        <v>0</v>
      </c>
      <c r="FY3" s="176">
        <f t="shared" si="13"/>
        <v>0</v>
      </c>
      <c r="FZ3" s="176">
        <f t="shared" si="13"/>
        <v>0</v>
      </c>
      <c r="GA3" s="176">
        <f t="shared" si="13"/>
        <v>0</v>
      </c>
      <c r="GB3" s="176">
        <f t="shared" ref="GB3:GP4" si="14">IF(GB$1-2&lt;=VLOOKUP($A3,input,7,FALSE),(VLOOKUP($A3,input,33,FALSE)*VLOOKUP(GB$1,AC_RATE,2,FALSE))/((1+Discount_Rate)^(GB$1-1)),0)</f>
        <v>0</v>
      </c>
      <c r="GC3" s="176">
        <f t="shared" si="14"/>
        <v>0</v>
      </c>
      <c r="GD3" s="176">
        <f t="shared" si="14"/>
        <v>0</v>
      </c>
      <c r="GE3" s="176">
        <f t="shared" si="14"/>
        <v>0</v>
      </c>
      <c r="GF3" s="176">
        <f t="shared" si="14"/>
        <v>0</v>
      </c>
      <c r="GG3" s="176">
        <f t="shared" si="14"/>
        <v>0</v>
      </c>
      <c r="GH3" s="176">
        <f t="shared" si="14"/>
        <v>0</v>
      </c>
      <c r="GI3" s="176">
        <f t="shared" si="14"/>
        <v>0</v>
      </c>
      <c r="GJ3" s="176">
        <f t="shared" si="14"/>
        <v>0</v>
      </c>
      <c r="GK3" s="176">
        <f t="shared" si="14"/>
        <v>0</v>
      </c>
      <c r="GL3" s="176">
        <f t="shared" si="14"/>
        <v>0</v>
      </c>
      <c r="GM3" s="176">
        <f t="shared" si="14"/>
        <v>0</v>
      </c>
      <c r="GN3" s="176">
        <f t="shared" si="14"/>
        <v>0</v>
      </c>
      <c r="GO3" s="176">
        <f t="shared" si="14"/>
        <v>0</v>
      </c>
      <c r="GP3" s="176">
        <f t="shared" si="14"/>
        <v>0</v>
      </c>
      <c r="GQ3" s="187"/>
      <c r="GR3" s="176">
        <v>0</v>
      </c>
      <c r="GS3" s="176">
        <v>0</v>
      </c>
      <c r="GT3" s="176">
        <f t="shared" ref="GT3:HC12" si="15">IF(GT$1-2&lt;=VLOOKUP($A3,input,7,FALSE),(VLOOKUP($A3,input,34,FALSE)*VLOOKUP(GT$1,AC_RATE,3,FALSE))/((1+Discount_Rate)^(GT$1-1)),0)</f>
        <v>64.950552731246006</v>
      </c>
      <c r="GU3" s="176">
        <f t="shared" si="15"/>
        <v>63.883652729815779</v>
      </c>
      <c r="GV3" s="176">
        <f t="shared" si="15"/>
        <v>59.21469647922725</v>
      </c>
      <c r="GW3" s="176">
        <f t="shared" si="15"/>
        <v>57.202343188785839</v>
      </c>
      <c r="GX3" s="176">
        <f t="shared" si="15"/>
        <v>55.953516802516532</v>
      </c>
      <c r="GY3" s="176">
        <f t="shared" si="15"/>
        <v>56.310760894564233</v>
      </c>
      <c r="GZ3" s="176">
        <f t="shared" si="15"/>
        <v>56.908562556300829</v>
      </c>
      <c r="HA3" s="176">
        <f t="shared" si="15"/>
        <v>56.854918711653951</v>
      </c>
      <c r="HB3" s="176">
        <f t="shared" si="15"/>
        <v>56.04431014070984</v>
      </c>
      <c r="HC3" s="176">
        <f t="shared" si="15"/>
        <v>53.988453497962318</v>
      </c>
      <c r="HD3" s="176">
        <f t="shared" ref="HD3:HS7" si="16">IF(HD$1-2&lt;=VLOOKUP($A3,input,7,FALSE),(VLOOKUP($A3,input,34,FALSE)*VLOOKUP(HD$1,AC_RATE,3,FALSE))/((1+Discount_Rate)^(HD$1-1)),0)</f>
        <v>53.326241992496527</v>
      </c>
      <c r="HE3" s="176">
        <f t="shared" si="16"/>
        <v>52.510912513101061</v>
      </c>
      <c r="HF3" s="176">
        <f t="shared" si="16"/>
        <v>50.425006939165435</v>
      </c>
      <c r="HG3" s="176">
        <f t="shared" si="16"/>
        <v>48.551859618617009</v>
      </c>
      <c r="HH3" s="176">
        <f t="shared" si="16"/>
        <v>47.849096998582226</v>
      </c>
      <c r="HI3" s="176">
        <f t="shared" si="16"/>
        <v>45.143305467361522</v>
      </c>
      <c r="HJ3" s="176">
        <f t="shared" si="16"/>
        <v>44.970433313476121</v>
      </c>
      <c r="HK3" s="176">
        <f t="shared" si="16"/>
        <v>43.516576981750397</v>
      </c>
      <c r="HL3" s="176">
        <f t="shared" si="16"/>
        <v>42.519414345096237</v>
      </c>
      <c r="HM3" s="176">
        <f t="shared" si="16"/>
        <v>41.270415462670336</v>
      </c>
      <c r="HN3" s="176">
        <f t="shared" ref="HN3:IB4" si="17">IF(HN$1-2&lt;=VLOOKUP($A3,input,7,FALSE),(VLOOKUP($A3,input,34,FALSE)*VLOOKUP(HN$1,AC_RATE,3,FALSE))/((1+Discount_Rate)^(HN$1-1)),0)</f>
        <v>0</v>
      </c>
      <c r="HO3" s="176">
        <f t="shared" si="17"/>
        <v>0</v>
      </c>
      <c r="HP3" s="176">
        <f t="shared" si="17"/>
        <v>0</v>
      </c>
      <c r="HQ3" s="176">
        <f t="shared" si="17"/>
        <v>0</v>
      </c>
      <c r="HR3" s="176">
        <f t="shared" si="17"/>
        <v>0</v>
      </c>
      <c r="HS3" s="176">
        <f t="shared" si="17"/>
        <v>0</v>
      </c>
      <c r="HT3" s="176">
        <f t="shared" si="17"/>
        <v>0</v>
      </c>
      <c r="HU3" s="176">
        <f t="shared" si="17"/>
        <v>0</v>
      </c>
      <c r="HV3" s="176">
        <f t="shared" si="17"/>
        <v>0</v>
      </c>
      <c r="HW3" s="176">
        <f t="shared" si="17"/>
        <v>0</v>
      </c>
      <c r="HX3" s="176">
        <f t="shared" si="17"/>
        <v>0</v>
      </c>
      <c r="HY3" s="176">
        <f t="shared" si="17"/>
        <v>0</v>
      </c>
      <c r="HZ3" s="176">
        <f t="shared" si="17"/>
        <v>0</v>
      </c>
      <c r="IA3" s="176">
        <f t="shared" si="17"/>
        <v>0</v>
      </c>
      <c r="IB3" s="176">
        <f t="shared" si="17"/>
        <v>0</v>
      </c>
    </row>
    <row r="4" spans="1:236" s="144" customFormat="1">
      <c r="A4" s="188" t="s">
        <v>287</v>
      </c>
      <c r="B4" s="419">
        <f>SUM(P4:AX4)*VLOOKUP($A4,input,12,FALSE)</f>
        <v>0</v>
      </c>
      <c r="C4" s="225">
        <f>SUM(AZ4:CH4)*VLOOKUP($A4,input,12,FALSE)</f>
        <v>21954.83550355793</v>
      </c>
      <c r="D4" s="226">
        <f>SUM(B4:C4)</f>
        <v>21954.83550355793</v>
      </c>
      <c r="E4" s="227">
        <f>IF(Years&gt;1,SUM(CJ4:DS4)*VLOOKUP($A4,input,26,FALSE),0)</f>
        <v>0</v>
      </c>
      <c r="F4" s="228">
        <f>IF(Years&gt;1,SUM(DU4:FD4)*VLOOKUP($A4,input,26,FALSE),0)</f>
        <v>0</v>
      </c>
      <c r="G4" s="227">
        <f>IF(Years&gt;2,SUM(FF4:GP4)*VLOOKUP($A4,input,40,FALSE),0)</f>
        <v>0</v>
      </c>
      <c r="H4" s="228">
        <f>IF(Years&gt;2,SUM(GR4:IB4)*VLOOKUP($A4,input,40,FALSE),0)</f>
        <v>0</v>
      </c>
      <c r="I4" s="227">
        <f>B4+E4+G4</f>
        <v>0</v>
      </c>
      <c r="J4" s="176">
        <f>H4+F4+C4</f>
        <v>21954.83550355793</v>
      </c>
      <c r="K4" s="228">
        <f>SUM(I4:J4)</f>
        <v>21954.83550355793</v>
      </c>
      <c r="L4" s="227">
        <f>(B4*VLOOKUP($A4,input,16,FALSE))+(E4*VLOOKUP($A4,input,30,FALSE))+(G4*VLOOKUP($A4,input,44,FALSE))</f>
        <v>0</v>
      </c>
      <c r="M4" s="176">
        <f>(C4*(VLOOKUP($A4,input,16,FALSE))+(F4*VLOOKUP($A4,input,30,FALSE))+(H4*VLOOKUP($A4,input,44,FALSE)))</f>
        <v>17563.868402846343</v>
      </c>
      <c r="N4" s="228">
        <f>SUM(L4:M4)</f>
        <v>17563.868402846343</v>
      </c>
      <c r="O4" s="176">
        <f t="shared" ref="O4" si="18">P4+AZ4</f>
        <v>65.571176488712908</v>
      </c>
      <c r="P4" s="176">
        <f t="shared" si="3"/>
        <v>0</v>
      </c>
      <c r="Q4" s="176">
        <f t="shared" si="3"/>
        <v>0</v>
      </c>
      <c r="R4" s="176">
        <f t="shared" si="3"/>
        <v>0</v>
      </c>
      <c r="S4" s="176">
        <f t="shared" si="3"/>
        <v>0</v>
      </c>
      <c r="T4" s="176">
        <f t="shared" si="3"/>
        <v>0</v>
      </c>
      <c r="U4" s="176">
        <f t="shared" si="3"/>
        <v>0</v>
      </c>
      <c r="V4" s="176">
        <f t="shared" si="3"/>
        <v>0</v>
      </c>
      <c r="W4" s="176">
        <f t="shared" si="3"/>
        <v>0</v>
      </c>
      <c r="X4" s="176">
        <f t="shared" si="3"/>
        <v>0</v>
      </c>
      <c r="Y4" s="176">
        <f t="shared" si="3"/>
        <v>0</v>
      </c>
      <c r="Z4" s="176">
        <f t="shared" si="4"/>
        <v>0</v>
      </c>
      <c r="AA4" s="176">
        <f t="shared" si="4"/>
        <v>0</v>
      </c>
      <c r="AB4" s="176">
        <f t="shared" si="4"/>
        <v>0</v>
      </c>
      <c r="AC4" s="176">
        <f t="shared" si="4"/>
        <v>0</v>
      </c>
      <c r="AD4" s="176">
        <f t="shared" si="4"/>
        <v>0</v>
      </c>
      <c r="AE4" s="176">
        <f t="shared" si="4"/>
        <v>0</v>
      </c>
      <c r="AF4" s="176">
        <f t="shared" si="4"/>
        <v>0</v>
      </c>
      <c r="AG4" s="176">
        <f t="shared" si="4"/>
        <v>0</v>
      </c>
      <c r="AH4" s="176">
        <f t="shared" si="4"/>
        <v>0</v>
      </c>
      <c r="AI4" s="176">
        <f t="shared" si="4"/>
        <v>0</v>
      </c>
      <c r="AJ4" s="176">
        <f t="shared" si="5"/>
        <v>0</v>
      </c>
      <c r="AK4" s="176">
        <f t="shared" si="5"/>
        <v>0</v>
      </c>
      <c r="AL4" s="176">
        <f t="shared" si="5"/>
        <v>0</v>
      </c>
      <c r="AM4" s="176">
        <f t="shared" si="5"/>
        <v>0</v>
      </c>
      <c r="AN4" s="176">
        <f t="shared" si="5"/>
        <v>0</v>
      </c>
      <c r="AO4" s="176">
        <f t="shared" si="5"/>
        <v>0</v>
      </c>
      <c r="AP4" s="176">
        <f t="shared" si="5"/>
        <v>0</v>
      </c>
      <c r="AQ4" s="176">
        <f t="shared" si="5"/>
        <v>0</v>
      </c>
      <c r="AR4" s="176">
        <f t="shared" si="5"/>
        <v>0</v>
      </c>
      <c r="AS4" s="176">
        <f t="shared" si="5"/>
        <v>0</v>
      </c>
      <c r="AT4" s="176">
        <f t="shared" si="5"/>
        <v>0</v>
      </c>
      <c r="AU4" s="176">
        <f t="shared" si="5"/>
        <v>0</v>
      </c>
      <c r="AV4" s="176">
        <f t="shared" si="5"/>
        <v>0</v>
      </c>
      <c r="AW4" s="176">
        <f t="shared" si="5"/>
        <v>0</v>
      </c>
      <c r="AX4" s="176">
        <f t="shared" si="5"/>
        <v>0</v>
      </c>
      <c r="AY4" s="187"/>
      <c r="AZ4" s="176">
        <f t="shared" si="6"/>
        <v>65.571176488712908</v>
      </c>
      <c r="BA4" s="176">
        <f t="shared" si="6"/>
        <v>64.565397131850759</v>
      </c>
      <c r="BB4" s="176">
        <f t="shared" si="6"/>
        <v>64.950552731246006</v>
      </c>
      <c r="BC4" s="176">
        <f t="shared" si="6"/>
        <v>63.883652729815779</v>
      </c>
      <c r="BD4" s="176">
        <f t="shared" si="6"/>
        <v>59.21469647922725</v>
      </c>
      <c r="BE4" s="176">
        <f t="shared" si="6"/>
        <v>57.202343188785839</v>
      </c>
      <c r="BF4" s="176">
        <f t="shared" si="6"/>
        <v>55.953516802516532</v>
      </c>
      <c r="BG4" s="176">
        <f t="shared" si="6"/>
        <v>56.310760894564233</v>
      </c>
      <c r="BH4" s="176">
        <f t="shared" si="6"/>
        <v>56.908562556300829</v>
      </c>
      <c r="BI4" s="176">
        <f t="shared" si="6"/>
        <v>56.854918711653951</v>
      </c>
      <c r="BJ4" s="176">
        <f t="shared" si="7"/>
        <v>56.04431014070984</v>
      </c>
      <c r="BK4" s="176">
        <f t="shared" si="7"/>
        <v>53.988453497962318</v>
      </c>
      <c r="BL4" s="176">
        <f t="shared" si="7"/>
        <v>53.326241992496527</v>
      </c>
      <c r="BM4" s="176">
        <f t="shared" si="7"/>
        <v>52.510912513101061</v>
      </c>
      <c r="BN4" s="176">
        <f t="shared" si="7"/>
        <v>50.425006939165435</v>
      </c>
      <c r="BO4" s="176">
        <f t="shared" si="7"/>
        <v>48.551859618617009</v>
      </c>
      <c r="BP4" s="176">
        <f t="shared" si="7"/>
        <v>47.849096998582226</v>
      </c>
      <c r="BQ4" s="176">
        <f t="shared" si="7"/>
        <v>45.143305467361522</v>
      </c>
      <c r="BR4" s="176">
        <f t="shared" si="7"/>
        <v>44.970433313476121</v>
      </c>
      <c r="BS4" s="176">
        <f t="shared" si="7"/>
        <v>43.516576981750397</v>
      </c>
      <c r="BT4" s="176">
        <f t="shared" si="8"/>
        <v>0</v>
      </c>
      <c r="BU4" s="176">
        <f t="shared" si="8"/>
        <v>0</v>
      </c>
      <c r="BV4" s="176">
        <f t="shared" si="8"/>
        <v>0</v>
      </c>
      <c r="BW4" s="176">
        <f t="shared" si="8"/>
        <v>0</v>
      </c>
      <c r="BX4" s="176">
        <f t="shared" si="8"/>
        <v>0</v>
      </c>
      <c r="BY4" s="176">
        <f t="shared" si="8"/>
        <v>0</v>
      </c>
      <c r="BZ4" s="176">
        <f t="shared" si="8"/>
        <v>0</v>
      </c>
      <c r="CA4" s="176">
        <f t="shared" si="8"/>
        <v>0</v>
      </c>
      <c r="CB4" s="176">
        <f t="shared" si="8"/>
        <v>0</v>
      </c>
      <c r="CC4" s="176">
        <f t="shared" si="8"/>
        <v>0</v>
      </c>
      <c r="CD4" s="176">
        <f t="shared" si="8"/>
        <v>0</v>
      </c>
      <c r="CE4" s="176">
        <f t="shared" si="8"/>
        <v>0</v>
      </c>
      <c r="CF4" s="176">
        <f t="shared" si="8"/>
        <v>0</v>
      </c>
      <c r="CG4" s="176">
        <f t="shared" si="8"/>
        <v>0</v>
      </c>
      <c r="CH4" s="176">
        <f t="shared" si="8"/>
        <v>0</v>
      </c>
      <c r="CI4" s="187"/>
      <c r="CJ4" s="176">
        <v>0</v>
      </c>
      <c r="CK4" s="176">
        <f t="shared" si="9"/>
        <v>0</v>
      </c>
      <c r="CL4" s="176">
        <f t="shared" si="9"/>
        <v>0</v>
      </c>
      <c r="CM4" s="176">
        <f t="shared" si="9"/>
        <v>0</v>
      </c>
      <c r="CN4" s="176">
        <f t="shared" si="9"/>
        <v>0</v>
      </c>
      <c r="CO4" s="176">
        <f t="shared" si="9"/>
        <v>0</v>
      </c>
      <c r="CP4" s="176">
        <f t="shared" si="9"/>
        <v>0</v>
      </c>
      <c r="CQ4" s="176">
        <f t="shared" si="9"/>
        <v>0</v>
      </c>
      <c r="CR4" s="176">
        <f t="shared" si="9"/>
        <v>0</v>
      </c>
      <c r="CS4" s="176">
        <f t="shared" si="9"/>
        <v>0</v>
      </c>
      <c r="CT4" s="176">
        <f t="shared" si="9"/>
        <v>0</v>
      </c>
      <c r="CU4" s="176">
        <f t="shared" si="9"/>
        <v>0</v>
      </c>
      <c r="CV4" s="176">
        <f t="shared" si="9"/>
        <v>0</v>
      </c>
      <c r="CW4" s="176">
        <f t="shared" si="9"/>
        <v>0</v>
      </c>
      <c r="CX4" s="176">
        <f t="shared" si="9"/>
        <v>0</v>
      </c>
      <c r="CY4" s="176">
        <f t="shared" si="9"/>
        <v>0</v>
      </c>
      <c r="CZ4" s="176">
        <f t="shared" si="9"/>
        <v>0</v>
      </c>
      <c r="DA4" s="176">
        <f t="shared" si="9"/>
        <v>0</v>
      </c>
      <c r="DB4" s="176">
        <f t="shared" si="9"/>
        <v>0</v>
      </c>
      <c r="DC4" s="176">
        <f t="shared" si="9"/>
        <v>0</v>
      </c>
      <c r="DD4" s="176">
        <f t="shared" si="9"/>
        <v>0</v>
      </c>
      <c r="DE4" s="176">
        <f t="shared" si="9"/>
        <v>0</v>
      </c>
      <c r="DF4" s="176">
        <f t="shared" si="9"/>
        <v>0</v>
      </c>
      <c r="DG4" s="176">
        <f t="shared" si="9"/>
        <v>0</v>
      </c>
      <c r="DH4" s="176">
        <f t="shared" si="9"/>
        <v>0</v>
      </c>
      <c r="DI4" s="176">
        <f t="shared" si="9"/>
        <v>0</v>
      </c>
      <c r="DJ4" s="176">
        <f t="shared" si="9"/>
        <v>0</v>
      </c>
      <c r="DK4" s="176">
        <f t="shared" si="9"/>
        <v>0</v>
      </c>
      <c r="DL4" s="176">
        <f t="shared" si="9"/>
        <v>0</v>
      </c>
      <c r="DM4" s="176">
        <f t="shared" si="9"/>
        <v>0</v>
      </c>
      <c r="DN4" s="176">
        <f t="shared" si="9"/>
        <v>0</v>
      </c>
      <c r="DO4" s="176">
        <f t="shared" si="9"/>
        <v>0</v>
      </c>
      <c r="DP4" s="176">
        <f t="shared" si="9"/>
        <v>0</v>
      </c>
      <c r="DQ4" s="176">
        <f t="shared" si="9"/>
        <v>0</v>
      </c>
      <c r="DR4" s="176">
        <f t="shared" si="9"/>
        <v>0</v>
      </c>
      <c r="DS4" s="176">
        <f t="shared" si="9"/>
        <v>0</v>
      </c>
      <c r="DT4" s="187"/>
      <c r="DU4" s="176">
        <v>0</v>
      </c>
      <c r="DV4" s="176">
        <f t="shared" si="10"/>
        <v>64.565397131850759</v>
      </c>
      <c r="DW4" s="176">
        <f t="shared" si="10"/>
        <v>64.950552731246006</v>
      </c>
      <c r="DX4" s="176">
        <f t="shared" si="10"/>
        <v>63.883652729815779</v>
      </c>
      <c r="DY4" s="176">
        <f t="shared" si="10"/>
        <v>59.21469647922725</v>
      </c>
      <c r="DZ4" s="176">
        <f t="shared" si="10"/>
        <v>57.202343188785839</v>
      </c>
      <c r="EA4" s="176">
        <f t="shared" si="10"/>
        <v>55.953516802516532</v>
      </c>
      <c r="EB4" s="176">
        <f t="shared" si="10"/>
        <v>56.310760894564233</v>
      </c>
      <c r="EC4" s="176">
        <f t="shared" si="10"/>
        <v>56.908562556300829</v>
      </c>
      <c r="ED4" s="176">
        <f t="shared" si="10"/>
        <v>56.854918711653951</v>
      </c>
      <c r="EE4" s="176">
        <f t="shared" si="10"/>
        <v>56.04431014070984</v>
      </c>
      <c r="EF4" s="176" t="e">
        <f>#N/A</f>
        <v>#N/A</v>
      </c>
      <c r="EG4" s="176" t="e">
        <f>#N/A</f>
        <v>#N/A</v>
      </c>
      <c r="EH4" s="176" t="e">
        <f>#N/A</f>
        <v>#N/A</v>
      </c>
      <c r="EI4" s="176" t="e">
        <f>#N/A</f>
        <v>#N/A</v>
      </c>
      <c r="EJ4" s="176" t="e">
        <f>#N/A</f>
        <v>#N/A</v>
      </c>
      <c r="EK4" s="176" t="e">
        <f>#N/A</f>
        <v>#N/A</v>
      </c>
      <c r="EL4" s="176" t="e">
        <f>#N/A</f>
        <v>#N/A</v>
      </c>
      <c r="EM4" s="176" t="e">
        <f>#N/A</f>
        <v>#N/A</v>
      </c>
      <c r="EN4" s="176" t="e">
        <f>#N/A</f>
        <v>#N/A</v>
      </c>
      <c r="EO4" s="176" t="e">
        <f>#N/A</f>
        <v>#N/A</v>
      </c>
      <c r="EP4" s="176">
        <f t="shared" si="11"/>
        <v>0</v>
      </c>
      <c r="EQ4" s="176">
        <f t="shared" si="11"/>
        <v>0</v>
      </c>
      <c r="ER4" s="176">
        <f t="shared" si="11"/>
        <v>0</v>
      </c>
      <c r="ES4" s="176">
        <f t="shared" si="11"/>
        <v>0</v>
      </c>
      <c r="ET4" s="176">
        <f t="shared" si="11"/>
        <v>0</v>
      </c>
      <c r="EU4" s="176">
        <f t="shared" si="11"/>
        <v>0</v>
      </c>
      <c r="EV4" s="176">
        <f t="shared" si="11"/>
        <v>0</v>
      </c>
      <c r="EW4" s="176">
        <f t="shared" si="11"/>
        <v>0</v>
      </c>
      <c r="EX4" s="176">
        <f t="shared" si="11"/>
        <v>0</v>
      </c>
      <c r="EY4" s="176">
        <f t="shared" si="11"/>
        <v>0</v>
      </c>
      <c r="EZ4" s="176">
        <f t="shared" si="11"/>
        <v>0</v>
      </c>
      <c r="FA4" s="176">
        <f t="shared" si="11"/>
        <v>0</v>
      </c>
      <c r="FB4" s="176">
        <f t="shared" si="11"/>
        <v>0</v>
      </c>
      <c r="FC4" s="176">
        <f t="shared" si="11"/>
        <v>0</v>
      </c>
      <c r="FD4" s="176">
        <f t="shared" si="11"/>
        <v>0</v>
      </c>
      <c r="FE4" s="187"/>
      <c r="FF4" s="176">
        <v>0</v>
      </c>
      <c r="FG4" s="176">
        <v>2</v>
      </c>
      <c r="FH4" s="176">
        <f t="shared" si="12"/>
        <v>0</v>
      </c>
      <c r="FI4" s="176">
        <f t="shared" si="12"/>
        <v>0</v>
      </c>
      <c r="FJ4" s="176">
        <f t="shared" si="12"/>
        <v>0</v>
      </c>
      <c r="FK4" s="176">
        <f t="shared" si="12"/>
        <v>0</v>
      </c>
      <c r="FL4" s="176">
        <f t="shared" si="12"/>
        <v>0</v>
      </c>
      <c r="FM4" s="176">
        <f t="shared" si="12"/>
        <v>0</v>
      </c>
      <c r="FN4" s="176">
        <f t="shared" si="12"/>
        <v>0</v>
      </c>
      <c r="FO4" s="176">
        <f t="shared" si="12"/>
        <v>0</v>
      </c>
      <c r="FP4" s="176">
        <f t="shared" si="12"/>
        <v>0</v>
      </c>
      <c r="FQ4" s="176">
        <f t="shared" si="12"/>
        <v>0</v>
      </c>
      <c r="FR4" s="176">
        <f t="shared" si="13"/>
        <v>0</v>
      </c>
      <c r="FS4" s="176">
        <f t="shared" si="13"/>
        <v>0</v>
      </c>
      <c r="FT4" s="176">
        <f t="shared" si="13"/>
        <v>0</v>
      </c>
      <c r="FU4" s="176">
        <f t="shared" si="13"/>
        <v>0</v>
      </c>
      <c r="FV4" s="176">
        <f t="shared" si="13"/>
        <v>0</v>
      </c>
      <c r="FW4" s="176">
        <f t="shared" si="13"/>
        <v>0</v>
      </c>
      <c r="FX4" s="176">
        <f t="shared" si="13"/>
        <v>0</v>
      </c>
      <c r="FY4" s="176">
        <f t="shared" si="13"/>
        <v>0</v>
      </c>
      <c r="FZ4" s="176">
        <f t="shared" si="13"/>
        <v>0</v>
      </c>
      <c r="GA4" s="176">
        <f t="shared" si="13"/>
        <v>0</v>
      </c>
      <c r="GB4" s="176">
        <f t="shared" si="14"/>
        <v>0</v>
      </c>
      <c r="GC4" s="176">
        <f t="shared" si="14"/>
        <v>0</v>
      </c>
      <c r="GD4" s="176">
        <f t="shared" si="14"/>
        <v>0</v>
      </c>
      <c r="GE4" s="176">
        <f t="shared" si="14"/>
        <v>0</v>
      </c>
      <c r="GF4" s="176">
        <f t="shared" si="14"/>
        <v>0</v>
      </c>
      <c r="GG4" s="176">
        <f t="shared" si="14"/>
        <v>0</v>
      </c>
      <c r="GH4" s="176">
        <f t="shared" si="14"/>
        <v>0</v>
      </c>
      <c r="GI4" s="176">
        <f t="shared" si="14"/>
        <v>0</v>
      </c>
      <c r="GJ4" s="176">
        <f t="shared" si="14"/>
        <v>0</v>
      </c>
      <c r="GK4" s="176">
        <f t="shared" si="14"/>
        <v>0</v>
      </c>
      <c r="GL4" s="176">
        <f t="shared" si="14"/>
        <v>0</v>
      </c>
      <c r="GM4" s="176">
        <f t="shared" si="14"/>
        <v>0</v>
      </c>
      <c r="GN4" s="176">
        <f t="shared" si="14"/>
        <v>0</v>
      </c>
      <c r="GO4" s="176">
        <f t="shared" si="14"/>
        <v>0</v>
      </c>
      <c r="GP4" s="176">
        <f t="shared" si="14"/>
        <v>0</v>
      </c>
      <c r="GQ4" s="187"/>
      <c r="GR4" s="176">
        <v>0</v>
      </c>
      <c r="GS4" s="176">
        <v>0</v>
      </c>
      <c r="GT4" s="176">
        <f t="shared" si="15"/>
        <v>64.950552731246006</v>
      </c>
      <c r="GU4" s="176">
        <f t="shared" si="15"/>
        <v>63.883652729815779</v>
      </c>
      <c r="GV4" s="176">
        <f t="shared" si="15"/>
        <v>59.21469647922725</v>
      </c>
      <c r="GW4" s="176">
        <f t="shared" si="15"/>
        <v>57.202343188785839</v>
      </c>
      <c r="GX4" s="176">
        <f t="shared" si="15"/>
        <v>55.953516802516532</v>
      </c>
      <c r="GY4" s="176">
        <f t="shared" si="15"/>
        <v>56.310760894564233</v>
      </c>
      <c r="GZ4" s="176">
        <f t="shared" si="15"/>
        <v>56.908562556300829</v>
      </c>
      <c r="HA4" s="176">
        <f t="shared" si="15"/>
        <v>56.854918711653951</v>
      </c>
      <c r="HB4" s="176">
        <f t="shared" si="15"/>
        <v>56.04431014070984</v>
      </c>
      <c r="HC4" s="176">
        <f t="shared" si="15"/>
        <v>53.988453497962318</v>
      </c>
      <c r="HD4" s="176">
        <f t="shared" si="16"/>
        <v>53.326241992496527</v>
      </c>
      <c r="HE4" s="176">
        <f t="shared" si="16"/>
        <v>52.510912513101061</v>
      </c>
      <c r="HF4" s="176">
        <f t="shared" si="16"/>
        <v>50.425006939165435</v>
      </c>
      <c r="HG4" s="176">
        <f t="shared" si="16"/>
        <v>48.551859618617009</v>
      </c>
      <c r="HH4" s="176">
        <f t="shared" si="16"/>
        <v>47.849096998582226</v>
      </c>
      <c r="HI4" s="176">
        <f t="shared" si="16"/>
        <v>45.143305467361522</v>
      </c>
      <c r="HJ4" s="176">
        <f t="shared" si="16"/>
        <v>44.970433313476121</v>
      </c>
      <c r="HK4" s="176">
        <f t="shared" si="16"/>
        <v>43.516576981750397</v>
      </c>
      <c r="HL4" s="176">
        <f t="shared" si="16"/>
        <v>42.519414345096237</v>
      </c>
      <c r="HM4" s="176">
        <f t="shared" si="16"/>
        <v>41.270415462670336</v>
      </c>
      <c r="HN4" s="176">
        <f t="shared" si="17"/>
        <v>0</v>
      </c>
      <c r="HO4" s="176">
        <f t="shared" si="17"/>
        <v>0</v>
      </c>
      <c r="HP4" s="176">
        <f t="shared" si="17"/>
        <v>0</v>
      </c>
      <c r="HQ4" s="176">
        <f t="shared" si="17"/>
        <v>0</v>
      </c>
      <c r="HR4" s="176">
        <f t="shared" si="17"/>
        <v>0</v>
      </c>
      <c r="HS4" s="176">
        <f t="shared" si="17"/>
        <v>0</v>
      </c>
      <c r="HT4" s="176">
        <f t="shared" si="17"/>
        <v>0</v>
      </c>
      <c r="HU4" s="176">
        <f t="shared" si="17"/>
        <v>0</v>
      </c>
      <c r="HV4" s="176">
        <f t="shared" si="17"/>
        <v>0</v>
      </c>
      <c r="HW4" s="176">
        <f t="shared" si="17"/>
        <v>0</v>
      </c>
      <c r="HX4" s="176">
        <f t="shared" si="17"/>
        <v>0</v>
      </c>
      <c r="HY4" s="176">
        <f t="shared" si="17"/>
        <v>0</v>
      </c>
      <c r="HZ4" s="176">
        <f t="shared" si="17"/>
        <v>0</v>
      </c>
      <c r="IA4" s="176">
        <f t="shared" si="17"/>
        <v>0</v>
      </c>
      <c r="IB4" s="176">
        <f t="shared" si="17"/>
        <v>0</v>
      </c>
    </row>
    <row r="5" spans="1:236" s="187" customFormat="1">
      <c r="A5" s="417" t="s">
        <v>147</v>
      </c>
      <c r="B5" s="419">
        <f t="shared" ref="B5" si="19">SUM(P5:AX5)*VLOOKUP($A5,input,12,FALSE)</f>
        <v>0</v>
      </c>
      <c r="C5" s="225">
        <f t="shared" ref="C5" si="20">SUM(AZ5:CH5)*VLOOKUP($A5,input,12,FALSE)</f>
        <v>1007961.1344658037</v>
      </c>
      <c r="D5" s="226">
        <f>SUM(B5:C5)</f>
        <v>1007961.1344658037</v>
      </c>
      <c r="E5" s="227">
        <f t="shared" ref="E5" si="21">IF(Years&gt;1,SUM(CJ5:DS5)*VLOOKUP($A5,input,26,FALSE),0)</f>
        <v>0</v>
      </c>
      <c r="F5" s="228">
        <f t="shared" ref="F5" si="22">IF(Years&gt;1,SUM(DU5:FD5)*VLOOKUP($A5,input,26,FALSE),0)</f>
        <v>0</v>
      </c>
      <c r="G5" s="227">
        <f t="shared" ref="G5" si="23">IF(Years&gt;2,SUM(FF5:GP5)*VLOOKUP($A5,input,40,FALSE),0)</f>
        <v>0</v>
      </c>
      <c r="H5" s="228">
        <f t="shared" ref="H5" si="24">IF(Years&gt;2,SUM(GR5:IB5)*VLOOKUP($A5,input,40,FALSE),0)</f>
        <v>0</v>
      </c>
      <c r="I5" s="227">
        <f>B5+E5+G5</f>
        <v>0</v>
      </c>
      <c r="J5" s="176">
        <f>H5+F5+C5</f>
        <v>1007961.1344658037</v>
      </c>
      <c r="K5" s="228">
        <f>SUM(I5:J5)</f>
        <v>1007961.1344658037</v>
      </c>
      <c r="L5" s="227">
        <f t="shared" ref="L5" si="25">(B5*VLOOKUP($A5,input,16,FALSE))+(E5*VLOOKUP($A5,input,30,FALSE))+(G5*VLOOKUP($A5,input,44,FALSE))</f>
        <v>0</v>
      </c>
      <c r="M5" s="176">
        <f t="shared" ref="M5" si="26">(C5*(VLOOKUP($A5,input,16,FALSE))+(F5*VLOOKUP($A5,input,30,FALSE))+(H5*VLOOKUP($A5,input,44,FALSE)))</f>
        <v>806368.90757264302</v>
      </c>
      <c r="N5" s="228">
        <f>SUM(L5:M5)</f>
        <v>806368.90757264302</v>
      </c>
      <c r="O5" s="176">
        <f t="shared" si="2"/>
        <v>40.574429650474279</v>
      </c>
      <c r="P5" s="176">
        <f t="shared" si="3"/>
        <v>0</v>
      </c>
      <c r="Q5" s="176">
        <f t="shared" si="3"/>
        <v>0</v>
      </c>
      <c r="R5" s="176">
        <f t="shared" si="3"/>
        <v>0</v>
      </c>
      <c r="S5" s="176">
        <f t="shared" si="3"/>
        <v>0</v>
      </c>
      <c r="T5" s="176">
        <f t="shared" si="3"/>
        <v>0</v>
      </c>
      <c r="U5" s="176">
        <f t="shared" si="3"/>
        <v>0</v>
      </c>
      <c r="V5" s="176">
        <f t="shared" si="3"/>
        <v>0</v>
      </c>
      <c r="W5" s="176">
        <f t="shared" si="3"/>
        <v>0</v>
      </c>
      <c r="X5" s="176">
        <f t="shared" si="3"/>
        <v>0</v>
      </c>
      <c r="Y5" s="176">
        <f t="shared" si="3"/>
        <v>0</v>
      </c>
      <c r="Z5" s="176">
        <f t="shared" si="4"/>
        <v>0</v>
      </c>
      <c r="AA5" s="176">
        <f t="shared" si="4"/>
        <v>0</v>
      </c>
      <c r="AB5" s="176">
        <f t="shared" si="4"/>
        <v>0</v>
      </c>
      <c r="AC5" s="176">
        <f t="shared" si="4"/>
        <v>0</v>
      </c>
      <c r="AD5" s="176">
        <f t="shared" si="4"/>
        <v>0</v>
      </c>
      <c r="AE5" s="176">
        <f t="shared" si="4"/>
        <v>0</v>
      </c>
      <c r="AF5" s="176">
        <f t="shared" si="4"/>
        <v>0</v>
      </c>
      <c r="AG5" s="176">
        <f t="shared" si="4"/>
        <v>0</v>
      </c>
      <c r="AH5" s="176">
        <f t="shared" si="4"/>
        <v>0</v>
      </c>
      <c r="AI5" s="176">
        <f t="shared" si="4"/>
        <v>0</v>
      </c>
      <c r="AJ5" s="176">
        <f t="shared" si="4"/>
        <v>0</v>
      </c>
      <c r="AK5" s="176">
        <f t="shared" si="4"/>
        <v>0</v>
      </c>
      <c r="AL5" s="176">
        <f t="shared" si="4"/>
        <v>0</v>
      </c>
      <c r="AM5" s="176">
        <f t="shared" si="4"/>
        <v>0</v>
      </c>
      <c r="AN5" s="176">
        <f t="shared" si="4"/>
        <v>0</v>
      </c>
      <c r="AO5" s="176">
        <f t="shared" si="4"/>
        <v>0</v>
      </c>
      <c r="AP5" s="176">
        <f t="shared" ref="AJ5:AX22" si="27">IF(AP$1&lt;=VLOOKUP($A5,input,7,FALSE),(VLOOKUP($A5,input,5,FALSE)*VLOOKUP(AP$1,AC_RATE,2,FALSE))/((1+Discount_Rate)^(AP$1-1)),0)</f>
        <v>0</v>
      </c>
      <c r="AQ5" s="176">
        <f t="shared" si="27"/>
        <v>0</v>
      </c>
      <c r="AR5" s="176">
        <f t="shared" si="27"/>
        <v>0</v>
      </c>
      <c r="AS5" s="176">
        <f t="shared" si="27"/>
        <v>0</v>
      </c>
      <c r="AT5" s="176">
        <f t="shared" si="27"/>
        <v>0</v>
      </c>
      <c r="AU5" s="176">
        <f t="shared" si="27"/>
        <v>0</v>
      </c>
      <c r="AV5" s="176">
        <f t="shared" si="27"/>
        <v>0</v>
      </c>
      <c r="AW5" s="176">
        <f t="shared" si="27"/>
        <v>0</v>
      </c>
      <c r="AX5" s="176">
        <f t="shared" si="27"/>
        <v>0</v>
      </c>
      <c r="AZ5" s="176">
        <f t="shared" si="6"/>
        <v>40.574429650474279</v>
      </c>
      <c r="BA5" s="176">
        <f t="shared" si="6"/>
        <v>39.952068943465655</v>
      </c>
      <c r="BB5" s="176">
        <f t="shared" si="6"/>
        <v>40.190397270163267</v>
      </c>
      <c r="BC5" s="176">
        <f t="shared" si="6"/>
        <v>39.530216053808658</v>
      </c>
      <c r="BD5" s="176">
        <f t="shared" si="6"/>
        <v>36.641138152891997</v>
      </c>
      <c r="BE5" s="176">
        <f t="shared" si="6"/>
        <v>35.395925067093998</v>
      </c>
      <c r="BF5" s="176">
        <f t="shared" si="6"/>
        <v>34.623170618131773</v>
      </c>
      <c r="BG5" s="176">
        <f t="shared" si="6"/>
        <v>34.844227735862944</v>
      </c>
      <c r="BH5" s="176">
        <f t="shared" si="6"/>
        <v>35.21413815638504</v>
      </c>
      <c r="BI5" s="176">
        <f t="shared" si="6"/>
        <v>35.180944175167085</v>
      </c>
      <c r="BJ5" s="176">
        <f t="shared" si="7"/>
        <v>34.679352131267962</v>
      </c>
      <c r="BK5" s="176">
        <f t="shared" si="7"/>
        <v>33.40721984404297</v>
      </c>
      <c r="BL5" s="176">
        <f t="shared" si="7"/>
        <v>32.997453608616631</v>
      </c>
      <c r="BM5" s="176">
        <f t="shared" si="7"/>
        <v>32.492940339598441</v>
      </c>
      <c r="BN5" s="176">
        <f t="shared" si="7"/>
        <v>31.202214238599602</v>
      </c>
      <c r="BO5" s="176">
        <f t="shared" si="7"/>
        <v>30.043139653508867</v>
      </c>
      <c r="BP5" s="176">
        <f t="shared" si="7"/>
        <v>29.608281015697287</v>
      </c>
      <c r="BQ5" s="176">
        <f t="shared" si="7"/>
        <v>27.933979073726459</v>
      </c>
      <c r="BR5" s="176">
        <f t="shared" si="7"/>
        <v>0</v>
      </c>
      <c r="BS5" s="176">
        <f t="shared" si="7"/>
        <v>0</v>
      </c>
      <c r="BT5" s="176">
        <f t="shared" si="7"/>
        <v>0</v>
      </c>
      <c r="BU5" s="176">
        <f t="shared" si="7"/>
        <v>0</v>
      </c>
      <c r="BV5" s="176">
        <f t="shared" si="7"/>
        <v>0</v>
      </c>
      <c r="BW5" s="176">
        <f t="shared" si="7"/>
        <v>0</v>
      </c>
      <c r="BX5" s="176">
        <f t="shared" si="7"/>
        <v>0</v>
      </c>
      <c r="BY5" s="176">
        <f t="shared" si="7"/>
        <v>0</v>
      </c>
      <c r="BZ5" s="176">
        <f t="shared" ref="BT5:CH22" si="28">IF(BZ$1&lt;=VLOOKUP($A5,input,7,FALSE),(VLOOKUP($A5,input,6,FALSE)*VLOOKUP(BZ$1,AC_RATE,3,FALSE))/((1+Discount_Rate)^(BZ$1-1)),0)</f>
        <v>0</v>
      </c>
      <c r="CA5" s="176">
        <f t="shared" si="28"/>
        <v>0</v>
      </c>
      <c r="CB5" s="176">
        <f t="shared" si="28"/>
        <v>0</v>
      </c>
      <c r="CC5" s="176">
        <f t="shared" si="28"/>
        <v>0</v>
      </c>
      <c r="CD5" s="176">
        <f t="shared" si="28"/>
        <v>0</v>
      </c>
      <c r="CE5" s="176">
        <f t="shared" si="28"/>
        <v>0</v>
      </c>
      <c r="CF5" s="176">
        <f t="shared" si="28"/>
        <v>0</v>
      </c>
      <c r="CG5" s="176">
        <f t="shared" si="28"/>
        <v>0</v>
      </c>
      <c r="CH5" s="176">
        <f t="shared" si="28"/>
        <v>0</v>
      </c>
      <c r="CJ5" s="176">
        <v>0</v>
      </c>
      <c r="CK5" s="176">
        <f t="shared" si="9"/>
        <v>0</v>
      </c>
      <c r="CL5" s="176">
        <f t="shared" si="9"/>
        <v>0</v>
      </c>
      <c r="CM5" s="176">
        <f t="shared" si="9"/>
        <v>0</v>
      </c>
      <c r="CN5" s="176">
        <f t="shared" si="9"/>
        <v>0</v>
      </c>
      <c r="CO5" s="176">
        <f t="shared" si="9"/>
        <v>0</v>
      </c>
      <c r="CP5" s="176">
        <f t="shared" si="9"/>
        <v>0</v>
      </c>
      <c r="CQ5" s="176">
        <f t="shared" si="9"/>
        <v>0</v>
      </c>
      <c r="CR5" s="176">
        <f t="shared" si="9"/>
        <v>0</v>
      </c>
      <c r="CS5" s="176">
        <f t="shared" si="9"/>
        <v>0</v>
      </c>
      <c r="CT5" s="176">
        <f t="shared" si="9"/>
        <v>0</v>
      </c>
      <c r="CU5" s="176">
        <f t="shared" si="9"/>
        <v>0</v>
      </c>
      <c r="CV5" s="176">
        <f t="shared" si="9"/>
        <v>0</v>
      </c>
      <c r="CW5" s="176">
        <f t="shared" si="9"/>
        <v>0</v>
      </c>
      <c r="CX5" s="176">
        <f t="shared" si="9"/>
        <v>0</v>
      </c>
      <c r="CY5" s="176">
        <f t="shared" si="9"/>
        <v>0</v>
      </c>
      <c r="CZ5" s="176">
        <f t="shared" si="9"/>
        <v>0</v>
      </c>
      <c r="DA5" s="176">
        <f t="shared" si="9"/>
        <v>0</v>
      </c>
      <c r="DB5" s="176">
        <f t="shared" si="9"/>
        <v>0</v>
      </c>
      <c r="DC5" s="176">
        <f t="shared" si="9"/>
        <v>0</v>
      </c>
      <c r="DD5" s="176">
        <f t="shared" si="9"/>
        <v>0</v>
      </c>
      <c r="DE5" s="176">
        <f t="shared" si="9"/>
        <v>0</v>
      </c>
      <c r="DF5" s="176">
        <f t="shared" si="9"/>
        <v>0</v>
      </c>
      <c r="DG5" s="176">
        <f t="shared" si="9"/>
        <v>0</v>
      </c>
      <c r="DH5" s="176">
        <f t="shared" si="9"/>
        <v>0</v>
      </c>
      <c r="DI5" s="176">
        <f t="shared" si="9"/>
        <v>0</v>
      </c>
      <c r="DJ5" s="176">
        <f t="shared" si="9"/>
        <v>0</v>
      </c>
      <c r="DK5" s="176">
        <f t="shared" si="9"/>
        <v>0</v>
      </c>
      <c r="DL5" s="176">
        <f t="shared" si="9"/>
        <v>0</v>
      </c>
      <c r="DM5" s="176">
        <f t="shared" si="9"/>
        <v>0</v>
      </c>
      <c r="DN5" s="176">
        <f t="shared" si="9"/>
        <v>0</v>
      </c>
      <c r="DO5" s="176">
        <f t="shared" si="9"/>
        <v>0</v>
      </c>
      <c r="DP5" s="176">
        <f t="shared" si="9"/>
        <v>0</v>
      </c>
      <c r="DQ5" s="176">
        <f t="shared" si="9"/>
        <v>0</v>
      </c>
      <c r="DR5" s="176">
        <f t="shared" si="9"/>
        <v>0</v>
      </c>
      <c r="DS5" s="176">
        <f t="shared" si="9"/>
        <v>0</v>
      </c>
      <c r="DU5" s="176">
        <v>0</v>
      </c>
      <c r="DV5" s="176">
        <f t="shared" si="10"/>
        <v>39.952068943465655</v>
      </c>
      <c r="DW5" s="176">
        <f t="shared" si="10"/>
        <v>40.190397270163267</v>
      </c>
      <c r="DX5" s="176">
        <f t="shared" si="10"/>
        <v>39.530216053808658</v>
      </c>
      <c r="DY5" s="176">
        <f t="shared" si="10"/>
        <v>36.641138152891997</v>
      </c>
      <c r="DZ5" s="176">
        <f t="shared" si="10"/>
        <v>35.395925067093998</v>
      </c>
      <c r="EA5" s="176">
        <f t="shared" si="10"/>
        <v>34.623170618131773</v>
      </c>
      <c r="EB5" s="176">
        <f t="shared" si="10"/>
        <v>34.844227735862944</v>
      </c>
      <c r="EC5" s="176">
        <f t="shared" si="10"/>
        <v>35.21413815638504</v>
      </c>
      <c r="ED5" s="176">
        <f t="shared" si="10"/>
        <v>35.180944175167085</v>
      </c>
      <c r="EE5" s="176">
        <f t="shared" si="10"/>
        <v>34.679352131267962</v>
      </c>
      <c r="EF5" s="176" t="e">
        <f>#N/A</f>
        <v>#N/A</v>
      </c>
      <c r="EG5" s="176" t="e">
        <f>#N/A</f>
        <v>#N/A</v>
      </c>
      <c r="EH5" s="176" t="e">
        <f>#N/A</f>
        <v>#N/A</v>
      </c>
      <c r="EI5" s="176" t="e">
        <f>#N/A</f>
        <v>#N/A</v>
      </c>
      <c r="EJ5" s="176" t="e">
        <f>#N/A</f>
        <v>#N/A</v>
      </c>
      <c r="EK5" s="176" t="e">
        <f>#N/A</f>
        <v>#N/A</v>
      </c>
      <c r="EL5" s="176" t="e">
        <f>#N/A</f>
        <v>#N/A</v>
      </c>
      <c r="EM5" s="176" t="e">
        <f>#N/A</f>
        <v>#N/A</v>
      </c>
      <c r="EN5" s="176" t="e">
        <f>#N/A</f>
        <v>#N/A</v>
      </c>
      <c r="EO5" s="176" t="e">
        <f>#N/A</f>
        <v>#N/A</v>
      </c>
      <c r="EP5" s="176">
        <f t="shared" si="11"/>
        <v>0</v>
      </c>
      <c r="EQ5" s="176">
        <f t="shared" si="11"/>
        <v>0</v>
      </c>
      <c r="ER5" s="176">
        <f t="shared" si="11"/>
        <v>0</v>
      </c>
      <c r="ES5" s="176">
        <f t="shared" si="11"/>
        <v>0</v>
      </c>
      <c r="ET5" s="176">
        <f t="shared" si="11"/>
        <v>0</v>
      </c>
      <c r="EU5" s="176">
        <f t="shared" si="11"/>
        <v>0</v>
      </c>
      <c r="EV5" s="176">
        <f t="shared" si="11"/>
        <v>0</v>
      </c>
      <c r="EW5" s="176">
        <f t="shared" si="11"/>
        <v>0</v>
      </c>
      <c r="EX5" s="176">
        <f t="shared" si="11"/>
        <v>0</v>
      </c>
      <c r="EY5" s="176">
        <f t="shared" si="11"/>
        <v>0</v>
      </c>
      <c r="EZ5" s="176">
        <f t="shared" si="11"/>
        <v>0</v>
      </c>
      <c r="FA5" s="176">
        <f t="shared" si="11"/>
        <v>0</v>
      </c>
      <c r="FB5" s="176">
        <f t="shared" si="11"/>
        <v>0</v>
      </c>
      <c r="FC5" s="176">
        <f t="shared" si="11"/>
        <v>0</v>
      </c>
      <c r="FD5" s="176">
        <f t="shared" si="11"/>
        <v>0</v>
      </c>
      <c r="FF5" s="176">
        <v>0</v>
      </c>
      <c r="FG5" s="176">
        <v>3</v>
      </c>
      <c r="FH5" s="176">
        <f t="shared" si="12"/>
        <v>0</v>
      </c>
      <c r="FI5" s="176">
        <f t="shared" si="12"/>
        <v>0</v>
      </c>
      <c r="FJ5" s="176">
        <f t="shared" si="12"/>
        <v>0</v>
      </c>
      <c r="FK5" s="176">
        <f t="shared" si="12"/>
        <v>0</v>
      </c>
      <c r="FL5" s="176">
        <f t="shared" si="12"/>
        <v>0</v>
      </c>
      <c r="FM5" s="176">
        <f t="shared" si="12"/>
        <v>0</v>
      </c>
      <c r="FN5" s="176">
        <f t="shared" si="12"/>
        <v>0</v>
      </c>
      <c r="FO5" s="176">
        <f t="shared" si="12"/>
        <v>0</v>
      </c>
      <c r="FP5" s="176">
        <f t="shared" si="12"/>
        <v>0</v>
      </c>
      <c r="FQ5" s="176">
        <f t="shared" si="12"/>
        <v>0</v>
      </c>
      <c r="FR5" s="176">
        <f t="shared" si="13"/>
        <v>0</v>
      </c>
      <c r="FS5" s="176">
        <f t="shared" si="13"/>
        <v>0</v>
      </c>
      <c r="FT5" s="176">
        <f t="shared" si="13"/>
        <v>0</v>
      </c>
      <c r="FU5" s="176">
        <f t="shared" si="13"/>
        <v>0</v>
      </c>
      <c r="FV5" s="176">
        <f t="shared" si="13"/>
        <v>0</v>
      </c>
      <c r="FW5" s="176">
        <f t="shared" si="13"/>
        <v>0</v>
      </c>
      <c r="FX5" s="176">
        <f t="shared" si="13"/>
        <v>0</v>
      </c>
      <c r="FY5" s="176">
        <f t="shared" si="13"/>
        <v>0</v>
      </c>
      <c r="FZ5" s="176">
        <f t="shared" si="13"/>
        <v>0</v>
      </c>
      <c r="GA5" s="176">
        <f t="shared" si="13"/>
        <v>0</v>
      </c>
      <c r="GB5" s="176">
        <f t="shared" si="13"/>
        <v>0</v>
      </c>
      <c r="GC5" s="176">
        <f t="shared" si="13"/>
        <v>0</v>
      </c>
      <c r="GD5" s="176">
        <f t="shared" si="13"/>
        <v>0</v>
      </c>
      <c r="GE5" s="176">
        <f t="shared" si="13"/>
        <v>0</v>
      </c>
      <c r="GF5" s="176">
        <f t="shared" si="13"/>
        <v>0</v>
      </c>
      <c r="GG5" s="176">
        <f t="shared" si="13"/>
        <v>0</v>
      </c>
      <c r="GH5" s="176">
        <f t="shared" ref="GB5:GP22" si="29">IF(GH$1-2&lt;=VLOOKUP($A5,input,7,FALSE),(VLOOKUP($A5,input,33,FALSE)*VLOOKUP(GH$1,AC_RATE,2,FALSE))/((1+Discount_Rate)^(GH$1-1)),0)</f>
        <v>0</v>
      </c>
      <c r="GI5" s="176">
        <f t="shared" si="29"/>
        <v>0</v>
      </c>
      <c r="GJ5" s="176">
        <f t="shared" si="29"/>
        <v>0</v>
      </c>
      <c r="GK5" s="176">
        <f t="shared" si="29"/>
        <v>0</v>
      </c>
      <c r="GL5" s="176">
        <f t="shared" si="29"/>
        <v>0</v>
      </c>
      <c r="GM5" s="176">
        <f t="shared" si="29"/>
        <v>0</v>
      </c>
      <c r="GN5" s="176">
        <f t="shared" si="29"/>
        <v>0</v>
      </c>
      <c r="GO5" s="176">
        <f t="shared" si="29"/>
        <v>0</v>
      </c>
      <c r="GP5" s="176">
        <f t="shared" si="29"/>
        <v>0</v>
      </c>
      <c r="GR5" s="176">
        <v>0</v>
      </c>
      <c r="GS5" s="176">
        <v>0</v>
      </c>
      <c r="GT5" s="176">
        <f t="shared" si="15"/>
        <v>40.190397270163267</v>
      </c>
      <c r="GU5" s="176">
        <f t="shared" si="15"/>
        <v>39.530216053808658</v>
      </c>
      <c r="GV5" s="176">
        <f t="shared" si="15"/>
        <v>36.641138152891997</v>
      </c>
      <c r="GW5" s="176">
        <f t="shared" si="15"/>
        <v>35.395925067093998</v>
      </c>
      <c r="GX5" s="176">
        <f t="shared" si="15"/>
        <v>34.623170618131773</v>
      </c>
      <c r="GY5" s="176">
        <f t="shared" si="15"/>
        <v>34.844227735862944</v>
      </c>
      <c r="GZ5" s="176">
        <f t="shared" si="15"/>
        <v>35.21413815638504</v>
      </c>
      <c r="HA5" s="176">
        <f t="shared" si="15"/>
        <v>35.180944175167085</v>
      </c>
      <c r="HB5" s="176">
        <f t="shared" si="15"/>
        <v>34.679352131267962</v>
      </c>
      <c r="HC5" s="176">
        <f t="shared" si="15"/>
        <v>33.40721984404297</v>
      </c>
      <c r="HD5" s="176">
        <f t="shared" si="16"/>
        <v>32.997453608616631</v>
      </c>
      <c r="HE5" s="176">
        <f t="shared" si="16"/>
        <v>32.492940339598441</v>
      </c>
      <c r="HF5" s="176">
        <f t="shared" si="16"/>
        <v>31.202214238599602</v>
      </c>
      <c r="HG5" s="176">
        <f t="shared" si="16"/>
        <v>30.043139653508867</v>
      </c>
      <c r="HH5" s="176">
        <f t="shared" si="16"/>
        <v>29.608281015697287</v>
      </c>
      <c r="HI5" s="176">
        <f t="shared" si="16"/>
        <v>27.933979073726459</v>
      </c>
      <c r="HJ5" s="176">
        <f t="shared" si="16"/>
        <v>27.827008459167544</v>
      </c>
      <c r="HK5" s="176">
        <f t="shared" si="16"/>
        <v>26.927384651690851</v>
      </c>
      <c r="HL5" s="176">
        <f t="shared" si="16"/>
        <v>0</v>
      </c>
      <c r="HM5" s="176">
        <f t="shared" si="16"/>
        <v>0</v>
      </c>
      <c r="HN5" s="176">
        <f t="shared" si="16"/>
        <v>0</v>
      </c>
      <c r="HO5" s="176">
        <f t="shared" si="16"/>
        <v>0</v>
      </c>
      <c r="HP5" s="176">
        <f t="shared" si="16"/>
        <v>0</v>
      </c>
      <c r="HQ5" s="176">
        <f t="shared" si="16"/>
        <v>0</v>
      </c>
      <c r="HR5" s="176">
        <f t="shared" si="16"/>
        <v>0</v>
      </c>
      <c r="HS5" s="176">
        <f t="shared" si="16"/>
        <v>0</v>
      </c>
      <c r="HT5" s="176">
        <f t="shared" ref="HN5:IB22" si="30">IF(HT$1-2&lt;=VLOOKUP($A5,input,7,FALSE),(VLOOKUP($A5,input,34,FALSE)*VLOOKUP(HT$1,AC_RATE,3,FALSE))/((1+Discount_Rate)^(HT$1-1)),0)</f>
        <v>0</v>
      </c>
      <c r="HU5" s="176">
        <f t="shared" si="30"/>
        <v>0</v>
      </c>
      <c r="HV5" s="176">
        <f t="shared" si="30"/>
        <v>0</v>
      </c>
      <c r="HW5" s="176">
        <f t="shared" si="30"/>
        <v>0</v>
      </c>
      <c r="HX5" s="176">
        <f t="shared" si="30"/>
        <v>0</v>
      </c>
      <c r="HY5" s="176">
        <f t="shared" si="30"/>
        <v>0</v>
      </c>
      <c r="HZ5" s="176">
        <f t="shared" si="30"/>
        <v>0</v>
      </c>
      <c r="IA5" s="176">
        <f t="shared" si="30"/>
        <v>0</v>
      </c>
      <c r="IB5" s="176">
        <f t="shared" si="30"/>
        <v>0</v>
      </c>
    </row>
    <row r="6" spans="1:236" s="187" customFormat="1">
      <c r="A6" s="170" t="s">
        <v>243</v>
      </c>
      <c r="B6" s="419">
        <f t="shared" ref="B6" si="31">SUM(P6:AX6)*VLOOKUP($A6,input,12,FALSE)</f>
        <v>0</v>
      </c>
      <c r="C6" s="225">
        <f t="shared" ref="C6" si="32">SUM(AZ6:CH6)*VLOOKUP($A6,input,12,FALSE)</f>
        <v>66198.190987221315</v>
      </c>
      <c r="D6" s="226">
        <f>SUM(B6:C6)</f>
        <v>66198.190987221315</v>
      </c>
      <c r="E6" s="227">
        <f t="shared" ref="E6" si="33">IF(Years&gt;1,SUM(CJ6:DS6)*VLOOKUP($A6,input,26,FALSE),0)</f>
        <v>0</v>
      </c>
      <c r="F6" s="228">
        <f t="shared" ref="F6" si="34">IF(Years&gt;1,SUM(DU6:FD6)*VLOOKUP($A6,input,26,FALSE),0)</f>
        <v>0</v>
      </c>
      <c r="G6" s="227">
        <f t="shared" ref="G6" si="35">IF(Years&gt;2,SUM(FF6:GP6)*VLOOKUP($A6,input,40,FALSE),0)</f>
        <v>0</v>
      </c>
      <c r="H6" s="228">
        <f t="shared" ref="H6" si="36">IF(Years&gt;2,SUM(GR6:IB6)*VLOOKUP($A6,input,40,FALSE),0)</f>
        <v>0</v>
      </c>
      <c r="I6" s="227">
        <f>B6+E6+G6</f>
        <v>0</v>
      </c>
      <c r="J6" s="176">
        <f>H6+F6+C6</f>
        <v>66198.190987221315</v>
      </c>
      <c r="K6" s="228">
        <f>SUM(I6:J6)</f>
        <v>66198.190987221315</v>
      </c>
      <c r="L6" s="227">
        <f t="shared" ref="L6" si="37">(B6*VLOOKUP($A6,input,16,FALSE))+(E6*VLOOKUP($A6,input,30,FALSE))+(G6*VLOOKUP($A6,input,44,FALSE))</f>
        <v>0</v>
      </c>
      <c r="M6" s="176">
        <f t="shared" ref="M6" si="38">(C6*(VLOOKUP($A6,input,16,FALSE))+(F6*VLOOKUP($A6,input,30,FALSE))+(H6*VLOOKUP($A6,input,44,FALSE)))</f>
        <v>52958.552789777052</v>
      </c>
      <c r="N6" s="228">
        <f>SUM(L6:M6)</f>
        <v>52958.552789777052</v>
      </c>
      <c r="O6" s="176">
        <f t="shared" si="2"/>
        <v>40.574429650474279</v>
      </c>
      <c r="P6" s="176">
        <f t="shared" si="3"/>
        <v>0</v>
      </c>
      <c r="Q6" s="176">
        <f t="shared" si="3"/>
        <v>0</v>
      </c>
      <c r="R6" s="176">
        <f t="shared" si="3"/>
        <v>0</v>
      </c>
      <c r="S6" s="176">
        <f t="shared" si="3"/>
        <v>0</v>
      </c>
      <c r="T6" s="176">
        <f t="shared" si="3"/>
        <v>0</v>
      </c>
      <c r="U6" s="176">
        <f t="shared" si="3"/>
        <v>0</v>
      </c>
      <c r="V6" s="176">
        <f t="shared" si="3"/>
        <v>0</v>
      </c>
      <c r="W6" s="176">
        <f t="shared" si="3"/>
        <v>0</v>
      </c>
      <c r="X6" s="176">
        <f t="shared" si="3"/>
        <v>0</v>
      </c>
      <c r="Y6" s="176">
        <f t="shared" si="3"/>
        <v>0</v>
      </c>
      <c r="Z6" s="176">
        <f t="shared" si="4"/>
        <v>0</v>
      </c>
      <c r="AA6" s="176">
        <f t="shared" si="4"/>
        <v>0</v>
      </c>
      <c r="AB6" s="176">
        <f t="shared" si="4"/>
        <v>0</v>
      </c>
      <c r="AC6" s="176">
        <f t="shared" si="4"/>
        <v>0</v>
      </c>
      <c r="AD6" s="176">
        <f t="shared" si="4"/>
        <v>0</v>
      </c>
      <c r="AE6" s="176">
        <f t="shared" si="4"/>
        <v>0</v>
      </c>
      <c r="AF6" s="176">
        <f t="shared" si="4"/>
        <v>0</v>
      </c>
      <c r="AG6" s="176">
        <f t="shared" si="4"/>
        <v>0</v>
      </c>
      <c r="AH6" s="176">
        <f t="shared" si="4"/>
        <v>0</v>
      </c>
      <c r="AI6" s="176">
        <f t="shared" si="4"/>
        <v>0</v>
      </c>
      <c r="AJ6" s="176">
        <f t="shared" si="27"/>
        <v>0</v>
      </c>
      <c r="AK6" s="176">
        <f t="shared" si="27"/>
        <v>0</v>
      </c>
      <c r="AL6" s="176">
        <f t="shared" si="27"/>
        <v>0</v>
      </c>
      <c r="AM6" s="176">
        <f t="shared" si="27"/>
        <v>0</v>
      </c>
      <c r="AN6" s="176">
        <f t="shared" si="27"/>
        <v>0</v>
      </c>
      <c r="AO6" s="176">
        <f t="shared" si="27"/>
        <v>0</v>
      </c>
      <c r="AP6" s="176">
        <f t="shared" si="27"/>
        <v>0</v>
      </c>
      <c r="AQ6" s="176">
        <f t="shared" si="27"/>
        <v>0</v>
      </c>
      <c r="AR6" s="176">
        <f t="shared" si="27"/>
        <v>0</v>
      </c>
      <c r="AS6" s="176">
        <f t="shared" si="27"/>
        <v>0</v>
      </c>
      <c r="AT6" s="176">
        <f t="shared" si="27"/>
        <v>0</v>
      </c>
      <c r="AU6" s="176">
        <f t="shared" si="27"/>
        <v>0</v>
      </c>
      <c r="AV6" s="176">
        <f t="shared" si="27"/>
        <v>0</v>
      </c>
      <c r="AW6" s="176">
        <f t="shared" si="27"/>
        <v>0</v>
      </c>
      <c r="AX6" s="176">
        <f t="shared" si="27"/>
        <v>0</v>
      </c>
      <c r="AZ6" s="176">
        <f t="shared" si="6"/>
        <v>40.574429650474279</v>
      </c>
      <c r="BA6" s="176">
        <f t="shared" si="6"/>
        <v>39.952068943465655</v>
      </c>
      <c r="BB6" s="176">
        <f t="shared" si="6"/>
        <v>40.190397270163267</v>
      </c>
      <c r="BC6" s="176">
        <f t="shared" si="6"/>
        <v>39.530216053808658</v>
      </c>
      <c r="BD6" s="176">
        <f t="shared" si="6"/>
        <v>36.641138152891997</v>
      </c>
      <c r="BE6" s="176">
        <f t="shared" si="6"/>
        <v>35.395925067093998</v>
      </c>
      <c r="BF6" s="176">
        <f t="shared" si="6"/>
        <v>34.623170618131773</v>
      </c>
      <c r="BG6" s="176">
        <f t="shared" si="6"/>
        <v>34.844227735862944</v>
      </c>
      <c r="BH6" s="176">
        <f t="shared" si="6"/>
        <v>35.21413815638504</v>
      </c>
      <c r="BI6" s="176">
        <f t="shared" si="6"/>
        <v>35.180944175167085</v>
      </c>
      <c r="BJ6" s="176">
        <f t="shared" si="7"/>
        <v>34.679352131267962</v>
      </c>
      <c r="BK6" s="176">
        <f t="shared" si="7"/>
        <v>33.40721984404297</v>
      </c>
      <c r="BL6" s="176">
        <f t="shared" si="7"/>
        <v>32.997453608616631</v>
      </c>
      <c r="BM6" s="176">
        <f t="shared" si="7"/>
        <v>32.492940339598441</v>
      </c>
      <c r="BN6" s="176">
        <f t="shared" si="7"/>
        <v>31.202214238599602</v>
      </c>
      <c r="BO6" s="176">
        <f t="shared" si="7"/>
        <v>30.043139653508867</v>
      </c>
      <c r="BP6" s="176">
        <f t="shared" si="7"/>
        <v>29.608281015697287</v>
      </c>
      <c r="BQ6" s="176">
        <f t="shared" si="7"/>
        <v>27.933979073726459</v>
      </c>
      <c r="BR6" s="176">
        <f t="shared" si="7"/>
        <v>0</v>
      </c>
      <c r="BS6" s="176">
        <f t="shared" si="7"/>
        <v>0</v>
      </c>
      <c r="BT6" s="176">
        <f t="shared" si="28"/>
        <v>0</v>
      </c>
      <c r="BU6" s="176">
        <f t="shared" si="28"/>
        <v>0</v>
      </c>
      <c r="BV6" s="176">
        <f t="shared" si="28"/>
        <v>0</v>
      </c>
      <c r="BW6" s="176">
        <f t="shared" si="28"/>
        <v>0</v>
      </c>
      <c r="BX6" s="176">
        <f t="shared" si="28"/>
        <v>0</v>
      </c>
      <c r="BY6" s="176">
        <f t="shared" si="28"/>
        <v>0</v>
      </c>
      <c r="BZ6" s="176">
        <f t="shared" si="28"/>
        <v>0</v>
      </c>
      <c r="CA6" s="176">
        <f t="shared" si="28"/>
        <v>0</v>
      </c>
      <c r="CB6" s="176">
        <f t="shared" si="28"/>
        <v>0</v>
      </c>
      <c r="CC6" s="176">
        <f t="shared" si="28"/>
        <v>0</v>
      </c>
      <c r="CD6" s="176">
        <f t="shared" si="28"/>
        <v>0</v>
      </c>
      <c r="CE6" s="176">
        <f t="shared" si="28"/>
        <v>0</v>
      </c>
      <c r="CF6" s="176">
        <f t="shared" si="28"/>
        <v>0</v>
      </c>
      <c r="CG6" s="176">
        <f t="shared" si="28"/>
        <v>0</v>
      </c>
      <c r="CH6" s="176">
        <f t="shared" si="28"/>
        <v>0</v>
      </c>
      <c r="CJ6" s="176">
        <v>0</v>
      </c>
      <c r="CK6" s="176">
        <f t="shared" si="9"/>
        <v>0</v>
      </c>
      <c r="CL6" s="176">
        <f t="shared" si="9"/>
        <v>0</v>
      </c>
      <c r="CM6" s="176">
        <f t="shared" si="9"/>
        <v>0</v>
      </c>
      <c r="CN6" s="176">
        <f t="shared" si="9"/>
        <v>0</v>
      </c>
      <c r="CO6" s="176">
        <f t="shared" si="9"/>
        <v>0</v>
      </c>
      <c r="CP6" s="176">
        <f t="shared" si="9"/>
        <v>0</v>
      </c>
      <c r="CQ6" s="176">
        <f t="shared" si="9"/>
        <v>0</v>
      </c>
      <c r="CR6" s="176">
        <f t="shared" si="9"/>
        <v>0</v>
      </c>
      <c r="CS6" s="176">
        <f t="shared" si="9"/>
        <v>0</v>
      </c>
      <c r="CT6" s="176">
        <f t="shared" si="9"/>
        <v>0</v>
      </c>
      <c r="CU6" s="176">
        <f t="shared" ref="CU6:DJ21" si="39">IF(CU$1-1&lt;=VLOOKUP($A6,input,7,FALSE),(VLOOKUP($A6,input,19,FALSE)*VLOOKUP(CU$1,AC_RATE,2,FALSE))/((1+Discount_Rate)^(CU$1-1)),0)</f>
        <v>0</v>
      </c>
      <c r="CV6" s="176">
        <f t="shared" si="39"/>
        <v>0</v>
      </c>
      <c r="CW6" s="176">
        <f t="shared" si="39"/>
        <v>0</v>
      </c>
      <c r="CX6" s="176">
        <f t="shared" si="39"/>
        <v>0</v>
      </c>
      <c r="CY6" s="176">
        <f t="shared" si="39"/>
        <v>0</v>
      </c>
      <c r="CZ6" s="176">
        <f t="shared" si="39"/>
        <v>0</v>
      </c>
      <c r="DA6" s="176">
        <f t="shared" si="39"/>
        <v>0</v>
      </c>
      <c r="DB6" s="176">
        <f t="shared" si="39"/>
        <v>0</v>
      </c>
      <c r="DC6" s="176">
        <f t="shared" si="39"/>
        <v>0</v>
      </c>
      <c r="DD6" s="176">
        <f t="shared" si="39"/>
        <v>0</v>
      </c>
      <c r="DE6" s="176">
        <f t="shared" si="39"/>
        <v>0</v>
      </c>
      <c r="DF6" s="176">
        <f t="shared" si="39"/>
        <v>0</v>
      </c>
      <c r="DG6" s="176">
        <f t="shared" si="39"/>
        <v>0</v>
      </c>
      <c r="DH6" s="176">
        <f t="shared" si="39"/>
        <v>0</v>
      </c>
      <c r="DI6" s="176">
        <f t="shared" si="39"/>
        <v>0</v>
      </c>
      <c r="DJ6" s="176">
        <f t="shared" si="39"/>
        <v>0</v>
      </c>
      <c r="DK6" s="176">
        <f t="shared" ref="DK6:DS49" si="40">IF(DK$1-1&lt;=VLOOKUP($A6,input,7,FALSE),(VLOOKUP($A6,input,19,FALSE)*VLOOKUP(DK$1,AC_RATE,2,FALSE))/((1+Discount_Rate)^(DK$1-1)),0)</f>
        <v>0</v>
      </c>
      <c r="DL6" s="176">
        <f t="shared" si="40"/>
        <v>0</v>
      </c>
      <c r="DM6" s="176">
        <f t="shared" si="40"/>
        <v>0</v>
      </c>
      <c r="DN6" s="176">
        <f t="shared" si="40"/>
        <v>0</v>
      </c>
      <c r="DO6" s="176">
        <f t="shared" si="40"/>
        <v>0</v>
      </c>
      <c r="DP6" s="176">
        <f t="shared" si="40"/>
        <v>0</v>
      </c>
      <c r="DQ6" s="176">
        <f t="shared" si="40"/>
        <v>0</v>
      </c>
      <c r="DR6" s="176">
        <f t="shared" si="40"/>
        <v>0</v>
      </c>
      <c r="DS6" s="176">
        <f t="shared" si="40"/>
        <v>0</v>
      </c>
      <c r="DU6" s="176">
        <v>0</v>
      </c>
      <c r="DV6" s="176">
        <f t="shared" si="10"/>
        <v>39.952068943465655</v>
      </c>
      <c r="DW6" s="176">
        <f t="shared" si="10"/>
        <v>40.190397270163267</v>
      </c>
      <c r="DX6" s="176">
        <f t="shared" si="10"/>
        <v>39.530216053808658</v>
      </c>
      <c r="DY6" s="176">
        <f t="shared" si="10"/>
        <v>36.641138152891997</v>
      </c>
      <c r="DZ6" s="176">
        <f t="shared" si="10"/>
        <v>35.395925067093998</v>
      </c>
      <c r="EA6" s="176">
        <f t="shared" ref="DV6:EE31" si="41">IF(EA$1-1&lt;=VLOOKUP($A6,input,7,FALSE),(VLOOKUP($A6,input,20,FALSE)*VLOOKUP(EA$1,AC_RATE,3,FALSE))/((1+Discount_Rate)^(EA$1-1)),0)</f>
        <v>34.623170618131773</v>
      </c>
      <c r="EB6" s="176">
        <f t="shared" si="41"/>
        <v>34.844227735862944</v>
      </c>
      <c r="EC6" s="176">
        <f t="shared" si="41"/>
        <v>35.21413815638504</v>
      </c>
      <c r="ED6" s="176">
        <f t="shared" si="41"/>
        <v>35.180944175167085</v>
      </c>
      <c r="EE6" s="176">
        <f t="shared" si="41"/>
        <v>34.679352131267962</v>
      </c>
      <c r="EF6" s="176" t="e">
        <f>#N/A</f>
        <v>#N/A</v>
      </c>
      <c r="EG6" s="176" t="e">
        <f>#N/A</f>
        <v>#N/A</v>
      </c>
      <c r="EH6" s="176" t="e">
        <f>#N/A</f>
        <v>#N/A</v>
      </c>
      <c r="EI6" s="176" t="e">
        <f>#N/A</f>
        <v>#N/A</v>
      </c>
      <c r="EJ6" s="176" t="e">
        <f>#N/A</f>
        <v>#N/A</v>
      </c>
      <c r="EK6" s="176" t="e">
        <f>#N/A</f>
        <v>#N/A</v>
      </c>
      <c r="EL6" s="176" t="e">
        <f>#N/A</f>
        <v>#N/A</v>
      </c>
      <c r="EM6" s="176" t="e">
        <f>#N/A</f>
        <v>#N/A</v>
      </c>
      <c r="EN6" s="176" t="e">
        <f>#N/A</f>
        <v>#N/A</v>
      </c>
      <c r="EO6" s="176" t="e">
        <f>#N/A</f>
        <v>#N/A</v>
      </c>
      <c r="EP6" s="176">
        <f t="shared" si="11"/>
        <v>0</v>
      </c>
      <c r="EQ6" s="176">
        <f t="shared" si="11"/>
        <v>0</v>
      </c>
      <c r="ER6" s="176">
        <f t="shared" si="11"/>
        <v>0</v>
      </c>
      <c r="ES6" s="176">
        <f t="shared" si="11"/>
        <v>0</v>
      </c>
      <c r="ET6" s="176">
        <f t="shared" si="11"/>
        <v>0</v>
      </c>
      <c r="EU6" s="176">
        <f t="shared" si="11"/>
        <v>0</v>
      </c>
      <c r="EV6" s="176">
        <f t="shared" si="11"/>
        <v>0</v>
      </c>
      <c r="EW6" s="176">
        <f t="shared" si="11"/>
        <v>0</v>
      </c>
      <c r="EX6" s="176">
        <f t="shared" si="11"/>
        <v>0</v>
      </c>
      <c r="EY6" s="176">
        <f t="shared" si="11"/>
        <v>0</v>
      </c>
      <c r="EZ6" s="176">
        <f t="shared" si="11"/>
        <v>0</v>
      </c>
      <c r="FA6" s="176">
        <f t="shared" si="11"/>
        <v>0</v>
      </c>
      <c r="FB6" s="176">
        <f t="shared" si="11"/>
        <v>0</v>
      </c>
      <c r="FC6" s="176">
        <f t="shared" si="11"/>
        <v>0</v>
      </c>
      <c r="FD6" s="176">
        <f t="shared" si="11"/>
        <v>0</v>
      </c>
      <c r="FF6" s="176">
        <v>0</v>
      </c>
      <c r="FG6" s="176">
        <v>4</v>
      </c>
      <c r="FH6" s="176">
        <f t="shared" si="12"/>
        <v>0</v>
      </c>
      <c r="FI6" s="176">
        <f t="shared" si="12"/>
        <v>0</v>
      </c>
      <c r="FJ6" s="176">
        <f t="shared" si="12"/>
        <v>0</v>
      </c>
      <c r="FK6" s="176">
        <f t="shared" si="12"/>
        <v>0</v>
      </c>
      <c r="FL6" s="176">
        <f t="shared" si="12"/>
        <v>0</v>
      </c>
      <c r="FM6" s="176">
        <f t="shared" si="12"/>
        <v>0</v>
      </c>
      <c r="FN6" s="176">
        <f t="shared" si="12"/>
        <v>0</v>
      </c>
      <c r="FO6" s="176">
        <f t="shared" si="12"/>
        <v>0</v>
      </c>
      <c r="FP6" s="176">
        <f t="shared" si="12"/>
        <v>0</v>
      </c>
      <c r="FQ6" s="176">
        <f t="shared" si="12"/>
        <v>0</v>
      </c>
      <c r="FR6" s="176">
        <f t="shared" si="13"/>
        <v>0</v>
      </c>
      <c r="FS6" s="176">
        <f t="shared" si="13"/>
        <v>0</v>
      </c>
      <c r="FT6" s="176">
        <f t="shared" si="13"/>
        <v>0</v>
      </c>
      <c r="FU6" s="176">
        <f t="shared" si="13"/>
        <v>0</v>
      </c>
      <c r="FV6" s="176">
        <f t="shared" si="13"/>
        <v>0</v>
      </c>
      <c r="FW6" s="176">
        <f t="shared" si="13"/>
        <v>0</v>
      </c>
      <c r="FX6" s="176">
        <f t="shared" si="13"/>
        <v>0</v>
      </c>
      <c r="FY6" s="176">
        <f t="shared" si="13"/>
        <v>0</v>
      </c>
      <c r="FZ6" s="176">
        <f t="shared" si="13"/>
        <v>0</v>
      </c>
      <c r="GA6" s="176">
        <f t="shared" si="13"/>
        <v>0</v>
      </c>
      <c r="GB6" s="176">
        <f t="shared" si="29"/>
        <v>0</v>
      </c>
      <c r="GC6" s="176">
        <f t="shared" si="29"/>
        <v>0</v>
      </c>
      <c r="GD6" s="176">
        <f t="shared" si="29"/>
        <v>0</v>
      </c>
      <c r="GE6" s="176">
        <f t="shared" si="29"/>
        <v>0</v>
      </c>
      <c r="GF6" s="176">
        <f t="shared" si="29"/>
        <v>0</v>
      </c>
      <c r="GG6" s="176">
        <f t="shared" si="29"/>
        <v>0</v>
      </c>
      <c r="GH6" s="176">
        <f t="shared" si="29"/>
        <v>0</v>
      </c>
      <c r="GI6" s="176">
        <f t="shared" si="29"/>
        <v>0</v>
      </c>
      <c r="GJ6" s="176">
        <f t="shared" si="29"/>
        <v>0</v>
      </c>
      <c r="GK6" s="176">
        <f t="shared" si="29"/>
        <v>0</v>
      </c>
      <c r="GL6" s="176">
        <f t="shared" si="29"/>
        <v>0</v>
      </c>
      <c r="GM6" s="176">
        <f t="shared" si="29"/>
        <v>0</v>
      </c>
      <c r="GN6" s="176">
        <f t="shared" si="29"/>
        <v>0</v>
      </c>
      <c r="GO6" s="176">
        <f t="shared" si="29"/>
        <v>0</v>
      </c>
      <c r="GP6" s="176">
        <f t="shared" si="29"/>
        <v>0</v>
      </c>
      <c r="GR6" s="176">
        <v>0</v>
      </c>
      <c r="GS6" s="176">
        <v>0</v>
      </c>
      <c r="GT6" s="176">
        <f t="shared" si="15"/>
        <v>40.190397270163267</v>
      </c>
      <c r="GU6" s="176">
        <f t="shared" si="15"/>
        <v>39.530216053808658</v>
      </c>
      <c r="GV6" s="176">
        <f t="shared" si="15"/>
        <v>36.641138152891997</v>
      </c>
      <c r="GW6" s="176">
        <f t="shared" si="15"/>
        <v>35.395925067093998</v>
      </c>
      <c r="GX6" s="176">
        <f t="shared" si="15"/>
        <v>34.623170618131773</v>
      </c>
      <c r="GY6" s="176">
        <f t="shared" si="15"/>
        <v>34.844227735862944</v>
      </c>
      <c r="GZ6" s="176">
        <f t="shared" si="15"/>
        <v>35.21413815638504</v>
      </c>
      <c r="HA6" s="176">
        <f t="shared" si="15"/>
        <v>35.180944175167085</v>
      </c>
      <c r="HB6" s="176">
        <f t="shared" si="15"/>
        <v>34.679352131267962</v>
      </c>
      <c r="HC6" s="176">
        <f t="shared" si="15"/>
        <v>33.40721984404297</v>
      </c>
      <c r="HD6" s="176">
        <f t="shared" si="16"/>
        <v>32.997453608616631</v>
      </c>
      <c r="HE6" s="176">
        <f t="shared" si="16"/>
        <v>32.492940339598441</v>
      </c>
      <c r="HF6" s="176">
        <f t="shared" si="16"/>
        <v>31.202214238599602</v>
      </c>
      <c r="HG6" s="176">
        <f t="shared" si="16"/>
        <v>30.043139653508867</v>
      </c>
      <c r="HH6" s="176">
        <f t="shared" si="16"/>
        <v>29.608281015697287</v>
      </c>
      <c r="HI6" s="176">
        <f t="shared" si="16"/>
        <v>27.933979073726459</v>
      </c>
      <c r="HJ6" s="176">
        <f t="shared" si="16"/>
        <v>27.827008459167544</v>
      </c>
      <c r="HK6" s="176">
        <f t="shared" si="16"/>
        <v>26.927384651690851</v>
      </c>
      <c r="HL6" s="176">
        <f t="shared" si="16"/>
        <v>0</v>
      </c>
      <c r="HM6" s="176">
        <f t="shared" si="16"/>
        <v>0</v>
      </c>
      <c r="HN6" s="176">
        <f t="shared" si="30"/>
        <v>0</v>
      </c>
      <c r="HO6" s="176">
        <f t="shared" si="30"/>
        <v>0</v>
      </c>
      <c r="HP6" s="176">
        <f t="shared" si="30"/>
        <v>0</v>
      </c>
      <c r="HQ6" s="176">
        <f t="shared" si="30"/>
        <v>0</v>
      </c>
      <c r="HR6" s="176">
        <f t="shared" si="30"/>
        <v>0</v>
      </c>
      <c r="HS6" s="176">
        <f t="shared" si="30"/>
        <v>0</v>
      </c>
      <c r="HT6" s="176">
        <f t="shared" si="30"/>
        <v>0</v>
      </c>
      <c r="HU6" s="176">
        <f t="shared" si="30"/>
        <v>0</v>
      </c>
      <c r="HV6" s="176">
        <f t="shared" si="30"/>
        <v>0</v>
      </c>
      <c r="HW6" s="176">
        <f t="shared" si="30"/>
        <v>0</v>
      </c>
      <c r="HX6" s="176">
        <f t="shared" si="30"/>
        <v>0</v>
      </c>
      <c r="HY6" s="176">
        <f t="shared" si="30"/>
        <v>0</v>
      </c>
      <c r="HZ6" s="176">
        <f t="shared" si="30"/>
        <v>0</v>
      </c>
      <c r="IA6" s="176">
        <f t="shared" si="30"/>
        <v>0</v>
      </c>
      <c r="IB6" s="176">
        <f t="shared" si="30"/>
        <v>0</v>
      </c>
    </row>
    <row r="7" spans="1:236" s="144" customFormat="1">
      <c r="A7" s="417" t="s">
        <v>154</v>
      </c>
      <c r="B7" s="419">
        <f t="shared" ref="B7" si="42">SUM(P7:AX7)*VLOOKUP($A7,input,12,FALSE)</f>
        <v>0</v>
      </c>
      <c r="C7" s="225">
        <f t="shared" ref="C7" si="43">SUM(AZ7:CH7)*VLOOKUP($A7,input,12,FALSE)</f>
        <v>4123084.5142045137</v>
      </c>
      <c r="D7" s="226">
        <f t="shared" ref="D7" si="44">SUM(B7:C7)</f>
        <v>4123084.5142045137</v>
      </c>
      <c r="E7" s="227">
        <f t="shared" ref="E7" si="45">IF(Years&gt;1,SUM(CJ7:DS7)*VLOOKUP($A7,input,26,FALSE),0)</f>
        <v>0</v>
      </c>
      <c r="F7" s="228">
        <f t="shared" ref="F7" si="46">IF(Years&gt;1,SUM(DU7:FD7)*VLOOKUP($A7,input,26,FALSE),0)</f>
        <v>0</v>
      </c>
      <c r="G7" s="227">
        <f t="shared" ref="G7" si="47">IF(Years&gt;2,SUM(FF7:GP7)*VLOOKUP($A7,input,40,FALSE),0)</f>
        <v>0</v>
      </c>
      <c r="H7" s="228">
        <f t="shared" ref="H7" si="48">IF(Years&gt;2,SUM(GR7:IB7)*VLOOKUP($A7,input,40,FALSE),0)</f>
        <v>0</v>
      </c>
      <c r="I7" s="227">
        <f t="shared" ref="I7" si="49">B7+E7+G7</f>
        <v>0</v>
      </c>
      <c r="J7" s="176">
        <f t="shared" ref="J7" si="50">H7+F7+C7</f>
        <v>4123084.5142045137</v>
      </c>
      <c r="K7" s="228">
        <f t="shared" ref="K7" si="51">SUM(I7:J7)</f>
        <v>4123084.5142045137</v>
      </c>
      <c r="L7" s="227">
        <f t="shared" ref="L7" si="52">(B7*VLOOKUP($A7,input,16,FALSE))+(E7*VLOOKUP($A7,input,30,FALSE))+(G7*VLOOKUP($A7,input,44,FALSE))</f>
        <v>0</v>
      </c>
      <c r="M7" s="176">
        <f t="shared" ref="M7" si="53">(C7*(VLOOKUP($A7,input,16,FALSE))+(F7*VLOOKUP($A7,input,30,FALSE))+(H7*VLOOKUP($A7,input,44,FALSE)))</f>
        <v>3298467.6113636112</v>
      </c>
      <c r="N7" s="228">
        <f t="shared" ref="N7" si="54">SUM(L7:M7)</f>
        <v>3298467.6113636112</v>
      </c>
      <c r="O7" s="176">
        <f t="shared" si="2"/>
        <v>74.265697128100243</v>
      </c>
      <c r="P7" s="176">
        <f t="shared" si="3"/>
        <v>0</v>
      </c>
      <c r="Q7" s="176">
        <f t="shared" si="3"/>
        <v>0</v>
      </c>
      <c r="R7" s="176">
        <f t="shared" si="3"/>
        <v>0</v>
      </c>
      <c r="S7" s="176">
        <f t="shared" si="3"/>
        <v>0</v>
      </c>
      <c r="T7" s="176">
        <f t="shared" si="3"/>
        <v>0</v>
      </c>
      <c r="U7" s="176">
        <f t="shared" si="3"/>
        <v>0</v>
      </c>
      <c r="V7" s="176">
        <f t="shared" si="3"/>
        <v>0</v>
      </c>
      <c r="W7" s="176">
        <f t="shared" si="3"/>
        <v>0</v>
      </c>
      <c r="X7" s="176">
        <f t="shared" si="3"/>
        <v>0</v>
      </c>
      <c r="Y7" s="176">
        <f t="shared" si="3"/>
        <v>0</v>
      </c>
      <c r="Z7" s="176">
        <f t="shared" si="4"/>
        <v>0</v>
      </c>
      <c r="AA7" s="176">
        <f t="shared" si="4"/>
        <v>0</v>
      </c>
      <c r="AB7" s="176">
        <f t="shared" si="4"/>
        <v>0</v>
      </c>
      <c r="AC7" s="176">
        <f t="shared" si="4"/>
        <v>0</v>
      </c>
      <c r="AD7" s="176">
        <f t="shared" si="4"/>
        <v>0</v>
      </c>
      <c r="AE7" s="176">
        <f t="shared" si="4"/>
        <v>0</v>
      </c>
      <c r="AF7" s="176">
        <f t="shared" ref="Z7:AI33" si="55">IF(AF$1&lt;=VLOOKUP($A7,input,7,FALSE),(VLOOKUP($A7,input,5,FALSE)*VLOOKUP(AF$1,AC_RATE,2,FALSE))/((1+Discount_Rate)^(AF$1-1)),0)</f>
        <v>0</v>
      </c>
      <c r="AG7" s="176">
        <f t="shared" si="55"/>
        <v>0</v>
      </c>
      <c r="AH7" s="176">
        <f t="shared" si="55"/>
        <v>0</v>
      </c>
      <c r="AI7" s="176">
        <f t="shared" si="55"/>
        <v>0</v>
      </c>
      <c r="AJ7" s="176">
        <f t="shared" si="27"/>
        <v>0</v>
      </c>
      <c r="AK7" s="176">
        <f t="shared" si="27"/>
        <v>0</v>
      </c>
      <c r="AL7" s="176">
        <f t="shared" si="27"/>
        <v>0</v>
      </c>
      <c r="AM7" s="176">
        <f t="shared" si="27"/>
        <v>0</v>
      </c>
      <c r="AN7" s="176">
        <f t="shared" si="27"/>
        <v>0</v>
      </c>
      <c r="AO7" s="176">
        <f t="shared" si="27"/>
        <v>0</v>
      </c>
      <c r="AP7" s="176">
        <f t="shared" si="27"/>
        <v>0</v>
      </c>
      <c r="AQ7" s="176">
        <f t="shared" si="27"/>
        <v>0</v>
      </c>
      <c r="AR7" s="176">
        <f t="shared" si="27"/>
        <v>0</v>
      </c>
      <c r="AS7" s="176">
        <f t="shared" si="27"/>
        <v>0</v>
      </c>
      <c r="AT7" s="176">
        <f t="shared" si="27"/>
        <v>0</v>
      </c>
      <c r="AU7" s="176">
        <f t="shared" si="27"/>
        <v>0</v>
      </c>
      <c r="AV7" s="176">
        <f t="shared" si="27"/>
        <v>0</v>
      </c>
      <c r="AW7" s="176">
        <f t="shared" si="27"/>
        <v>0</v>
      </c>
      <c r="AX7" s="176">
        <f t="shared" si="27"/>
        <v>0</v>
      </c>
      <c r="AY7" s="187"/>
      <c r="AZ7" s="176">
        <f t="shared" si="6"/>
        <v>74.265697128100243</v>
      </c>
      <c r="BA7" s="176">
        <f t="shared" si="6"/>
        <v>73.126554762593386</v>
      </c>
      <c r="BB7" s="176">
        <f t="shared" si="6"/>
        <v>73.562780717709558</v>
      </c>
      <c r="BC7" s="176">
        <f t="shared" si="6"/>
        <v>72.354413312774781</v>
      </c>
      <c r="BD7" s="176">
        <f t="shared" si="6"/>
        <v>67.066368940561247</v>
      </c>
      <c r="BE7" s="176">
        <f t="shared" si="6"/>
        <v>64.787184274591695</v>
      </c>
      <c r="BF7" s="176">
        <f t="shared" si="6"/>
        <v>63.372767649259046</v>
      </c>
      <c r="BG7" s="176">
        <f t="shared" si="6"/>
        <v>63.777381123677714</v>
      </c>
      <c r="BH7" s="176">
        <f t="shared" si="6"/>
        <v>64.454449304097622</v>
      </c>
      <c r="BI7" s="176">
        <f t="shared" si="6"/>
        <v>64.39369246347546</v>
      </c>
      <c r="BJ7" s="176">
        <f t="shared" si="7"/>
        <v>63.475599883124389</v>
      </c>
      <c r="BK7" s="176">
        <f t="shared" si="7"/>
        <v>61.147143464542943</v>
      </c>
      <c r="BL7" s="176">
        <f t="shared" si="7"/>
        <v>60.397124908628662</v>
      </c>
      <c r="BM7" s="176">
        <f t="shared" si="7"/>
        <v>59.473685443015015</v>
      </c>
      <c r="BN7" s="176">
        <f t="shared" si="7"/>
        <v>57.111195704579636</v>
      </c>
      <c r="BO7" s="176">
        <f t="shared" si="7"/>
        <v>54.989675258654621</v>
      </c>
      <c r="BP7" s="176">
        <f t="shared" ref="BJ7:BS33" si="56">IF(BP$1&lt;=VLOOKUP($A7,input,7,FALSE),(VLOOKUP($A7,input,6,FALSE)*VLOOKUP(BP$1,AC_RATE,3,FALSE))/((1+Discount_Rate)^(BP$1-1)),0)</f>
        <v>54.193728644803073</v>
      </c>
      <c r="BQ7" s="176">
        <f t="shared" si="56"/>
        <v>51.129158126017188</v>
      </c>
      <c r="BR7" s="176">
        <f t="shared" si="56"/>
        <v>0</v>
      </c>
      <c r="BS7" s="176">
        <f t="shared" si="56"/>
        <v>0</v>
      </c>
      <c r="BT7" s="176">
        <f t="shared" si="28"/>
        <v>0</v>
      </c>
      <c r="BU7" s="176">
        <f t="shared" si="28"/>
        <v>0</v>
      </c>
      <c r="BV7" s="176">
        <f t="shared" si="28"/>
        <v>0</v>
      </c>
      <c r="BW7" s="176">
        <f t="shared" si="28"/>
        <v>0</v>
      </c>
      <c r="BX7" s="176">
        <f t="shared" si="28"/>
        <v>0</v>
      </c>
      <c r="BY7" s="176">
        <f t="shared" si="28"/>
        <v>0</v>
      </c>
      <c r="BZ7" s="176">
        <f t="shared" si="28"/>
        <v>0</v>
      </c>
      <c r="CA7" s="176">
        <f t="shared" si="28"/>
        <v>0</v>
      </c>
      <c r="CB7" s="176">
        <f t="shared" si="28"/>
        <v>0</v>
      </c>
      <c r="CC7" s="176">
        <f t="shared" si="28"/>
        <v>0</v>
      </c>
      <c r="CD7" s="176">
        <f t="shared" si="28"/>
        <v>0</v>
      </c>
      <c r="CE7" s="176">
        <f t="shared" si="28"/>
        <v>0</v>
      </c>
      <c r="CF7" s="176">
        <f t="shared" si="28"/>
        <v>0</v>
      </c>
      <c r="CG7" s="176">
        <f t="shared" si="28"/>
        <v>0</v>
      </c>
      <c r="CH7" s="176">
        <f t="shared" si="28"/>
        <v>0</v>
      </c>
      <c r="CI7" s="187"/>
      <c r="CJ7" s="176">
        <v>0</v>
      </c>
      <c r="CK7" s="176">
        <f t="shared" ref="CK7:CZ22" si="57">IF(CK$1-1&lt;=VLOOKUP($A7,input,7,FALSE),(VLOOKUP($A7,input,19,FALSE)*VLOOKUP(CK$1,AC_RATE,2,FALSE))/((1+Discount_Rate)^(CK$1-1)),0)</f>
        <v>0</v>
      </c>
      <c r="CL7" s="176">
        <f t="shared" si="57"/>
        <v>0</v>
      </c>
      <c r="CM7" s="176">
        <f t="shared" si="57"/>
        <v>0</v>
      </c>
      <c r="CN7" s="176">
        <f t="shared" si="57"/>
        <v>0</v>
      </c>
      <c r="CO7" s="176">
        <f t="shared" si="57"/>
        <v>0</v>
      </c>
      <c r="CP7" s="176">
        <f t="shared" si="57"/>
        <v>0</v>
      </c>
      <c r="CQ7" s="176">
        <f t="shared" si="57"/>
        <v>0</v>
      </c>
      <c r="CR7" s="176">
        <f t="shared" si="57"/>
        <v>0</v>
      </c>
      <c r="CS7" s="176">
        <f t="shared" si="57"/>
        <v>0</v>
      </c>
      <c r="CT7" s="176">
        <f t="shared" si="57"/>
        <v>0</v>
      </c>
      <c r="CU7" s="176">
        <f t="shared" si="57"/>
        <v>0</v>
      </c>
      <c r="CV7" s="176">
        <f t="shared" si="57"/>
        <v>0</v>
      </c>
      <c r="CW7" s="176">
        <f t="shared" si="57"/>
        <v>0</v>
      </c>
      <c r="CX7" s="176">
        <f t="shared" si="57"/>
        <v>0</v>
      </c>
      <c r="CY7" s="176">
        <f t="shared" si="57"/>
        <v>0</v>
      </c>
      <c r="CZ7" s="176">
        <f t="shared" si="57"/>
        <v>0</v>
      </c>
      <c r="DA7" s="176">
        <f t="shared" si="39"/>
        <v>0</v>
      </c>
      <c r="DB7" s="176">
        <f t="shared" si="39"/>
        <v>0</v>
      </c>
      <c r="DC7" s="176">
        <f t="shared" si="39"/>
        <v>0</v>
      </c>
      <c r="DD7" s="176">
        <f t="shared" si="39"/>
        <v>0</v>
      </c>
      <c r="DE7" s="176">
        <f t="shared" si="39"/>
        <v>0</v>
      </c>
      <c r="DF7" s="176">
        <f t="shared" si="39"/>
        <v>0</v>
      </c>
      <c r="DG7" s="176">
        <f t="shared" si="39"/>
        <v>0</v>
      </c>
      <c r="DH7" s="176">
        <f t="shared" si="39"/>
        <v>0</v>
      </c>
      <c r="DI7" s="176">
        <f t="shared" si="39"/>
        <v>0</v>
      </c>
      <c r="DJ7" s="176">
        <f t="shared" si="39"/>
        <v>0</v>
      </c>
      <c r="DK7" s="176">
        <f t="shared" si="40"/>
        <v>0</v>
      </c>
      <c r="DL7" s="176">
        <f t="shared" si="40"/>
        <v>0</v>
      </c>
      <c r="DM7" s="176">
        <f t="shared" si="40"/>
        <v>0</v>
      </c>
      <c r="DN7" s="176">
        <f t="shared" si="40"/>
        <v>0</v>
      </c>
      <c r="DO7" s="176">
        <f t="shared" si="40"/>
        <v>0</v>
      </c>
      <c r="DP7" s="176">
        <f t="shared" si="40"/>
        <v>0</v>
      </c>
      <c r="DQ7" s="176">
        <f t="shared" si="40"/>
        <v>0</v>
      </c>
      <c r="DR7" s="176">
        <f t="shared" si="40"/>
        <v>0</v>
      </c>
      <c r="DS7" s="176">
        <f t="shared" si="40"/>
        <v>0</v>
      </c>
      <c r="DT7" s="187"/>
      <c r="DU7" s="176">
        <v>0</v>
      </c>
      <c r="DV7" s="176">
        <f t="shared" si="41"/>
        <v>73.126554762593386</v>
      </c>
      <c r="DW7" s="176">
        <f t="shared" si="41"/>
        <v>73.562780717709558</v>
      </c>
      <c r="DX7" s="176">
        <f t="shared" si="41"/>
        <v>72.354413312774781</v>
      </c>
      <c r="DY7" s="176">
        <f t="shared" si="41"/>
        <v>67.066368940561247</v>
      </c>
      <c r="DZ7" s="176">
        <f t="shared" si="41"/>
        <v>64.787184274591695</v>
      </c>
      <c r="EA7" s="176">
        <f t="shared" si="41"/>
        <v>63.372767649259046</v>
      </c>
      <c r="EB7" s="176">
        <f t="shared" si="41"/>
        <v>63.777381123677714</v>
      </c>
      <c r="EC7" s="176">
        <f t="shared" si="41"/>
        <v>64.454449304097622</v>
      </c>
      <c r="ED7" s="176">
        <f t="shared" si="41"/>
        <v>64.39369246347546</v>
      </c>
      <c r="EE7" s="176">
        <f t="shared" si="41"/>
        <v>63.475599883124389</v>
      </c>
      <c r="EF7" s="176" t="e">
        <f>#N/A</f>
        <v>#N/A</v>
      </c>
      <c r="EG7" s="176" t="e">
        <f>#N/A</f>
        <v>#N/A</v>
      </c>
      <c r="EH7" s="176" t="e">
        <f>#N/A</f>
        <v>#N/A</v>
      </c>
      <c r="EI7" s="176" t="e">
        <f>#N/A</f>
        <v>#N/A</v>
      </c>
      <c r="EJ7" s="176" t="e">
        <f>#N/A</f>
        <v>#N/A</v>
      </c>
      <c r="EK7" s="176" t="e">
        <f>#N/A</f>
        <v>#N/A</v>
      </c>
      <c r="EL7" s="176" t="e">
        <f>#N/A</f>
        <v>#N/A</v>
      </c>
      <c r="EM7" s="176" t="e">
        <f>#N/A</f>
        <v>#N/A</v>
      </c>
      <c r="EN7" s="176" t="e">
        <f>#N/A</f>
        <v>#N/A</v>
      </c>
      <c r="EO7" s="176" t="e">
        <f>#N/A</f>
        <v>#N/A</v>
      </c>
      <c r="EP7" s="176">
        <f t="shared" si="11"/>
        <v>0</v>
      </c>
      <c r="EQ7" s="176">
        <f t="shared" si="11"/>
        <v>0</v>
      </c>
      <c r="ER7" s="176">
        <f t="shared" si="11"/>
        <v>0</v>
      </c>
      <c r="ES7" s="176">
        <f t="shared" si="11"/>
        <v>0</v>
      </c>
      <c r="ET7" s="176">
        <f t="shared" si="11"/>
        <v>0</v>
      </c>
      <c r="EU7" s="176">
        <f t="shared" si="11"/>
        <v>0</v>
      </c>
      <c r="EV7" s="176">
        <f t="shared" ref="EP7:FD24" si="58">IF(EV$1-1&lt;=VLOOKUP($A7,input,7,FALSE),(VLOOKUP($A7,input,20,FALSE)*VLOOKUP(EV$1,AC_RATE,3,FALSE))/((1+Discount_Rate)^(EV$1-1)),0)</f>
        <v>0</v>
      </c>
      <c r="EW7" s="176">
        <f t="shared" si="58"/>
        <v>0</v>
      </c>
      <c r="EX7" s="176">
        <f t="shared" si="58"/>
        <v>0</v>
      </c>
      <c r="EY7" s="176">
        <f t="shared" si="58"/>
        <v>0</v>
      </c>
      <c r="EZ7" s="176">
        <f t="shared" si="58"/>
        <v>0</v>
      </c>
      <c r="FA7" s="176">
        <f t="shared" si="58"/>
        <v>0</v>
      </c>
      <c r="FB7" s="176">
        <f t="shared" si="58"/>
        <v>0</v>
      </c>
      <c r="FC7" s="176">
        <f t="shared" si="58"/>
        <v>0</v>
      </c>
      <c r="FD7" s="176">
        <f t="shared" si="58"/>
        <v>0</v>
      </c>
      <c r="FE7" s="187"/>
      <c r="FF7" s="176">
        <v>0</v>
      </c>
      <c r="FG7" s="176">
        <v>5</v>
      </c>
      <c r="FH7" s="176">
        <f t="shared" si="12"/>
        <v>0</v>
      </c>
      <c r="FI7" s="176">
        <f t="shared" si="12"/>
        <v>0</v>
      </c>
      <c r="FJ7" s="176">
        <f t="shared" si="12"/>
        <v>0</v>
      </c>
      <c r="FK7" s="176">
        <f t="shared" si="12"/>
        <v>0</v>
      </c>
      <c r="FL7" s="176">
        <f t="shared" si="12"/>
        <v>0</v>
      </c>
      <c r="FM7" s="176">
        <f t="shared" si="12"/>
        <v>0</v>
      </c>
      <c r="FN7" s="176">
        <f t="shared" si="12"/>
        <v>0</v>
      </c>
      <c r="FO7" s="176">
        <f t="shared" si="12"/>
        <v>0</v>
      </c>
      <c r="FP7" s="176">
        <f t="shared" si="12"/>
        <v>0</v>
      </c>
      <c r="FQ7" s="176">
        <f t="shared" si="12"/>
        <v>0</v>
      </c>
      <c r="FR7" s="176">
        <f t="shared" si="13"/>
        <v>0</v>
      </c>
      <c r="FS7" s="176">
        <f t="shared" si="13"/>
        <v>0</v>
      </c>
      <c r="FT7" s="176">
        <f t="shared" si="13"/>
        <v>0</v>
      </c>
      <c r="FU7" s="176">
        <f t="shared" si="13"/>
        <v>0</v>
      </c>
      <c r="FV7" s="176">
        <f t="shared" si="13"/>
        <v>0</v>
      </c>
      <c r="FW7" s="176">
        <f t="shared" si="13"/>
        <v>0</v>
      </c>
      <c r="FX7" s="176">
        <f t="shared" ref="FR7:GA33" si="59">IF(FX$1-2&lt;=VLOOKUP($A7,input,7,FALSE),(VLOOKUP($A7,input,33,FALSE)*VLOOKUP(FX$1,AC_RATE,2,FALSE))/((1+Discount_Rate)^(FX$1-1)),0)</f>
        <v>0</v>
      </c>
      <c r="FY7" s="176">
        <f t="shared" si="59"/>
        <v>0</v>
      </c>
      <c r="FZ7" s="176">
        <f t="shared" si="59"/>
        <v>0</v>
      </c>
      <c r="GA7" s="176">
        <f t="shared" si="59"/>
        <v>0</v>
      </c>
      <c r="GB7" s="176">
        <f t="shared" si="29"/>
        <v>0</v>
      </c>
      <c r="GC7" s="176">
        <f t="shared" si="29"/>
        <v>0</v>
      </c>
      <c r="GD7" s="176">
        <f t="shared" si="29"/>
        <v>0</v>
      </c>
      <c r="GE7" s="176">
        <f t="shared" si="29"/>
        <v>0</v>
      </c>
      <c r="GF7" s="176">
        <f t="shared" si="29"/>
        <v>0</v>
      </c>
      <c r="GG7" s="176">
        <f t="shared" si="29"/>
        <v>0</v>
      </c>
      <c r="GH7" s="176">
        <f t="shared" si="29"/>
        <v>0</v>
      </c>
      <c r="GI7" s="176">
        <f t="shared" si="29"/>
        <v>0</v>
      </c>
      <c r="GJ7" s="176">
        <f t="shared" si="29"/>
        <v>0</v>
      </c>
      <c r="GK7" s="176">
        <f t="shared" si="29"/>
        <v>0</v>
      </c>
      <c r="GL7" s="176">
        <f t="shared" si="29"/>
        <v>0</v>
      </c>
      <c r="GM7" s="176">
        <f t="shared" si="29"/>
        <v>0</v>
      </c>
      <c r="GN7" s="176">
        <f t="shared" si="29"/>
        <v>0</v>
      </c>
      <c r="GO7" s="176">
        <f t="shared" si="29"/>
        <v>0</v>
      </c>
      <c r="GP7" s="176">
        <f t="shared" si="29"/>
        <v>0</v>
      </c>
      <c r="GQ7" s="187"/>
      <c r="GR7" s="176">
        <v>0</v>
      </c>
      <c r="GS7" s="176">
        <v>0</v>
      </c>
      <c r="GT7" s="176">
        <f t="shared" si="15"/>
        <v>73.562780717709558</v>
      </c>
      <c r="GU7" s="176">
        <f t="shared" si="15"/>
        <v>72.354413312774781</v>
      </c>
      <c r="GV7" s="176">
        <f t="shared" si="15"/>
        <v>67.066368940561247</v>
      </c>
      <c r="GW7" s="176">
        <f t="shared" si="15"/>
        <v>64.787184274591695</v>
      </c>
      <c r="GX7" s="176">
        <f t="shared" si="15"/>
        <v>63.372767649259046</v>
      </c>
      <c r="GY7" s="176">
        <f t="shared" si="15"/>
        <v>63.777381123677714</v>
      </c>
      <c r="GZ7" s="176">
        <f t="shared" si="15"/>
        <v>64.454449304097622</v>
      </c>
      <c r="HA7" s="176">
        <f t="shared" si="15"/>
        <v>64.39369246347546</v>
      </c>
      <c r="HB7" s="176">
        <f t="shared" si="15"/>
        <v>63.475599883124389</v>
      </c>
      <c r="HC7" s="176">
        <f t="shared" si="15"/>
        <v>61.147143464542943</v>
      </c>
      <c r="HD7" s="176">
        <f t="shared" si="16"/>
        <v>60.397124908628662</v>
      </c>
      <c r="HE7" s="176">
        <f t="shared" si="16"/>
        <v>59.473685443015015</v>
      </c>
      <c r="HF7" s="176">
        <f t="shared" si="16"/>
        <v>57.111195704579636</v>
      </c>
      <c r="HG7" s="176">
        <f t="shared" si="16"/>
        <v>54.989675258654621</v>
      </c>
      <c r="HH7" s="176">
        <f t="shared" si="16"/>
        <v>54.193728644803073</v>
      </c>
      <c r="HI7" s="176">
        <f t="shared" si="16"/>
        <v>51.129158126017188</v>
      </c>
      <c r="HJ7" s="176">
        <f t="shared" ref="HD7:HM33" si="60">IF(HJ$1-2&lt;=VLOOKUP($A7,input,7,FALSE),(VLOOKUP($A7,input,34,FALSE)*VLOOKUP(HJ$1,AC_RATE,3,FALSE))/((1+Discount_Rate)^(HJ$1-1)),0)</f>
        <v>50.933363697583459</v>
      </c>
      <c r="HK7" s="176">
        <f t="shared" si="60"/>
        <v>49.286730835684146</v>
      </c>
      <c r="HL7" s="176">
        <f t="shared" si="60"/>
        <v>0</v>
      </c>
      <c r="HM7" s="176">
        <f t="shared" si="60"/>
        <v>0</v>
      </c>
      <c r="HN7" s="176">
        <f t="shared" si="30"/>
        <v>0</v>
      </c>
      <c r="HO7" s="176">
        <f t="shared" si="30"/>
        <v>0</v>
      </c>
      <c r="HP7" s="176">
        <f t="shared" si="30"/>
        <v>0</v>
      </c>
      <c r="HQ7" s="176">
        <f t="shared" si="30"/>
        <v>0</v>
      </c>
      <c r="HR7" s="176">
        <f t="shared" si="30"/>
        <v>0</v>
      </c>
      <c r="HS7" s="176">
        <f t="shared" si="30"/>
        <v>0</v>
      </c>
      <c r="HT7" s="176">
        <f t="shared" si="30"/>
        <v>0</v>
      </c>
      <c r="HU7" s="176">
        <f t="shared" si="30"/>
        <v>0</v>
      </c>
      <c r="HV7" s="176">
        <f t="shared" si="30"/>
        <v>0</v>
      </c>
      <c r="HW7" s="176">
        <f t="shared" si="30"/>
        <v>0</v>
      </c>
      <c r="HX7" s="176">
        <f t="shared" si="30"/>
        <v>0</v>
      </c>
      <c r="HY7" s="176">
        <f t="shared" si="30"/>
        <v>0</v>
      </c>
      <c r="HZ7" s="176">
        <f t="shared" si="30"/>
        <v>0</v>
      </c>
      <c r="IA7" s="176">
        <f t="shared" si="30"/>
        <v>0</v>
      </c>
      <c r="IB7" s="176">
        <f t="shared" si="30"/>
        <v>0</v>
      </c>
    </row>
    <row r="8" spans="1:236" s="144" customFormat="1">
      <c r="A8" s="170" t="s">
        <v>254</v>
      </c>
      <c r="B8" s="419">
        <f t="shared" ref="B8" si="61">SUM(P8:AX8)*VLOOKUP($A8,input,12,FALSE)</f>
        <v>0</v>
      </c>
      <c r="C8" s="225">
        <f t="shared" ref="C8" si="62">SUM(AZ8:CH8)*VLOOKUP($A8,input,12,FALSE)</f>
        <v>3976770.4532624073</v>
      </c>
      <c r="D8" s="226">
        <f t="shared" ref="D8" si="63">SUM(B8:C8)</f>
        <v>3976770.4532624073</v>
      </c>
      <c r="E8" s="227">
        <f t="shared" ref="E8" si="64">IF(Years&gt;1,SUM(CJ8:DS8)*VLOOKUP($A8,input,26,FALSE),0)</f>
        <v>0</v>
      </c>
      <c r="F8" s="228">
        <f t="shared" ref="F8" si="65">IF(Years&gt;1,SUM(DU8:FD8)*VLOOKUP($A8,input,26,FALSE),0)</f>
        <v>0</v>
      </c>
      <c r="G8" s="227">
        <f t="shared" ref="G8" si="66">IF(Years&gt;2,SUM(FF8:GP8)*VLOOKUP($A8,input,40,FALSE),0)</f>
        <v>0</v>
      </c>
      <c r="H8" s="228">
        <f t="shared" ref="H8" si="67">IF(Years&gt;2,SUM(GR8:IB8)*VLOOKUP($A8,input,40,FALSE),0)</f>
        <v>0</v>
      </c>
      <c r="I8" s="227">
        <f t="shared" ref="I8" si="68">B8+E8+G8</f>
        <v>0</v>
      </c>
      <c r="J8" s="176">
        <f t="shared" ref="J8" si="69">H8+F8+C8</f>
        <v>3976770.4532624073</v>
      </c>
      <c r="K8" s="228">
        <f t="shared" ref="K8" si="70">SUM(I8:J8)</f>
        <v>3976770.4532624073</v>
      </c>
      <c r="L8" s="227">
        <f t="shared" ref="L8" si="71">(B8*VLOOKUP($A8,input,16,FALSE))+(E8*VLOOKUP($A8,input,30,FALSE))+(G8*VLOOKUP($A8,input,44,FALSE))</f>
        <v>0</v>
      </c>
      <c r="M8" s="176">
        <f t="shared" ref="M8" si="72">(C8*(VLOOKUP($A8,input,16,FALSE))+(F8*VLOOKUP($A8,input,30,FALSE))+(H8*VLOOKUP($A8,input,44,FALSE)))</f>
        <v>3181416.3626099261</v>
      </c>
      <c r="N8" s="228">
        <f t="shared" ref="N8" si="73">SUM(L8:M8)</f>
        <v>3181416.3626099261</v>
      </c>
      <c r="O8" s="176">
        <f t="shared" si="2"/>
        <v>74.265697128100243</v>
      </c>
      <c r="P8" s="176">
        <f t="shared" si="3"/>
        <v>0</v>
      </c>
      <c r="Q8" s="176">
        <f t="shared" si="3"/>
        <v>0</v>
      </c>
      <c r="R8" s="176">
        <f t="shared" si="3"/>
        <v>0</v>
      </c>
      <c r="S8" s="176">
        <f t="shared" si="3"/>
        <v>0</v>
      </c>
      <c r="T8" s="176">
        <f t="shared" si="3"/>
        <v>0</v>
      </c>
      <c r="U8" s="176">
        <f t="shared" si="3"/>
        <v>0</v>
      </c>
      <c r="V8" s="176">
        <f t="shared" si="3"/>
        <v>0</v>
      </c>
      <c r="W8" s="176">
        <f t="shared" si="3"/>
        <v>0</v>
      </c>
      <c r="X8" s="176">
        <f t="shared" si="3"/>
        <v>0</v>
      </c>
      <c r="Y8" s="176">
        <f t="shared" si="3"/>
        <v>0</v>
      </c>
      <c r="Z8" s="176">
        <f t="shared" si="55"/>
        <v>0</v>
      </c>
      <c r="AA8" s="176">
        <f t="shared" si="55"/>
        <v>0</v>
      </c>
      <c r="AB8" s="176">
        <f t="shared" si="55"/>
        <v>0</v>
      </c>
      <c r="AC8" s="176">
        <f t="shared" si="55"/>
        <v>0</v>
      </c>
      <c r="AD8" s="176">
        <f t="shared" si="55"/>
        <v>0</v>
      </c>
      <c r="AE8" s="176">
        <f t="shared" si="55"/>
        <v>0</v>
      </c>
      <c r="AF8" s="176">
        <f t="shared" si="55"/>
        <v>0</v>
      </c>
      <c r="AG8" s="176">
        <f t="shared" si="55"/>
        <v>0</v>
      </c>
      <c r="AH8" s="176">
        <f t="shared" si="55"/>
        <v>0</v>
      </c>
      <c r="AI8" s="176">
        <f t="shared" si="55"/>
        <v>0</v>
      </c>
      <c r="AJ8" s="176">
        <f t="shared" si="27"/>
        <v>0</v>
      </c>
      <c r="AK8" s="176">
        <f t="shared" si="27"/>
        <v>0</v>
      </c>
      <c r="AL8" s="176">
        <f t="shared" si="27"/>
        <v>0</v>
      </c>
      <c r="AM8" s="176">
        <f t="shared" si="27"/>
        <v>0</v>
      </c>
      <c r="AN8" s="176">
        <f t="shared" si="27"/>
        <v>0</v>
      </c>
      <c r="AO8" s="176">
        <f t="shared" si="27"/>
        <v>0</v>
      </c>
      <c r="AP8" s="176">
        <f t="shared" si="27"/>
        <v>0</v>
      </c>
      <c r="AQ8" s="176">
        <f t="shared" si="27"/>
        <v>0</v>
      </c>
      <c r="AR8" s="176">
        <f t="shared" si="27"/>
        <v>0</v>
      </c>
      <c r="AS8" s="176">
        <f t="shared" si="27"/>
        <v>0</v>
      </c>
      <c r="AT8" s="176">
        <f t="shared" si="27"/>
        <v>0</v>
      </c>
      <c r="AU8" s="176">
        <f t="shared" si="27"/>
        <v>0</v>
      </c>
      <c r="AV8" s="176">
        <f t="shared" si="27"/>
        <v>0</v>
      </c>
      <c r="AW8" s="176">
        <f t="shared" si="27"/>
        <v>0</v>
      </c>
      <c r="AX8" s="176">
        <f t="shared" si="27"/>
        <v>0</v>
      </c>
      <c r="AY8" s="187"/>
      <c r="AZ8" s="176">
        <f t="shared" si="6"/>
        <v>74.265697128100243</v>
      </c>
      <c r="BA8" s="176">
        <f t="shared" si="6"/>
        <v>73.126554762593386</v>
      </c>
      <c r="BB8" s="176">
        <f t="shared" si="6"/>
        <v>73.562780717709558</v>
      </c>
      <c r="BC8" s="176">
        <f t="shared" si="6"/>
        <v>72.354413312774781</v>
      </c>
      <c r="BD8" s="176">
        <f t="shared" si="6"/>
        <v>67.066368940561247</v>
      </c>
      <c r="BE8" s="176">
        <f t="shared" si="6"/>
        <v>64.787184274591695</v>
      </c>
      <c r="BF8" s="176">
        <f t="shared" si="6"/>
        <v>63.372767649259046</v>
      </c>
      <c r="BG8" s="176">
        <f t="shared" si="6"/>
        <v>63.777381123677714</v>
      </c>
      <c r="BH8" s="176">
        <f t="shared" si="6"/>
        <v>64.454449304097622</v>
      </c>
      <c r="BI8" s="176">
        <f t="shared" si="6"/>
        <v>64.39369246347546</v>
      </c>
      <c r="BJ8" s="176">
        <f t="shared" si="56"/>
        <v>63.475599883124389</v>
      </c>
      <c r="BK8" s="176">
        <f t="shared" si="56"/>
        <v>61.147143464542943</v>
      </c>
      <c r="BL8" s="176">
        <f t="shared" si="56"/>
        <v>60.397124908628662</v>
      </c>
      <c r="BM8" s="176">
        <f t="shared" si="56"/>
        <v>59.473685443015015</v>
      </c>
      <c r="BN8" s="176">
        <f t="shared" si="56"/>
        <v>57.111195704579636</v>
      </c>
      <c r="BO8" s="176">
        <f t="shared" si="56"/>
        <v>54.989675258654621</v>
      </c>
      <c r="BP8" s="176">
        <f t="shared" si="56"/>
        <v>54.193728644803073</v>
      </c>
      <c r="BQ8" s="176">
        <f t="shared" si="56"/>
        <v>51.129158126017188</v>
      </c>
      <c r="BR8" s="176">
        <f t="shared" si="56"/>
        <v>0</v>
      </c>
      <c r="BS8" s="176">
        <f t="shared" si="56"/>
        <v>0</v>
      </c>
      <c r="BT8" s="176">
        <f t="shared" si="28"/>
        <v>0</v>
      </c>
      <c r="BU8" s="176">
        <f t="shared" si="28"/>
        <v>0</v>
      </c>
      <c r="BV8" s="176">
        <f t="shared" si="28"/>
        <v>0</v>
      </c>
      <c r="BW8" s="176">
        <f t="shared" si="28"/>
        <v>0</v>
      </c>
      <c r="BX8" s="176">
        <f t="shared" si="28"/>
        <v>0</v>
      </c>
      <c r="BY8" s="176">
        <f t="shared" si="28"/>
        <v>0</v>
      </c>
      <c r="BZ8" s="176">
        <f t="shared" si="28"/>
        <v>0</v>
      </c>
      <c r="CA8" s="176">
        <f t="shared" si="28"/>
        <v>0</v>
      </c>
      <c r="CB8" s="176">
        <f t="shared" si="28"/>
        <v>0</v>
      </c>
      <c r="CC8" s="176">
        <f t="shared" si="28"/>
        <v>0</v>
      </c>
      <c r="CD8" s="176">
        <f t="shared" si="28"/>
        <v>0</v>
      </c>
      <c r="CE8" s="176">
        <f t="shared" si="28"/>
        <v>0</v>
      </c>
      <c r="CF8" s="176">
        <f t="shared" si="28"/>
        <v>0</v>
      </c>
      <c r="CG8" s="176">
        <f t="shared" si="28"/>
        <v>0</v>
      </c>
      <c r="CH8" s="176">
        <f t="shared" si="28"/>
        <v>0</v>
      </c>
      <c r="CI8" s="187"/>
      <c r="CJ8" s="176">
        <v>0</v>
      </c>
      <c r="CK8" s="176">
        <f t="shared" si="57"/>
        <v>0</v>
      </c>
      <c r="CL8" s="176">
        <f t="shared" si="57"/>
        <v>0</v>
      </c>
      <c r="CM8" s="176">
        <f t="shared" si="57"/>
        <v>0</v>
      </c>
      <c r="CN8" s="176">
        <f t="shared" si="57"/>
        <v>0</v>
      </c>
      <c r="CO8" s="176">
        <f t="shared" si="57"/>
        <v>0</v>
      </c>
      <c r="CP8" s="176">
        <f t="shared" si="57"/>
        <v>0</v>
      </c>
      <c r="CQ8" s="176">
        <f t="shared" si="57"/>
        <v>0</v>
      </c>
      <c r="CR8" s="176">
        <f t="shared" si="57"/>
        <v>0</v>
      </c>
      <c r="CS8" s="176">
        <f t="shared" si="57"/>
        <v>0</v>
      </c>
      <c r="CT8" s="176">
        <f t="shared" si="57"/>
        <v>0</v>
      </c>
      <c r="CU8" s="176">
        <f t="shared" si="57"/>
        <v>0</v>
      </c>
      <c r="CV8" s="176">
        <f t="shared" si="57"/>
        <v>0</v>
      </c>
      <c r="CW8" s="176">
        <f t="shared" si="57"/>
        <v>0</v>
      </c>
      <c r="CX8" s="176">
        <f t="shared" si="57"/>
        <v>0</v>
      </c>
      <c r="CY8" s="176">
        <f t="shared" si="57"/>
        <v>0</v>
      </c>
      <c r="CZ8" s="176">
        <f t="shared" si="57"/>
        <v>0</v>
      </c>
      <c r="DA8" s="176">
        <f t="shared" si="39"/>
        <v>0</v>
      </c>
      <c r="DB8" s="176">
        <f t="shared" si="39"/>
        <v>0</v>
      </c>
      <c r="DC8" s="176">
        <f t="shared" si="39"/>
        <v>0</v>
      </c>
      <c r="DD8" s="176">
        <f t="shared" si="39"/>
        <v>0</v>
      </c>
      <c r="DE8" s="176">
        <f t="shared" si="39"/>
        <v>0</v>
      </c>
      <c r="DF8" s="176">
        <f t="shared" si="39"/>
        <v>0</v>
      </c>
      <c r="DG8" s="176">
        <f t="shared" si="39"/>
        <v>0</v>
      </c>
      <c r="DH8" s="176">
        <f t="shared" si="39"/>
        <v>0</v>
      </c>
      <c r="DI8" s="176">
        <f t="shared" si="39"/>
        <v>0</v>
      </c>
      <c r="DJ8" s="176">
        <f t="shared" si="39"/>
        <v>0</v>
      </c>
      <c r="DK8" s="176">
        <f t="shared" si="40"/>
        <v>0</v>
      </c>
      <c r="DL8" s="176">
        <f t="shared" si="40"/>
        <v>0</v>
      </c>
      <c r="DM8" s="176">
        <f t="shared" si="40"/>
        <v>0</v>
      </c>
      <c r="DN8" s="176">
        <f t="shared" si="40"/>
        <v>0</v>
      </c>
      <c r="DO8" s="176">
        <f t="shared" si="40"/>
        <v>0</v>
      </c>
      <c r="DP8" s="176">
        <f t="shared" si="40"/>
        <v>0</v>
      </c>
      <c r="DQ8" s="176">
        <f t="shared" si="40"/>
        <v>0</v>
      </c>
      <c r="DR8" s="176">
        <f t="shared" si="40"/>
        <v>0</v>
      </c>
      <c r="DS8" s="176">
        <f t="shared" si="40"/>
        <v>0</v>
      </c>
      <c r="DT8" s="187"/>
      <c r="DU8" s="176">
        <v>0</v>
      </c>
      <c r="DV8" s="176">
        <f t="shared" si="41"/>
        <v>73.126554762593386</v>
      </c>
      <c r="DW8" s="176">
        <f t="shared" si="41"/>
        <v>73.562780717709558</v>
      </c>
      <c r="DX8" s="176">
        <f t="shared" si="41"/>
        <v>72.354413312774781</v>
      </c>
      <c r="DY8" s="176">
        <f t="shared" si="41"/>
        <v>67.066368940561247</v>
      </c>
      <c r="DZ8" s="176">
        <f t="shared" si="41"/>
        <v>64.787184274591695</v>
      </c>
      <c r="EA8" s="176">
        <f t="shared" si="41"/>
        <v>63.372767649259046</v>
      </c>
      <c r="EB8" s="176">
        <f t="shared" si="41"/>
        <v>63.777381123677714</v>
      </c>
      <c r="EC8" s="176">
        <f t="shared" si="41"/>
        <v>64.454449304097622</v>
      </c>
      <c r="ED8" s="176">
        <f t="shared" si="41"/>
        <v>64.39369246347546</v>
      </c>
      <c r="EE8" s="176">
        <f t="shared" si="41"/>
        <v>63.475599883124389</v>
      </c>
      <c r="EF8" s="176" t="e">
        <f>#N/A</f>
        <v>#N/A</v>
      </c>
      <c r="EG8" s="176" t="e">
        <f>#N/A</f>
        <v>#N/A</v>
      </c>
      <c r="EH8" s="176" t="e">
        <f>#N/A</f>
        <v>#N/A</v>
      </c>
      <c r="EI8" s="176" t="e">
        <f>#N/A</f>
        <v>#N/A</v>
      </c>
      <c r="EJ8" s="176" t="e">
        <f>#N/A</f>
        <v>#N/A</v>
      </c>
      <c r="EK8" s="176" t="e">
        <f>#N/A</f>
        <v>#N/A</v>
      </c>
      <c r="EL8" s="176" t="e">
        <f>#N/A</f>
        <v>#N/A</v>
      </c>
      <c r="EM8" s="176" t="e">
        <f>#N/A</f>
        <v>#N/A</v>
      </c>
      <c r="EN8" s="176" t="e">
        <f>#N/A</f>
        <v>#N/A</v>
      </c>
      <c r="EO8" s="176" t="e">
        <f>#N/A</f>
        <v>#N/A</v>
      </c>
      <c r="EP8" s="176">
        <f t="shared" si="58"/>
        <v>0</v>
      </c>
      <c r="EQ8" s="176">
        <f t="shared" si="58"/>
        <v>0</v>
      </c>
      <c r="ER8" s="176">
        <f t="shared" si="58"/>
        <v>0</v>
      </c>
      <c r="ES8" s="176">
        <f t="shared" si="58"/>
        <v>0</v>
      </c>
      <c r="ET8" s="176">
        <f t="shared" si="58"/>
        <v>0</v>
      </c>
      <c r="EU8" s="176">
        <f t="shared" si="58"/>
        <v>0</v>
      </c>
      <c r="EV8" s="176">
        <f t="shared" si="58"/>
        <v>0</v>
      </c>
      <c r="EW8" s="176">
        <f t="shared" si="58"/>
        <v>0</v>
      </c>
      <c r="EX8" s="176">
        <f t="shared" si="58"/>
        <v>0</v>
      </c>
      <c r="EY8" s="176">
        <f t="shared" si="58"/>
        <v>0</v>
      </c>
      <c r="EZ8" s="176">
        <f t="shared" si="58"/>
        <v>0</v>
      </c>
      <c r="FA8" s="176">
        <f t="shared" si="58"/>
        <v>0</v>
      </c>
      <c r="FB8" s="176">
        <f t="shared" si="58"/>
        <v>0</v>
      </c>
      <c r="FC8" s="176">
        <f t="shared" si="58"/>
        <v>0</v>
      </c>
      <c r="FD8" s="176">
        <f t="shared" si="58"/>
        <v>0</v>
      </c>
      <c r="FE8" s="187"/>
      <c r="FF8" s="176">
        <v>0</v>
      </c>
      <c r="FG8" s="176">
        <v>6</v>
      </c>
      <c r="FH8" s="176">
        <f t="shared" si="12"/>
        <v>0</v>
      </c>
      <c r="FI8" s="176">
        <f t="shared" si="12"/>
        <v>0</v>
      </c>
      <c r="FJ8" s="176">
        <f t="shared" si="12"/>
        <v>0</v>
      </c>
      <c r="FK8" s="176">
        <f t="shared" si="12"/>
        <v>0</v>
      </c>
      <c r="FL8" s="176">
        <f t="shared" si="12"/>
        <v>0</v>
      </c>
      <c r="FM8" s="176">
        <f t="shared" si="12"/>
        <v>0</v>
      </c>
      <c r="FN8" s="176">
        <f t="shared" si="12"/>
        <v>0</v>
      </c>
      <c r="FO8" s="176">
        <f t="shared" si="12"/>
        <v>0</v>
      </c>
      <c r="FP8" s="176">
        <f t="shared" si="12"/>
        <v>0</v>
      </c>
      <c r="FQ8" s="176">
        <f t="shared" si="12"/>
        <v>0</v>
      </c>
      <c r="FR8" s="176">
        <f t="shared" si="59"/>
        <v>0</v>
      </c>
      <c r="FS8" s="176">
        <f t="shared" si="59"/>
        <v>0</v>
      </c>
      <c r="FT8" s="176">
        <f t="shared" si="59"/>
        <v>0</v>
      </c>
      <c r="FU8" s="176">
        <f t="shared" si="59"/>
        <v>0</v>
      </c>
      <c r="FV8" s="176">
        <f t="shared" si="59"/>
        <v>0</v>
      </c>
      <c r="FW8" s="176">
        <f t="shared" si="59"/>
        <v>0</v>
      </c>
      <c r="FX8" s="176">
        <f t="shared" si="59"/>
        <v>0</v>
      </c>
      <c r="FY8" s="176">
        <f t="shared" si="59"/>
        <v>0</v>
      </c>
      <c r="FZ8" s="176">
        <f t="shared" si="59"/>
        <v>0</v>
      </c>
      <c r="GA8" s="176">
        <f t="shared" si="59"/>
        <v>0</v>
      </c>
      <c r="GB8" s="176">
        <f t="shared" si="29"/>
        <v>0</v>
      </c>
      <c r="GC8" s="176">
        <f t="shared" si="29"/>
        <v>0</v>
      </c>
      <c r="GD8" s="176">
        <f t="shared" si="29"/>
        <v>0</v>
      </c>
      <c r="GE8" s="176">
        <f t="shared" si="29"/>
        <v>0</v>
      </c>
      <c r="GF8" s="176">
        <f t="shared" si="29"/>
        <v>0</v>
      </c>
      <c r="GG8" s="176">
        <f t="shared" si="29"/>
        <v>0</v>
      </c>
      <c r="GH8" s="176">
        <f t="shared" si="29"/>
        <v>0</v>
      </c>
      <c r="GI8" s="176">
        <f t="shared" si="29"/>
        <v>0</v>
      </c>
      <c r="GJ8" s="176">
        <f t="shared" si="29"/>
        <v>0</v>
      </c>
      <c r="GK8" s="176">
        <f t="shared" si="29"/>
        <v>0</v>
      </c>
      <c r="GL8" s="176">
        <f t="shared" si="29"/>
        <v>0</v>
      </c>
      <c r="GM8" s="176">
        <f t="shared" si="29"/>
        <v>0</v>
      </c>
      <c r="GN8" s="176">
        <f t="shared" si="29"/>
        <v>0</v>
      </c>
      <c r="GO8" s="176">
        <f t="shared" si="29"/>
        <v>0</v>
      </c>
      <c r="GP8" s="176">
        <f t="shared" si="29"/>
        <v>0</v>
      </c>
      <c r="GQ8" s="187"/>
      <c r="GR8" s="176">
        <v>0</v>
      </c>
      <c r="GS8" s="176">
        <v>0</v>
      </c>
      <c r="GT8" s="176">
        <f t="shared" si="15"/>
        <v>73.562780717709558</v>
      </c>
      <c r="GU8" s="176">
        <f t="shared" si="15"/>
        <v>72.354413312774781</v>
      </c>
      <c r="GV8" s="176">
        <f t="shared" si="15"/>
        <v>67.066368940561247</v>
      </c>
      <c r="GW8" s="176">
        <f t="shared" si="15"/>
        <v>64.787184274591695</v>
      </c>
      <c r="GX8" s="176">
        <f t="shared" si="15"/>
        <v>63.372767649259046</v>
      </c>
      <c r="GY8" s="176">
        <f t="shared" si="15"/>
        <v>63.777381123677714</v>
      </c>
      <c r="GZ8" s="176">
        <f t="shared" si="15"/>
        <v>64.454449304097622</v>
      </c>
      <c r="HA8" s="176">
        <f t="shared" si="15"/>
        <v>64.39369246347546</v>
      </c>
      <c r="HB8" s="176">
        <f t="shared" si="15"/>
        <v>63.475599883124389</v>
      </c>
      <c r="HC8" s="176">
        <f t="shared" si="15"/>
        <v>61.147143464542943</v>
      </c>
      <c r="HD8" s="176">
        <f t="shared" si="60"/>
        <v>60.397124908628662</v>
      </c>
      <c r="HE8" s="176">
        <f t="shared" si="60"/>
        <v>59.473685443015015</v>
      </c>
      <c r="HF8" s="176">
        <f t="shared" si="60"/>
        <v>57.111195704579636</v>
      </c>
      <c r="HG8" s="176">
        <f t="shared" si="60"/>
        <v>54.989675258654621</v>
      </c>
      <c r="HH8" s="176">
        <f t="shared" si="60"/>
        <v>54.193728644803073</v>
      </c>
      <c r="HI8" s="176">
        <f t="shared" si="60"/>
        <v>51.129158126017188</v>
      </c>
      <c r="HJ8" s="176">
        <f t="shared" si="60"/>
        <v>50.933363697583459</v>
      </c>
      <c r="HK8" s="176">
        <f t="shared" si="60"/>
        <v>49.286730835684146</v>
      </c>
      <c r="HL8" s="176">
        <f t="shared" si="60"/>
        <v>0</v>
      </c>
      <c r="HM8" s="176">
        <f t="shared" si="60"/>
        <v>0</v>
      </c>
      <c r="HN8" s="176">
        <f t="shared" si="30"/>
        <v>0</v>
      </c>
      <c r="HO8" s="176">
        <f t="shared" si="30"/>
        <v>0</v>
      </c>
      <c r="HP8" s="176">
        <f t="shared" si="30"/>
        <v>0</v>
      </c>
      <c r="HQ8" s="176">
        <f t="shared" si="30"/>
        <v>0</v>
      </c>
      <c r="HR8" s="176">
        <f t="shared" si="30"/>
        <v>0</v>
      </c>
      <c r="HS8" s="176">
        <f t="shared" si="30"/>
        <v>0</v>
      </c>
      <c r="HT8" s="176">
        <f t="shared" si="30"/>
        <v>0</v>
      </c>
      <c r="HU8" s="176">
        <f t="shared" si="30"/>
        <v>0</v>
      </c>
      <c r="HV8" s="176">
        <f t="shared" si="30"/>
        <v>0</v>
      </c>
      <c r="HW8" s="176">
        <f t="shared" si="30"/>
        <v>0</v>
      </c>
      <c r="HX8" s="176">
        <f t="shared" si="30"/>
        <v>0</v>
      </c>
      <c r="HY8" s="176">
        <f t="shared" si="30"/>
        <v>0</v>
      </c>
      <c r="HZ8" s="176">
        <f t="shared" si="30"/>
        <v>0</v>
      </c>
      <c r="IA8" s="176">
        <f t="shared" si="30"/>
        <v>0</v>
      </c>
      <c r="IB8" s="176">
        <f t="shared" si="30"/>
        <v>0</v>
      </c>
    </row>
    <row r="9" spans="1:236" s="144" customFormat="1">
      <c r="A9" s="418" t="s">
        <v>157</v>
      </c>
      <c r="B9" s="419">
        <f t="shared" ref="B9:B73" si="74">SUM(P9:AX9)*VLOOKUP($A9,input,12,FALSE)</f>
        <v>0</v>
      </c>
      <c r="C9" s="225">
        <f t="shared" ref="C9:C73" si="75">SUM(AZ9:CH9)*VLOOKUP($A9,input,12,FALSE)</f>
        <v>391763.10925054696</v>
      </c>
      <c r="D9" s="226">
        <f t="shared" ref="D9:D119" si="76">SUM(B9:C9)</f>
        <v>391763.10925054696</v>
      </c>
      <c r="E9" s="227">
        <f t="shared" ref="E9:E73" si="77">IF(Years&gt;1,SUM(CJ9:DS9)*VLOOKUP($A9,input,26,FALSE),0)</f>
        <v>0</v>
      </c>
      <c r="F9" s="228">
        <f t="shared" ref="F9:F73" si="78">IF(Years&gt;1,SUM(DU9:FD9)*VLOOKUP($A9,input,26,FALSE),0)</f>
        <v>0</v>
      </c>
      <c r="G9" s="227">
        <f t="shared" ref="G9:G73" si="79">IF(Years&gt;2,SUM(FF9:GP9)*VLOOKUP($A9,input,40,FALSE),0)</f>
        <v>0</v>
      </c>
      <c r="H9" s="228">
        <f t="shared" ref="H9:H73" si="80">IF(Years&gt;2,SUM(GR9:IB9)*VLOOKUP($A9,input,40,FALSE),0)</f>
        <v>0</v>
      </c>
      <c r="I9" s="227">
        <f t="shared" ref="I9:I119" si="81">B9+E9+G9</f>
        <v>0</v>
      </c>
      <c r="J9" s="176">
        <f t="shared" ref="J9:J119" si="82">H9+F9+C9</f>
        <v>391763.10925054696</v>
      </c>
      <c r="K9" s="228">
        <f t="shared" ref="K9:K119" si="83">SUM(I9:J9)</f>
        <v>391763.10925054696</v>
      </c>
      <c r="L9" s="227">
        <f t="shared" ref="L9:L73" si="84">(B9*VLOOKUP($A9,input,16,FALSE))+(E9*VLOOKUP($A9,input,30,FALSE))+(G9*VLOOKUP($A9,input,44,FALSE))</f>
        <v>0</v>
      </c>
      <c r="M9" s="176">
        <f t="shared" ref="M9:M73" si="85">(C9*(VLOOKUP($A9,input,16,FALSE))+(F9*VLOOKUP($A9,input,30,FALSE))+(H9*VLOOKUP($A9,input,44,FALSE)))</f>
        <v>313410.48740043759</v>
      </c>
      <c r="N9" s="228">
        <f t="shared" ref="N9:N117" si="86">SUM(L9:M9)</f>
        <v>313410.48740043759</v>
      </c>
      <c r="O9" s="176">
        <f t="shared" si="2"/>
        <v>1.920039974531372E-2</v>
      </c>
      <c r="P9" s="176">
        <f t="shared" si="3"/>
        <v>0</v>
      </c>
      <c r="Q9" s="176">
        <f t="shared" si="3"/>
        <v>0</v>
      </c>
      <c r="R9" s="176">
        <f t="shared" si="3"/>
        <v>0</v>
      </c>
      <c r="S9" s="176">
        <f t="shared" si="3"/>
        <v>0</v>
      </c>
      <c r="T9" s="176">
        <f t="shared" si="3"/>
        <v>0</v>
      </c>
      <c r="U9" s="176">
        <f t="shared" si="3"/>
        <v>0</v>
      </c>
      <c r="V9" s="176">
        <f t="shared" si="3"/>
        <v>0</v>
      </c>
      <c r="W9" s="176">
        <f t="shared" si="3"/>
        <v>0</v>
      </c>
      <c r="X9" s="176">
        <f t="shared" si="3"/>
        <v>0</v>
      </c>
      <c r="Y9" s="176">
        <f t="shared" si="3"/>
        <v>0</v>
      </c>
      <c r="Z9" s="176">
        <f t="shared" si="55"/>
        <v>0</v>
      </c>
      <c r="AA9" s="176">
        <f t="shared" si="55"/>
        <v>0</v>
      </c>
      <c r="AB9" s="176">
        <f t="shared" si="55"/>
        <v>0</v>
      </c>
      <c r="AC9" s="176">
        <f t="shared" si="55"/>
        <v>0</v>
      </c>
      <c r="AD9" s="176">
        <f t="shared" si="55"/>
        <v>0</v>
      </c>
      <c r="AE9" s="176">
        <f t="shared" si="55"/>
        <v>0</v>
      </c>
      <c r="AF9" s="176">
        <f t="shared" si="55"/>
        <v>0</v>
      </c>
      <c r="AG9" s="176">
        <f t="shared" si="55"/>
        <v>0</v>
      </c>
      <c r="AH9" s="176">
        <f t="shared" si="55"/>
        <v>0</v>
      </c>
      <c r="AI9" s="176">
        <f t="shared" si="55"/>
        <v>0</v>
      </c>
      <c r="AJ9" s="176">
        <f t="shared" si="27"/>
        <v>0</v>
      </c>
      <c r="AK9" s="176">
        <f t="shared" si="27"/>
        <v>0</v>
      </c>
      <c r="AL9" s="176">
        <f t="shared" si="27"/>
        <v>0</v>
      </c>
      <c r="AM9" s="176">
        <f t="shared" si="27"/>
        <v>0</v>
      </c>
      <c r="AN9" s="176">
        <f t="shared" si="27"/>
        <v>0</v>
      </c>
      <c r="AO9" s="176">
        <f t="shared" si="27"/>
        <v>0</v>
      </c>
      <c r="AP9" s="176">
        <f t="shared" si="27"/>
        <v>0</v>
      </c>
      <c r="AQ9" s="176">
        <f t="shared" si="27"/>
        <v>0</v>
      </c>
      <c r="AR9" s="176">
        <f t="shared" si="27"/>
        <v>0</v>
      </c>
      <c r="AS9" s="176">
        <f t="shared" si="27"/>
        <v>0</v>
      </c>
      <c r="AT9" s="176">
        <f t="shared" si="27"/>
        <v>0</v>
      </c>
      <c r="AU9" s="176">
        <f t="shared" si="27"/>
        <v>0</v>
      </c>
      <c r="AV9" s="176">
        <f t="shared" si="27"/>
        <v>0</v>
      </c>
      <c r="AW9" s="176">
        <f t="shared" si="27"/>
        <v>0</v>
      </c>
      <c r="AX9" s="176">
        <f t="shared" si="27"/>
        <v>0</v>
      </c>
      <c r="AY9" s="187"/>
      <c r="AZ9" s="176">
        <f t="shared" si="6"/>
        <v>1.920039974531372E-2</v>
      </c>
      <c r="BA9" s="176">
        <f t="shared" si="6"/>
        <v>1.890588976789E-2</v>
      </c>
      <c r="BB9" s="176">
        <f t="shared" si="6"/>
        <v>1.9018670136773691E-2</v>
      </c>
      <c r="BC9" s="176">
        <f t="shared" si="6"/>
        <v>1.8706262954034457E-2</v>
      </c>
      <c r="BD9" s="176">
        <f t="shared" si="6"/>
        <v>1.733911001877925E-2</v>
      </c>
      <c r="BE9" s="176">
        <f t="shared" si="6"/>
        <v>1.6749857397821265E-2</v>
      </c>
      <c r="BF9" s="176">
        <f t="shared" si="6"/>
        <v>1.6384178953223069E-2</v>
      </c>
      <c r="BG9" s="176">
        <f t="shared" si="6"/>
        <v>1.6488786339292287E-2</v>
      </c>
      <c r="BH9" s="176">
        <f t="shared" si="6"/>
        <v>1.6663833234717922E-2</v>
      </c>
      <c r="BI9" s="176">
        <f t="shared" si="6"/>
        <v>1.664812536860585E-2</v>
      </c>
      <c r="BJ9" s="176">
        <f t="shared" si="56"/>
        <v>1.641076484783216E-2</v>
      </c>
      <c r="BK9" s="176">
        <f t="shared" si="56"/>
        <v>1.5808773676198908E-2</v>
      </c>
      <c r="BL9" s="176">
        <f t="shared" si="56"/>
        <v>1.56148664397918E-2</v>
      </c>
      <c r="BM9" s="176">
        <f t="shared" si="56"/>
        <v>1.5376123553559979E-2</v>
      </c>
      <c r="BN9" s="176">
        <f t="shared" si="56"/>
        <v>1.4765333523623025E-2</v>
      </c>
      <c r="BO9" s="176">
        <f t="shared" si="56"/>
        <v>1.421684287174973E-2</v>
      </c>
      <c r="BP9" s="176">
        <f t="shared" si="56"/>
        <v>1.4011061552071038E-2</v>
      </c>
      <c r="BQ9" s="176">
        <f t="shared" si="56"/>
        <v>1.3218757954531273E-2</v>
      </c>
      <c r="BR9" s="176">
        <f t="shared" si="56"/>
        <v>1.3168137931570357E-2</v>
      </c>
      <c r="BS9" s="176">
        <f t="shared" si="56"/>
        <v>1.2742423094103705E-2</v>
      </c>
      <c r="BT9" s="176">
        <f t="shared" si="28"/>
        <v>1.2450436244696687E-2</v>
      </c>
      <c r="BU9" s="176">
        <f t="shared" si="28"/>
        <v>1.2084707290174189E-2</v>
      </c>
      <c r="BV9" s="176">
        <f t="shared" si="28"/>
        <v>1.1595268043917141E-2</v>
      </c>
      <c r="BW9" s="176">
        <f t="shared" si="28"/>
        <v>1.1043398918619385E-2</v>
      </c>
      <c r="BX9" s="176">
        <f t="shared" si="28"/>
        <v>1.0517795639898303E-2</v>
      </c>
      <c r="BY9" s="176">
        <f t="shared" si="28"/>
        <v>1.0017208102131445E-2</v>
      </c>
      <c r="BZ9" s="176">
        <f t="shared" si="28"/>
        <v>9.5404456976479254E-3</v>
      </c>
      <c r="CA9" s="176">
        <f t="shared" si="28"/>
        <v>9.086374484962698E-3</v>
      </c>
      <c r="CB9" s="176">
        <f t="shared" si="28"/>
        <v>8.653914491786879E-3</v>
      </c>
      <c r="CC9" s="176">
        <f t="shared" si="28"/>
        <v>8.2420371463994731E-3</v>
      </c>
      <c r="CD9" s="176">
        <f t="shared" si="28"/>
        <v>7.8497628312713084E-3</v>
      </c>
      <c r="CE9" s="176">
        <f t="shared" si="28"/>
        <v>7.4761585531225912E-3</v>
      </c>
      <c r="CF9" s="176">
        <f t="shared" si="28"/>
        <v>7.1203357238725593E-3</v>
      </c>
      <c r="CG9" s="176">
        <f t="shared" si="28"/>
        <v>6.7814480472033409E-3</v>
      </c>
      <c r="CH9" s="176">
        <f t="shared" si="28"/>
        <v>6.458689505711445E-3</v>
      </c>
      <c r="CI9" s="187"/>
      <c r="CJ9" s="176">
        <v>0</v>
      </c>
      <c r="CK9" s="176">
        <f t="shared" si="57"/>
        <v>0</v>
      </c>
      <c r="CL9" s="176">
        <f t="shared" si="57"/>
        <v>0</v>
      </c>
      <c r="CM9" s="176">
        <f t="shared" si="57"/>
        <v>0</v>
      </c>
      <c r="CN9" s="176">
        <f t="shared" si="57"/>
        <v>0</v>
      </c>
      <c r="CO9" s="176">
        <f t="shared" si="57"/>
        <v>0</v>
      </c>
      <c r="CP9" s="176">
        <f t="shared" si="57"/>
        <v>0</v>
      </c>
      <c r="CQ9" s="176">
        <f t="shared" si="57"/>
        <v>0</v>
      </c>
      <c r="CR9" s="176">
        <f t="shared" si="57"/>
        <v>0</v>
      </c>
      <c r="CS9" s="176">
        <f t="shared" si="57"/>
        <v>0</v>
      </c>
      <c r="CT9" s="176">
        <f t="shared" si="57"/>
        <v>0</v>
      </c>
      <c r="CU9" s="176">
        <f t="shared" si="57"/>
        <v>0</v>
      </c>
      <c r="CV9" s="176">
        <f t="shared" si="57"/>
        <v>0</v>
      </c>
      <c r="CW9" s="176">
        <f t="shared" si="57"/>
        <v>0</v>
      </c>
      <c r="CX9" s="176">
        <f t="shared" si="57"/>
        <v>0</v>
      </c>
      <c r="CY9" s="176">
        <f t="shared" si="57"/>
        <v>0</v>
      </c>
      <c r="CZ9" s="176">
        <f t="shared" si="57"/>
        <v>0</v>
      </c>
      <c r="DA9" s="176">
        <f t="shared" si="39"/>
        <v>0</v>
      </c>
      <c r="DB9" s="176">
        <f t="shared" si="39"/>
        <v>0</v>
      </c>
      <c r="DC9" s="176">
        <f t="shared" si="39"/>
        <v>0</v>
      </c>
      <c r="DD9" s="176">
        <f t="shared" si="39"/>
        <v>0</v>
      </c>
      <c r="DE9" s="176">
        <f t="shared" si="39"/>
        <v>0</v>
      </c>
      <c r="DF9" s="176">
        <f t="shared" si="39"/>
        <v>0</v>
      </c>
      <c r="DG9" s="176">
        <f t="shared" si="39"/>
        <v>0</v>
      </c>
      <c r="DH9" s="176">
        <f t="shared" si="39"/>
        <v>0</v>
      </c>
      <c r="DI9" s="176">
        <f t="shared" si="39"/>
        <v>0</v>
      </c>
      <c r="DJ9" s="176">
        <f t="shared" si="39"/>
        <v>0</v>
      </c>
      <c r="DK9" s="176">
        <f t="shared" si="40"/>
        <v>0</v>
      </c>
      <c r="DL9" s="176">
        <f t="shared" si="40"/>
        <v>0</v>
      </c>
      <c r="DM9" s="176">
        <f t="shared" si="40"/>
        <v>0</v>
      </c>
      <c r="DN9" s="176">
        <f t="shared" si="40"/>
        <v>0</v>
      </c>
      <c r="DO9" s="176">
        <f t="shared" si="40"/>
        <v>0</v>
      </c>
      <c r="DP9" s="176">
        <f t="shared" si="40"/>
        <v>0</v>
      </c>
      <c r="DQ9" s="176">
        <f t="shared" si="40"/>
        <v>0</v>
      </c>
      <c r="DR9" s="176">
        <f t="shared" si="40"/>
        <v>0</v>
      </c>
      <c r="DS9" s="176">
        <f t="shared" si="40"/>
        <v>0</v>
      </c>
      <c r="DT9" s="187"/>
      <c r="DU9" s="176">
        <v>0</v>
      </c>
      <c r="DV9" s="176">
        <f t="shared" si="41"/>
        <v>1.890588976789E-2</v>
      </c>
      <c r="DW9" s="176">
        <f t="shared" si="41"/>
        <v>1.9018670136773691E-2</v>
      </c>
      <c r="DX9" s="176">
        <f t="shared" si="41"/>
        <v>1.8706262954034457E-2</v>
      </c>
      <c r="DY9" s="176">
        <f t="shared" si="41"/>
        <v>1.733911001877925E-2</v>
      </c>
      <c r="DZ9" s="176">
        <f t="shared" si="41"/>
        <v>1.6749857397821265E-2</v>
      </c>
      <c r="EA9" s="176">
        <f t="shared" si="41"/>
        <v>1.6384178953223069E-2</v>
      </c>
      <c r="EB9" s="176">
        <f t="shared" si="41"/>
        <v>1.6488786339292287E-2</v>
      </c>
      <c r="EC9" s="176">
        <f t="shared" si="41"/>
        <v>1.6663833234717922E-2</v>
      </c>
      <c r="ED9" s="176">
        <f t="shared" si="41"/>
        <v>1.664812536860585E-2</v>
      </c>
      <c r="EE9" s="176">
        <f t="shared" si="41"/>
        <v>1.641076484783216E-2</v>
      </c>
      <c r="EF9" s="176" t="e">
        <f>#N/A</f>
        <v>#N/A</v>
      </c>
      <c r="EG9" s="176" t="e">
        <f>#N/A</f>
        <v>#N/A</v>
      </c>
      <c r="EH9" s="176" t="e">
        <f>#N/A</f>
        <v>#N/A</v>
      </c>
      <c r="EI9" s="176" t="e">
        <f>#N/A</f>
        <v>#N/A</v>
      </c>
      <c r="EJ9" s="176" t="e">
        <f>#N/A</f>
        <v>#N/A</v>
      </c>
      <c r="EK9" s="176" t="e">
        <f>#N/A</f>
        <v>#N/A</v>
      </c>
      <c r="EL9" s="176" t="e">
        <f>#N/A</f>
        <v>#N/A</v>
      </c>
      <c r="EM9" s="176" t="e">
        <f>#N/A</f>
        <v>#N/A</v>
      </c>
      <c r="EN9" s="176" t="e">
        <f>#N/A</f>
        <v>#N/A</v>
      </c>
      <c r="EO9" s="176" t="e">
        <f>#N/A</f>
        <v>#N/A</v>
      </c>
      <c r="EP9" s="176">
        <f t="shared" si="58"/>
        <v>1.2084707290174189E-2</v>
      </c>
      <c r="EQ9" s="176">
        <f t="shared" si="58"/>
        <v>1.1595268043917141E-2</v>
      </c>
      <c r="ER9" s="176">
        <f t="shared" si="58"/>
        <v>1.1043398918619385E-2</v>
      </c>
      <c r="ES9" s="176">
        <f t="shared" si="58"/>
        <v>1.0517795639898303E-2</v>
      </c>
      <c r="ET9" s="176">
        <f t="shared" si="58"/>
        <v>1.0017208102131445E-2</v>
      </c>
      <c r="EU9" s="176">
        <f t="shared" si="58"/>
        <v>9.5404456976479254E-3</v>
      </c>
      <c r="EV9" s="176">
        <f t="shared" si="58"/>
        <v>9.086374484962698E-3</v>
      </c>
      <c r="EW9" s="176">
        <f t="shared" si="58"/>
        <v>8.653914491786879E-3</v>
      </c>
      <c r="EX9" s="176">
        <f t="shared" si="58"/>
        <v>8.2420371463994731E-3</v>
      </c>
      <c r="EY9" s="176">
        <f t="shared" si="58"/>
        <v>7.8497628312713084E-3</v>
      </c>
      <c r="EZ9" s="176">
        <f t="shared" si="58"/>
        <v>7.4761585531225912E-3</v>
      </c>
      <c r="FA9" s="176">
        <f t="shared" si="58"/>
        <v>7.1203357238725593E-3</v>
      </c>
      <c r="FB9" s="176">
        <f t="shared" si="58"/>
        <v>6.7814480472033409E-3</v>
      </c>
      <c r="FC9" s="176">
        <f t="shared" si="58"/>
        <v>6.458689505711445E-3</v>
      </c>
      <c r="FD9" s="176">
        <f t="shared" si="58"/>
        <v>6.1512924438594232E-3</v>
      </c>
      <c r="FE9" s="187"/>
      <c r="FF9" s="176">
        <v>0</v>
      </c>
      <c r="FG9" s="176">
        <v>7</v>
      </c>
      <c r="FH9" s="176">
        <f t="shared" si="12"/>
        <v>0</v>
      </c>
      <c r="FI9" s="176">
        <f t="shared" si="12"/>
        <v>0</v>
      </c>
      <c r="FJ9" s="176">
        <f t="shared" si="12"/>
        <v>0</v>
      </c>
      <c r="FK9" s="176">
        <f t="shared" si="12"/>
        <v>0</v>
      </c>
      <c r="FL9" s="176">
        <f t="shared" si="12"/>
        <v>0</v>
      </c>
      <c r="FM9" s="176">
        <f t="shared" si="12"/>
        <v>0</v>
      </c>
      <c r="FN9" s="176">
        <f t="shared" si="12"/>
        <v>0</v>
      </c>
      <c r="FO9" s="176">
        <f t="shared" si="12"/>
        <v>0</v>
      </c>
      <c r="FP9" s="176">
        <f t="shared" si="12"/>
        <v>0</v>
      </c>
      <c r="FQ9" s="176">
        <f t="shared" si="12"/>
        <v>0</v>
      </c>
      <c r="FR9" s="176">
        <f t="shared" si="59"/>
        <v>0</v>
      </c>
      <c r="FS9" s="176">
        <f t="shared" si="59"/>
        <v>0</v>
      </c>
      <c r="FT9" s="176">
        <f t="shared" si="59"/>
        <v>0</v>
      </c>
      <c r="FU9" s="176">
        <f t="shared" si="59"/>
        <v>0</v>
      </c>
      <c r="FV9" s="176">
        <f t="shared" si="59"/>
        <v>0</v>
      </c>
      <c r="FW9" s="176">
        <f t="shared" si="59"/>
        <v>0</v>
      </c>
      <c r="FX9" s="176">
        <f t="shared" si="59"/>
        <v>0</v>
      </c>
      <c r="FY9" s="176">
        <f t="shared" si="59"/>
        <v>0</v>
      </c>
      <c r="FZ9" s="176">
        <f t="shared" si="59"/>
        <v>0</v>
      </c>
      <c r="GA9" s="176">
        <f t="shared" si="59"/>
        <v>0</v>
      </c>
      <c r="GB9" s="176">
        <f t="shared" si="29"/>
        <v>0</v>
      </c>
      <c r="GC9" s="176">
        <f t="shared" si="29"/>
        <v>0</v>
      </c>
      <c r="GD9" s="176">
        <f t="shared" si="29"/>
        <v>0</v>
      </c>
      <c r="GE9" s="176">
        <f t="shared" si="29"/>
        <v>0</v>
      </c>
      <c r="GF9" s="176">
        <f t="shared" si="29"/>
        <v>0</v>
      </c>
      <c r="GG9" s="176">
        <f t="shared" si="29"/>
        <v>0</v>
      </c>
      <c r="GH9" s="176">
        <f t="shared" si="29"/>
        <v>0</v>
      </c>
      <c r="GI9" s="176">
        <f t="shared" si="29"/>
        <v>0</v>
      </c>
      <c r="GJ9" s="176">
        <f t="shared" si="29"/>
        <v>0</v>
      </c>
      <c r="GK9" s="176">
        <f t="shared" si="29"/>
        <v>0</v>
      </c>
      <c r="GL9" s="176">
        <f t="shared" si="29"/>
        <v>0</v>
      </c>
      <c r="GM9" s="176">
        <f t="shared" si="29"/>
        <v>0</v>
      </c>
      <c r="GN9" s="176">
        <f t="shared" si="29"/>
        <v>0</v>
      </c>
      <c r="GO9" s="176">
        <f t="shared" si="29"/>
        <v>0</v>
      </c>
      <c r="GP9" s="176">
        <f t="shared" si="29"/>
        <v>0</v>
      </c>
      <c r="GQ9" s="187"/>
      <c r="GR9" s="176">
        <v>0</v>
      </c>
      <c r="GS9" s="176">
        <v>0</v>
      </c>
      <c r="GT9" s="176">
        <f t="shared" si="15"/>
        <v>1.9018670136773691E-2</v>
      </c>
      <c r="GU9" s="176">
        <f t="shared" si="15"/>
        <v>1.8706262954034457E-2</v>
      </c>
      <c r="GV9" s="176">
        <f t="shared" si="15"/>
        <v>1.733911001877925E-2</v>
      </c>
      <c r="GW9" s="176">
        <f t="shared" si="15"/>
        <v>1.6749857397821265E-2</v>
      </c>
      <c r="GX9" s="176">
        <f t="shared" si="15"/>
        <v>1.6384178953223069E-2</v>
      </c>
      <c r="GY9" s="176">
        <f t="shared" si="15"/>
        <v>1.6488786339292287E-2</v>
      </c>
      <c r="GZ9" s="176">
        <f t="shared" si="15"/>
        <v>1.6663833234717922E-2</v>
      </c>
      <c r="HA9" s="176">
        <f t="shared" si="15"/>
        <v>1.664812536860585E-2</v>
      </c>
      <c r="HB9" s="176">
        <f t="shared" si="15"/>
        <v>1.641076484783216E-2</v>
      </c>
      <c r="HC9" s="176">
        <f t="shared" si="15"/>
        <v>1.5808773676198908E-2</v>
      </c>
      <c r="HD9" s="176">
        <f t="shared" si="60"/>
        <v>1.56148664397918E-2</v>
      </c>
      <c r="HE9" s="176">
        <f t="shared" si="60"/>
        <v>1.5376123553559979E-2</v>
      </c>
      <c r="HF9" s="176">
        <f t="shared" si="60"/>
        <v>1.4765333523623025E-2</v>
      </c>
      <c r="HG9" s="176">
        <f t="shared" si="60"/>
        <v>1.421684287174973E-2</v>
      </c>
      <c r="HH9" s="176">
        <f t="shared" si="60"/>
        <v>1.4011061552071038E-2</v>
      </c>
      <c r="HI9" s="176">
        <f t="shared" si="60"/>
        <v>1.3218757954531273E-2</v>
      </c>
      <c r="HJ9" s="176">
        <f t="shared" si="60"/>
        <v>1.3168137931570357E-2</v>
      </c>
      <c r="HK9" s="176">
        <f t="shared" si="60"/>
        <v>1.2742423094103705E-2</v>
      </c>
      <c r="HL9" s="176">
        <f t="shared" si="60"/>
        <v>1.2450436244696687E-2</v>
      </c>
      <c r="HM9" s="176">
        <f t="shared" si="60"/>
        <v>1.2084707290174189E-2</v>
      </c>
      <c r="HN9" s="176">
        <f t="shared" si="30"/>
        <v>1.1595268043917141E-2</v>
      </c>
      <c r="HO9" s="176">
        <f t="shared" si="30"/>
        <v>1.1043398918619385E-2</v>
      </c>
      <c r="HP9" s="176">
        <f t="shared" si="30"/>
        <v>1.0517795639898303E-2</v>
      </c>
      <c r="HQ9" s="176">
        <f t="shared" si="30"/>
        <v>1.0017208102131445E-2</v>
      </c>
      <c r="HR9" s="176">
        <f t="shared" si="30"/>
        <v>9.5404456976479254E-3</v>
      </c>
      <c r="HS9" s="176">
        <f t="shared" si="30"/>
        <v>9.086374484962698E-3</v>
      </c>
      <c r="HT9" s="176">
        <f t="shared" si="30"/>
        <v>8.653914491786879E-3</v>
      </c>
      <c r="HU9" s="176">
        <f t="shared" si="30"/>
        <v>8.2420371463994731E-3</v>
      </c>
      <c r="HV9" s="176">
        <f t="shared" si="30"/>
        <v>7.8497628312713084E-3</v>
      </c>
      <c r="HW9" s="176">
        <f t="shared" si="30"/>
        <v>7.4761585531225912E-3</v>
      </c>
      <c r="HX9" s="176">
        <f t="shared" si="30"/>
        <v>7.1203357238725593E-3</v>
      </c>
      <c r="HY9" s="176">
        <f t="shared" si="30"/>
        <v>6.7814480472033409E-3</v>
      </c>
      <c r="HZ9" s="176">
        <f t="shared" si="30"/>
        <v>6.458689505711445E-3</v>
      </c>
      <c r="IA9" s="176">
        <f t="shared" si="30"/>
        <v>6.1512924438594232E-3</v>
      </c>
      <c r="IB9" s="176">
        <f t="shared" si="30"/>
        <v>5.8585257421681879E-3</v>
      </c>
    </row>
    <row r="10" spans="1:236" s="144" customFormat="1">
      <c r="A10" s="418" t="s">
        <v>158</v>
      </c>
      <c r="B10" s="419">
        <f t="shared" ref="B10" si="87">SUM(P10:AX10)*VLOOKUP($A10,input,12,FALSE)</f>
        <v>0</v>
      </c>
      <c r="C10" s="225">
        <f t="shared" ref="C10" si="88">SUM(AZ10:CH10)*VLOOKUP($A10,input,12,FALSE)</f>
        <v>96092.838118058673</v>
      </c>
      <c r="D10" s="226">
        <f t="shared" ref="D10" si="89">SUM(B10:C10)</f>
        <v>96092.838118058673</v>
      </c>
      <c r="E10" s="227">
        <f t="shared" ref="E10:E11" si="90">IF(Years&gt;1,SUM(CJ10:DS10)*VLOOKUP($A10,input,26,FALSE),0)</f>
        <v>0</v>
      </c>
      <c r="F10" s="228">
        <f t="shared" ref="F10:F11" si="91">IF(Years&gt;1,SUM(DU10:FD10)*VLOOKUP($A10,input,26,FALSE),0)</f>
        <v>0</v>
      </c>
      <c r="G10" s="227">
        <f t="shared" ref="G10:G11" si="92">IF(Years&gt;2,SUM(FF10:GP10)*VLOOKUP($A10,input,40,FALSE),0)</f>
        <v>0</v>
      </c>
      <c r="H10" s="228">
        <f t="shared" ref="H10:H11" si="93">IF(Years&gt;2,SUM(GR10:IB10)*VLOOKUP($A10,input,40,FALSE),0)</f>
        <v>0</v>
      </c>
      <c r="I10" s="227">
        <f t="shared" ref="I10:I11" si="94">B10+E10+G10</f>
        <v>0</v>
      </c>
      <c r="J10" s="176">
        <f t="shared" ref="J10:J11" si="95">H10+F10+C10</f>
        <v>96092.838118058673</v>
      </c>
      <c r="K10" s="228">
        <f t="shared" ref="K10:K11" si="96">SUM(I10:J10)</f>
        <v>96092.838118058673</v>
      </c>
      <c r="L10" s="227">
        <f t="shared" ref="L10:L11" si="97">(B10*VLOOKUP($A10,input,16,FALSE))+(E10*VLOOKUP($A10,input,30,FALSE))+(G10*VLOOKUP($A10,input,44,FALSE))</f>
        <v>0</v>
      </c>
      <c r="M10" s="176">
        <f t="shared" ref="M10:M11" si="98">(C10*(VLOOKUP($A10,input,16,FALSE))+(F10*VLOOKUP($A10,input,30,FALSE))+(H10*VLOOKUP($A10,input,44,FALSE)))</f>
        <v>76874.270494446944</v>
      </c>
      <c r="N10" s="228">
        <f t="shared" ref="N10" si="99">SUM(L10:M10)</f>
        <v>76874.270494446944</v>
      </c>
      <c r="O10" s="176">
        <f t="shared" si="2"/>
        <v>4.709532013001479E-3</v>
      </c>
      <c r="P10" s="176">
        <f t="shared" si="3"/>
        <v>0</v>
      </c>
      <c r="Q10" s="176">
        <f t="shared" si="3"/>
        <v>0</v>
      </c>
      <c r="R10" s="176">
        <f t="shared" si="3"/>
        <v>0</v>
      </c>
      <c r="S10" s="176">
        <f t="shared" si="3"/>
        <v>0</v>
      </c>
      <c r="T10" s="176">
        <f t="shared" si="3"/>
        <v>0</v>
      </c>
      <c r="U10" s="176">
        <f t="shared" si="3"/>
        <v>0</v>
      </c>
      <c r="V10" s="176">
        <f t="shared" si="3"/>
        <v>0</v>
      </c>
      <c r="W10" s="176">
        <f t="shared" si="3"/>
        <v>0</v>
      </c>
      <c r="X10" s="176">
        <f t="shared" si="3"/>
        <v>0</v>
      </c>
      <c r="Y10" s="176">
        <f t="shared" si="3"/>
        <v>0</v>
      </c>
      <c r="Z10" s="176">
        <f t="shared" si="55"/>
        <v>0</v>
      </c>
      <c r="AA10" s="176">
        <f t="shared" si="55"/>
        <v>0</v>
      </c>
      <c r="AB10" s="176">
        <f t="shared" si="55"/>
        <v>0</v>
      </c>
      <c r="AC10" s="176">
        <f t="shared" si="55"/>
        <v>0</v>
      </c>
      <c r="AD10" s="176">
        <f t="shared" si="55"/>
        <v>0</v>
      </c>
      <c r="AE10" s="176">
        <f t="shared" si="55"/>
        <v>0</v>
      </c>
      <c r="AF10" s="176">
        <f t="shared" si="55"/>
        <v>0</v>
      </c>
      <c r="AG10" s="176">
        <f t="shared" si="55"/>
        <v>0</v>
      </c>
      <c r="AH10" s="176">
        <f t="shared" si="55"/>
        <v>0</v>
      </c>
      <c r="AI10" s="176">
        <f t="shared" si="55"/>
        <v>0</v>
      </c>
      <c r="AJ10" s="176">
        <f t="shared" si="27"/>
        <v>0</v>
      </c>
      <c r="AK10" s="176">
        <f t="shared" si="27"/>
        <v>0</v>
      </c>
      <c r="AL10" s="176">
        <f t="shared" si="27"/>
        <v>0</v>
      </c>
      <c r="AM10" s="176">
        <f t="shared" si="27"/>
        <v>0</v>
      </c>
      <c r="AN10" s="176">
        <f t="shared" si="27"/>
        <v>0</v>
      </c>
      <c r="AO10" s="176">
        <f t="shared" si="27"/>
        <v>0</v>
      </c>
      <c r="AP10" s="176">
        <f t="shared" si="27"/>
        <v>0</v>
      </c>
      <c r="AQ10" s="176">
        <f t="shared" si="27"/>
        <v>0</v>
      </c>
      <c r="AR10" s="176">
        <f t="shared" si="27"/>
        <v>0</v>
      </c>
      <c r="AS10" s="176">
        <f t="shared" si="27"/>
        <v>0</v>
      </c>
      <c r="AT10" s="176">
        <f t="shared" si="27"/>
        <v>0</v>
      </c>
      <c r="AU10" s="176">
        <f t="shared" si="27"/>
        <v>0</v>
      </c>
      <c r="AV10" s="176">
        <f t="shared" si="27"/>
        <v>0</v>
      </c>
      <c r="AW10" s="176">
        <f t="shared" si="27"/>
        <v>0</v>
      </c>
      <c r="AX10" s="176">
        <f t="shared" si="27"/>
        <v>0</v>
      </c>
      <c r="AY10" s="187"/>
      <c r="AZ10" s="176">
        <f t="shared" si="6"/>
        <v>4.709532013001479E-3</v>
      </c>
      <c r="BA10" s="176">
        <f t="shared" si="6"/>
        <v>4.6372937166522634E-3</v>
      </c>
      <c r="BB10" s="176">
        <f t="shared" si="6"/>
        <v>4.6649568260010935E-3</v>
      </c>
      <c r="BC10" s="176">
        <f t="shared" si="6"/>
        <v>4.5883286491027906E-3</v>
      </c>
      <c r="BD10" s="176">
        <f t="shared" si="6"/>
        <v>4.2529892498892495E-3</v>
      </c>
      <c r="BE10" s="176">
        <f t="shared" si="6"/>
        <v>4.1084555881448388E-3</v>
      </c>
      <c r="BF10" s="176">
        <f t="shared" si="6"/>
        <v>4.0187608753188657E-3</v>
      </c>
      <c r="BG10" s="176">
        <f t="shared" si="6"/>
        <v>4.0444192907698063E-3</v>
      </c>
      <c r="BH10" s="176">
        <f t="shared" si="6"/>
        <v>4.0873553217232635E-3</v>
      </c>
      <c r="BI10" s="176">
        <f t="shared" si="6"/>
        <v>4.0835024489033218E-3</v>
      </c>
      <c r="BJ10" s="176">
        <f t="shared" si="56"/>
        <v>4.0252819438078881E-3</v>
      </c>
      <c r="BK10" s="176">
        <f t="shared" si="56"/>
        <v>3.877623731897845E-3</v>
      </c>
      <c r="BL10" s="176">
        <f t="shared" si="56"/>
        <v>3.8300615795715735E-3</v>
      </c>
      <c r="BM10" s="176">
        <f t="shared" si="56"/>
        <v>3.7715020037033913E-3</v>
      </c>
      <c r="BN10" s="176">
        <f t="shared" si="56"/>
        <v>3.6216855812660253E-3</v>
      </c>
      <c r="BO10" s="176">
        <f t="shared" si="56"/>
        <v>3.4871501383537075E-3</v>
      </c>
      <c r="BP10" s="176">
        <f t="shared" si="56"/>
        <v>3.4366754750362926E-3</v>
      </c>
      <c r="BQ10" s="176">
        <f t="shared" si="56"/>
        <v>3.2423368567718212E-3</v>
      </c>
      <c r="BR10" s="176">
        <f t="shared" si="56"/>
        <v>3.2299206247248043E-3</v>
      </c>
      <c r="BS10" s="176">
        <f t="shared" si="56"/>
        <v>3.1255000042141167E-3</v>
      </c>
      <c r="BT10" s="176">
        <f t="shared" si="28"/>
        <v>3.0538805883218285E-3</v>
      </c>
      <c r="BU10" s="176">
        <f t="shared" si="28"/>
        <v>2.9641734862691405E-3</v>
      </c>
      <c r="BV10" s="176">
        <f t="shared" si="28"/>
        <v>2.8441223503947706E-3</v>
      </c>
      <c r="BW10" s="176">
        <f t="shared" si="28"/>
        <v>2.7087582253217356E-3</v>
      </c>
      <c r="BX10" s="176">
        <f t="shared" si="28"/>
        <v>2.5798366663901499E-3</v>
      </c>
      <c r="BY10" s="176">
        <f t="shared" si="28"/>
        <v>2.4570510439190334E-3</v>
      </c>
      <c r="BZ10" s="176">
        <f t="shared" si="28"/>
        <v>2.340109322064585E-3</v>
      </c>
      <c r="CA10" s="176">
        <f t="shared" si="28"/>
        <v>2.2287333642361331E-3</v>
      </c>
      <c r="CB10" s="176">
        <f t="shared" si="28"/>
        <v>2.1226582715703664E-3</v>
      </c>
      <c r="CC10" s="176">
        <f t="shared" si="28"/>
        <v>2.0216317528904365E-3</v>
      </c>
      <c r="CD10" s="176">
        <f t="shared" si="28"/>
        <v>1.9254135246514531E-3</v>
      </c>
      <c r="CE10" s="176">
        <f t="shared" si="28"/>
        <v>1.8337747394451638E-3</v>
      </c>
      <c r="CF10" s="176">
        <f t="shared" si="28"/>
        <v>1.7464974417045899E-3</v>
      </c>
      <c r="CG10" s="176">
        <f t="shared" si="28"/>
        <v>1.6633740493140271E-3</v>
      </c>
      <c r="CH10" s="176">
        <f t="shared" si="28"/>
        <v>1.5842068598914867E-3</v>
      </c>
      <c r="CI10" s="187"/>
      <c r="CJ10" s="176">
        <v>0</v>
      </c>
      <c r="CK10" s="176">
        <f t="shared" si="57"/>
        <v>0</v>
      </c>
      <c r="CL10" s="176">
        <f t="shared" si="57"/>
        <v>0</v>
      </c>
      <c r="CM10" s="176">
        <f t="shared" si="57"/>
        <v>0</v>
      </c>
      <c r="CN10" s="176">
        <f t="shared" si="57"/>
        <v>0</v>
      </c>
      <c r="CO10" s="176">
        <f t="shared" si="57"/>
        <v>0</v>
      </c>
      <c r="CP10" s="176">
        <f t="shared" si="57"/>
        <v>0</v>
      </c>
      <c r="CQ10" s="176">
        <f t="shared" si="57"/>
        <v>0</v>
      </c>
      <c r="CR10" s="176">
        <f t="shared" si="57"/>
        <v>0</v>
      </c>
      <c r="CS10" s="176">
        <f t="shared" si="57"/>
        <v>0</v>
      </c>
      <c r="CT10" s="176">
        <f t="shared" si="57"/>
        <v>0</v>
      </c>
      <c r="CU10" s="176">
        <f t="shared" si="57"/>
        <v>0</v>
      </c>
      <c r="CV10" s="176">
        <f t="shared" si="57"/>
        <v>0</v>
      </c>
      <c r="CW10" s="176">
        <f t="shared" si="57"/>
        <v>0</v>
      </c>
      <c r="CX10" s="176">
        <f t="shared" si="57"/>
        <v>0</v>
      </c>
      <c r="CY10" s="176">
        <f t="shared" si="57"/>
        <v>0</v>
      </c>
      <c r="CZ10" s="176">
        <f t="shared" si="57"/>
        <v>0</v>
      </c>
      <c r="DA10" s="176">
        <f t="shared" si="39"/>
        <v>0</v>
      </c>
      <c r="DB10" s="176">
        <f t="shared" si="39"/>
        <v>0</v>
      </c>
      <c r="DC10" s="176">
        <f t="shared" si="39"/>
        <v>0</v>
      </c>
      <c r="DD10" s="176">
        <f t="shared" si="39"/>
        <v>0</v>
      </c>
      <c r="DE10" s="176">
        <f t="shared" si="39"/>
        <v>0</v>
      </c>
      <c r="DF10" s="176">
        <f t="shared" si="39"/>
        <v>0</v>
      </c>
      <c r="DG10" s="176">
        <f t="shared" si="39"/>
        <v>0</v>
      </c>
      <c r="DH10" s="176">
        <f t="shared" si="39"/>
        <v>0</v>
      </c>
      <c r="DI10" s="176">
        <f t="shared" si="39"/>
        <v>0</v>
      </c>
      <c r="DJ10" s="176">
        <f t="shared" si="39"/>
        <v>0</v>
      </c>
      <c r="DK10" s="176">
        <f t="shared" si="40"/>
        <v>0</v>
      </c>
      <c r="DL10" s="176">
        <f t="shared" si="40"/>
        <v>0</v>
      </c>
      <c r="DM10" s="176">
        <f t="shared" si="40"/>
        <v>0</v>
      </c>
      <c r="DN10" s="176">
        <f t="shared" si="40"/>
        <v>0</v>
      </c>
      <c r="DO10" s="176">
        <f t="shared" si="40"/>
        <v>0</v>
      </c>
      <c r="DP10" s="176">
        <f t="shared" si="40"/>
        <v>0</v>
      </c>
      <c r="DQ10" s="176">
        <f t="shared" si="40"/>
        <v>0</v>
      </c>
      <c r="DR10" s="176">
        <f t="shared" si="40"/>
        <v>0</v>
      </c>
      <c r="DS10" s="176">
        <f t="shared" si="40"/>
        <v>0</v>
      </c>
      <c r="DT10" s="187"/>
      <c r="DU10" s="176">
        <v>0</v>
      </c>
      <c r="DV10" s="176">
        <f t="shared" si="41"/>
        <v>4.6372937166522634E-3</v>
      </c>
      <c r="DW10" s="176">
        <f t="shared" si="41"/>
        <v>4.6649568260010935E-3</v>
      </c>
      <c r="DX10" s="176">
        <f t="shared" si="41"/>
        <v>4.5883286491027906E-3</v>
      </c>
      <c r="DY10" s="176">
        <f t="shared" si="41"/>
        <v>4.2529892498892495E-3</v>
      </c>
      <c r="DZ10" s="176">
        <f t="shared" si="41"/>
        <v>4.1084555881448388E-3</v>
      </c>
      <c r="EA10" s="176">
        <f t="shared" si="41"/>
        <v>4.0187608753188657E-3</v>
      </c>
      <c r="EB10" s="176">
        <f t="shared" si="41"/>
        <v>4.0444192907698063E-3</v>
      </c>
      <c r="EC10" s="176">
        <f t="shared" si="41"/>
        <v>4.0873553217232635E-3</v>
      </c>
      <c r="ED10" s="176">
        <f t="shared" si="41"/>
        <v>4.0835024489033218E-3</v>
      </c>
      <c r="EE10" s="176">
        <f t="shared" si="41"/>
        <v>4.0252819438078881E-3</v>
      </c>
      <c r="EF10" s="176" t="e">
        <f>#N/A</f>
        <v>#N/A</v>
      </c>
      <c r="EG10" s="176" t="e">
        <f>#N/A</f>
        <v>#N/A</v>
      </c>
      <c r="EH10" s="176" t="e">
        <f>#N/A</f>
        <v>#N/A</v>
      </c>
      <c r="EI10" s="176" t="e">
        <f>#N/A</f>
        <v>#N/A</v>
      </c>
      <c r="EJ10" s="176" t="e">
        <f>#N/A</f>
        <v>#N/A</v>
      </c>
      <c r="EK10" s="176" t="e">
        <f>#N/A</f>
        <v>#N/A</v>
      </c>
      <c r="EL10" s="176" t="e">
        <f>#N/A</f>
        <v>#N/A</v>
      </c>
      <c r="EM10" s="176" t="e">
        <f>#N/A</f>
        <v>#N/A</v>
      </c>
      <c r="EN10" s="176" t="e">
        <f>#N/A</f>
        <v>#N/A</v>
      </c>
      <c r="EO10" s="176" t="e">
        <f>#N/A</f>
        <v>#N/A</v>
      </c>
      <c r="EP10" s="176">
        <f t="shared" si="58"/>
        <v>2.9641734862691405E-3</v>
      </c>
      <c r="EQ10" s="176">
        <f t="shared" si="58"/>
        <v>2.8441223503947706E-3</v>
      </c>
      <c r="ER10" s="176">
        <f t="shared" si="58"/>
        <v>2.7087582253217356E-3</v>
      </c>
      <c r="ES10" s="176">
        <f t="shared" si="58"/>
        <v>2.5798366663901499E-3</v>
      </c>
      <c r="ET10" s="176">
        <f t="shared" si="58"/>
        <v>2.4570510439190334E-3</v>
      </c>
      <c r="EU10" s="176">
        <f t="shared" si="58"/>
        <v>2.340109322064585E-3</v>
      </c>
      <c r="EV10" s="176">
        <f t="shared" si="58"/>
        <v>2.2287333642361331E-3</v>
      </c>
      <c r="EW10" s="176">
        <f t="shared" si="58"/>
        <v>2.1226582715703664E-3</v>
      </c>
      <c r="EX10" s="176">
        <f t="shared" si="58"/>
        <v>2.0216317528904365E-3</v>
      </c>
      <c r="EY10" s="176">
        <f t="shared" si="58"/>
        <v>1.9254135246514531E-3</v>
      </c>
      <c r="EZ10" s="176">
        <f t="shared" si="58"/>
        <v>1.8337747394451638E-3</v>
      </c>
      <c r="FA10" s="176">
        <f t="shared" si="58"/>
        <v>1.7464974417045899E-3</v>
      </c>
      <c r="FB10" s="176">
        <f t="shared" si="58"/>
        <v>1.6633740493140271E-3</v>
      </c>
      <c r="FC10" s="176">
        <f t="shared" si="58"/>
        <v>1.5842068598914867E-3</v>
      </c>
      <c r="FD10" s="176">
        <f t="shared" si="58"/>
        <v>1.5088075805692923E-3</v>
      </c>
      <c r="FE10" s="187"/>
      <c r="FF10" s="176">
        <v>0</v>
      </c>
      <c r="FG10" s="176">
        <v>8</v>
      </c>
      <c r="FH10" s="176">
        <f t="shared" si="12"/>
        <v>0</v>
      </c>
      <c r="FI10" s="176">
        <f t="shared" si="12"/>
        <v>0</v>
      </c>
      <c r="FJ10" s="176">
        <f t="shared" si="12"/>
        <v>0</v>
      </c>
      <c r="FK10" s="176">
        <f t="shared" si="12"/>
        <v>0</v>
      </c>
      <c r="FL10" s="176">
        <f t="shared" si="12"/>
        <v>0</v>
      </c>
      <c r="FM10" s="176">
        <f t="shared" si="12"/>
        <v>0</v>
      </c>
      <c r="FN10" s="176">
        <f t="shared" si="12"/>
        <v>0</v>
      </c>
      <c r="FO10" s="176">
        <f t="shared" si="12"/>
        <v>0</v>
      </c>
      <c r="FP10" s="176">
        <f t="shared" si="12"/>
        <v>0</v>
      </c>
      <c r="FQ10" s="176">
        <f t="shared" si="12"/>
        <v>0</v>
      </c>
      <c r="FR10" s="176">
        <f t="shared" si="59"/>
        <v>0</v>
      </c>
      <c r="FS10" s="176">
        <f t="shared" si="59"/>
        <v>0</v>
      </c>
      <c r="FT10" s="176">
        <f t="shared" si="59"/>
        <v>0</v>
      </c>
      <c r="FU10" s="176">
        <f t="shared" si="59"/>
        <v>0</v>
      </c>
      <c r="FV10" s="176">
        <f t="shared" si="59"/>
        <v>0</v>
      </c>
      <c r="FW10" s="176">
        <f t="shared" si="59"/>
        <v>0</v>
      </c>
      <c r="FX10" s="176">
        <f t="shared" si="59"/>
        <v>0</v>
      </c>
      <c r="FY10" s="176">
        <f t="shared" si="59"/>
        <v>0</v>
      </c>
      <c r="FZ10" s="176">
        <f t="shared" si="59"/>
        <v>0</v>
      </c>
      <c r="GA10" s="176">
        <f t="shared" si="59"/>
        <v>0</v>
      </c>
      <c r="GB10" s="176">
        <f t="shared" si="29"/>
        <v>0</v>
      </c>
      <c r="GC10" s="176">
        <f t="shared" si="29"/>
        <v>0</v>
      </c>
      <c r="GD10" s="176">
        <f t="shared" si="29"/>
        <v>0</v>
      </c>
      <c r="GE10" s="176">
        <f t="shared" si="29"/>
        <v>0</v>
      </c>
      <c r="GF10" s="176">
        <f t="shared" si="29"/>
        <v>0</v>
      </c>
      <c r="GG10" s="176">
        <f t="shared" si="29"/>
        <v>0</v>
      </c>
      <c r="GH10" s="176">
        <f t="shared" si="29"/>
        <v>0</v>
      </c>
      <c r="GI10" s="176">
        <f t="shared" si="29"/>
        <v>0</v>
      </c>
      <c r="GJ10" s="176">
        <f t="shared" si="29"/>
        <v>0</v>
      </c>
      <c r="GK10" s="176">
        <f t="shared" si="29"/>
        <v>0</v>
      </c>
      <c r="GL10" s="176">
        <f t="shared" si="29"/>
        <v>0</v>
      </c>
      <c r="GM10" s="176">
        <f t="shared" si="29"/>
        <v>0</v>
      </c>
      <c r="GN10" s="176">
        <f t="shared" si="29"/>
        <v>0</v>
      </c>
      <c r="GO10" s="176">
        <f t="shared" si="29"/>
        <v>0</v>
      </c>
      <c r="GP10" s="176">
        <f t="shared" si="29"/>
        <v>0</v>
      </c>
      <c r="GQ10" s="187"/>
      <c r="GR10" s="176">
        <v>0</v>
      </c>
      <c r="GS10" s="176">
        <v>0</v>
      </c>
      <c r="GT10" s="176">
        <f t="shared" si="15"/>
        <v>4.6649568260010935E-3</v>
      </c>
      <c r="GU10" s="176">
        <f t="shared" si="15"/>
        <v>4.5883286491027906E-3</v>
      </c>
      <c r="GV10" s="176">
        <f t="shared" si="15"/>
        <v>4.2529892498892495E-3</v>
      </c>
      <c r="GW10" s="176">
        <f t="shared" si="15"/>
        <v>4.1084555881448388E-3</v>
      </c>
      <c r="GX10" s="176">
        <f t="shared" si="15"/>
        <v>4.0187608753188657E-3</v>
      </c>
      <c r="GY10" s="176">
        <f t="shared" si="15"/>
        <v>4.0444192907698063E-3</v>
      </c>
      <c r="GZ10" s="176">
        <f t="shared" si="15"/>
        <v>4.0873553217232635E-3</v>
      </c>
      <c r="HA10" s="176">
        <f t="shared" si="15"/>
        <v>4.0835024489033218E-3</v>
      </c>
      <c r="HB10" s="176">
        <f t="shared" si="15"/>
        <v>4.0252819438078881E-3</v>
      </c>
      <c r="HC10" s="176">
        <f t="shared" si="15"/>
        <v>3.877623731897845E-3</v>
      </c>
      <c r="HD10" s="176">
        <f t="shared" si="60"/>
        <v>3.8300615795715735E-3</v>
      </c>
      <c r="HE10" s="176">
        <f t="shared" si="60"/>
        <v>3.7715020037033913E-3</v>
      </c>
      <c r="HF10" s="176">
        <f t="shared" si="60"/>
        <v>3.6216855812660253E-3</v>
      </c>
      <c r="HG10" s="176">
        <f t="shared" si="60"/>
        <v>3.4871501383537075E-3</v>
      </c>
      <c r="HH10" s="176">
        <f t="shared" si="60"/>
        <v>3.4366754750362926E-3</v>
      </c>
      <c r="HI10" s="176">
        <f t="shared" si="60"/>
        <v>3.2423368567718212E-3</v>
      </c>
      <c r="HJ10" s="176">
        <f t="shared" si="60"/>
        <v>3.2299206247248043E-3</v>
      </c>
      <c r="HK10" s="176">
        <f t="shared" si="60"/>
        <v>3.1255000042141167E-3</v>
      </c>
      <c r="HL10" s="176">
        <f t="shared" si="60"/>
        <v>3.0538805883218285E-3</v>
      </c>
      <c r="HM10" s="176">
        <f t="shared" si="60"/>
        <v>2.9641734862691405E-3</v>
      </c>
      <c r="HN10" s="176">
        <f t="shared" si="30"/>
        <v>2.8441223503947706E-3</v>
      </c>
      <c r="HO10" s="176">
        <f t="shared" si="30"/>
        <v>2.7087582253217356E-3</v>
      </c>
      <c r="HP10" s="176">
        <f t="shared" si="30"/>
        <v>2.5798366663901499E-3</v>
      </c>
      <c r="HQ10" s="176">
        <f t="shared" si="30"/>
        <v>2.4570510439190334E-3</v>
      </c>
      <c r="HR10" s="176">
        <f t="shared" si="30"/>
        <v>2.340109322064585E-3</v>
      </c>
      <c r="HS10" s="176">
        <f t="shared" si="30"/>
        <v>2.2287333642361331E-3</v>
      </c>
      <c r="HT10" s="176">
        <f t="shared" si="30"/>
        <v>2.1226582715703664E-3</v>
      </c>
      <c r="HU10" s="176">
        <f t="shared" si="30"/>
        <v>2.0216317528904365E-3</v>
      </c>
      <c r="HV10" s="176">
        <f t="shared" si="30"/>
        <v>1.9254135246514531E-3</v>
      </c>
      <c r="HW10" s="176">
        <f t="shared" si="30"/>
        <v>1.8337747394451638E-3</v>
      </c>
      <c r="HX10" s="176">
        <f t="shared" si="30"/>
        <v>1.7464974417045899E-3</v>
      </c>
      <c r="HY10" s="176">
        <f t="shared" si="30"/>
        <v>1.6633740493140271E-3</v>
      </c>
      <c r="HZ10" s="176">
        <f t="shared" si="30"/>
        <v>1.5842068598914867E-3</v>
      </c>
      <c r="IA10" s="176">
        <f t="shared" si="30"/>
        <v>1.5088075805692923E-3</v>
      </c>
      <c r="IB10" s="176">
        <f t="shared" si="30"/>
        <v>1.4369968801544611E-3</v>
      </c>
    </row>
    <row r="11" spans="1:236" s="144" customFormat="1">
      <c r="A11" s="236" t="s">
        <v>264</v>
      </c>
      <c r="B11" s="419">
        <f t="shared" ref="B11" si="100">SUM(P11:AX11)*VLOOKUP($A11,input,12,FALSE)</f>
        <v>22884.539110802147</v>
      </c>
      <c r="C11" s="225">
        <f t="shared" ref="C11" si="101">SUM(AZ11:CH11)*VLOOKUP($A11,input,12,FALSE)</f>
        <v>381233.598252289</v>
      </c>
      <c r="D11" s="226">
        <f t="shared" ref="D11" si="102">SUM(B11:C11)</f>
        <v>404118.13736309117</v>
      </c>
      <c r="E11" s="227">
        <f t="shared" si="90"/>
        <v>0</v>
      </c>
      <c r="F11" s="228">
        <f t="shared" si="91"/>
        <v>0</v>
      </c>
      <c r="G11" s="227">
        <f t="shared" si="92"/>
        <v>0</v>
      </c>
      <c r="H11" s="228">
        <f t="shared" si="93"/>
        <v>0</v>
      </c>
      <c r="I11" s="227">
        <f t="shared" si="94"/>
        <v>22884.539110802147</v>
      </c>
      <c r="J11" s="176">
        <f t="shared" si="95"/>
        <v>381233.598252289</v>
      </c>
      <c r="K11" s="228">
        <f t="shared" si="96"/>
        <v>404118.13736309117</v>
      </c>
      <c r="L11" s="227">
        <f t="shared" si="97"/>
        <v>18307.631288641718</v>
      </c>
      <c r="M11" s="176">
        <f t="shared" si="98"/>
        <v>304986.87860183121</v>
      </c>
      <c r="N11" s="228">
        <f t="shared" ref="N11" si="103">SUM(L11:M11)</f>
        <v>323294.50989047292</v>
      </c>
      <c r="O11" s="176">
        <f t="shared" si="2"/>
        <v>62.050238600952881</v>
      </c>
      <c r="P11" s="176">
        <f t="shared" si="3"/>
        <v>3.8186866186561312</v>
      </c>
      <c r="Q11" s="176">
        <f t="shared" si="3"/>
        <v>3.6813885532200517</v>
      </c>
      <c r="R11" s="176">
        <f t="shared" si="3"/>
        <v>3.6653687565784909</v>
      </c>
      <c r="S11" s="176">
        <f t="shared" si="3"/>
        <v>3.4156928015114119</v>
      </c>
      <c r="T11" s="176">
        <f t="shared" si="3"/>
        <v>3.145855179792004</v>
      </c>
      <c r="U11" s="176">
        <f t="shared" si="3"/>
        <v>3.0421941411129962</v>
      </c>
      <c r="V11" s="176">
        <f t="shared" si="3"/>
        <v>2.9421287633902331</v>
      </c>
      <c r="W11" s="176">
        <f t="shared" si="3"/>
        <v>2.9978576429279671</v>
      </c>
      <c r="X11" s="176">
        <f t="shared" si="3"/>
        <v>3.0393165690756585</v>
      </c>
      <c r="Y11" s="176">
        <f t="shared" si="3"/>
        <v>2.9974683594018141</v>
      </c>
      <c r="Z11" s="176">
        <f t="shared" si="55"/>
        <v>2.9778315638313284</v>
      </c>
      <c r="AA11" s="176">
        <f t="shared" si="55"/>
        <v>2.8843255931053586</v>
      </c>
      <c r="AB11" s="176">
        <f t="shared" si="55"/>
        <v>2.83220155884921</v>
      </c>
      <c r="AC11" s="176">
        <f t="shared" si="55"/>
        <v>2.8020721556212753</v>
      </c>
      <c r="AD11" s="176">
        <f t="shared" si="55"/>
        <v>2.7037734437909431</v>
      </c>
      <c r="AE11" s="176">
        <f t="shared" si="55"/>
        <v>2.6166778179891614</v>
      </c>
      <c r="AF11" s="176">
        <f t="shared" si="55"/>
        <v>2.532091273926885</v>
      </c>
      <c r="AG11" s="176">
        <f t="shared" si="55"/>
        <v>2.3593906635374422</v>
      </c>
      <c r="AH11" s="176">
        <f t="shared" si="55"/>
        <v>2.3363121284679758</v>
      </c>
      <c r="AI11" s="176">
        <f t="shared" si="55"/>
        <v>2.2552080438577482</v>
      </c>
      <c r="AJ11" s="176">
        <f t="shared" si="27"/>
        <v>2.2038806031587028</v>
      </c>
      <c r="AK11" s="176">
        <f t="shared" si="27"/>
        <v>2.1376754322871387</v>
      </c>
      <c r="AL11" s="176">
        <f t="shared" si="27"/>
        <v>2.051767793279863</v>
      </c>
      <c r="AM11" s="176">
        <f t="shared" si="27"/>
        <v>1.9541152600997032</v>
      </c>
      <c r="AN11" s="176">
        <f t="shared" si="27"/>
        <v>1.8611104347487317</v>
      </c>
      <c r="AO11" s="176">
        <f t="shared" si="27"/>
        <v>1.7725321126420586</v>
      </c>
      <c r="AP11" s="176">
        <f t="shared" si="27"/>
        <v>1.688169617280934</v>
      </c>
      <c r="AQ11" s="176">
        <f t="shared" si="27"/>
        <v>1.6078222991754403</v>
      </c>
      <c r="AR11" s="176">
        <f t="shared" si="27"/>
        <v>1.5312990586156279</v>
      </c>
      <c r="AS11" s="176">
        <f t="shared" si="27"/>
        <v>1.4584178911560444</v>
      </c>
      <c r="AT11" s="176">
        <f t="shared" si="27"/>
        <v>0</v>
      </c>
      <c r="AU11" s="176">
        <f t="shared" si="27"/>
        <v>0</v>
      </c>
      <c r="AV11" s="176">
        <f t="shared" si="27"/>
        <v>0</v>
      </c>
      <c r="AW11" s="176">
        <f t="shared" si="27"/>
        <v>0</v>
      </c>
      <c r="AX11" s="176">
        <f t="shared" si="27"/>
        <v>0</v>
      </c>
      <c r="AY11" s="187"/>
      <c r="AZ11" s="176">
        <f t="shared" si="6"/>
        <v>58.23155198229675</v>
      </c>
      <c r="BA11" s="176">
        <f t="shared" si="6"/>
        <v>57.33835323189885</v>
      </c>
      <c r="BB11" s="176">
        <f t="shared" si="6"/>
        <v>57.68039693933968</v>
      </c>
      <c r="BC11" s="176">
        <f t="shared" si="6"/>
        <v>56.732919004367901</v>
      </c>
      <c r="BD11" s="176">
        <f t="shared" si="6"/>
        <v>52.586576309784469</v>
      </c>
      <c r="BE11" s="176">
        <f t="shared" si="6"/>
        <v>50.799473172184733</v>
      </c>
      <c r="BF11" s="176">
        <f t="shared" si="6"/>
        <v>49.690432546058055</v>
      </c>
      <c r="BG11" s="176">
        <f t="shared" si="6"/>
        <v>50.007688984487594</v>
      </c>
      <c r="BH11" s="176">
        <f t="shared" si="6"/>
        <v>50.538576493369042</v>
      </c>
      <c r="BI11" s="176">
        <f t="shared" si="6"/>
        <v>50.490937202824618</v>
      </c>
      <c r="BJ11" s="176">
        <f t="shared" si="56"/>
        <v>49.771063049821542</v>
      </c>
      <c r="BK11" s="176">
        <f t="shared" si="56"/>
        <v>47.945326051173822</v>
      </c>
      <c r="BL11" s="176">
        <f t="shared" si="56"/>
        <v>47.357238330794978</v>
      </c>
      <c r="BM11" s="176">
        <f t="shared" si="56"/>
        <v>46.633171698098707</v>
      </c>
      <c r="BN11" s="176">
        <f t="shared" si="56"/>
        <v>44.780749256361617</v>
      </c>
      <c r="BO11" s="176">
        <f t="shared" si="56"/>
        <v>43.117270249151922</v>
      </c>
      <c r="BP11" s="176">
        <f t="shared" si="56"/>
        <v>42.493170450564129</v>
      </c>
      <c r="BQ11" s="176">
        <f t="shared" si="56"/>
        <v>40.090248181346361</v>
      </c>
      <c r="BR11" s="176">
        <f t="shared" si="56"/>
        <v>39.936726247558859</v>
      </c>
      <c r="BS11" s="176">
        <f t="shared" si="56"/>
        <v>38.645605436721318</v>
      </c>
      <c r="BT11" s="176">
        <f t="shared" si="28"/>
        <v>37.760058905142365</v>
      </c>
      <c r="BU11" s="176">
        <f t="shared" si="28"/>
        <v>36.650865090992433</v>
      </c>
      <c r="BV11" s="176">
        <f t="shared" si="28"/>
        <v>35.16647896941965</v>
      </c>
      <c r="BW11" s="176">
        <f t="shared" si="28"/>
        <v>33.492753626016608</v>
      </c>
      <c r="BX11" s="176">
        <f t="shared" si="28"/>
        <v>31.898688135042519</v>
      </c>
      <c r="BY11" s="176">
        <f t="shared" si="28"/>
        <v>30.380491138426578</v>
      </c>
      <c r="BZ11" s="176">
        <f t="shared" si="28"/>
        <v>28.934551725281654</v>
      </c>
      <c r="CA11" s="176">
        <f t="shared" si="28"/>
        <v>27.5574308436397</v>
      </c>
      <c r="CB11" s="176">
        <f t="shared" si="28"/>
        <v>26.245853120940055</v>
      </c>
      <c r="CC11" s="176">
        <f t="shared" si="28"/>
        <v>24.996699073816064</v>
      </c>
      <c r="CD11" s="176">
        <f t="shared" si="28"/>
        <v>0</v>
      </c>
      <c r="CE11" s="176">
        <f t="shared" si="28"/>
        <v>0</v>
      </c>
      <c r="CF11" s="176">
        <f t="shared" si="28"/>
        <v>0</v>
      </c>
      <c r="CG11" s="176">
        <f t="shared" si="28"/>
        <v>0</v>
      </c>
      <c r="CH11" s="176">
        <f t="shared" si="28"/>
        <v>0</v>
      </c>
      <c r="CI11" s="187"/>
      <c r="CJ11" s="176">
        <v>0</v>
      </c>
      <c r="CK11" s="176">
        <f t="shared" si="57"/>
        <v>3.6813885532200517</v>
      </c>
      <c r="CL11" s="176">
        <f t="shared" si="57"/>
        <v>3.6653687565784909</v>
      </c>
      <c r="CM11" s="176">
        <f t="shared" si="57"/>
        <v>3.4156928015114119</v>
      </c>
      <c r="CN11" s="176">
        <f t="shared" si="57"/>
        <v>3.145855179792004</v>
      </c>
      <c r="CO11" s="176">
        <f t="shared" si="57"/>
        <v>3.0421941411129962</v>
      </c>
      <c r="CP11" s="176">
        <f t="shared" si="57"/>
        <v>2.9421287633902331</v>
      </c>
      <c r="CQ11" s="176">
        <f t="shared" si="57"/>
        <v>2.9978576429279671</v>
      </c>
      <c r="CR11" s="176">
        <f t="shared" si="57"/>
        <v>3.0393165690756585</v>
      </c>
      <c r="CS11" s="176">
        <f t="shared" si="57"/>
        <v>2.9974683594018141</v>
      </c>
      <c r="CT11" s="176">
        <f t="shared" si="57"/>
        <v>2.9778315638313284</v>
      </c>
      <c r="CU11" s="176">
        <f t="shared" si="57"/>
        <v>2.8843255931053586</v>
      </c>
      <c r="CV11" s="176">
        <f t="shared" si="57"/>
        <v>2.83220155884921</v>
      </c>
      <c r="CW11" s="176">
        <f t="shared" si="57"/>
        <v>2.8020721556212753</v>
      </c>
      <c r="CX11" s="176">
        <f t="shared" si="57"/>
        <v>2.7037734437909431</v>
      </c>
      <c r="CY11" s="176">
        <f t="shared" si="57"/>
        <v>2.6166778179891614</v>
      </c>
      <c r="CZ11" s="176">
        <f t="shared" si="57"/>
        <v>2.532091273926885</v>
      </c>
      <c r="DA11" s="176">
        <f t="shared" si="39"/>
        <v>2.3593906635374422</v>
      </c>
      <c r="DB11" s="176">
        <f t="shared" si="39"/>
        <v>2.3363121284679758</v>
      </c>
      <c r="DC11" s="176">
        <f t="shared" si="39"/>
        <v>2.2552080438577482</v>
      </c>
      <c r="DD11" s="176">
        <f t="shared" si="39"/>
        <v>2.2038806031587028</v>
      </c>
      <c r="DE11" s="176">
        <f t="shared" si="39"/>
        <v>2.1376754322871387</v>
      </c>
      <c r="DF11" s="176">
        <f t="shared" si="39"/>
        <v>2.051767793279863</v>
      </c>
      <c r="DG11" s="176">
        <f t="shared" si="39"/>
        <v>1.9541152600997032</v>
      </c>
      <c r="DH11" s="176">
        <f t="shared" si="39"/>
        <v>1.8611104347487317</v>
      </c>
      <c r="DI11" s="176">
        <f t="shared" si="39"/>
        <v>1.7725321126420586</v>
      </c>
      <c r="DJ11" s="176">
        <f t="shared" si="39"/>
        <v>1.688169617280934</v>
      </c>
      <c r="DK11" s="176">
        <f t="shared" si="40"/>
        <v>1.6078222991754403</v>
      </c>
      <c r="DL11" s="176">
        <f t="shared" si="40"/>
        <v>1.5312990586156279</v>
      </c>
      <c r="DM11" s="176">
        <f t="shared" si="40"/>
        <v>1.4584178911560444</v>
      </c>
      <c r="DN11" s="176">
        <f t="shared" si="40"/>
        <v>1.3890054547326269</v>
      </c>
      <c r="DO11" s="176">
        <f t="shared" si="40"/>
        <v>0</v>
      </c>
      <c r="DP11" s="176">
        <f t="shared" si="40"/>
        <v>0</v>
      </c>
      <c r="DQ11" s="176">
        <f t="shared" si="40"/>
        <v>0</v>
      </c>
      <c r="DR11" s="176">
        <f t="shared" si="40"/>
        <v>0</v>
      </c>
      <c r="DS11" s="176">
        <f t="shared" si="40"/>
        <v>0</v>
      </c>
      <c r="DT11" s="187"/>
      <c r="DU11" s="176">
        <v>0</v>
      </c>
      <c r="DV11" s="176">
        <f t="shared" si="41"/>
        <v>57.33835323189885</v>
      </c>
      <c r="DW11" s="176">
        <f t="shared" si="41"/>
        <v>57.68039693933968</v>
      </c>
      <c r="DX11" s="176">
        <f t="shared" si="41"/>
        <v>56.732919004367901</v>
      </c>
      <c r="DY11" s="176">
        <f t="shared" si="41"/>
        <v>52.586576309784469</v>
      </c>
      <c r="DZ11" s="176">
        <f t="shared" si="41"/>
        <v>50.799473172184733</v>
      </c>
      <c r="EA11" s="176">
        <f t="shared" si="41"/>
        <v>49.690432546058055</v>
      </c>
      <c r="EB11" s="176">
        <f t="shared" si="41"/>
        <v>50.007688984487594</v>
      </c>
      <c r="EC11" s="176">
        <f t="shared" si="41"/>
        <v>50.538576493369042</v>
      </c>
      <c r="ED11" s="176">
        <f t="shared" si="41"/>
        <v>50.490937202824618</v>
      </c>
      <c r="EE11" s="176">
        <f t="shared" si="41"/>
        <v>49.771063049821542</v>
      </c>
      <c r="EF11" s="176" t="e">
        <f>#N/A</f>
        <v>#N/A</v>
      </c>
      <c r="EG11" s="176" t="e">
        <f>#N/A</f>
        <v>#N/A</v>
      </c>
      <c r="EH11" s="176" t="e">
        <f>#N/A</f>
        <v>#N/A</v>
      </c>
      <c r="EI11" s="176" t="e">
        <f>#N/A</f>
        <v>#N/A</v>
      </c>
      <c r="EJ11" s="176" t="e">
        <f>#N/A</f>
        <v>#N/A</v>
      </c>
      <c r="EK11" s="176" t="e">
        <f>#N/A</f>
        <v>#N/A</v>
      </c>
      <c r="EL11" s="176" t="e">
        <f>#N/A</f>
        <v>#N/A</v>
      </c>
      <c r="EM11" s="176" t="e">
        <f>#N/A</f>
        <v>#N/A</v>
      </c>
      <c r="EN11" s="176" t="e">
        <f>#N/A</f>
        <v>#N/A</v>
      </c>
      <c r="EO11" s="176" t="e">
        <f>#N/A</f>
        <v>#N/A</v>
      </c>
      <c r="EP11" s="176">
        <f t="shared" si="58"/>
        <v>36.650865090992433</v>
      </c>
      <c r="EQ11" s="176">
        <f t="shared" si="58"/>
        <v>35.16647896941965</v>
      </c>
      <c r="ER11" s="176">
        <f t="shared" si="58"/>
        <v>33.492753626016608</v>
      </c>
      <c r="ES11" s="176">
        <f t="shared" si="58"/>
        <v>31.898688135042519</v>
      </c>
      <c r="ET11" s="176">
        <f t="shared" si="58"/>
        <v>30.380491138426578</v>
      </c>
      <c r="EU11" s="176">
        <f t="shared" si="58"/>
        <v>28.934551725281654</v>
      </c>
      <c r="EV11" s="176">
        <f t="shared" si="58"/>
        <v>27.5574308436397</v>
      </c>
      <c r="EW11" s="176">
        <f t="shared" si="58"/>
        <v>26.245853120940055</v>
      </c>
      <c r="EX11" s="176">
        <f t="shared" si="58"/>
        <v>24.996699073816064</v>
      </c>
      <c r="EY11" s="176">
        <f t="shared" si="58"/>
        <v>23.806997688651894</v>
      </c>
      <c r="EZ11" s="176">
        <f t="shared" si="58"/>
        <v>0</v>
      </c>
      <c r="FA11" s="176">
        <f t="shared" si="58"/>
        <v>0</v>
      </c>
      <c r="FB11" s="176">
        <f t="shared" si="58"/>
        <v>0</v>
      </c>
      <c r="FC11" s="176">
        <f t="shared" si="58"/>
        <v>0</v>
      </c>
      <c r="FD11" s="176">
        <f t="shared" si="58"/>
        <v>0</v>
      </c>
      <c r="FE11" s="187"/>
      <c r="FF11" s="176">
        <v>0</v>
      </c>
      <c r="FG11" s="176">
        <v>9</v>
      </c>
      <c r="FH11" s="176">
        <f t="shared" si="12"/>
        <v>3.6653687565784909</v>
      </c>
      <c r="FI11" s="176">
        <f t="shared" si="12"/>
        <v>3.4156928015114119</v>
      </c>
      <c r="FJ11" s="176">
        <f t="shared" si="12"/>
        <v>3.145855179792004</v>
      </c>
      <c r="FK11" s="176">
        <f t="shared" si="12"/>
        <v>3.0421941411129962</v>
      </c>
      <c r="FL11" s="176">
        <f t="shared" si="12"/>
        <v>2.9421287633902331</v>
      </c>
      <c r="FM11" s="176">
        <f t="shared" si="12"/>
        <v>2.9978576429279671</v>
      </c>
      <c r="FN11" s="176">
        <f t="shared" si="12"/>
        <v>3.0393165690756585</v>
      </c>
      <c r="FO11" s="176">
        <f t="shared" si="12"/>
        <v>2.9974683594018141</v>
      </c>
      <c r="FP11" s="176">
        <f t="shared" si="12"/>
        <v>2.9778315638313284</v>
      </c>
      <c r="FQ11" s="176">
        <f t="shared" si="12"/>
        <v>2.8843255931053586</v>
      </c>
      <c r="FR11" s="176">
        <f t="shared" si="59"/>
        <v>2.83220155884921</v>
      </c>
      <c r="FS11" s="176">
        <f t="shared" si="59"/>
        <v>2.8020721556212753</v>
      </c>
      <c r="FT11" s="176">
        <f t="shared" si="59"/>
        <v>2.7037734437909431</v>
      </c>
      <c r="FU11" s="176">
        <f t="shared" si="59"/>
        <v>2.6166778179891614</v>
      </c>
      <c r="FV11" s="176">
        <f t="shared" si="59"/>
        <v>2.532091273926885</v>
      </c>
      <c r="FW11" s="176">
        <f t="shared" si="59"/>
        <v>2.3593906635374422</v>
      </c>
      <c r="FX11" s="176">
        <f t="shared" si="59"/>
        <v>2.3363121284679758</v>
      </c>
      <c r="FY11" s="176">
        <f t="shared" si="59"/>
        <v>2.2552080438577482</v>
      </c>
      <c r="FZ11" s="176">
        <f t="shared" si="59"/>
        <v>2.2038806031587028</v>
      </c>
      <c r="GA11" s="176">
        <f t="shared" si="59"/>
        <v>2.1376754322871387</v>
      </c>
      <c r="GB11" s="176">
        <f t="shared" si="29"/>
        <v>2.051767793279863</v>
      </c>
      <c r="GC11" s="176">
        <f t="shared" si="29"/>
        <v>1.9541152600997032</v>
      </c>
      <c r="GD11" s="176">
        <f t="shared" si="29"/>
        <v>1.8611104347487317</v>
      </c>
      <c r="GE11" s="176">
        <f t="shared" si="29"/>
        <v>1.7725321126420586</v>
      </c>
      <c r="GF11" s="176">
        <f t="shared" si="29"/>
        <v>1.688169617280934</v>
      </c>
      <c r="GG11" s="176">
        <f t="shared" si="29"/>
        <v>1.6078222991754403</v>
      </c>
      <c r="GH11" s="176">
        <f t="shared" si="29"/>
        <v>1.5312990586156279</v>
      </c>
      <c r="GI11" s="176">
        <f t="shared" si="29"/>
        <v>1.4584178911560444</v>
      </c>
      <c r="GJ11" s="176">
        <f t="shared" si="29"/>
        <v>1.3890054547326269</v>
      </c>
      <c r="GK11" s="176">
        <f t="shared" si="29"/>
        <v>1.3228966573823804</v>
      </c>
      <c r="GL11" s="176">
        <f t="shared" si="29"/>
        <v>0</v>
      </c>
      <c r="GM11" s="176">
        <f t="shared" si="29"/>
        <v>0</v>
      </c>
      <c r="GN11" s="176">
        <f t="shared" si="29"/>
        <v>0</v>
      </c>
      <c r="GO11" s="176">
        <f t="shared" si="29"/>
        <v>0</v>
      </c>
      <c r="GP11" s="176">
        <f t="shared" si="29"/>
        <v>0</v>
      </c>
      <c r="GQ11" s="187"/>
      <c r="GR11" s="176">
        <v>0</v>
      </c>
      <c r="GS11" s="176">
        <v>0</v>
      </c>
      <c r="GT11" s="176">
        <f t="shared" si="15"/>
        <v>57.68039693933968</v>
      </c>
      <c r="GU11" s="176">
        <f t="shared" si="15"/>
        <v>56.732919004367901</v>
      </c>
      <c r="GV11" s="176">
        <f t="shared" si="15"/>
        <v>52.586576309784469</v>
      </c>
      <c r="GW11" s="176">
        <f t="shared" si="15"/>
        <v>50.799473172184733</v>
      </c>
      <c r="GX11" s="176">
        <f t="shared" si="15"/>
        <v>49.690432546058055</v>
      </c>
      <c r="GY11" s="176">
        <f t="shared" si="15"/>
        <v>50.007688984487594</v>
      </c>
      <c r="GZ11" s="176">
        <f t="shared" si="15"/>
        <v>50.538576493369042</v>
      </c>
      <c r="HA11" s="176">
        <f t="shared" si="15"/>
        <v>50.490937202824618</v>
      </c>
      <c r="HB11" s="176">
        <f t="shared" si="15"/>
        <v>49.771063049821542</v>
      </c>
      <c r="HC11" s="176">
        <f t="shared" si="15"/>
        <v>47.945326051173822</v>
      </c>
      <c r="HD11" s="176">
        <f t="shared" si="60"/>
        <v>47.357238330794978</v>
      </c>
      <c r="HE11" s="176">
        <f t="shared" si="60"/>
        <v>46.633171698098707</v>
      </c>
      <c r="HF11" s="176">
        <f t="shared" si="60"/>
        <v>44.780749256361617</v>
      </c>
      <c r="HG11" s="176">
        <f t="shared" si="60"/>
        <v>43.117270249151922</v>
      </c>
      <c r="HH11" s="176">
        <f t="shared" si="60"/>
        <v>42.493170450564129</v>
      </c>
      <c r="HI11" s="176">
        <f t="shared" si="60"/>
        <v>40.090248181346361</v>
      </c>
      <c r="HJ11" s="176">
        <f t="shared" si="60"/>
        <v>39.936726247558859</v>
      </c>
      <c r="HK11" s="176">
        <f t="shared" si="60"/>
        <v>38.645605436721318</v>
      </c>
      <c r="HL11" s="176">
        <f t="shared" si="60"/>
        <v>37.760058905142365</v>
      </c>
      <c r="HM11" s="176">
        <f t="shared" si="60"/>
        <v>36.650865090992433</v>
      </c>
      <c r="HN11" s="176">
        <f t="shared" si="30"/>
        <v>35.16647896941965</v>
      </c>
      <c r="HO11" s="176">
        <f t="shared" si="30"/>
        <v>33.492753626016608</v>
      </c>
      <c r="HP11" s="176">
        <f t="shared" si="30"/>
        <v>31.898688135042519</v>
      </c>
      <c r="HQ11" s="176">
        <f t="shared" si="30"/>
        <v>30.380491138426578</v>
      </c>
      <c r="HR11" s="176">
        <f t="shared" si="30"/>
        <v>28.934551725281654</v>
      </c>
      <c r="HS11" s="176">
        <f t="shared" si="30"/>
        <v>27.5574308436397</v>
      </c>
      <c r="HT11" s="176">
        <f t="shared" si="30"/>
        <v>26.245853120940055</v>
      </c>
      <c r="HU11" s="176">
        <f t="shared" si="30"/>
        <v>24.996699073816064</v>
      </c>
      <c r="HV11" s="176">
        <f t="shared" si="30"/>
        <v>23.806997688651894</v>
      </c>
      <c r="HW11" s="176">
        <f t="shared" si="30"/>
        <v>22.673919355262743</v>
      </c>
      <c r="HX11" s="176">
        <f t="shared" si="30"/>
        <v>0</v>
      </c>
      <c r="HY11" s="176">
        <f t="shared" si="30"/>
        <v>0</v>
      </c>
      <c r="HZ11" s="176">
        <f t="shared" si="30"/>
        <v>0</v>
      </c>
      <c r="IA11" s="176">
        <f t="shared" si="30"/>
        <v>0</v>
      </c>
      <c r="IB11" s="176">
        <f t="shared" si="30"/>
        <v>0</v>
      </c>
    </row>
    <row r="12" spans="1:236" s="144" customFormat="1">
      <c r="A12" s="236" t="s">
        <v>265</v>
      </c>
      <c r="B12" s="419">
        <f>SUM(P12:AX12)*VLOOKUP($A12,input,12,FALSE)</f>
        <v>28155.36171538827</v>
      </c>
      <c r="C12" s="225">
        <f>SUM(AZ12:CH12)*VLOOKUP($A12,input,12,FALSE)</f>
        <v>469040.24611907371</v>
      </c>
      <c r="D12" s="226">
        <f>SUM(B12:C12)</f>
        <v>497195.60783446196</v>
      </c>
      <c r="E12" s="227">
        <f>IF(Years&gt;1,SUM(CJ12:DS12)*VLOOKUP($A12,input,26,FALSE),0)</f>
        <v>0</v>
      </c>
      <c r="F12" s="228">
        <f>IF(Years&gt;1,SUM(DU12:FD12)*VLOOKUP($A12,input,26,FALSE),0)</f>
        <v>0</v>
      </c>
      <c r="G12" s="227">
        <f>IF(Years&gt;2,SUM(FF12:GP12)*VLOOKUP($A12,input,40,FALSE),0)</f>
        <v>0</v>
      </c>
      <c r="H12" s="228">
        <f>IF(Years&gt;2,SUM(GR12:IB12)*VLOOKUP($A12,input,40,FALSE),0)</f>
        <v>0</v>
      </c>
      <c r="I12" s="227">
        <f>B12+E12+G12</f>
        <v>28155.36171538827</v>
      </c>
      <c r="J12" s="176">
        <f>H12+F12+C12</f>
        <v>469040.24611907371</v>
      </c>
      <c r="K12" s="228">
        <f>SUM(I12:J12)</f>
        <v>497195.60783446196</v>
      </c>
      <c r="L12" s="227">
        <f>(B12*VLOOKUP($A12,input,16,FALSE))+(E12*VLOOKUP($A12,input,30,FALSE))+(G12*VLOOKUP($A12,input,44,FALSE))</f>
        <v>22524.289372310617</v>
      </c>
      <c r="M12" s="176">
        <f>(C12*(VLOOKUP($A12,input,16,FALSE))+(F12*VLOOKUP($A12,input,30,FALSE))+(H12*VLOOKUP($A12,input,44,FALSE)))</f>
        <v>375232.19689525897</v>
      </c>
      <c r="N12" s="228">
        <f>SUM(L12:M12)</f>
        <v>397756.48626756959</v>
      </c>
      <c r="O12" s="176">
        <f t="shared" si="2"/>
        <v>77.65351497429188</v>
      </c>
      <c r="P12" s="176">
        <f t="shared" si="3"/>
        <v>4.7789411484936366</v>
      </c>
      <c r="Q12" s="176">
        <f t="shared" si="3"/>
        <v>4.6071178385326954</v>
      </c>
      <c r="R12" s="176">
        <f t="shared" si="3"/>
        <v>4.5870696719754207</v>
      </c>
      <c r="S12" s="176">
        <f t="shared" si="3"/>
        <v>4.2746097048154503</v>
      </c>
      <c r="T12" s="176">
        <f t="shared" si="3"/>
        <v>3.9369181782192326</v>
      </c>
      <c r="U12" s="176">
        <f t="shared" si="3"/>
        <v>3.8071903286443329</v>
      </c>
      <c r="V12" s="176">
        <f t="shared" si="3"/>
        <v>3.6819623120790039</v>
      </c>
      <c r="W12" s="176">
        <f t="shared" si="3"/>
        <v>3.7517048864712557</v>
      </c>
      <c r="X12" s="176">
        <f t="shared" si="3"/>
        <v>3.8035891566209985</v>
      </c>
      <c r="Y12" s="176">
        <f t="shared" ref="P12:Y38" si="104">IF(Y$1&lt;=VLOOKUP($A12,input,7,FALSE),(VLOOKUP($A12,input,5,FALSE)*VLOOKUP(Y$1,AC_RATE,2,FALSE))/((1+Discount_Rate)^(Y$1-1)),0)</f>
        <v>3.7512177129356026</v>
      </c>
      <c r="Z12" s="176">
        <f t="shared" si="55"/>
        <v>3.7266430097070424</v>
      </c>
      <c r="AA12" s="176">
        <f t="shared" si="55"/>
        <v>3.6096238416640154</v>
      </c>
      <c r="AB12" s="176">
        <f t="shared" si="55"/>
        <v>3.5443925941153851</v>
      </c>
      <c r="AC12" s="176">
        <f t="shared" si="55"/>
        <v>3.5066867912453383</v>
      </c>
      <c r="AD12" s="176">
        <f t="shared" si="55"/>
        <v>3.3836696898904193</v>
      </c>
      <c r="AE12" s="176">
        <f t="shared" si="55"/>
        <v>3.2746728248519323</v>
      </c>
      <c r="AF12" s="176">
        <f t="shared" si="55"/>
        <v>3.1688159802359843</v>
      </c>
      <c r="AG12" s="176">
        <f t="shared" si="55"/>
        <v>2.9526877309766815</v>
      </c>
      <c r="AH12" s="176">
        <f t="shared" si="55"/>
        <v>2.9238058215915013</v>
      </c>
      <c r="AI12" s="176">
        <f t="shared" si="55"/>
        <v>2.8223071426056028</v>
      </c>
      <c r="AJ12" s="176">
        <f t="shared" si="27"/>
        <v>2.7580728016138147</v>
      </c>
      <c r="AK12" s="176">
        <f t="shared" si="27"/>
        <v>2.6752195468388753</v>
      </c>
      <c r="AL12" s="176">
        <f t="shared" si="27"/>
        <v>2.5677094021163192</v>
      </c>
      <c r="AM12" s="176">
        <f t="shared" si="27"/>
        <v>2.4455009687797453</v>
      </c>
      <c r="AN12" s="176">
        <f t="shared" si="27"/>
        <v>2.3291089651241434</v>
      </c>
      <c r="AO12" s="176">
        <f t="shared" si="27"/>
        <v>2.2182565620198855</v>
      </c>
      <c r="AP12" s="176">
        <f t="shared" si="27"/>
        <v>2.112680105836958</v>
      </c>
      <c r="AQ12" s="176">
        <f t="shared" si="27"/>
        <v>2.0121284913657553</v>
      </c>
      <c r="AR12" s="176">
        <f t="shared" si="27"/>
        <v>1.9163625645833002</v>
      </c>
      <c r="AS12" s="176">
        <f t="shared" si="27"/>
        <v>1.8251545538444061</v>
      </c>
      <c r="AT12" s="176">
        <f t="shared" si="27"/>
        <v>0</v>
      </c>
      <c r="AU12" s="176">
        <f t="shared" si="27"/>
        <v>0</v>
      </c>
      <c r="AV12" s="176">
        <f t="shared" si="27"/>
        <v>0</v>
      </c>
      <c r="AW12" s="176">
        <f t="shared" si="27"/>
        <v>0</v>
      </c>
      <c r="AX12" s="176">
        <f t="shared" si="27"/>
        <v>0</v>
      </c>
      <c r="AY12" s="187"/>
      <c r="AZ12" s="176">
        <f t="shared" si="6"/>
        <v>72.874573825798251</v>
      </c>
      <c r="BA12" s="176">
        <f t="shared" si="6"/>
        <v>71.756769541674558</v>
      </c>
      <c r="BB12" s="176">
        <f t="shared" si="6"/>
        <v>72.184824239875368</v>
      </c>
      <c r="BC12" s="176">
        <f t="shared" si="6"/>
        <v>70.999091619501328</v>
      </c>
      <c r="BD12" s="176">
        <f t="shared" si="6"/>
        <v>65.8101013467478</v>
      </c>
      <c r="BE12" s="176">
        <f t="shared" si="6"/>
        <v>63.57360970086274</v>
      </c>
      <c r="BF12" s="176">
        <f t="shared" si="6"/>
        <v>62.185687513780231</v>
      </c>
      <c r="BG12" s="176">
        <f t="shared" si="6"/>
        <v>62.582721887019538</v>
      </c>
      <c r="BH12" s="176">
        <f t="shared" si="6"/>
        <v>63.247107424450121</v>
      </c>
      <c r="BI12" s="176">
        <f t="shared" ref="AZ12:BI38" si="105">IF(BI$1&lt;=VLOOKUP($A12,input,7,FALSE),(VLOOKUP($A12,input,6,FALSE)*VLOOKUP(BI$1,AC_RATE,3,FALSE))/((1+Discount_Rate)^(BI$1-1)),0)</f>
        <v>63.187488663184013</v>
      </c>
      <c r="BJ12" s="176">
        <f t="shared" si="56"/>
        <v>62.286593524338052</v>
      </c>
      <c r="BK12" s="176">
        <f t="shared" si="56"/>
        <v>60.001753069890036</v>
      </c>
      <c r="BL12" s="176">
        <f t="shared" si="56"/>
        <v>59.265783642047509</v>
      </c>
      <c r="BM12" s="176">
        <f t="shared" si="56"/>
        <v>58.359641774228777</v>
      </c>
      <c r="BN12" s="176">
        <f t="shared" si="56"/>
        <v>56.041405502113349</v>
      </c>
      <c r="BO12" s="176">
        <f t="shared" si="56"/>
        <v>53.959624756248594</v>
      </c>
      <c r="BP12" s="176">
        <f t="shared" si="56"/>
        <v>53.178587581407726</v>
      </c>
      <c r="BQ12" s="176">
        <f t="shared" si="56"/>
        <v>50.171421700632273</v>
      </c>
      <c r="BR12" s="176">
        <f t="shared" si="56"/>
        <v>49.979294836126272</v>
      </c>
      <c r="BS12" s="176">
        <f t="shared" si="56"/>
        <v>48.363506219054734</v>
      </c>
      <c r="BT12" s="176">
        <f t="shared" si="28"/>
        <v>47.255278395909144</v>
      </c>
      <c r="BU12" s="176">
        <f t="shared" si="28"/>
        <v>45.867164499838474</v>
      </c>
      <c r="BV12" s="176">
        <f t="shared" si="28"/>
        <v>44.009511692723997</v>
      </c>
      <c r="BW12" s="176">
        <f t="shared" si="28"/>
        <v>41.914908046593872</v>
      </c>
      <c r="BX12" s="176">
        <f t="shared" si="28"/>
        <v>39.919995677772491</v>
      </c>
      <c r="BY12" s="176">
        <f t="shared" si="28"/>
        <v>38.020029845750209</v>
      </c>
      <c r="BZ12" s="176">
        <f t="shared" si="28"/>
        <v>36.210491632808605</v>
      </c>
      <c r="CA12" s="176">
        <f t="shared" si="28"/>
        <v>34.487077196133882</v>
      </c>
      <c r="CB12" s="176">
        <f t="shared" si="28"/>
        <v>32.845687531468833</v>
      </c>
      <c r="CC12" s="176">
        <f t="shared" si="28"/>
        <v>31.282418723956933</v>
      </c>
      <c r="CD12" s="176">
        <f t="shared" si="28"/>
        <v>0</v>
      </c>
      <c r="CE12" s="176">
        <f t="shared" si="28"/>
        <v>0</v>
      </c>
      <c r="CF12" s="176">
        <f t="shared" si="28"/>
        <v>0</v>
      </c>
      <c r="CG12" s="176">
        <f t="shared" si="28"/>
        <v>0</v>
      </c>
      <c r="CH12" s="176">
        <f t="shared" si="28"/>
        <v>0</v>
      </c>
      <c r="CI12" s="187"/>
      <c r="CJ12" s="176">
        <v>0</v>
      </c>
      <c r="CK12" s="176">
        <f t="shared" si="57"/>
        <v>4.6071178385326954</v>
      </c>
      <c r="CL12" s="176">
        <f t="shared" si="57"/>
        <v>4.5870696719754207</v>
      </c>
      <c r="CM12" s="176">
        <f t="shared" si="57"/>
        <v>4.2746097048154503</v>
      </c>
      <c r="CN12" s="176">
        <f t="shared" si="57"/>
        <v>3.9369181782192326</v>
      </c>
      <c r="CO12" s="176">
        <f t="shared" si="57"/>
        <v>3.8071903286443329</v>
      </c>
      <c r="CP12" s="176">
        <f t="shared" si="57"/>
        <v>3.6819623120790039</v>
      </c>
      <c r="CQ12" s="176">
        <f t="shared" si="57"/>
        <v>3.7517048864712557</v>
      </c>
      <c r="CR12" s="176">
        <f t="shared" si="57"/>
        <v>3.8035891566209985</v>
      </c>
      <c r="CS12" s="176">
        <f t="shared" si="57"/>
        <v>3.7512177129356026</v>
      </c>
      <c r="CT12" s="176">
        <f t="shared" si="57"/>
        <v>3.7266430097070424</v>
      </c>
      <c r="CU12" s="176">
        <f t="shared" si="57"/>
        <v>3.6096238416640154</v>
      </c>
      <c r="CV12" s="176">
        <f t="shared" si="57"/>
        <v>3.5443925941153851</v>
      </c>
      <c r="CW12" s="176">
        <f t="shared" si="57"/>
        <v>3.5066867912453383</v>
      </c>
      <c r="CX12" s="176">
        <f t="shared" si="57"/>
        <v>3.3836696898904193</v>
      </c>
      <c r="CY12" s="176">
        <f t="shared" si="57"/>
        <v>3.2746728248519323</v>
      </c>
      <c r="CZ12" s="176">
        <f t="shared" si="57"/>
        <v>3.1688159802359843</v>
      </c>
      <c r="DA12" s="176">
        <f t="shared" si="39"/>
        <v>2.9526877309766815</v>
      </c>
      <c r="DB12" s="176">
        <f t="shared" si="39"/>
        <v>2.9238058215915013</v>
      </c>
      <c r="DC12" s="176">
        <f t="shared" si="39"/>
        <v>2.8223071426056028</v>
      </c>
      <c r="DD12" s="176">
        <f t="shared" si="39"/>
        <v>2.7580728016138147</v>
      </c>
      <c r="DE12" s="176">
        <f t="shared" si="39"/>
        <v>2.6752195468388753</v>
      </c>
      <c r="DF12" s="176">
        <f t="shared" si="39"/>
        <v>2.5677094021163192</v>
      </c>
      <c r="DG12" s="176">
        <f t="shared" si="39"/>
        <v>2.4455009687797453</v>
      </c>
      <c r="DH12" s="176">
        <f t="shared" si="39"/>
        <v>2.3291089651241434</v>
      </c>
      <c r="DI12" s="176">
        <f t="shared" si="39"/>
        <v>2.2182565620198855</v>
      </c>
      <c r="DJ12" s="176">
        <f t="shared" si="39"/>
        <v>2.112680105836958</v>
      </c>
      <c r="DK12" s="176">
        <f t="shared" si="40"/>
        <v>2.0121284913657553</v>
      </c>
      <c r="DL12" s="176">
        <f t="shared" si="40"/>
        <v>1.9163625645833002</v>
      </c>
      <c r="DM12" s="176">
        <f t="shared" si="40"/>
        <v>1.8251545538444061</v>
      </c>
      <c r="DN12" s="176">
        <f t="shared" si="40"/>
        <v>1.7382875281449246</v>
      </c>
      <c r="DO12" s="176">
        <f t="shared" si="40"/>
        <v>0</v>
      </c>
      <c r="DP12" s="176">
        <f t="shared" si="40"/>
        <v>0</v>
      </c>
      <c r="DQ12" s="176">
        <f t="shared" si="40"/>
        <v>0</v>
      </c>
      <c r="DR12" s="176">
        <f t="shared" si="40"/>
        <v>0</v>
      </c>
      <c r="DS12" s="176">
        <f t="shared" si="40"/>
        <v>0</v>
      </c>
      <c r="DT12" s="187"/>
      <c r="DU12" s="176">
        <v>0</v>
      </c>
      <c r="DV12" s="176">
        <f t="shared" si="41"/>
        <v>71.756769541674558</v>
      </c>
      <c r="DW12" s="176">
        <f t="shared" si="41"/>
        <v>72.184824239875368</v>
      </c>
      <c r="DX12" s="176">
        <f t="shared" si="41"/>
        <v>70.999091619501328</v>
      </c>
      <c r="DY12" s="176">
        <f t="shared" si="41"/>
        <v>65.8101013467478</v>
      </c>
      <c r="DZ12" s="176">
        <f t="shared" si="41"/>
        <v>63.57360970086274</v>
      </c>
      <c r="EA12" s="176">
        <f t="shared" si="41"/>
        <v>62.185687513780231</v>
      </c>
      <c r="EB12" s="176">
        <f t="shared" si="41"/>
        <v>62.582721887019538</v>
      </c>
      <c r="EC12" s="176">
        <f t="shared" si="41"/>
        <v>63.247107424450121</v>
      </c>
      <c r="ED12" s="176">
        <f t="shared" si="41"/>
        <v>63.187488663184013</v>
      </c>
      <c r="EE12" s="176">
        <f t="shared" si="41"/>
        <v>62.286593524338052</v>
      </c>
      <c r="EF12" s="176" t="e">
        <f>#N/A</f>
        <v>#N/A</v>
      </c>
      <c r="EG12" s="176" t="e">
        <f>#N/A</f>
        <v>#N/A</v>
      </c>
      <c r="EH12" s="176" t="e">
        <f>#N/A</f>
        <v>#N/A</v>
      </c>
      <c r="EI12" s="176" t="e">
        <f>#N/A</f>
        <v>#N/A</v>
      </c>
      <c r="EJ12" s="176" t="e">
        <f>#N/A</f>
        <v>#N/A</v>
      </c>
      <c r="EK12" s="176" t="e">
        <f>#N/A</f>
        <v>#N/A</v>
      </c>
      <c r="EL12" s="176" t="e">
        <f>#N/A</f>
        <v>#N/A</v>
      </c>
      <c r="EM12" s="176" t="e">
        <f>#N/A</f>
        <v>#N/A</v>
      </c>
      <c r="EN12" s="176" t="e">
        <f>#N/A</f>
        <v>#N/A</v>
      </c>
      <c r="EO12" s="176" t="e">
        <f>#N/A</f>
        <v>#N/A</v>
      </c>
      <c r="EP12" s="176">
        <f t="shared" si="58"/>
        <v>45.867164499838474</v>
      </c>
      <c r="EQ12" s="176">
        <f t="shared" si="58"/>
        <v>44.009511692723997</v>
      </c>
      <c r="ER12" s="176">
        <f t="shared" si="58"/>
        <v>41.914908046593872</v>
      </c>
      <c r="ES12" s="176">
        <f t="shared" si="58"/>
        <v>39.919995677772491</v>
      </c>
      <c r="ET12" s="176">
        <f t="shared" si="58"/>
        <v>38.020029845750209</v>
      </c>
      <c r="EU12" s="176">
        <f t="shared" si="58"/>
        <v>36.210491632808605</v>
      </c>
      <c r="EV12" s="176">
        <f t="shared" si="58"/>
        <v>34.487077196133882</v>
      </c>
      <c r="EW12" s="176">
        <f t="shared" si="58"/>
        <v>32.845687531468833</v>
      </c>
      <c r="EX12" s="176">
        <f t="shared" si="58"/>
        <v>31.282418723956933</v>
      </c>
      <c r="EY12" s="176">
        <f t="shared" si="58"/>
        <v>29.793552662991246</v>
      </c>
      <c r="EZ12" s="176">
        <f t="shared" si="58"/>
        <v>0</v>
      </c>
      <c r="FA12" s="176">
        <f t="shared" si="58"/>
        <v>0</v>
      </c>
      <c r="FB12" s="176">
        <f t="shared" si="58"/>
        <v>0</v>
      </c>
      <c r="FC12" s="176">
        <f t="shared" si="58"/>
        <v>0</v>
      </c>
      <c r="FD12" s="176">
        <f t="shared" si="58"/>
        <v>0</v>
      </c>
      <c r="FE12" s="187"/>
      <c r="FF12" s="176">
        <v>0</v>
      </c>
      <c r="FG12" s="176">
        <v>10</v>
      </c>
      <c r="FH12" s="176">
        <f t="shared" si="12"/>
        <v>4.5870696719754207</v>
      </c>
      <c r="FI12" s="176">
        <f t="shared" si="12"/>
        <v>4.2746097048154503</v>
      </c>
      <c r="FJ12" s="176">
        <f t="shared" si="12"/>
        <v>3.9369181782192326</v>
      </c>
      <c r="FK12" s="176">
        <f t="shared" si="12"/>
        <v>3.8071903286443329</v>
      </c>
      <c r="FL12" s="176">
        <f t="shared" si="12"/>
        <v>3.6819623120790039</v>
      </c>
      <c r="FM12" s="176">
        <f t="shared" si="12"/>
        <v>3.7517048864712557</v>
      </c>
      <c r="FN12" s="176">
        <f t="shared" si="12"/>
        <v>3.8035891566209985</v>
      </c>
      <c r="FO12" s="176">
        <f t="shared" si="12"/>
        <v>3.7512177129356026</v>
      </c>
      <c r="FP12" s="176">
        <f t="shared" si="12"/>
        <v>3.7266430097070424</v>
      </c>
      <c r="FQ12" s="176">
        <f t="shared" ref="FH12:FQ38" si="106">IF(FQ$1-2&lt;=VLOOKUP($A12,input,7,FALSE),(VLOOKUP($A12,input,33,FALSE)*VLOOKUP(FQ$1,AC_RATE,2,FALSE))/((1+Discount_Rate)^(FQ$1-1)),0)</f>
        <v>3.6096238416640154</v>
      </c>
      <c r="FR12" s="176">
        <f t="shared" si="59"/>
        <v>3.5443925941153851</v>
      </c>
      <c r="FS12" s="176">
        <f t="shared" si="59"/>
        <v>3.5066867912453383</v>
      </c>
      <c r="FT12" s="176">
        <f t="shared" si="59"/>
        <v>3.3836696898904193</v>
      </c>
      <c r="FU12" s="176">
        <f t="shared" si="59"/>
        <v>3.2746728248519323</v>
      </c>
      <c r="FV12" s="176">
        <f t="shared" si="59"/>
        <v>3.1688159802359843</v>
      </c>
      <c r="FW12" s="176">
        <f t="shared" si="59"/>
        <v>2.9526877309766815</v>
      </c>
      <c r="FX12" s="176">
        <f t="shared" si="59"/>
        <v>2.9238058215915013</v>
      </c>
      <c r="FY12" s="176">
        <f t="shared" si="59"/>
        <v>2.8223071426056028</v>
      </c>
      <c r="FZ12" s="176">
        <f t="shared" si="59"/>
        <v>2.7580728016138147</v>
      </c>
      <c r="GA12" s="176">
        <f t="shared" si="59"/>
        <v>2.6752195468388753</v>
      </c>
      <c r="GB12" s="176">
        <f t="shared" si="29"/>
        <v>2.5677094021163192</v>
      </c>
      <c r="GC12" s="176">
        <f t="shared" si="29"/>
        <v>2.4455009687797453</v>
      </c>
      <c r="GD12" s="176">
        <f t="shared" si="29"/>
        <v>2.3291089651241434</v>
      </c>
      <c r="GE12" s="176">
        <f t="shared" si="29"/>
        <v>2.2182565620198855</v>
      </c>
      <c r="GF12" s="176">
        <f t="shared" si="29"/>
        <v>2.112680105836958</v>
      </c>
      <c r="GG12" s="176">
        <f t="shared" si="29"/>
        <v>2.0121284913657553</v>
      </c>
      <c r="GH12" s="176">
        <f t="shared" si="29"/>
        <v>1.9163625645833002</v>
      </c>
      <c r="GI12" s="176">
        <f t="shared" si="29"/>
        <v>1.8251545538444061</v>
      </c>
      <c r="GJ12" s="176">
        <f t="shared" si="29"/>
        <v>1.7382875281449246</v>
      </c>
      <c r="GK12" s="176">
        <f t="shared" si="29"/>
        <v>1.6555548811685925</v>
      </c>
      <c r="GL12" s="176">
        <f t="shared" si="29"/>
        <v>0</v>
      </c>
      <c r="GM12" s="176">
        <f t="shared" si="29"/>
        <v>0</v>
      </c>
      <c r="GN12" s="176">
        <f t="shared" si="29"/>
        <v>0</v>
      </c>
      <c r="GO12" s="176">
        <f t="shared" si="29"/>
        <v>0</v>
      </c>
      <c r="GP12" s="176">
        <f t="shared" si="29"/>
        <v>0</v>
      </c>
      <c r="GQ12" s="187"/>
      <c r="GR12" s="176">
        <v>0</v>
      </c>
      <c r="GS12" s="176">
        <v>0</v>
      </c>
      <c r="GT12" s="176">
        <f t="shared" si="15"/>
        <v>72.184824239875368</v>
      </c>
      <c r="GU12" s="176">
        <f t="shared" si="15"/>
        <v>70.999091619501328</v>
      </c>
      <c r="GV12" s="176">
        <f t="shared" si="15"/>
        <v>65.8101013467478</v>
      </c>
      <c r="GW12" s="176">
        <f t="shared" si="15"/>
        <v>63.57360970086274</v>
      </c>
      <c r="GX12" s="176">
        <f t="shared" si="15"/>
        <v>62.185687513780231</v>
      </c>
      <c r="GY12" s="176">
        <f t="shared" si="15"/>
        <v>62.582721887019538</v>
      </c>
      <c r="GZ12" s="176">
        <f t="shared" si="15"/>
        <v>63.247107424450121</v>
      </c>
      <c r="HA12" s="176">
        <f t="shared" si="15"/>
        <v>63.187488663184013</v>
      </c>
      <c r="HB12" s="176">
        <f t="shared" si="15"/>
        <v>62.286593524338052</v>
      </c>
      <c r="HC12" s="176">
        <f t="shared" ref="GT12:HC38" si="107">IF(HC$1-2&lt;=VLOOKUP($A12,input,7,FALSE),(VLOOKUP($A12,input,34,FALSE)*VLOOKUP(HC$1,AC_RATE,3,FALSE))/((1+Discount_Rate)^(HC$1-1)),0)</f>
        <v>60.001753069890036</v>
      </c>
      <c r="HD12" s="176">
        <f t="shared" si="60"/>
        <v>59.265783642047509</v>
      </c>
      <c r="HE12" s="176">
        <f t="shared" si="60"/>
        <v>58.359641774228777</v>
      </c>
      <c r="HF12" s="176">
        <f t="shared" si="60"/>
        <v>56.041405502113349</v>
      </c>
      <c r="HG12" s="176">
        <f t="shared" si="60"/>
        <v>53.959624756248594</v>
      </c>
      <c r="HH12" s="176">
        <f t="shared" si="60"/>
        <v>53.178587581407726</v>
      </c>
      <c r="HI12" s="176">
        <f t="shared" si="60"/>
        <v>50.171421700632273</v>
      </c>
      <c r="HJ12" s="176">
        <f t="shared" si="60"/>
        <v>49.979294836126272</v>
      </c>
      <c r="HK12" s="176">
        <f t="shared" si="60"/>
        <v>48.363506219054734</v>
      </c>
      <c r="HL12" s="176">
        <f t="shared" si="60"/>
        <v>47.255278395909144</v>
      </c>
      <c r="HM12" s="176">
        <f t="shared" si="60"/>
        <v>45.867164499838474</v>
      </c>
      <c r="HN12" s="176">
        <f t="shared" si="30"/>
        <v>44.009511692723997</v>
      </c>
      <c r="HO12" s="176">
        <f t="shared" si="30"/>
        <v>41.914908046593872</v>
      </c>
      <c r="HP12" s="176">
        <f t="shared" si="30"/>
        <v>39.919995677772491</v>
      </c>
      <c r="HQ12" s="176">
        <f t="shared" si="30"/>
        <v>38.020029845750209</v>
      </c>
      <c r="HR12" s="176">
        <f t="shared" si="30"/>
        <v>36.210491632808605</v>
      </c>
      <c r="HS12" s="176">
        <f t="shared" si="30"/>
        <v>34.487077196133882</v>
      </c>
      <c r="HT12" s="176">
        <f t="shared" si="30"/>
        <v>32.845687531468833</v>
      </c>
      <c r="HU12" s="176">
        <f t="shared" si="30"/>
        <v>31.282418723956933</v>
      </c>
      <c r="HV12" s="176">
        <f t="shared" si="30"/>
        <v>29.793552662991246</v>
      </c>
      <c r="HW12" s="176">
        <f t="shared" si="30"/>
        <v>28.375548198983775</v>
      </c>
      <c r="HX12" s="176">
        <f t="shared" si="30"/>
        <v>0</v>
      </c>
      <c r="HY12" s="176">
        <f t="shared" si="30"/>
        <v>0</v>
      </c>
      <c r="HZ12" s="176">
        <f t="shared" si="30"/>
        <v>0</v>
      </c>
      <c r="IA12" s="176">
        <f t="shared" si="30"/>
        <v>0</v>
      </c>
      <c r="IB12" s="176">
        <f t="shared" si="30"/>
        <v>0</v>
      </c>
    </row>
    <row r="13" spans="1:236" s="144" customFormat="1">
      <c r="A13" s="236" t="s">
        <v>263</v>
      </c>
      <c r="B13" s="419">
        <f t="shared" ref="B13:B22" si="108">SUM(P13:AX13)*VLOOKUP($A13,input,12,FALSE)</f>
        <v>38184.302100954366</v>
      </c>
      <c r="C13" s="225">
        <f t="shared" ref="C13:C22" si="109">SUM(AZ13:CH13)*VLOOKUP($A13,input,12,FALSE)</f>
        <v>636112.3908249432</v>
      </c>
      <c r="D13" s="226">
        <f>SUM(B13:C13)</f>
        <v>674296.69292589754</v>
      </c>
      <c r="E13" s="227">
        <f t="shared" ref="E13:E23" si="110">IF(Years&gt;1,SUM(CJ13:DS13)*VLOOKUP($A13,input,26,FALSE),0)</f>
        <v>0</v>
      </c>
      <c r="F13" s="228">
        <f t="shared" ref="F13:F22" si="111">IF(Years&gt;1,SUM(DU13:FD13)*VLOOKUP($A13,input,26,FALSE),0)</f>
        <v>0</v>
      </c>
      <c r="G13" s="227">
        <f t="shared" ref="G13:G22" si="112">IF(Years&gt;2,SUM(FF13:GP13)*VLOOKUP($A13,input,40,FALSE),0)</f>
        <v>0</v>
      </c>
      <c r="H13" s="228">
        <f t="shared" ref="H13:H22" si="113">IF(Years&gt;2,SUM(GR13:IB13)*VLOOKUP($A13,input,40,FALSE),0)</f>
        <v>0</v>
      </c>
      <c r="I13" s="227">
        <f>B13+E13+G13</f>
        <v>38184.302100954366</v>
      </c>
      <c r="J13" s="176">
        <f>H13+F13+C13</f>
        <v>636112.3908249432</v>
      </c>
      <c r="K13" s="228">
        <f>SUM(I13:J13)</f>
        <v>674296.69292589754</v>
      </c>
      <c r="L13" s="227">
        <f t="shared" ref="L13:L23" si="114">(B13*VLOOKUP($A13,input,16,FALSE))+(E13*VLOOKUP($A13,input,30,FALSE))+(G13*VLOOKUP($A13,input,44,FALSE))</f>
        <v>30547.441680763495</v>
      </c>
      <c r="M13" s="176">
        <f t="shared" ref="M13:M23" si="115">(C13*(VLOOKUP($A13,input,16,FALSE))+(F13*VLOOKUP($A13,input,30,FALSE))+(H13*VLOOKUP($A13,input,44,FALSE)))</f>
        <v>508889.91265995457</v>
      </c>
      <c r="N13" s="228">
        <f>SUM(L13:M13)</f>
        <v>539437.35434071801</v>
      </c>
      <c r="O13" s="176">
        <f t="shared" si="2"/>
        <v>111.03726907538936</v>
      </c>
      <c r="P13" s="176">
        <f t="shared" si="104"/>
        <v>6.8334392123320242</v>
      </c>
      <c r="Q13" s="176">
        <f t="shared" si="104"/>
        <v>6.5877479373411445</v>
      </c>
      <c r="R13" s="176">
        <f t="shared" si="104"/>
        <v>6.559080932824668</v>
      </c>
      <c r="S13" s="176">
        <f t="shared" si="104"/>
        <v>6.1122923816520007</v>
      </c>
      <c r="T13" s="176">
        <f t="shared" si="104"/>
        <v>5.6294250585751646</v>
      </c>
      <c r="U13" s="176">
        <f t="shared" si="104"/>
        <v>5.4439263577811507</v>
      </c>
      <c r="V13" s="176">
        <f t="shared" si="104"/>
        <v>5.2648619976456796</v>
      </c>
      <c r="W13" s="176">
        <f t="shared" si="104"/>
        <v>5.3645873610289927</v>
      </c>
      <c r="X13" s="176">
        <f t="shared" si="104"/>
        <v>5.4387770183459159</v>
      </c>
      <c r="Y13" s="176">
        <f t="shared" si="104"/>
        <v>5.3638907484032465</v>
      </c>
      <c r="Z13" s="176">
        <f t="shared" si="55"/>
        <v>5.328751219487641</v>
      </c>
      <c r="AA13" s="176">
        <f t="shared" si="55"/>
        <v>5.1614247455569569</v>
      </c>
      <c r="AB13" s="176">
        <f t="shared" si="55"/>
        <v>5.0681501579406918</v>
      </c>
      <c r="AC13" s="176">
        <f t="shared" si="55"/>
        <v>5.014234383743335</v>
      </c>
      <c r="AD13" s="176">
        <f t="shared" si="55"/>
        <v>4.8383314257311616</v>
      </c>
      <c r="AE13" s="176">
        <f t="shared" si="55"/>
        <v>4.6824760953490259</v>
      </c>
      <c r="AF13" s="176">
        <f t="shared" si="55"/>
        <v>4.5311107007112685</v>
      </c>
      <c r="AG13" s="176">
        <f t="shared" si="55"/>
        <v>4.2220675031722648</v>
      </c>
      <c r="AH13" s="176">
        <f t="shared" si="55"/>
        <v>4.180769071995325</v>
      </c>
      <c r="AI13" s="176">
        <f t="shared" si="55"/>
        <v>4.0356354469033393</v>
      </c>
      <c r="AJ13" s="176">
        <f t="shared" si="27"/>
        <v>3.943786342494521</v>
      </c>
      <c r="AK13" s="176">
        <f t="shared" si="27"/>
        <v>3.8253139314611961</v>
      </c>
      <c r="AL13" s="176">
        <f t="shared" si="27"/>
        <v>3.6715844721850179</v>
      </c>
      <c r="AM13" s="176">
        <f t="shared" si="27"/>
        <v>3.4968378338626267</v>
      </c>
      <c r="AN13" s="176">
        <f t="shared" si="27"/>
        <v>3.3304081463924673</v>
      </c>
      <c r="AO13" s="176">
        <f t="shared" si="27"/>
        <v>3.1718995699910519</v>
      </c>
      <c r="AP13" s="176">
        <f t="shared" si="27"/>
        <v>3.0209351046079873</v>
      </c>
      <c r="AQ13" s="176">
        <f t="shared" si="27"/>
        <v>2.8771556932613143</v>
      </c>
      <c r="AR13" s="176">
        <f t="shared" si="27"/>
        <v>2.7402193680490186</v>
      </c>
      <c r="AS13" s="176">
        <f t="shared" si="27"/>
        <v>2.609800436805553</v>
      </c>
      <c r="AT13" s="176">
        <f t="shared" si="27"/>
        <v>0</v>
      </c>
      <c r="AU13" s="176">
        <f t="shared" si="27"/>
        <v>0</v>
      </c>
      <c r="AV13" s="176">
        <f t="shared" si="27"/>
        <v>0</v>
      </c>
      <c r="AW13" s="176">
        <f t="shared" si="27"/>
        <v>0</v>
      </c>
      <c r="AX13" s="176">
        <f t="shared" si="27"/>
        <v>0</v>
      </c>
      <c r="AY13" s="187"/>
      <c r="AZ13" s="176">
        <f t="shared" si="105"/>
        <v>104.20382986305734</v>
      </c>
      <c r="BA13" s="176">
        <f t="shared" si="105"/>
        <v>102.60547420445056</v>
      </c>
      <c r="BB13" s="176">
        <f t="shared" si="105"/>
        <v>103.21755241776573</v>
      </c>
      <c r="BC13" s="176">
        <f t="shared" si="105"/>
        <v>101.5220655867636</v>
      </c>
      <c r="BD13" s="176">
        <f t="shared" si="105"/>
        <v>94.102294449087992</v>
      </c>
      <c r="BE13" s="176">
        <f t="shared" si="105"/>
        <v>90.904320413383189</v>
      </c>
      <c r="BF13" s="176">
        <f t="shared" si="105"/>
        <v>88.91972139820912</v>
      </c>
      <c r="BG13" s="176">
        <f t="shared" si="105"/>
        <v>89.487443445925166</v>
      </c>
      <c r="BH13" s="176">
        <f t="shared" si="105"/>
        <v>90.437452672344577</v>
      </c>
      <c r="BI13" s="176">
        <f t="shared" si="105"/>
        <v>90.352203415580888</v>
      </c>
      <c r="BJ13" s="176">
        <f t="shared" si="56"/>
        <v>89.06400756283854</v>
      </c>
      <c r="BK13" s="176">
        <f t="shared" si="56"/>
        <v>85.796899249468936</v>
      </c>
      <c r="BL13" s="176">
        <f t="shared" si="56"/>
        <v>84.744531749843645</v>
      </c>
      <c r="BM13" s="176">
        <f t="shared" si="56"/>
        <v>83.448833565018731</v>
      </c>
      <c r="BN13" s="176">
        <f t="shared" si="56"/>
        <v>80.133972353489199</v>
      </c>
      <c r="BO13" s="176">
        <f t="shared" si="56"/>
        <v>77.157220445850797</v>
      </c>
      <c r="BP13" s="176">
        <f t="shared" si="56"/>
        <v>76.040410279956845</v>
      </c>
      <c r="BQ13" s="176">
        <f t="shared" si="56"/>
        <v>71.740444113988218</v>
      </c>
      <c r="BR13" s="176">
        <f t="shared" si="56"/>
        <v>71.465720653526361</v>
      </c>
      <c r="BS13" s="176">
        <f t="shared" si="56"/>
        <v>69.155293939396046</v>
      </c>
      <c r="BT13" s="176">
        <f t="shared" si="28"/>
        <v>67.5706317249916</v>
      </c>
      <c r="BU13" s="176">
        <f t="shared" si="28"/>
        <v>65.585758583881187</v>
      </c>
      <c r="BV13" s="176">
        <f t="shared" si="28"/>
        <v>62.92948868211937</v>
      </c>
      <c r="BW13" s="176">
        <f t="shared" si="28"/>
        <v>59.934401225503393</v>
      </c>
      <c r="BX13" s="176">
        <f t="shared" si="28"/>
        <v>57.081862978497128</v>
      </c>
      <c r="BY13" s="176">
        <f t="shared" si="28"/>
        <v>54.365089405605445</v>
      </c>
      <c r="BZ13" s="176">
        <f t="shared" si="28"/>
        <v>51.777618876819794</v>
      </c>
      <c r="CA13" s="176">
        <f t="shared" si="28"/>
        <v>49.313297299144722</v>
      </c>
      <c r="CB13" s="176">
        <f t="shared" si="28"/>
        <v>46.966263479576931</v>
      </c>
      <c r="CC13" s="176">
        <f t="shared" si="28"/>
        <v>44.730935184723471</v>
      </c>
      <c r="CD13" s="176">
        <f t="shared" si="28"/>
        <v>0</v>
      </c>
      <c r="CE13" s="176">
        <f t="shared" si="28"/>
        <v>0</v>
      </c>
      <c r="CF13" s="176">
        <f t="shared" si="28"/>
        <v>0</v>
      </c>
      <c r="CG13" s="176">
        <f t="shared" si="28"/>
        <v>0</v>
      </c>
      <c r="CH13" s="176">
        <f t="shared" si="28"/>
        <v>0</v>
      </c>
      <c r="CI13" s="187"/>
      <c r="CJ13" s="176">
        <v>0</v>
      </c>
      <c r="CK13" s="176">
        <f t="shared" si="57"/>
        <v>6.5877479373411445</v>
      </c>
      <c r="CL13" s="176">
        <f t="shared" si="57"/>
        <v>6.559080932824668</v>
      </c>
      <c r="CM13" s="176">
        <f t="shared" si="57"/>
        <v>6.1122923816520007</v>
      </c>
      <c r="CN13" s="176">
        <f t="shared" si="57"/>
        <v>5.6294250585751646</v>
      </c>
      <c r="CO13" s="176">
        <f t="shared" si="57"/>
        <v>5.4439263577811507</v>
      </c>
      <c r="CP13" s="176">
        <f t="shared" si="57"/>
        <v>5.2648619976456796</v>
      </c>
      <c r="CQ13" s="176">
        <f t="shared" si="57"/>
        <v>5.3645873610289927</v>
      </c>
      <c r="CR13" s="176">
        <f t="shared" si="57"/>
        <v>5.4387770183459159</v>
      </c>
      <c r="CS13" s="176">
        <f t="shared" si="57"/>
        <v>5.3638907484032465</v>
      </c>
      <c r="CT13" s="176">
        <f t="shared" si="57"/>
        <v>5.328751219487641</v>
      </c>
      <c r="CU13" s="176">
        <f t="shared" si="57"/>
        <v>5.1614247455569569</v>
      </c>
      <c r="CV13" s="176">
        <f t="shared" si="57"/>
        <v>5.0681501579406918</v>
      </c>
      <c r="CW13" s="176">
        <f t="shared" si="57"/>
        <v>5.014234383743335</v>
      </c>
      <c r="CX13" s="176">
        <f t="shared" si="57"/>
        <v>4.8383314257311616</v>
      </c>
      <c r="CY13" s="176">
        <f t="shared" si="57"/>
        <v>4.6824760953490259</v>
      </c>
      <c r="CZ13" s="176">
        <f t="shared" si="57"/>
        <v>4.5311107007112685</v>
      </c>
      <c r="DA13" s="176">
        <f t="shared" si="39"/>
        <v>4.2220675031722648</v>
      </c>
      <c r="DB13" s="176">
        <f t="shared" si="39"/>
        <v>4.180769071995325</v>
      </c>
      <c r="DC13" s="176">
        <f t="shared" si="39"/>
        <v>4.0356354469033393</v>
      </c>
      <c r="DD13" s="176">
        <f t="shared" si="39"/>
        <v>3.943786342494521</v>
      </c>
      <c r="DE13" s="176">
        <f t="shared" si="39"/>
        <v>3.8253139314611961</v>
      </c>
      <c r="DF13" s="176">
        <f t="shared" si="39"/>
        <v>3.6715844721850179</v>
      </c>
      <c r="DG13" s="176">
        <f t="shared" si="39"/>
        <v>3.4968378338626267</v>
      </c>
      <c r="DH13" s="176">
        <f t="shared" si="39"/>
        <v>3.3304081463924673</v>
      </c>
      <c r="DI13" s="176">
        <f t="shared" si="39"/>
        <v>3.1718995699910519</v>
      </c>
      <c r="DJ13" s="176">
        <f t="shared" si="39"/>
        <v>3.0209351046079873</v>
      </c>
      <c r="DK13" s="176">
        <f t="shared" si="40"/>
        <v>2.8771556932613143</v>
      </c>
      <c r="DL13" s="176">
        <f t="shared" si="40"/>
        <v>2.7402193680490186</v>
      </c>
      <c r="DM13" s="176">
        <f t="shared" si="40"/>
        <v>2.609800436805553</v>
      </c>
      <c r="DN13" s="176">
        <f t="shared" si="40"/>
        <v>2.4855887084689114</v>
      </c>
      <c r="DO13" s="176">
        <f t="shared" si="40"/>
        <v>0</v>
      </c>
      <c r="DP13" s="176">
        <f t="shared" si="40"/>
        <v>0</v>
      </c>
      <c r="DQ13" s="176">
        <f t="shared" si="40"/>
        <v>0</v>
      </c>
      <c r="DR13" s="176">
        <f t="shared" si="40"/>
        <v>0</v>
      </c>
      <c r="DS13" s="176">
        <f t="shared" si="40"/>
        <v>0</v>
      </c>
      <c r="DT13" s="187"/>
      <c r="DU13" s="176">
        <v>0</v>
      </c>
      <c r="DV13" s="176">
        <f t="shared" si="41"/>
        <v>102.60547420445056</v>
      </c>
      <c r="DW13" s="176">
        <f t="shared" si="41"/>
        <v>103.21755241776573</v>
      </c>
      <c r="DX13" s="176">
        <f t="shared" si="41"/>
        <v>101.5220655867636</v>
      </c>
      <c r="DY13" s="176">
        <f t="shared" si="41"/>
        <v>94.102294449087992</v>
      </c>
      <c r="DZ13" s="176">
        <f t="shared" si="41"/>
        <v>90.904320413383189</v>
      </c>
      <c r="EA13" s="176">
        <f t="shared" si="41"/>
        <v>88.91972139820912</v>
      </c>
      <c r="EB13" s="176">
        <f t="shared" si="41"/>
        <v>89.487443445925166</v>
      </c>
      <c r="EC13" s="176">
        <f t="shared" si="41"/>
        <v>90.437452672344577</v>
      </c>
      <c r="ED13" s="176">
        <f t="shared" si="41"/>
        <v>90.352203415580888</v>
      </c>
      <c r="EE13" s="176">
        <f t="shared" si="41"/>
        <v>89.06400756283854</v>
      </c>
      <c r="EF13" s="176" t="e">
        <f>#N/A</f>
        <v>#N/A</v>
      </c>
      <c r="EG13" s="176" t="e">
        <f>#N/A</f>
        <v>#N/A</v>
      </c>
      <c r="EH13" s="176" t="e">
        <f>#N/A</f>
        <v>#N/A</v>
      </c>
      <c r="EI13" s="176" t="e">
        <f>#N/A</f>
        <v>#N/A</v>
      </c>
      <c r="EJ13" s="176" t="e">
        <f>#N/A</f>
        <v>#N/A</v>
      </c>
      <c r="EK13" s="176" t="e">
        <f>#N/A</f>
        <v>#N/A</v>
      </c>
      <c r="EL13" s="176" t="e">
        <f>#N/A</f>
        <v>#N/A</v>
      </c>
      <c r="EM13" s="176" t="e">
        <f>#N/A</f>
        <v>#N/A</v>
      </c>
      <c r="EN13" s="176" t="e">
        <f>#N/A</f>
        <v>#N/A</v>
      </c>
      <c r="EO13" s="176" t="e">
        <f>#N/A</f>
        <v>#N/A</v>
      </c>
      <c r="EP13" s="176">
        <f t="shared" si="58"/>
        <v>65.585758583881187</v>
      </c>
      <c r="EQ13" s="176">
        <f t="shared" si="58"/>
        <v>62.92948868211937</v>
      </c>
      <c r="ER13" s="176">
        <f t="shared" si="58"/>
        <v>59.934401225503393</v>
      </c>
      <c r="ES13" s="176">
        <f t="shared" si="58"/>
        <v>57.081862978497128</v>
      </c>
      <c r="ET13" s="176">
        <f t="shared" si="58"/>
        <v>54.365089405605445</v>
      </c>
      <c r="EU13" s="176">
        <f t="shared" si="58"/>
        <v>51.777618876819794</v>
      </c>
      <c r="EV13" s="176">
        <f t="shared" si="58"/>
        <v>49.313297299144722</v>
      </c>
      <c r="EW13" s="176">
        <f t="shared" si="58"/>
        <v>46.966263479576931</v>
      </c>
      <c r="EX13" s="176">
        <f t="shared" si="58"/>
        <v>44.730935184723471</v>
      </c>
      <c r="EY13" s="176">
        <f t="shared" si="58"/>
        <v>42.601995863903376</v>
      </c>
      <c r="EZ13" s="176">
        <f t="shared" si="58"/>
        <v>0</v>
      </c>
      <c r="FA13" s="176">
        <f t="shared" si="58"/>
        <v>0</v>
      </c>
      <c r="FB13" s="176">
        <f t="shared" si="58"/>
        <v>0</v>
      </c>
      <c r="FC13" s="176">
        <f t="shared" si="58"/>
        <v>0</v>
      </c>
      <c r="FD13" s="176">
        <f t="shared" si="58"/>
        <v>0</v>
      </c>
      <c r="FE13" s="187"/>
      <c r="FF13" s="176">
        <v>0</v>
      </c>
      <c r="FG13" s="176">
        <v>11</v>
      </c>
      <c r="FH13" s="176">
        <f t="shared" si="106"/>
        <v>6.559080932824668</v>
      </c>
      <c r="FI13" s="176">
        <f t="shared" si="106"/>
        <v>6.1122923816520007</v>
      </c>
      <c r="FJ13" s="176">
        <f t="shared" si="106"/>
        <v>5.6294250585751646</v>
      </c>
      <c r="FK13" s="176">
        <f t="shared" si="106"/>
        <v>5.4439263577811507</v>
      </c>
      <c r="FL13" s="176">
        <f t="shared" si="106"/>
        <v>5.2648619976456796</v>
      </c>
      <c r="FM13" s="176">
        <f t="shared" si="106"/>
        <v>5.3645873610289927</v>
      </c>
      <c r="FN13" s="176">
        <f t="shared" si="106"/>
        <v>5.4387770183459159</v>
      </c>
      <c r="FO13" s="176">
        <f t="shared" si="106"/>
        <v>5.3638907484032465</v>
      </c>
      <c r="FP13" s="176">
        <f t="shared" si="106"/>
        <v>5.328751219487641</v>
      </c>
      <c r="FQ13" s="176">
        <f t="shared" si="106"/>
        <v>5.1614247455569569</v>
      </c>
      <c r="FR13" s="176">
        <f t="shared" si="59"/>
        <v>5.0681501579406918</v>
      </c>
      <c r="FS13" s="176">
        <f t="shared" si="59"/>
        <v>5.014234383743335</v>
      </c>
      <c r="FT13" s="176">
        <f t="shared" si="59"/>
        <v>4.8383314257311616</v>
      </c>
      <c r="FU13" s="176">
        <f t="shared" si="59"/>
        <v>4.6824760953490259</v>
      </c>
      <c r="FV13" s="176">
        <f t="shared" si="59"/>
        <v>4.5311107007112685</v>
      </c>
      <c r="FW13" s="176">
        <f t="shared" si="59"/>
        <v>4.2220675031722648</v>
      </c>
      <c r="FX13" s="176">
        <f t="shared" si="59"/>
        <v>4.180769071995325</v>
      </c>
      <c r="FY13" s="176">
        <f t="shared" si="59"/>
        <v>4.0356354469033393</v>
      </c>
      <c r="FZ13" s="176">
        <f t="shared" si="59"/>
        <v>3.943786342494521</v>
      </c>
      <c r="GA13" s="176">
        <f t="shared" si="59"/>
        <v>3.8253139314611961</v>
      </c>
      <c r="GB13" s="176">
        <f t="shared" si="29"/>
        <v>3.6715844721850179</v>
      </c>
      <c r="GC13" s="176">
        <f t="shared" si="29"/>
        <v>3.4968378338626267</v>
      </c>
      <c r="GD13" s="176">
        <f t="shared" si="29"/>
        <v>3.3304081463924673</v>
      </c>
      <c r="GE13" s="176">
        <f t="shared" si="29"/>
        <v>3.1718995699910519</v>
      </c>
      <c r="GF13" s="176">
        <f t="shared" si="29"/>
        <v>3.0209351046079873</v>
      </c>
      <c r="GG13" s="176">
        <f t="shared" si="29"/>
        <v>2.8771556932613143</v>
      </c>
      <c r="GH13" s="176">
        <f t="shared" si="29"/>
        <v>2.7402193680490186</v>
      </c>
      <c r="GI13" s="176">
        <f t="shared" si="29"/>
        <v>2.609800436805553</v>
      </c>
      <c r="GJ13" s="176">
        <f t="shared" si="29"/>
        <v>2.4855887084689114</v>
      </c>
      <c r="GK13" s="176">
        <f t="shared" si="29"/>
        <v>2.3672887553158382</v>
      </c>
      <c r="GL13" s="176">
        <f t="shared" si="29"/>
        <v>0</v>
      </c>
      <c r="GM13" s="176">
        <f t="shared" si="29"/>
        <v>0</v>
      </c>
      <c r="GN13" s="176">
        <f t="shared" si="29"/>
        <v>0</v>
      </c>
      <c r="GO13" s="176">
        <f t="shared" si="29"/>
        <v>0</v>
      </c>
      <c r="GP13" s="176">
        <f t="shared" si="29"/>
        <v>0</v>
      </c>
      <c r="GQ13" s="187"/>
      <c r="GR13" s="176">
        <v>0</v>
      </c>
      <c r="GS13" s="176">
        <v>0</v>
      </c>
      <c r="GT13" s="176">
        <f t="shared" si="107"/>
        <v>103.21755241776573</v>
      </c>
      <c r="GU13" s="176">
        <f t="shared" si="107"/>
        <v>101.5220655867636</v>
      </c>
      <c r="GV13" s="176">
        <f t="shared" si="107"/>
        <v>94.102294449087992</v>
      </c>
      <c r="GW13" s="176">
        <f t="shared" si="107"/>
        <v>90.904320413383189</v>
      </c>
      <c r="GX13" s="176">
        <f t="shared" si="107"/>
        <v>88.91972139820912</v>
      </c>
      <c r="GY13" s="176">
        <f t="shared" si="107"/>
        <v>89.487443445925166</v>
      </c>
      <c r="GZ13" s="176">
        <f t="shared" si="107"/>
        <v>90.437452672344577</v>
      </c>
      <c r="HA13" s="176">
        <f t="shared" si="107"/>
        <v>90.352203415580888</v>
      </c>
      <c r="HB13" s="176">
        <f t="shared" si="107"/>
        <v>89.06400756283854</v>
      </c>
      <c r="HC13" s="176">
        <f t="shared" si="107"/>
        <v>85.796899249468936</v>
      </c>
      <c r="HD13" s="176">
        <f t="shared" si="60"/>
        <v>84.744531749843645</v>
      </c>
      <c r="HE13" s="176">
        <f t="shared" si="60"/>
        <v>83.448833565018731</v>
      </c>
      <c r="HF13" s="176">
        <f t="shared" si="60"/>
        <v>80.133972353489199</v>
      </c>
      <c r="HG13" s="176">
        <f t="shared" si="60"/>
        <v>77.157220445850797</v>
      </c>
      <c r="HH13" s="176">
        <f t="shared" si="60"/>
        <v>76.040410279956845</v>
      </c>
      <c r="HI13" s="176">
        <f t="shared" si="60"/>
        <v>71.740444113988218</v>
      </c>
      <c r="HJ13" s="176">
        <f t="shared" si="60"/>
        <v>71.465720653526361</v>
      </c>
      <c r="HK13" s="176">
        <f t="shared" si="60"/>
        <v>69.155293939396046</v>
      </c>
      <c r="HL13" s="176">
        <f t="shared" si="60"/>
        <v>67.5706317249916</v>
      </c>
      <c r="HM13" s="176">
        <f t="shared" si="60"/>
        <v>65.585758583881187</v>
      </c>
      <c r="HN13" s="176">
        <f t="shared" si="30"/>
        <v>62.92948868211937</v>
      </c>
      <c r="HO13" s="176">
        <f t="shared" si="30"/>
        <v>59.934401225503393</v>
      </c>
      <c r="HP13" s="176">
        <f t="shared" si="30"/>
        <v>57.081862978497128</v>
      </c>
      <c r="HQ13" s="176">
        <f t="shared" si="30"/>
        <v>54.365089405605445</v>
      </c>
      <c r="HR13" s="176">
        <f t="shared" si="30"/>
        <v>51.777618876819794</v>
      </c>
      <c r="HS13" s="176">
        <f t="shared" si="30"/>
        <v>49.313297299144722</v>
      </c>
      <c r="HT13" s="176">
        <f t="shared" si="30"/>
        <v>46.966263479576931</v>
      </c>
      <c r="HU13" s="176">
        <f t="shared" si="30"/>
        <v>44.730935184723471</v>
      </c>
      <c r="HV13" s="176">
        <f t="shared" si="30"/>
        <v>42.601995863903376</v>
      </c>
      <c r="HW13" s="176">
        <f t="shared" si="30"/>
        <v>40.574382004154373</v>
      </c>
      <c r="HX13" s="176">
        <f t="shared" si="30"/>
        <v>0</v>
      </c>
      <c r="HY13" s="176">
        <f t="shared" si="30"/>
        <v>0</v>
      </c>
      <c r="HZ13" s="176">
        <f t="shared" si="30"/>
        <v>0</v>
      </c>
      <c r="IA13" s="176">
        <f t="shared" si="30"/>
        <v>0</v>
      </c>
      <c r="IB13" s="176">
        <f t="shared" si="30"/>
        <v>0</v>
      </c>
    </row>
    <row r="14" spans="1:236" s="144" customFormat="1">
      <c r="A14" s="418" t="s">
        <v>185</v>
      </c>
      <c r="B14" s="419">
        <f t="shared" si="108"/>
        <v>4296.9547121278574</v>
      </c>
      <c r="C14" s="225">
        <f t="shared" si="109"/>
        <v>71582.980041681571</v>
      </c>
      <c r="D14" s="226">
        <f>SUM(B14:C14)</f>
        <v>75879.93475380943</v>
      </c>
      <c r="E14" s="227">
        <f t="shared" si="110"/>
        <v>0</v>
      </c>
      <c r="F14" s="228">
        <f t="shared" si="111"/>
        <v>0</v>
      </c>
      <c r="G14" s="227">
        <f t="shared" si="112"/>
        <v>0</v>
      </c>
      <c r="H14" s="228">
        <f t="shared" si="113"/>
        <v>0</v>
      </c>
      <c r="I14" s="227">
        <f>B14+E14+G14</f>
        <v>4296.9547121278574</v>
      </c>
      <c r="J14" s="176">
        <f>H14+F14+C14</f>
        <v>71582.980041681571</v>
      </c>
      <c r="K14" s="228">
        <f>SUM(I14:J14)</f>
        <v>75879.93475380943</v>
      </c>
      <c r="L14" s="227">
        <f t="shared" si="114"/>
        <v>3437.5637697022862</v>
      </c>
      <c r="M14" s="176">
        <f t="shared" si="115"/>
        <v>57266.384033345261</v>
      </c>
      <c r="N14" s="228">
        <f>SUM(L14:M14)</f>
        <v>60703.947803047544</v>
      </c>
      <c r="O14" s="176">
        <f t="shared" si="2"/>
        <v>156.75849751819675</v>
      </c>
      <c r="P14" s="176">
        <f t="shared" si="104"/>
        <v>9.6472082997628572</v>
      </c>
      <c r="Q14" s="176">
        <f t="shared" si="104"/>
        <v>9.3003500291874985</v>
      </c>
      <c r="R14" s="176">
        <f t="shared" si="104"/>
        <v>9.2598789639877666</v>
      </c>
      <c r="S14" s="176">
        <f t="shared" si="104"/>
        <v>8.629118656449883</v>
      </c>
      <c r="T14" s="176">
        <f t="shared" si="104"/>
        <v>7.9474236121061157</v>
      </c>
      <c r="U14" s="176">
        <f t="shared" si="104"/>
        <v>7.6855430933380955</v>
      </c>
      <c r="V14" s="176">
        <f t="shared" si="104"/>
        <v>7.43274634961743</v>
      </c>
      <c r="W14" s="176">
        <f t="shared" si="104"/>
        <v>7.5735350979232852</v>
      </c>
      <c r="X14" s="176">
        <f t="shared" si="104"/>
        <v>7.6782734376648216</v>
      </c>
      <c r="Y14" s="176">
        <f t="shared" si="104"/>
        <v>7.5725516448045829</v>
      </c>
      <c r="Z14" s="176">
        <f t="shared" si="55"/>
        <v>7.5229428981001991</v>
      </c>
      <c r="AA14" s="176">
        <f t="shared" si="55"/>
        <v>7.2867172878451161</v>
      </c>
      <c r="AB14" s="176">
        <f t="shared" si="55"/>
        <v>7.1550355170927418</v>
      </c>
      <c r="AC14" s="176">
        <f t="shared" si="55"/>
        <v>7.0789191299905907</v>
      </c>
      <c r="AD14" s="176">
        <f t="shared" si="55"/>
        <v>6.8305855422086976</v>
      </c>
      <c r="AE14" s="176">
        <f t="shared" si="55"/>
        <v>6.6105544875515649</v>
      </c>
      <c r="AF14" s="176">
        <f t="shared" si="55"/>
        <v>6.3968621657100249</v>
      </c>
      <c r="AG14" s="176">
        <f t="shared" si="55"/>
        <v>5.9605658868314322</v>
      </c>
      <c r="AH14" s="176">
        <f t="shared" si="55"/>
        <v>5.9022622192875174</v>
      </c>
      <c r="AI14" s="176">
        <f t="shared" si="55"/>
        <v>5.6973676897458905</v>
      </c>
      <c r="AJ14" s="176">
        <f t="shared" si="27"/>
        <v>5.5676983658746177</v>
      </c>
      <c r="AK14" s="176">
        <f t="shared" si="27"/>
        <v>5.4004431973569833</v>
      </c>
      <c r="AL14" s="176">
        <f t="shared" si="27"/>
        <v>5.1834133724964966</v>
      </c>
      <c r="AM14" s="176">
        <f t="shared" si="27"/>
        <v>4.9367122360413553</v>
      </c>
      <c r="AN14" s="176">
        <f t="shared" si="27"/>
        <v>4.7017526772599538</v>
      </c>
      <c r="AO14" s="176">
        <f t="shared" si="27"/>
        <v>4.4779758635167797</v>
      </c>
      <c r="AP14" s="176">
        <f t="shared" si="27"/>
        <v>4.2648495594465707</v>
      </c>
      <c r="AQ14" s="176">
        <f t="shared" si="27"/>
        <v>4.0618668610747966</v>
      </c>
      <c r="AR14" s="176">
        <f t="shared" si="27"/>
        <v>3.8685449901868494</v>
      </c>
      <c r="AS14" s="176">
        <f t="shared" si="27"/>
        <v>3.6844241460784279</v>
      </c>
      <c r="AT14" s="176">
        <f t="shared" si="27"/>
        <v>0</v>
      </c>
      <c r="AU14" s="176">
        <f t="shared" si="27"/>
        <v>0</v>
      </c>
      <c r="AV14" s="176">
        <f t="shared" si="27"/>
        <v>0</v>
      </c>
      <c r="AW14" s="176">
        <f t="shared" si="27"/>
        <v>0</v>
      </c>
      <c r="AX14" s="176">
        <f t="shared" si="27"/>
        <v>0</v>
      </c>
      <c r="AY14" s="187"/>
      <c r="AZ14" s="176">
        <f t="shared" si="105"/>
        <v>147.11128921843388</v>
      </c>
      <c r="BA14" s="176">
        <f t="shared" si="105"/>
        <v>144.85478711216547</v>
      </c>
      <c r="BB14" s="176">
        <f t="shared" si="105"/>
        <v>145.71889753096337</v>
      </c>
      <c r="BC14" s="176">
        <f t="shared" si="105"/>
        <v>143.32526906366624</v>
      </c>
      <c r="BD14" s="176">
        <f t="shared" si="105"/>
        <v>132.85029804577127</v>
      </c>
      <c r="BE14" s="176">
        <f t="shared" si="105"/>
        <v>128.33551117183509</v>
      </c>
      <c r="BF14" s="176">
        <f t="shared" si="105"/>
        <v>125.53372432688346</v>
      </c>
      <c r="BG14" s="176">
        <f t="shared" si="105"/>
        <v>126.33521427660023</v>
      </c>
      <c r="BH14" s="176">
        <f t="shared" si="105"/>
        <v>127.67640377272176</v>
      </c>
      <c r="BI14" s="176">
        <f t="shared" si="105"/>
        <v>127.55605188082006</v>
      </c>
      <c r="BJ14" s="176">
        <f t="shared" si="56"/>
        <v>125.7374224416544</v>
      </c>
      <c r="BK14" s="176">
        <f t="shared" si="56"/>
        <v>121.12503423454437</v>
      </c>
      <c r="BL14" s="176">
        <f t="shared" si="56"/>
        <v>119.63933894095572</v>
      </c>
      <c r="BM14" s="176">
        <f t="shared" si="56"/>
        <v>117.81011797414408</v>
      </c>
      <c r="BN14" s="176">
        <f t="shared" si="56"/>
        <v>113.13031391080827</v>
      </c>
      <c r="BO14" s="176">
        <f t="shared" si="56"/>
        <v>108.92784062943642</v>
      </c>
      <c r="BP14" s="176">
        <f t="shared" si="56"/>
        <v>107.35116745405674</v>
      </c>
      <c r="BQ14" s="176">
        <f t="shared" si="56"/>
        <v>101.28062698445395</v>
      </c>
      <c r="BR14" s="176">
        <f t="shared" si="56"/>
        <v>100.89278209909605</v>
      </c>
      <c r="BS14" s="176">
        <f t="shared" si="56"/>
        <v>97.631003208559122</v>
      </c>
      <c r="BT14" s="176">
        <f t="shared" si="28"/>
        <v>95.393833023517544</v>
      </c>
      <c r="BU14" s="176">
        <f t="shared" si="28"/>
        <v>92.591659177244026</v>
      </c>
      <c r="BV14" s="176">
        <f t="shared" si="28"/>
        <v>88.841631080639104</v>
      </c>
      <c r="BW14" s="176">
        <f t="shared" si="28"/>
        <v>84.61327231835773</v>
      </c>
      <c r="BX14" s="176">
        <f t="shared" si="28"/>
        <v>80.586159499054759</v>
      </c>
      <c r="BY14" s="176">
        <f t="shared" si="28"/>
        <v>76.750714454972396</v>
      </c>
      <c r="BZ14" s="176">
        <f t="shared" si="28"/>
        <v>73.097814884922045</v>
      </c>
      <c r="CA14" s="176">
        <f t="shared" si="28"/>
        <v>69.618772657616077</v>
      </c>
      <c r="CB14" s="176">
        <f t="shared" si="28"/>
        <v>66.305313147638017</v>
      </c>
      <c r="CC14" s="176">
        <f t="shared" si="28"/>
        <v>63.149555554903728</v>
      </c>
      <c r="CD14" s="176">
        <f t="shared" si="28"/>
        <v>0</v>
      </c>
      <c r="CE14" s="176">
        <f t="shared" si="28"/>
        <v>0</v>
      </c>
      <c r="CF14" s="176">
        <f t="shared" si="28"/>
        <v>0</v>
      </c>
      <c r="CG14" s="176">
        <f t="shared" si="28"/>
        <v>0</v>
      </c>
      <c r="CH14" s="176">
        <f t="shared" si="28"/>
        <v>0</v>
      </c>
      <c r="CI14" s="187"/>
      <c r="CJ14" s="176">
        <v>0</v>
      </c>
      <c r="CK14" s="176">
        <f t="shared" si="57"/>
        <v>9.3003500291874985</v>
      </c>
      <c r="CL14" s="176">
        <f t="shared" si="57"/>
        <v>9.2598789639877666</v>
      </c>
      <c r="CM14" s="176">
        <f t="shared" si="57"/>
        <v>8.629118656449883</v>
      </c>
      <c r="CN14" s="176">
        <f t="shared" si="57"/>
        <v>7.9474236121061157</v>
      </c>
      <c r="CO14" s="176">
        <f t="shared" si="57"/>
        <v>7.6855430933380955</v>
      </c>
      <c r="CP14" s="176">
        <f t="shared" si="57"/>
        <v>7.43274634961743</v>
      </c>
      <c r="CQ14" s="176">
        <f t="shared" si="57"/>
        <v>7.5735350979232852</v>
      </c>
      <c r="CR14" s="176">
        <f t="shared" si="57"/>
        <v>7.6782734376648216</v>
      </c>
      <c r="CS14" s="176">
        <f t="shared" si="57"/>
        <v>7.5725516448045829</v>
      </c>
      <c r="CT14" s="176">
        <f t="shared" si="57"/>
        <v>7.5229428981001991</v>
      </c>
      <c r="CU14" s="176">
        <f t="shared" si="57"/>
        <v>7.2867172878451161</v>
      </c>
      <c r="CV14" s="176">
        <f t="shared" si="57"/>
        <v>7.1550355170927418</v>
      </c>
      <c r="CW14" s="176">
        <f t="shared" si="57"/>
        <v>7.0789191299905907</v>
      </c>
      <c r="CX14" s="176">
        <f t="shared" si="57"/>
        <v>6.8305855422086976</v>
      </c>
      <c r="CY14" s="176">
        <f t="shared" si="57"/>
        <v>6.6105544875515649</v>
      </c>
      <c r="CZ14" s="176">
        <f t="shared" si="57"/>
        <v>6.3968621657100249</v>
      </c>
      <c r="DA14" s="176">
        <f t="shared" si="39"/>
        <v>5.9605658868314322</v>
      </c>
      <c r="DB14" s="176">
        <f t="shared" si="39"/>
        <v>5.9022622192875174</v>
      </c>
      <c r="DC14" s="176">
        <f t="shared" si="39"/>
        <v>5.6973676897458905</v>
      </c>
      <c r="DD14" s="176">
        <f t="shared" si="39"/>
        <v>5.5676983658746177</v>
      </c>
      <c r="DE14" s="176">
        <f t="shared" si="39"/>
        <v>5.4004431973569833</v>
      </c>
      <c r="DF14" s="176">
        <f t="shared" si="39"/>
        <v>5.1834133724964966</v>
      </c>
      <c r="DG14" s="176">
        <f t="shared" si="39"/>
        <v>4.9367122360413553</v>
      </c>
      <c r="DH14" s="176">
        <f t="shared" si="39"/>
        <v>4.7017526772599538</v>
      </c>
      <c r="DI14" s="176">
        <f t="shared" si="39"/>
        <v>4.4779758635167797</v>
      </c>
      <c r="DJ14" s="176">
        <f t="shared" si="39"/>
        <v>4.2648495594465707</v>
      </c>
      <c r="DK14" s="176">
        <f t="shared" si="40"/>
        <v>4.0618668610747966</v>
      </c>
      <c r="DL14" s="176">
        <f t="shared" si="40"/>
        <v>3.8685449901868494</v>
      </c>
      <c r="DM14" s="176">
        <f t="shared" si="40"/>
        <v>3.6844241460784279</v>
      </c>
      <c r="DN14" s="176">
        <f t="shared" si="40"/>
        <v>3.5090664119561099</v>
      </c>
      <c r="DO14" s="176">
        <f t="shared" si="40"/>
        <v>0</v>
      </c>
      <c r="DP14" s="176">
        <f t="shared" si="40"/>
        <v>0</v>
      </c>
      <c r="DQ14" s="176">
        <f t="shared" si="40"/>
        <v>0</v>
      </c>
      <c r="DR14" s="176">
        <f t="shared" si="40"/>
        <v>0</v>
      </c>
      <c r="DS14" s="176">
        <f t="shared" si="40"/>
        <v>0</v>
      </c>
      <c r="DT14" s="187"/>
      <c r="DU14" s="176">
        <v>0</v>
      </c>
      <c r="DV14" s="176">
        <f t="shared" si="41"/>
        <v>144.85478711216547</v>
      </c>
      <c r="DW14" s="176">
        <f t="shared" si="41"/>
        <v>145.71889753096337</v>
      </c>
      <c r="DX14" s="176">
        <f t="shared" si="41"/>
        <v>143.32526906366624</v>
      </c>
      <c r="DY14" s="176">
        <f t="shared" si="41"/>
        <v>132.85029804577127</v>
      </c>
      <c r="DZ14" s="176">
        <f t="shared" si="41"/>
        <v>128.33551117183509</v>
      </c>
      <c r="EA14" s="176">
        <f t="shared" si="41"/>
        <v>125.53372432688346</v>
      </c>
      <c r="EB14" s="176">
        <f t="shared" si="41"/>
        <v>126.33521427660023</v>
      </c>
      <c r="EC14" s="176">
        <f t="shared" si="41"/>
        <v>127.67640377272176</v>
      </c>
      <c r="ED14" s="176">
        <f t="shared" si="41"/>
        <v>127.55605188082006</v>
      </c>
      <c r="EE14" s="176">
        <f t="shared" si="41"/>
        <v>125.7374224416544</v>
      </c>
      <c r="EF14" s="176" t="e">
        <f>#N/A</f>
        <v>#N/A</v>
      </c>
      <c r="EG14" s="176" t="e">
        <f>#N/A</f>
        <v>#N/A</v>
      </c>
      <c r="EH14" s="176" t="e">
        <f>#N/A</f>
        <v>#N/A</v>
      </c>
      <c r="EI14" s="176" t="e">
        <f>#N/A</f>
        <v>#N/A</v>
      </c>
      <c r="EJ14" s="176" t="e">
        <f>#N/A</f>
        <v>#N/A</v>
      </c>
      <c r="EK14" s="176" t="e">
        <f>#N/A</f>
        <v>#N/A</v>
      </c>
      <c r="EL14" s="176" t="e">
        <f>#N/A</f>
        <v>#N/A</v>
      </c>
      <c r="EM14" s="176" t="e">
        <f>#N/A</f>
        <v>#N/A</v>
      </c>
      <c r="EN14" s="176" t="e">
        <f>#N/A</f>
        <v>#N/A</v>
      </c>
      <c r="EO14" s="176" t="e">
        <f>#N/A</f>
        <v>#N/A</v>
      </c>
      <c r="EP14" s="176">
        <f t="shared" si="58"/>
        <v>92.591659177244026</v>
      </c>
      <c r="EQ14" s="176">
        <f t="shared" si="58"/>
        <v>88.841631080639104</v>
      </c>
      <c r="ER14" s="176">
        <f t="shared" si="58"/>
        <v>84.61327231835773</v>
      </c>
      <c r="ES14" s="176">
        <f t="shared" si="58"/>
        <v>80.586159499054759</v>
      </c>
      <c r="ET14" s="176">
        <f t="shared" si="58"/>
        <v>76.750714454972396</v>
      </c>
      <c r="EU14" s="176">
        <f t="shared" si="58"/>
        <v>73.097814884922045</v>
      </c>
      <c r="EV14" s="176">
        <f t="shared" si="58"/>
        <v>69.618772657616077</v>
      </c>
      <c r="EW14" s="176">
        <f t="shared" si="58"/>
        <v>66.305313147638017</v>
      </c>
      <c r="EX14" s="176">
        <f t="shared" si="58"/>
        <v>63.149555554903728</v>
      </c>
      <c r="EY14" s="176">
        <f t="shared" si="58"/>
        <v>60.143994160804766</v>
      </c>
      <c r="EZ14" s="176">
        <f t="shared" si="58"/>
        <v>0</v>
      </c>
      <c r="FA14" s="176">
        <f t="shared" si="58"/>
        <v>0</v>
      </c>
      <c r="FB14" s="176">
        <f t="shared" si="58"/>
        <v>0</v>
      </c>
      <c r="FC14" s="176">
        <f t="shared" si="58"/>
        <v>0</v>
      </c>
      <c r="FD14" s="176">
        <f t="shared" si="58"/>
        <v>0</v>
      </c>
      <c r="FE14" s="187"/>
      <c r="FF14" s="176">
        <v>0</v>
      </c>
      <c r="FG14" s="176">
        <v>12</v>
      </c>
      <c r="FH14" s="176">
        <f t="shared" si="106"/>
        <v>9.2598789639877666</v>
      </c>
      <c r="FI14" s="176">
        <f t="shared" si="106"/>
        <v>8.629118656449883</v>
      </c>
      <c r="FJ14" s="176">
        <f t="shared" si="106"/>
        <v>7.9474236121061157</v>
      </c>
      <c r="FK14" s="176">
        <f t="shared" si="106"/>
        <v>7.6855430933380955</v>
      </c>
      <c r="FL14" s="176">
        <f t="shared" si="106"/>
        <v>7.43274634961743</v>
      </c>
      <c r="FM14" s="176">
        <f t="shared" si="106"/>
        <v>7.5735350979232852</v>
      </c>
      <c r="FN14" s="176">
        <f t="shared" si="106"/>
        <v>7.6782734376648216</v>
      </c>
      <c r="FO14" s="176">
        <f t="shared" si="106"/>
        <v>7.5725516448045829</v>
      </c>
      <c r="FP14" s="176">
        <f t="shared" si="106"/>
        <v>7.5229428981001991</v>
      </c>
      <c r="FQ14" s="176">
        <f t="shared" si="106"/>
        <v>7.2867172878451161</v>
      </c>
      <c r="FR14" s="176">
        <f t="shared" si="59"/>
        <v>7.1550355170927418</v>
      </c>
      <c r="FS14" s="176">
        <f t="shared" si="59"/>
        <v>7.0789191299905907</v>
      </c>
      <c r="FT14" s="176">
        <f t="shared" si="59"/>
        <v>6.8305855422086976</v>
      </c>
      <c r="FU14" s="176">
        <f t="shared" si="59"/>
        <v>6.6105544875515649</v>
      </c>
      <c r="FV14" s="176">
        <f t="shared" si="59"/>
        <v>6.3968621657100249</v>
      </c>
      <c r="FW14" s="176">
        <f t="shared" si="59"/>
        <v>5.9605658868314322</v>
      </c>
      <c r="FX14" s="176">
        <f t="shared" si="59"/>
        <v>5.9022622192875174</v>
      </c>
      <c r="FY14" s="176">
        <f t="shared" si="59"/>
        <v>5.6973676897458905</v>
      </c>
      <c r="FZ14" s="176">
        <f t="shared" si="59"/>
        <v>5.5676983658746177</v>
      </c>
      <c r="GA14" s="176">
        <f t="shared" si="59"/>
        <v>5.4004431973569833</v>
      </c>
      <c r="GB14" s="176">
        <f t="shared" si="29"/>
        <v>5.1834133724964966</v>
      </c>
      <c r="GC14" s="176">
        <f t="shared" si="29"/>
        <v>4.9367122360413553</v>
      </c>
      <c r="GD14" s="176">
        <f t="shared" si="29"/>
        <v>4.7017526772599538</v>
      </c>
      <c r="GE14" s="176">
        <f t="shared" si="29"/>
        <v>4.4779758635167797</v>
      </c>
      <c r="GF14" s="176">
        <f t="shared" si="29"/>
        <v>4.2648495594465707</v>
      </c>
      <c r="GG14" s="176">
        <f t="shared" si="29"/>
        <v>4.0618668610747966</v>
      </c>
      <c r="GH14" s="176">
        <f t="shared" si="29"/>
        <v>3.8685449901868494</v>
      </c>
      <c r="GI14" s="176">
        <f t="shared" si="29"/>
        <v>3.6844241460784279</v>
      </c>
      <c r="GJ14" s="176">
        <f t="shared" si="29"/>
        <v>3.5090664119561099</v>
      </c>
      <c r="GK14" s="176">
        <f t="shared" si="29"/>
        <v>3.3420547133870655</v>
      </c>
      <c r="GL14" s="176">
        <f t="shared" si="29"/>
        <v>0</v>
      </c>
      <c r="GM14" s="176">
        <f t="shared" si="29"/>
        <v>0</v>
      </c>
      <c r="GN14" s="176">
        <f t="shared" si="29"/>
        <v>0</v>
      </c>
      <c r="GO14" s="176">
        <f t="shared" si="29"/>
        <v>0</v>
      </c>
      <c r="GP14" s="176">
        <f t="shared" si="29"/>
        <v>0</v>
      </c>
      <c r="GQ14" s="187"/>
      <c r="GR14" s="176">
        <v>0</v>
      </c>
      <c r="GS14" s="176">
        <v>0</v>
      </c>
      <c r="GT14" s="176">
        <f t="shared" si="107"/>
        <v>145.71889753096337</v>
      </c>
      <c r="GU14" s="176">
        <f t="shared" si="107"/>
        <v>143.32526906366624</v>
      </c>
      <c r="GV14" s="176">
        <f t="shared" si="107"/>
        <v>132.85029804577127</v>
      </c>
      <c r="GW14" s="176">
        <f t="shared" si="107"/>
        <v>128.33551117183509</v>
      </c>
      <c r="GX14" s="176">
        <f t="shared" si="107"/>
        <v>125.53372432688346</v>
      </c>
      <c r="GY14" s="176">
        <f t="shared" si="107"/>
        <v>126.33521427660023</v>
      </c>
      <c r="GZ14" s="176">
        <f t="shared" si="107"/>
        <v>127.67640377272176</v>
      </c>
      <c r="HA14" s="176">
        <f t="shared" si="107"/>
        <v>127.55605188082006</v>
      </c>
      <c r="HB14" s="176">
        <f t="shared" si="107"/>
        <v>125.7374224416544</v>
      </c>
      <c r="HC14" s="176">
        <f t="shared" si="107"/>
        <v>121.12503423454437</v>
      </c>
      <c r="HD14" s="176">
        <f t="shared" si="60"/>
        <v>119.63933894095572</v>
      </c>
      <c r="HE14" s="176">
        <f t="shared" si="60"/>
        <v>117.81011797414408</v>
      </c>
      <c r="HF14" s="176">
        <f t="shared" si="60"/>
        <v>113.13031391080827</v>
      </c>
      <c r="HG14" s="176">
        <f t="shared" si="60"/>
        <v>108.92784062943642</v>
      </c>
      <c r="HH14" s="176">
        <f t="shared" si="60"/>
        <v>107.35116745405674</v>
      </c>
      <c r="HI14" s="176">
        <f t="shared" si="60"/>
        <v>101.28062698445395</v>
      </c>
      <c r="HJ14" s="176">
        <f t="shared" si="60"/>
        <v>100.89278209909605</v>
      </c>
      <c r="HK14" s="176">
        <f t="shared" si="60"/>
        <v>97.631003208559122</v>
      </c>
      <c r="HL14" s="176">
        <f t="shared" si="60"/>
        <v>95.393833023517544</v>
      </c>
      <c r="HM14" s="176">
        <f t="shared" si="60"/>
        <v>92.591659177244026</v>
      </c>
      <c r="HN14" s="176">
        <f t="shared" si="30"/>
        <v>88.841631080639104</v>
      </c>
      <c r="HO14" s="176">
        <f t="shared" si="30"/>
        <v>84.61327231835773</v>
      </c>
      <c r="HP14" s="176">
        <f t="shared" si="30"/>
        <v>80.586159499054759</v>
      </c>
      <c r="HQ14" s="176">
        <f t="shared" si="30"/>
        <v>76.750714454972396</v>
      </c>
      <c r="HR14" s="176">
        <f t="shared" si="30"/>
        <v>73.097814884922045</v>
      </c>
      <c r="HS14" s="176">
        <f t="shared" si="30"/>
        <v>69.618772657616077</v>
      </c>
      <c r="HT14" s="176">
        <f t="shared" si="30"/>
        <v>66.305313147638017</v>
      </c>
      <c r="HU14" s="176">
        <f t="shared" si="30"/>
        <v>63.149555554903728</v>
      </c>
      <c r="HV14" s="176">
        <f t="shared" si="30"/>
        <v>60.143994160804766</v>
      </c>
      <c r="HW14" s="176">
        <f t="shared" si="30"/>
        <v>57.28148047645324</v>
      </c>
      <c r="HX14" s="176">
        <f t="shared" si="30"/>
        <v>0</v>
      </c>
      <c r="HY14" s="176">
        <f t="shared" si="30"/>
        <v>0</v>
      </c>
      <c r="HZ14" s="176">
        <f t="shared" si="30"/>
        <v>0</v>
      </c>
      <c r="IA14" s="176">
        <f t="shared" si="30"/>
        <v>0</v>
      </c>
      <c r="IB14" s="176">
        <f t="shared" si="30"/>
        <v>0</v>
      </c>
    </row>
    <row r="15" spans="1:236" s="144" customFormat="1">
      <c r="A15" s="236" t="s">
        <v>244</v>
      </c>
      <c r="B15" s="419">
        <f t="shared" si="108"/>
        <v>0</v>
      </c>
      <c r="C15" s="225">
        <f t="shared" si="109"/>
        <v>461527.91774133843</v>
      </c>
      <c r="D15" s="226">
        <f t="shared" ref="D15" si="116">SUM(B15:C15)</f>
        <v>461527.91774133843</v>
      </c>
      <c r="E15" s="227">
        <f t="shared" si="110"/>
        <v>0</v>
      </c>
      <c r="F15" s="228">
        <f t="shared" si="111"/>
        <v>0</v>
      </c>
      <c r="G15" s="227">
        <f t="shared" si="112"/>
        <v>0</v>
      </c>
      <c r="H15" s="228">
        <f t="shared" si="113"/>
        <v>0</v>
      </c>
      <c r="I15" s="227">
        <f t="shared" ref="I15:I18" si="117">B15+E15+G15</f>
        <v>0</v>
      </c>
      <c r="J15" s="176">
        <f t="shared" ref="J15:J18" si="118">H15+F15+C15</f>
        <v>461527.91774133843</v>
      </c>
      <c r="K15" s="228">
        <f t="shared" ref="K15:K18" si="119">SUM(I15:J15)</f>
        <v>461527.91774133843</v>
      </c>
      <c r="L15" s="227">
        <f t="shared" si="114"/>
        <v>0</v>
      </c>
      <c r="M15" s="176">
        <f t="shared" si="115"/>
        <v>369222.33419307077</v>
      </c>
      <c r="N15" s="228">
        <f t="shared" ref="N15" si="120">SUM(L15:M15)</f>
        <v>369222.33419307077</v>
      </c>
      <c r="O15" s="176">
        <f t="shared" si="2"/>
        <v>46.370776743399176</v>
      </c>
      <c r="P15" s="176">
        <f t="shared" si="104"/>
        <v>0</v>
      </c>
      <c r="Q15" s="176">
        <f t="shared" si="104"/>
        <v>0</v>
      </c>
      <c r="R15" s="176">
        <f t="shared" si="104"/>
        <v>0</v>
      </c>
      <c r="S15" s="176">
        <f t="shared" si="104"/>
        <v>0</v>
      </c>
      <c r="T15" s="176">
        <f t="shared" si="104"/>
        <v>0</v>
      </c>
      <c r="U15" s="176">
        <f t="shared" si="104"/>
        <v>0</v>
      </c>
      <c r="V15" s="176">
        <f t="shared" si="104"/>
        <v>0</v>
      </c>
      <c r="W15" s="176">
        <f t="shared" si="104"/>
        <v>0</v>
      </c>
      <c r="X15" s="176">
        <f t="shared" si="104"/>
        <v>0</v>
      </c>
      <c r="Y15" s="176">
        <f t="shared" si="104"/>
        <v>0</v>
      </c>
      <c r="Z15" s="176">
        <f t="shared" si="55"/>
        <v>0</v>
      </c>
      <c r="AA15" s="176">
        <f t="shared" si="55"/>
        <v>0</v>
      </c>
      <c r="AB15" s="176">
        <f t="shared" si="55"/>
        <v>0</v>
      </c>
      <c r="AC15" s="176">
        <f t="shared" si="55"/>
        <v>0</v>
      </c>
      <c r="AD15" s="176">
        <f t="shared" si="55"/>
        <v>0</v>
      </c>
      <c r="AE15" s="176">
        <f t="shared" si="55"/>
        <v>0</v>
      </c>
      <c r="AF15" s="176">
        <f t="shared" si="55"/>
        <v>0</v>
      </c>
      <c r="AG15" s="176">
        <f t="shared" si="55"/>
        <v>0</v>
      </c>
      <c r="AH15" s="176">
        <f t="shared" si="55"/>
        <v>0</v>
      </c>
      <c r="AI15" s="176">
        <f t="shared" si="55"/>
        <v>0</v>
      </c>
      <c r="AJ15" s="176">
        <f t="shared" si="27"/>
        <v>0</v>
      </c>
      <c r="AK15" s="176">
        <f t="shared" si="27"/>
        <v>0</v>
      </c>
      <c r="AL15" s="176">
        <f t="shared" si="27"/>
        <v>0</v>
      </c>
      <c r="AM15" s="176">
        <f t="shared" si="27"/>
        <v>0</v>
      </c>
      <c r="AN15" s="176">
        <f t="shared" si="27"/>
        <v>0</v>
      </c>
      <c r="AO15" s="176">
        <f t="shared" si="27"/>
        <v>0</v>
      </c>
      <c r="AP15" s="176">
        <f t="shared" si="27"/>
        <v>0</v>
      </c>
      <c r="AQ15" s="176">
        <f t="shared" si="27"/>
        <v>0</v>
      </c>
      <c r="AR15" s="176">
        <f t="shared" si="27"/>
        <v>0</v>
      </c>
      <c r="AS15" s="176">
        <f t="shared" si="27"/>
        <v>0</v>
      </c>
      <c r="AT15" s="176">
        <f t="shared" si="27"/>
        <v>0</v>
      </c>
      <c r="AU15" s="176">
        <f t="shared" si="27"/>
        <v>0</v>
      </c>
      <c r="AV15" s="176">
        <f t="shared" si="27"/>
        <v>0</v>
      </c>
      <c r="AW15" s="176">
        <f t="shared" si="27"/>
        <v>0</v>
      </c>
      <c r="AX15" s="176">
        <f t="shared" si="27"/>
        <v>0</v>
      </c>
      <c r="AY15" s="187"/>
      <c r="AZ15" s="176">
        <f t="shared" si="105"/>
        <v>46.370776743399176</v>
      </c>
      <c r="BA15" s="176">
        <f t="shared" si="105"/>
        <v>45.659507363960756</v>
      </c>
      <c r="BB15" s="176">
        <f t="shared" si="105"/>
        <v>45.931882594472306</v>
      </c>
      <c r="BC15" s="176">
        <f t="shared" si="105"/>
        <v>45.177389775781329</v>
      </c>
      <c r="BD15" s="176">
        <f t="shared" si="105"/>
        <v>41.875586460447998</v>
      </c>
      <c r="BE15" s="176">
        <f t="shared" si="105"/>
        <v>40.452485790964573</v>
      </c>
      <c r="BF15" s="176">
        <f t="shared" si="105"/>
        <v>39.569337849293454</v>
      </c>
      <c r="BG15" s="176">
        <f t="shared" si="105"/>
        <v>39.821974555271943</v>
      </c>
      <c r="BH15" s="176">
        <f t="shared" si="105"/>
        <v>40.244729321582902</v>
      </c>
      <c r="BI15" s="176">
        <f t="shared" si="105"/>
        <v>40.206793343048098</v>
      </c>
      <c r="BJ15" s="176">
        <f t="shared" si="56"/>
        <v>39.63354529287767</v>
      </c>
      <c r="BK15" s="176">
        <f t="shared" si="56"/>
        <v>38.179679821763401</v>
      </c>
      <c r="BL15" s="176">
        <f t="shared" si="56"/>
        <v>37.711375552704723</v>
      </c>
      <c r="BM15" s="176">
        <f t="shared" si="56"/>
        <v>37.134788959541083</v>
      </c>
      <c r="BN15" s="176">
        <f t="shared" si="56"/>
        <v>35.659673415542407</v>
      </c>
      <c r="BO15" s="176">
        <f t="shared" si="56"/>
        <v>34.335016746867275</v>
      </c>
      <c r="BP15" s="176">
        <f t="shared" si="56"/>
        <v>33.838035446511192</v>
      </c>
      <c r="BQ15" s="176">
        <f t="shared" si="56"/>
        <v>31.924547512830248</v>
      </c>
      <c r="BR15" s="176">
        <f t="shared" si="56"/>
        <v>31.802295381905768</v>
      </c>
      <c r="BS15" s="176">
        <f t="shared" si="56"/>
        <v>30.77415388764669</v>
      </c>
      <c r="BT15" s="176">
        <f t="shared" si="28"/>
        <v>30.068978100399548</v>
      </c>
      <c r="BU15" s="176">
        <f t="shared" si="28"/>
        <v>29.185708172496152</v>
      </c>
      <c r="BV15" s="176">
        <f t="shared" si="28"/>
        <v>28.003666219271587</v>
      </c>
      <c r="BW15" s="176">
        <f t="shared" si="28"/>
        <v>26.670850218552477</v>
      </c>
      <c r="BX15" s="176">
        <f t="shared" si="28"/>
        <v>25.401468715226091</v>
      </c>
      <c r="BY15" s="176">
        <f t="shared" si="28"/>
        <v>24.192502586279716</v>
      </c>
      <c r="BZ15" s="176">
        <f t="shared" si="28"/>
        <v>23.041076401866686</v>
      </c>
      <c r="CA15" s="176">
        <f t="shared" si="28"/>
        <v>21.944451586325005</v>
      </c>
      <c r="CB15" s="176">
        <f t="shared" si="28"/>
        <v>20.90001990469284</v>
      </c>
      <c r="CC15" s="176">
        <f t="shared" si="28"/>
        <v>19.905297259228917</v>
      </c>
      <c r="CD15" s="176">
        <f t="shared" si="28"/>
        <v>0</v>
      </c>
      <c r="CE15" s="176">
        <f t="shared" si="28"/>
        <v>0</v>
      </c>
      <c r="CF15" s="176">
        <f t="shared" si="28"/>
        <v>0</v>
      </c>
      <c r="CG15" s="176">
        <f t="shared" si="28"/>
        <v>0</v>
      </c>
      <c r="CH15" s="176">
        <f t="shared" si="28"/>
        <v>0</v>
      </c>
      <c r="CI15" s="187"/>
      <c r="CJ15" s="176">
        <v>0</v>
      </c>
      <c r="CK15" s="176">
        <f t="shared" si="57"/>
        <v>0</v>
      </c>
      <c r="CL15" s="176">
        <f t="shared" si="57"/>
        <v>0</v>
      </c>
      <c r="CM15" s="176">
        <f t="shared" si="57"/>
        <v>0</v>
      </c>
      <c r="CN15" s="176">
        <f t="shared" si="57"/>
        <v>0</v>
      </c>
      <c r="CO15" s="176">
        <f t="shared" si="57"/>
        <v>0</v>
      </c>
      <c r="CP15" s="176">
        <f t="shared" si="57"/>
        <v>0</v>
      </c>
      <c r="CQ15" s="176">
        <f t="shared" si="57"/>
        <v>0</v>
      </c>
      <c r="CR15" s="176">
        <f t="shared" si="57"/>
        <v>0</v>
      </c>
      <c r="CS15" s="176">
        <f t="shared" si="57"/>
        <v>0</v>
      </c>
      <c r="CT15" s="176">
        <f t="shared" si="57"/>
        <v>0</v>
      </c>
      <c r="CU15" s="176">
        <f t="shared" si="57"/>
        <v>0</v>
      </c>
      <c r="CV15" s="176">
        <f t="shared" si="57"/>
        <v>0</v>
      </c>
      <c r="CW15" s="176">
        <f t="shared" si="57"/>
        <v>0</v>
      </c>
      <c r="CX15" s="176">
        <f t="shared" si="57"/>
        <v>0</v>
      </c>
      <c r="CY15" s="176">
        <f t="shared" si="57"/>
        <v>0</v>
      </c>
      <c r="CZ15" s="176">
        <f t="shared" si="57"/>
        <v>0</v>
      </c>
      <c r="DA15" s="176">
        <f t="shared" si="39"/>
        <v>0</v>
      </c>
      <c r="DB15" s="176">
        <f t="shared" si="39"/>
        <v>0</v>
      </c>
      <c r="DC15" s="176">
        <f t="shared" si="39"/>
        <v>0</v>
      </c>
      <c r="DD15" s="176">
        <f t="shared" si="39"/>
        <v>0</v>
      </c>
      <c r="DE15" s="176">
        <f t="shared" si="39"/>
        <v>0</v>
      </c>
      <c r="DF15" s="176">
        <f t="shared" si="39"/>
        <v>0</v>
      </c>
      <c r="DG15" s="176">
        <f t="shared" si="39"/>
        <v>0</v>
      </c>
      <c r="DH15" s="176">
        <f t="shared" si="39"/>
        <v>0</v>
      </c>
      <c r="DI15" s="176">
        <f t="shared" si="39"/>
        <v>0</v>
      </c>
      <c r="DJ15" s="176">
        <f t="shared" si="39"/>
        <v>0</v>
      </c>
      <c r="DK15" s="176">
        <f t="shared" si="40"/>
        <v>0</v>
      </c>
      <c r="DL15" s="176">
        <f t="shared" si="40"/>
        <v>0</v>
      </c>
      <c r="DM15" s="176">
        <f t="shared" si="40"/>
        <v>0</v>
      </c>
      <c r="DN15" s="176">
        <f t="shared" si="40"/>
        <v>0</v>
      </c>
      <c r="DO15" s="176">
        <f t="shared" si="40"/>
        <v>0</v>
      </c>
      <c r="DP15" s="176">
        <f t="shared" si="40"/>
        <v>0</v>
      </c>
      <c r="DQ15" s="176">
        <f t="shared" si="40"/>
        <v>0</v>
      </c>
      <c r="DR15" s="176">
        <f t="shared" si="40"/>
        <v>0</v>
      </c>
      <c r="DS15" s="176">
        <f t="shared" si="40"/>
        <v>0</v>
      </c>
      <c r="DT15" s="187"/>
      <c r="DU15" s="176">
        <v>0</v>
      </c>
      <c r="DV15" s="176">
        <f t="shared" si="41"/>
        <v>45.659507363960756</v>
      </c>
      <c r="DW15" s="176">
        <f t="shared" si="41"/>
        <v>45.931882594472306</v>
      </c>
      <c r="DX15" s="176">
        <f t="shared" si="41"/>
        <v>45.177389775781329</v>
      </c>
      <c r="DY15" s="176">
        <f t="shared" si="41"/>
        <v>41.875586460447998</v>
      </c>
      <c r="DZ15" s="176">
        <f t="shared" si="41"/>
        <v>40.452485790964573</v>
      </c>
      <c r="EA15" s="176">
        <f t="shared" si="41"/>
        <v>39.569337849293454</v>
      </c>
      <c r="EB15" s="176">
        <f t="shared" si="41"/>
        <v>39.821974555271943</v>
      </c>
      <c r="EC15" s="176">
        <f t="shared" si="41"/>
        <v>40.244729321582902</v>
      </c>
      <c r="ED15" s="176">
        <f t="shared" si="41"/>
        <v>40.206793343048098</v>
      </c>
      <c r="EE15" s="176">
        <f t="shared" si="41"/>
        <v>39.63354529287767</v>
      </c>
      <c r="EF15" s="176" t="e">
        <f>#N/A</f>
        <v>#N/A</v>
      </c>
      <c r="EG15" s="176" t="e">
        <f>#N/A</f>
        <v>#N/A</v>
      </c>
      <c r="EH15" s="176" t="e">
        <f>#N/A</f>
        <v>#N/A</v>
      </c>
      <c r="EI15" s="176" t="e">
        <f>#N/A</f>
        <v>#N/A</v>
      </c>
      <c r="EJ15" s="176" t="e">
        <f>#N/A</f>
        <v>#N/A</v>
      </c>
      <c r="EK15" s="176" t="e">
        <f>#N/A</f>
        <v>#N/A</v>
      </c>
      <c r="EL15" s="176" t="e">
        <f>#N/A</f>
        <v>#N/A</v>
      </c>
      <c r="EM15" s="176" t="e">
        <f>#N/A</f>
        <v>#N/A</v>
      </c>
      <c r="EN15" s="176" t="e">
        <f>#N/A</f>
        <v>#N/A</v>
      </c>
      <c r="EO15" s="176" t="e">
        <f>#N/A</f>
        <v>#N/A</v>
      </c>
      <c r="EP15" s="176">
        <f t="shared" si="58"/>
        <v>29.185708172496152</v>
      </c>
      <c r="EQ15" s="176">
        <f t="shared" si="58"/>
        <v>28.003666219271587</v>
      </c>
      <c r="ER15" s="176">
        <f t="shared" si="58"/>
        <v>26.670850218552477</v>
      </c>
      <c r="ES15" s="176">
        <f t="shared" si="58"/>
        <v>25.401468715226091</v>
      </c>
      <c r="ET15" s="176">
        <f t="shared" si="58"/>
        <v>24.192502586279716</v>
      </c>
      <c r="EU15" s="176">
        <f t="shared" si="58"/>
        <v>23.041076401866686</v>
      </c>
      <c r="EV15" s="176">
        <f t="shared" si="58"/>
        <v>21.944451586325005</v>
      </c>
      <c r="EW15" s="176">
        <f t="shared" si="58"/>
        <v>20.90001990469284</v>
      </c>
      <c r="EX15" s="176">
        <f t="shared" si="58"/>
        <v>19.905297259228917</v>
      </c>
      <c r="EY15" s="176">
        <f t="shared" si="58"/>
        <v>18.957917781183539</v>
      </c>
      <c r="EZ15" s="176">
        <f t="shared" si="58"/>
        <v>0</v>
      </c>
      <c r="FA15" s="176">
        <f t="shared" si="58"/>
        <v>0</v>
      </c>
      <c r="FB15" s="176">
        <f t="shared" si="58"/>
        <v>0</v>
      </c>
      <c r="FC15" s="176">
        <f t="shared" si="58"/>
        <v>0</v>
      </c>
      <c r="FD15" s="176">
        <f t="shared" si="58"/>
        <v>0</v>
      </c>
      <c r="FE15" s="187"/>
      <c r="FF15" s="176">
        <v>0</v>
      </c>
      <c r="FG15" s="176">
        <v>13</v>
      </c>
      <c r="FH15" s="176">
        <f t="shared" si="106"/>
        <v>0</v>
      </c>
      <c r="FI15" s="176">
        <f t="shared" si="106"/>
        <v>0</v>
      </c>
      <c r="FJ15" s="176">
        <f t="shared" si="106"/>
        <v>0</v>
      </c>
      <c r="FK15" s="176">
        <f t="shared" si="106"/>
        <v>0</v>
      </c>
      <c r="FL15" s="176">
        <f t="shared" si="106"/>
        <v>0</v>
      </c>
      <c r="FM15" s="176">
        <f t="shared" si="106"/>
        <v>0</v>
      </c>
      <c r="FN15" s="176">
        <f t="shared" si="106"/>
        <v>0</v>
      </c>
      <c r="FO15" s="176">
        <f t="shared" si="106"/>
        <v>0</v>
      </c>
      <c r="FP15" s="176">
        <f t="shared" si="106"/>
        <v>0</v>
      </c>
      <c r="FQ15" s="176">
        <f t="shared" si="106"/>
        <v>0</v>
      </c>
      <c r="FR15" s="176">
        <f t="shared" si="59"/>
        <v>0</v>
      </c>
      <c r="FS15" s="176">
        <f t="shared" si="59"/>
        <v>0</v>
      </c>
      <c r="FT15" s="176">
        <f t="shared" si="59"/>
        <v>0</v>
      </c>
      <c r="FU15" s="176">
        <f t="shared" si="59"/>
        <v>0</v>
      </c>
      <c r="FV15" s="176">
        <f t="shared" si="59"/>
        <v>0</v>
      </c>
      <c r="FW15" s="176">
        <f t="shared" si="59"/>
        <v>0</v>
      </c>
      <c r="FX15" s="176">
        <f t="shared" si="59"/>
        <v>0</v>
      </c>
      <c r="FY15" s="176">
        <f t="shared" si="59"/>
        <v>0</v>
      </c>
      <c r="FZ15" s="176">
        <f t="shared" si="59"/>
        <v>0</v>
      </c>
      <c r="GA15" s="176">
        <f t="shared" si="59"/>
        <v>0</v>
      </c>
      <c r="GB15" s="176">
        <f t="shared" si="29"/>
        <v>0</v>
      </c>
      <c r="GC15" s="176">
        <f t="shared" si="29"/>
        <v>0</v>
      </c>
      <c r="GD15" s="176">
        <f t="shared" si="29"/>
        <v>0</v>
      </c>
      <c r="GE15" s="176">
        <f t="shared" si="29"/>
        <v>0</v>
      </c>
      <c r="GF15" s="176">
        <f t="shared" si="29"/>
        <v>0</v>
      </c>
      <c r="GG15" s="176">
        <f t="shared" si="29"/>
        <v>0</v>
      </c>
      <c r="GH15" s="176">
        <f t="shared" si="29"/>
        <v>0</v>
      </c>
      <c r="GI15" s="176">
        <f t="shared" si="29"/>
        <v>0</v>
      </c>
      <c r="GJ15" s="176">
        <f t="shared" si="29"/>
        <v>0</v>
      </c>
      <c r="GK15" s="176">
        <f t="shared" si="29"/>
        <v>0</v>
      </c>
      <c r="GL15" s="176">
        <f t="shared" si="29"/>
        <v>0</v>
      </c>
      <c r="GM15" s="176">
        <f t="shared" si="29"/>
        <v>0</v>
      </c>
      <c r="GN15" s="176">
        <f t="shared" si="29"/>
        <v>0</v>
      </c>
      <c r="GO15" s="176">
        <f t="shared" si="29"/>
        <v>0</v>
      </c>
      <c r="GP15" s="176">
        <f t="shared" si="29"/>
        <v>0</v>
      </c>
      <c r="GQ15" s="187"/>
      <c r="GR15" s="176">
        <v>0</v>
      </c>
      <c r="GS15" s="176">
        <v>0</v>
      </c>
      <c r="GT15" s="176">
        <f t="shared" si="107"/>
        <v>45.931882594472306</v>
      </c>
      <c r="GU15" s="176">
        <f t="shared" si="107"/>
        <v>45.177389775781329</v>
      </c>
      <c r="GV15" s="176">
        <f t="shared" si="107"/>
        <v>41.875586460447998</v>
      </c>
      <c r="GW15" s="176">
        <f t="shared" si="107"/>
        <v>40.452485790964573</v>
      </c>
      <c r="GX15" s="176">
        <f t="shared" si="107"/>
        <v>39.569337849293454</v>
      </c>
      <c r="GY15" s="176">
        <f t="shared" si="107"/>
        <v>39.821974555271943</v>
      </c>
      <c r="GZ15" s="176">
        <f t="shared" si="107"/>
        <v>40.244729321582902</v>
      </c>
      <c r="HA15" s="176">
        <f t="shared" si="107"/>
        <v>40.206793343048098</v>
      </c>
      <c r="HB15" s="176">
        <f t="shared" si="107"/>
        <v>39.63354529287767</v>
      </c>
      <c r="HC15" s="176">
        <f t="shared" si="107"/>
        <v>38.179679821763401</v>
      </c>
      <c r="HD15" s="176">
        <f t="shared" si="60"/>
        <v>37.711375552704723</v>
      </c>
      <c r="HE15" s="176">
        <f t="shared" si="60"/>
        <v>37.134788959541083</v>
      </c>
      <c r="HF15" s="176">
        <f t="shared" si="60"/>
        <v>35.659673415542407</v>
      </c>
      <c r="HG15" s="176">
        <f t="shared" si="60"/>
        <v>34.335016746867275</v>
      </c>
      <c r="HH15" s="176">
        <f t="shared" si="60"/>
        <v>33.838035446511192</v>
      </c>
      <c r="HI15" s="176">
        <f t="shared" si="60"/>
        <v>31.924547512830248</v>
      </c>
      <c r="HJ15" s="176">
        <f t="shared" si="60"/>
        <v>31.802295381905768</v>
      </c>
      <c r="HK15" s="176">
        <f t="shared" si="60"/>
        <v>30.77415388764669</v>
      </c>
      <c r="HL15" s="176">
        <f t="shared" si="60"/>
        <v>30.068978100399548</v>
      </c>
      <c r="HM15" s="176">
        <f t="shared" si="60"/>
        <v>29.185708172496152</v>
      </c>
      <c r="HN15" s="176">
        <f t="shared" si="30"/>
        <v>28.003666219271587</v>
      </c>
      <c r="HO15" s="176">
        <f t="shared" si="30"/>
        <v>26.670850218552477</v>
      </c>
      <c r="HP15" s="176">
        <f t="shared" si="30"/>
        <v>25.401468715226091</v>
      </c>
      <c r="HQ15" s="176">
        <f t="shared" si="30"/>
        <v>24.192502586279716</v>
      </c>
      <c r="HR15" s="176">
        <f t="shared" si="30"/>
        <v>23.041076401866686</v>
      </c>
      <c r="HS15" s="176">
        <f t="shared" si="30"/>
        <v>21.944451586325005</v>
      </c>
      <c r="HT15" s="176">
        <f t="shared" si="30"/>
        <v>20.90001990469284</v>
      </c>
      <c r="HU15" s="176">
        <f t="shared" si="30"/>
        <v>19.905297259228917</v>
      </c>
      <c r="HV15" s="176">
        <f t="shared" si="30"/>
        <v>18.957917781183539</v>
      </c>
      <c r="HW15" s="176">
        <f t="shared" si="30"/>
        <v>18.055628203767768</v>
      </c>
      <c r="HX15" s="176">
        <f t="shared" si="30"/>
        <v>0</v>
      </c>
      <c r="HY15" s="176">
        <f t="shared" si="30"/>
        <v>0</v>
      </c>
      <c r="HZ15" s="176">
        <f t="shared" si="30"/>
        <v>0</v>
      </c>
      <c r="IA15" s="176">
        <f t="shared" si="30"/>
        <v>0</v>
      </c>
      <c r="IB15" s="176">
        <f t="shared" si="30"/>
        <v>0</v>
      </c>
    </row>
    <row r="16" spans="1:236" s="144" customFormat="1">
      <c r="A16" s="236" t="s">
        <v>266</v>
      </c>
      <c r="B16" s="419">
        <f>SUM(P16:AX16)*VLOOKUP($A16,input,12,FALSE)</f>
        <v>46523.215475374192</v>
      </c>
      <c r="C16" s="225">
        <f>SUM(AZ16:CH16)*VLOOKUP($A16,input,12,FALSE)</f>
        <v>68315.746990671003</v>
      </c>
      <c r="D16" s="226">
        <f>SUM(B16:C16)</f>
        <v>114838.9624660452</v>
      </c>
      <c r="E16" s="227">
        <f>IF(Years&gt;1,SUM(CJ16:DS16)*VLOOKUP($A16,input,26,FALSE),0)</f>
        <v>0</v>
      </c>
      <c r="F16" s="228">
        <f>IF(Years&gt;1,SUM(DU16:FD16)*VLOOKUP($A16,input,26,FALSE),0)</f>
        <v>0</v>
      </c>
      <c r="G16" s="227">
        <f>IF(Years&gt;2,SUM(FF16:GP16)*VLOOKUP($A16,input,40,FALSE),0)</f>
        <v>0</v>
      </c>
      <c r="H16" s="228">
        <f>IF(Years&gt;2,SUM(GR16:IB16)*VLOOKUP($A16,input,40,FALSE),0)</f>
        <v>0</v>
      </c>
      <c r="I16" s="227">
        <f>B16+E16+G16</f>
        <v>46523.215475374192</v>
      </c>
      <c r="J16" s="176">
        <f>H16+F16+C16</f>
        <v>68315.746990671003</v>
      </c>
      <c r="K16" s="228">
        <f>SUM(I16:J16)</f>
        <v>114838.9624660452</v>
      </c>
      <c r="L16" s="227">
        <f>(B16*VLOOKUP($A16,input,16,FALSE))+(E16*VLOOKUP($A16,input,30,FALSE))+(G16*VLOOKUP($A16,input,44,FALSE))</f>
        <v>37218.572380299353</v>
      </c>
      <c r="M16" s="176">
        <f>(C16*(VLOOKUP($A16,input,16,FALSE))+(F16*VLOOKUP($A16,input,30,FALSE))+(H16*VLOOKUP($A16,input,44,FALSE)))</f>
        <v>54652.597592536804</v>
      </c>
      <c r="N16" s="228">
        <f>SUM(L16:M16)</f>
        <v>91871.169972836156</v>
      </c>
      <c r="O16" s="176">
        <f t="shared" si="2"/>
        <v>53.866398785442016</v>
      </c>
      <c r="P16" s="176">
        <f t="shared" si="104"/>
        <v>22.97911421401847</v>
      </c>
      <c r="Q16" s="176">
        <f t="shared" si="104"/>
        <v>22.152917083411882</v>
      </c>
      <c r="R16" s="176">
        <f t="shared" si="104"/>
        <v>22.056517254498633</v>
      </c>
      <c r="S16" s="176">
        <f t="shared" si="104"/>
        <v>20.554081244182704</v>
      </c>
      <c r="T16" s="176">
        <f t="shared" si="104"/>
        <v>18.930321520502758</v>
      </c>
      <c r="U16" s="176">
        <f t="shared" si="104"/>
        <v>18.306536673715044</v>
      </c>
      <c r="V16" s="176">
        <f t="shared" si="104"/>
        <v>17.70438887443596</v>
      </c>
      <c r="W16" s="176">
        <f t="shared" si="104"/>
        <v>18.039739851303377</v>
      </c>
      <c r="X16" s="176">
        <f t="shared" si="104"/>
        <v>18.289220757771066</v>
      </c>
      <c r="Y16" s="176">
        <f t="shared" si="104"/>
        <v>18.037397320610911</v>
      </c>
      <c r="Z16" s="176">
        <f t="shared" si="55"/>
        <v>17.919232042002555</v>
      </c>
      <c r="AA16" s="176">
        <f t="shared" si="55"/>
        <v>17.356555762019962</v>
      </c>
      <c r="AB16" s="176">
        <f t="shared" si="55"/>
        <v>17.042897099741737</v>
      </c>
      <c r="AC16" s="176">
        <f t="shared" si="55"/>
        <v>16.861592094352588</v>
      </c>
      <c r="AD16" s="176">
        <f t="shared" si="55"/>
        <v>16.270075284566548</v>
      </c>
      <c r="AE16" s="176">
        <f t="shared" si="55"/>
        <v>15.745973536320742</v>
      </c>
      <c r="AF16" s="176">
        <f t="shared" si="55"/>
        <v>15.236970297489851</v>
      </c>
      <c r="AG16" s="176">
        <f t="shared" si="55"/>
        <v>14.197736799883204</v>
      </c>
      <c r="AH16" s="176">
        <f t="shared" si="55"/>
        <v>14.058860702886239</v>
      </c>
      <c r="AI16" s="176">
        <f t="shared" si="55"/>
        <v>13.5708133165475</v>
      </c>
      <c r="AJ16" s="176">
        <f t="shared" si="27"/>
        <v>13.261948190937456</v>
      </c>
      <c r="AK16" s="176">
        <f t="shared" si="27"/>
        <v>12.863555671482256</v>
      </c>
      <c r="AL16" s="176">
        <f t="shared" si="27"/>
        <v>12.34660268587707</v>
      </c>
      <c r="AM16" s="176">
        <f t="shared" si="27"/>
        <v>11.758974284459615</v>
      </c>
      <c r="AN16" s="176">
        <f t="shared" si="27"/>
        <v>11.199313668751138</v>
      </c>
      <c r="AO16" s="176">
        <f t="shared" si="27"/>
        <v>10.666289730460106</v>
      </c>
      <c r="AP16" s="176">
        <f t="shared" si="27"/>
        <v>10.158634714515093</v>
      </c>
      <c r="AQ16" s="176">
        <f t="shared" si="27"/>
        <v>9.6751412038101048</v>
      </c>
      <c r="AR16" s="176">
        <f t="shared" si="27"/>
        <v>9.2146592474589539</v>
      </c>
      <c r="AS16" s="176">
        <f t="shared" si="27"/>
        <v>8.7760936257284765</v>
      </c>
      <c r="AT16" s="176">
        <f t="shared" si="27"/>
        <v>0</v>
      </c>
      <c r="AU16" s="176">
        <f t="shared" si="27"/>
        <v>0</v>
      </c>
      <c r="AV16" s="176">
        <f t="shared" si="27"/>
        <v>0</v>
      </c>
      <c r="AW16" s="176">
        <f t="shared" si="27"/>
        <v>0</v>
      </c>
      <c r="AX16" s="176">
        <f t="shared" si="27"/>
        <v>0</v>
      </c>
      <c r="AY16" s="187"/>
      <c r="AZ16" s="176">
        <f t="shared" si="105"/>
        <v>30.887284571423546</v>
      </c>
      <c r="BA16" s="176">
        <f t="shared" si="105"/>
        <v>30.413512483213232</v>
      </c>
      <c r="BB16" s="176">
        <f t="shared" si="105"/>
        <v>30.594939921911784</v>
      </c>
      <c r="BC16" s="176">
        <f t="shared" si="105"/>
        <v>30.09237697096184</v>
      </c>
      <c r="BD16" s="176">
        <f t="shared" si="105"/>
        <v>27.893066418889035</v>
      </c>
      <c r="BE16" s="176">
        <f t="shared" si="105"/>
        <v>26.945147957325307</v>
      </c>
      <c r="BF16" s="176">
        <f t="shared" si="105"/>
        <v>26.356888633052812</v>
      </c>
      <c r="BG16" s="176">
        <f t="shared" si="105"/>
        <v>26.525168363925669</v>
      </c>
      <c r="BH16" s="176">
        <f t="shared" si="105"/>
        <v>26.80676267154811</v>
      </c>
      <c r="BI16" s="176">
        <f t="shared" si="105"/>
        <v>26.781493753345938</v>
      </c>
      <c r="BJ16" s="176">
        <f t="shared" si="56"/>
        <v>26.399656809927734</v>
      </c>
      <c r="BK16" s="176">
        <f t="shared" si="56"/>
        <v>25.431246106277715</v>
      </c>
      <c r="BL16" s="176">
        <f t="shared" si="56"/>
        <v>25.119311559559414</v>
      </c>
      <c r="BM16" s="176">
        <f t="shared" si="56"/>
        <v>24.735250833519316</v>
      </c>
      <c r="BN16" s="176">
        <f t="shared" si="56"/>
        <v>23.75268558913395</v>
      </c>
      <c r="BO16" s="176">
        <f t="shared" si="56"/>
        <v>22.870340061233623</v>
      </c>
      <c r="BP16" s="176">
        <f t="shared" si="56"/>
        <v>22.539303923199562</v>
      </c>
      <c r="BQ16" s="176">
        <f t="shared" si="56"/>
        <v>21.264741569874271</v>
      </c>
      <c r="BR16" s="176">
        <f t="shared" si="56"/>
        <v>21.183310189541295</v>
      </c>
      <c r="BS16" s="176">
        <f t="shared" si="56"/>
        <v>20.49847156609966</v>
      </c>
      <c r="BT16" s="176">
        <f t="shared" si="28"/>
        <v>20.028758381563009</v>
      </c>
      <c r="BU16" s="176">
        <f t="shared" si="28"/>
        <v>19.440417803023607</v>
      </c>
      <c r="BV16" s="176">
        <f t="shared" si="28"/>
        <v>18.653067045742933</v>
      </c>
      <c r="BW16" s="176">
        <f t="shared" si="28"/>
        <v>17.765286637763939</v>
      </c>
      <c r="BX16" s="176">
        <f t="shared" si="28"/>
        <v>16.919759552032627</v>
      </c>
      <c r="BY16" s="176">
        <f t="shared" si="28"/>
        <v>16.114474769579758</v>
      </c>
      <c r="BZ16" s="176">
        <f t="shared" si="28"/>
        <v>15.347516984555888</v>
      </c>
      <c r="CA16" s="176">
        <f t="shared" si="28"/>
        <v>14.617062048828672</v>
      </c>
      <c r="CB16" s="176">
        <f t="shared" si="28"/>
        <v>13.921372633391494</v>
      </c>
      <c r="CC16" s="176">
        <f t="shared" si="28"/>
        <v>13.258794096264509</v>
      </c>
      <c r="CD16" s="176">
        <f t="shared" si="28"/>
        <v>0</v>
      </c>
      <c r="CE16" s="176">
        <f t="shared" si="28"/>
        <v>0</v>
      </c>
      <c r="CF16" s="176">
        <f t="shared" si="28"/>
        <v>0</v>
      </c>
      <c r="CG16" s="176">
        <f t="shared" si="28"/>
        <v>0</v>
      </c>
      <c r="CH16" s="176">
        <f t="shared" si="28"/>
        <v>0</v>
      </c>
      <c r="CI16" s="187"/>
      <c r="CJ16" s="176">
        <v>0</v>
      </c>
      <c r="CK16" s="176">
        <f t="shared" si="57"/>
        <v>22.152917083411882</v>
      </c>
      <c r="CL16" s="176">
        <f t="shared" si="57"/>
        <v>22.056517254498633</v>
      </c>
      <c r="CM16" s="176">
        <f t="shared" si="57"/>
        <v>20.554081244182704</v>
      </c>
      <c r="CN16" s="176">
        <f t="shared" si="57"/>
        <v>18.930321520502758</v>
      </c>
      <c r="CO16" s="176">
        <f t="shared" si="57"/>
        <v>18.306536673715044</v>
      </c>
      <c r="CP16" s="176">
        <f t="shared" si="57"/>
        <v>17.70438887443596</v>
      </c>
      <c r="CQ16" s="176">
        <f t="shared" si="57"/>
        <v>18.039739851303377</v>
      </c>
      <c r="CR16" s="176">
        <f t="shared" si="57"/>
        <v>18.289220757771066</v>
      </c>
      <c r="CS16" s="176">
        <f t="shared" si="57"/>
        <v>18.037397320610911</v>
      </c>
      <c r="CT16" s="176">
        <f t="shared" si="57"/>
        <v>17.919232042002555</v>
      </c>
      <c r="CU16" s="176">
        <f t="shared" si="57"/>
        <v>17.356555762019962</v>
      </c>
      <c r="CV16" s="176">
        <f t="shared" si="57"/>
        <v>17.042897099741737</v>
      </c>
      <c r="CW16" s="176">
        <f t="shared" si="57"/>
        <v>16.861592094352588</v>
      </c>
      <c r="CX16" s="176">
        <f t="shared" si="57"/>
        <v>16.270075284566548</v>
      </c>
      <c r="CY16" s="176">
        <f t="shared" si="57"/>
        <v>15.745973536320742</v>
      </c>
      <c r="CZ16" s="176">
        <f t="shared" si="57"/>
        <v>15.236970297489851</v>
      </c>
      <c r="DA16" s="176">
        <f t="shared" si="39"/>
        <v>14.197736799883204</v>
      </c>
      <c r="DB16" s="176">
        <f t="shared" si="39"/>
        <v>14.058860702886239</v>
      </c>
      <c r="DC16" s="176">
        <f t="shared" si="39"/>
        <v>13.5708133165475</v>
      </c>
      <c r="DD16" s="176">
        <f t="shared" si="39"/>
        <v>13.261948190937456</v>
      </c>
      <c r="DE16" s="176">
        <f t="shared" si="39"/>
        <v>12.863555671482256</v>
      </c>
      <c r="DF16" s="176">
        <f t="shared" si="39"/>
        <v>12.34660268587707</v>
      </c>
      <c r="DG16" s="176">
        <f t="shared" si="39"/>
        <v>11.758974284459615</v>
      </c>
      <c r="DH16" s="176">
        <f t="shared" si="39"/>
        <v>11.199313668751138</v>
      </c>
      <c r="DI16" s="176">
        <f t="shared" si="39"/>
        <v>10.666289730460106</v>
      </c>
      <c r="DJ16" s="176">
        <f t="shared" si="39"/>
        <v>10.158634714515093</v>
      </c>
      <c r="DK16" s="176">
        <f t="shared" si="40"/>
        <v>9.6751412038101048</v>
      </c>
      <c r="DL16" s="176">
        <f t="shared" si="40"/>
        <v>9.2146592474589539</v>
      </c>
      <c r="DM16" s="176">
        <f t="shared" si="40"/>
        <v>8.7760936257284765</v>
      </c>
      <c r="DN16" s="176">
        <f t="shared" si="40"/>
        <v>8.3584012451454566</v>
      </c>
      <c r="DO16" s="176">
        <f t="shared" si="40"/>
        <v>0</v>
      </c>
      <c r="DP16" s="176">
        <f t="shared" si="40"/>
        <v>0</v>
      </c>
      <c r="DQ16" s="176">
        <f t="shared" si="40"/>
        <v>0</v>
      </c>
      <c r="DR16" s="176">
        <f t="shared" si="40"/>
        <v>0</v>
      </c>
      <c r="DS16" s="176">
        <f t="shared" si="40"/>
        <v>0</v>
      </c>
      <c r="DT16" s="187"/>
      <c r="DU16" s="176">
        <v>0</v>
      </c>
      <c r="DV16" s="176">
        <f t="shared" si="41"/>
        <v>30.413512483213232</v>
      </c>
      <c r="DW16" s="176">
        <f t="shared" si="41"/>
        <v>30.594939921911784</v>
      </c>
      <c r="DX16" s="176">
        <f t="shared" si="41"/>
        <v>30.09237697096184</v>
      </c>
      <c r="DY16" s="176">
        <f t="shared" si="41"/>
        <v>27.893066418889035</v>
      </c>
      <c r="DZ16" s="176">
        <f t="shared" si="41"/>
        <v>26.945147957325307</v>
      </c>
      <c r="EA16" s="176">
        <f t="shared" si="41"/>
        <v>26.356888633052812</v>
      </c>
      <c r="EB16" s="176">
        <f t="shared" si="41"/>
        <v>26.525168363925669</v>
      </c>
      <c r="EC16" s="176">
        <f t="shared" si="41"/>
        <v>26.80676267154811</v>
      </c>
      <c r="ED16" s="176">
        <f t="shared" si="41"/>
        <v>26.781493753345938</v>
      </c>
      <c r="EE16" s="176">
        <f t="shared" si="41"/>
        <v>26.399656809927734</v>
      </c>
      <c r="EF16" s="176" t="e">
        <f>#N/A</f>
        <v>#N/A</v>
      </c>
      <c r="EG16" s="176" t="e">
        <f>#N/A</f>
        <v>#N/A</v>
      </c>
      <c r="EH16" s="176" t="e">
        <f>#N/A</f>
        <v>#N/A</v>
      </c>
      <c r="EI16" s="176" t="e">
        <f>#N/A</f>
        <v>#N/A</v>
      </c>
      <c r="EJ16" s="176" t="e">
        <f>#N/A</f>
        <v>#N/A</v>
      </c>
      <c r="EK16" s="176" t="e">
        <f>#N/A</f>
        <v>#N/A</v>
      </c>
      <c r="EL16" s="176" t="e">
        <f>#N/A</f>
        <v>#N/A</v>
      </c>
      <c r="EM16" s="176" t="e">
        <f>#N/A</f>
        <v>#N/A</v>
      </c>
      <c r="EN16" s="176" t="e">
        <f>#N/A</f>
        <v>#N/A</v>
      </c>
      <c r="EO16" s="176" t="e">
        <f>#N/A</f>
        <v>#N/A</v>
      </c>
      <c r="EP16" s="176">
        <f t="shared" si="58"/>
        <v>19.440417803023607</v>
      </c>
      <c r="EQ16" s="176">
        <f t="shared" si="58"/>
        <v>18.653067045742933</v>
      </c>
      <c r="ER16" s="176">
        <f t="shared" si="58"/>
        <v>17.765286637763939</v>
      </c>
      <c r="ES16" s="176">
        <f t="shared" si="58"/>
        <v>16.919759552032627</v>
      </c>
      <c r="ET16" s="176">
        <f t="shared" si="58"/>
        <v>16.114474769579758</v>
      </c>
      <c r="EU16" s="176">
        <f t="shared" si="58"/>
        <v>15.347516984555888</v>
      </c>
      <c r="EV16" s="176">
        <f t="shared" si="58"/>
        <v>14.617062048828672</v>
      </c>
      <c r="EW16" s="176">
        <f t="shared" si="58"/>
        <v>13.921372633391494</v>
      </c>
      <c r="EX16" s="176">
        <f t="shared" si="58"/>
        <v>13.258794096264509</v>
      </c>
      <c r="EY16" s="176">
        <f t="shared" si="58"/>
        <v>12.627750547060222</v>
      </c>
      <c r="EZ16" s="176">
        <f t="shared" si="58"/>
        <v>0</v>
      </c>
      <c r="FA16" s="176">
        <f t="shared" si="58"/>
        <v>0</v>
      </c>
      <c r="FB16" s="176">
        <f t="shared" si="58"/>
        <v>0</v>
      </c>
      <c r="FC16" s="176">
        <f t="shared" si="58"/>
        <v>0</v>
      </c>
      <c r="FD16" s="176">
        <f t="shared" si="58"/>
        <v>0</v>
      </c>
      <c r="FE16" s="187"/>
      <c r="FF16" s="176">
        <v>0</v>
      </c>
      <c r="FG16" s="176">
        <v>14</v>
      </c>
      <c r="FH16" s="176">
        <f t="shared" si="106"/>
        <v>22.056517254498633</v>
      </c>
      <c r="FI16" s="176">
        <f t="shared" si="106"/>
        <v>20.554081244182704</v>
      </c>
      <c r="FJ16" s="176">
        <f t="shared" si="106"/>
        <v>18.930321520502758</v>
      </c>
      <c r="FK16" s="176">
        <f t="shared" si="106"/>
        <v>18.306536673715044</v>
      </c>
      <c r="FL16" s="176">
        <f t="shared" si="106"/>
        <v>17.70438887443596</v>
      </c>
      <c r="FM16" s="176">
        <f t="shared" si="106"/>
        <v>18.039739851303377</v>
      </c>
      <c r="FN16" s="176">
        <f t="shared" si="106"/>
        <v>18.289220757771066</v>
      </c>
      <c r="FO16" s="176">
        <f t="shared" si="106"/>
        <v>18.037397320610911</v>
      </c>
      <c r="FP16" s="176">
        <f t="shared" si="106"/>
        <v>17.919232042002555</v>
      </c>
      <c r="FQ16" s="176">
        <f t="shared" si="106"/>
        <v>17.356555762019962</v>
      </c>
      <c r="FR16" s="176">
        <f t="shared" si="59"/>
        <v>17.042897099741737</v>
      </c>
      <c r="FS16" s="176">
        <f t="shared" si="59"/>
        <v>16.861592094352588</v>
      </c>
      <c r="FT16" s="176">
        <f t="shared" si="59"/>
        <v>16.270075284566548</v>
      </c>
      <c r="FU16" s="176">
        <f t="shared" si="59"/>
        <v>15.745973536320742</v>
      </c>
      <c r="FV16" s="176">
        <f t="shared" si="59"/>
        <v>15.236970297489851</v>
      </c>
      <c r="FW16" s="176">
        <f t="shared" si="59"/>
        <v>14.197736799883204</v>
      </c>
      <c r="FX16" s="176">
        <f t="shared" si="59"/>
        <v>14.058860702886239</v>
      </c>
      <c r="FY16" s="176">
        <f t="shared" si="59"/>
        <v>13.5708133165475</v>
      </c>
      <c r="FZ16" s="176">
        <f t="shared" si="59"/>
        <v>13.261948190937456</v>
      </c>
      <c r="GA16" s="176">
        <f t="shared" si="59"/>
        <v>12.863555671482256</v>
      </c>
      <c r="GB16" s="176">
        <f t="shared" si="29"/>
        <v>12.34660268587707</v>
      </c>
      <c r="GC16" s="176">
        <f t="shared" si="29"/>
        <v>11.758974284459615</v>
      </c>
      <c r="GD16" s="176">
        <f t="shared" si="29"/>
        <v>11.199313668751138</v>
      </c>
      <c r="GE16" s="176">
        <f t="shared" si="29"/>
        <v>10.666289730460106</v>
      </c>
      <c r="GF16" s="176">
        <f t="shared" si="29"/>
        <v>10.158634714515093</v>
      </c>
      <c r="GG16" s="176">
        <f t="shared" si="29"/>
        <v>9.6751412038101048</v>
      </c>
      <c r="GH16" s="176">
        <f t="shared" si="29"/>
        <v>9.2146592474589539</v>
      </c>
      <c r="GI16" s="176">
        <f t="shared" si="29"/>
        <v>8.7760936257284765</v>
      </c>
      <c r="GJ16" s="176">
        <f t="shared" si="29"/>
        <v>8.3584012451454566</v>
      </c>
      <c r="GK16" s="176">
        <f t="shared" si="29"/>
        <v>7.96058865758169</v>
      </c>
      <c r="GL16" s="176">
        <f t="shared" si="29"/>
        <v>0</v>
      </c>
      <c r="GM16" s="176">
        <f t="shared" si="29"/>
        <v>0</v>
      </c>
      <c r="GN16" s="176">
        <f t="shared" si="29"/>
        <v>0</v>
      </c>
      <c r="GO16" s="176">
        <f t="shared" si="29"/>
        <v>0</v>
      </c>
      <c r="GP16" s="176">
        <f t="shared" si="29"/>
        <v>0</v>
      </c>
      <c r="GQ16" s="187"/>
      <c r="GR16" s="176">
        <v>0</v>
      </c>
      <c r="GS16" s="176">
        <v>0</v>
      </c>
      <c r="GT16" s="176">
        <f t="shared" si="107"/>
        <v>30.594939921911784</v>
      </c>
      <c r="GU16" s="176">
        <f t="shared" si="107"/>
        <v>30.09237697096184</v>
      </c>
      <c r="GV16" s="176">
        <f t="shared" si="107"/>
        <v>27.893066418889035</v>
      </c>
      <c r="GW16" s="176">
        <f t="shared" si="107"/>
        <v>26.945147957325307</v>
      </c>
      <c r="GX16" s="176">
        <f t="shared" si="107"/>
        <v>26.356888633052812</v>
      </c>
      <c r="GY16" s="176">
        <f t="shared" si="107"/>
        <v>26.525168363925669</v>
      </c>
      <c r="GZ16" s="176">
        <f t="shared" si="107"/>
        <v>26.80676267154811</v>
      </c>
      <c r="HA16" s="176">
        <f t="shared" si="107"/>
        <v>26.781493753345938</v>
      </c>
      <c r="HB16" s="176">
        <f t="shared" si="107"/>
        <v>26.399656809927734</v>
      </c>
      <c r="HC16" s="176">
        <f t="shared" si="107"/>
        <v>25.431246106277715</v>
      </c>
      <c r="HD16" s="176">
        <f t="shared" si="60"/>
        <v>25.119311559559414</v>
      </c>
      <c r="HE16" s="176">
        <f t="shared" si="60"/>
        <v>24.735250833519316</v>
      </c>
      <c r="HF16" s="176">
        <f t="shared" si="60"/>
        <v>23.75268558913395</v>
      </c>
      <c r="HG16" s="176">
        <f t="shared" si="60"/>
        <v>22.870340061233623</v>
      </c>
      <c r="HH16" s="176">
        <f t="shared" si="60"/>
        <v>22.539303923199562</v>
      </c>
      <c r="HI16" s="176">
        <f t="shared" si="60"/>
        <v>21.264741569874271</v>
      </c>
      <c r="HJ16" s="176">
        <f t="shared" si="60"/>
        <v>21.183310189541295</v>
      </c>
      <c r="HK16" s="176">
        <f t="shared" si="60"/>
        <v>20.49847156609966</v>
      </c>
      <c r="HL16" s="176">
        <f t="shared" si="60"/>
        <v>20.028758381563009</v>
      </c>
      <c r="HM16" s="176">
        <f t="shared" si="60"/>
        <v>19.440417803023607</v>
      </c>
      <c r="HN16" s="176">
        <f t="shared" si="30"/>
        <v>18.653067045742933</v>
      </c>
      <c r="HO16" s="176">
        <f t="shared" si="30"/>
        <v>17.765286637763939</v>
      </c>
      <c r="HP16" s="176">
        <f t="shared" si="30"/>
        <v>16.919759552032627</v>
      </c>
      <c r="HQ16" s="176">
        <f t="shared" si="30"/>
        <v>16.114474769579758</v>
      </c>
      <c r="HR16" s="176">
        <f t="shared" si="30"/>
        <v>15.347516984555888</v>
      </c>
      <c r="HS16" s="176">
        <f t="shared" si="30"/>
        <v>14.617062048828672</v>
      </c>
      <c r="HT16" s="176">
        <f t="shared" si="30"/>
        <v>13.921372633391494</v>
      </c>
      <c r="HU16" s="176">
        <f t="shared" si="30"/>
        <v>13.258794096264509</v>
      </c>
      <c r="HV16" s="176">
        <f t="shared" si="30"/>
        <v>12.627750547060222</v>
      </c>
      <c r="HW16" s="176">
        <f t="shared" si="30"/>
        <v>12.026741098853435</v>
      </c>
      <c r="HX16" s="176">
        <f t="shared" si="30"/>
        <v>0</v>
      </c>
      <c r="HY16" s="176">
        <f t="shared" si="30"/>
        <v>0</v>
      </c>
      <c r="HZ16" s="176">
        <f t="shared" si="30"/>
        <v>0</v>
      </c>
      <c r="IA16" s="176">
        <f t="shared" si="30"/>
        <v>0</v>
      </c>
      <c r="IB16" s="176">
        <f t="shared" si="30"/>
        <v>0</v>
      </c>
    </row>
    <row r="17" spans="1:236" s="144" customFormat="1">
      <c r="A17" s="192" t="s">
        <v>249</v>
      </c>
      <c r="B17" s="419">
        <f>SUM(P17:AX17)*VLOOKUP($A17,input,12,FALSE)</f>
        <v>7861.4739619611928</v>
      </c>
      <c r="C17" s="225">
        <f>SUM(AZ17:CH17)*VLOOKUP($A17,input,12,FALSE)</f>
        <v>130964.31575807654</v>
      </c>
      <c r="D17" s="226">
        <f>SUM(B17:C17)</f>
        <v>138825.78972003772</v>
      </c>
      <c r="E17" s="227">
        <f>IF(Years&gt;1,SUM(CJ17:DS17)*VLOOKUP($A17,input,26,FALSE),0)</f>
        <v>0</v>
      </c>
      <c r="F17" s="228">
        <f>IF(Years&gt;1,SUM(DU17:FD17)*VLOOKUP($A17,input,26,FALSE),0)</f>
        <v>0</v>
      </c>
      <c r="G17" s="227">
        <f>IF(Years&gt;2,SUM(FF17:GP17)*VLOOKUP($A17,input,40,FALSE),0)</f>
        <v>0</v>
      </c>
      <c r="H17" s="228">
        <f>IF(Years&gt;2,SUM(GR17:IB17)*VLOOKUP($A17,input,40,FALSE),0)</f>
        <v>0</v>
      </c>
      <c r="I17" s="227">
        <f>B17+E17+G17</f>
        <v>7861.4739619611928</v>
      </c>
      <c r="J17" s="176">
        <f>H17+F17+C17</f>
        <v>130964.31575807654</v>
      </c>
      <c r="K17" s="228">
        <f>SUM(I17:J17)</f>
        <v>138825.78972003772</v>
      </c>
      <c r="L17" s="227">
        <f>(B17*VLOOKUP($A17,input,16,FALSE))+(E17*VLOOKUP($A17,input,30,FALSE))+(G17*VLOOKUP($A17,input,44,FALSE))</f>
        <v>6289.1791695689544</v>
      </c>
      <c r="M17" s="176">
        <f>(C17*(VLOOKUP($A17,input,16,FALSE))+(F17*VLOOKUP($A17,input,30,FALSE))+(H17*VLOOKUP($A17,input,44,FALSE)))</f>
        <v>104771.45260646124</v>
      </c>
      <c r="N17" s="228">
        <f>SUM(L17:M17)</f>
        <v>111060.6317760302</v>
      </c>
      <c r="O17" s="176">
        <f t="shared" si="2"/>
        <v>75.113446727469267</v>
      </c>
      <c r="P17" s="176">
        <f t="shared" si="104"/>
        <v>4.6226206436363695</v>
      </c>
      <c r="Q17" s="176">
        <f t="shared" si="104"/>
        <v>4.4564177223190091</v>
      </c>
      <c r="R17" s="176">
        <f t="shared" si="104"/>
        <v>4.4370253369108044</v>
      </c>
      <c r="S17" s="176">
        <f t="shared" si="104"/>
        <v>4.1347860228822357</v>
      </c>
      <c r="T17" s="176">
        <f t="shared" si="104"/>
        <v>3.8081404808008466</v>
      </c>
      <c r="U17" s="176">
        <f t="shared" si="104"/>
        <v>3.6826560655578366</v>
      </c>
      <c r="V17" s="176">
        <f t="shared" si="104"/>
        <v>3.5615242925250183</v>
      </c>
      <c r="W17" s="176">
        <f t="shared" si="104"/>
        <v>3.6289855677549072</v>
      </c>
      <c r="X17" s="176">
        <f t="shared" si="104"/>
        <v>3.6791726888810596</v>
      </c>
      <c r="Y17" s="176">
        <f t="shared" si="104"/>
        <v>3.6285143298021958</v>
      </c>
      <c r="Z17" s="176">
        <f t="shared" si="55"/>
        <v>3.6047434720063452</v>
      </c>
      <c r="AA17" s="176">
        <f t="shared" si="55"/>
        <v>3.4915520337591177</v>
      </c>
      <c r="AB17" s="176">
        <f t="shared" si="55"/>
        <v>3.4284545186069386</v>
      </c>
      <c r="AC17" s="176">
        <f t="shared" si="55"/>
        <v>3.391982083120491</v>
      </c>
      <c r="AD17" s="176">
        <f t="shared" si="55"/>
        <v>3.2729889056416677</v>
      </c>
      <c r="AE17" s="176">
        <f t="shared" si="55"/>
        <v>3.1675573586184584</v>
      </c>
      <c r="AF17" s="176">
        <f t="shared" si="55"/>
        <v>3.065163121069387</v>
      </c>
      <c r="AG17" s="176">
        <f t="shared" si="55"/>
        <v>2.8561044874400614</v>
      </c>
      <c r="AH17" s="176">
        <f t="shared" si="55"/>
        <v>2.8281673134086023</v>
      </c>
      <c r="AI17" s="176">
        <f t="shared" si="55"/>
        <v>2.7299886846699057</v>
      </c>
      <c r="AJ17" s="176">
        <f t="shared" si="27"/>
        <v>2.6678554669815875</v>
      </c>
      <c r="AK17" s="176">
        <f t="shared" si="27"/>
        <v>2.5877123654002205</v>
      </c>
      <c r="AL17" s="176">
        <f t="shared" si="27"/>
        <v>2.4837189076545707</v>
      </c>
      <c r="AM17" s="176">
        <f t="shared" si="27"/>
        <v>2.3655079464364825</v>
      </c>
      <c r="AN17" s="176">
        <f t="shared" si="27"/>
        <v>2.2529231578537279</v>
      </c>
      <c r="AO17" s="176">
        <f t="shared" si="27"/>
        <v>2.1456967679351235</v>
      </c>
      <c r="AP17" s="176">
        <f t="shared" si="27"/>
        <v>2.0435737472348148</v>
      </c>
      <c r="AQ17" s="176">
        <f t="shared" si="27"/>
        <v>1.9463112042650066</v>
      </c>
      <c r="AR17" s="176">
        <f t="shared" si="27"/>
        <v>1.8536778077978655</v>
      </c>
      <c r="AS17" s="176">
        <f t="shared" si="27"/>
        <v>1.7654532366625801</v>
      </c>
      <c r="AT17" s="176">
        <f t="shared" si="27"/>
        <v>0</v>
      </c>
      <c r="AU17" s="176">
        <f t="shared" si="27"/>
        <v>0</v>
      </c>
      <c r="AV17" s="176">
        <f t="shared" si="27"/>
        <v>0</v>
      </c>
      <c r="AW17" s="176">
        <f t="shared" si="27"/>
        <v>0</v>
      </c>
      <c r="AX17" s="176">
        <f t="shared" si="27"/>
        <v>0</v>
      </c>
      <c r="AY17" s="187"/>
      <c r="AZ17" s="176">
        <f t="shared" si="105"/>
        <v>70.4908260838329</v>
      </c>
      <c r="BA17" s="176">
        <f t="shared" si="105"/>
        <v>69.409585491245963</v>
      </c>
      <c r="BB17" s="176">
        <f t="shared" si="105"/>
        <v>69.823638400253273</v>
      </c>
      <c r="BC17" s="176">
        <f t="shared" si="105"/>
        <v>68.676691426340071</v>
      </c>
      <c r="BD17" s="176">
        <f t="shared" si="105"/>
        <v>63.657434480265408</v>
      </c>
      <c r="BE17" s="176">
        <f t="shared" si="105"/>
        <v>61.494099103170988</v>
      </c>
      <c r="BF17" s="176">
        <f t="shared" si="105"/>
        <v>60.151576239964996</v>
      </c>
      <c r="BG17" s="176">
        <f t="shared" si="105"/>
        <v>60.535623507537608</v>
      </c>
      <c r="BH17" s="176">
        <f t="shared" si="105"/>
        <v>61.178276807762508</v>
      </c>
      <c r="BI17" s="176">
        <f t="shared" si="105"/>
        <v>61.120608192892945</v>
      </c>
      <c r="BJ17" s="176">
        <f t="shared" si="56"/>
        <v>60.249181586626072</v>
      </c>
      <c r="BK17" s="176">
        <f t="shared" si="56"/>
        <v>58.039078904052509</v>
      </c>
      <c r="BL17" s="176">
        <f t="shared" si="56"/>
        <v>57.327183242541281</v>
      </c>
      <c r="BM17" s="176">
        <f t="shared" si="56"/>
        <v>56.450681529277368</v>
      </c>
      <c r="BN17" s="176">
        <f t="shared" si="56"/>
        <v>54.208275415595629</v>
      </c>
      <c r="BO17" s="176">
        <f t="shared" si="56"/>
        <v>52.194590301604947</v>
      </c>
      <c r="BP17" s="176">
        <f t="shared" si="56"/>
        <v>51.439101071735514</v>
      </c>
      <c r="BQ17" s="176">
        <f t="shared" si="56"/>
        <v>48.530300430050843</v>
      </c>
      <c r="BR17" s="176">
        <f t="shared" si="56"/>
        <v>48.34445808915018</v>
      </c>
      <c r="BS17" s="176">
        <f t="shared" si="56"/>
        <v>46.78152237076791</v>
      </c>
      <c r="BT17" s="176">
        <f t="shared" si="28"/>
        <v>45.709544990435489</v>
      </c>
      <c r="BU17" s="176">
        <f t="shared" si="28"/>
        <v>44.366836689096097</v>
      </c>
      <c r="BV17" s="176">
        <f t="shared" si="28"/>
        <v>42.569948226139573</v>
      </c>
      <c r="BW17" s="176">
        <f t="shared" si="28"/>
        <v>40.543859652546409</v>
      </c>
      <c r="BX17" s="176">
        <f t="shared" si="28"/>
        <v>38.614201426630409</v>
      </c>
      <c r="BY17" s="176">
        <f t="shared" si="28"/>
        <v>36.776384009674274</v>
      </c>
      <c r="BZ17" s="176">
        <f t="shared" si="28"/>
        <v>35.026036299025151</v>
      </c>
      <c r="CA17" s="176">
        <f t="shared" si="28"/>
        <v>33.358995231774365</v>
      </c>
      <c r="CB17" s="176">
        <f t="shared" si="28"/>
        <v>31.771295883243216</v>
      </c>
      <c r="CC17" s="176">
        <f t="shared" si="28"/>
        <v>30.259162036724703</v>
      </c>
      <c r="CD17" s="176">
        <f t="shared" si="28"/>
        <v>0</v>
      </c>
      <c r="CE17" s="176">
        <f t="shared" si="28"/>
        <v>0</v>
      </c>
      <c r="CF17" s="176">
        <f t="shared" si="28"/>
        <v>0</v>
      </c>
      <c r="CG17" s="176">
        <f t="shared" si="28"/>
        <v>0</v>
      </c>
      <c r="CH17" s="176">
        <f t="shared" si="28"/>
        <v>0</v>
      </c>
      <c r="CI17" s="187"/>
      <c r="CJ17" s="176">
        <v>0</v>
      </c>
      <c r="CK17" s="176">
        <f t="shared" si="57"/>
        <v>4.4564177223190091</v>
      </c>
      <c r="CL17" s="176">
        <f t="shared" si="57"/>
        <v>4.4370253369108044</v>
      </c>
      <c r="CM17" s="176">
        <f t="shared" si="57"/>
        <v>4.1347860228822357</v>
      </c>
      <c r="CN17" s="176">
        <f t="shared" si="57"/>
        <v>3.8081404808008466</v>
      </c>
      <c r="CO17" s="176">
        <f t="shared" si="57"/>
        <v>3.6826560655578366</v>
      </c>
      <c r="CP17" s="176">
        <f t="shared" si="57"/>
        <v>3.5615242925250183</v>
      </c>
      <c r="CQ17" s="176">
        <f t="shared" si="57"/>
        <v>3.6289855677549072</v>
      </c>
      <c r="CR17" s="176">
        <f t="shared" si="57"/>
        <v>3.6791726888810596</v>
      </c>
      <c r="CS17" s="176">
        <f t="shared" si="57"/>
        <v>3.6285143298021958</v>
      </c>
      <c r="CT17" s="176">
        <f t="shared" si="57"/>
        <v>3.6047434720063452</v>
      </c>
      <c r="CU17" s="176">
        <f t="shared" si="57"/>
        <v>3.4915520337591177</v>
      </c>
      <c r="CV17" s="176">
        <f t="shared" si="57"/>
        <v>3.4284545186069386</v>
      </c>
      <c r="CW17" s="176">
        <f t="shared" si="57"/>
        <v>3.391982083120491</v>
      </c>
      <c r="CX17" s="176">
        <f t="shared" si="57"/>
        <v>3.2729889056416677</v>
      </c>
      <c r="CY17" s="176">
        <f t="shared" si="57"/>
        <v>3.1675573586184584</v>
      </c>
      <c r="CZ17" s="176">
        <f t="shared" si="57"/>
        <v>3.065163121069387</v>
      </c>
      <c r="DA17" s="176">
        <f t="shared" si="39"/>
        <v>2.8561044874400614</v>
      </c>
      <c r="DB17" s="176">
        <f t="shared" si="39"/>
        <v>2.8281673134086023</v>
      </c>
      <c r="DC17" s="176">
        <f t="shared" si="39"/>
        <v>2.7299886846699057</v>
      </c>
      <c r="DD17" s="176">
        <f t="shared" si="39"/>
        <v>2.6678554669815875</v>
      </c>
      <c r="DE17" s="176">
        <f t="shared" si="39"/>
        <v>2.5877123654002205</v>
      </c>
      <c r="DF17" s="176">
        <f t="shared" si="39"/>
        <v>2.4837189076545707</v>
      </c>
      <c r="DG17" s="176">
        <f t="shared" si="39"/>
        <v>2.3655079464364825</v>
      </c>
      <c r="DH17" s="176">
        <f t="shared" si="39"/>
        <v>2.2529231578537279</v>
      </c>
      <c r="DI17" s="176">
        <f t="shared" si="39"/>
        <v>2.1456967679351235</v>
      </c>
      <c r="DJ17" s="176">
        <f t="shared" si="39"/>
        <v>2.0435737472348148</v>
      </c>
      <c r="DK17" s="176">
        <f t="shared" si="40"/>
        <v>1.9463112042650066</v>
      </c>
      <c r="DL17" s="176">
        <f t="shared" si="40"/>
        <v>1.8536778077978655</v>
      </c>
      <c r="DM17" s="176">
        <f t="shared" si="40"/>
        <v>1.7654532366625801</v>
      </c>
      <c r="DN17" s="176">
        <f t="shared" si="40"/>
        <v>1.6814276557289694</v>
      </c>
      <c r="DO17" s="176">
        <f t="shared" si="40"/>
        <v>0</v>
      </c>
      <c r="DP17" s="176">
        <f t="shared" si="40"/>
        <v>0</v>
      </c>
      <c r="DQ17" s="176">
        <f t="shared" si="40"/>
        <v>0</v>
      </c>
      <c r="DR17" s="176">
        <f t="shared" si="40"/>
        <v>0</v>
      </c>
      <c r="DS17" s="176">
        <f t="shared" si="40"/>
        <v>0</v>
      </c>
      <c r="DT17" s="187"/>
      <c r="DU17" s="176">
        <v>0</v>
      </c>
      <c r="DV17" s="176">
        <f t="shared" si="41"/>
        <v>69.409585491245963</v>
      </c>
      <c r="DW17" s="176">
        <f t="shared" si="41"/>
        <v>69.823638400253273</v>
      </c>
      <c r="DX17" s="176">
        <f t="shared" si="41"/>
        <v>68.676691426340071</v>
      </c>
      <c r="DY17" s="176">
        <f t="shared" si="41"/>
        <v>63.657434480265408</v>
      </c>
      <c r="DZ17" s="176">
        <f t="shared" si="41"/>
        <v>61.494099103170988</v>
      </c>
      <c r="EA17" s="176">
        <f t="shared" si="41"/>
        <v>60.151576239964996</v>
      </c>
      <c r="EB17" s="176">
        <f t="shared" si="41"/>
        <v>60.535623507537608</v>
      </c>
      <c r="EC17" s="176">
        <f t="shared" si="41"/>
        <v>61.178276807762508</v>
      </c>
      <c r="ED17" s="176">
        <f t="shared" si="41"/>
        <v>61.120608192892945</v>
      </c>
      <c r="EE17" s="176">
        <f t="shared" si="41"/>
        <v>60.249181586626072</v>
      </c>
      <c r="EF17" s="176" t="e">
        <f>#N/A</f>
        <v>#N/A</v>
      </c>
      <c r="EG17" s="176" t="e">
        <f>#N/A</f>
        <v>#N/A</v>
      </c>
      <c r="EH17" s="176" t="e">
        <f>#N/A</f>
        <v>#N/A</v>
      </c>
      <c r="EI17" s="176" t="e">
        <f>#N/A</f>
        <v>#N/A</v>
      </c>
      <c r="EJ17" s="176" t="e">
        <f>#N/A</f>
        <v>#N/A</v>
      </c>
      <c r="EK17" s="176" t="e">
        <f>#N/A</f>
        <v>#N/A</v>
      </c>
      <c r="EL17" s="176" t="e">
        <f>#N/A</f>
        <v>#N/A</v>
      </c>
      <c r="EM17" s="176" t="e">
        <f>#N/A</f>
        <v>#N/A</v>
      </c>
      <c r="EN17" s="176" t="e">
        <f>#N/A</f>
        <v>#N/A</v>
      </c>
      <c r="EO17" s="176" t="e">
        <f>#N/A</f>
        <v>#N/A</v>
      </c>
      <c r="EP17" s="176">
        <f t="shared" si="58"/>
        <v>44.366836689096097</v>
      </c>
      <c r="EQ17" s="176">
        <f t="shared" si="58"/>
        <v>42.569948226139573</v>
      </c>
      <c r="ER17" s="176">
        <f t="shared" si="58"/>
        <v>40.543859652546409</v>
      </c>
      <c r="ES17" s="176">
        <f t="shared" si="58"/>
        <v>38.614201426630409</v>
      </c>
      <c r="ET17" s="176">
        <f t="shared" si="58"/>
        <v>36.776384009674274</v>
      </c>
      <c r="EU17" s="176">
        <f t="shared" si="58"/>
        <v>35.026036299025151</v>
      </c>
      <c r="EV17" s="176">
        <f t="shared" si="58"/>
        <v>33.358995231774365</v>
      </c>
      <c r="EW17" s="176">
        <f t="shared" si="58"/>
        <v>31.771295883243216</v>
      </c>
      <c r="EX17" s="176">
        <f t="shared" si="58"/>
        <v>30.259162036724703</v>
      </c>
      <c r="EY17" s="176">
        <f t="shared" si="58"/>
        <v>28.818997202052287</v>
      </c>
      <c r="EZ17" s="176">
        <f t="shared" si="58"/>
        <v>0</v>
      </c>
      <c r="FA17" s="176">
        <f t="shared" si="58"/>
        <v>0</v>
      </c>
      <c r="FB17" s="176">
        <f t="shared" si="58"/>
        <v>0</v>
      </c>
      <c r="FC17" s="176">
        <f t="shared" si="58"/>
        <v>0</v>
      </c>
      <c r="FD17" s="176">
        <f t="shared" si="58"/>
        <v>0</v>
      </c>
      <c r="FE17" s="187"/>
      <c r="FF17" s="176">
        <v>0</v>
      </c>
      <c r="FG17" s="176">
        <v>15</v>
      </c>
      <c r="FH17" s="176">
        <f t="shared" si="106"/>
        <v>4.4370253369108044</v>
      </c>
      <c r="FI17" s="176">
        <f t="shared" si="106"/>
        <v>4.1347860228822357</v>
      </c>
      <c r="FJ17" s="176">
        <f t="shared" si="106"/>
        <v>3.8081404808008466</v>
      </c>
      <c r="FK17" s="176">
        <f t="shared" si="106"/>
        <v>3.6826560655578366</v>
      </c>
      <c r="FL17" s="176">
        <f t="shared" si="106"/>
        <v>3.5615242925250183</v>
      </c>
      <c r="FM17" s="176">
        <f t="shared" si="106"/>
        <v>3.6289855677549072</v>
      </c>
      <c r="FN17" s="176">
        <f t="shared" si="106"/>
        <v>3.6791726888810596</v>
      </c>
      <c r="FO17" s="176">
        <f t="shared" si="106"/>
        <v>3.6285143298021958</v>
      </c>
      <c r="FP17" s="176">
        <f t="shared" si="106"/>
        <v>3.6047434720063452</v>
      </c>
      <c r="FQ17" s="176">
        <f t="shared" si="106"/>
        <v>3.4915520337591177</v>
      </c>
      <c r="FR17" s="176">
        <f t="shared" si="59"/>
        <v>3.4284545186069386</v>
      </c>
      <c r="FS17" s="176">
        <f t="shared" si="59"/>
        <v>3.391982083120491</v>
      </c>
      <c r="FT17" s="176">
        <f t="shared" si="59"/>
        <v>3.2729889056416677</v>
      </c>
      <c r="FU17" s="176">
        <f t="shared" si="59"/>
        <v>3.1675573586184584</v>
      </c>
      <c r="FV17" s="176">
        <f t="shared" si="59"/>
        <v>3.065163121069387</v>
      </c>
      <c r="FW17" s="176">
        <f t="shared" si="59"/>
        <v>2.8561044874400614</v>
      </c>
      <c r="FX17" s="176">
        <f t="shared" si="59"/>
        <v>2.8281673134086023</v>
      </c>
      <c r="FY17" s="176">
        <f t="shared" si="59"/>
        <v>2.7299886846699057</v>
      </c>
      <c r="FZ17" s="176">
        <f t="shared" si="59"/>
        <v>2.6678554669815875</v>
      </c>
      <c r="GA17" s="176">
        <f t="shared" si="59"/>
        <v>2.5877123654002205</v>
      </c>
      <c r="GB17" s="176">
        <f t="shared" si="29"/>
        <v>2.4837189076545707</v>
      </c>
      <c r="GC17" s="176">
        <f t="shared" si="29"/>
        <v>2.3655079464364825</v>
      </c>
      <c r="GD17" s="176">
        <f t="shared" si="29"/>
        <v>2.2529231578537279</v>
      </c>
      <c r="GE17" s="176">
        <f t="shared" si="29"/>
        <v>2.1456967679351235</v>
      </c>
      <c r="GF17" s="176">
        <f t="shared" si="29"/>
        <v>2.0435737472348148</v>
      </c>
      <c r="GG17" s="176">
        <f t="shared" si="29"/>
        <v>1.9463112042650066</v>
      </c>
      <c r="GH17" s="176">
        <f t="shared" si="29"/>
        <v>1.8536778077978655</v>
      </c>
      <c r="GI17" s="176">
        <f t="shared" si="29"/>
        <v>1.7654532366625801</v>
      </c>
      <c r="GJ17" s="176">
        <f t="shared" si="29"/>
        <v>1.6814276557289694</v>
      </c>
      <c r="GK17" s="176">
        <f t="shared" si="29"/>
        <v>1.6014012168313023</v>
      </c>
      <c r="GL17" s="176">
        <f t="shared" si="29"/>
        <v>0</v>
      </c>
      <c r="GM17" s="176">
        <f t="shared" si="29"/>
        <v>0</v>
      </c>
      <c r="GN17" s="176">
        <f t="shared" si="29"/>
        <v>0</v>
      </c>
      <c r="GO17" s="176">
        <f t="shared" si="29"/>
        <v>0</v>
      </c>
      <c r="GP17" s="176">
        <f t="shared" si="29"/>
        <v>0</v>
      </c>
      <c r="GQ17" s="187"/>
      <c r="GR17" s="176">
        <v>0</v>
      </c>
      <c r="GS17" s="176">
        <v>0</v>
      </c>
      <c r="GT17" s="176">
        <f t="shared" si="107"/>
        <v>69.823638400253273</v>
      </c>
      <c r="GU17" s="176">
        <f t="shared" si="107"/>
        <v>68.676691426340071</v>
      </c>
      <c r="GV17" s="176">
        <f t="shared" si="107"/>
        <v>63.657434480265408</v>
      </c>
      <c r="GW17" s="176">
        <f t="shared" si="107"/>
        <v>61.494099103170988</v>
      </c>
      <c r="GX17" s="176">
        <f t="shared" si="107"/>
        <v>60.151576239964996</v>
      </c>
      <c r="GY17" s="176">
        <f t="shared" si="107"/>
        <v>60.535623507537608</v>
      </c>
      <c r="GZ17" s="176">
        <f t="shared" si="107"/>
        <v>61.178276807762508</v>
      </c>
      <c r="HA17" s="176">
        <f t="shared" si="107"/>
        <v>61.120608192892945</v>
      </c>
      <c r="HB17" s="176">
        <f t="shared" si="107"/>
        <v>60.249181586626072</v>
      </c>
      <c r="HC17" s="176">
        <f t="shared" si="107"/>
        <v>58.039078904052509</v>
      </c>
      <c r="HD17" s="176">
        <f t="shared" si="60"/>
        <v>57.327183242541281</v>
      </c>
      <c r="HE17" s="176">
        <f t="shared" si="60"/>
        <v>56.450681529277368</v>
      </c>
      <c r="HF17" s="176">
        <f t="shared" si="60"/>
        <v>54.208275415595629</v>
      </c>
      <c r="HG17" s="176">
        <f t="shared" si="60"/>
        <v>52.194590301604947</v>
      </c>
      <c r="HH17" s="176">
        <f t="shared" si="60"/>
        <v>51.439101071735514</v>
      </c>
      <c r="HI17" s="176">
        <f t="shared" si="60"/>
        <v>48.530300430050843</v>
      </c>
      <c r="HJ17" s="176">
        <f t="shared" si="60"/>
        <v>48.34445808915018</v>
      </c>
      <c r="HK17" s="176">
        <f t="shared" si="60"/>
        <v>46.78152237076791</v>
      </c>
      <c r="HL17" s="176">
        <f t="shared" si="60"/>
        <v>45.709544990435489</v>
      </c>
      <c r="HM17" s="176">
        <f t="shared" si="60"/>
        <v>44.366836689096097</v>
      </c>
      <c r="HN17" s="176">
        <f t="shared" si="30"/>
        <v>42.569948226139573</v>
      </c>
      <c r="HO17" s="176">
        <f t="shared" si="30"/>
        <v>40.543859652546409</v>
      </c>
      <c r="HP17" s="176">
        <f t="shared" si="30"/>
        <v>38.614201426630409</v>
      </c>
      <c r="HQ17" s="176">
        <f t="shared" si="30"/>
        <v>36.776384009674274</v>
      </c>
      <c r="HR17" s="176">
        <f t="shared" si="30"/>
        <v>35.026036299025151</v>
      </c>
      <c r="HS17" s="176">
        <f t="shared" si="30"/>
        <v>33.358995231774365</v>
      </c>
      <c r="HT17" s="176">
        <f t="shared" si="30"/>
        <v>31.771295883243216</v>
      </c>
      <c r="HU17" s="176">
        <f t="shared" si="30"/>
        <v>30.259162036724703</v>
      </c>
      <c r="HV17" s="176">
        <f t="shared" si="30"/>
        <v>28.818997202052287</v>
      </c>
      <c r="HW17" s="176">
        <f t="shared" si="30"/>
        <v>27.447376061633843</v>
      </c>
      <c r="HX17" s="176">
        <f t="shared" si="30"/>
        <v>0</v>
      </c>
      <c r="HY17" s="176">
        <f t="shared" si="30"/>
        <v>0</v>
      </c>
      <c r="HZ17" s="176">
        <f t="shared" si="30"/>
        <v>0</v>
      </c>
      <c r="IA17" s="176">
        <f t="shared" si="30"/>
        <v>0</v>
      </c>
      <c r="IB17" s="176">
        <f t="shared" si="30"/>
        <v>0</v>
      </c>
    </row>
    <row r="18" spans="1:236" s="144" customFormat="1">
      <c r="A18" s="236" t="s">
        <v>267</v>
      </c>
      <c r="B18" s="419">
        <f t="shared" si="108"/>
        <v>2027.7611409820533</v>
      </c>
      <c r="C18" s="225">
        <f t="shared" si="109"/>
        <v>33780.478270932443</v>
      </c>
      <c r="D18" s="226">
        <f t="shared" ref="D18" si="121">SUM(B18:C18)</f>
        <v>35808.239411914496</v>
      </c>
      <c r="E18" s="227">
        <f t="shared" si="110"/>
        <v>0</v>
      </c>
      <c r="F18" s="228">
        <f t="shared" si="111"/>
        <v>0</v>
      </c>
      <c r="G18" s="227">
        <f t="shared" si="112"/>
        <v>0</v>
      </c>
      <c r="H18" s="228">
        <f t="shared" si="113"/>
        <v>0</v>
      </c>
      <c r="I18" s="227">
        <f t="shared" si="117"/>
        <v>2027.7611409820533</v>
      </c>
      <c r="J18" s="176">
        <f t="shared" si="118"/>
        <v>33780.478270932443</v>
      </c>
      <c r="K18" s="228">
        <f t="shared" si="119"/>
        <v>35808.239411914496</v>
      </c>
      <c r="L18" s="227">
        <f t="shared" si="114"/>
        <v>1622.2089127856427</v>
      </c>
      <c r="M18" s="176">
        <f t="shared" si="115"/>
        <v>27024.382616745956</v>
      </c>
      <c r="N18" s="228">
        <f t="shared" ref="N18" si="122">SUM(L18:M18)</f>
        <v>28646.591529531597</v>
      </c>
      <c r="O18" s="176">
        <f t="shared" si="2"/>
        <v>23.586348006210155</v>
      </c>
      <c r="P18" s="176">
        <f t="shared" si="104"/>
        <v>1.4515475451032078</v>
      </c>
      <c r="Q18" s="176">
        <f t="shared" si="104"/>
        <v>1.3993582219842302</v>
      </c>
      <c r="R18" s="176">
        <f t="shared" si="104"/>
        <v>1.3932688256000112</v>
      </c>
      <c r="S18" s="176">
        <f t="shared" si="104"/>
        <v>1.2983627608084314</v>
      </c>
      <c r="T18" s="176">
        <f t="shared" si="104"/>
        <v>1.1957929045992999</v>
      </c>
      <c r="U18" s="176">
        <f t="shared" si="104"/>
        <v>1.1563895858031856</v>
      </c>
      <c r="V18" s="176">
        <f t="shared" si="104"/>
        <v>1.1183530387155856</v>
      </c>
      <c r="W18" s="176">
        <f t="shared" si="104"/>
        <v>1.1395365309375314</v>
      </c>
      <c r="X18" s="176">
        <f t="shared" si="104"/>
        <v>1.1552957718708643</v>
      </c>
      <c r="Y18" s="176">
        <f t="shared" si="104"/>
        <v>1.1393885576673561</v>
      </c>
      <c r="Z18" s="176">
        <f t="shared" si="55"/>
        <v>1.1319242786493355</v>
      </c>
      <c r="AA18" s="176">
        <f t="shared" si="55"/>
        <v>1.0963810734026216</v>
      </c>
      <c r="AB18" s="176">
        <f t="shared" si="55"/>
        <v>1.0765678440070097</v>
      </c>
      <c r="AC18" s="176">
        <f t="shared" si="55"/>
        <v>1.0651151468735842</v>
      </c>
      <c r="AD18" s="176">
        <f t="shared" si="55"/>
        <v>1.0277501394526976</v>
      </c>
      <c r="AE18" s="176">
        <f t="shared" si="55"/>
        <v>0.99464361502511978</v>
      </c>
      <c r="AF18" s="176">
        <f t="shared" si="55"/>
        <v>0.9624908351184065</v>
      </c>
      <c r="AG18" s="176">
        <f t="shared" si="55"/>
        <v>0.89684440426861822</v>
      </c>
      <c r="AH18" s="176">
        <f t="shared" si="55"/>
        <v>0.88807186169835328</v>
      </c>
      <c r="AI18" s="176">
        <f t="shared" si="55"/>
        <v>0.85724282368861782</v>
      </c>
      <c r="AJ18" s="176">
        <f t="shared" si="27"/>
        <v>0.83773239301354208</v>
      </c>
      <c r="AK18" s="176">
        <f t="shared" si="27"/>
        <v>0.81256668478750904</v>
      </c>
      <c r="AL18" s="176">
        <f t="shared" si="27"/>
        <v>0.77991173428766725</v>
      </c>
      <c r="AM18" s="176">
        <f t="shared" si="27"/>
        <v>0.74279235033029656</v>
      </c>
      <c r="AN18" s="176">
        <f t="shared" si="27"/>
        <v>0.70743963893957629</v>
      </c>
      <c r="AO18" s="176">
        <f t="shared" si="27"/>
        <v>0.67376951650136729</v>
      </c>
      <c r="AP18" s="176">
        <f t="shared" si="27"/>
        <v>0.64170190130561822</v>
      </c>
      <c r="AQ18" s="176">
        <f t="shared" si="27"/>
        <v>0.61116052307838376</v>
      </c>
      <c r="AR18" s="176">
        <f t="shared" si="27"/>
        <v>0.58207274157903988</v>
      </c>
      <c r="AS18" s="176">
        <f t="shared" si="27"/>
        <v>0.55436937383124496</v>
      </c>
      <c r="AT18" s="176">
        <f t="shared" si="27"/>
        <v>0</v>
      </c>
      <c r="AU18" s="176">
        <f t="shared" si="27"/>
        <v>0</v>
      </c>
      <c r="AV18" s="176">
        <f t="shared" si="27"/>
        <v>0</v>
      </c>
      <c r="AW18" s="176">
        <f t="shared" si="27"/>
        <v>0</v>
      </c>
      <c r="AX18" s="176">
        <f t="shared" si="27"/>
        <v>0</v>
      </c>
      <c r="AY18" s="187"/>
      <c r="AZ18" s="176">
        <f t="shared" si="105"/>
        <v>22.134800461106948</v>
      </c>
      <c r="BA18" s="176">
        <f t="shared" si="105"/>
        <v>21.795280468265638</v>
      </c>
      <c r="BB18" s="176">
        <f t="shared" si="105"/>
        <v>21.925297082205137</v>
      </c>
      <c r="BC18" s="176">
        <f t="shared" si="105"/>
        <v>21.565144650783115</v>
      </c>
      <c r="BD18" s="176">
        <f t="shared" si="105"/>
        <v>19.989049474479476</v>
      </c>
      <c r="BE18" s="176">
        <f t="shared" si="105"/>
        <v>19.309741264280742</v>
      </c>
      <c r="BF18" s="176">
        <f t="shared" si="105"/>
        <v>18.888176113998671</v>
      </c>
      <c r="BG18" s="176">
        <f t="shared" si="105"/>
        <v>19.008770666618091</v>
      </c>
      <c r="BH18" s="176">
        <f t="shared" si="105"/>
        <v>19.210570012099339</v>
      </c>
      <c r="BI18" s="176">
        <f t="shared" si="105"/>
        <v>19.192461509845614</v>
      </c>
      <c r="BJ18" s="176">
        <f t="shared" si="56"/>
        <v>18.918825135897073</v>
      </c>
      <c r="BK18" s="176">
        <f t="shared" si="56"/>
        <v>18.224831539919872</v>
      </c>
      <c r="BL18" s="176">
        <f t="shared" si="56"/>
        <v>18.001289423986393</v>
      </c>
      <c r="BM18" s="176">
        <f t="shared" si="56"/>
        <v>17.726059417405935</v>
      </c>
      <c r="BN18" s="176">
        <f t="shared" si="56"/>
        <v>17.02192223195032</v>
      </c>
      <c r="BO18" s="176">
        <f t="shared" si="56"/>
        <v>16.389605650262425</v>
      </c>
      <c r="BP18" s="176">
        <f t="shared" si="56"/>
        <v>16.152374732670573</v>
      </c>
      <c r="BQ18" s="176">
        <f t="shared" si="56"/>
        <v>15.238983226827562</v>
      </c>
      <c r="BR18" s="176">
        <f t="shared" si="56"/>
        <v>15.180626936206581</v>
      </c>
      <c r="BS18" s="176">
        <f t="shared" si="56"/>
        <v>14.689850019806347</v>
      </c>
      <c r="BT18" s="176">
        <f t="shared" si="28"/>
        <v>14.353238765112593</v>
      </c>
      <c r="BU18" s="176">
        <f t="shared" si="28"/>
        <v>13.931615385464957</v>
      </c>
      <c r="BV18" s="176">
        <f t="shared" si="28"/>
        <v>13.36737504685542</v>
      </c>
      <c r="BW18" s="176">
        <f t="shared" si="28"/>
        <v>12.731163659012159</v>
      </c>
      <c r="BX18" s="176">
        <f t="shared" si="28"/>
        <v>12.125232332033702</v>
      </c>
      <c r="BY18" s="176">
        <f t="shared" si="28"/>
        <v>11.548139906419458</v>
      </c>
      <c r="BZ18" s="176">
        <f t="shared" si="28"/>
        <v>10.998513813703548</v>
      </c>
      <c r="CA18" s="176">
        <f t="shared" si="28"/>
        <v>10.475046811909825</v>
      </c>
      <c r="CB18" s="176">
        <f t="shared" si="28"/>
        <v>9.9764938763807205</v>
      </c>
      <c r="CC18" s="176">
        <f t="shared" si="28"/>
        <v>9.5016692385850519</v>
      </c>
      <c r="CD18" s="176">
        <f t="shared" si="28"/>
        <v>0</v>
      </c>
      <c r="CE18" s="176">
        <f t="shared" si="28"/>
        <v>0</v>
      </c>
      <c r="CF18" s="176">
        <f t="shared" si="28"/>
        <v>0</v>
      </c>
      <c r="CG18" s="176">
        <f t="shared" si="28"/>
        <v>0</v>
      </c>
      <c r="CH18" s="176">
        <f t="shared" si="28"/>
        <v>0</v>
      </c>
      <c r="CI18" s="187"/>
      <c r="CJ18" s="176">
        <v>0</v>
      </c>
      <c r="CK18" s="176">
        <f t="shared" si="57"/>
        <v>1.3993582219842302</v>
      </c>
      <c r="CL18" s="176">
        <f t="shared" si="57"/>
        <v>1.3932688256000112</v>
      </c>
      <c r="CM18" s="176">
        <f t="shared" si="57"/>
        <v>1.2983627608084314</v>
      </c>
      <c r="CN18" s="176">
        <f t="shared" si="57"/>
        <v>1.1957929045992999</v>
      </c>
      <c r="CO18" s="176">
        <f t="shared" si="57"/>
        <v>1.1563895858031856</v>
      </c>
      <c r="CP18" s="176">
        <f t="shared" si="57"/>
        <v>1.1183530387155856</v>
      </c>
      <c r="CQ18" s="176">
        <f t="shared" si="57"/>
        <v>1.1395365309375314</v>
      </c>
      <c r="CR18" s="176">
        <f t="shared" si="57"/>
        <v>1.1552957718708643</v>
      </c>
      <c r="CS18" s="176">
        <f t="shared" si="57"/>
        <v>1.1393885576673561</v>
      </c>
      <c r="CT18" s="176">
        <f t="shared" si="57"/>
        <v>1.1319242786493355</v>
      </c>
      <c r="CU18" s="176">
        <f t="shared" si="57"/>
        <v>1.0963810734026216</v>
      </c>
      <c r="CV18" s="176">
        <f t="shared" si="57"/>
        <v>1.0765678440070097</v>
      </c>
      <c r="CW18" s="176">
        <f t="shared" si="57"/>
        <v>1.0651151468735842</v>
      </c>
      <c r="CX18" s="176">
        <f t="shared" si="57"/>
        <v>1.0277501394526976</v>
      </c>
      <c r="CY18" s="176">
        <f t="shared" si="57"/>
        <v>0.99464361502511978</v>
      </c>
      <c r="CZ18" s="176">
        <f t="shared" si="57"/>
        <v>0.9624908351184065</v>
      </c>
      <c r="DA18" s="176">
        <f t="shared" si="39"/>
        <v>0.89684440426861822</v>
      </c>
      <c r="DB18" s="176">
        <f t="shared" si="39"/>
        <v>0.88807186169835328</v>
      </c>
      <c r="DC18" s="176">
        <f t="shared" si="39"/>
        <v>0.85724282368861782</v>
      </c>
      <c r="DD18" s="176">
        <f t="shared" si="39"/>
        <v>0.83773239301354208</v>
      </c>
      <c r="DE18" s="176">
        <f t="shared" si="39"/>
        <v>0.81256668478750904</v>
      </c>
      <c r="DF18" s="176">
        <f t="shared" si="39"/>
        <v>0.77991173428766725</v>
      </c>
      <c r="DG18" s="176">
        <f t="shared" si="39"/>
        <v>0.74279235033029656</v>
      </c>
      <c r="DH18" s="176">
        <f t="shared" si="39"/>
        <v>0.70743963893957629</v>
      </c>
      <c r="DI18" s="176">
        <f t="shared" si="39"/>
        <v>0.67376951650136729</v>
      </c>
      <c r="DJ18" s="176">
        <f t="shared" si="39"/>
        <v>0.64170190130561822</v>
      </c>
      <c r="DK18" s="176">
        <f t="shared" si="40"/>
        <v>0.61116052307838376</v>
      </c>
      <c r="DL18" s="176">
        <f t="shared" si="40"/>
        <v>0.58207274157903988</v>
      </c>
      <c r="DM18" s="176">
        <f t="shared" si="40"/>
        <v>0.55436937383124496</v>
      </c>
      <c r="DN18" s="176">
        <f t="shared" si="40"/>
        <v>0.52798452957672948</v>
      </c>
      <c r="DO18" s="176">
        <f t="shared" si="40"/>
        <v>0</v>
      </c>
      <c r="DP18" s="176">
        <f t="shared" si="40"/>
        <v>0</v>
      </c>
      <c r="DQ18" s="176">
        <f t="shared" si="40"/>
        <v>0</v>
      </c>
      <c r="DR18" s="176">
        <f t="shared" si="40"/>
        <v>0</v>
      </c>
      <c r="DS18" s="176">
        <f t="shared" si="40"/>
        <v>0</v>
      </c>
      <c r="DT18" s="187"/>
      <c r="DU18" s="176">
        <v>0</v>
      </c>
      <c r="DV18" s="176">
        <f t="shared" si="41"/>
        <v>21.795280468265638</v>
      </c>
      <c r="DW18" s="176">
        <f t="shared" si="41"/>
        <v>21.925297082205137</v>
      </c>
      <c r="DX18" s="176">
        <f t="shared" si="41"/>
        <v>21.565144650783115</v>
      </c>
      <c r="DY18" s="176">
        <f t="shared" si="41"/>
        <v>19.989049474479476</v>
      </c>
      <c r="DZ18" s="176">
        <f t="shared" si="41"/>
        <v>19.309741264280742</v>
      </c>
      <c r="EA18" s="176">
        <f t="shared" si="41"/>
        <v>18.888176113998671</v>
      </c>
      <c r="EB18" s="176">
        <f t="shared" si="41"/>
        <v>19.008770666618091</v>
      </c>
      <c r="EC18" s="176">
        <f t="shared" si="41"/>
        <v>19.210570012099339</v>
      </c>
      <c r="ED18" s="176">
        <f t="shared" si="41"/>
        <v>19.192461509845614</v>
      </c>
      <c r="EE18" s="176">
        <f t="shared" si="41"/>
        <v>18.918825135897073</v>
      </c>
      <c r="EF18" s="176" t="e">
        <f>#N/A</f>
        <v>#N/A</v>
      </c>
      <c r="EG18" s="176" t="e">
        <f>#N/A</f>
        <v>#N/A</v>
      </c>
      <c r="EH18" s="176" t="e">
        <f>#N/A</f>
        <v>#N/A</v>
      </c>
      <c r="EI18" s="176" t="e">
        <f>#N/A</f>
        <v>#N/A</v>
      </c>
      <c r="EJ18" s="176" t="e">
        <f>#N/A</f>
        <v>#N/A</v>
      </c>
      <c r="EK18" s="176" t="e">
        <f>#N/A</f>
        <v>#N/A</v>
      </c>
      <c r="EL18" s="176" t="e">
        <f>#N/A</f>
        <v>#N/A</v>
      </c>
      <c r="EM18" s="176" t="e">
        <f>#N/A</f>
        <v>#N/A</v>
      </c>
      <c r="EN18" s="176" t="e">
        <f>#N/A</f>
        <v>#N/A</v>
      </c>
      <c r="EO18" s="176" t="e">
        <f>#N/A</f>
        <v>#N/A</v>
      </c>
      <c r="EP18" s="176">
        <f t="shared" si="58"/>
        <v>13.931615385464957</v>
      </c>
      <c r="EQ18" s="176">
        <f t="shared" si="58"/>
        <v>13.36737504685542</v>
      </c>
      <c r="ER18" s="176">
        <f t="shared" si="58"/>
        <v>12.731163659012159</v>
      </c>
      <c r="ES18" s="176">
        <f t="shared" si="58"/>
        <v>12.125232332033702</v>
      </c>
      <c r="ET18" s="176">
        <f t="shared" si="58"/>
        <v>11.548139906419458</v>
      </c>
      <c r="EU18" s="176">
        <f t="shared" si="58"/>
        <v>10.998513813703548</v>
      </c>
      <c r="EV18" s="176">
        <f t="shared" si="58"/>
        <v>10.475046811909825</v>
      </c>
      <c r="EW18" s="176">
        <f t="shared" si="58"/>
        <v>9.9764938763807205</v>
      </c>
      <c r="EX18" s="176">
        <f t="shared" si="58"/>
        <v>9.5016692385850519</v>
      </c>
      <c r="EY18" s="176">
        <f t="shared" si="58"/>
        <v>9.0494435658618286</v>
      </c>
      <c r="EZ18" s="176">
        <f t="shared" si="58"/>
        <v>0</v>
      </c>
      <c r="FA18" s="176">
        <f t="shared" si="58"/>
        <v>0</v>
      </c>
      <c r="FB18" s="176">
        <f t="shared" si="58"/>
        <v>0</v>
      </c>
      <c r="FC18" s="176">
        <f t="shared" si="58"/>
        <v>0</v>
      </c>
      <c r="FD18" s="176">
        <f t="shared" si="58"/>
        <v>0</v>
      </c>
      <c r="FE18" s="187"/>
      <c r="FF18" s="176">
        <v>0</v>
      </c>
      <c r="FG18" s="176">
        <v>16</v>
      </c>
      <c r="FH18" s="176">
        <f t="shared" si="106"/>
        <v>1.3932688256000112</v>
      </c>
      <c r="FI18" s="176">
        <f t="shared" si="106"/>
        <v>1.2983627608084314</v>
      </c>
      <c r="FJ18" s="176">
        <f t="shared" si="106"/>
        <v>1.1957929045992999</v>
      </c>
      <c r="FK18" s="176">
        <f t="shared" si="106"/>
        <v>1.1563895858031856</v>
      </c>
      <c r="FL18" s="176">
        <f t="shared" si="106"/>
        <v>1.1183530387155856</v>
      </c>
      <c r="FM18" s="176">
        <f t="shared" si="106"/>
        <v>1.1395365309375314</v>
      </c>
      <c r="FN18" s="176">
        <f t="shared" si="106"/>
        <v>1.1552957718708643</v>
      </c>
      <c r="FO18" s="176">
        <f t="shared" si="106"/>
        <v>1.1393885576673561</v>
      </c>
      <c r="FP18" s="176">
        <f t="shared" si="106"/>
        <v>1.1319242786493355</v>
      </c>
      <c r="FQ18" s="176">
        <f t="shared" si="106"/>
        <v>1.0963810734026216</v>
      </c>
      <c r="FR18" s="176">
        <f t="shared" si="59"/>
        <v>1.0765678440070097</v>
      </c>
      <c r="FS18" s="176">
        <f t="shared" si="59"/>
        <v>1.0651151468735842</v>
      </c>
      <c r="FT18" s="176">
        <f t="shared" si="59"/>
        <v>1.0277501394526976</v>
      </c>
      <c r="FU18" s="176">
        <f t="shared" si="59"/>
        <v>0.99464361502511978</v>
      </c>
      <c r="FV18" s="176">
        <f t="shared" si="59"/>
        <v>0.9624908351184065</v>
      </c>
      <c r="FW18" s="176">
        <f t="shared" si="59"/>
        <v>0.89684440426861822</v>
      </c>
      <c r="FX18" s="176">
        <f t="shared" si="59"/>
        <v>0.88807186169835328</v>
      </c>
      <c r="FY18" s="176">
        <f t="shared" si="59"/>
        <v>0.85724282368861782</v>
      </c>
      <c r="FZ18" s="176">
        <f t="shared" si="59"/>
        <v>0.83773239301354208</v>
      </c>
      <c r="GA18" s="176">
        <f t="shared" si="59"/>
        <v>0.81256668478750904</v>
      </c>
      <c r="GB18" s="176">
        <f t="shared" si="29"/>
        <v>0.77991173428766725</v>
      </c>
      <c r="GC18" s="176">
        <f t="shared" si="29"/>
        <v>0.74279235033029656</v>
      </c>
      <c r="GD18" s="176">
        <f t="shared" si="29"/>
        <v>0.70743963893957629</v>
      </c>
      <c r="GE18" s="176">
        <f t="shared" si="29"/>
        <v>0.67376951650136729</v>
      </c>
      <c r="GF18" s="176">
        <f t="shared" si="29"/>
        <v>0.64170190130561822</v>
      </c>
      <c r="GG18" s="176">
        <f t="shared" si="29"/>
        <v>0.61116052307838376</v>
      </c>
      <c r="GH18" s="176">
        <f t="shared" si="29"/>
        <v>0.58207274157903988</v>
      </c>
      <c r="GI18" s="176">
        <f t="shared" si="29"/>
        <v>0.55436937383124496</v>
      </c>
      <c r="GJ18" s="176">
        <f t="shared" si="29"/>
        <v>0.52798452957672948</v>
      </c>
      <c r="GK18" s="176">
        <f t="shared" si="29"/>
        <v>0.50285545456055392</v>
      </c>
      <c r="GL18" s="176">
        <f t="shared" si="29"/>
        <v>0</v>
      </c>
      <c r="GM18" s="176">
        <f t="shared" si="29"/>
        <v>0</v>
      </c>
      <c r="GN18" s="176">
        <f t="shared" si="29"/>
        <v>0</v>
      </c>
      <c r="GO18" s="176">
        <f t="shared" si="29"/>
        <v>0</v>
      </c>
      <c r="GP18" s="176">
        <f t="shared" si="29"/>
        <v>0</v>
      </c>
      <c r="GQ18" s="187"/>
      <c r="GR18" s="176">
        <v>0</v>
      </c>
      <c r="GS18" s="176">
        <v>0</v>
      </c>
      <c r="GT18" s="176">
        <f t="shared" si="107"/>
        <v>21.925297082205137</v>
      </c>
      <c r="GU18" s="176">
        <f t="shared" si="107"/>
        <v>21.565144650783115</v>
      </c>
      <c r="GV18" s="176">
        <f t="shared" si="107"/>
        <v>19.989049474479476</v>
      </c>
      <c r="GW18" s="176">
        <f t="shared" si="107"/>
        <v>19.309741264280742</v>
      </c>
      <c r="GX18" s="176">
        <f t="shared" si="107"/>
        <v>18.888176113998671</v>
      </c>
      <c r="GY18" s="176">
        <f t="shared" si="107"/>
        <v>19.008770666618091</v>
      </c>
      <c r="GZ18" s="176">
        <f t="shared" si="107"/>
        <v>19.210570012099339</v>
      </c>
      <c r="HA18" s="176">
        <f t="shared" si="107"/>
        <v>19.192461509845614</v>
      </c>
      <c r="HB18" s="176">
        <f t="shared" si="107"/>
        <v>18.918825135897073</v>
      </c>
      <c r="HC18" s="176">
        <f t="shared" si="107"/>
        <v>18.224831539919872</v>
      </c>
      <c r="HD18" s="176">
        <f t="shared" si="60"/>
        <v>18.001289423986393</v>
      </c>
      <c r="HE18" s="176">
        <f t="shared" si="60"/>
        <v>17.726059417405935</v>
      </c>
      <c r="HF18" s="176">
        <f t="shared" si="60"/>
        <v>17.02192223195032</v>
      </c>
      <c r="HG18" s="176">
        <f t="shared" si="60"/>
        <v>16.389605650262425</v>
      </c>
      <c r="HH18" s="176">
        <f t="shared" si="60"/>
        <v>16.152374732670573</v>
      </c>
      <c r="HI18" s="176">
        <f t="shared" si="60"/>
        <v>15.238983226827562</v>
      </c>
      <c r="HJ18" s="176">
        <f t="shared" si="60"/>
        <v>15.180626936206581</v>
      </c>
      <c r="HK18" s="176">
        <f t="shared" si="60"/>
        <v>14.689850019806347</v>
      </c>
      <c r="HL18" s="176">
        <f t="shared" si="60"/>
        <v>14.353238765112593</v>
      </c>
      <c r="HM18" s="176">
        <f t="shared" si="60"/>
        <v>13.931615385464957</v>
      </c>
      <c r="HN18" s="176">
        <f t="shared" si="30"/>
        <v>13.36737504685542</v>
      </c>
      <c r="HO18" s="176">
        <f t="shared" si="30"/>
        <v>12.731163659012159</v>
      </c>
      <c r="HP18" s="176">
        <f t="shared" si="30"/>
        <v>12.125232332033702</v>
      </c>
      <c r="HQ18" s="176">
        <f t="shared" si="30"/>
        <v>11.548139906419458</v>
      </c>
      <c r="HR18" s="176">
        <f t="shared" si="30"/>
        <v>10.998513813703548</v>
      </c>
      <c r="HS18" s="176">
        <f t="shared" si="30"/>
        <v>10.475046811909825</v>
      </c>
      <c r="HT18" s="176">
        <f t="shared" si="30"/>
        <v>9.9764938763807205</v>
      </c>
      <c r="HU18" s="176">
        <f t="shared" si="30"/>
        <v>9.5016692385850519</v>
      </c>
      <c r="HV18" s="176">
        <f t="shared" si="30"/>
        <v>9.0494435658618286</v>
      </c>
      <c r="HW18" s="176">
        <f t="shared" si="30"/>
        <v>8.618741275392269</v>
      </c>
      <c r="HX18" s="176">
        <f t="shared" si="30"/>
        <v>0</v>
      </c>
      <c r="HY18" s="176">
        <f t="shared" si="30"/>
        <v>0</v>
      </c>
      <c r="HZ18" s="176">
        <f t="shared" si="30"/>
        <v>0</v>
      </c>
      <c r="IA18" s="176">
        <f t="shared" si="30"/>
        <v>0</v>
      </c>
      <c r="IB18" s="176">
        <f t="shared" si="30"/>
        <v>0</v>
      </c>
    </row>
    <row r="19" spans="1:236" s="144" customFormat="1">
      <c r="A19" s="236" t="s">
        <v>268</v>
      </c>
      <c r="B19" s="419">
        <f>SUM(P19:AX19)*VLOOKUP($A19,input,12,FALSE)</f>
        <v>2589.2949954078517</v>
      </c>
      <c r="C19" s="225">
        <f>SUM(AZ19:CH19)*VLOOKUP($A19,input,12,FALSE)</f>
        <v>43135.072253652208</v>
      </c>
      <c r="D19" s="226">
        <f>SUM(B19:C19)</f>
        <v>45724.367249060058</v>
      </c>
      <c r="E19" s="227">
        <f>IF(Years&gt;1,SUM(CJ19:DS19)*VLOOKUP($A19,input,26,FALSE),0)</f>
        <v>0</v>
      </c>
      <c r="F19" s="228">
        <f>IF(Years&gt;1,SUM(DU19:FD19)*VLOOKUP($A19,input,26,FALSE),0)</f>
        <v>0</v>
      </c>
      <c r="G19" s="227">
        <f>IF(Years&gt;2,SUM(FF19:GP19)*VLOOKUP($A19,input,40,FALSE),0)</f>
        <v>0</v>
      </c>
      <c r="H19" s="228">
        <f>IF(Years&gt;2,SUM(GR19:IB19)*VLOOKUP($A19,input,40,FALSE),0)</f>
        <v>0</v>
      </c>
      <c r="I19" s="227">
        <f>B19+E19+G19</f>
        <v>2589.2949954078517</v>
      </c>
      <c r="J19" s="176">
        <f>H19+F19+C19</f>
        <v>43135.072253652208</v>
      </c>
      <c r="K19" s="228">
        <f>SUM(I19:J19)</f>
        <v>45724.367249060058</v>
      </c>
      <c r="L19" s="227">
        <f>(B19*VLOOKUP($A19,input,16,FALSE))+(E19*VLOOKUP($A19,input,30,FALSE))+(G19*VLOOKUP($A19,input,44,FALSE))</f>
        <v>2071.4359963262814</v>
      </c>
      <c r="M19" s="176">
        <f>(C19*(VLOOKUP($A19,input,16,FALSE))+(F19*VLOOKUP($A19,input,30,FALSE))+(H19*VLOOKUP($A19,input,44,FALSE)))</f>
        <v>34508.057802921765</v>
      </c>
      <c r="N19" s="228">
        <f>SUM(L19:M19)</f>
        <v>36579.493799248048</v>
      </c>
      <c r="O19" s="176">
        <f t="shared" si="2"/>
        <v>30.117952069468359</v>
      </c>
      <c r="P19" s="176">
        <f t="shared" si="104"/>
        <v>1.8535145575933267</v>
      </c>
      <c r="Q19" s="176">
        <f t="shared" si="104"/>
        <v>1.7868728065337092</v>
      </c>
      <c r="R19" s="176">
        <f t="shared" si="104"/>
        <v>1.7790971157661681</v>
      </c>
      <c r="S19" s="176">
        <f t="shared" si="104"/>
        <v>1.6579093714938431</v>
      </c>
      <c r="T19" s="176">
        <f t="shared" si="104"/>
        <v>1.5269355551037211</v>
      </c>
      <c r="U19" s="176">
        <f t="shared" si="104"/>
        <v>1.4766205480256063</v>
      </c>
      <c r="V19" s="176">
        <f t="shared" si="104"/>
        <v>1.4280508032829784</v>
      </c>
      <c r="W19" s="176">
        <f t="shared" si="104"/>
        <v>1.4551004933510014</v>
      </c>
      <c r="X19" s="176">
        <f t="shared" si="104"/>
        <v>1.4752238317735651</v>
      </c>
      <c r="Y19" s="176">
        <f t="shared" si="104"/>
        <v>1.454911542867547</v>
      </c>
      <c r="Z19" s="176">
        <f t="shared" si="55"/>
        <v>1.4453802327368437</v>
      </c>
      <c r="AA19" s="176">
        <f t="shared" si="55"/>
        <v>1.3999942937295013</v>
      </c>
      <c r="AB19" s="176">
        <f t="shared" si="55"/>
        <v>1.374694323885874</v>
      </c>
      <c r="AC19" s="176">
        <f t="shared" si="55"/>
        <v>1.3600701106231923</v>
      </c>
      <c r="AD19" s="176">
        <f t="shared" si="55"/>
        <v>1.3123578703780598</v>
      </c>
      <c r="AE19" s="176">
        <f t="shared" si="55"/>
        <v>1.2700833853397684</v>
      </c>
      <c r="AF19" s="176">
        <f t="shared" si="55"/>
        <v>1.2290267586896577</v>
      </c>
      <c r="AG19" s="176">
        <f t="shared" si="55"/>
        <v>1.1452013162199282</v>
      </c>
      <c r="AH19" s="176">
        <f t="shared" si="55"/>
        <v>1.1339994541686667</v>
      </c>
      <c r="AI19" s="176">
        <f t="shared" si="55"/>
        <v>1.0946331440946964</v>
      </c>
      <c r="AJ19" s="176">
        <f t="shared" si="27"/>
        <v>1.0697198249249844</v>
      </c>
      <c r="AK19" s="176">
        <f t="shared" si="27"/>
        <v>1.0375851513440499</v>
      </c>
      <c r="AL19" s="176">
        <f t="shared" si="27"/>
        <v>0.99588729147502131</v>
      </c>
      <c r="AM19" s="176">
        <f t="shared" si="27"/>
        <v>0.94848869349868636</v>
      </c>
      <c r="AN19" s="176">
        <f t="shared" si="27"/>
        <v>0.90334600049207447</v>
      </c>
      <c r="AO19" s="176">
        <f t="shared" si="27"/>
        <v>0.86035184414789978</v>
      </c>
      <c r="AP19" s="176">
        <f t="shared" si="27"/>
        <v>0.81940396628255863</v>
      </c>
      <c r="AQ19" s="176">
        <f t="shared" si="27"/>
        <v>0.78040497562316691</v>
      </c>
      <c r="AR19" s="176">
        <f t="shared" si="27"/>
        <v>0.74326211617015858</v>
      </c>
      <c r="AS19" s="176">
        <f t="shared" si="27"/>
        <v>0.70788704658451274</v>
      </c>
      <c r="AT19" s="176">
        <f t="shared" si="27"/>
        <v>0</v>
      </c>
      <c r="AU19" s="176">
        <f t="shared" si="27"/>
        <v>0</v>
      </c>
      <c r="AV19" s="176">
        <f t="shared" si="27"/>
        <v>0</v>
      </c>
      <c r="AW19" s="176">
        <f t="shared" si="27"/>
        <v>0</v>
      </c>
      <c r="AX19" s="176">
        <f t="shared" si="27"/>
        <v>0</v>
      </c>
      <c r="AY19" s="187"/>
      <c r="AZ19" s="176">
        <f t="shared" si="105"/>
        <v>28.26443751187503</v>
      </c>
      <c r="BA19" s="176">
        <f t="shared" si="105"/>
        <v>27.830896597939205</v>
      </c>
      <c r="BB19" s="176">
        <f t="shared" si="105"/>
        <v>27.996917812661948</v>
      </c>
      <c r="BC19" s="176">
        <f t="shared" si="105"/>
        <v>27.537030861769214</v>
      </c>
      <c r="BD19" s="176">
        <f t="shared" si="105"/>
        <v>25.524478559719949</v>
      </c>
      <c r="BE19" s="176">
        <f t="shared" si="105"/>
        <v>24.657054229773873</v>
      </c>
      <c r="BF19" s="176">
        <f t="shared" si="105"/>
        <v>24.118747960952152</v>
      </c>
      <c r="BG19" s="176">
        <f t="shared" si="105"/>
        <v>24.272737928143101</v>
      </c>
      <c r="BH19" s="176">
        <f t="shared" si="105"/>
        <v>24.530420169296082</v>
      </c>
      <c r="BI19" s="176">
        <f t="shared" si="105"/>
        <v>24.507297004879785</v>
      </c>
      <c r="BJ19" s="176">
        <f t="shared" si="56"/>
        <v>24.157884404299345</v>
      </c>
      <c r="BK19" s="176">
        <f t="shared" si="56"/>
        <v>23.271707966359223</v>
      </c>
      <c r="BL19" s="176">
        <f t="shared" si="56"/>
        <v>22.986261879859551</v>
      </c>
      <c r="BM19" s="176">
        <f t="shared" si="56"/>
        <v>22.634814332995276</v>
      </c>
      <c r="BN19" s="176">
        <f t="shared" si="56"/>
        <v>21.735685311567334</v>
      </c>
      <c r="BO19" s="176">
        <f t="shared" si="56"/>
        <v>20.928265676488945</v>
      </c>
      <c r="BP19" s="176">
        <f t="shared" si="56"/>
        <v>20.625340043256273</v>
      </c>
      <c r="BQ19" s="176">
        <f t="shared" si="56"/>
        <v>19.459009351179812</v>
      </c>
      <c r="BR19" s="176">
        <f t="shared" si="56"/>
        <v>19.38449285700225</v>
      </c>
      <c r="BS19" s="176">
        <f t="shared" si="56"/>
        <v>18.757808486829646</v>
      </c>
      <c r="BT19" s="176">
        <f t="shared" si="28"/>
        <v>18.327981807759162</v>
      </c>
      <c r="BU19" s="176">
        <f t="shared" si="28"/>
        <v>17.789601184516794</v>
      </c>
      <c r="BV19" s="176">
        <f t="shared" si="28"/>
        <v>17.069109675215387</v>
      </c>
      <c r="BW19" s="176">
        <f t="shared" si="28"/>
        <v>16.256716672277065</v>
      </c>
      <c r="BX19" s="176">
        <f t="shared" si="28"/>
        <v>15.482988977827654</v>
      </c>
      <c r="BY19" s="176">
        <f t="shared" si="28"/>
        <v>14.746086342043309</v>
      </c>
      <c r="BZ19" s="176">
        <f t="shared" si="28"/>
        <v>14.044256100575305</v>
      </c>
      <c r="CA19" s="176">
        <f t="shared" si="28"/>
        <v>13.375829005977163</v>
      </c>
      <c r="CB19" s="176">
        <f t="shared" si="28"/>
        <v>12.739215257532308</v>
      </c>
      <c r="CC19" s="176">
        <f t="shared" si="28"/>
        <v>12.132900720039375</v>
      </c>
      <c r="CD19" s="176">
        <f t="shared" si="28"/>
        <v>0</v>
      </c>
      <c r="CE19" s="176">
        <f t="shared" si="28"/>
        <v>0</v>
      </c>
      <c r="CF19" s="176">
        <f t="shared" si="28"/>
        <v>0</v>
      </c>
      <c r="CG19" s="176">
        <f t="shared" si="28"/>
        <v>0</v>
      </c>
      <c r="CH19" s="176">
        <f t="shared" si="28"/>
        <v>0</v>
      </c>
      <c r="CI19" s="187"/>
      <c r="CJ19" s="176">
        <v>0</v>
      </c>
      <c r="CK19" s="176">
        <f t="shared" si="57"/>
        <v>1.7868728065337092</v>
      </c>
      <c r="CL19" s="176">
        <f t="shared" si="57"/>
        <v>1.7790971157661681</v>
      </c>
      <c r="CM19" s="176">
        <f t="shared" si="57"/>
        <v>1.6579093714938431</v>
      </c>
      <c r="CN19" s="176">
        <f t="shared" si="57"/>
        <v>1.5269355551037211</v>
      </c>
      <c r="CO19" s="176">
        <f t="shared" si="57"/>
        <v>1.4766205480256063</v>
      </c>
      <c r="CP19" s="176">
        <f t="shared" si="57"/>
        <v>1.4280508032829784</v>
      </c>
      <c r="CQ19" s="176">
        <f t="shared" si="57"/>
        <v>1.4551004933510014</v>
      </c>
      <c r="CR19" s="176">
        <f t="shared" si="57"/>
        <v>1.4752238317735651</v>
      </c>
      <c r="CS19" s="176">
        <f t="shared" si="57"/>
        <v>1.454911542867547</v>
      </c>
      <c r="CT19" s="176">
        <f t="shared" si="57"/>
        <v>1.4453802327368437</v>
      </c>
      <c r="CU19" s="176">
        <f t="shared" si="57"/>
        <v>1.3999942937295013</v>
      </c>
      <c r="CV19" s="176">
        <f t="shared" si="57"/>
        <v>1.374694323885874</v>
      </c>
      <c r="CW19" s="176">
        <f t="shared" si="57"/>
        <v>1.3600701106231923</v>
      </c>
      <c r="CX19" s="176">
        <f t="shared" si="57"/>
        <v>1.3123578703780598</v>
      </c>
      <c r="CY19" s="176">
        <f t="shared" si="57"/>
        <v>1.2700833853397684</v>
      </c>
      <c r="CZ19" s="176">
        <f t="shared" si="57"/>
        <v>1.2290267586896577</v>
      </c>
      <c r="DA19" s="176">
        <f t="shared" si="39"/>
        <v>1.1452013162199282</v>
      </c>
      <c r="DB19" s="176">
        <f t="shared" si="39"/>
        <v>1.1339994541686667</v>
      </c>
      <c r="DC19" s="176">
        <f t="shared" si="39"/>
        <v>1.0946331440946964</v>
      </c>
      <c r="DD19" s="176">
        <f t="shared" si="39"/>
        <v>1.0697198249249844</v>
      </c>
      <c r="DE19" s="176">
        <f t="shared" si="39"/>
        <v>1.0375851513440499</v>
      </c>
      <c r="DF19" s="176">
        <f t="shared" si="39"/>
        <v>0.99588729147502131</v>
      </c>
      <c r="DG19" s="176">
        <f t="shared" si="39"/>
        <v>0.94848869349868636</v>
      </c>
      <c r="DH19" s="176">
        <f t="shared" si="39"/>
        <v>0.90334600049207447</v>
      </c>
      <c r="DI19" s="176">
        <f t="shared" si="39"/>
        <v>0.86035184414789978</v>
      </c>
      <c r="DJ19" s="176">
        <f t="shared" si="39"/>
        <v>0.81940396628255863</v>
      </c>
      <c r="DK19" s="176">
        <f t="shared" si="40"/>
        <v>0.78040497562316691</v>
      </c>
      <c r="DL19" s="176">
        <f t="shared" si="40"/>
        <v>0.74326211617015858</v>
      </c>
      <c r="DM19" s="176">
        <f t="shared" si="40"/>
        <v>0.70788704658451274</v>
      </c>
      <c r="DN19" s="176">
        <f t="shared" si="40"/>
        <v>0.6741956300749008</v>
      </c>
      <c r="DO19" s="176">
        <f t="shared" si="40"/>
        <v>0</v>
      </c>
      <c r="DP19" s="176">
        <f t="shared" si="40"/>
        <v>0</v>
      </c>
      <c r="DQ19" s="176">
        <f t="shared" si="40"/>
        <v>0</v>
      </c>
      <c r="DR19" s="176">
        <f t="shared" si="40"/>
        <v>0</v>
      </c>
      <c r="DS19" s="176">
        <f t="shared" si="40"/>
        <v>0</v>
      </c>
      <c r="DT19" s="187"/>
      <c r="DU19" s="176">
        <v>0</v>
      </c>
      <c r="DV19" s="176">
        <f t="shared" si="41"/>
        <v>27.830896597939205</v>
      </c>
      <c r="DW19" s="176">
        <f t="shared" si="41"/>
        <v>27.996917812661948</v>
      </c>
      <c r="DX19" s="176">
        <f t="shared" si="41"/>
        <v>27.537030861769214</v>
      </c>
      <c r="DY19" s="176">
        <f t="shared" si="41"/>
        <v>25.524478559719949</v>
      </c>
      <c r="DZ19" s="176">
        <f t="shared" si="41"/>
        <v>24.657054229773873</v>
      </c>
      <c r="EA19" s="176">
        <f t="shared" si="41"/>
        <v>24.118747960952152</v>
      </c>
      <c r="EB19" s="176">
        <f t="shared" si="41"/>
        <v>24.272737928143101</v>
      </c>
      <c r="EC19" s="176">
        <f t="shared" si="41"/>
        <v>24.530420169296082</v>
      </c>
      <c r="ED19" s="176">
        <f t="shared" si="41"/>
        <v>24.507297004879785</v>
      </c>
      <c r="EE19" s="176">
        <f t="shared" si="41"/>
        <v>24.157884404299345</v>
      </c>
      <c r="EF19" s="176" t="e">
        <f>#N/A</f>
        <v>#N/A</v>
      </c>
      <c r="EG19" s="176" t="e">
        <f>#N/A</f>
        <v>#N/A</v>
      </c>
      <c r="EH19" s="176" t="e">
        <f>#N/A</f>
        <v>#N/A</v>
      </c>
      <c r="EI19" s="176" t="e">
        <f>#N/A</f>
        <v>#N/A</v>
      </c>
      <c r="EJ19" s="176" t="e">
        <f>#N/A</f>
        <v>#N/A</v>
      </c>
      <c r="EK19" s="176" t="e">
        <f>#N/A</f>
        <v>#N/A</v>
      </c>
      <c r="EL19" s="176" t="e">
        <f>#N/A</f>
        <v>#N/A</v>
      </c>
      <c r="EM19" s="176" t="e">
        <f>#N/A</f>
        <v>#N/A</v>
      </c>
      <c r="EN19" s="176" t="e">
        <f>#N/A</f>
        <v>#N/A</v>
      </c>
      <c r="EO19" s="176" t="e">
        <f>#N/A</f>
        <v>#N/A</v>
      </c>
      <c r="EP19" s="176">
        <f t="shared" si="58"/>
        <v>17.789601184516794</v>
      </c>
      <c r="EQ19" s="176">
        <f t="shared" si="58"/>
        <v>17.069109675215387</v>
      </c>
      <c r="ER19" s="176">
        <f t="shared" si="58"/>
        <v>16.256716672277065</v>
      </c>
      <c r="ES19" s="176">
        <f t="shared" si="58"/>
        <v>15.482988977827654</v>
      </c>
      <c r="ET19" s="176">
        <f t="shared" si="58"/>
        <v>14.746086342043309</v>
      </c>
      <c r="EU19" s="176">
        <f t="shared" si="58"/>
        <v>14.044256100575305</v>
      </c>
      <c r="EV19" s="176">
        <f t="shared" si="58"/>
        <v>13.375829005977163</v>
      </c>
      <c r="EW19" s="176">
        <f t="shared" si="58"/>
        <v>12.739215257532308</v>
      </c>
      <c r="EX19" s="176">
        <f t="shared" si="58"/>
        <v>12.132900720039375</v>
      </c>
      <c r="EY19" s="176">
        <f t="shared" si="58"/>
        <v>11.555443322562029</v>
      </c>
      <c r="EZ19" s="176">
        <f t="shared" si="58"/>
        <v>0</v>
      </c>
      <c r="FA19" s="176">
        <f t="shared" si="58"/>
        <v>0</v>
      </c>
      <c r="FB19" s="176">
        <f t="shared" si="58"/>
        <v>0</v>
      </c>
      <c r="FC19" s="176">
        <f t="shared" si="58"/>
        <v>0</v>
      </c>
      <c r="FD19" s="176">
        <f t="shared" si="58"/>
        <v>0</v>
      </c>
      <c r="FE19" s="187"/>
      <c r="FF19" s="176">
        <v>0</v>
      </c>
      <c r="FG19" s="176">
        <v>17</v>
      </c>
      <c r="FH19" s="176">
        <f t="shared" si="106"/>
        <v>1.7790971157661681</v>
      </c>
      <c r="FI19" s="176">
        <f t="shared" si="106"/>
        <v>1.6579093714938431</v>
      </c>
      <c r="FJ19" s="176">
        <f t="shared" si="106"/>
        <v>1.5269355551037211</v>
      </c>
      <c r="FK19" s="176">
        <f t="shared" si="106"/>
        <v>1.4766205480256063</v>
      </c>
      <c r="FL19" s="176">
        <f t="shared" si="106"/>
        <v>1.4280508032829784</v>
      </c>
      <c r="FM19" s="176">
        <f t="shared" si="106"/>
        <v>1.4551004933510014</v>
      </c>
      <c r="FN19" s="176">
        <f t="shared" si="106"/>
        <v>1.4752238317735651</v>
      </c>
      <c r="FO19" s="176">
        <f t="shared" si="106"/>
        <v>1.454911542867547</v>
      </c>
      <c r="FP19" s="176">
        <f t="shared" si="106"/>
        <v>1.4453802327368437</v>
      </c>
      <c r="FQ19" s="176">
        <f t="shared" si="106"/>
        <v>1.3999942937295013</v>
      </c>
      <c r="FR19" s="176">
        <f t="shared" si="59"/>
        <v>1.374694323885874</v>
      </c>
      <c r="FS19" s="176">
        <f t="shared" si="59"/>
        <v>1.3600701106231923</v>
      </c>
      <c r="FT19" s="176">
        <f t="shared" si="59"/>
        <v>1.3123578703780598</v>
      </c>
      <c r="FU19" s="176">
        <f t="shared" si="59"/>
        <v>1.2700833853397684</v>
      </c>
      <c r="FV19" s="176">
        <f t="shared" si="59"/>
        <v>1.2290267586896577</v>
      </c>
      <c r="FW19" s="176">
        <f t="shared" si="59"/>
        <v>1.1452013162199282</v>
      </c>
      <c r="FX19" s="176">
        <f t="shared" si="59"/>
        <v>1.1339994541686667</v>
      </c>
      <c r="FY19" s="176">
        <f t="shared" si="59"/>
        <v>1.0946331440946964</v>
      </c>
      <c r="FZ19" s="176">
        <f t="shared" si="59"/>
        <v>1.0697198249249844</v>
      </c>
      <c r="GA19" s="176">
        <f t="shared" si="59"/>
        <v>1.0375851513440499</v>
      </c>
      <c r="GB19" s="176">
        <f t="shared" si="29"/>
        <v>0.99588729147502131</v>
      </c>
      <c r="GC19" s="176">
        <f t="shared" si="29"/>
        <v>0.94848869349868636</v>
      </c>
      <c r="GD19" s="176">
        <f t="shared" si="29"/>
        <v>0.90334600049207447</v>
      </c>
      <c r="GE19" s="176">
        <f t="shared" si="29"/>
        <v>0.86035184414789978</v>
      </c>
      <c r="GF19" s="176">
        <f t="shared" si="29"/>
        <v>0.81940396628255863</v>
      </c>
      <c r="GG19" s="176">
        <f t="shared" si="29"/>
        <v>0.78040497562316691</v>
      </c>
      <c r="GH19" s="176">
        <f t="shared" si="29"/>
        <v>0.74326211617015858</v>
      </c>
      <c r="GI19" s="176">
        <f t="shared" si="29"/>
        <v>0.70788704658451274</v>
      </c>
      <c r="GJ19" s="176">
        <f t="shared" si="29"/>
        <v>0.6741956300749008</v>
      </c>
      <c r="GK19" s="176">
        <f t="shared" si="29"/>
        <v>0.642107734285015</v>
      </c>
      <c r="GL19" s="176">
        <f t="shared" si="29"/>
        <v>0</v>
      </c>
      <c r="GM19" s="176">
        <f t="shared" si="29"/>
        <v>0</v>
      </c>
      <c r="GN19" s="176">
        <f t="shared" si="29"/>
        <v>0</v>
      </c>
      <c r="GO19" s="176">
        <f t="shared" si="29"/>
        <v>0</v>
      </c>
      <c r="GP19" s="176">
        <f t="shared" si="29"/>
        <v>0</v>
      </c>
      <c r="GQ19" s="187"/>
      <c r="GR19" s="176">
        <v>0</v>
      </c>
      <c r="GS19" s="176">
        <v>0</v>
      </c>
      <c r="GT19" s="176">
        <f t="shared" si="107"/>
        <v>27.996917812661948</v>
      </c>
      <c r="GU19" s="176">
        <f t="shared" si="107"/>
        <v>27.537030861769214</v>
      </c>
      <c r="GV19" s="176">
        <f t="shared" si="107"/>
        <v>25.524478559719949</v>
      </c>
      <c r="GW19" s="176">
        <f t="shared" si="107"/>
        <v>24.657054229773873</v>
      </c>
      <c r="GX19" s="176">
        <f t="shared" si="107"/>
        <v>24.118747960952152</v>
      </c>
      <c r="GY19" s="176">
        <f t="shared" si="107"/>
        <v>24.272737928143101</v>
      </c>
      <c r="GZ19" s="176">
        <f t="shared" si="107"/>
        <v>24.530420169296082</v>
      </c>
      <c r="HA19" s="176">
        <f t="shared" si="107"/>
        <v>24.507297004879785</v>
      </c>
      <c r="HB19" s="176">
        <f t="shared" si="107"/>
        <v>24.157884404299345</v>
      </c>
      <c r="HC19" s="176">
        <f t="shared" si="107"/>
        <v>23.271707966359223</v>
      </c>
      <c r="HD19" s="176">
        <f t="shared" si="60"/>
        <v>22.986261879859551</v>
      </c>
      <c r="HE19" s="176">
        <f t="shared" si="60"/>
        <v>22.634814332995276</v>
      </c>
      <c r="HF19" s="176">
        <f t="shared" si="60"/>
        <v>21.735685311567334</v>
      </c>
      <c r="HG19" s="176">
        <f t="shared" si="60"/>
        <v>20.928265676488945</v>
      </c>
      <c r="HH19" s="176">
        <f t="shared" si="60"/>
        <v>20.625340043256273</v>
      </c>
      <c r="HI19" s="176">
        <f t="shared" si="60"/>
        <v>19.459009351179812</v>
      </c>
      <c r="HJ19" s="176">
        <f t="shared" si="60"/>
        <v>19.38449285700225</v>
      </c>
      <c r="HK19" s="176">
        <f t="shared" si="60"/>
        <v>18.757808486829646</v>
      </c>
      <c r="HL19" s="176">
        <f t="shared" si="60"/>
        <v>18.327981807759162</v>
      </c>
      <c r="HM19" s="176">
        <f t="shared" si="60"/>
        <v>17.789601184516794</v>
      </c>
      <c r="HN19" s="176">
        <f t="shared" si="30"/>
        <v>17.069109675215387</v>
      </c>
      <c r="HO19" s="176">
        <f t="shared" si="30"/>
        <v>16.256716672277065</v>
      </c>
      <c r="HP19" s="176">
        <f t="shared" si="30"/>
        <v>15.482988977827654</v>
      </c>
      <c r="HQ19" s="176">
        <f t="shared" si="30"/>
        <v>14.746086342043309</v>
      </c>
      <c r="HR19" s="176">
        <f t="shared" si="30"/>
        <v>14.044256100575305</v>
      </c>
      <c r="HS19" s="176">
        <f t="shared" si="30"/>
        <v>13.375829005977163</v>
      </c>
      <c r="HT19" s="176">
        <f t="shared" si="30"/>
        <v>12.739215257532308</v>
      </c>
      <c r="HU19" s="176">
        <f t="shared" si="30"/>
        <v>12.132900720039375</v>
      </c>
      <c r="HV19" s="176">
        <f t="shared" si="30"/>
        <v>11.555443322562029</v>
      </c>
      <c r="HW19" s="176">
        <f t="shared" si="30"/>
        <v>11.005469628577822</v>
      </c>
      <c r="HX19" s="176">
        <f t="shared" si="30"/>
        <v>0</v>
      </c>
      <c r="HY19" s="176">
        <f t="shared" si="30"/>
        <v>0</v>
      </c>
      <c r="HZ19" s="176">
        <f t="shared" si="30"/>
        <v>0</v>
      </c>
      <c r="IA19" s="176">
        <f t="shared" si="30"/>
        <v>0</v>
      </c>
      <c r="IB19" s="176">
        <f t="shared" si="30"/>
        <v>0</v>
      </c>
    </row>
    <row r="20" spans="1:236" s="144" customFormat="1">
      <c r="A20" s="236" t="s">
        <v>252</v>
      </c>
      <c r="B20" s="419">
        <f t="shared" ref="B20" si="123">SUM(P20:AX20)*VLOOKUP($A20,input,12,FALSE)</f>
        <v>0</v>
      </c>
      <c r="C20" s="225">
        <f t="shared" ref="C20" si="124">SUM(AZ20:CH20)*VLOOKUP($A20,input,12,FALSE)</f>
        <v>160252.74921574251</v>
      </c>
      <c r="D20" s="226">
        <f t="shared" ref="D20" si="125">SUM(B20:C20)</f>
        <v>160252.74921574251</v>
      </c>
      <c r="E20" s="227">
        <f t="shared" ref="E20" si="126">IF(Years&gt;1,SUM(CJ20:DS20)*VLOOKUP($A20,input,26,FALSE),0)</f>
        <v>0</v>
      </c>
      <c r="F20" s="228">
        <f t="shared" ref="F20" si="127">IF(Years&gt;1,SUM(DU20:FD20)*VLOOKUP($A20,input,26,FALSE),0)</f>
        <v>0</v>
      </c>
      <c r="G20" s="227">
        <f t="shared" ref="G20" si="128">IF(Years&gt;2,SUM(FF20:GP20)*VLOOKUP($A20,input,40,FALSE),0)</f>
        <v>0</v>
      </c>
      <c r="H20" s="228">
        <f t="shared" ref="H20" si="129">IF(Years&gt;2,SUM(GR20:IB20)*VLOOKUP($A20,input,40,FALSE),0)</f>
        <v>0</v>
      </c>
      <c r="I20" s="227">
        <f t="shared" ref="I20" si="130">B20+E20+G20</f>
        <v>0</v>
      </c>
      <c r="J20" s="176">
        <f t="shared" ref="J20" si="131">H20+F20+C20</f>
        <v>160252.74921574251</v>
      </c>
      <c r="K20" s="228">
        <f t="shared" ref="K20" si="132">SUM(I20:J20)</f>
        <v>160252.74921574251</v>
      </c>
      <c r="L20" s="227">
        <f t="shared" ref="L20" si="133">(B20*VLOOKUP($A20,input,16,FALSE))+(E20*VLOOKUP($A20,input,30,FALSE))+(G20*VLOOKUP($A20,input,44,FALSE))</f>
        <v>0</v>
      </c>
      <c r="M20" s="176">
        <f t="shared" ref="M20" si="134">(C20*(VLOOKUP($A20,input,16,FALSE))+(F20*VLOOKUP($A20,input,30,FALSE))+(H20*VLOOKUP($A20,input,44,FALSE)))</f>
        <v>128202.19937259401</v>
      </c>
      <c r="N20" s="228">
        <f t="shared" ref="N20" si="135">SUM(L20:M20)</f>
        <v>128202.19937259401</v>
      </c>
      <c r="O20" s="176">
        <f t="shared" si="2"/>
        <v>14.490867732312243</v>
      </c>
      <c r="P20" s="176">
        <f t="shared" si="104"/>
        <v>0</v>
      </c>
      <c r="Q20" s="176">
        <f t="shared" si="104"/>
        <v>0</v>
      </c>
      <c r="R20" s="176">
        <f t="shared" si="104"/>
        <v>0</v>
      </c>
      <c r="S20" s="176">
        <f t="shared" si="104"/>
        <v>0</v>
      </c>
      <c r="T20" s="176">
        <f t="shared" si="104"/>
        <v>0</v>
      </c>
      <c r="U20" s="176">
        <f t="shared" si="104"/>
        <v>0</v>
      </c>
      <c r="V20" s="176">
        <f t="shared" si="104"/>
        <v>0</v>
      </c>
      <c r="W20" s="176">
        <f t="shared" si="104"/>
        <v>0</v>
      </c>
      <c r="X20" s="176">
        <f t="shared" si="104"/>
        <v>0</v>
      </c>
      <c r="Y20" s="176">
        <f t="shared" si="104"/>
        <v>0</v>
      </c>
      <c r="Z20" s="176">
        <f t="shared" si="55"/>
        <v>0</v>
      </c>
      <c r="AA20" s="176">
        <f t="shared" si="55"/>
        <v>0</v>
      </c>
      <c r="AB20" s="176">
        <f t="shared" si="55"/>
        <v>0</v>
      </c>
      <c r="AC20" s="176">
        <f t="shared" si="55"/>
        <v>0</v>
      </c>
      <c r="AD20" s="176">
        <f t="shared" si="55"/>
        <v>0</v>
      </c>
      <c r="AE20" s="176">
        <f t="shared" si="55"/>
        <v>0</v>
      </c>
      <c r="AF20" s="176">
        <f t="shared" si="55"/>
        <v>0</v>
      </c>
      <c r="AG20" s="176">
        <f t="shared" si="55"/>
        <v>0</v>
      </c>
      <c r="AH20" s="176">
        <f t="shared" si="55"/>
        <v>0</v>
      </c>
      <c r="AI20" s="176">
        <f t="shared" si="55"/>
        <v>0</v>
      </c>
      <c r="AJ20" s="176">
        <f t="shared" si="27"/>
        <v>0</v>
      </c>
      <c r="AK20" s="176">
        <f t="shared" si="27"/>
        <v>0</v>
      </c>
      <c r="AL20" s="176">
        <f t="shared" si="27"/>
        <v>0</v>
      </c>
      <c r="AM20" s="176">
        <f t="shared" si="27"/>
        <v>0</v>
      </c>
      <c r="AN20" s="176">
        <f t="shared" si="27"/>
        <v>0</v>
      </c>
      <c r="AO20" s="176">
        <f t="shared" si="27"/>
        <v>0</v>
      </c>
      <c r="AP20" s="176">
        <f t="shared" si="27"/>
        <v>0</v>
      </c>
      <c r="AQ20" s="176">
        <f t="shared" si="27"/>
        <v>0</v>
      </c>
      <c r="AR20" s="176">
        <f t="shared" si="27"/>
        <v>0</v>
      </c>
      <c r="AS20" s="176">
        <f t="shared" si="27"/>
        <v>0</v>
      </c>
      <c r="AT20" s="176">
        <f t="shared" si="27"/>
        <v>0</v>
      </c>
      <c r="AU20" s="176">
        <f t="shared" si="27"/>
        <v>0</v>
      </c>
      <c r="AV20" s="176">
        <f t="shared" si="27"/>
        <v>0</v>
      </c>
      <c r="AW20" s="176">
        <f t="shared" si="27"/>
        <v>0</v>
      </c>
      <c r="AX20" s="176">
        <f t="shared" si="27"/>
        <v>0</v>
      </c>
      <c r="AY20" s="187"/>
      <c r="AZ20" s="176">
        <f t="shared" si="105"/>
        <v>14.490867732312243</v>
      </c>
      <c r="BA20" s="176">
        <f t="shared" si="105"/>
        <v>14.268596051237736</v>
      </c>
      <c r="BB20" s="176">
        <f t="shared" si="105"/>
        <v>14.353713310772596</v>
      </c>
      <c r="BC20" s="176">
        <f t="shared" si="105"/>
        <v>14.117934304931664</v>
      </c>
      <c r="BD20" s="176">
        <f t="shared" si="105"/>
        <v>13.08612076889</v>
      </c>
      <c r="BE20" s="176">
        <f t="shared" si="105"/>
        <v>12.641401809676429</v>
      </c>
      <c r="BF20" s="176">
        <f t="shared" si="105"/>
        <v>12.365418077904204</v>
      </c>
      <c r="BG20" s="176">
        <f t="shared" si="105"/>
        <v>12.444367048522482</v>
      </c>
      <c r="BH20" s="176">
        <f t="shared" si="105"/>
        <v>12.576477912994658</v>
      </c>
      <c r="BI20" s="176">
        <f t="shared" si="105"/>
        <v>12.564622919702529</v>
      </c>
      <c r="BJ20" s="176">
        <f t="shared" si="56"/>
        <v>12.385482904024272</v>
      </c>
      <c r="BK20" s="176">
        <f t="shared" si="56"/>
        <v>11.931149944301062</v>
      </c>
      <c r="BL20" s="176">
        <f t="shared" si="56"/>
        <v>11.784804860220227</v>
      </c>
      <c r="BM20" s="176">
        <f t="shared" si="56"/>
        <v>11.604621549856589</v>
      </c>
      <c r="BN20" s="176">
        <f t="shared" si="56"/>
        <v>11.143647942357001</v>
      </c>
      <c r="BO20" s="176">
        <f t="shared" si="56"/>
        <v>10.729692733396023</v>
      </c>
      <c r="BP20" s="176">
        <f t="shared" si="56"/>
        <v>10.574386077034745</v>
      </c>
      <c r="BQ20" s="176">
        <f t="shared" si="56"/>
        <v>9.9764210977594523</v>
      </c>
      <c r="BR20" s="176">
        <f t="shared" si="56"/>
        <v>9.9382173068455515</v>
      </c>
      <c r="BS20" s="176">
        <f t="shared" si="56"/>
        <v>9.616923089889589</v>
      </c>
      <c r="BT20" s="176">
        <f t="shared" si="28"/>
        <v>9.3965556563748578</v>
      </c>
      <c r="BU20" s="176">
        <f t="shared" si="28"/>
        <v>9.1205338039050474</v>
      </c>
      <c r="BV20" s="176">
        <f t="shared" si="28"/>
        <v>8.7511456935223713</v>
      </c>
      <c r="BW20" s="176">
        <f t="shared" si="28"/>
        <v>8.3346406932976489</v>
      </c>
      <c r="BX20" s="176">
        <f t="shared" si="28"/>
        <v>7.9379589735081533</v>
      </c>
      <c r="BY20" s="176">
        <f t="shared" si="28"/>
        <v>7.5601570582124111</v>
      </c>
      <c r="BZ20" s="176">
        <f t="shared" si="28"/>
        <v>7.2003363755833387</v>
      </c>
      <c r="CA20" s="176">
        <f t="shared" si="28"/>
        <v>6.857641120726564</v>
      </c>
      <c r="CB20" s="176">
        <f t="shared" si="28"/>
        <v>6.5312562202165116</v>
      </c>
      <c r="CC20" s="176">
        <f t="shared" si="28"/>
        <v>6.2204053935090355</v>
      </c>
      <c r="CD20" s="176">
        <f t="shared" si="28"/>
        <v>0</v>
      </c>
      <c r="CE20" s="176">
        <f t="shared" si="28"/>
        <v>0</v>
      </c>
      <c r="CF20" s="176">
        <f t="shared" si="28"/>
        <v>0</v>
      </c>
      <c r="CG20" s="176">
        <f t="shared" si="28"/>
        <v>0</v>
      </c>
      <c r="CH20" s="176">
        <f t="shared" si="28"/>
        <v>0</v>
      </c>
      <c r="CI20" s="187"/>
      <c r="CJ20" s="176">
        <v>0</v>
      </c>
      <c r="CK20" s="176">
        <f t="shared" si="57"/>
        <v>0</v>
      </c>
      <c r="CL20" s="176">
        <f t="shared" si="57"/>
        <v>0</v>
      </c>
      <c r="CM20" s="176">
        <f t="shared" si="57"/>
        <v>0</v>
      </c>
      <c r="CN20" s="176">
        <f t="shared" si="57"/>
        <v>0</v>
      </c>
      <c r="CO20" s="176">
        <f t="shared" si="57"/>
        <v>0</v>
      </c>
      <c r="CP20" s="176">
        <f t="shared" si="57"/>
        <v>0</v>
      </c>
      <c r="CQ20" s="176">
        <f t="shared" si="57"/>
        <v>0</v>
      </c>
      <c r="CR20" s="176">
        <f t="shared" si="57"/>
        <v>0</v>
      </c>
      <c r="CS20" s="176">
        <f t="shared" si="57"/>
        <v>0</v>
      </c>
      <c r="CT20" s="176">
        <f t="shared" si="57"/>
        <v>0</v>
      </c>
      <c r="CU20" s="176">
        <f t="shared" si="57"/>
        <v>0</v>
      </c>
      <c r="CV20" s="176">
        <f t="shared" si="57"/>
        <v>0</v>
      </c>
      <c r="CW20" s="176">
        <f t="shared" si="57"/>
        <v>0</v>
      </c>
      <c r="CX20" s="176">
        <f t="shared" si="57"/>
        <v>0</v>
      </c>
      <c r="CY20" s="176">
        <f t="shared" si="57"/>
        <v>0</v>
      </c>
      <c r="CZ20" s="176">
        <f t="shared" si="57"/>
        <v>0</v>
      </c>
      <c r="DA20" s="176">
        <f t="shared" si="39"/>
        <v>0</v>
      </c>
      <c r="DB20" s="176">
        <f t="shared" si="39"/>
        <v>0</v>
      </c>
      <c r="DC20" s="176">
        <f t="shared" si="39"/>
        <v>0</v>
      </c>
      <c r="DD20" s="176">
        <f t="shared" si="39"/>
        <v>0</v>
      </c>
      <c r="DE20" s="176">
        <f t="shared" si="39"/>
        <v>0</v>
      </c>
      <c r="DF20" s="176">
        <f t="shared" si="39"/>
        <v>0</v>
      </c>
      <c r="DG20" s="176">
        <f t="shared" si="39"/>
        <v>0</v>
      </c>
      <c r="DH20" s="176">
        <f t="shared" si="39"/>
        <v>0</v>
      </c>
      <c r="DI20" s="176">
        <f t="shared" si="39"/>
        <v>0</v>
      </c>
      <c r="DJ20" s="176">
        <f t="shared" si="39"/>
        <v>0</v>
      </c>
      <c r="DK20" s="176">
        <f t="shared" si="40"/>
        <v>0</v>
      </c>
      <c r="DL20" s="176">
        <f t="shared" si="40"/>
        <v>0</v>
      </c>
      <c r="DM20" s="176">
        <f t="shared" si="40"/>
        <v>0</v>
      </c>
      <c r="DN20" s="176">
        <f t="shared" si="40"/>
        <v>0</v>
      </c>
      <c r="DO20" s="176">
        <f t="shared" si="40"/>
        <v>0</v>
      </c>
      <c r="DP20" s="176">
        <f t="shared" si="40"/>
        <v>0</v>
      </c>
      <c r="DQ20" s="176">
        <f t="shared" si="40"/>
        <v>0</v>
      </c>
      <c r="DR20" s="176">
        <f t="shared" si="40"/>
        <v>0</v>
      </c>
      <c r="DS20" s="176">
        <f t="shared" si="40"/>
        <v>0</v>
      </c>
      <c r="DT20" s="187"/>
      <c r="DU20" s="176">
        <v>0</v>
      </c>
      <c r="DV20" s="176">
        <f t="shared" si="41"/>
        <v>14.268596051237736</v>
      </c>
      <c r="DW20" s="176">
        <f t="shared" si="41"/>
        <v>14.353713310772596</v>
      </c>
      <c r="DX20" s="176">
        <f t="shared" si="41"/>
        <v>14.117934304931664</v>
      </c>
      <c r="DY20" s="176">
        <f t="shared" si="41"/>
        <v>13.08612076889</v>
      </c>
      <c r="DZ20" s="176">
        <f t="shared" si="41"/>
        <v>12.641401809676429</v>
      </c>
      <c r="EA20" s="176">
        <f t="shared" si="41"/>
        <v>12.365418077904204</v>
      </c>
      <c r="EB20" s="176">
        <f t="shared" si="41"/>
        <v>12.444367048522482</v>
      </c>
      <c r="EC20" s="176">
        <f t="shared" si="41"/>
        <v>12.576477912994658</v>
      </c>
      <c r="ED20" s="176">
        <f t="shared" si="41"/>
        <v>12.564622919702529</v>
      </c>
      <c r="EE20" s="176">
        <f t="shared" si="41"/>
        <v>12.385482904024272</v>
      </c>
      <c r="EF20" s="176" t="e">
        <f>#N/A</f>
        <v>#N/A</v>
      </c>
      <c r="EG20" s="176" t="e">
        <f>#N/A</f>
        <v>#N/A</v>
      </c>
      <c r="EH20" s="176" t="e">
        <f>#N/A</f>
        <v>#N/A</v>
      </c>
      <c r="EI20" s="176" t="e">
        <f>#N/A</f>
        <v>#N/A</v>
      </c>
      <c r="EJ20" s="176" t="e">
        <f>#N/A</f>
        <v>#N/A</v>
      </c>
      <c r="EK20" s="176" t="e">
        <f>#N/A</f>
        <v>#N/A</v>
      </c>
      <c r="EL20" s="176" t="e">
        <f>#N/A</f>
        <v>#N/A</v>
      </c>
      <c r="EM20" s="176" t="e">
        <f>#N/A</f>
        <v>#N/A</v>
      </c>
      <c r="EN20" s="176" t="e">
        <f>#N/A</f>
        <v>#N/A</v>
      </c>
      <c r="EO20" s="176" t="e">
        <f>#N/A</f>
        <v>#N/A</v>
      </c>
      <c r="EP20" s="176">
        <f t="shared" si="58"/>
        <v>9.1205338039050474</v>
      </c>
      <c r="EQ20" s="176">
        <f t="shared" si="58"/>
        <v>8.7511456935223713</v>
      </c>
      <c r="ER20" s="176">
        <f t="shared" si="58"/>
        <v>8.3346406932976489</v>
      </c>
      <c r="ES20" s="176">
        <f t="shared" si="58"/>
        <v>7.9379589735081533</v>
      </c>
      <c r="ET20" s="176">
        <f t="shared" si="58"/>
        <v>7.5601570582124111</v>
      </c>
      <c r="EU20" s="176">
        <f t="shared" si="58"/>
        <v>7.2003363755833387</v>
      </c>
      <c r="EV20" s="176">
        <f t="shared" si="58"/>
        <v>6.857641120726564</v>
      </c>
      <c r="EW20" s="176">
        <f t="shared" si="58"/>
        <v>6.5312562202165116</v>
      </c>
      <c r="EX20" s="176">
        <f t="shared" si="58"/>
        <v>6.2204053935090355</v>
      </c>
      <c r="EY20" s="176">
        <f t="shared" si="58"/>
        <v>5.9243493066198551</v>
      </c>
      <c r="EZ20" s="176">
        <f t="shared" si="58"/>
        <v>0</v>
      </c>
      <c r="FA20" s="176">
        <f t="shared" si="58"/>
        <v>0</v>
      </c>
      <c r="FB20" s="176">
        <f t="shared" si="58"/>
        <v>0</v>
      </c>
      <c r="FC20" s="176">
        <f t="shared" si="58"/>
        <v>0</v>
      </c>
      <c r="FD20" s="176">
        <f t="shared" si="58"/>
        <v>0</v>
      </c>
      <c r="FE20" s="187"/>
      <c r="FF20" s="176">
        <v>0</v>
      </c>
      <c r="FG20" s="176">
        <v>18</v>
      </c>
      <c r="FH20" s="176">
        <f t="shared" si="106"/>
        <v>0</v>
      </c>
      <c r="FI20" s="176">
        <f t="shared" si="106"/>
        <v>0</v>
      </c>
      <c r="FJ20" s="176">
        <f t="shared" si="106"/>
        <v>0</v>
      </c>
      <c r="FK20" s="176">
        <f t="shared" si="106"/>
        <v>0</v>
      </c>
      <c r="FL20" s="176">
        <f t="shared" si="106"/>
        <v>0</v>
      </c>
      <c r="FM20" s="176">
        <f t="shared" si="106"/>
        <v>0</v>
      </c>
      <c r="FN20" s="176">
        <f t="shared" si="106"/>
        <v>0</v>
      </c>
      <c r="FO20" s="176">
        <f t="shared" si="106"/>
        <v>0</v>
      </c>
      <c r="FP20" s="176">
        <f t="shared" si="106"/>
        <v>0</v>
      </c>
      <c r="FQ20" s="176">
        <f t="shared" si="106"/>
        <v>0</v>
      </c>
      <c r="FR20" s="176">
        <f t="shared" si="59"/>
        <v>0</v>
      </c>
      <c r="FS20" s="176">
        <f t="shared" si="59"/>
        <v>0</v>
      </c>
      <c r="FT20" s="176">
        <f t="shared" si="59"/>
        <v>0</v>
      </c>
      <c r="FU20" s="176">
        <f t="shared" si="59"/>
        <v>0</v>
      </c>
      <c r="FV20" s="176">
        <f t="shared" si="59"/>
        <v>0</v>
      </c>
      <c r="FW20" s="176">
        <f t="shared" si="59"/>
        <v>0</v>
      </c>
      <c r="FX20" s="176">
        <f t="shared" si="59"/>
        <v>0</v>
      </c>
      <c r="FY20" s="176">
        <f t="shared" si="59"/>
        <v>0</v>
      </c>
      <c r="FZ20" s="176">
        <f t="shared" si="59"/>
        <v>0</v>
      </c>
      <c r="GA20" s="176">
        <f t="shared" si="59"/>
        <v>0</v>
      </c>
      <c r="GB20" s="176">
        <f t="shared" si="29"/>
        <v>0</v>
      </c>
      <c r="GC20" s="176">
        <f t="shared" si="29"/>
        <v>0</v>
      </c>
      <c r="GD20" s="176">
        <f t="shared" si="29"/>
        <v>0</v>
      </c>
      <c r="GE20" s="176">
        <f t="shared" si="29"/>
        <v>0</v>
      </c>
      <c r="GF20" s="176">
        <f t="shared" si="29"/>
        <v>0</v>
      </c>
      <c r="GG20" s="176">
        <f t="shared" si="29"/>
        <v>0</v>
      </c>
      <c r="GH20" s="176">
        <f t="shared" si="29"/>
        <v>0</v>
      </c>
      <c r="GI20" s="176">
        <f t="shared" si="29"/>
        <v>0</v>
      </c>
      <c r="GJ20" s="176">
        <f t="shared" si="29"/>
        <v>0</v>
      </c>
      <c r="GK20" s="176">
        <f t="shared" si="29"/>
        <v>0</v>
      </c>
      <c r="GL20" s="176">
        <f t="shared" si="29"/>
        <v>0</v>
      </c>
      <c r="GM20" s="176">
        <f t="shared" si="29"/>
        <v>0</v>
      </c>
      <c r="GN20" s="176">
        <f t="shared" si="29"/>
        <v>0</v>
      </c>
      <c r="GO20" s="176">
        <f t="shared" si="29"/>
        <v>0</v>
      </c>
      <c r="GP20" s="176">
        <f t="shared" si="29"/>
        <v>0</v>
      </c>
      <c r="GQ20" s="187"/>
      <c r="GR20" s="176">
        <v>0</v>
      </c>
      <c r="GS20" s="176">
        <v>0</v>
      </c>
      <c r="GT20" s="176">
        <f t="shared" si="107"/>
        <v>14.353713310772596</v>
      </c>
      <c r="GU20" s="176">
        <f t="shared" si="107"/>
        <v>14.117934304931664</v>
      </c>
      <c r="GV20" s="176">
        <f t="shared" si="107"/>
        <v>13.08612076889</v>
      </c>
      <c r="GW20" s="176">
        <f t="shared" si="107"/>
        <v>12.641401809676429</v>
      </c>
      <c r="GX20" s="176">
        <f t="shared" si="107"/>
        <v>12.365418077904204</v>
      </c>
      <c r="GY20" s="176">
        <f t="shared" si="107"/>
        <v>12.444367048522482</v>
      </c>
      <c r="GZ20" s="176">
        <f t="shared" si="107"/>
        <v>12.576477912994658</v>
      </c>
      <c r="HA20" s="176">
        <f t="shared" si="107"/>
        <v>12.564622919702529</v>
      </c>
      <c r="HB20" s="176">
        <f t="shared" si="107"/>
        <v>12.385482904024272</v>
      </c>
      <c r="HC20" s="176">
        <f t="shared" si="107"/>
        <v>11.931149944301062</v>
      </c>
      <c r="HD20" s="176">
        <f t="shared" si="60"/>
        <v>11.784804860220227</v>
      </c>
      <c r="HE20" s="176">
        <f t="shared" si="60"/>
        <v>11.604621549856589</v>
      </c>
      <c r="HF20" s="176">
        <f t="shared" si="60"/>
        <v>11.143647942357001</v>
      </c>
      <c r="HG20" s="176">
        <f t="shared" si="60"/>
        <v>10.729692733396023</v>
      </c>
      <c r="HH20" s="176">
        <f t="shared" si="60"/>
        <v>10.574386077034745</v>
      </c>
      <c r="HI20" s="176">
        <f t="shared" si="60"/>
        <v>9.9764210977594523</v>
      </c>
      <c r="HJ20" s="176">
        <f t="shared" si="60"/>
        <v>9.9382173068455515</v>
      </c>
      <c r="HK20" s="176">
        <f t="shared" si="60"/>
        <v>9.616923089889589</v>
      </c>
      <c r="HL20" s="176">
        <f t="shared" si="60"/>
        <v>9.3965556563748578</v>
      </c>
      <c r="HM20" s="176">
        <f t="shared" si="60"/>
        <v>9.1205338039050474</v>
      </c>
      <c r="HN20" s="176">
        <f t="shared" si="30"/>
        <v>8.7511456935223713</v>
      </c>
      <c r="HO20" s="176">
        <f t="shared" si="30"/>
        <v>8.3346406932976489</v>
      </c>
      <c r="HP20" s="176">
        <f t="shared" si="30"/>
        <v>7.9379589735081533</v>
      </c>
      <c r="HQ20" s="176">
        <f t="shared" si="30"/>
        <v>7.5601570582124111</v>
      </c>
      <c r="HR20" s="176">
        <f t="shared" si="30"/>
        <v>7.2003363755833387</v>
      </c>
      <c r="HS20" s="176">
        <f t="shared" si="30"/>
        <v>6.857641120726564</v>
      </c>
      <c r="HT20" s="176">
        <f t="shared" si="30"/>
        <v>6.5312562202165116</v>
      </c>
      <c r="HU20" s="176">
        <f t="shared" si="30"/>
        <v>6.2204053935090355</v>
      </c>
      <c r="HV20" s="176">
        <f t="shared" si="30"/>
        <v>5.9243493066198551</v>
      </c>
      <c r="HW20" s="176">
        <f t="shared" si="30"/>
        <v>5.6423838136774274</v>
      </c>
      <c r="HX20" s="176">
        <f t="shared" si="30"/>
        <v>0</v>
      </c>
      <c r="HY20" s="176">
        <f t="shared" si="30"/>
        <v>0</v>
      </c>
      <c r="HZ20" s="176">
        <f t="shared" si="30"/>
        <v>0</v>
      </c>
      <c r="IA20" s="176">
        <f t="shared" si="30"/>
        <v>0</v>
      </c>
      <c r="IB20" s="176">
        <f t="shared" si="30"/>
        <v>0</v>
      </c>
    </row>
    <row r="21" spans="1:236" s="144" customFormat="1">
      <c r="A21" s="417" t="s">
        <v>149</v>
      </c>
      <c r="B21" s="419">
        <f t="shared" si="108"/>
        <v>6381.0944637271505</v>
      </c>
      <c r="C21" s="225">
        <f t="shared" si="109"/>
        <v>9286.5315257038401</v>
      </c>
      <c r="D21" s="226">
        <f>SUM(B21:C21)</f>
        <v>15667.625989430991</v>
      </c>
      <c r="E21" s="227">
        <f t="shared" si="110"/>
        <v>0</v>
      </c>
      <c r="F21" s="228">
        <f t="shared" si="111"/>
        <v>0</v>
      </c>
      <c r="G21" s="227">
        <f t="shared" si="112"/>
        <v>0</v>
      </c>
      <c r="H21" s="228">
        <f t="shared" si="113"/>
        <v>0</v>
      </c>
      <c r="I21" s="227">
        <f>B21+E21+G21</f>
        <v>6381.0944637271505</v>
      </c>
      <c r="J21" s="176">
        <f>H21+F21+C21</f>
        <v>9286.5315257038401</v>
      </c>
      <c r="K21" s="228">
        <f>SUM(I21:J21)</f>
        <v>15667.625989430991</v>
      </c>
      <c r="L21" s="227">
        <f t="shared" si="114"/>
        <v>6381.0944637271505</v>
      </c>
      <c r="M21" s="176">
        <f t="shared" si="115"/>
        <v>9286.5315257038401</v>
      </c>
      <c r="N21" s="228">
        <f>SUM(L21:M21)</f>
        <v>15667.625989430991</v>
      </c>
      <c r="O21" s="176">
        <f t="shared" si="2"/>
        <v>32.246551653870057</v>
      </c>
      <c r="P21" s="176">
        <f t="shared" si="104"/>
        <v>13.756204427439631</v>
      </c>
      <c r="Q21" s="176">
        <f t="shared" si="104"/>
        <v>13.261610226804395</v>
      </c>
      <c r="R21" s="176">
        <f t="shared" si="104"/>
        <v>13.203901485686259</v>
      </c>
      <c r="S21" s="176">
        <f t="shared" si="104"/>
        <v>12.304484010122982</v>
      </c>
      <c r="T21" s="176">
        <f t="shared" si="104"/>
        <v>11.33243737281798</v>
      </c>
      <c r="U21" s="176">
        <f t="shared" si="104"/>
        <v>10.959015151611728</v>
      </c>
      <c r="V21" s="176">
        <f t="shared" si="104"/>
        <v>10.59854572075078</v>
      </c>
      <c r="W21" s="176">
        <f t="shared" si="104"/>
        <v>10.799300047038759</v>
      </c>
      <c r="X21" s="176">
        <f t="shared" si="104"/>
        <v>10.948649161114652</v>
      </c>
      <c r="Y21" s="176">
        <f t="shared" si="104"/>
        <v>10.797897715739868</v>
      </c>
      <c r="Z21" s="176">
        <f t="shared" si="55"/>
        <v>10.727159317661394</v>
      </c>
      <c r="AA21" s="176">
        <f t="shared" si="55"/>
        <v>10.390319095630998</v>
      </c>
      <c r="AB21" s="176">
        <f t="shared" si="55"/>
        <v>10.202550644743354</v>
      </c>
      <c r="AC21" s="176">
        <f t="shared" si="55"/>
        <v>10.094014314986584</v>
      </c>
      <c r="AD21" s="176">
        <f t="shared" si="55"/>
        <v>9.7399090138901805</v>
      </c>
      <c r="AE21" s="176">
        <f t="shared" si="55"/>
        <v>9.4261610285457511</v>
      </c>
      <c r="AF21" s="176">
        <f t="shared" si="55"/>
        <v>9.1214516066605924</v>
      </c>
      <c r="AG21" s="176">
        <f t="shared" si="55"/>
        <v>8.4993254312225996</v>
      </c>
      <c r="AH21" s="176">
        <f t="shared" si="55"/>
        <v>8.4161887200951639</v>
      </c>
      <c r="AI21" s="176">
        <f t="shared" si="55"/>
        <v>8.1240242983413626</v>
      </c>
      <c r="AJ21" s="176">
        <f t="shared" si="27"/>
        <v>0</v>
      </c>
      <c r="AK21" s="176">
        <f t="shared" si="27"/>
        <v>0</v>
      </c>
      <c r="AL21" s="176">
        <f t="shared" si="27"/>
        <v>0</v>
      </c>
      <c r="AM21" s="176">
        <f t="shared" si="27"/>
        <v>0</v>
      </c>
      <c r="AN21" s="176">
        <f t="shared" si="27"/>
        <v>0</v>
      </c>
      <c r="AO21" s="176">
        <f t="shared" si="27"/>
        <v>0</v>
      </c>
      <c r="AP21" s="176">
        <f t="shared" si="27"/>
        <v>0</v>
      </c>
      <c r="AQ21" s="176">
        <f t="shared" si="27"/>
        <v>0</v>
      </c>
      <c r="AR21" s="176">
        <f t="shared" si="27"/>
        <v>0</v>
      </c>
      <c r="AS21" s="176">
        <f t="shared" si="27"/>
        <v>0</v>
      </c>
      <c r="AT21" s="176">
        <f t="shared" si="27"/>
        <v>0</v>
      </c>
      <c r="AU21" s="176">
        <f t="shared" si="27"/>
        <v>0</v>
      </c>
      <c r="AV21" s="176">
        <f t="shared" si="27"/>
        <v>0</v>
      </c>
      <c r="AW21" s="176">
        <f t="shared" si="27"/>
        <v>0</v>
      </c>
      <c r="AX21" s="176">
        <f t="shared" si="27"/>
        <v>0</v>
      </c>
      <c r="AY21" s="187"/>
      <c r="AZ21" s="176">
        <f t="shared" si="105"/>
        <v>18.490347226430423</v>
      </c>
      <c r="BA21" s="176">
        <f t="shared" si="105"/>
        <v>18.20672856137935</v>
      </c>
      <c r="BB21" s="176">
        <f t="shared" si="105"/>
        <v>18.315338184545833</v>
      </c>
      <c r="BC21" s="176">
        <f t="shared" si="105"/>
        <v>18.014484173092804</v>
      </c>
      <c r="BD21" s="176">
        <f t="shared" si="105"/>
        <v>16.697890101103638</v>
      </c>
      <c r="BE21" s="176">
        <f t="shared" si="105"/>
        <v>16.130428709147122</v>
      </c>
      <c r="BF21" s="176">
        <f t="shared" si="105"/>
        <v>15.778273467405764</v>
      </c>
      <c r="BG21" s="176">
        <f t="shared" si="105"/>
        <v>15.879012353914685</v>
      </c>
      <c r="BH21" s="176">
        <f t="shared" si="105"/>
        <v>16.047585816981183</v>
      </c>
      <c r="BI21" s="176">
        <f t="shared" si="105"/>
        <v>16.032458845540429</v>
      </c>
      <c r="BJ21" s="176">
        <f t="shared" si="56"/>
        <v>15.803876185534971</v>
      </c>
      <c r="BK21" s="176">
        <f t="shared" si="56"/>
        <v>15.224147328928156</v>
      </c>
      <c r="BL21" s="176">
        <f t="shared" si="56"/>
        <v>15.037411001641008</v>
      </c>
      <c r="BM21" s="176">
        <f t="shared" si="56"/>
        <v>14.807497097617006</v>
      </c>
      <c r="BN21" s="176">
        <f t="shared" si="56"/>
        <v>14.219294774447533</v>
      </c>
      <c r="BO21" s="176">
        <f t="shared" si="56"/>
        <v>13.691087927813328</v>
      </c>
      <c r="BP21" s="176">
        <f t="shared" si="56"/>
        <v>13.492916634296336</v>
      </c>
      <c r="BQ21" s="176">
        <f t="shared" si="56"/>
        <v>12.729913320741062</v>
      </c>
      <c r="BR21" s="176">
        <f t="shared" si="56"/>
        <v>12.681165283534924</v>
      </c>
      <c r="BS21" s="176">
        <f t="shared" si="56"/>
        <v>12.271193862699118</v>
      </c>
      <c r="BT21" s="176">
        <f t="shared" si="28"/>
        <v>0</v>
      </c>
      <c r="BU21" s="176">
        <f t="shared" si="28"/>
        <v>0</v>
      </c>
      <c r="BV21" s="176">
        <f t="shared" si="28"/>
        <v>0</v>
      </c>
      <c r="BW21" s="176">
        <f t="shared" si="28"/>
        <v>0</v>
      </c>
      <c r="BX21" s="176">
        <f t="shared" si="28"/>
        <v>0</v>
      </c>
      <c r="BY21" s="176">
        <f t="shared" si="28"/>
        <v>0</v>
      </c>
      <c r="BZ21" s="176">
        <f t="shared" si="28"/>
        <v>0</v>
      </c>
      <c r="CA21" s="176">
        <f t="shared" si="28"/>
        <v>0</v>
      </c>
      <c r="CB21" s="176">
        <f t="shared" si="28"/>
        <v>0</v>
      </c>
      <c r="CC21" s="176">
        <f t="shared" si="28"/>
        <v>0</v>
      </c>
      <c r="CD21" s="176">
        <f t="shared" si="28"/>
        <v>0</v>
      </c>
      <c r="CE21" s="176">
        <f t="shared" si="28"/>
        <v>0</v>
      </c>
      <c r="CF21" s="176">
        <f t="shared" si="28"/>
        <v>0</v>
      </c>
      <c r="CG21" s="176">
        <f t="shared" si="28"/>
        <v>0</v>
      </c>
      <c r="CH21" s="176">
        <f t="shared" si="28"/>
        <v>0</v>
      </c>
      <c r="CI21" s="187"/>
      <c r="CJ21" s="176">
        <v>0</v>
      </c>
      <c r="CK21" s="176">
        <f t="shared" si="57"/>
        <v>13.261610226804395</v>
      </c>
      <c r="CL21" s="176">
        <f t="shared" si="57"/>
        <v>13.203901485686259</v>
      </c>
      <c r="CM21" s="176">
        <f t="shared" si="57"/>
        <v>12.304484010122982</v>
      </c>
      <c r="CN21" s="176">
        <f t="shared" si="57"/>
        <v>11.33243737281798</v>
      </c>
      <c r="CO21" s="176">
        <f t="shared" si="57"/>
        <v>10.959015151611728</v>
      </c>
      <c r="CP21" s="176">
        <f t="shared" si="57"/>
        <v>10.59854572075078</v>
      </c>
      <c r="CQ21" s="176">
        <f t="shared" si="57"/>
        <v>10.799300047038759</v>
      </c>
      <c r="CR21" s="176">
        <f t="shared" si="57"/>
        <v>10.948649161114652</v>
      </c>
      <c r="CS21" s="176">
        <f t="shared" si="57"/>
        <v>10.797897715739868</v>
      </c>
      <c r="CT21" s="176">
        <f t="shared" si="57"/>
        <v>10.727159317661394</v>
      </c>
      <c r="CU21" s="176">
        <f t="shared" si="57"/>
        <v>10.390319095630998</v>
      </c>
      <c r="CV21" s="176">
        <f t="shared" si="57"/>
        <v>10.202550644743354</v>
      </c>
      <c r="CW21" s="176">
        <f t="shared" si="57"/>
        <v>10.094014314986584</v>
      </c>
      <c r="CX21" s="176">
        <f t="shared" si="57"/>
        <v>9.7399090138901805</v>
      </c>
      <c r="CY21" s="176">
        <f t="shared" si="57"/>
        <v>9.4261610285457511</v>
      </c>
      <c r="CZ21" s="176">
        <f t="shared" si="57"/>
        <v>9.1214516066605924</v>
      </c>
      <c r="DA21" s="176">
        <f t="shared" si="39"/>
        <v>8.4993254312225996</v>
      </c>
      <c r="DB21" s="176">
        <f t="shared" si="39"/>
        <v>8.4161887200951639</v>
      </c>
      <c r="DC21" s="176">
        <f t="shared" si="39"/>
        <v>8.1240242983413626</v>
      </c>
      <c r="DD21" s="176">
        <f t="shared" si="39"/>
        <v>7.9391254476360285</v>
      </c>
      <c r="DE21" s="176">
        <f t="shared" si="39"/>
        <v>0</v>
      </c>
      <c r="DF21" s="176">
        <f t="shared" si="39"/>
        <v>0</v>
      </c>
      <c r="DG21" s="176">
        <f t="shared" si="39"/>
        <v>0</v>
      </c>
      <c r="DH21" s="176">
        <f t="shared" si="39"/>
        <v>0</v>
      </c>
      <c r="DI21" s="176">
        <f t="shared" si="39"/>
        <v>0</v>
      </c>
      <c r="DJ21" s="176">
        <f t="shared" si="39"/>
        <v>0</v>
      </c>
      <c r="DK21" s="176">
        <f t="shared" si="40"/>
        <v>0</v>
      </c>
      <c r="DL21" s="176">
        <f t="shared" si="40"/>
        <v>0</v>
      </c>
      <c r="DM21" s="176">
        <f t="shared" si="40"/>
        <v>0</v>
      </c>
      <c r="DN21" s="176">
        <f t="shared" si="40"/>
        <v>0</v>
      </c>
      <c r="DO21" s="176">
        <f t="shared" si="40"/>
        <v>0</v>
      </c>
      <c r="DP21" s="176">
        <f t="shared" si="40"/>
        <v>0</v>
      </c>
      <c r="DQ21" s="176">
        <f t="shared" si="40"/>
        <v>0</v>
      </c>
      <c r="DR21" s="176">
        <f t="shared" si="40"/>
        <v>0</v>
      </c>
      <c r="DS21" s="176">
        <f t="shared" si="40"/>
        <v>0</v>
      </c>
      <c r="DT21" s="187"/>
      <c r="DU21" s="176">
        <v>0</v>
      </c>
      <c r="DV21" s="176">
        <f t="shared" si="41"/>
        <v>18.20672856137935</v>
      </c>
      <c r="DW21" s="176">
        <f t="shared" si="41"/>
        <v>18.315338184545833</v>
      </c>
      <c r="DX21" s="176">
        <f t="shared" si="41"/>
        <v>18.014484173092804</v>
      </c>
      <c r="DY21" s="176">
        <f t="shared" si="41"/>
        <v>16.697890101103638</v>
      </c>
      <c r="DZ21" s="176">
        <f t="shared" si="41"/>
        <v>16.130428709147122</v>
      </c>
      <c r="EA21" s="176">
        <f t="shared" si="41"/>
        <v>15.778273467405764</v>
      </c>
      <c r="EB21" s="176">
        <f t="shared" si="41"/>
        <v>15.879012353914685</v>
      </c>
      <c r="EC21" s="176">
        <f t="shared" si="41"/>
        <v>16.047585816981183</v>
      </c>
      <c r="ED21" s="176">
        <f t="shared" si="41"/>
        <v>16.032458845540429</v>
      </c>
      <c r="EE21" s="176">
        <f t="shared" si="41"/>
        <v>15.803876185534971</v>
      </c>
      <c r="EF21" s="176" t="e">
        <f>#N/A</f>
        <v>#N/A</v>
      </c>
      <c r="EG21" s="176" t="e">
        <f>#N/A</f>
        <v>#N/A</v>
      </c>
      <c r="EH21" s="176" t="e">
        <f>#N/A</f>
        <v>#N/A</v>
      </c>
      <c r="EI21" s="176" t="e">
        <f>#N/A</f>
        <v>#N/A</v>
      </c>
      <c r="EJ21" s="176" t="e">
        <f>#N/A</f>
        <v>#N/A</v>
      </c>
      <c r="EK21" s="176" t="e">
        <f>#N/A</f>
        <v>#N/A</v>
      </c>
      <c r="EL21" s="176" t="e">
        <f>#N/A</f>
        <v>#N/A</v>
      </c>
      <c r="EM21" s="176" t="e">
        <f>#N/A</f>
        <v>#N/A</v>
      </c>
      <c r="EN21" s="176" t="e">
        <f>#N/A</f>
        <v>#N/A</v>
      </c>
      <c r="EO21" s="176" t="e">
        <f>#N/A</f>
        <v>#N/A</v>
      </c>
      <c r="EP21" s="176">
        <f t="shared" si="58"/>
        <v>0</v>
      </c>
      <c r="EQ21" s="176">
        <f t="shared" si="58"/>
        <v>0</v>
      </c>
      <c r="ER21" s="176">
        <f t="shared" si="58"/>
        <v>0</v>
      </c>
      <c r="ES21" s="176">
        <f t="shared" si="58"/>
        <v>0</v>
      </c>
      <c r="ET21" s="176">
        <f t="shared" si="58"/>
        <v>0</v>
      </c>
      <c r="EU21" s="176">
        <f t="shared" si="58"/>
        <v>0</v>
      </c>
      <c r="EV21" s="176">
        <f t="shared" si="58"/>
        <v>0</v>
      </c>
      <c r="EW21" s="176">
        <f t="shared" si="58"/>
        <v>0</v>
      </c>
      <c r="EX21" s="176">
        <f t="shared" si="58"/>
        <v>0</v>
      </c>
      <c r="EY21" s="176">
        <f t="shared" si="58"/>
        <v>0</v>
      </c>
      <c r="EZ21" s="176">
        <f t="shared" si="58"/>
        <v>0</v>
      </c>
      <c r="FA21" s="176">
        <f t="shared" si="58"/>
        <v>0</v>
      </c>
      <c r="FB21" s="176">
        <f t="shared" si="58"/>
        <v>0</v>
      </c>
      <c r="FC21" s="176">
        <f t="shared" si="58"/>
        <v>0</v>
      </c>
      <c r="FD21" s="176">
        <f t="shared" si="58"/>
        <v>0</v>
      </c>
      <c r="FE21" s="187"/>
      <c r="FF21" s="176">
        <v>0</v>
      </c>
      <c r="FG21" s="176">
        <v>19</v>
      </c>
      <c r="FH21" s="176">
        <f t="shared" si="106"/>
        <v>13.203901485686259</v>
      </c>
      <c r="FI21" s="176">
        <f t="shared" si="106"/>
        <v>12.304484010122982</v>
      </c>
      <c r="FJ21" s="176">
        <f t="shared" si="106"/>
        <v>11.33243737281798</v>
      </c>
      <c r="FK21" s="176">
        <f t="shared" si="106"/>
        <v>10.959015151611728</v>
      </c>
      <c r="FL21" s="176">
        <f t="shared" si="106"/>
        <v>10.59854572075078</v>
      </c>
      <c r="FM21" s="176">
        <f t="shared" si="106"/>
        <v>10.799300047038759</v>
      </c>
      <c r="FN21" s="176">
        <f t="shared" si="106"/>
        <v>10.948649161114652</v>
      </c>
      <c r="FO21" s="176">
        <f t="shared" si="106"/>
        <v>10.797897715739868</v>
      </c>
      <c r="FP21" s="176">
        <f t="shared" si="106"/>
        <v>10.727159317661394</v>
      </c>
      <c r="FQ21" s="176">
        <f t="shared" si="106"/>
        <v>10.390319095630998</v>
      </c>
      <c r="FR21" s="176">
        <f t="shared" si="59"/>
        <v>10.202550644743354</v>
      </c>
      <c r="FS21" s="176">
        <f t="shared" si="59"/>
        <v>10.094014314986584</v>
      </c>
      <c r="FT21" s="176">
        <f t="shared" si="59"/>
        <v>9.7399090138901805</v>
      </c>
      <c r="FU21" s="176">
        <f t="shared" si="59"/>
        <v>9.4261610285457511</v>
      </c>
      <c r="FV21" s="176">
        <f t="shared" si="59"/>
        <v>9.1214516066605924</v>
      </c>
      <c r="FW21" s="176">
        <f t="shared" si="59"/>
        <v>8.4993254312225996</v>
      </c>
      <c r="FX21" s="176">
        <f t="shared" si="59"/>
        <v>8.4161887200951639</v>
      </c>
      <c r="FY21" s="176">
        <f t="shared" si="59"/>
        <v>8.1240242983413626</v>
      </c>
      <c r="FZ21" s="176">
        <f t="shared" si="59"/>
        <v>7.9391254476360285</v>
      </c>
      <c r="GA21" s="176">
        <f t="shared" si="59"/>
        <v>7.7006319666016241</v>
      </c>
      <c r="GB21" s="176">
        <f t="shared" si="29"/>
        <v>0</v>
      </c>
      <c r="GC21" s="176">
        <f t="shared" si="29"/>
        <v>0</v>
      </c>
      <c r="GD21" s="176">
        <f t="shared" si="29"/>
        <v>0</v>
      </c>
      <c r="GE21" s="176">
        <f t="shared" si="29"/>
        <v>0</v>
      </c>
      <c r="GF21" s="176">
        <f t="shared" si="29"/>
        <v>0</v>
      </c>
      <c r="GG21" s="176">
        <f t="shared" si="29"/>
        <v>0</v>
      </c>
      <c r="GH21" s="176">
        <f t="shared" si="29"/>
        <v>0</v>
      </c>
      <c r="GI21" s="176">
        <f t="shared" si="29"/>
        <v>0</v>
      </c>
      <c r="GJ21" s="176">
        <f t="shared" si="29"/>
        <v>0</v>
      </c>
      <c r="GK21" s="176">
        <f t="shared" si="29"/>
        <v>0</v>
      </c>
      <c r="GL21" s="176">
        <f t="shared" si="29"/>
        <v>0</v>
      </c>
      <c r="GM21" s="176">
        <f t="shared" si="29"/>
        <v>0</v>
      </c>
      <c r="GN21" s="176">
        <f t="shared" si="29"/>
        <v>0</v>
      </c>
      <c r="GO21" s="176">
        <f t="shared" si="29"/>
        <v>0</v>
      </c>
      <c r="GP21" s="176">
        <f t="shared" si="29"/>
        <v>0</v>
      </c>
      <c r="GQ21" s="187"/>
      <c r="GR21" s="176">
        <v>0</v>
      </c>
      <c r="GS21" s="176">
        <v>0</v>
      </c>
      <c r="GT21" s="176">
        <f t="shared" si="107"/>
        <v>18.315338184545833</v>
      </c>
      <c r="GU21" s="176">
        <f t="shared" si="107"/>
        <v>18.014484173092804</v>
      </c>
      <c r="GV21" s="176">
        <f t="shared" si="107"/>
        <v>16.697890101103638</v>
      </c>
      <c r="GW21" s="176">
        <f t="shared" si="107"/>
        <v>16.130428709147122</v>
      </c>
      <c r="GX21" s="176">
        <f t="shared" si="107"/>
        <v>15.778273467405764</v>
      </c>
      <c r="GY21" s="176">
        <f t="shared" si="107"/>
        <v>15.879012353914685</v>
      </c>
      <c r="GZ21" s="176">
        <f t="shared" si="107"/>
        <v>16.047585816981183</v>
      </c>
      <c r="HA21" s="176">
        <f t="shared" si="107"/>
        <v>16.032458845540429</v>
      </c>
      <c r="HB21" s="176">
        <f t="shared" si="107"/>
        <v>15.803876185534971</v>
      </c>
      <c r="HC21" s="176">
        <f t="shared" si="107"/>
        <v>15.224147328928156</v>
      </c>
      <c r="HD21" s="176">
        <f t="shared" si="60"/>
        <v>15.037411001641008</v>
      </c>
      <c r="HE21" s="176">
        <f t="shared" si="60"/>
        <v>14.807497097617006</v>
      </c>
      <c r="HF21" s="176">
        <f t="shared" si="60"/>
        <v>14.219294774447533</v>
      </c>
      <c r="HG21" s="176">
        <f t="shared" si="60"/>
        <v>13.691087927813328</v>
      </c>
      <c r="HH21" s="176">
        <f t="shared" si="60"/>
        <v>13.492916634296336</v>
      </c>
      <c r="HI21" s="176">
        <f t="shared" si="60"/>
        <v>12.729913320741062</v>
      </c>
      <c r="HJ21" s="176">
        <f t="shared" si="60"/>
        <v>12.681165283534924</v>
      </c>
      <c r="HK21" s="176">
        <f t="shared" si="60"/>
        <v>12.271193862699118</v>
      </c>
      <c r="HL21" s="176">
        <f t="shared" si="60"/>
        <v>11.990005017534319</v>
      </c>
      <c r="HM21" s="176">
        <f t="shared" si="60"/>
        <v>11.63780113378284</v>
      </c>
      <c r="HN21" s="176">
        <f t="shared" si="30"/>
        <v>0</v>
      </c>
      <c r="HO21" s="176">
        <f t="shared" si="30"/>
        <v>0</v>
      </c>
      <c r="HP21" s="176">
        <f t="shared" si="30"/>
        <v>0</v>
      </c>
      <c r="HQ21" s="176">
        <f t="shared" si="30"/>
        <v>0</v>
      </c>
      <c r="HR21" s="176">
        <f t="shared" si="30"/>
        <v>0</v>
      </c>
      <c r="HS21" s="176">
        <f t="shared" si="30"/>
        <v>0</v>
      </c>
      <c r="HT21" s="176">
        <f t="shared" si="30"/>
        <v>0</v>
      </c>
      <c r="HU21" s="176">
        <f t="shared" si="30"/>
        <v>0</v>
      </c>
      <c r="HV21" s="176">
        <f t="shared" si="30"/>
        <v>0</v>
      </c>
      <c r="HW21" s="176">
        <f t="shared" si="30"/>
        <v>0</v>
      </c>
      <c r="HX21" s="176">
        <f t="shared" si="30"/>
        <v>0</v>
      </c>
      <c r="HY21" s="176">
        <f t="shared" si="30"/>
        <v>0</v>
      </c>
      <c r="HZ21" s="176">
        <f t="shared" si="30"/>
        <v>0</v>
      </c>
      <c r="IA21" s="176">
        <f t="shared" si="30"/>
        <v>0</v>
      </c>
      <c r="IB21" s="176">
        <f t="shared" si="30"/>
        <v>0</v>
      </c>
    </row>
    <row r="22" spans="1:236" s="144" customFormat="1">
      <c r="A22" s="417" t="s">
        <v>148</v>
      </c>
      <c r="B22" s="419">
        <f t="shared" si="108"/>
        <v>6961.1939604296185</v>
      </c>
      <c r="C22" s="225">
        <f t="shared" si="109"/>
        <v>10130.761664404188</v>
      </c>
      <c r="D22" s="226">
        <f t="shared" ref="D22" si="136">SUM(B22:C22)</f>
        <v>17091.955624833805</v>
      </c>
      <c r="E22" s="227">
        <f t="shared" si="110"/>
        <v>0</v>
      </c>
      <c r="F22" s="228">
        <f t="shared" si="111"/>
        <v>0</v>
      </c>
      <c r="G22" s="227">
        <f t="shared" si="112"/>
        <v>0</v>
      </c>
      <c r="H22" s="228">
        <f t="shared" si="113"/>
        <v>0</v>
      </c>
      <c r="I22" s="227">
        <f t="shared" ref="I22:I23" si="137">B22+E22+G22</f>
        <v>6961.1939604296185</v>
      </c>
      <c r="J22" s="176">
        <f t="shared" ref="J22:J23" si="138">H22+F22+C22</f>
        <v>10130.761664404188</v>
      </c>
      <c r="K22" s="228">
        <f t="shared" ref="K22:K23" si="139">SUM(I22:J22)</f>
        <v>17091.955624833805</v>
      </c>
      <c r="L22" s="227">
        <f t="shared" si="114"/>
        <v>6961.1939604296185</v>
      </c>
      <c r="M22" s="176">
        <f t="shared" si="115"/>
        <v>10130.761664404188</v>
      </c>
      <c r="N22" s="228">
        <f t="shared" ref="N22" si="140">SUM(L22:M22)</f>
        <v>17091.955624833805</v>
      </c>
      <c r="O22" s="176">
        <f t="shared" si="2"/>
        <v>35.178056349676417</v>
      </c>
      <c r="P22" s="176">
        <f t="shared" si="104"/>
        <v>15.006768466297778</v>
      </c>
      <c r="Q22" s="176">
        <f t="shared" si="104"/>
        <v>14.467211156513885</v>
      </c>
      <c r="R22" s="176">
        <f t="shared" si="104"/>
        <v>14.404256166203192</v>
      </c>
      <c r="S22" s="176">
        <f t="shared" si="104"/>
        <v>13.423073465588706</v>
      </c>
      <c r="T22" s="176">
        <f t="shared" si="104"/>
        <v>12.362658952165068</v>
      </c>
      <c r="U22" s="176">
        <f t="shared" si="104"/>
        <v>11.955289256303702</v>
      </c>
      <c r="V22" s="176">
        <f t="shared" si="104"/>
        <v>11.562049877182668</v>
      </c>
      <c r="W22" s="176">
        <f t="shared" si="104"/>
        <v>11.781054596769554</v>
      </c>
      <c r="X22" s="176">
        <f t="shared" si="104"/>
        <v>11.943980903034165</v>
      </c>
      <c r="Y22" s="176">
        <f t="shared" si="104"/>
        <v>11.779524780807128</v>
      </c>
      <c r="Z22" s="176">
        <f t="shared" si="55"/>
        <v>11.702355619266976</v>
      </c>
      <c r="AA22" s="176">
        <f t="shared" si="55"/>
        <v>11.33489355887018</v>
      </c>
      <c r="AB22" s="176">
        <f t="shared" si="55"/>
        <v>11.130055248810931</v>
      </c>
      <c r="AC22" s="176">
        <f t="shared" si="55"/>
        <v>11.011651979985364</v>
      </c>
      <c r="AD22" s="176">
        <f t="shared" si="55"/>
        <v>10.625355287880195</v>
      </c>
      <c r="AE22" s="176">
        <f t="shared" si="55"/>
        <v>10.283084758413546</v>
      </c>
      <c r="AF22" s="176">
        <f t="shared" si="55"/>
        <v>9.9506744799933724</v>
      </c>
      <c r="AG22" s="176">
        <f t="shared" si="55"/>
        <v>9.271991379515562</v>
      </c>
      <c r="AH22" s="176">
        <f t="shared" si="55"/>
        <v>9.1812967855583612</v>
      </c>
      <c r="AI22" s="176">
        <f t="shared" si="55"/>
        <v>8.8625719618269407</v>
      </c>
      <c r="AJ22" s="176">
        <f t="shared" si="27"/>
        <v>0</v>
      </c>
      <c r="AK22" s="176">
        <f t="shared" si="27"/>
        <v>0</v>
      </c>
      <c r="AL22" s="176">
        <f t="shared" si="27"/>
        <v>0</v>
      </c>
      <c r="AM22" s="176">
        <f t="shared" si="27"/>
        <v>0</v>
      </c>
      <c r="AN22" s="176">
        <f t="shared" si="27"/>
        <v>0</v>
      </c>
      <c r="AO22" s="176">
        <f t="shared" si="27"/>
        <v>0</v>
      </c>
      <c r="AP22" s="176">
        <f t="shared" ref="AJ22:AX39" si="141">IF(AP$1&lt;=VLOOKUP($A22,input,7,FALSE),(VLOOKUP($A22,input,5,FALSE)*VLOOKUP(AP$1,AC_RATE,2,FALSE))/((1+Discount_Rate)^(AP$1-1)),0)</f>
        <v>0</v>
      </c>
      <c r="AQ22" s="176">
        <f t="shared" si="141"/>
        <v>0</v>
      </c>
      <c r="AR22" s="176">
        <f t="shared" si="141"/>
        <v>0</v>
      </c>
      <c r="AS22" s="176">
        <f t="shared" si="141"/>
        <v>0</v>
      </c>
      <c r="AT22" s="176">
        <f t="shared" si="141"/>
        <v>0</v>
      </c>
      <c r="AU22" s="176">
        <f t="shared" si="141"/>
        <v>0</v>
      </c>
      <c r="AV22" s="176">
        <f t="shared" si="141"/>
        <v>0</v>
      </c>
      <c r="AW22" s="176">
        <f t="shared" si="141"/>
        <v>0</v>
      </c>
      <c r="AX22" s="176">
        <f t="shared" si="141"/>
        <v>0</v>
      </c>
      <c r="AY22" s="187"/>
      <c r="AZ22" s="176">
        <f t="shared" si="105"/>
        <v>20.171287883378639</v>
      </c>
      <c r="BA22" s="176">
        <f t="shared" si="105"/>
        <v>19.861885703322926</v>
      </c>
      <c r="BB22" s="176">
        <f t="shared" si="105"/>
        <v>19.980368928595453</v>
      </c>
      <c r="BC22" s="176">
        <f t="shared" si="105"/>
        <v>19.652164552464875</v>
      </c>
      <c r="BD22" s="176">
        <f t="shared" si="105"/>
        <v>18.215880110294879</v>
      </c>
      <c r="BE22" s="176">
        <f t="shared" si="105"/>
        <v>17.596831319069587</v>
      </c>
      <c r="BF22" s="176">
        <f t="shared" si="105"/>
        <v>17.212661964442653</v>
      </c>
      <c r="BG22" s="176">
        <f t="shared" si="105"/>
        <v>17.322558931543291</v>
      </c>
      <c r="BH22" s="176">
        <f t="shared" si="105"/>
        <v>17.506457254888563</v>
      </c>
      <c r="BI22" s="176">
        <f t="shared" si="105"/>
        <v>17.48995510422592</v>
      </c>
      <c r="BJ22" s="176">
        <f t="shared" si="56"/>
        <v>17.240592202401785</v>
      </c>
      <c r="BK22" s="176">
        <f t="shared" si="56"/>
        <v>16.608160722467076</v>
      </c>
      <c r="BL22" s="176">
        <f t="shared" si="56"/>
        <v>16.404448365426553</v>
      </c>
      <c r="BM22" s="176">
        <f t="shared" si="56"/>
        <v>16.153633197400371</v>
      </c>
      <c r="BN22" s="176">
        <f t="shared" si="56"/>
        <v>15.511957935760945</v>
      </c>
      <c r="BO22" s="176">
        <f t="shared" si="56"/>
        <v>14.935732284887262</v>
      </c>
      <c r="BP22" s="176">
        <f t="shared" si="56"/>
        <v>14.719545419232364</v>
      </c>
      <c r="BQ22" s="176">
        <f t="shared" si="56"/>
        <v>13.887178168081157</v>
      </c>
      <c r="BR22" s="176">
        <f t="shared" si="56"/>
        <v>13.833998491129009</v>
      </c>
      <c r="BS22" s="176">
        <f t="shared" si="56"/>
        <v>13.386756941126308</v>
      </c>
      <c r="BT22" s="176">
        <f t="shared" si="28"/>
        <v>0</v>
      </c>
      <c r="BU22" s="176">
        <f t="shared" si="28"/>
        <v>0</v>
      </c>
      <c r="BV22" s="176">
        <f t="shared" si="28"/>
        <v>0</v>
      </c>
      <c r="BW22" s="176">
        <f t="shared" si="28"/>
        <v>0</v>
      </c>
      <c r="BX22" s="176">
        <f t="shared" si="28"/>
        <v>0</v>
      </c>
      <c r="BY22" s="176">
        <f t="shared" si="28"/>
        <v>0</v>
      </c>
      <c r="BZ22" s="176">
        <f t="shared" ref="BT22:CH39" si="142">IF(BZ$1&lt;=VLOOKUP($A22,input,7,FALSE),(VLOOKUP($A22,input,6,FALSE)*VLOOKUP(BZ$1,AC_RATE,3,FALSE))/((1+Discount_Rate)^(BZ$1-1)),0)</f>
        <v>0</v>
      </c>
      <c r="CA22" s="176">
        <f t="shared" si="142"/>
        <v>0</v>
      </c>
      <c r="CB22" s="176">
        <f t="shared" si="142"/>
        <v>0</v>
      </c>
      <c r="CC22" s="176">
        <f t="shared" si="142"/>
        <v>0</v>
      </c>
      <c r="CD22" s="176">
        <f t="shared" si="142"/>
        <v>0</v>
      </c>
      <c r="CE22" s="176">
        <f t="shared" si="142"/>
        <v>0</v>
      </c>
      <c r="CF22" s="176">
        <f t="shared" si="142"/>
        <v>0</v>
      </c>
      <c r="CG22" s="176">
        <f t="shared" si="142"/>
        <v>0</v>
      </c>
      <c r="CH22" s="176">
        <f t="shared" si="142"/>
        <v>0</v>
      </c>
      <c r="CI22" s="187"/>
      <c r="CJ22" s="176">
        <v>0</v>
      </c>
      <c r="CK22" s="176">
        <f t="shared" si="57"/>
        <v>14.467211156513885</v>
      </c>
      <c r="CL22" s="176">
        <f t="shared" si="57"/>
        <v>14.404256166203192</v>
      </c>
      <c r="CM22" s="176">
        <f t="shared" si="57"/>
        <v>13.423073465588706</v>
      </c>
      <c r="CN22" s="176">
        <f t="shared" si="57"/>
        <v>12.362658952165068</v>
      </c>
      <c r="CO22" s="176">
        <f t="shared" si="57"/>
        <v>11.955289256303702</v>
      </c>
      <c r="CP22" s="176">
        <f t="shared" si="57"/>
        <v>11.562049877182668</v>
      </c>
      <c r="CQ22" s="176">
        <f t="shared" si="57"/>
        <v>11.781054596769554</v>
      </c>
      <c r="CR22" s="176">
        <f t="shared" si="57"/>
        <v>11.943980903034165</v>
      </c>
      <c r="CS22" s="176">
        <f t="shared" si="57"/>
        <v>11.779524780807128</v>
      </c>
      <c r="CT22" s="176">
        <f t="shared" si="57"/>
        <v>11.702355619266976</v>
      </c>
      <c r="CU22" s="176">
        <f t="shared" si="57"/>
        <v>11.33489355887018</v>
      </c>
      <c r="CV22" s="176">
        <f t="shared" si="57"/>
        <v>11.130055248810931</v>
      </c>
      <c r="CW22" s="176">
        <f t="shared" si="57"/>
        <v>11.011651979985364</v>
      </c>
      <c r="CX22" s="176">
        <f t="shared" si="57"/>
        <v>10.625355287880195</v>
      </c>
      <c r="CY22" s="176">
        <f t="shared" si="57"/>
        <v>10.283084758413546</v>
      </c>
      <c r="CZ22" s="176">
        <f t="shared" ref="CZ22:DO37" si="143">IF(CZ$1-1&lt;=VLOOKUP($A22,input,7,FALSE),(VLOOKUP($A22,input,19,FALSE)*VLOOKUP(CZ$1,AC_RATE,2,FALSE))/((1+Discount_Rate)^(CZ$1-1)),0)</f>
        <v>9.9506744799933724</v>
      </c>
      <c r="DA22" s="176">
        <f t="shared" si="143"/>
        <v>9.271991379515562</v>
      </c>
      <c r="DB22" s="176">
        <f t="shared" si="143"/>
        <v>9.1812967855583612</v>
      </c>
      <c r="DC22" s="176">
        <f t="shared" si="143"/>
        <v>8.8625719618269407</v>
      </c>
      <c r="DD22" s="176">
        <f t="shared" si="143"/>
        <v>8.66086412469385</v>
      </c>
      <c r="DE22" s="176">
        <f t="shared" si="143"/>
        <v>0</v>
      </c>
      <c r="DF22" s="176">
        <f t="shared" si="143"/>
        <v>0</v>
      </c>
      <c r="DG22" s="176">
        <f t="shared" si="143"/>
        <v>0</v>
      </c>
      <c r="DH22" s="176">
        <f t="shared" si="143"/>
        <v>0</v>
      </c>
      <c r="DI22" s="176">
        <f t="shared" si="143"/>
        <v>0</v>
      </c>
      <c r="DJ22" s="176">
        <f t="shared" si="143"/>
        <v>0</v>
      </c>
      <c r="DK22" s="176">
        <f t="shared" si="143"/>
        <v>0</v>
      </c>
      <c r="DL22" s="176">
        <f t="shared" si="143"/>
        <v>0</v>
      </c>
      <c r="DM22" s="176">
        <f t="shared" si="143"/>
        <v>0</v>
      </c>
      <c r="DN22" s="176">
        <f t="shared" si="143"/>
        <v>0</v>
      </c>
      <c r="DO22" s="176">
        <f t="shared" si="143"/>
        <v>0</v>
      </c>
      <c r="DP22" s="176">
        <f t="shared" si="40"/>
        <v>0</v>
      </c>
      <c r="DQ22" s="176">
        <f t="shared" si="40"/>
        <v>0</v>
      </c>
      <c r="DR22" s="176">
        <f t="shared" si="40"/>
        <v>0</v>
      </c>
      <c r="DS22" s="176">
        <f t="shared" si="40"/>
        <v>0</v>
      </c>
      <c r="DT22" s="187"/>
      <c r="DU22" s="176">
        <v>0</v>
      </c>
      <c r="DV22" s="176">
        <f t="shared" si="41"/>
        <v>19.861885703322926</v>
      </c>
      <c r="DW22" s="176">
        <f t="shared" si="41"/>
        <v>19.980368928595453</v>
      </c>
      <c r="DX22" s="176">
        <f t="shared" si="41"/>
        <v>19.652164552464875</v>
      </c>
      <c r="DY22" s="176">
        <f t="shared" si="41"/>
        <v>18.215880110294879</v>
      </c>
      <c r="DZ22" s="176">
        <f t="shared" si="41"/>
        <v>17.596831319069587</v>
      </c>
      <c r="EA22" s="176">
        <f t="shared" si="41"/>
        <v>17.212661964442653</v>
      </c>
      <c r="EB22" s="176">
        <f t="shared" si="41"/>
        <v>17.322558931543291</v>
      </c>
      <c r="EC22" s="176">
        <f t="shared" si="41"/>
        <v>17.506457254888563</v>
      </c>
      <c r="ED22" s="176">
        <f t="shared" si="41"/>
        <v>17.48995510422592</v>
      </c>
      <c r="EE22" s="176">
        <f t="shared" si="41"/>
        <v>17.240592202401785</v>
      </c>
      <c r="EF22" s="176" t="e">
        <f>#N/A</f>
        <v>#N/A</v>
      </c>
      <c r="EG22" s="176" t="e">
        <f>#N/A</f>
        <v>#N/A</v>
      </c>
      <c r="EH22" s="176" t="e">
        <f>#N/A</f>
        <v>#N/A</v>
      </c>
      <c r="EI22" s="176" t="e">
        <f>#N/A</f>
        <v>#N/A</v>
      </c>
      <c r="EJ22" s="176" t="e">
        <f>#N/A</f>
        <v>#N/A</v>
      </c>
      <c r="EK22" s="176" t="e">
        <f>#N/A</f>
        <v>#N/A</v>
      </c>
      <c r="EL22" s="176" t="e">
        <f>#N/A</f>
        <v>#N/A</v>
      </c>
      <c r="EM22" s="176" t="e">
        <f>#N/A</f>
        <v>#N/A</v>
      </c>
      <c r="EN22" s="176" t="e">
        <f>#N/A</f>
        <v>#N/A</v>
      </c>
      <c r="EO22" s="176" t="e">
        <f>#N/A</f>
        <v>#N/A</v>
      </c>
      <c r="EP22" s="176">
        <f t="shared" si="58"/>
        <v>0</v>
      </c>
      <c r="EQ22" s="176">
        <f t="shared" si="58"/>
        <v>0</v>
      </c>
      <c r="ER22" s="176">
        <f t="shared" si="58"/>
        <v>0</v>
      </c>
      <c r="ES22" s="176">
        <f t="shared" si="58"/>
        <v>0</v>
      </c>
      <c r="ET22" s="176">
        <f t="shared" si="58"/>
        <v>0</v>
      </c>
      <c r="EU22" s="176">
        <f t="shared" si="58"/>
        <v>0</v>
      </c>
      <c r="EV22" s="176">
        <f t="shared" si="58"/>
        <v>0</v>
      </c>
      <c r="EW22" s="176">
        <f t="shared" si="58"/>
        <v>0</v>
      </c>
      <c r="EX22" s="176">
        <f t="shared" si="58"/>
        <v>0</v>
      </c>
      <c r="EY22" s="176">
        <f t="shared" si="58"/>
        <v>0</v>
      </c>
      <c r="EZ22" s="176">
        <f t="shared" si="58"/>
        <v>0</v>
      </c>
      <c r="FA22" s="176">
        <f t="shared" si="58"/>
        <v>0</v>
      </c>
      <c r="FB22" s="176">
        <f t="shared" si="58"/>
        <v>0</v>
      </c>
      <c r="FC22" s="176">
        <f t="shared" si="58"/>
        <v>0</v>
      </c>
      <c r="FD22" s="176">
        <f t="shared" si="58"/>
        <v>0</v>
      </c>
      <c r="FE22" s="187"/>
      <c r="FF22" s="176">
        <v>0</v>
      </c>
      <c r="FG22" s="176">
        <v>20</v>
      </c>
      <c r="FH22" s="176">
        <f t="shared" si="106"/>
        <v>14.404256166203192</v>
      </c>
      <c r="FI22" s="176">
        <f t="shared" si="106"/>
        <v>13.423073465588706</v>
      </c>
      <c r="FJ22" s="176">
        <f t="shared" si="106"/>
        <v>12.362658952165068</v>
      </c>
      <c r="FK22" s="176">
        <f t="shared" si="106"/>
        <v>11.955289256303702</v>
      </c>
      <c r="FL22" s="176">
        <f t="shared" si="106"/>
        <v>11.562049877182668</v>
      </c>
      <c r="FM22" s="176">
        <f t="shared" si="106"/>
        <v>11.781054596769554</v>
      </c>
      <c r="FN22" s="176">
        <f t="shared" si="106"/>
        <v>11.943980903034165</v>
      </c>
      <c r="FO22" s="176">
        <f t="shared" si="106"/>
        <v>11.779524780807128</v>
      </c>
      <c r="FP22" s="176">
        <f t="shared" si="106"/>
        <v>11.702355619266976</v>
      </c>
      <c r="FQ22" s="176">
        <f t="shared" si="106"/>
        <v>11.33489355887018</v>
      </c>
      <c r="FR22" s="176">
        <f t="shared" si="59"/>
        <v>11.130055248810931</v>
      </c>
      <c r="FS22" s="176">
        <f t="shared" si="59"/>
        <v>11.011651979985364</v>
      </c>
      <c r="FT22" s="176">
        <f t="shared" si="59"/>
        <v>10.625355287880195</v>
      </c>
      <c r="FU22" s="176">
        <f t="shared" si="59"/>
        <v>10.283084758413546</v>
      </c>
      <c r="FV22" s="176">
        <f t="shared" si="59"/>
        <v>9.9506744799933724</v>
      </c>
      <c r="FW22" s="176">
        <f t="shared" si="59"/>
        <v>9.271991379515562</v>
      </c>
      <c r="FX22" s="176">
        <f t="shared" si="59"/>
        <v>9.1812967855583612</v>
      </c>
      <c r="FY22" s="176">
        <f t="shared" si="59"/>
        <v>8.8625719618269407</v>
      </c>
      <c r="FZ22" s="176">
        <f t="shared" si="59"/>
        <v>8.66086412469385</v>
      </c>
      <c r="GA22" s="176">
        <f t="shared" si="59"/>
        <v>8.4006894181108613</v>
      </c>
      <c r="GB22" s="176">
        <f t="shared" si="29"/>
        <v>0</v>
      </c>
      <c r="GC22" s="176">
        <f t="shared" si="29"/>
        <v>0</v>
      </c>
      <c r="GD22" s="176">
        <f t="shared" si="29"/>
        <v>0</v>
      </c>
      <c r="GE22" s="176">
        <f t="shared" si="29"/>
        <v>0</v>
      </c>
      <c r="GF22" s="176">
        <f t="shared" si="29"/>
        <v>0</v>
      </c>
      <c r="GG22" s="176">
        <f t="shared" si="29"/>
        <v>0</v>
      </c>
      <c r="GH22" s="176">
        <f t="shared" ref="GB22:GP39" si="144">IF(GH$1-2&lt;=VLOOKUP($A22,input,7,FALSE),(VLOOKUP($A22,input,33,FALSE)*VLOOKUP(GH$1,AC_RATE,2,FALSE))/((1+Discount_Rate)^(GH$1-1)),0)</f>
        <v>0</v>
      </c>
      <c r="GI22" s="176">
        <f t="shared" si="144"/>
        <v>0</v>
      </c>
      <c r="GJ22" s="176">
        <f t="shared" si="144"/>
        <v>0</v>
      </c>
      <c r="GK22" s="176">
        <f t="shared" si="144"/>
        <v>0</v>
      </c>
      <c r="GL22" s="176">
        <f t="shared" si="144"/>
        <v>0</v>
      </c>
      <c r="GM22" s="176">
        <f t="shared" si="144"/>
        <v>0</v>
      </c>
      <c r="GN22" s="176">
        <f t="shared" si="144"/>
        <v>0</v>
      </c>
      <c r="GO22" s="176">
        <f t="shared" si="144"/>
        <v>0</v>
      </c>
      <c r="GP22" s="176">
        <f t="shared" si="144"/>
        <v>0</v>
      </c>
      <c r="GQ22" s="187"/>
      <c r="GR22" s="176">
        <v>0</v>
      </c>
      <c r="GS22" s="176">
        <v>0</v>
      </c>
      <c r="GT22" s="176">
        <f t="shared" si="107"/>
        <v>19.980368928595453</v>
      </c>
      <c r="GU22" s="176">
        <f t="shared" si="107"/>
        <v>19.652164552464875</v>
      </c>
      <c r="GV22" s="176">
        <f t="shared" si="107"/>
        <v>18.215880110294879</v>
      </c>
      <c r="GW22" s="176">
        <f t="shared" si="107"/>
        <v>17.596831319069587</v>
      </c>
      <c r="GX22" s="176">
        <f t="shared" si="107"/>
        <v>17.212661964442653</v>
      </c>
      <c r="GY22" s="176">
        <f t="shared" si="107"/>
        <v>17.322558931543291</v>
      </c>
      <c r="GZ22" s="176">
        <f t="shared" si="107"/>
        <v>17.506457254888563</v>
      </c>
      <c r="HA22" s="176">
        <f t="shared" si="107"/>
        <v>17.48995510422592</v>
      </c>
      <c r="HB22" s="176">
        <f t="shared" si="107"/>
        <v>17.240592202401785</v>
      </c>
      <c r="HC22" s="176">
        <f t="shared" si="107"/>
        <v>16.608160722467076</v>
      </c>
      <c r="HD22" s="176">
        <f t="shared" si="60"/>
        <v>16.404448365426553</v>
      </c>
      <c r="HE22" s="176">
        <f t="shared" si="60"/>
        <v>16.153633197400371</v>
      </c>
      <c r="HF22" s="176">
        <f t="shared" si="60"/>
        <v>15.511957935760945</v>
      </c>
      <c r="HG22" s="176">
        <f t="shared" si="60"/>
        <v>14.935732284887262</v>
      </c>
      <c r="HH22" s="176">
        <f t="shared" si="60"/>
        <v>14.719545419232364</v>
      </c>
      <c r="HI22" s="176">
        <f t="shared" si="60"/>
        <v>13.887178168081157</v>
      </c>
      <c r="HJ22" s="176">
        <f t="shared" si="60"/>
        <v>13.833998491129009</v>
      </c>
      <c r="HK22" s="176">
        <f t="shared" si="60"/>
        <v>13.386756941126308</v>
      </c>
      <c r="HL22" s="176">
        <f t="shared" si="60"/>
        <v>13.080005473673801</v>
      </c>
      <c r="HM22" s="176">
        <f t="shared" si="60"/>
        <v>12.695783055035823</v>
      </c>
      <c r="HN22" s="176">
        <f t="shared" si="30"/>
        <v>0</v>
      </c>
      <c r="HO22" s="176">
        <f t="shared" si="30"/>
        <v>0</v>
      </c>
      <c r="HP22" s="176">
        <f t="shared" si="30"/>
        <v>0</v>
      </c>
      <c r="HQ22" s="176">
        <f t="shared" si="30"/>
        <v>0</v>
      </c>
      <c r="HR22" s="176">
        <f t="shared" si="30"/>
        <v>0</v>
      </c>
      <c r="HS22" s="176">
        <f t="shared" si="30"/>
        <v>0</v>
      </c>
      <c r="HT22" s="176">
        <f t="shared" ref="HN22:IB39" si="145">IF(HT$1-2&lt;=VLOOKUP($A22,input,7,FALSE),(VLOOKUP($A22,input,34,FALSE)*VLOOKUP(HT$1,AC_RATE,3,FALSE))/((1+Discount_Rate)^(HT$1-1)),0)</f>
        <v>0</v>
      </c>
      <c r="HU22" s="176">
        <f t="shared" si="145"/>
        <v>0</v>
      </c>
      <c r="HV22" s="176">
        <f t="shared" si="145"/>
        <v>0</v>
      </c>
      <c r="HW22" s="176">
        <f t="shared" si="145"/>
        <v>0</v>
      </c>
      <c r="HX22" s="176">
        <f t="shared" si="145"/>
        <v>0</v>
      </c>
      <c r="HY22" s="176">
        <f t="shared" si="145"/>
        <v>0</v>
      </c>
      <c r="HZ22" s="176">
        <f t="shared" si="145"/>
        <v>0</v>
      </c>
      <c r="IA22" s="176">
        <f t="shared" si="145"/>
        <v>0</v>
      </c>
      <c r="IB22" s="176">
        <f t="shared" si="145"/>
        <v>0</v>
      </c>
    </row>
    <row r="23" spans="1:236" s="144" customFormat="1">
      <c r="A23" s="192" t="s">
        <v>226</v>
      </c>
      <c r="B23" s="419">
        <f t="shared" ref="B23" si="146">SUM(P23:AX23)*VLOOKUP($A23,input,12,FALSE)</f>
        <v>0</v>
      </c>
      <c r="C23" s="225">
        <f t="shared" ref="C23" si="147">SUM(AZ23:CH23)*VLOOKUP($A23,input,12,FALSE)</f>
        <v>5809.1621590706654</v>
      </c>
      <c r="D23" s="226">
        <f t="shared" ref="D23" si="148">SUM(B23:C23)</f>
        <v>5809.1621590706654</v>
      </c>
      <c r="E23" s="227">
        <f t="shared" si="110"/>
        <v>0</v>
      </c>
      <c r="F23" s="228">
        <f t="shared" ref="F23" si="149">IF(Years&gt;1,SUM(DU23:FD23)*VLOOKUP($A23,input,26,FALSE),0)</f>
        <v>0</v>
      </c>
      <c r="G23" s="227">
        <f t="shared" ref="G23" si="150">IF(Years&gt;2,SUM(FF23:GP23)*VLOOKUP($A23,input,40,FALSE),0)</f>
        <v>0</v>
      </c>
      <c r="H23" s="228">
        <f t="shared" ref="H23" si="151">IF(Years&gt;2,SUM(GR23:IB23)*VLOOKUP($A23,input,40,FALSE),0)</f>
        <v>0</v>
      </c>
      <c r="I23" s="227">
        <f t="shared" si="137"/>
        <v>0</v>
      </c>
      <c r="J23" s="176">
        <f t="shared" si="138"/>
        <v>5809.1621590706654</v>
      </c>
      <c r="K23" s="228">
        <f t="shared" si="139"/>
        <v>5809.1621590706654</v>
      </c>
      <c r="L23" s="227">
        <f t="shared" si="114"/>
        <v>0</v>
      </c>
      <c r="M23" s="176">
        <f t="shared" si="115"/>
        <v>4647.3297272565324</v>
      </c>
      <c r="N23" s="228">
        <f t="shared" ref="N23" si="152">SUM(L23:M23)</f>
        <v>4647.3297272565324</v>
      </c>
      <c r="O23" s="176">
        <f t="shared" si="2"/>
        <v>0.10505879105926376</v>
      </c>
      <c r="P23" s="176">
        <f t="shared" si="104"/>
        <v>0</v>
      </c>
      <c r="Q23" s="176">
        <f t="shared" si="104"/>
        <v>0</v>
      </c>
      <c r="R23" s="176">
        <f t="shared" si="104"/>
        <v>0</v>
      </c>
      <c r="S23" s="176">
        <f t="shared" si="104"/>
        <v>0</v>
      </c>
      <c r="T23" s="176">
        <f t="shared" si="104"/>
        <v>0</v>
      </c>
      <c r="U23" s="176">
        <f t="shared" si="104"/>
        <v>0</v>
      </c>
      <c r="V23" s="176">
        <f t="shared" si="104"/>
        <v>0</v>
      </c>
      <c r="W23" s="176">
        <f t="shared" si="104"/>
        <v>0</v>
      </c>
      <c r="X23" s="176">
        <f t="shared" si="104"/>
        <v>0</v>
      </c>
      <c r="Y23" s="176">
        <f t="shared" si="104"/>
        <v>0</v>
      </c>
      <c r="Z23" s="176">
        <f t="shared" si="55"/>
        <v>0</v>
      </c>
      <c r="AA23" s="176">
        <f t="shared" si="55"/>
        <v>0</v>
      </c>
      <c r="AB23" s="176">
        <f t="shared" si="55"/>
        <v>0</v>
      </c>
      <c r="AC23" s="176">
        <f t="shared" si="55"/>
        <v>0</v>
      </c>
      <c r="AD23" s="176">
        <f t="shared" si="55"/>
        <v>0</v>
      </c>
      <c r="AE23" s="176">
        <f t="shared" si="55"/>
        <v>0</v>
      </c>
      <c r="AF23" s="176">
        <f t="shared" si="55"/>
        <v>0</v>
      </c>
      <c r="AG23" s="176">
        <f t="shared" si="55"/>
        <v>0</v>
      </c>
      <c r="AH23" s="176">
        <f t="shared" si="55"/>
        <v>0</v>
      </c>
      <c r="AI23" s="176">
        <f t="shared" si="55"/>
        <v>0</v>
      </c>
      <c r="AJ23" s="176">
        <f t="shared" si="141"/>
        <v>0</v>
      </c>
      <c r="AK23" s="176">
        <f t="shared" si="141"/>
        <v>0</v>
      </c>
      <c r="AL23" s="176">
        <f t="shared" si="141"/>
        <v>0</v>
      </c>
      <c r="AM23" s="176">
        <f t="shared" si="141"/>
        <v>0</v>
      </c>
      <c r="AN23" s="176">
        <f t="shared" si="141"/>
        <v>0</v>
      </c>
      <c r="AO23" s="176">
        <f t="shared" si="141"/>
        <v>0</v>
      </c>
      <c r="AP23" s="176">
        <f t="shared" si="141"/>
        <v>0</v>
      </c>
      <c r="AQ23" s="176">
        <f t="shared" si="141"/>
        <v>0</v>
      </c>
      <c r="AR23" s="176">
        <f t="shared" si="141"/>
        <v>0</v>
      </c>
      <c r="AS23" s="176">
        <f t="shared" si="141"/>
        <v>0</v>
      </c>
      <c r="AT23" s="176">
        <f t="shared" si="141"/>
        <v>0</v>
      </c>
      <c r="AU23" s="176">
        <f t="shared" si="141"/>
        <v>0</v>
      </c>
      <c r="AV23" s="176">
        <f t="shared" si="141"/>
        <v>0</v>
      </c>
      <c r="AW23" s="176">
        <f t="shared" si="141"/>
        <v>0</v>
      </c>
      <c r="AX23" s="176">
        <f t="shared" si="141"/>
        <v>0</v>
      </c>
      <c r="AY23" s="187"/>
      <c r="AZ23" s="176">
        <f t="shared" si="105"/>
        <v>0.10505879105926376</v>
      </c>
      <c r="BA23" s="176">
        <f t="shared" si="105"/>
        <v>0.10344732137147358</v>
      </c>
      <c r="BB23" s="176">
        <f t="shared" si="105"/>
        <v>0.10406442150310131</v>
      </c>
      <c r="BC23" s="176">
        <f t="shared" si="105"/>
        <v>0.10235502371075457</v>
      </c>
      <c r="BD23" s="176">
        <f t="shared" si="105"/>
        <v>9.487437557445251E-2</v>
      </c>
      <c r="BE23" s="176">
        <f t="shared" si="105"/>
        <v>9.1650163120154116E-2</v>
      </c>
      <c r="BF23" s="176">
        <f t="shared" si="105"/>
        <v>8.9649281064805492E-2</v>
      </c>
      <c r="BG23" s="176">
        <f t="shared" si="105"/>
        <v>9.0221661101787989E-2</v>
      </c>
      <c r="BH23" s="176">
        <f t="shared" si="105"/>
        <v>9.1179464869211274E-2</v>
      </c>
      <c r="BI23" s="176">
        <f t="shared" si="105"/>
        <v>9.109351616784335E-2</v>
      </c>
      <c r="BJ23" s="176">
        <f t="shared" si="56"/>
        <v>8.9794751054175975E-2</v>
      </c>
      <c r="BK23" s="176">
        <f t="shared" si="56"/>
        <v>8.6500837096182712E-2</v>
      </c>
      <c r="BL23" s="176">
        <f t="shared" si="56"/>
        <v>8.5439835236596651E-2</v>
      </c>
      <c r="BM23" s="176">
        <f t="shared" si="56"/>
        <v>8.4133506236460265E-2</v>
      </c>
      <c r="BN23" s="176">
        <f t="shared" si="56"/>
        <v>8.0791447582088255E-2</v>
      </c>
      <c r="BO23" s="176">
        <f t="shared" si="56"/>
        <v>7.779027231712117E-2</v>
      </c>
      <c r="BP23" s="176">
        <f t="shared" si="56"/>
        <v>7.6664299058501903E-2</v>
      </c>
      <c r="BQ23" s="176">
        <f t="shared" si="56"/>
        <v>7.2329052958756024E-2</v>
      </c>
      <c r="BR23" s="176">
        <f t="shared" si="56"/>
        <v>7.2052075474630259E-2</v>
      </c>
      <c r="BS23" s="176">
        <f t="shared" si="56"/>
        <v>6.9722692401699524E-2</v>
      </c>
      <c r="BT23" s="176">
        <f t="shared" si="142"/>
        <v>6.8125028508717711E-2</v>
      </c>
      <c r="BU23" s="176">
        <f t="shared" si="142"/>
        <v>6.6123870078311595E-2</v>
      </c>
      <c r="BV23" s="176">
        <f t="shared" si="142"/>
        <v>6.3445806278037198E-2</v>
      </c>
      <c r="BW23" s="176">
        <f t="shared" si="142"/>
        <v>6.042614502640796E-2</v>
      </c>
      <c r="BX23" s="176">
        <f t="shared" si="142"/>
        <v>5.755020255793411E-2</v>
      </c>
      <c r="BY23" s="176">
        <f t="shared" si="142"/>
        <v>5.4811138672039988E-2</v>
      </c>
      <c r="BZ23" s="176">
        <f t="shared" si="142"/>
        <v>5.2202438722979208E-2</v>
      </c>
      <c r="CA23" s="176">
        <f t="shared" si="142"/>
        <v>4.9717898125267591E-2</v>
      </c>
      <c r="CB23" s="176">
        <f t="shared" si="142"/>
        <v>4.7351607596569707E-2</v>
      </c>
      <c r="CC23" s="176">
        <f t="shared" si="142"/>
        <v>4.5097939102940514E-2</v>
      </c>
      <c r="CD23" s="176">
        <f t="shared" si="142"/>
        <v>0</v>
      </c>
      <c r="CE23" s="176">
        <f t="shared" si="142"/>
        <v>0</v>
      </c>
      <c r="CF23" s="176">
        <f t="shared" si="142"/>
        <v>0</v>
      </c>
      <c r="CG23" s="176">
        <f t="shared" si="142"/>
        <v>0</v>
      </c>
      <c r="CH23" s="176">
        <f t="shared" si="142"/>
        <v>0</v>
      </c>
      <c r="CI23" s="187"/>
      <c r="CJ23" s="176">
        <v>0</v>
      </c>
      <c r="CK23" s="176">
        <f t="shared" ref="CK23:CZ38" si="153">IF(CK$1-1&lt;=VLOOKUP($A23,input,7,FALSE),(VLOOKUP($A23,input,19,FALSE)*VLOOKUP(CK$1,AC_RATE,2,FALSE))/((1+Discount_Rate)^(CK$1-1)),0)</f>
        <v>0</v>
      </c>
      <c r="CL23" s="176">
        <f t="shared" si="153"/>
        <v>0</v>
      </c>
      <c r="CM23" s="176">
        <f t="shared" si="153"/>
        <v>0</v>
      </c>
      <c r="CN23" s="176">
        <f t="shared" si="153"/>
        <v>0</v>
      </c>
      <c r="CO23" s="176">
        <f t="shared" si="153"/>
        <v>0</v>
      </c>
      <c r="CP23" s="176">
        <f t="shared" si="153"/>
        <v>0</v>
      </c>
      <c r="CQ23" s="176">
        <f t="shared" si="153"/>
        <v>0</v>
      </c>
      <c r="CR23" s="176">
        <f t="shared" si="153"/>
        <v>0</v>
      </c>
      <c r="CS23" s="176">
        <f t="shared" si="153"/>
        <v>0</v>
      </c>
      <c r="CT23" s="176">
        <f t="shared" si="153"/>
        <v>0</v>
      </c>
      <c r="CU23" s="176">
        <f t="shared" si="153"/>
        <v>0</v>
      </c>
      <c r="CV23" s="176">
        <f t="shared" si="153"/>
        <v>0</v>
      </c>
      <c r="CW23" s="176">
        <f t="shared" si="153"/>
        <v>0</v>
      </c>
      <c r="CX23" s="176">
        <f t="shared" si="153"/>
        <v>0</v>
      </c>
      <c r="CY23" s="176">
        <f t="shared" si="153"/>
        <v>0</v>
      </c>
      <c r="CZ23" s="176">
        <f t="shared" si="153"/>
        <v>0</v>
      </c>
      <c r="DA23" s="176">
        <f t="shared" si="143"/>
        <v>0</v>
      </c>
      <c r="DB23" s="176">
        <f t="shared" si="143"/>
        <v>0</v>
      </c>
      <c r="DC23" s="176">
        <f t="shared" si="143"/>
        <v>0</v>
      </c>
      <c r="DD23" s="176">
        <f t="shared" si="143"/>
        <v>0</v>
      </c>
      <c r="DE23" s="176">
        <f t="shared" si="143"/>
        <v>0</v>
      </c>
      <c r="DF23" s="176">
        <f t="shared" si="143"/>
        <v>0</v>
      </c>
      <c r="DG23" s="176">
        <f t="shared" si="143"/>
        <v>0</v>
      </c>
      <c r="DH23" s="176">
        <f t="shared" si="143"/>
        <v>0</v>
      </c>
      <c r="DI23" s="176">
        <f t="shared" si="143"/>
        <v>0</v>
      </c>
      <c r="DJ23" s="176">
        <f t="shared" si="143"/>
        <v>0</v>
      </c>
      <c r="DK23" s="176">
        <f t="shared" si="143"/>
        <v>0</v>
      </c>
      <c r="DL23" s="176">
        <f t="shared" si="143"/>
        <v>0</v>
      </c>
      <c r="DM23" s="176">
        <f t="shared" si="143"/>
        <v>0</v>
      </c>
      <c r="DN23" s="176">
        <f t="shared" si="143"/>
        <v>0</v>
      </c>
      <c r="DO23" s="176">
        <f t="shared" si="143"/>
        <v>0</v>
      </c>
      <c r="DP23" s="176">
        <f t="shared" si="40"/>
        <v>0</v>
      </c>
      <c r="DQ23" s="176">
        <f t="shared" si="40"/>
        <v>0</v>
      </c>
      <c r="DR23" s="176">
        <f t="shared" si="40"/>
        <v>0</v>
      </c>
      <c r="DS23" s="176">
        <f t="shared" si="40"/>
        <v>0</v>
      </c>
      <c r="DT23" s="187"/>
      <c r="DU23" s="176">
        <v>0</v>
      </c>
      <c r="DV23" s="176">
        <f t="shared" si="41"/>
        <v>0.10344732137147358</v>
      </c>
      <c r="DW23" s="176">
        <f t="shared" si="41"/>
        <v>0.10406442150310131</v>
      </c>
      <c r="DX23" s="176">
        <f t="shared" si="41"/>
        <v>0.10235502371075457</v>
      </c>
      <c r="DY23" s="176">
        <f t="shared" si="41"/>
        <v>9.487437557445251E-2</v>
      </c>
      <c r="DZ23" s="176">
        <f t="shared" si="41"/>
        <v>9.1650163120154116E-2</v>
      </c>
      <c r="EA23" s="176">
        <f t="shared" si="41"/>
        <v>8.9649281064805492E-2</v>
      </c>
      <c r="EB23" s="176">
        <f t="shared" si="41"/>
        <v>9.0221661101787989E-2</v>
      </c>
      <c r="EC23" s="176">
        <f t="shared" si="41"/>
        <v>9.1179464869211274E-2</v>
      </c>
      <c r="ED23" s="176">
        <f t="shared" si="41"/>
        <v>9.109351616784335E-2</v>
      </c>
      <c r="EE23" s="176">
        <f t="shared" si="41"/>
        <v>8.9794751054175975E-2</v>
      </c>
      <c r="EF23" s="176" t="e">
        <f>#N/A</f>
        <v>#N/A</v>
      </c>
      <c r="EG23" s="176" t="e">
        <f>#N/A</f>
        <v>#N/A</v>
      </c>
      <c r="EH23" s="176" t="e">
        <f>#N/A</f>
        <v>#N/A</v>
      </c>
      <c r="EI23" s="176" t="e">
        <f>#N/A</f>
        <v>#N/A</v>
      </c>
      <c r="EJ23" s="176" t="e">
        <f>#N/A</f>
        <v>#N/A</v>
      </c>
      <c r="EK23" s="176" t="e">
        <f>#N/A</f>
        <v>#N/A</v>
      </c>
      <c r="EL23" s="176" t="e">
        <f>#N/A</f>
        <v>#N/A</v>
      </c>
      <c r="EM23" s="176" t="e">
        <f>#N/A</f>
        <v>#N/A</v>
      </c>
      <c r="EN23" s="176" t="e">
        <f>#N/A</f>
        <v>#N/A</v>
      </c>
      <c r="EO23" s="176" t="e">
        <f>#N/A</f>
        <v>#N/A</v>
      </c>
      <c r="EP23" s="176">
        <f t="shared" si="58"/>
        <v>6.6123870078311595E-2</v>
      </c>
      <c r="EQ23" s="176">
        <f t="shared" si="58"/>
        <v>6.3445806278037198E-2</v>
      </c>
      <c r="ER23" s="176">
        <f t="shared" si="58"/>
        <v>6.042614502640796E-2</v>
      </c>
      <c r="ES23" s="176">
        <f t="shared" si="58"/>
        <v>5.755020255793411E-2</v>
      </c>
      <c r="ET23" s="176">
        <f t="shared" si="58"/>
        <v>5.4811138672039988E-2</v>
      </c>
      <c r="EU23" s="176">
        <f t="shared" si="58"/>
        <v>5.2202438722979208E-2</v>
      </c>
      <c r="EV23" s="176">
        <f t="shared" si="58"/>
        <v>4.9717898125267591E-2</v>
      </c>
      <c r="EW23" s="176">
        <f t="shared" si="58"/>
        <v>4.7351607596569707E-2</v>
      </c>
      <c r="EX23" s="176">
        <f t="shared" si="58"/>
        <v>4.5097939102940514E-2</v>
      </c>
      <c r="EY23" s="176">
        <f t="shared" si="58"/>
        <v>4.2951532472993957E-2</v>
      </c>
      <c r="EZ23" s="176">
        <f t="shared" si="58"/>
        <v>0</v>
      </c>
      <c r="FA23" s="176">
        <f t="shared" si="58"/>
        <v>0</v>
      </c>
      <c r="FB23" s="176">
        <f t="shared" si="58"/>
        <v>0</v>
      </c>
      <c r="FC23" s="176">
        <f t="shared" si="58"/>
        <v>0</v>
      </c>
      <c r="FD23" s="176">
        <f t="shared" si="58"/>
        <v>0</v>
      </c>
      <c r="FE23" s="187"/>
      <c r="FF23" s="176">
        <v>0</v>
      </c>
      <c r="FG23" s="176">
        <v>21</v>
      </c>
      <c r="FH23" s="176">
        <f t="shared" si="106"/>
        <v>0</v>
      </c>
      <c r="FI23" s="176">
        <f t="shared" si="106"/>
        <v>0</v>
      </c>
      <c r="FJ23" s="176">
        <f t="shared" si="106"/>
        <v>0</v>
      </c>
      <c r="FK23" s="176">
        <f t="shared" si="106"/>
        <v>0</v>
      </c>
      <c r="FL23" s="176">
        <f t="shared" si="106"/>
        <v>0</v>
      </c>
      <c r="FM23" s="176">
        <f t="shared" si="106"/>
        <v>0</v>
      </c>
      <c r="FN23" s="176">
        <f t="shared" si="106"/>
        <v>0</v>
      </c>
      <c r="FO23" s="176">
        <f t="shared" si="106"/>
        <v>0</v>
      </c>
      <c r="FP23" s="176">
        <f t="shared" si="106"/>
        <v>0</v>
      </c>
      <c r="FQ23" s="176">
        <f t="shared" si="106"/>
        <v>0</v>
      </c>
      <c r="FR23" s="176">
        <f t="shared" si="59"/>
        <v>0</v>
      </c>
      <c r="FS23" s="176">
        <f t="shared" si="59"/>
        <v>0</v>
      </c>
      <c r="FT23" s="176">
        <f t="shared" si="59"/>
        <v>0</v>
      </c>
      <c r="FU23" s="176">
        <f t="shared" si="59"/>
        <v>0</v>
      </c>
      <c r="FV23" s="176">
        <f t="shared" si="59"/>
        <v>0</v>
      </c>
      <c r="FW23" s="176">
        <f t="shared" si="59"/>
        <v>0</v>
      </c>
      <c r="FX23" s="176">
        <f t="shared" si="59"/>
        <v>0</v>
      </c>
      <c r="FY23" s="176">
        <f t="shared" si="59"/>
        <v>0</v>
      </c>
      <c r="FZ23" s="176">
        <f t="shared" si="59"/>
        <v>0</v>
      </c>
      <c r="GA23" s="176">
        <f t="shared" si="59"/>
        <v>0</v>
      </c>
      <c r="GB23" s="176">
        <f t="shared" si="144"/>
        <v>0</v>
      </c>
      <c r="GC23" s="176">
        <f t="shared" si="144"/>
        <v>0</v>
      </c>
      <c r="GD23" s="176">
        <f t="shared" si="144"/>
        <v>0</v>
      </c>
      <c r="GE23" s="176">
        <f t="shared" si="144"/>
        <v>0</v>
      </c>
      <c r="GF23" s="176">
        <f t="shared" si="144"/>
        <v>0</v>
      </c>
      <c r="GG23" s="176">
        <f t="shared" si="144"/>
        <v>0</v>
      </c>
      <c r="GH23" s="176">
        <f t="shared" si="144"/>
        <v>0</v>
      </c>
      <c r="GI23" s="176">
        <f t="shared" si="144"/>
        <v>0</v>
      </c>
      <c r="GJ23" s="176">
        <f t="shared" si="144"/>
        <v>0</v>
      </c>
      <c r="GK23" s="176">
        <f t="shared" si="144"/>
        <v>0</v>
      </c>
      <c r="GL23" s="176">
        <f t="shared" si="144"/>
        <v>0</v>
      </c>
      <c r="GM23" s="176">
        <f t="shared" si="144"/>
        <v>0</v>
      </c>
      <c r="GN23" s="176">
        <f t="shared" si="144"/>
        <v>0</v>
      </c>
      <c r="GO23" s="176">
        <f t="shared" si="144"/>
        <v>0</v>
      </c>
      <c r="GP23" s="176">
        <f t="shared" si="144"/>
        <v>0</v>
      </c>
      <c r="GQ23" s="187"/>
      <c r="GR23" s="176">
        <v>0</v>
      </c>
      <c r="GS23" s="176">
        <v>0</v>
      </c>
      <c r="GT23" s="176">
        <f t="shared" si="107"/>
        <v>0.10406442150310131</v>
      </c>
      <c r="GU23" s="176">
        <f t="shared" si="107"/>
        <v>0.10235502371075457</v>
      </c>
      <c r="GV23" s="176">
        <f t="shared" si="107"/>
        <v>9.487437557445251E-2</v>
      </c>
      <c r="GW23" s="176">
        <f t="shared" si="107"/>
        <v>9.1650163120154116E-2</v>
      </c>
      <c r="GX23" s="176">
        <f t="shared" si="107"/>
        <v>8.9649281064805492E-2</v>
      </c>
      <c r="GY23" s="176">
        <f t="shared" si="107"/>
        <v>9.0221661101787989E-2</v>
      </c>
      <c r="GZ23" s="176">
        <f t="shared" si="107"/>
        <v>9.1179464869211274E-2</v>
      </c>
      <c r="HA23" s="176">
        <f t="shared" si="107"/>
        <v>9.109351616784335E-2</v>
      </c>
      <c r="HB23" s="176">
        <f t="shared" si="107"/>
        <v>8.9794751054175975E-2</v>
      </c>
      <c r="HC23" s="176">
        <f t="shared" si="107"/>
        <v>8.6500837096182712E-2</v>
      </c>
      <c r="HD23" s="176">
        <f t="shared" si="60"/>
        <v>8.5439835236596651E-2</v>
      </c>
      <c r="HE23" s="176">
        <f t="shared" si="60"/>
        <v>8.4133506236460265E-2</v>
      </c>
      <c r="HF23" s="176">
        <f t="shared" si="60"/>
        <v>8.0791447582088255E-2</v>
      </c>
      <c r="HG23" s="176">
        <f t="shared" si="60"/>
        <v>7.779027231712117E-2</v>
      </c>
      <c r="HH23" s="176">
        <f t="shared" si="60"/>
        <v>7.6664299058501903E-2</v>
      </c>
      <c r="HI23" s="176">
        <f t="shared" si="60"/>
        <v>7.2329052958756024E-2</v>
      </c>
      <c r="HJ23" s="176">
        <f t="shared" si="60"/>
        <v>7.2052075474630259E-2</v>
      </c>
      <c r="HK23" s="176">
        <f t="shared" si="60"/>
        <v>6.9722692401699524E-2</v>
      </c>
      <c r="HL23" s="176">
        <f t="shared" si="60"/>
        <v>6.8125028508717711E-2</v>
      </c>
      <c r="HM23" s="176">
        <f t="shared" si="60"/>
        <v>6.6123870078311595E-2</v>
      </c>
      <c r="HN23" s="176">
        <f t="shared" si="145"/>
        <v>6.3445806278037198E-2</v>
      </c>
      <c r="HO23" s="176">
        <f t="shared" si="145"/>
        <v>6.042614502640796E-2</v>
      </c>
      <c r="HP23" s="176">
        <f t="shared" si="145"/>
        <v>5.755020255793411E-2</v>
      </c>
      <c r="HQ23" s="176">
        <f t="shared" si="145"/>
        <v>5.4811138672039988E-2</v>
      </c>
      <c r="HR23" s="176">
        <f t="shared" si="145"/>
        <v>5.2202438722979208E-2</v>
      </c>
      <c r="HS23" s="176">
        <f t="shared" si="145"/>
        <v>4.9717898125267591E-2</v>
      </c>
      <c r="HT23" s="176">
        <f t="shared" si="145"/>
        <v>4.7351607596569707E-2</v>
      </c>
      <c r="HU23" s="176">
        <f t="shared" si="145"/>
        <v>4.5097939102940514E-2</v>
      </c>
      <c r="HV23" s="176">
        <f t="shared" si="145"/>
        <v>4.2951532472993957E-2</v>
      </c>
      <c r="HW23" s="176">
        <f t="shared" si="145"/>
        <v>4.0907282649161353E-2</v>
      </c>
      <c r="HX23" s="176">
        <f t="shared" si="145"/>
        <v>0</v>
      </c>
      <c r="HY23" s="176">
        <f t="shared" si="145"/>
        <v>0</v>
      </c>
      <c r="HZ23" s="176">
        <f t="shared" si="145"/>
        <v>0</v>
      </c>
      <c r="IA23" s="176">
        <f t="shared" si="145"/>
        <v>0</v>
      </c>
      <c r="IB23" s="176">
        <f t="shared" si="145"/>
        <v>0</v>
      </c>
    </row>
    <row r="24" spans="1:236" s="144" customFormat="1">
      <c r="A24" s="192" t="s">
        <v>227</v>
      </c>
      <c r="B24" s="419">
        <f t="shared" ref="B24" si="154">SUM(P24:AX24)*VLOOKUP($A24,input,12,FALSE)</f>
        <v>0</v>
      </c>
      <c r="C24" s="225">
        <f t="shared" ref="C24" si="155">SUM(AZ24:CH24)*VLOOKUP($A24,input,12,FALSE)</f>
        <v>3355.6925685776478</v>
      </c>
      <c r="D24" s="226">
        <f t="shared" ref="D24" si="156">SUM(B24:C24)</f>
        <v>3355.6925685776478</v>
      </c>
      <c r="E24" s="227">
        <f t="shared" ref="E24" si="157">IF(Years&gt;1,SUM(CJ24:DS24)*VLOOKUP($A24,input,26,FALSE),0)</f>
        <v>0</v>
      </c>
      <c r="F24" s="228">
        <f t="shared" ref="F24" si="158">IF(Years&gt;1,SUM(DU24:FD24)*VLOOKUP($A24,input,26,FALSE),0)</f>
        <v>0</v>
      </c>
      <c r="G24" s="227">
        <f t="shared" ref="G24" si="159">IF(Years&gt;2,SUM(FF24:GP24)*VLOOKUP($A24,input,40,FALSE),0)</f>
        <v>0</v>
      </c>
      <c r="H24" s="228">
        <f t="shared" ref="H24" si="160">IF(Years&gt;2,SUM(GR24:IB24)*VLOOKUP($A24,input,40,FALSE),0)</f>
        <v>0</v>
      </c>
      <c r="I24" s="227">
        <f t="shared" ref="I24" si="161">B24+E24+G24</f>
        <v>0</v>
      </c>
      <c r="J24" s="176">
        <f t="shared" ref="J24" si="162">H24+F24+C24</f>
        <v>3355.6925685776478</v>
      </c>
      <c r="K24" s="228">
        <f t="shared" ref="K24" si="163">SUM(I24:J24)</f>
        <v>3355.6925685776478</v>
      </c>
      <c r="L24" s="227">
        <f t="shared" ref="L24" si="164">(B24*VLOOKUP($A24,input,16,FALSE))+(E24*VLOOKUP($A24,input,30,FALSE))+(G24*VLOOKUP($A24,input,44,FALSE))</f>
        <v>0</v>
      </c>
      <c r="M24" s="176">
        <f t="shared" ref="M24" si="165">(C24*(VLOOKUP($A24,input,16,FALSE))+(F24*VLOOKUP($A24,input,30,FALSE))+(H24*VLOOKUP($A24,input,44,FALSE)))</f>
        <v>2684.5540548621184</v>
      </c>
      <c r="N24" s="228">
        <f t="shared" ref="N24" si="166">SUM(L24:M24)</f>
        <v>2684.5540548621184</v>
      </c>
      <c r="O24" s="176">
        <f t="shared" si="2"/>
        <v>0.25286564192884864</v>
      </c>
      <c r="P24" s="176">
        <f t="shared" si="104"/>
        <v>0</v>
      </c>
      <c r="Q24" s="176">
        <f t="shared" si="104"/>
        <v>0</v>
      </c>
      <c r="R24" s="176">
        <f t="shared" si="104"/>
        <v>0</v>
      </c>
      <c r="S24" s="176">
        <f t="shared" si="104"/>
        <v>0</v>
      </c>
      <c r="T24" s="176">
        <f t="shared" si="104"/>
        <v>0</v>
      </c>
      <c r="U24" s="176">
        <f t="shared" si="104"/>
        <v>0</v>
      </c>
      <c r="V24" s="176">
        <f t="shared" si="104"/>
        <v>0</v>
      </c>
      <c r="W24" s="176">
        <f t="shared" si="104"/>
        <v>0</v>
      </c>
      <c r="X24" s="176">
        <f t="shared" si="104"/>
        <v>0</v>
      </c>
      <c r="Y24" s="176">
        <f t="shared" si="104"/>
        <v>0</v>
      </c>
      <c r="Z24" s="176">
        <f t="shared" si="55"/>
        <v>0</v>
      </c>
      <c r="AA24" s="176">
        <f t="shared" si="55"/>
        <v>0</v>
      </c>
      <c r="AB24" s="176">
        <f t="shared" si="55"/>
        <v>0</v>
      </c>
      <c r="AC24" s="176">
        <f t="shared" si="55"/>
        <v>0</v>
      </c>
      <c r="AD24" s="176">
        <f t="shared" si="55"/>
        <v>0</v>
      </c>
      <c r="AE24" s="176">
        <f t="shared" si="55"/>
        <v>0</v>
      </c>
      <c r="AF24" s="176">
        <f t="shared" si="55"/>
        <v>0</v>
      </c>
      <c r="AG24" s="176">
        <f t="shared" si="55"/>
        <v>0</v>
      </c>
      <c r="AH24" s="176">
        <f t="shared" si="55"/>
        <v>0</v>
      </c>
      <c r="AI24" s="176">
        <f t="shared" si="55"/>
        <v>0</v>
      </c>
      <c r="AJ24" s="176">
        <f t="shared" si="141"/>
        <v>0</v>
      </c>
      <c r="AK24" s="176">
        <f t="shared" si="141"/>
        <v>0</v>
      </c>
      <c r="AL24" s="176">
        <f t="shared" si="141"/>
        <v>0</v>
      </c>
      <c r="AM24" s="176">
        <f t="shared" si="141"/>
        <v>0</v>
      </c>
      <c r="AN24" s="176">
        <f t="shared" si="141"/>
        <v>0</v>
      </c>
      <c r="AO24" s="176">
        <f t="shared" si="141"/>
        <v>0</v>
      </c>
      <c r="AP24" s="176">
        <f t="shared" si="141"/>
        <v>0</v>
      </c>
      <c r="AQ24" s="176">
        <f t="shared" si="141"/>
        <v>0</v>
      </c>
      <c r="AR24" s="176">
        <f t="shared" si="141"/>
        <v>0</v>
      </c>
      <c r="AS24" s="176">
        <f t="shared" si="141"/>
        <v>0</v>
      </c>
      <c r="AT24" s="176">
        <f t="shared" si="141"/>
        <v>0</v>
      </c>
      <c r="AU24" s="176">
        <f t="shared" si="141"/>
        <v>0</v>
      </c>
      <c r="AV24" s="176">
        <f t="shared" si="141"/>
        <v>0</v>
      </c>
      <c r="AW24" s="176">
        <f t="shared" si="141"/>
        <v>0</v>
      </c>
      <c r="AX24" s="176">
        <f t="shared" si="141"/>
        <v>0</v>
      </c>
      <c r="AY24" s="187"/>
      <c r="AZ24" s="176">
        <f t="shared" si="105"/>
        <v>0.25286564192884864</v>
      </c>
      <c r="BA24" s="176">
        <f t="shared" si="105"/>
        <v>0.24898700109409849</v>
      </c>
      <c r="BB24" s="176">
        <f t="shared" si="105"/>
        <v>0.25047229727298176</v>
      </c>
      <c r="BC24" s="176">
        <f t="shared" si="105"/>
        <v>0.24635795362105753</v>
      </c>
      <c r="BD24" s="176">
        <f t="shared" si="105"/>
        <v>0.22835280741713052</v>
      </c>
      <c r="BE24" s="176">
        <f t="shared" si="105"/>
        <v>0.2205924615788537</v>
      </c>
      <c r="BF24" s="176">
        <f t="shared" si="105"/>
        <v>0.21577654545942837</v>
      </c>
      <c r="BG24" s="176">
        <f t="shared" si="105"/>
        <v>0.21715420499671728</v>
      </c>
      <c r="BH24" s="176">
        <f t="shared" si="105"/>
        <v>0.21945953958175679</v>
      </c>
      <c r="BI24" s="176">
        <f t="shared" si="105"/>
        <v>0.21925266994880915</v>
      </c>
      <c r="BJ24" s="176">
        <f t="shared" si="56"/>
        <v>0.21612667667522353</v>
      </c>
      <c r="BK24" s="176">
        <f t="shared" si="56"/>
        <v>0.20819856652805355</v>
      </c>
      <c r="BL24" s="176">
        <f t="shared" si="56"/>
        <v>0.20564484481084294</v>
      </c>
      <c r="BM24" s="176">
        <f t="shared" si="56"/>
        <v>0.20250064604499746</v>
      </c>
      <c r="BN24" s="176">
        <f t="shared" si="56"/>
        <v>0.1944566565941297</v>
      </c>
      <c r="BO24" s="176">
        <f t="shared" si="56"/>
        <v>0.18723313819776061</v>
      </c>
      <c r="BP24" s="176">
        <f t="shared" si="56"/>
        <v>0.18452303704425632</v>
      </c>
      <c r="BQ24" s="176">
        <f t="shared" si="56"/>
        <v>0.17408854815590244</v>
      </c>
      <c r="BR24" s="176">
        <f t="shared" si="56"/>
        <v>0.17342189200445488</v>
      </c>
      <c r="BS24" s="176">
        <f t="shared" si="56"/>
        <v>0.16781530791857335</v>
      </c>
      <c r="BT24" s="176">
        <f t="shared" si="142"/>
        <v>0.16396989620374125</v>
      </c>
      <c r="BU24" s="176">
        <f t="shared" si="142"/>
        <v>0.15915331487814308</v>
      </c>
      <c r="BV24" s="176">
        <f t="shared" si="142"/>
        <v>0.15270749235196537</v>
      </c>
      <c r="BW24" s="176">
        <f t="shared" si="142"/>
        <v>0.14543948009804397</v>
      </c>
      <c r="BX24" s="176">
        <f t="shared" si="142"/>
        <v>0.1385173840877173</v>
      </c>
      <c r="BY24" s="176">
        <f t="shared" si="142"/>
        <v>0.13192474066580656</v>
      </c>
      <c r="BZ24" s="176">
        <f t="shared" si="142"/>
        <v>0.12564586975392927</v>
      </c>
      <c r="CA24" s="176">
        <f t="shared" si="142"/>
        <v>0.11966583755667853</v>
      </c>
      <c r="CB24" s="176">
        <f t="shared" si="142"/>
        <v>0.11397042104277813</v>
      </c>
      <c r="CC24" s="176">
        <f t="shared" si="142"/>
        <v>0.10854607411673267</v>
      </c>
      <c r="CD24" s="176">
        <f t="shared" si="142"/>
        <v>0</v>
      </c>
      <c r="CE24" s="176">
        <f t="shared" si="142"/>
        <v>0</v>
      </c>
      <c r="CF24" s="176">
        <f t="shared" si="142"/>
        <v>0</v>
      </c>
      <c r="CG24" s="176">
        <f t="shared" si="142"/>
        <v>0</v>
      </c>
      <c r="CH24" s="176">
        <f t="shared" si="142"/>
        <v>0</v>
      </c>
      <c r="CI24" s="187"/>
      <c r="CJ24" s="176">
        <v>0</v>
      </c>
      <c r="CK24" s="176">
        <f t="shared" si="153"/>
        <v>0</v>
      </c>
      <c r="CL24" s="176">
        <f t="shared" si="153"/>
        <v>0</v>
      </c>
      <c r="CM24" s="176">
        <f t="shared" si="153"/>
        <v>0</v>
      </c>
      <c r="CN24" s="176">
        <f t="shared" si="153"/>
        <v>0</v>
      </c>
      <c r="CO24" s="176">
        <f t="shared" si="153"/>
        <v>0</v>
      </c>
      <c r="CP24" s="176">
        <f t="shared" si="153"/>
        <v>0</v>
      </c>
      <c r="CQ24" s="176">
        <f t="shared" si="153"/>
        <v>0</v>
      </c>
      <c r="CR24" s="176">
        <f t="shared" si="153"/>
        <v>0</v>
      </c>
      <c r="CS24" s="176">
        <f t="shared" si="153"/>
        <v>0</v>
      </c>
      <c r="CT24" s="176">
        <f t="shared" si="153"/>
        <v>0</v>
      </c>
      <c r="CU24" s="176">
        <f t="shared" si="153"/>
        <v>0</v>
      </c>
      <c r="CV24" s="176">
        <f t="shared" si="153"/>
        <v>0</v>
      </c>
      <c r="CW24" s="176">
        <f t="shared" si="153"/>
        <v>0</v>
      </c>
      <c r="CX24" s="176">
        <f t="shared" si="153"/>
        <v>0</v>
      </c>
      <c r="CY24" s="176">
        <f t="shared" si="153"/>
        <v>0</v>
      </c>
      <c r="CZ24" s="176">
        <f t="shared" si="153"/>
        <v>0</v>
      </c>
      <c r="DA24" s="176">
        <f t="shared" si="143"/>
        <v>0</v>
      </c>
      <c r="DB24" s="176">
        <f t="shared" si="143"/>
        <v>0</v>
      </c>
      <c r="DC24" s="176">
        <f t="shared" si="143"/>
        <v>0</v>
      </c>
      <c r="DD24" s="176">
        <f t="shared" si="143"/>
        <v>0</v>
      </c>
      <c r="DE24" s="176">
        <f t="shared" si="143"/>
        <v>0</v>
      </c>
      <c r="DF24" s="176">
        <f t="shared" si="143"/>
        <v>0</v>
      </c>
      <c r="DG24" s="176">
        <f t="shared" si="143"/>
        <v>0</v>
      </c>
      <c r="DH24" s="176">
        <f t="shared" si="143"/>
        <v>0</v>
      </c>
      <c r="DI24" s="176">
        <f t="shared" si="143"/>
        <v>0</v>
      </c>
      <c r="DJ24" s="176">
        <f t="shared" si="143"/>
        <v>0</v>
      </c>
      <c r="DK24" s="176">
        <f t="shared" si="143"/>
        <v>0</v>
      </c>
      <c r="DL24" s="176">
        <f t="shared" si="143"/>
        <v>0</v>
      </c>
      <c r="DM24" s="176">
        <f t="shared" si="143"/>
        <v>0</v>
      </c>
      <c r="DN24" s="176">
        <f t="shared" si="143"/>
        <v>0</v>
      </c>
      <c r="DO24" s="176">
        <f t="shared" si="143"/>
        <v>0</v>
      </c>
      <c r="DP24" s="176">
        <f t="shared" si="40"/>
        <v>0</v>
      </c>
      <c r="DQ24" s="176">
        <f t="shared" si="40"/>
        <v>0</v>
      </c>
      <c r="DR24" s="176">
        <f t="shared" si="40"/>
        <v>0</v>
      </c>
      <c r="DS24" s="176">
        <f t="shared" si="40"/>
        <v>0</v>
      </c>
      <c r="DT24" s="187"/>
      <c r="DU24" s="176">
        <v>0</v>
      </c>
      <c r="DV24" s="176">
        <f t="shared" si="41"/>
        <v>0.24898700109409849</v>
      </c>
      <c r="DW24" s="176">
        <f t="shared" si="41"/>
        <v>0.25047229727298176</v>
      </c>
      <c r="DX24" s="176">
        <f t="shared" si="41"/>
        <v>0.24635795362105753</v>
      </c>
      <c r="DY24" s="176">
        <f t="shared" si="41"/>
        <v>0.22835280741713052</v>
      </c>
      <c r="DZ24" s="176">
        <f t="shared" si="41"/>
        <v>0.2205924615788537</v>
      </c>
      <c r="EA24" s="176">
        <f t="shared" si="41"/>
        <v>0.21577654545942837</v>
      </c>
      <c r="EB24" s="176">
        <f t="shared" si="41"/>
        <v>0.21715420499671728</v>
      </c>
      <c r="EC24" s="176">
        <f t="shared" si="41"/>
        <v>0.21945953958175679</v>
      </c>
      <c r="ED24" s="176">
        <f t="shared" si="41"/>
        <v>0.21925266994880915</v>
      </c>
      <c r="EE24" s="176">
        <f t="shared" si="41"/>
        <v>0.21612667667522353</v>
      </c>
      <c r="EF24" s="176" t="e">
        <f>#N/A</f>
        <v>#N/A</v>
      </c>
      <c r="EG24" s="176" t="e">
        <f>#N/A</f>
        <v>#N/A</v>
      </c>
      <c r="EH24" s="176" t="e">
        <f>#N/A</f>
        <v>#N/A</v>
      </c>
      <c r="EI24" s="176" t="e">
        <f>#N/A</f>
        <v>#N/A</v>
      </c>
      <c r="EJ24" s="176" t="e">
        <f>#N/A</f>
        <v>#N/A</v>
      </c>
      <c r="EK24" s="176" t="e">
        <f>#N/A</f>
        <v>#N/A</v>
      </c>
      <c r="EL24" s="176" t="e">
        <f>#N/A</f>
        <v>#N/A</v>
      </c>
      <c r="EM24" s="176" t="e">
        <f>#N/A</f>
        <v>#N/A</v>
      </c>
      <c r="EN24" s="176" t="e">
        <f>#N/A</f>
        <v>#N/A</v>
      </c>
      <c r="EO24" s="176" t="e">
        <f>#N/A</f>
        <v>#N/A</v>
      </c>
      <c r="EP24" s="176">
        <f t="shared" si="58"/>
        <v>0.15915331487814308</v>
      </c>
      <c r="EQ24" s="176">
        <f t="shared" si="58"/>
        <v>0.15270749235196537</v>
      </c>
      <c r="ER24" s="176">
        <f t="shared" si="58"/>
        <v>0.14543948009804397</v>
      </c>
      <c r="ES24" s="176">
        <f t="shared" si="58"/>
        <v>0.1385173840877173</v>
      </c>
      <c r="ET24" s="176">
        <f t="shared" si="58"/>
        <v>0.13192474066580656</v>
      </c>
      <c r="EU24" s="176">
        <f t="shared" si="58"/>
        <v>0.12564586975392927</v>
      </c>
      <c r="EV24" s="176">
        <f t="shared" ref="EP24:FD41" si="167">IF(EV$1-1&lt;=VLOOKUP($A24,input,7,FALSE),(VLOOKUP($A24,input,20,FALSE)*VLOOKUP(EV$1,AC_RATE,3,FALSE))/((1+Discount_Rate)^(EV$1-1)),0)</f>
        <v>0.11966583755667853</v>
      </c>
      <c r="EW24" s="176">
        <f t="shared" si="167"/>
        <v>0.11397042104277813</v>
      </c>
      <c r="EX24" s="176">
        <f t="shared" si="167"/>
        <v>0.10854607411673267</v>
      </c>
      <c r="EY24" s="176">
        <f t="shared" si="167"/>
        <v>0.10337989540051648</v>
      </c>
      <c r="EZ24" s="176">
        <f t="shared" si="167"/>
        <v>0</v>
      </c>
      <c r="FA24" s="176">
        <f t="shared" si="167"/>
        <v>0</v>
      </c>
      <c r="FB24" s="176">
        <f t="shared" si="167"/>
        <v>0</v>
      </c>
      <c r="FC24" s="176">
        <f t="shared" si="167"/>
        <v>0</v>
      </c>
      <c r="FD24" s="176">
        <f t="shared" si="167"/>
        <v>0</v>
      </c>
      <c r="FE24" s="187"/>
      <c r="FF24" s="176">
        <v>0</v>
      </c>
      <c r="FG24" s="176">
        <v>22</v>
      </c>
      <c r="FH24" s="176">
        <f t="shared" si="106"/>
        <v>0</v>
      </c>
      <c r="FI24" s="176">
        <f t="shared" si="106"/>
        <v>0</v>
      </c>
      <c r="FJ24" s="176">
        <f t="shared" si="106"/>
        <v>0</v>
      </c>
      <c r="FK24" s="176">
        <f t="shared" si="106"/>
        <v>0</v>
      </c>
      <c r="FL24" s="176">
        <f t="shared" si="106"/>
        <v>0</v>
      </c>
      <c r="FM24" s="176">
        <f t="shared" si="106"/>
        <v>0</v>
      </c>
      <c r="FN24" s="176">
        <f t="shared" si="106"/>
        <v>0</v>
      </c>
      <c r="FO24" s="176">
        <f t="shared" si="106"/>
        <v>0</v>
      </c>
      <c r="FP24" s="176">
        <f t="shared" si="106"/>
        <v>0</v>
      </c>
      <c r="FQ24" s="176">
        <f t="shared" si="106"/>
        <v>0</v>
      </c>
      <c r="FR24" s="176">
        <f t="shared" si="59"/>
        <v>0</v>
      </c>
      <c r="FS24" s="176">
        <f t="shared" si="59"/>
        <v>0</v>
      </c>
      <c r="FT24" s="176">
        <f t="shared" si="59"/>
        <v>0</v>
      </c>
      <c r="FU24" s="176">
        <f t="shared" si="59"/>
        <v>0</v>
      </c>
      <c r="FV24" s="176">
        <f t="shared" si="59"/>
        <v>0</v>
      </c>
      <c r="FW24" s="176">
        <f t="shared" si="59"/>
        <v>0</v>
      </c>
      <c r="FX24" s="176">
        <f t="shared" si="59"/>
        <v>0</v>
      </c>
      <c r="FY24" s="176">
        <f t="shared" si="59"/>
        <v>0</v>
      </c>
      <c r="FZ24" s="176">
        <f t="shared" si="59"/>
        <v>0</v>
      </c>
      <c r="GA24" s="176">
        <f t="shared" si="59"/>
        <v>0</v>
      </c>
      <c r="GB24" s="176">
        <f t="shared" si="144"/>
        <v>0</v>
      </c>
      <c r="GC24" s="176">
        <f t="shared" si="144"/>
        <v>0</v>
      </c>
      <c r="GD24" s="176">
        <f t="shared" si="144"/>
        <v>0</v>
      </c>
      <c r="GE24" s="176">
        <f t="shared" si="144"/>
        <v>0</v>
      </c>
      <c r="GF24" s="176">
        <f t="shared" si="144"/>
        <v>0</v>
      </c>
      <c r="GG24" s="176">
        <f t="shared" si="144"/>
        <v>0</v>
      </c>
      <c r="GH24" s="176">
        <f t="shared" si="144"/>
        <v>0</v>
      </c>
      <c r="GI24" s="176">
        <f t="shared" si="144"/>
        <v>0</v>
      </c>
      <c r="GJ24" s="176">
        <f t="shared" si="144"/>
        <v>0</v>
      </c>
      <c r="GK24" s="176">
        <f t="shared" si="144"/>
        <v>0</v>
      </c>
      <c r="GL24" s="176">
        <f t="shared" si="144"/>
        <v>0</v>
      </c>
      <c r="GM24" s="176">
        <f t="shared" si="144"/>
        <v>0</v>
      </c>
      <c r="GN24" s="176">
        <f t="shared" si="144"/>
        <v>0</v>
      </c>
      <c r="GO24" s="176">
        <f t="shared" si="144"/>
        <v>0</v>
      </c>
      <c r="GP24" s="176">
        <f t="shared" si="144"/>
        <v>0</v>
      </c>
      <c r="GQ24" s="187"/>
      <c r="GR24" s="176">
        <v>0</v>
      </c>
      <c r="GS24" s="176">
        <v>0</v>
      </c>
      <c r="GT24" s="176">
        <f t="shared" si="107"/>
        <v>0.25047229727298176</v>
      </c>
      <c r="GU24" s="176">
        <f t="shared" si="107"/>
        <v>0.24635795362105753</v>
      </c>
      <c r="GV24" s="176">
        <f t="shared" si="107"/>
        <v>0.22835280741713052</v>
      </c>
      <c r="GW24" s="176">
        <f t="shared" si="107"/>
        <v>0.2205924615788537</v>
      </c>
      <c r="GX24" s="176">
        <f t="shared" si="107"/>
        <v>0.21577654545942837</v>
      </c>
      <c r="GY24" s="176">
        <f t="shared" si="107"/>
        <v>0.21715420499671728</v>
      </c>
      <c r="GZ24" s="176">
        <f t="shared" si="107"/>
        <v>0.21945953958175679</v>
      </c>
      <c r="HA24" s="176">
        <f t="shared" si="107"/>
        <v>0.21925266994880915</v>
      </c>
      <c r="HB24" s="176">
        <f t="shared" si="107"/>
        <v>0.21612667667522353</v>
      </c>
      <c r="HC24" s="176">
        <f t="shared" si="107"/>
        <v>0.20819856652805355</v>
      </c>
      <c r="HD24" s="176">
        <f t="shared" si="60"/>
        <v>0.20564484481084294</v>
      </c>
      <c r="HE24" s="176">
        <f t="shared" si="60"/>
        <v>0.20250064604499746</v>
      </c>
      <c r="HF24" s="176">
        <f t="shared" si="60"/>
        <v>0.1944566565941297</v>
      </c>
      <c r="HG24" s="176">
        <f t="shared" si="60"/>
        <v>0.18723313819776061</v>
      </c>
      <c r="HH24" s="176">
        <f t="shared" si="60"/>
        <v>0.18452303704425632</v>
      </c>
      <c r="HI24" s="176">
        <f t="shared" si="60"/>
        <v>0.17408854815590244</v>
      </c>
      <c r="HJ24" s="176">
        <f t="shared" si="60"/>
        <v>0.17342189200445488</v>
      </c>
      <c r="HK24" s="176">
        <f t="shared" si="60"/>
        <v>0.16781530791857335</v>
      </c>
      <c r="HL24" s="176">
        <f t="shared" si="60"/>
        <v>0.16396989620374125</v>
      </c>
      <c r="HM24" s="176">
        <f t="shared" si="60"/>
        <v>0.15915331487814308</v>
      </c>
      <c r="HN24" s="176">
        <f t="shared" si="145"/>
        <v>0.15270749235196537</v>
      </c>
      <c r="HO24" s="176">
        <f t="shared" si="145"/>
        <v>0.14543948009804397</v>
      </c>
      <c r="HP24" s="176">
        <f t="shared" si="145"/>
        <v>0.1385173840877173</v>
      </c>
      <c r="HQ24" s="176">
        <f t="shared" si="145"/>
        <v>0.13192474066580656</v>
      </c>
      <c r="HR24" s="176">
        <f t="shared" si="145"/>
        <v>0.12564586975392927</v>
      </c>
      <c r="HS24" s="176">
        <f t="shared" si="145"/>
        <v>0.11966583755667853</v>
      </c>
      <c r="HT24" s="176">
        <f t="shared" si="145"/>
        <v>0.11397042104277813</v>
      </c>
      <c r="HU24" s="176">
        <f t="shared" si="145"/>
        <v>0.10854607411673267</v>
      </c>
      <c r="HV24" s="176">
        <f t="shared" si="145"/>
        <v>0.10337989540051648</v>
      </c>
      <c r="HW24" s="176">
        <f t="shared" si="145"/>
        <v>9.8459597548671104E-2</v>
      </c>
      <c r="HX24" s="176">
        <f t="shared" si="145"/>
        <v>0</v>
      </c>
      <c r="HY24" s="176">
        <f t="shared" si="145"/>
        <v>0</v>
      </c>
      <c r="HZ24" s="176">
        <f t="shared" si="145"/>
        <v>0</v>
      </c>
      <c r="IA24" s="176">
        <f t="shared" si="145"/>
        <v>0</v>
      </c>
      <c r="IB24" s="176">
        <f t="shared" si="145"/>
        <v>0</v>
      </c>
    </row>
    <row r="25" spans="1:236" s="144" customFormat="1">
      <c r="A25" s="192" t="s">
        <v>248</v>
      </c>
      <c r="B25" s="419">
        <f t="shared" ref="B25" si="168">SUM(P25:AX25)*VLOOKUP($A25,input,12,FALSE)</f>
        <v>0</v>
      </c>
      <c r="C25" s="225">
        <f t="shared" ref="C25" si="169">SUM(AZ25:CH25)*VLOOKUP($A25,input,12,FALSE)</f>
        <v>1261.9904000739723</v>
      </c>
      <c r="D25" s="226">
        <f t="shared" ref="D25" si="170">SUM(B25:C25)</f>
        <v>1261.9904000739723</v>
      </c>
      <c r="E25" s="227">
        <f t="shared" ref="E25" si="171">IF(Years&gt;1,SUM(CJ25:DS25)*VLOOKUP($A25,input,26,FALSE),0)</f>
        <v>0</v>
      </c>
      <c r="F25" s="228">
        <f t="shared" ref="F25" si="172">IF(Years&gt;1,SUM(DU25:FD25)*VLOOKUP($A25,input,26,FALSE),0)</f>
        <v>0</v>
      </c>
      <c r="G25" s="227">
        <f t="shared" ref="G25" si="173">IF(Years&gt;2,SUM(FF25:GP25)*VLOOKUP($A25,input,40,FALSE),0)</f>
        <v>0</v>
      </c>
      <c r="H25" s="228">
        <f t="shared" ref="H25" si="174">IF(Years&gt;2,SUM(GR25:IB25)*VLOOKUP($A25,input,40,FALSE),0)</f>
        <v>0</v>
      </c>
      <c r="I25" s="227">
        <f t="shared" ref="I25" si="175">B25+E25+G25</f>
        <v>0</v>
      </c>
      <c r="J25" s="176">
        <f t="shared" ref="J25" si="176">H25+F25+C25</f>
        <v>1261.9904000739723</v>
      </c>
      <c r="K25" s="228">
        <f t="shared" ref="K25" si="177">SUM(I25:J25)</f>
        <v>1261.9904000739723</v>
      </c>
      <c r="L25" s="227">
        <f t="shared" ref="L25" si="178">(B25*VLOOKUP($A25,input,16,FALSE))+(E25*VLOOKUP($A25,input,30,FALSE))+(G25*VLOOKUP($A25,input,44,FALSE))</f>
        <v>0</v>
      </c>
      <c r="M25" s="176">
        <f t="shared" ref="M25" si="179">(C25*(VLOOKUP($A25,input,16,FALSE))+(F25*VLOOKUP($A25,input,30,FALSE))+(H25*VLOOKUP($A25,input,44,FALSE)))</f>
        <v>1009.5923200591778</v>
      </c>
      <c r="N25" s="228">
        <f t="shared" ref="N25" si="180">SUM(L25:M25)</f>
        <v>1009.5923200591778</v>
      </c>
      <c r="O25" s="176">
        <f t="shared" si="2"/>
        <v>7.6077055594639273E-2</v>
      </c>
      <c r="P25" s="176">
        <f t="shared" si="104"/>
        <v>0</v>
      </c>
      <c r="Q25" s="176">
        <f t="shared" si="104"/>
        <v>0</v>
      </c>
      <c r="R25" s="176">
        <f t="shared" si="104"/>
        <v>0</v>
      </c>
      <c r="S25" s="176">
        <f t="shared" si="104"/>
        <v>0</v>
      </c>
      <c r="T25" s="176">
        <f t="shared" si="104"/>
        <v>0</v>
      </c>
      <c r="U25" s="176">
        <f t="shared" si="104"/>
        <v>0</v>
      </c>
      <c r="V25" s="176">
        <f t="shared" si="104"/>
        <v>0</v>
      </c>
      <c r="W25" s="176">
        <f t="shared" si="104"/>
        <v>0</v>
      </c>
      <c r="X25" s="176">
        <f t="shared" si="104"/>
        <v>0</v>
      </c>
      <c r="Y25" s="176">
        <f t="shared" si="104"/>
        <v>0</v>
      </c>
      <c r="Z25" s="176">
        <f t="shared" si="55"/>
        <v>0</v>
      </c>
      <c r="AA25" s="176">
        <f t="shared" si="55"/>
        <v>0</v>
      </c>
      <c r="AB25" s="176">
        <f t="shared" si="55"/>
        <v>0</v>
      </c>
      <c r="AC25" s="176">
        <f t="shared" si="55"/>
        <v>0</v>
      </c>
      <c r="AD25" s="176">
        <f t="shared" si="55"/>
        <v>0</v>
      </c>
      <c r="AE25" s="176">
        <f t="shared" si="55"/>
        <v>0</v>
      </c>
      <c r="AF25" s="176">
        <f t="shared" si="55"/>
        <v>0</v>
      </c>
      <c r="AG25" s="176">
        <f t="shared" si="55"/>
        <v>0</v>
      </c>
      <c r="AH25" s="176">
        <f t="shared" si="55"/>
        <v>0</v>
      </c>
      <c r="AI25" s="176">
        <f t="shared" si="55"/>
        <v>0</v>
      </c>
      <c r="AJ25" s="176">
        <f t="shared" si="141"/>
        <v>0</v>
      </c>
      <c r="AK25" s="176">
        <f t="shared" si="141"/>
        <v>0</v>
      </c>
      <c r="AL25" s="176">
        <f t="shared" si="141"/>
        <v>0</v>
      </c>
      <c r="AM25" s="176">
        <f t="shared" si="141"/>
        <v>0</v>
      </c>
      <c r="AN25" s="176">
        <f t="shared" si="141"/>
        <v>0</v>
      </c>
      <c r="AO25" s="176">
        <f t="shared" si="141"/>
        <v>0</v>
      </c>
      <c r="AP25" s="176">
        <f t="shared" si="141"/>
        <v>0</v>
      </c>
      <c r="AQ25" s="176">
        <f t="shared" si="141"/>
        <v>0</v>
      </c>
      <c r="AR25" s="176">
        <f t="shared" si="141"/>
        <v>0</v>
      </c>
      <c r="AS25" s="176">
        <f t="shared" si="141"/>
        <v>0</v>
      </c>
      <c r="AT25" s="176">
        <f t="shared" si="141"/>
        <v>0</v>
      </c>
      <c r="AU25" s="176">
        <f t="shared" si="141"/>
        <v>0</v>
      </c>
      <c r="AV25" s="176">
        <f t="shared" si="141"/>
        <v>0</v>
      </c>
      <c r="AW25" s="176">
        <f t="shared" si="141"/>
        <v>0</v>
      </c>
      <c r="AX25" s="176">
        <f t="shared" si="141"/>
        <v>0</v>
      </c>
      <c r="AY25" s="187"/>
      <c r="AZ25" s="176">
        <f t="shared" si="105"/>
        <v>7.6077055594639273E-2</v>
      </c>
      <c r="BA25" s="176">
        <f t="shared" si="105"/>
        <v>7.4910129268998121E-2</v>
      </c>
      <c r="BB25" s="176">
        <f t="shared" si="105"/>
        <v>7.535699488155613E-2</v>
      </c>
      <c r="BC25" s="176">
        <f t="shared" si="105"/>
        <v>7.4119155100891232E-2</v>
      </c>
      <c r="BD25" s="176">
        <f t="shared" si="105"/>
        <v>6.870213403667251E-2</v>
      </c>
      <c r="BE25" s="176">
        <f t="shared" si="105"/>
        <v>6.6367359500801248E-2</v>
      </c>
      <c r="BF25" s="176">
        <f t="shared" si="105"/>
        <v>6.4918444908997078E-2</v>
      </c>
      <c r="BG25" s="176">
        <f t="shared" si="105"/>
        <v>6.5332927004743024E-2</v>
      </c>
      <c r="BH25" s="176">
        <f t="shared" si="105"/>
        <v>6.6026509043221965E-2</v>
      </c>
      <c r="BI25" s="176">
        <f t="shared" si="105"/>
        <v>6.5964270328438282E-2</v>
      </c>
      <c r="BJ25" s="176">
        <f t="shared" si="56"/>
        <v>6.5023785246127438E-2</v>
      </c>
      <c r="BK25" s="176">
        <f t="shared" si="56"/>
        <v>6.2638537207580586E-2</v>
      </c>
      <c r="BL25" s="176">
        <f t="shared" si="56"/>
        <v>6.1870225516156195E-2</v>
      </c>
      <c r="BM25" s="176">
        <f t="shared" si="56"/>
        <v>6.0924263136747085E-2</v>
      </c>
      <c r="BN25" s="176">
        <f t="shared" si="56"/>
        <v>5.8504151697374267E-2</v>
      </c>
      <c r="BO25" s="176">
        <f t="shared" si="56"/>
        <v>5.633088685032913E-2</v>
      </c>
      <c r="BP25" s="176">
        <f t="shared" si="56"/>
        <v>5.551552690443242E-2</v>
      </c>
      <c r="BQ25" s="176">
        <f t="shared" si="56"/>
        <v>5.2376210763237119E-2</v>
      </c>
      <c r="BR25" s="176">
        <f t="shared" si="56"/>
        <v>5.2175640860939156E-2</v>
      </c>
      <c r="BS25" s="176">
        <f t="shared" si="56"/>
        <v>5.0488846221920347E-2</v>
      </c>
      <c r="BT25" s="176">
        <f t="shared" si="142"/>
        <v>4.9331917195968009E-2</v>
      </c>
      <c r="BU25" s="176">
        <f t="shared" si="142"/>
        <v>4.7882802470501501E-2</v>
      </c>
      <c r="BV25" s="176">
        <f t="shared" si="142"/>
        <v>4.5943514890992451E-2</v>
      </c>
      <c r="BW25" s="176">
        <f t="shared" si="142"/>
        <v>4.3756863639812661E-2</v>
      </c>
      <c r="BX25" s="176">
        <f t="shared" si="142"/>
        <v>4.1674284610917801E-2</v>
      </c>
      <c r="BY25" s="176">
        <f t="shared" si="142"/>
        <v>3.9690824555615158E-2</v>
      </c>
      <c r="BZ25" s="176">
        <f t="shared" si="142"/>
        <v>3.7801765971812534E-2</v>
      </c>
      <c r="CA25" s="176">
        <f t="shared" si="142"/>
        <v>3.6002615883814461E-2</v>
      </c>
      <c r="CB25" s="176">
        <f t="shared" si="142"/>
        <v>3.4289095156136686E-2</v>
      </c>
      <c r="CC25" s="176">
        <f t="shared" si="142"/>
        <v>3.2657128315922442E-2</v>
      </c>
      <c r="CD25" s="176">
        <f t="shared" si="142"/>
        <v>0</v>
      </c>
      <c r="CE25" s="176">
        <f t="shared" si="142"/>
        <v>0</v>
      </c>
      <c r="CF25" s="176">
        <f t="shared" si="142"/>
        <v>0</v>
      </c>
      <c r="CG25" s="176">
        <f t="shared" si="142"/>
        <v>0</v>
      </c>
      <c r="CH25" s="176">
        <f t="shared" si="142"/>
        <v>0</v>
      </c>
      <c r="CI25" s="187"/>
      <c r="CJ25" s="176">
        <v>0</v>
      </c>
      <c r="CK25" s="176">
        <f t="shared" si="153"/>
        <v>0</v>
      </c>
      <c r="CL25" s="176">
        <f t="shared" si="153"/>
        <v>0</v>
      </c>
      <c r="CM25" s="176">
        <f t="shared" si="153"/>
        <v>0</v>
      </c>
      <c r="CN25" s="176">
        <f t="shared" si="153"/>
        <v>0</v>
      </c>
      <c r="CO25" s="176">
        <f t="shared" si="153"/>
        <v>0</v>
      </c>
      <c r="CP25" s="176">
        <f t="shared" si="153"/>
        <v>0</v>
      </c>
      <c r="CQ25" s="176">
        <f t="shared" si="153"/>
        <v>0</v>
      </c>
      <c r="CR25" s="176">
        <f t="shared" si="153"/>
        <v>0</v>
      </c>
      <c r="CS25" s="176">
        <f t="shared" si="153"/>
        <v>0</v>
      </c>
      <c r="CT25" s="176">
        <f t="shared" si="153"/>
        <v>0</v>
      </c>
      <c r="CU25" s="176">
        <f t="shared" si="153"/>
        <v>0</v>
      </c>
      <c r="CV25" s="176">
        <f t="shared" si="153"/>
        <v>0</v>
      </c>
      <c r="CW25" s="176">
        <f t="shared" si="153"/>
        <v>0</v>
      </c>
      <c r="CX25" s="176">
        <f t="shared" si="153"/>
        <v>0</v>
      </c>
      <c r="CY25" s="176">
        <f t="shared" si="153"/>
        <v>0</v>
      </c>
      <c r="CZ25" s="176">
        <f t="shared" si="153"/>
        <v>0</v>
      </c>
      <c r="DA25" s="176">
        <f t="shared" si="143"/>
        <v>0</v>
      </c>
      <c r="DB25" s="176">
        <f t="shared" si="143"/>
        <v>0</v>
      </c>
      <c r="DC25" s="176">
        <f t="shared" si="143"/>
        <v>0</v>
      </c>
      <c r="DD25" s="176">
        <f t="shared" si="143"/>
        <v>0</v>
      </c>
      <c r="DE25" s="176">
        <f t="shared" si="143"/>
        <v>0</v>
      </c>
      <c r="DF25" s="176">
        <f t="shared" si="143"/>
        <v>0</v>
      </c>
      <c r="DG25" s="176">
        <f t="shared" si="143"/>
        <v>0</v>
      </c>
      <c r="DH25" s="176">
        <f t="shared" si="143"/>
        <v>0</v>
      </c>
      <c r="DI25" s="176">
        <f t="shared" si="143"/>
        <v>0</v>
      </c>
      <c r="DJ25" s="176">
        <f t="shared" si="143"/>
        <v>0</v>
      </c>
      <c r="DK25" s="176">
        <f t="shared" si="143"/>
        <v>0</v>
      </c>
      <c r="DL25" s="176">
        <f t="shared" si="143"/>
        <v>0</v>
      </c>
      <c r="DM25" s="176">
        <f t="shared" si="143"/>
        <v>0</v>
      </c>
      <c r="DN25" s="176">
        <f t="shared" si="143"/>
        <v>0</v>
      </c>
      <c r="DO25" s="176">
        <f t="shared" si="143"/>
        <v>0</v>
      </c>
      <c r="DP25" s="176">
        <f t="shared" si="40"/>
        <v>0</v>
      </c>
      <c r="DQ25" s="176">
        <f t="shared" si="40"/>
        <v>0</v>
      </c>
      <c r="DR25" s="176">
        <f t="shared" si="40"/>
        <v>0</v>
      </c>
      <c r="DS25" s="176">
        <f t="shared" si="40"/>
        <v>0</v>
      </c>
      <c r="DT25" s="187"/>
      <c r="DU25" s="176">
        <v>0</v>
      </c>
      <c r="DV25" s="176">
        <f t="shared" si="41"/>
        <v>7.4910129268998121E-2</v>
      </c>
      <c r="DW25" s="176">
        <f t="shared" si="41"/>
        <v>7.535699488155613E-2</v>
      </c>
      <c r="DX25" s="176">
        <f t="shared" si="41"/>
        <v>7.4119155100891232E-2</v>
      </c>
      <c r="DY25" s="176">
        <f t="shared" si="41"/>
        <v>6.870213403667251E-2</v>
      </c>
      <c r="DZ25" s="176">
        <f t="shared" si="41"/>
        <v>6.6367359500801248E-2</v>
      </c>
      <c r="EA25" s="176">
        <f t="shared" si="41"/>
        <v>6.4918444908997078E-2</v>
      </c>
      <c r="EB25" s="176">
        <f t="shared" si="41"/>
        <v>6.5332927004743024E-2</v>
      </c>
      <c r="EC25" s="176">
        <f t="shared" si="41"/>
        <v>6.6026509043221965E-2</v>
      </c>
      <c r="ED25" s="176">
        <f t="shared" si="41"/>
        <v>6.5964270328438282E-2</v>
      </c>
      <c r="EE25" s="176">
        <f t="shared" si="41"/>
        <v>6.5023785246127438E-2</v>
      </c>
      <c r="EF25" s="176" t="e">
        <f>#N/A</f>
        <v>#N/A</v>
      </c>
      <c r="EG25" s="176" t="e">
        <f>#N/A</f>
        <v>#N/A</v>
      </c>
      <c r="EH25" s="176" t="e">
        <f>#N/A</f>
        <v>#N/A</v>
      </c>
      <c r="EI25" s="176" t="e">
        <f>#N/A</f>
        <v>#N/A</v>
      </c>
      <c r="EJ25" s="176" t="e">
        <f>#N/A</f>
        <v>#N/A</v>
      </c>
      <c r="EK25" s="176" t="e">
        <f>#N/A</f>
        <v>#N/A</v>
      </c>
      <c r="EL25" s="176" t="e">
        <f>#N/A</f>
        <v>#N/A</v>
      </c>
      <c r="EM25" s="176" t="e">
        <f>#N/A</f>
        <v>#N/A</v>
      </c>
      <c r="EN25" s="176" t="e">
        <f>#N/A</f>
        <v>#N/A</v>
      </c>
      <c r="EO25" s="176" t="e">
        <f>#N/A</f>
        <v>#N/A</v>
      </c>
      <c r="EP25" s="176">
        <f t="shared" si="167"/>
        <v>4.7882802470501501E-2</v>
      </c>
      <c r="EQ25" s="176">
        <f t="shared" si="167"/>
        <v>4.5943514890992451E-2</v>
      </c>
      <c r="ER25" s="176">
        <f t="shared" si="167"/>
        <v>4.3756863639812661E-2</v>
      </c>
      <c r="ES25" s="176">
        <f t="shared" si="167"/>
        <v>4.1674284610917801E-2</v>
      </c>
      <c r="ET25" s="176">
        <f t="shared" si="167"/>
        <v>3.9690824555615158E-2</v>
      </c>
      <c r="EU25" s="176">
        <f t="shared" si="167"/>
        <v>3.7801765971812534E-2</v>
      </c>
      <c r="EV25" s="176">
        <f t="shared" si="167"/>
        <v>3.6002615883814461E-2</v>
      </c>
      <c r="EW25" s="176">
        <f t="shared" si="167"/>
        <v>3.4289095156136686E-2</v>
      </c>
      <c r="EX25" s="176">
        <f t="shared" si="167"/>
        <v>3.2657128315922442E-2</v>
      </c>
      <c r="EY25" s="176">
        <f t="shared" si="167"/>
        <v>3.1102833859754247E-2</v>
      </c>
      <c r="EZ25" s="176">
        <f t="shared" si="167"/>
        <v>0</v>
      </c>
      <c r="FA25" s="176">
        <f t="shared" si="167"/>
        <v>0</v>
      </c>
      <c r="FB25" s="176">
        <f t="shared" si="167"/>
        <v>0</v>
      </c>
      <c r="FC25" s="176">
        <f t="shared" si="167"/>
        <v>0</v>
      </c>
      <c r="FD25" s="176">
        <f t="shared" si="167"/>
        <v>0</v>
      </c>
      <c r="FE25" s="187"/>
      <c r="FF25" s="176">
        <v>0</v>
      </c>
      <c r="FG25" s="176">
        <v>23</v>
      </c>
      <c r="FH25" s="176">
        <f t="shared" si="106"/>
        <v>0</v>
      </c>
      <c r="FI25" s="176">
        <f t="shared" si="106"/>
        <v>0</v>
      </c>
      <c r="FJ25" s="176">
        <f t="shared" si="106"/>
        <v>0</v>
      </c>
      <c r="FK25" s="176">
        <f t="shared" si="106"/>
        <v>0</v>
      </c>
      <c r="FL25" s="176">
        <f t="shared" si="106"/>
        <v>0</v>
      </c>
      <c r="FM25" s="176">
        <f t="shared" si="106"/>
        <v>0</v>
      </c>
      <c r="FN25" s="176">
        <f t="shared" si="106"/>
        <v>0</v>
      </c>
      <c r="FO25" s="176">
        <f t="shared" si="106"/>
        <v>0</v>
      </c>
      <c r="FP25" s="176">
        <f t="shared" si="106"/>
        <v>0</v>
      </c>
      <c r="FQ25" s="176">
        <f t="shared" si="106"/>
        <v>0</v>
      </c>
      <c r="FR25" s="176">
        <f t="shared" si="59"/>
        <v>0</v>
      </c>
      <c r="FS25" s="176">
        <f t="shared" si="59"/>
        <v>0</v>
      </c>
      <c r="FT25" s="176">
        <f t="shared" si="59"/>
        <v>0</v>
      </c>
      <c r="FU25" s="176">
        <f t="shared" si="59"/>
        <v>0</v>
      </c>
      <c r="FV25" s="176">
        <f t="shared" si="59"/>
        <v>0</v>
      </c>
      <c r="FW25" s="176">
        <f t="shared" si="59"/>
        <v>0</v>
      </c>
      <c r="FX25" s="176">
        <f t="shared" si="59"/>
        <v>0</v>
      </c>
      <c r="FY25" s="176">
        <f t="shared" si="59"/>
        <v>0</v>
      </c>
      <c r="FZ25" s="176">
        <f t="shared" si="59"/>
        <v>0</v>
      </c>
      <c r="GA25" s="176">
        <f t="shared" si="59"/>
        <v>0</v>
      </c>
      <c r="GB25" s="176">
        <f t="shared" si="144"/>
        <v>0</v>
      </c>
      <c r="GC25" s="176">
        <f t="shared" si="144"/>
        <v>0</v>
      </c>
      <c r="GD25" s="176">
        <f t="shared" si="144"/>
        <v>0</v>
      </c>
      <c r="GE25" s="176">
        <f t="shared" si="144"/>
        <v>0</v>
      </c>
      <c r="GF25" s="176">
        <f t="shared" si="144"/>
        <v>0</v>
      </c>
      <c r="GG25" s="176">
        <f t="shared" si="144"/>
        <v>0</v>
      </c>
      <c r="GH25" s="176">
        <f t="shared" si="144"/>
        <v>0</v>
      </c>
      <c r="GI25" s="176">
        <f t="shared" si="144"/>
        <v>0</v>
      </c>
      <c r="GJ25" s="176">
        <f t="shared" si="144"/>
        <v>0</v>
      </c>
      <c r="GK25" s="176">
        <f t="shared" si="144"/>
        <v>0</v>
      </c>
      <c r="GL25" s="176">
        <f t="shared" si="144"/>
        <v>0</v>
      </c>
      <c r="GM25" s="176">
        <f t="shared" si="144"/>
        <v>0</v>
      </c>
      <c r="GN25" s="176">
        <f t="shared" si="144"/>
        <v>0</v>
      </c>
      <c r="GO25" s="176">
        <f t="shared" si="144"/>
        <v>0</v>
      </c>
      <c r="GP25" s="176">
        <f t="shared" si="144"/>
        <v>0</v>
      </c>
      <c r="GQ25" s="187"/>
      <c r="GR25" s="176">
        <v>0</v>
      </c>
      <c r="GS25" s="176">
        <v>0</v>
      </c>
      <c r="GT25" s="176">
        <f t="shared" si="107"/>
        <v>7.535699488155613E-2</v>
      </c>
      <c r="GU25" s="176">
        <f t="shared" si="107"/>
        <v>7.4119155100891232E-2</v>
      </c>
      <c r="GV25" s="176">
        <f t="shared" si="107"/>
        <v>6.870213403667251E-2</v>
      </c>
      <c r="GW25" s="176">
        <f t="shared" si="107"/>
        <v>6.6367359500801248E-2</v>
      </c>
      <c r="GX25" s="176">
        <f t="shared" si="107"/>
        <v>6.4918444908997078E-2</v>
      </c>
      <c r="GY25" s="176">
        <f t="shared" si="107"/>
        <v>6.5332927004743024E-2</v>
      </c>
      <c r="GZ25" s="176">
        <f t="shared" si="107"/>
        <v>6.6026509043221965E-2</v>
      </c>
      <c r="HA25" s="176">
        <f t="shared" si="107"/>
        <v>6.5964270328438282E-2</v>
      </c>
      <c r="HB25" s="176">
        <f t="shared" si="107"/>
        <v>6.5023785246127438E-2</v>
      </c>
      <c r="HC25" s="176">
        <f t="shared" si="107"/>
        <v>6.2638537207580586E-2</v>
      </c>
      <c r="HD25" s="176">
        <f t="shared" si="60"/>
        <v>6.1870225516156195E-2</v>
      </c>
      <c r="HE25" s="176">
        <f t="shared" si="60"/>
        <v>6.0924263136747085E-2</v>
      </c>
      <c r="HF25" s="176">
        <f t="shared" si="60"/>
        <v>5.8504151697374267E-2</v>
      </c>
      <c r="HG25" s="176">
        <f t="shared" si="60"/>
        <v>5.633088685032913E-2</v>
      </c>
      <c r="HH25" s="176">
        <f t="shared" si="60"/>
        <v>5.551552690443242E-2</v>
      </c>
      <c r="HI25" s="176">
        <f t="shared" si="60"/>
        <v>5.2376210763237119E-2</v>
      </c>
      <c r="HJ25" s="176">
        <f t="shared" si="60"/>
        <v>5.2175640860939156E-2</v>
      </c>
      <c r="HK25" s="176">
        <f t="shared" si="60"/>
        <v>5.0488846221920347E-2</v>
      </c>
      <c r="HL25" s="176">
        <f t="shared" si="60"/>
        <v>4.9331917195968009E-2</v>
      </c>
      <c r="HM25" s="176">
        <f t="shared" si="60"/>
        <v>4.7882802470501501E-2</v>
      </c>
      <c r="HN25" s="176">
        <f t="shared" si="145"/>
        <v>4.5943514890992451E-2</v>
      </c>
      <c r="HO25" s="176">
        <f t="shared" si="145"/>
        <v>4.3756863639812661E-2</v>
      </c>
      <c r="HP25" s="176">
        <f t="shared" si="145"/>
        <v>4.1674284610917801E-2</v>
      </c>
      <c r="HQ25" s="176">
        <f t="shared" si="145"/>
        <v>3.9690824555615158E-2</v>
      </c>
      <c r="HR25" s="176">
        <f t="shared" si="145"/>
        <v>3.7801765971812534E-2</v>
      </c>
      <c r="HS25" s="176">
        <f t="shared" si="145"/>
        <v>3.6002615883814461E-2</v>
      </c>
      <c r="HT25" s="176">
        <f t="shared" si="145"/>
        <v>3.4289095156136686E-2</v>
      </c>
      <c r="HU25" s="176">
        <f t="shared" si="145"/>
        <v>3.2657128315922442E-2</v>
      </c>
      <c r="HV25" s="176">
        <f t="shared" si="145"/>
        <v>3.1102833859754247E-2</v>
      </c>
      <c r="HW25" s="176">
        <f t="shared" si="145"/>
        <v>2.9622515021806493E-2</v>
      </c>
      <c r="HX25" s="176">
        <f t="shared" si="145"/>
        <v>0</v>
      </c>
      <c r="HY25" s="176">
        <f t="shared" si="145"/>
        <v>0</v>
      </c>
      <c r="HZ25" s="176">
        <f t="shared" si="145"/>
        <v>0</v>
      </c>
      <c r="IA25" s="176">
        <f t="shared" si="145"/>
        <v>0</v>
      </c>
      <c r="IB25" s="176">
        <f t="shared" si="145"/>
        <v>0</v>
      </c>
    </row>
    <row r="26" spans="1:236" s="144" customFormat="1">
      <c r="A26" s="192" t="s">
        <v>262</v>
      </c>
      <c r="B26" s="419">
        <f t="shared" ref="B26" si="181">SUM(P26:AX26)*VLOOKUP($A26,input,12,FALSE)</f>
        <v>0</v>
      </c>
      <c r="C26" s="225">
        <f t="shared" ref="C26" si="182">SUM(AZ26:CH26)*VLOOKUP($A26,input,12,FALSE)</f>
        <v>279.64104738147063</v>
      </c>
      <c r="D26" s="226">
        <f t="shared" ref="D26" si="183">SUM(B26:C26)</f>
        <v>279.64104738147063</v>
      </c>
      <c r="E26" s="227">
        <f t="shared" ref="E26" si="184">IF(Years&gt;1,SUM(CJ26:DS26)*VLOOKUP($A26,input,26,FALSE),0)</f>
        <v>0</v>
      </c>
      <c r="F26" s="228">
        <f t="shared" ref="F26" si="185">IF(Years&gt;1,SUM(DU26:FD26)*VLOOKUP($A26,input,26,FALSE),0)</f>
        <v>0</v>
      </c>
      <c r="G26" s="227">
        <f t="shared" ref="G26" si="186">IF(Years&gt;2,SUM(FF26:GP26)*VLOOKUP($A26,input,40,FALSE),0)</f>
        <v>0</v>
      </c>
      <c r="H26" s="228">
        <f t="shared" ref="H26" si="187">IF(Years&gt;2,SUM(GR26:IB26)*VLOOKUP($A26,input,40,FALSE),0)</f>
        <v>0</v>
      </c>
      <c r="I26" s="227">
        <f t="shared" ref="I26" si="188">B26+E26+G26</f>
        <v>0</v>
      </c>
      <c r="J26" s="176">
        <f t="shared" ref="J26" si="189">H26+F26+C26</f>
        <v>279.64104738147063</v>
      </c>
      <c r="K26" s="228">
        <f t="shared" ref="K26" si="190">SUM(I26:J26)</f>
        <v>279.64104738147063</v>
      </c>
      <c r="L26" s="227">
        <f t="shared" ref="L26" si="191">(B26*VLOOKUP($A26,input,16,FALSE))+(E26*VLOOKUP($A26,input,30,FALSE))+(G26*VLOOKUP($A26,input,44,FALSE))</f>
        <v>0</v>
      </c>
      <c r="M26" s="176">
        <f t="shared" ref="M26" si="192">(C26*(VLOOKUP($A26,input,16,FALSE))+(F26*VLOOKUP($A26,input,30,FALSE))+(H26*VLOOKUP($A26,input,44,FALSE)))</f>
        <v>223.71283790517651</v>
      </c>
      <c r="N26" s="228">
        <f t="shared" ref="N26" si="193">SUM(L26:M26)</f>
        <v>223.71283790517651</v>
      </c>
      <c r="O26" s="176">
        <f t="shared" si="2"/>
        <v>0.25286564192884864</v>
      </c>
      <c r="P26" s="176">
        <f t="shared" si="104"/>
        <v>0</v>
      </c>
      <c r="Q26" s="176">
        <f t="shared" si="104"/>
        <v>0</v>
      </c>
      <c r="R26" s="176">
        <f t="shared" si="104"/>
        <v>0</v>
      </c>
      <c r="S26" s="176">
        <f t="shared" si="104"/>
        <v>0</v>
      </c>
      <c r="T26" s="176">
        <f t="shared" si="104"/>
        <v>0</v>
      </c>
      <c r="U26" s="176">
        <f t="shared" si="104"/>
        <v>0</v>
      </c>
      <c r="V26" s="176">
        <f t="shared" si="104"/>
        <v>0</v>
      </c>
      <c r="W26" s="176">
        <f t="shared" si="104"/>
        <v>0</v>
      </c>
      <c r="X26" s="176">
        <f t="shared" si="104"/>
        <v>0</v>
      </c>
      <c r="Y26" s="176">
        <f t="shared" si="104"/>
        <v>0</v>
      </c>
      <c r="Z26" s="176">
        <f t="shared" si="55"/>
        <v>0</v>
      </c>
      <c r="AA26" s="176">
        <f t="shared" si="55"/>
        <v>0</v>
      </c>
      <c r="AB26" s="176">
        <f t="shared" si="55"/>
        <v>0</v>
      </c>
      <c r="AC26" s="176">
        <f t="shared" si="55"/>
        <v>0</v>
      </c>
      <c r="AD26" s="176">
        <f t="shared" si="55"/>
        <v>0</v>
      </c>
      <c r="AE26" s="176">
        <f t="shared" si="55"/>
        <v>0</v>
      </c>
      <c r="AF26" s="176">
        <f t="shared" si="55"/>
        <v>0</v>
      </c>
      <c r="AG26" s="176">
        <f t="shared" si="55"/>
        <v>0</v>
      </c>
      <c r="AH26" s="176">
        <f t="shared" si="55"/>
        <v>0</v>
      </c>
      <c r="AI26" s="176">
        <f t="shared" si="55"/>
        <v>0</v>
      </c>
      <c r="AJ26" s="176">
        <f t="shared" si="141"/>
        <v>0</v>
      </c>
      <c r="AK26" s="176">
        <f t="shared" si="141"/>
        <v>0</v>
      </c>
      <c r="AL26" s="176">
        <f t="shared" si="141"/>
        <v>0</v>
      </c>
      <c r="AM26" s="176">
        <f t="shared" si="141"/>
        <v>0</v>
      </c>
      <c r="AN26" s="176">
        <f t="shared" si="141"/>
        <v>0</v>
      </c>
      <c r="AO26" s="176">
        <f t="shared" si="141"/>
        <v>0</v>
      </c>
      <c r="AP26" s="176">
        <f t="shared" si="141"/>
        <v>0</v>
      </c>
      <c r="AQ26" s="176">
        <f t="shared" si="141"/>
        <v>0</v>
      </c>
      <c r="AR26" s="176">
        <f t="shared" si="141"/>
        <v>0</v>
      </c>
      <c r="AS26" s="176">
        <f t="shared" si="141"/>
        <v>0</v>
      </c>
      <c r="AT26" s="176">
        <f t="shared" si="141"/>
        <v>0</v>
      </c>
      <c r="AU26" s="176">
        <f t="shared" si="141"/>
        <v>0</v>
      </c>
      <c r="AV26" s="176">
        <f t="shared" si="141"/>
        <v>0</v>
      </c>
      <c r="AW26" s="176">
        <f t="shared" si="141"/>
        <v>0</v>
      </c>
      <c r="AX26" s="176">
        <f t="shared" si="141"/>
        <v>0</v>
      </c>
      <c r="AY26" s="187"/>
      <c r="AZ26" s="176">
        <f t="shared" si="105"/>
        <v>0.25286564192884864</v>
      </c>
      <c r="BA26" s="176">
        <f t="shared" si="105"/>
        <v>0.24898700109409849</v>
      </c>
      <c r="BB26" s="176">
        <f t="shared" si="105"/>
        <v>0.25047229727298176</v>
      </c>
      <c r="BC26" s="176">
        <f t="shared" si="105"/>
        <v>0.24635795362105753</v>
      </c>
      <c r="BD26" s="176">
        <f t="shared" si="105"/>
        <v>0.22835280741713052</v>
      </c>
      <c r="BE26" s="176">
        <f t="shared" si="105"/>
        <v>0.2205924615788537</v>
      </c>
      <c r="BF26" s="176">
        <f t="shared" si="105"/>
        <v>0.21577654545942837</v>
      </c>
      <c r="BG26" s="176">
        <f t="shared" si="105"/>
        <v>0.21715420499671728</v>
      </c>
      <c r="BH26" s="176">
        <f t="shared" si="105"/>
        <v>0.21945953958175679</v>
      </c>
      <c r="BI26" s="176">
        <f t="shared" si="105"/>
        <v>0.21925266994880915</v>
      </c>
      <c r="BJ26" s="176">
        <f t="shared" si="56"/>
        <v>0.21612667667522353</v>
      </c>
      <c r="BK26" s="176">
        <f t="shared" si="56"/>
        <v>0.20819856652805355</v>
      </c>
      <c r="BL26" s="176">
        <f t="shared" si="56"/>
        <v>0.20564484481084294</v>
      </c>
      <c r="BM26" s="176">
        <f t="shared" si="56"/>
        <v>0.20250064604499746</v>
      </c>
      <c r="BN26" s="176">
        <f t="shared" si="56"/>
        <v>0.1944566565941297</v>
      </c>
      <c r="BO26" s="176">
        <f t="shared" si="56"/>
        <v>0.18723313819776061</v>
      </c>
      <c r="BP26" s="176">
        <f t="shared" si="56"/>
        <v>0.18452303704425632</v>
      </c>
      <c r="BQ26" s="176">
        <f t="shared" si="56"/>
        <v>0.17408854815590244</v>
      </c>
      <c r="BR26" s="176">
        <f t="shared" si="56"/>
        <v>0.17342189200445488</v>
      </c>
      <c r="BS26" s="176">
        <f t="shared" si="56"/>
        <v>0.16781530791857335</v>
      </c>
      <c r="BT26" s="176">
        <f t="shared" si="142"/>
        <v>0.16396989620374125</v>
      </c>
      <c r="BU26" s="176">
        <f t="shared" si="142"/>
        <v>0.15915331487814308</v>
      </c>
      <c r="BV26" s="176">
        <f t="shared" si="142"/>
        <v>0.15270749235196537</v>
      </c>
      <c r="BW26" s="176">
        <f t="shared" si="142"/>
        <v>0.14543948009804397</v>
      </c>
      <c r="BX26" s="176">
        <f t="shared" si="142"/>
        <v>0.1385173840877173</v>
      </c>
      <c r="BY26" s="176">
        <f t="shared" si="142"/>
        <v>0.13192474066580656</v>
      </c>
      <c r="BZ26" s="176">
        <f t="shared" si="142"/>
        <v>0.12564586975392927</v>
      </c>
      <c r="CA26" s="176">
        <f t="shared" si="142"/>
        <v>0.11966583755667853</v>
      </c>
      <c r="CB26" s="176">
        <f t="shared" si="142"/>
        <v>0.11397042104277813</v>
      </c>
      <c r="CC26" s="176">
        <f t="shared" si="142"/>
        <v>0.10854607411673267</v>
      </c>
      <c r="CD26" s="176">
        <f t="shared" si="142"/>
        <v>0</v>
      </c>
      <c r="CE26" s="176">
        <f t="shared" si="142"/>
        <v>0</v>
      </c>
      <c r="CF26" s="176">
        <f t="shared" si="142"/>
        <v>0</v>
      </c>
      <c r="CG26" s="176">
        <f t="shared" si="142"/>
        <v>0</v>
      </c>
      <c r="CH26" s="176">
        <f t="shared" si="142"/>
        <v>0</v>
      </c>
      <c r="CI26" s="187"/>
      <c r="CJ26" s="176">
        <v>0</v>
      </c>
      <c r="CK26" s="176">
        <f t="shared" si="153"/>
        <v>0</v>
      </c>
      <c r="CL26" s="176">
        <f t="shared" si="153"/>
        <v>0</v>
      </c>
      <c r="CM26" s="176">
        <f t="shared" si="153"/>
        <v>0</v>
      </c>
      <c r="CN26" s="176">
        <f t="shared" si="153"/>
        <v>0</v>
      </c>
      <c r="CO26" s="176">
        <f t="shared" si="153"/>
        <v>0</v>
      </c>
      <c r="CP26" s="176">
        <f t="shared" si="153"/>
        <v>0</v>
      </c>
      <c r="CQ26" s="176">
        <f t="shared" si="153"/>
        <v>0</v>
      </c>
      <c r="CR26" s="176">
        <f t="shared" si="153"/>
        <v>0</v>
      </c>
      <c r="CS26" s="176">
        <f t="shared" si="153"/>
        <v>0</v>
      </c>
      <c r="CT26" s="176">
        <f t="shared" si="153"/>
        <v>0</v>
      </c>
      <c r="CU26" s="176">
        <f t="shared" si="153"/>
        <v>0</v>
      </c>
      <c r="CV26" s="176">
        <f t="shared" si="153"/>
        <v>0</v>
      </c>
      <c r="CW26" s="176">
        <f t="shared" si="153"/>
        <v>0</v>
      </c>
      <c r="CX26" s="176">
        <f t="shared" si="153"/>
        <v>0</v>
      </c>
      <c r="CY26" s="176">
        <f t="shared" si="153"/>
        <v>0</v>
      </c>
      <c r="CZ26" s="176">
        <f t="shared" si="153"/>
        <v>0</v>
      </c>
      <c r="DA26" s="176">
        <f t="shared" si="143"/>
        <v>0</v>
      </c>
      <c r="DB26" s="176">
        <f t="shared" si="143"/>
        <v>0</v>
      </c>
      <c r="DC26" s="176">
        <f t="shared" si="143"/>
        <v>0</v>
      </c>
      <c r="DD26" s="176">
        <f t="shared" si="143"/>
        <v>0</v>
      </c>
      <c r="DE26" s="176">
        <f t="shared" si="143"/>
        <v>0</v>
      </c>
      <c r="DF26" s="176">
        <f t="shared" si="143"/>
        <v>0</v>
      </c>
      <c r="DG26" s="176">
        <f t="shared" si="143"/>
        <v>0</v>
      </c>
      <c r="DH26" s="176">
        <f t="shared" si="143"/>
        <v>0</v>
      </c>
      <c r="DI26" s="176">
        <f t="shared" si="143"/>
        <v>0</v>
      </c>
      <c r="DJ26" s="176">
        <f t="shared" si="143"/>
        <v>0</v>
      </c>
      <c r="DK26" s="176">
        <f t="shared" si="143"/>
        <v>0</v>
      </c>
      <c r="DL26" s="176">
        <f t="shared" si="143"/>
        <v>0</v>
      </c>
      <c r="DM26" s="176">
        <f t="shared" si="143"/>
        <v>0</v>
      </c>
      <c r="DN26" s="176">
        <f t="shared" si="143"/>
        <v>0</v>
      </c>
      <c r="DO26" s="176">
        <f t="shared" si="143"/>
        <v>0</v>
      </c>
      <c r="DP26" s="176">
        <f t="shared" si="40"/>
        <v>0</v>
      </c>
      <c r="DQ26" s="176">
        <f t="shared" si="40"/>
        <v>0</v>
      </c>
      <c r="DR26" s="176">
        <f t="shared" si="40"/>
        <v>0</v>
      </c>
      <c r="DS26" s="176">
        <f t="shared" si="40"/>
        <v>0</v>
      </c>
      <c r="DT26" s="187"/>
      <c r="DU26" s="176">
        <v>0</v>
      </c>
      <c r="DV26" s="176">
        <f t="shared" si="41"/>
        <v>0.24898700109409849</v>
      </c>
      <c r="DW26" s="176">
        <f t="shared" si="41"/>
        <v>0.25047229727298176</v>
      </c>
      <c r="DX26" s="176">
        <f t="shared" si="41"/>
        <v>0.24635795362105753</v>
      </c>
      <c r="DY26" s="176">
        <f t="shared" si="41"/>
        <v>0.22835280741713052</v>
      </c>
      <c r="DZ26" s="176">
        <f t="shared" si="41"/>
        <v>0.2205924615788537</v>
      </c>
      <c r="EA26" s="176">
        <f t="shared" si="41"/>
        <v>0.21577654545942837</v>
      </c>
      <c r="EB26" s="176">
        <f t="shared" si="41"/>
        <v>0.21715420499671728</v>
      </c>
      <c r="EC26" s="176">
        <f t="shared" si="41"/>
        <v>0.21945953958175679</v>
      </c>
      <c r="ED26" s="176">
        <f t="shared" si="41"/>
        <v>0.21925266994880915</v>
      </c>
      <c r="EE26" s="176">
        <f t="shared" si="41"/>
        <v>0.21612667667522353</v>
      </c>
      <c r="EF26" s="176" t="e">
        <f>#N/A</f>
        <v>#N/A</v>
      </c>
      <c r="EG26" s="176" t="e">
        <f>#N/A</f>
        <v>#N/A</v>
      </c>
      <c r="EH26" s="176" t="e">
        <f>#N/A</f>
        <v>#N/A</v>
      </c>
      <c r="EI26" s="176" t="e">
        <f>#N/A</f>
        <v>#N/A</v>
      </c>
      <c r="EJ26" s="176" t="e">
        <f>#N/A</f>
        <v>#N/A</v>
      </c>
      <c r="EK26" s="176">
        <f t="shared" ref="EF26:EO51" si="194">IF(EK$1-1&lt;=VLOOKUP($A26,input,7,FALSE),(VLOOKUP($A26,input,20,FALSE)*VLOOKUP(EK$1,AC_RATE,3,FALSE))/((1+Discount_Rate)^(EK$1-1)),0)</f>
        <v>0.18452303704425632</v>
      </c>
      <c r="EL26" s="176">
        <f t="shared" si="194"/>
        <v>0.17408854815590244</v>
      </c>
      <c r="EM26" s="176">
        <f t="shared" si="194"/>
        <v>0.17342189200445488</v>
      </c>
      <c r="EN26" s="176">
        <f t="shared" si="194"/>
        <v>0.16781530791857335</v>
      </c>
      <c r="EO26" s="176">
        <f t="shared" si="194"/>
        <v>0.16396989620374125</v>
      </c>
      <c r="EP26" s="176">
        <f t="shared" si="167"/>
        <v>0.15915331487814308</v>
      </c>
      <c r="EQ26" s="176">
        <f t="shared" si="167"/>
        <v>0.15270749235196537</v>
      </c>
      <c r="ER26" s="176">
        <f t="shared" si="167"/>
        <v>0.14543948009804397</v>
      </c>
      <c r="ES26" s="176">
        <f t="shared" si="167"/>
        <v>0.1385173840877173</v>
      </c>
      <c r="ET26" s="176">
        <f t="shared" si="167"/>
        <v>0.13192474066580656</v>
      </c>
      <c r="EU26" s="176">
        <f t="shared" si="167"/>
        <v>0.12564586975392927</v>
      </c>
      <c r="EV26" s="176">
        <f t="shared" si="167"/>
        <v>0.11966583755667853</v>
      </c>
      <c r="EW26" s="176">
        <f t="shared" si="167"/>
        <v>0.11397042104277813</v>
      </c>
      <c r="EX26" s="176">
        <f t="shared" si="167"/>
        <v>0.10854607411673267</v>
      </c>
      <c r="EY26" s="176">
        <f t="shared" si="167"/>
        <v>0.10337989540051648</v>
      </c>
      <c r="EZ26" s="176">
        <f t="shared" si="167"/>
        <v>0</v>
      </c>
      <c r="FA26" s="176">
        <f t="shared" si="167"/>
        <v>0</v>
      </c>
      <c r="FB26" s="176">
        <f t="shared" si="167"/>
        <v>0</v>
      </c>
      <c r="FC26" s="176">
        <f t="shared" si="167"/>
        <v>0</v>
      </c>
      <c r="FD26" s="176">
        <f t="shared" si="167"/>
        <v>0</v>
      </c>
      <c r="FE26" s="187"/>
      <c r="FF26" s="176">
        <v>0</v>
      </c>
      <c r="FG26" s="176">
        <v>24</v>
      </c>
      <c r="FH26" s="176">
        <f t="shared" si="106"/>
        <v>0</v>
      </c>
      <c r="FI26" s="176">
        <f t="shared" si="106"/>
        <v>0</v>
      </c>
      <c r="FJ26" s="176">
        <f t="shared" si="106"/>
        <v>0</v>
      </c>
      <c r="FK26" s="176">
        <f t="shared" si="106"/>
        <v>0</v>
      </c>
      <c r="FL26" s="176">
        <f t="shared" si="106"/>
        <v>0</v>
      </c>
      <c r="FM26" s="176">
        <f t="shared" si="106"/>
        <v>0</v>
      </c>
      <c r="FN26" s="176">
        <f t="shared" si="106"/>
        <v>0</v>
      </c>
      <c r="FO26" s="176">
        <f t="shared" si="106"/>
        <v>0</v>
      </c>
      <c r="FP26" s="176">
        <f t="shared" si="106"/>
        <v>0</v>
      </c>
      <c r="FQ26" s="176">
        <f t="shared" si="106"/>
        <v>0</v>
      </c>
      <c r="FR26" s="176">
        <f t="shared" si="59"/>
        <v>0</v>
      </c>
      <c r="FS26" s="176">
        <f t="shared" si="59"/>
        <v>0</v>
      </c>
      <c r="FT26" s="176">
        <f t="shared" si="59"/>
        <v>0</v>
      </c>
      <c r="FU26" s="176">
        <f t="shared" si="59"/>
        <v>0</v>
      </c>
      <c r="FV26" s="176">
        <f t="shared" si="59"/>
        <v>0</v>
      </c>
      <c r="FW26" s="176">
        <f t="shared" si="59"/>
        <v>0</v>
      </c>
      <c r="FX26" s="176">
        <f t="shared" si="59"/>
        <v>0</v>
      </c>
      <c r="FY26" s="176">
        <f t="shared" si="59"/>
        <v>0</v>
      </c>
      <c r="FZ26" s="176">
        <f t="shared" si="59"/>
        <v>0</v>
      </c>
      <c r="GA26" s="176">
        <f t="shared" si="59"/>
        <v>0</v>
      </c>
      <c r="GB26" s="176">
        <f t="shared" si="144"/>
        <v>0</v>
      </c>
      <c r="GC26" s="176">
        <f t="shared" si="144"/>
        <v>0</v>
      </c>
      <c r="GD26" s="176">
        <f t="shared" si="144"/>
        <v>0</v>
      </c>
      <c r="GE26" s="176">
        <f t="shared" si="144"/>
        <v>0</v>
      </c>
      <c r="GF26" s="176">
        <f t="shared" si="144"/>
        <v>0</v>
      </c>
      <c r="GG26" s="176">
        <f t="shared" si="144"/>
        <v>0</v>
      </c>
      <c r="GH26" s="176">
        <f t="shared" si="144"/>
        <v>0</v>
      </c>
      <c r="GI26" s="176">
        <f t="shared" si="144"/>
        <v>0</v>
      </c>
      <c r="GJ26" s="176">
        <f t="shared" si="144"/>
        <v>0</v>
      </c>
      <c r="GK26" s="176">
        <f t="shared" si="144"/>
        <v>0</v>
      </c>
      <c r="GL26" s="176">
        <f t="shared" si="144"/>
        <v>0</v>
      </c>
      <c r="GM26" s="176">
        <f t="shared" si="144"/>
        <v>0</v>
      </c>
      <c r="GN26" s="176">
        <f t="shared" si="144"/>
        <v>0</v>
      </c>
      <c r="GO26" s="176">
        <f t="shared" si="144"/>
        <v>0</v>
      </c>
      <c r="GP26" s="176">
        <f t="shared" si="144"/>
        <v>0</v>
      </c>
      <c r="GQ26" s="187"/>
      <c r="GR26" s="176">
        <v>0</v>
      </c>
      <c r="GS26" s="176">
        <v>0</v>
      </c>
      <c r="GT26" s="176">
        <f t="shared" si="107"/>
        <v>0.25047229727298176</v>
      </c>
      <c r="GU26" s="176">
        <f t="shared" si="107"/>
        <v>0.24635795362105753</v>
      </c>
      <c r="GV26" s="176">
        <f t="shared" si="107"/>
        <v>0.22835280741713052</v>
      </c>
      <c r="GW26" s="176">
        <f t="shared" si="107"/>
        <v>0.2205924615788537</v>
      </c>
      <c r="GX26" s="176">
        <f t="shared" si="107"/>
        <v>0.21577654545942837</v>
      </c>
      <c r="GY26" s="176">
        <f t="shared" si="107"/>
        <v>0.21715420499671728</v>
      </c>
      <c r="GZ26" s="176">
        <f t="shared" si="107"/>
        <v>0.21945953958175679</v>
      </c>
      <c r="HA26" s="176">
        <f t="shared" si="107"/>
        <v>0.21925266994880915</v>
      </c>
      <c r="HB26" s="176">
        <f t="shared" si="107"/>
        <v>0.21612667667522353</v>
      </c>
      <c r="HC26" s="176">
        <f t="shared" si="107"/>
        <v>0.20819856652805355</v>
      </c>
      <c r="HD26" s="176">
        <f t="shared" si="60"/>
        <v>0.20564484481084294</v>
      </c>
      <c r="HE26" s="176">
        <f t="shared" si="60"/>
        <v>0.20250064604499746</v>
      </c>
      <c r="HF26" s="176">
        <f t="shared" si="60"/>
        <v>0.1944566565941297</v>
      </c>
      <c r="HG26" s="176">
        <f t="shared" si="60"/>
        <v>0.18723313819776061</v>
      </c>
      <c r="HH26" s="176">
        <f t="shared" si="60"/>
        <v>0.18452303704425632</v>
      </c>
      <c r="HI26" s="176">
        <f t="shared" si="60"/>
        <v>0.17408854815590244</v>
      </c>
      <c r="HJ26" s="176">
        <f t="shared" si="60"/>
        <v>0.17342189200445488</v>
      </c>
      <c r="HK26" s="176">
        <f t="shared" si="60"/>
        <v>0.16781530791857335</v>
      </c>
      <c r="HL26" s="176">
        <f t="shared" si="60"/>
        <v>0.16396989620374125</v>
      </c>
      <c r="HM26" s="176">
        <f t="shared" si="60"/>
        <v>0.15915331487814308</v>
      </c>
      <c r="HN26" s="176">
        <f t="shared" si="145"/>
        <v>0.15270749235196537</v>
      </c>
      <c r="HO26" s="176">
        <f t="shared" si="145"/>
        <v>0.14543948009804397</v>
      </c>
      <c r="HP26" s="176">
        <f t="shared" si="145"/>
        <v>0.1385173840877173</v>
      </c>
      <c r="HQ26" s="176">
        <f t="shared" si="145"/>
        <v>0.13192474066580656</v>
      </c>
      <c r="HR26" s="176">
        <f t="shared" si="145"/>
        <v>0.12564586975392927</v>
      </c>
      <c r="HS26" s="176">
        <f t="shared" si="145"/>
        <v>0.11966583755667853</v>
      </c>
      <c r="HT26" s="176">
        <f t="shared" si="145"/>
        <v>0.11397042104277813</v>
      </c>
      <c r="HU26" s="176">
        <f t="shared" si="145"/>
        <v>0.10854607411673267</v>
      </c>
      <c r="HV26" s="176">
        <f t="shared" si="145"/>
        <v>0.10337989540051648</v>
      </c>
      <c r="HW26" s="176">
        <f t="shared" si="145"/>
        <v>9.8459597548671104E-2</v>
      </c>
      <c r="HX26" s="176">
        <f t="shared" si="145"/>
        <v>0</v>
      </c>
      <c r="HY26" s="176">
        <f t="shared" si="145"/>
        <v>0</v>
      </c>
      <c r="HZ26" s="176">
        <f t="shared" si="145"/>
        <v>0</v>
      </c>
      <c r="IA26" s="176">
        <f t="shared" si="145"/>
        <v>0</v>
      </c>
      <c r="IB26" s="176">
        <f t="shared" si="145"/>
        <v>0</v>
      </c>
    </row>
    <row r="27" spans="1:236" s="144" customFormat="1">
      <c r="A27" s="418" t="s">
        <v>6</v>
      </c>
      <c r="B27" s="419">
        <f t="shared" si="74"/>
        <v>0</v>
      </c>
      <c r="C27" s="225">
        <f t="shared" si="75"/>
        <v>44940.699193747023</v>
      </c>
      <c r="D27" s="226">
        <f t="shared" si="76"/>
        <v>44940.699193747023</v>
      </c>
      <c r="E27" s="227">
        <f t="shared" si="77"/>
        <v>0</v>
      </c>
      <c r="F27" s="228">
        <f t="shared" si="78"/>
        <v>0</v>
      </c>
      <c r="G27" s="227">
        <f t="shared" si="79"/>
        <v>0</v>
      </c>
      <c r="H27" s="228">
        <f t="shared" si="80"/>
        <v>0</v>
      </c>
      <c r="I27" s="227">
        <f t="shared" si="81"/>
        <v>0</v>
      </c>
      <c r="J27" s="176">
        <f t="shared" si="82"/>
        <v>44940.699193747023</v>
      </c>
      <c r="K27" s="228">
        <f t="shared" si="83"/>
        <v>44940.699193747023</v>
      </c>
      <c r="L27" s="227">
        <f t="shared" si="84"/>
        <v>0</v>
      </c>
      <c r="M27" s="176">
        <f t="shared" si="85"/>
        <v>35952.559354997618</v>
      </c>
      <c r="N27" s="228">
        <f t="shared" si="86"/>
        <v>35952.559354997618</v>
      </c>
      <c r="O27" s="176">
        <f t="shared" si="2"/>
        <v>268.44332474108427</v>
      </c>
      <c r="P27" s="176">
        <f t="shared" si="104"/>
        <v>0</v>
      </c>
      <c r="Q27" s="176">
        <f t="shared" si="104"/>
        <v>0</v>
      </c>
      <c r="R27" s="176">
        <f t="shared" si="104"/>
        <v>0</v>
      </c>
      <c r="S27" s="176">
        <f t="shared" si="104"/>
        <v>0</v>
      </c>
      <c r="T27" s="176">
        <f t="shared" si="104"/>
        <v>0</v>
      </c>
      <c r="U27" s="176">
        <f t="shared" si="104"/>
        <v>0</v>
      </c>
      <c r="V27" s="176">
        <f t="shared" si="104"/>
        <v>0</v>
      </c>
      <c r="W27" s="176">
        <f t="shared" si="104"/>
        <v>0</v>
      </c>
      <c r="X27" s="176">
        <f t="shared" si="104"/>
        <v>0</v>
      </c>
      <c r="Y27" s="176">
        <f t="shared" si="104"/>
        <v>0</v>
      </c>
      <c r="Z27" s="176">
        <f t="shared" si="55"/>
        <v>0</v>
      </c>
      <c r="AA27" s="176">
        <f t="shared" si="55"/>
        <v>0</v>
      </c>
      <c r="AB27" s="176">
        <f t="shared" si="55"/>
        <v>0</v>
      </c>
      <c r="AC27" s="176">
        <f t="shared" si="55"/>
        <v>0</v>
      </c>
      <c r="AD27" s="176">
        <f t="shared" si="55"/>
        <v>0</v>
      </c>
      <c r="AE27" s="176">
        <f t="shared" si="55"/>
        <v>0</v>
      </c>
      <c r="AF27" s="176">
        <f t="shared" si="55"/>
        <v>0</v>
      </c>
      <c r="AG27" s="176">
        <f t="shared" si="55"/>
        <v>0</v>
      </c>
      <c r="AH27" s="176">
        <f t="shared" si="55"/>
        <v>0</v>
      </c>
      <c r="AI27" s="176">
        <f t="shared" si="55"/>
        <v>0</v>
      </c>
      <c r="AJ27" s="176">
        <f t="shared" si="141"/>
        <v>0</v>
      </c>
      <c r="AK27" s="176">
        <f t="shared" si="141"/>
        <v>0</v>
      </c>
      <c r="AL27" s="176">
        <f t="shared" si="141"/>
        <v>0</v>
      </c>
      <c r="AM27" s="176">
        <f t="shared" si="141"/>
        <v>0</v>
      </c>
      <c r="AN27" s="176">
        <f t="shared" si="141"/>
        <v>0</v>
      </c>
      <c r="AO27" s="176">
        <f t="shared" si="141"/>
        <v>0</v>
      </c>
      <c r="AP27" s="176">
        <f t="shared" si="141"/>
        <v>0</v>
      </c>
      <c r="AQ27" s="176">
        <f t="shared" si="141"/>
        <v>0</v>
      </c>
      <c r="AR27" s="176">
        <f t="shared" si="141"/>
        <v>0</v>
      </c>
      <c r="AS27" s="176">
        <f t="shared" si="141"/>
        <v>0</v>
      </c>
      <c r="AT27" s="176">
        <f t="shared" si="141"/>
        <v>0</v>
      </c>
      <c r="AU27" s="176">
        <f t="shared" si="141"/>
        <v>0</v>
      </c>
      <c r="AV27" s="176">
        <f t="shared" si="141"/>
        <v>0</v>
      </c>
      <c r="AW27" s="176">
        <f t="shared" si="141"/>
        <v>0</v>
      </c>
      <c r="AX27" s="176">
        <f t="shared" si="141"/>
        <v>0</v>
      </c>
      <c r="AY27" s="187"/>
      <c r="AZ27" s="176">
        <f t="shared" si="105"/>
        <v>268.44332474108427</v>
      </c>
      <c r="BA27" s="176">
        <f t="shared" si="105"/>
        <v>264.32574184917905</v>
      </c>
      <c r="BB27" s="176">
        <f t="shared" si="105"/>
        <v>265.90253908206233</v>
      </c>
      <c r="BC27" s="176">
        <f t="shared" si="105"/>
        <v>261.53473299885906</v>
      </c>
      <c r="BD27" s="176">
        <f t="shared" si="105"/>
        <v>242.4203872436872</v>
      </c>
      <c r="BE27" s="176">
        <f t="shared" si="105"/>
        <v>234.18196852425584</v>
      </c>
      <c r="BF27" s="176">
        <f t="shared" si="105"/>
        <v>229.06936989317535</v>
      </c>
      <c r="BG27" s="176">
        <f t="shared" si="105"/>
        <v>230.53189957387892</v>
      </c>
      <c r="BH27" s="176">
        <f t="shared" si="105"/>
        <v>232.97925333822604</v>
      </c>
      <c r="BI27" s="176">
        <f t="shared" si="105"/>
        <v>232.75963958748935</v>
      </c>
      <c r="BJ27" s="176">
        <f t="shared" si="56"/>
        <v>229.44107079704963</v>
      </c>
      <c r="BK27" s="176">
        <f t="shared" si="56"/>
        <v>221.02455271817715</v>
      </c>
      <c r="BL27" s="176">
        <f t="shared" si="56"/>
        <v>218.31351003557967</v>
      </c>
      <c r="BM27" s="176">
        <f t="shared" si="56"/>
        <v>214.9756142110933</v>
      </c>
      <c r="BN27" s="176">
        <f t="shared" si="56"/>
        <v>206.43607813216343</v>
      </c>
      <c r="BO27" s="176">
        <f t="shared" si="56"/>
        <v>198.76755788616131</v>
      </c>
      <c r="BP27" s="176">
        <f t="shared" si="56"/>
        <v>195.89050207706865</v>
      </c>
      <c r="BQ27" s="176">
        <f t="shared" si="56"/>
        <v>184.81320083599383</v>
      </c>
      <c r="BR27" s="176">
        <f t="shared" si="56"/>
        <v>184.10547560931383</v>
      </c>
      <c r="BS27" s="176">
        <f t="shared" si="56"/>
        <v>178.15350024020464</v>
      </c>
      <c r="BT27" s="176">
        <f t="shared" si="142"/>
        <v>0</v>
      </c>
      <c r="BU27" s="176">
        <f t="shared" si="142"/>
        <v>0</v>
      </c>
      <c r="BV27" s="176">
        <f t="shared" si="142"/>
        <v>0</v>
      </c>
      <c r="BW27" s="176">
        <f t="shared" si="142"/>
        <v>0</v>
      </c>
      <c r="BX27" s="176">
        <f t="shared" si="142"/>
        <v>0</v>
      </c>
      <c r="BY27" s="176">
        <f t="shared" si="142"/>
        <v>0</v>
      </c>
      <c r="BZ27" s="176">
        <f t="shared" si="142"/>
        <v>0</v>
      </c>
      <c r="CA27" s="176">
        <f t="shared" si="142"/>
        <v>0</v>
      </c>
      <c r="CB27" s="176">
        <f t="shared" si="142"/>
        <v>0</v>
      </c>
      <c r="CC27" s="176">
        <f t="shared" si="142"/>
        <v>0</v>
      </c>
      <c r="CD27" s="176">
        <f t="shared" si="142"/>
        <v>0</v>
      </c>
      <c r="CE27" s="176">
        <f t="shared" si="142"/>
        <v>0</v>
      </c>
      <c r="CF27" s="176">
        <f t="shared" si="142"/>
        <v>0</v>
      </c>
      <c r="CG27" s="176">
        <f t="shared" si="142"/>
        <v>0</v>
      </c>
      <c r="CH27" s="176">
        <f t="shared" si="142"/>
        <v>0</v>
      </c>
      <c r="CI27" s="187"/>
      <c r="CJ27" s="176">
        <v>0</v>
      </c>
      <c r="CK27" s="176">
        <f t="shared" si="153"/>
        <v>0</v>
      </c>
      <c r="CL27" s="176">
        <f t="shared" si="153"/>
        <v>0</v>
      </c>
      <c r="CM27" s="176">
        <f t="shared" si="153"/>
        <v>0</v>
      </c>
      <c r="CN27" s="176">
        <f t="shared" si="153"/>
        <v>0</v>
      </c>
      <c r="CO27" s="176">
        <f t="shared" si="153"/>
        <v>0</v>
      </c>
      <c r="CP27" s="176">
        <f t="shared" si="153"/>
        <v>0</v>
      </c>
      <c r="CQ27" s="176">
        <f t="shared" si="153"/>
        <v>0</v>
      </c>
      <c r="CR27" s="176">
        <f t="shared" si="153"/>
        <v>0</v>
      </c>
      <c r="CS27" s="176">
        <f t="shared" si="153"/>
        <v>0</v>
      </c>
      <c r="CT27" s="176">
        <f t="shared" si="153"/>
        <v>0</v>
      </c>
      <c r="CU27" s="176">
        <f t="shared" si="153"/>
        <v>0</v>
      </c>
      <c r="CV27" s="176">
        <f t="shared" si="153"/>
        <v>0</v>
      </c>
      <c r="CW27" s="176">
        <f t="shared" si="153"/>
        <v>0</v>
      </c>
      <c r="CX27" s="176">
        <f t="shared" si="153"/>
        <v>0</v>
      </c>
      <c r="CY27" s="176">
        <f t="shared" si="153"/>
        <v>0</v>
      </c>
      <c r="CZ27" s="176">
        <f t="shared" si="153"/>
        <v>0</v>
      </c>
      <c r="DA27" s="176">
        <f t="shared" si="143"/>
        <v>0</v>
      </c>
      <c r="DB27" s="176">
        <f t="shared" si="143"/>
        <v>0</v>
      </c>
      <c r="DC27" s="176">
        <f t="shared" si="143"/>
        <v>0</v>
      </c>
      <c r="DD27" s="176">
        <f t="shared" si="143"/>
        <v>0</v>
      </c>
      <c r="DE27" s="176">
        <f t="shared" si="143"/>
        <v>0</v>
      </c>
      <c r="DF27" s="176">
        <f t="shared" si="143"/>
        <v>0</v>
      </c>
      <c r="DG27" s="176">
        <f t="shared" si="143"/>
        <v>0</v>
      </c>
      <c r="DH27" s="176">
        <f t="shared" si="143"/>
        <v>0</v>
      </c>
      <c r="DI27" s="176">
        <f t="shared" si="143"/>
        <v>0</v>
      </c>
      <c r="DJ27" s="176">
        <f t="shared" si="143"/>
        <v>0</v>
      </c>
      <c r="DK27" s="176">
        <f t="shared" si="143"/>
        <v>0</v>
      </c>
      <c r="DL27" s="176">
        <f t="shared" si="143"/>
        <v>0</v>
      </c>
      <c r="DM27" s="176">
        <f t="shared" si="143"/>
        <v>0</v>
      </c>
      <c r="DN27" s="176">
        <f t="shared" si="143"/>
        <v>0</v>
      </c>
      <c r="DO27" s="176">
        <f t="shared" si="143"/>
        <v>0</v>
      </c>
      <c r="DP27" s="176">
        <f t="shared" si="40"/>
        <v>0</v>
      </c>
      <c r="DQ27" s="176">
        <f t="shared" si="40"/>
        <v>0</v>
      </c>
      <c r="DR27" s="176">
        <f t="shared" si="40"/>
        <v>0</v>
      </c>
      <c r="DS27" s="176">
        <f t="shared" si="40"/>
        <v>0</v>
      </c>
      <c r="DT27" s="187"/>
      <c r="DU27" s="176">
        <v>0</v>
      </c>
      <c r="DV27" s="176">
        <f t="shared" si="41"/>
        <v>264.32574184917905</v>
      </c>
      <c r="DW27" s="176">
        <f t="shared" si="41"/>
        <v>265.90253908206233</v>
      </c>
      <c r="DX27" s="176">
        <f t="shared" si="41"/>
        <v>261.53473299885906</v>
      </c>
      <c r="DY27" s="176">
        <f t="shared" si="41"/>
        <v>242.4203872436872</v>
      </c>
      <c r="DZ27" s="176">
        <f t="shared" si="41"/>
        <v>234.18196852425584</v>
      </c>
      <c r="EA27" s="176">
        <f t="shared" si="41"/>
        <v>229.06936989317535</v>
      </c>
      <c r="EB27" s="176">
        <f t="shared" si="41"/>
        <v>230.53189957387892</v>
      </c>
      <c r="EC27" s="176">
        <f t="shared" si="41"/>
        <v>232.97925333822604</v>
      </c>
      <c r="ED27" s="176">
        <f t="shared" si="41"/>
        <v>232.75963958748935</v>
      </c>
      <c r="EE27" s="176">
        <f t="shared" si="41"/>
        <v>229.44107079704963</v>
      </c>
      <c r="EF27" s="176">
        <f t="shared" si="194"/>
        <v>221.02455271817715</v>
      </c>
      <c r="EG27" s="176">
        <f t="shared" si="194"/>
        <v>218.31351003557967</v>
      </c>
      <c r="EH27" s="176">
        <f t="shared" si="194"/>
        <v>214.9756142110933</v>
      </c>
      <c r="EI27" s="176">
        <f t="shared" si="194"/>
        <v>206.43607813216343</v>
      </c>
      <c r="EJ27" s="176">
        <f t="shared" si="194"/>
        <v>198.76755788616131</v>
      </c>
      <c r="EK27" s="176">
        <f t="shared" si="194"/>
        <v>195.89050207706865</v>
      </c>
      <c r="EL27" s="176">
        <f t="shared" si="194"/>
        <v>184.81320083599383</v>
      </c>
      <c r="EM27" s="176">
        <f t="shared" si="194"/>
        <v>184.10547560931383</v>
      </c>
      <c r="EN27" s="176">
        <f t="shared" si="194"/>
        <v>178.15350024020464</v>
      </c>
      <c r="EO27" s="176">
        <f t="shared" si="194"/>
        <v>174.07119353434422</v>
      </c>
      <c r="EP27" s="176">
        <f t="shared" si="167"/>
        <v>0</v>
      </c>
      <c r="EQ27" s="176">
        <f t="shared" si="167"/>
        <v>0</v>
      </c>
      <c r="ER27" s="176">
        <f t="shared" si="167"/>
        <v>0</v>
      </c>
      <c r="ES27" s="176">
        <f t="shared" si="167"/>
        <v>0</v>
      </c>
      <c r="ET27" s="176">
        <f t="shared" si="167"/>
        <v>0</v>
      </c>
      <c r="EU27" s="176">
        <f t="shared" si="167"/>
        <v>0</v>
      </c>
      <c r="EV27" s="176">
        <f t="shared" si="167"/>
        <v>0</v>
      </c>
      <c r="EW27" s="176">
        <f t="shared" si="167"/>
        <v>0</v>
      </c>
      <c r="EX27" s="176">
        <f t="shared" si="167"/>
        <v>0</v>
      </c>
      <c r="EY27" s="176">
        <f t="shared" si="167"/>
        <v>0</v>
      </c>
      <c r="EZ27" s="176">
        <f t="shared" si="167"/>
        <v>0</v>
      </c>
      <c r="FA27" s="176">
        <f t="shared" si="167"/>
        <v>0</v>
      </c>
      <c r="FB27" s="176">
        <f t="shared" si="167"/>
        <v>0</v>
      </c>
      <c r="FC27" s="176">
        <f t="shared" si="167"/>
        <v>0</v>
      </c>
      <c r="FD27" s="176">
        <f t="shared" si="167"/>
        <v>0</v>
      </c>
      <c r="FE27" s="187"/>
      <c r="FF27" s="176">
        <v>0</v>
      </c>
      <c r="FG27" s="176">
        <v>25</v>
      </c>
      <c r="FH27" s="176">
        <f t="shared" si="106"/>
        <v>0</v>
      </c>
      <c r="FI27" s="176">
        <f t="shared" si="106"/>
        <v>0</v>
      </c>
      <c r="FJ27" s="176">
        <f t="shared" si="106"/>
        <v>0</v>
      </c>
      <c r="FK27" s="176">
        <f t="shared" si="106"/>
        <v>0</v>
      </c>
      <c r="FL27" s="176">
        <f t="shared" si="106"/>
        <v>0</v>
      </c>
      <c r="FM27" s="176">
        <f t="shared" si="106"/>
        <v>0</v>
      </c>
      <c r="FN27" s="176">
        <f t="shared" si="106"/>
        <v>0</v>
      </c>
      <c r="FO27" s="176">
        <f t="shared" si="106"/>
        <v>0</v>
      </c>
      <c r="FP27" s="176">
        <f t="shared" si="106"/>
        <v>0</v>
      </c>
      <c r="FQ27" s="176">
        <f t="shared" si="106"/>
        <v>0</v>
      </c>
      <c r="FR27" s="176">
        <f t="shared" si="59"/>
        <v>0</v>
      </c>
      <c r="FS27" s="176">
        <f t="shared" si="59"/>
        <v>0</v>
      </c>
      <c r="FT27" s="176">
        <f t="shared" si="59"/>
        <v>0</v>
      </c>
      <c r="FU27" s="176">
        <f t="shared" si="59"/>
        <v>0</v>
      </c>
      <c r="FV27" s="176">
        <f t="shared" si="59"/>
        <v>0</v>
      </c>
      <c r="FW27" s="176">
        <f t="shared" si="59"/>
        <v>0</v>
      </c>
      <c r="FX27" s="176">
        <f t="shared" si="59"/>
        <v>0</v>
      </c>
      <c r="FY27" s="176">
        <f t="shared" si="59"/>
        <v>0</v>
      </c>
      <c r="FZ27" s="176">
        <f t="shared" si="59"/>
        <v>0</v>
      </c>
      <c r="GA27" s="176">
        <f t="shared" si="59"/>
        <v>0</v>
      </c>
      <c r="GB27" s="176">
        <f t="shared" si="144"/>
        <v>0</v>
      </c>
      <c r="GC27" s="176">
        <f t="shared" si="144"/>
        <v>0</v>
      </c>
      <c r="GD27" s="176">
        <f t="shared" si="144"/>
        <v>0</v>
      </c>
      <c r="GE27" s="176">
        <f t="shared" si="144"/>
        <v>0</v>
      </c>
      <c r="GF27" s="176">
        <f t="shared" si="144"/>
        <v>0</v>
      </c>
      <c r="GG27" s="176">
        <f t="shared" si="144"/>
        <v>0</v>
      </c>
      <c r="GH27" s="176">
        <f t="shared" si="144"/>
        <v>0</v>
      </c>
      <c r="GI27" s="176">
        <f t="shared" si="144"/>
        <v>0</v>
      </c>
      <c r="GJ27" s="176">
        <f t="shared" si="144"/>
        <v>0</v>
      </c>
      <c r="GK27" s="176">
        <f t="shared" si="144"/>
        <v>0</v>
      </c>
      <c r="GL27" s="176">
        <f t="shared" si="144"/>
        <v>0</v>
      </c>
      <c r="GM27" s="176">
        <f t="shared" si="144"/>
        <v>0</v>
      </c>
      <c r="GN27" s="176">
        <f t="shared" si="144"/>
        <v>0</v>
      </c>
      <c r="GO27" s="176">
        <f t="shared" si="144"/>
        <v>0</v>
      </c>
      <c r="GP27" s="176">
        <f t="shared" si="144"/>
        <v>0</v>
      </c>
      <c r="GQ27" s="187"/>
      <c r="GR27" s="176">
        <v>0</v>
      </c>
      <c r="GS27" s="176">
        <v>0</v>
      </c>
      <c r="GT27" s="176">
        <f t="shared" si="107"/>
        <v>265.90253908206233</v>
      </c>
      <c r="GU27" s="176">
        <f t="shared" si="107"/>
        <v>261.53473299885906</v>
      </c>
      <c r="GV27" s="176">
        <f t="shared" si="107"/>
        <v>242.4203872436872</v>
      </c>
      <c r="GW27" s="176">
        <f t="shared" si="107"/>
        <v>234.18196852425584</v>
      </c>
      <c r="GX27" s="176">
        <f t="shared" si="107"/>
        <v>229.06936989317535</v>
      </c>
      <c r="GY27" s="176">
        <f t="shared" si="107"/>
        <v>230.53189957387892</v>
      </c>
      <c r="GZ27" s="176">
        <f t="shared" si="107"/>
        <v>232.97925333822604</v>
      </c>
      <c r="HA27" s="176">
        <f t="shared" si="107"/>
        <v>232.75963958748935</v>
      </c>
      <c r="HB27" s="176">
        <f t="shared" si="107"/>
        <v>229.44107079704963</v>
      </c>
      <c r="HC27" s="176">
        <f t="shared" si="107"/>
        <v>221.02455271817715</v>
      </c>
      <c r="HD27" s="176">
        <f t="shared" si="60"/>
        <v>218.31351003557967</v>
      </c>
      <c r="HE27" s="176">
        <f t="shared" si="60"/>
        <v>214.9756142110933</v>
      </c>
      <c r="HF27" s="176">
        <f t="shared" si="60"/>
        <v>206.43607813216343</v>
      </c>
      <c r="HG27" s="176">
        <f t="shared" si="60"/>
        <v>198.76755788616131</v>
      </c>
      <c r="HH27" s="176">
        <f t="shared" si="60"/>
        <v>195.89050207706865</v>
      </c>
      <c r="HI27" s="176">
        <f t="shared" si="60"/>
        <v>184.81320083599383</v>
      </c>
      <c r="HJ27" s="176">
        <f t="shared" si="60"/>
        <v>184.10547560931383</v>
      </c>
      <c r="HK27" s="176">
        <f t="shared" si="60"/>
        <v>178.15350024020464</v>
      </c>
      <c r="HL27" s="176">
        <f t="shared" si="60"/>
        <v>174.07119353434422</v>
      </c>
      <c r="HM27" s="176">
        <f t="shared" si="60"/>
        <v>168.95788871734098</v>
      </c>
      <c r="HN27" s="176">
        <f t="shared" si="145"/>
        <v>0</v>
      </c>
      <c r="HO27" s="176">
        <f t="shared" si="145"/>
        <v>0</v>
      </c>
      <c r="HP27" s="176">
        <f t="shared" si="145"/>
        <v>0</v>
      </c>
      <c r="HQ27" s="176">
        <f t="shared" si="145"/>
        <v>0</v>
      </c>
      <c r="HR27" s="176">
        <f t="shared" si="145"/>
        <v>0</v>
      </c>
      <c r="HS27" s="176">
        <f t="shared" si="145"/>
        <v>0</v>
      </c>
      <c r="HT27" s="176">
        <f t="shared" si="145"/>
        <v>0</v>
      </c>
      <c r="HU27" s="176">
        <f t="shared" si="145"/>
        <v>0</v>
      </c>
      <c r="HV27" s="176">
        <f t="shared" si="145"/>
        <v>0</v>
      </c>
      <c r="HW27" s="176">
        <f t="shared" si="145"/>
        <v>0</v>
      </c>
      <c r="HX27" s="176">
        <f t="shared" si="145"/>
        <v>0</v>
      </c>
      <c r="HY27" s="176">
        <f t="shared" si="145"/>
        <v>0</v>
      </c>
      <c r="HZ27" s="176">
        <f t="shared" si="145"/>
        <v>0</v>
      </c>
      <c r="IA27" s="176">
        <f t="shared" si="145"/>
        <v>0</v>
      </c>
      <c r="IB27" s="176">
        <f t="shared" si="145"/>
        <v>0</v>
      </c>
    </row>
    <row r="28" spans="1:236" s="144" customFormat="1">
      <c r="A28" s="418" t="s">
        <v>7</v>
      </c>
      <c r="B28" s="419">
        <f t="shared" si="74"/>
        <v>0</v>
      </c>
      <c r="C28" s="225">
        <f>SUM(AZ28:CH28)*VLOOKUP($A28,input,12,FALSE)</f>
        <v>17564.842505803146</v>
      </c>
      <c r="D28" s="226">
        <f>SUM(B28:C28)</f>
        <v>17564.842505803146</v>
      </c>
      <c r="E28" s="227">
        <f t="shared" si="77"/>
        <v>0</v>
      </c>
      <c r="F28" s="228">
        <f t="shared" si="78"/>
        <v>0</v>
      </c>
      <c r="G28" s="227">
        <f t="shared" si="79"/>
        <v>0</v>
      </c>
      <c r="H28" s="228">
        <f t="shared" si="80"/>
        <v>0</v>
      </c>
      <c r="I28" s="227">
        <f t="shared" si="81"/>
        <v>0</v>
      </c>
      <c r="J28" s="176">
        <f t="shared" si="82"/>
        <v>17564.842505803146</v>
      </c>
      <c r="K28" s="228">
        <f t="shared" si="83"/>
        <v>17564.842505803146</v>
      </c>
      <c r="L28" s="227">
        <f t="shared" si="84"/>
        <v>0</v>
      </c>
      <c r="M28" s="176">
        <f>(C28*(VLOOKUP($A28,input,16,FALSE))+(F28*VLOOKUP($A28,input,30,FALSE))+(H28*VLOOKUP($A28,input,44,FALSE)))</f>
        <v>14051.874004642517</v>
      </c>
      <c r="N28" s="228">
        <f t="shared" si="86"/>
        <v>14051.874004642517</v>
      </c>
      <c r="O28" s="176">
        <f t="shared" si="2"/>
        <v>177.00594935019404</v>
      </c>
      <c r="P28" s="176">
        <f t="shared" si="104"/>
        <v>0</v>
      </c>
      <c r="Q28" s="176">
        <f t="shared" si="104"/>
        <v>0</v>
      </c>
      <c r="R28" s="176">
        <f t="shared" si="104"/>
        <v>0</v>
      </c>
      <c r="S28" s="176">
        <f t="shared" si="104"/>
        <v>0</v>
      </c>
      <c r="T28" s="176">
        <f t="shared" si="104"/>
        <v>0</v>
      </c>
      <c r="U28" s="176">
        <f t="shared" si="104"/>
        <v>0</v>
      </c>
      <c r="V28" s="176">
        <f t="shared" si="104"/>
        <v>0</v>
      </c>
      <c r="W28" s="176">
        <f t="shared" si="104"/>
        <v>0</v>
      </c>
      <c r="X28" s="176">
        <f t="shared" si="104"/>
        <v>0</v>
      </c>
      <c r="Y28" s="176">
        <f t="shared" si="104"/>
        <v>0</v>
      </c>
      <c r="Z28" s="176">
        <f t="shared" si="55"/>
        <v>0</v>
      </c>
      <c r="AA28" s="176">
        <f t="shared" si="55"/>
        <v>0</v>
      </c>
      <c r="AB28" s="176">
        <f t="shared" si="55"/>
        <v>0</v>
      </c>
      <c r="AC28" s="176">
        <f t="shared" si="55"/>
        <v>0</v>
      </c>
      <c r="AD28" s="176">
        <f t="shared" si="55"/>
        <v>0</v>
      </c>
      <c r="AE28" s="176">
        <f t="shared" si="55"/>
        <v>0</v>
      </c>
      <c r="AF28" s="176">
        <f t="shared" si="55"/>
        <v>0</v>
      </c>
      <c r="AG28" s="176">
        <f t="shared" si="55"/>
        <v>0</v>
      </c>
      <c r="AH28" s="176">
        <f t="shared" si="55"/>
        <v>0</v>
      </c>
      <c r="AI28" s="176">
        <f t="shared" si="55"/>
        <v>0</v>
      </c>
      <c r="AJ28" s="176">
        <f t="shared" si="141"/>
        <v>0</v>
      </c>
      <c r="AK28" s="176">
        <f t="shared" si="141"/>
        <v>0</v>
      </c>
      <c r="AL28" s="176">
        <f t="shared" si="141"/>
        <v>0</v>
      </c>
      <c r="AM28" s="176">
        <f t="shared" si="141"/>
        <v>0</v>
      </c>
      <c r="AN28" s="176">
        <f t="shared" si="141"/>
        <v>0</v>
      </c>
      <c r="AO28" s="176">
        <f t="shared" si="141"/>
        <v>0</v>
      </c>
      <c r="AP28" s="176">
        <f t="shared" si="141"/>
        <v>0</v>
      </c>
      <c r="AQ28" s="176">
        <f t="shared" si="141"/>
        <v>0</v>
      </c>
      <c r="AR28" s="176">
        <f t="shared" si="141"/>
        <v>0</v>
      </c>
      <c r="AS28" s="176">
        <f t="shared" si="141"/>
        <v>0</v>
      </c>
      <c r="AT28" s="176">
        <f t="shared" si="141"/>
        <v>0</v>
      </c>
      <c r="AU28" s="176">
        <f t="shared" si="141"/>
        <v>0</v>
      </c>
      <c r="AV28" s="176">
        <f t="shared" si="141"/>
        <v>0</v>
      </c>
      <c r="AW28" s="176">
        <f t="shared" si="141"/>
        <v>0</v>
      </c>
      <c r="AX28" s="176">
        <f t="shared" si="141"/>
        <v>0</v>
      </c>
      <c r="AY28" s="187"/>
      <c r="AZ28" s="176">
        <f t="shared" si="105"/>
        <v>177.00594935019404</v>
      </c>
      <c r="BA28" s="176">
        <f t="shared" si="105"/>
        <v>174.29090076586894</v>
      </c>
      <c r="BB28" s="176">
        <f t="shared" si="105"/>
        <v>0</v>
      </c>
      <c r="BC28" s="176">
        <f t="shared" si="105"/>
        <v>0</v>
      </c>
      <c r="BD28" s="176">
        <f t="shared" si="105"/>
        <v>0</v>
      </c>
      <c r="BE28" s="176">
        <f t="shared" si="105"/>
        <v>0</v>
      </c>
      <c r="BF28" s="176">
        <f t="shared" si="105"/>
        <v>0</v>
      </c>
      <c r="BG28" s="176">
        <f t="shared" si="105"/>
        <v>0</v>
      </c>
      <c r="BH28" s="176">
        <f t="shared" si="105"/>
        <v>0</v>
      </c>
      <c r="BI28" s="176">
        <f t="shared" si="105"/>
        <v>0</v>
      </c>
      <c r="BJ28" s="176">
        <f t="shared" si="56"/>
        <v>0</v>
      </c>
      <c r="BK28" s="176">
        <f t="shared" si="56"/>
        <v>0</v>
      </c>
      <c r="BL28" s="176">
        <f t="shared" si="56"/>
        <v>0</v>
      </c>
      <c r="BM28" s="176">
        <f t="shared" si="56"/>
        <v>0</v>
      </c>
      <c r="BN28" s="176">
        <f t="shared" si="56"/>
        <v>0</v>
      </c>
      <c r="BO28" s="176">
        <f t="shared" si="56"/>
        <v>0</v>
      </c>
      <c r="BP28" s="176">
        <f t="shared" si="56"/>
        <v>0</v>
      </c>
      <c r="BQ28" s="176">
        <f t="shared" si="56"/>
        <v>0</v>
      </c>
      <c r="BR28" s="176">
        <f t="shared" si="56"/>
        <v>0</v>
      </c>
      <c r="BS28" s="176">
        <f t="shared" si="56"/>
        <v>0</v>
      </c>
      <c r="BT28" s="176">
        <f t="shared" si="142"/>
        <v>0</v>
      </c>
      <c r="BU28" s="176">
        <f t="shared" si="142"/>
        <v>0</v>
      </c>
      <c r="BV28" s="176">
        <f t="shared" si="142"/>
        <v>0</v>
      </c>
      <c r="BW28" s="176">
        <f t="shared" si="142"/>
        <v>0</v>
      </c>
      <c r="BX28" s="176">
        <f t="shared" si="142"/>
        <v>0</v>
      </c>
      <c r="BY28" s="176">
        <f t="shared" si="142"/>
        <v>0</v>
      </c>
      <c r="BZ28" s="176">
        <f t="shared" si="142"/>
        <v>0</v>
      </c>
      <c r="CA28" s="176">
        <f t="shared" si="142"/>
        <v>0</v>
      </c>
      <c r="CB28" s="176">
        <f t="shared" si="142"/>
        <v>0</v>
      </c>
      <c r="CC28" s="176">
        <f t="shared" si="142"/>
        <v>0</v>
      </c>
      <c r="CD28" s="176">
        <f t="shared" si="142"/>
        <v>0</v>
      </c>
      <c r="CE28" s="176">
        <f t="shared" si="142"/>
        <v>0</v>
      </c>
      <c r="CF28" s="176">
        <f t="shared" si="142"/>
        <v>0</v>
      </c>
      <c r="CG28" s="176">
        <f t="shared" si="142"/>
        <v>0</v>
      </c>
      <c r="CH28" s="176">
        <f t="shared" si="142"/>
        <v>0</v>
      </c>
      <c r="CI28" s="187"/>
      <c r="CJ28" s="176">
        <v>0</v>
      </c>
      <c r="CK28" s="176">
        <f t="shared" si="153"/>
        <v>0</v>
      </c>
      <c r="CL28" s="176">
        <f t="shared" si="153"/>
        <v>0</v>
      </c>
      <c r="CM28" s="176">
        <f t="shared" si="153"/>
        <v>0</v>
      </c>
      <c r="CN28" s="176">
        <f t="shared" si="153"/>
        <v>0</v>
      </c>
      <c r="CO28" s="176">
        <f t="shared" si="153"/>
        <v>0</v>
      </c>
      <c r="CP28" s="176">
        <f t="shared" si="153"/>
        <v>0</v>
      </c>
      <c r="CQ28" s="176">
        <f t="shared" si="153"/>
        <v>0</v>
      </c>
      <c r="CR28" s="176">
        <f t="shared" si="153"/>
        <v>0</v>
      </c>
      <c r="CS28" s="176">
        <f t="shared" si="153"/>
        <v>0</v>
      </c>
      <c r="CT28" s="176">
        <f t="shared" si="153"/>
        <v>0</v>
      </c>
      <c r="CU28" s="176">
        <f t="shared" si="153"/>
        <v>0</v>
      </c>
      <c r="CV28" s="176">
        <f t="shared" si="153"/>
        <v>0</v>
      </c>
      <c r="CW28" s="176">
        <f t="shared" si="153"/>
        <v>0</v>
      </c>
      <c r="CX28" s="176">
        <f t="shared" si="153"/>
        <v>0</v>
      </c>
      <c r="CY28" s="176">
        <f t="shared" si="153"/>
        <v>0</v>
      </c>
      <c r="CZ28" s="176">
        <f t="shared" si="153"/>
        <v>0</v>
      </c>
      <c r="DA28" s="176">
        <f t="shared" si="143"/>
        <v>0</v>
      </c>
      <c r="DB28" s="176">
        <f t="shared" si="143"/>
        <v>0</v>
      </c>
      <c r="DC28" s="176">
        <f t="shared" si="143"/>
        <v>0</v>
      </c>
      <c r="DD28" s="176">
        <f t="shared" si="143"/>
        <v>0</v>
      </c>
      <c r="DE28" s="176">
        <f t="shared" si="143"/>
        <v>0</v>
      </c>
      <c r="DF28" s="176">
        <f t="shared" si="143"/>
        <v>0</v>
      </c>
      <c r="DG28" s="176">
        <f t="shared" si="143"/>
        <v>0</v>
      </c>
      <c r="DH28" s="176">
        <f t="shared" si="143"/>
        <v>0</v>
      </c>
      <c r="DI28" s="176">
        <f t="shared" si="143"/>
        <v>0</v>
      </c>
      <c r="DJ28" s="176">
        <f t="shared" si="143"/>
        <v>0</v>
      </c>
      <c r="DK28" s="176">
        <f t="shared" si="143"/>
        <v>0</v>
      </c>
      <c r="DL28" s="176">
        <f t="shared" si="143"/>
        <v>0</v>
      </c>
      <c r="DM28" s="176">
        <f t="shared" si="143"/>
        <v>0</v>
      </c>
      <c r="DN28" s="176">
        <f t="shared" si="143"/>
        <v>0</v>
      </c>
      <c r="DO28" s="176">
        <f t="shared" si="143"/>
        <v>0</v>
      </c>
      <c r="DP28" s="176">
        <f t="shared" si="40"/>
        <v>0</v>
      </c>
      <c r="DQ28" s="176">
        <f t="shared" si="40"/>
        <v>0</v>
      </c>
      <c r="DR28" s="176">
        <f t="shared" si="40"/>
        <v>0</v>
      </c>
      <c r="DS28" s="176">
        <f t="shared" si="40"/>
        <v>0</v>
      </c>
      <c r="DT28" s="187"/>
      <c r="DU28" s="176">
        <v>0</v>
      </c>
      <c r="DV28" s="176">
        <f t="shared" si="41"/>
        <v>174.29090076586894</v>
      </c>
      <c r="DW28" s="176">
        <f t="shared" si="41"/>
        <v>175.33060809108724</v>
      </c>
      <c r="DX28" s="176">
        <f t="shared" si="41"/>
        <v>0</v>
      </c>
      <c r="DY28" s="176">
        <f t="shared" si="41"/>
        <v>0</v>
      </c>
      <c r="DZ28" s="176">
        <f t="shared" si="41"/>
        <v>0</v>
      </c>
      <c r="EA28" s="176">
        <f t="shared" si="41"/>
        <v>0</v>
      </c>
      <c r="EB28" s="176">
        <f t="shared" si="41"/>
        <v>0</v>
      </c>
      <c r="EC28" s="176">
        <f t="shared" si="41"/>
        <v>0</v>
      </c>
      <c r="ED28" s="176">
        <f t="shared" si="41"/>
        <v>0</v>
      </c>
      <c r="EE28" s="176">
        <f t="shared" si="41"/>
        <v>0</v>
      </c>
      <c r="EF28" s="176">
        <f t="shared" si="194"/>
        <v>0</v>
      </c>
      <c r="EG28" s="176">
        <f t="shared" si="194"/>
        <v>0</v>
      </c>
      <c r="EH28" s="176">
        <f t="shared" si="194"/>
        <v>0</v>
      </c>
      <c r="EI28" s="176">
        <f t="shared" si="194"/>
        <v>0</v>
      </c>
      <c r="EJ28" s="176">
        <f t="shared" si="194"/>
        <v>0</v>
      </c>
      <c r="EK28" s="176">
        <f t="shared" si="194"/>
        <v>0</v>
      </c>
      <c r="EL28" s="176">
        <f t="shared" si="194"/>
        <v>0</v>
      </c>
      <c r="EM28" s="176">
        <f t="shared" si="194"/>
        <v>0</v>
      </c>
      <c r="EN28" s="176">
        <f t="shared" si="194"/>
        <v>0</v>
      </c>
      <c r="EO28" s="176">
        <f t="shared" si="194"/>
        <v>0</v>
      </c>
      <c r="EP28" s="176">
        <f t="shared" si="167"/>
        <v>0</v>
      </c>
      <c r="EQ28" s="176">
        <f t="shared" si="167"/>
        <v>0</v>
      </c>
      <c r="ER28" s="176">
        <f t="shared" si="167"/>
        <v>0</v>
      </c>
      <c r="ES28" s="176">
        <f t="shared" si="167"/>
        <v>0</v>
      </c>
      <c r="ET28" s="176">
        <f t="shared" si="167"/>
        <v>0</v>
      </c>
      <c r="EU28" s="176">
        <f t="shared" si="167"/>
        <v>0</v>
      </c>
      <c r="EV28" s="176">
        <f t="shared" si="167"/>
        <v>0</v>
      </c>
      <c r="EW28" s="176">
        <f t="shared" si="167"/>
        <v>0</v>
      </c>
      <c r="EX28" s="176">
        <f t="shared" si="167"/>
        <v>0</v>
      </c>
      <c r="EY28" s="176">
        <f t="shared" si="167"/>
        <v>0</v>
      </c>
      <c r="EZ28" s="176">
        <f t="shared" si="167"/>
        <v>0</v>
      </c>
      <c r="FA28" s="176">
        <f t="shared" si="167"/>
        <v>0</v>
      </c>
      <c r="FB28" s="176">
        <f t="shared" si="167"/>
        <v>0</v>
      </c>
      <c r="FC28" s="176">
        <f t="shared" si="167"/>
        <v>0</v>
      </c>
      <c r="FD28" s="176">
        <f t="shared" si="167"/>
        <v>0</v>
      </c>
      <c r="FE28" s="187"/>
      <c r="FF28" s="176">
        <v>0</v>
      </c>
      <c r="FG28" s="176">
        <v>26</v>
      </c>
      <c r="FH28" s="176">
        <f t="shared" si="106"/>
        <v>0</v>
      </c>
      <c r="FI28" s="176">
        <f t="shared" si="106"/>
        <v>0</v>
      </c>
      <c r="FJ28" s="176">
        <f t="shared" si="106"/>
        <v>0</v>
      </c>
      <c r="FK28" s="176">
        <f t="shared" si="106"/>
        <v>0</v>
      </c>
      <c r="FL28" s="176">
        <f t="shared" si="106"/>
        <v>0</v>
      </c>
      <c r="FM28" s="176">
        <f t="shared" si="106"/>
        <v>0</v>
      </c>
      <c r="FN28" s="176">
        <f t="shared" si="106"/>
        <v>0</v>
      </c>
      <c r="FO28" s="176">
        <f t="shared" si="106"/>
        <v>0</v>
      </c>
      <c r="FP28" s="176">
        <f t="shared" si="106"/>
        <v>0</v>
      </c>
      <c r="FQ28" s="176">
        <f t="shared" si="106"/>
        <v>0</v>
      </c>
      <c r="FR28" s="176">
        <f t="shared" si="59"/>
        <v>0</v>
      </c>
      <c r="FS28" s="176">
        <f t="shared" si="59"/>
        <v>0</v>
      </c>
      <c r="FT28" s="176">
        <f t="shared" si="59"/>
        <v>0</v>
      </c>
      <c r="FU28" s="176">
        <f t="shared" si="59"/>
        <v>0</v>
      </c>
      <c r="FV28" s="176">
        <f t="shared" si="59"/>
        <v>0</v>
      </c>
      <c r="FW28" s="176">
        <f t="shared" si="59"/>
        <v>0</v>
      </c>
      <c r="FX28" s="176">
        <f t="shared" si="59"/>
        <v>0</v>
      </c>
      <c r="FY28" s="176">
        <f t="shared" si="59"/>
        <v>0</v>
      </c>
      <c r="FZ28" s="176">
        <f t="shared" si="59"/>
        <v>0</v>
      </c>
      <c r="GA28" s="176">
        <f t="shared" si="59"/>
        <v>0</v>
      </c>
      <c r="GB28" s="176">
        <f t="shared" si="144"/>
        <v>0</v>
      </c>
      <c r="GC28" s="176">
        <f t="shared" si="144"/>
        <v>0</v>
      </c>
      <c r="GD28" s="176">
        <f t="shared" si="144"/>
        <v>0</v>
      </c>
      <c r="GE28" s="176">
        <f t="shared" si="144"/>
        <v>0</v>
      </c>
      <c r="GF28" s="176">
        <f t="shared" si="144"/>
        <v>0</v>
      </c>
      <c r="GG28" s="176">
        <f t="shared" si="144"/>
        <v>0</v>
      </c>
      <c r="GH28" s="176">
        <f t="shared" si="144"/>
        <v>0</v>
      </c>
      <c r="GI28" s="176">
        <f t="shared" si="144"/>
        <v>0</v>
      </c>
      <c r="GJ28" s="176">
        <f t="shared" si="144"/>
        <v>0</v>
      </c>
      <c r="GK28" s="176">
        <f t="shared" si="144"/>
        <v>0</v>
      </c>
      <c r="GL28" s="176">
        <f t="shared" si="144"/>
        <v>0</v>
      </c>
      <c r="GM28" s="176">
        <f t="shared" si="144"/>
        <v>0</v>
      </c>
      <c r="GN28" s="176">
        <f t="shared" si="144"/>
        <v>0</v>
      </c>
      <c r="GO28" s="176">
        <f t="shared" si="144"/>
        <v>0</v>
      </c>
      <c r="GP28" s="176">
        <f t="shared" si="144"/>
        <v>0</v>
      </c>
      <c r="GQ28" s="187"/>
      <c r="GR28" s="176">
        <v>0</v>
      </c>
      <c r="GS28" s="176">
        <v>0</v>
      </c>
      <c r="GT28" s="176">
        <f t="shared" si="107"/>
        <v>175.33060809108724</v>
      </c>
      <c r="GU28" s="176">
        <f t="shared" si="107"/>
        <v>172.45056753474026</v>
      </c>
      <c r="GV28" s="176">
        <f t="shared" si="107"/>
        <v>0</v>
      </c>
      <c r="GW28" s="176">
        <f t="shared" si="107"/>
        <v>0</v>
      </c>
      <c r="GX28" s="176">
        <f t="shared" si="107"/>
        <v>0</v>
      </c>
      <c r="GY28" s="176">
        <f t="shared" si="107"/>
        <v>0</v>
      </c>
      <c r="GZ28" s="176">
        <f t="shared" si="107"/>
        <v>0</v>
      </c>
      <c r="HA28" s="176">
        <f t="shared" si="107"/>
        <v>0</v>
      </c>
      <c r="HB28" s="176">
        <f t="shared" si="107"/>
        <v>0</v>
      </c>
      <c r="HC28" s="176">
        <f t="shared" si="107"/>
        <v>0</v>
      </c>
      <c r="HD28" s="176">
        <f t="shared" si="60"/>
        <v>0</v>
      </c>
      <c r="HE28" s="176">
        <f t="shared" si="60"/>
        <v>0</v>
      </c>
      <c r="HF28" s="176">
        <f t="shared" si="60"/>
        <v>0</v>
      </c>
      <c r="HG28" s="176">
        <f t="shared" si="60"/>
        <v>0</v>
      </c>
      <c r="HH28" s="176">
        <f t="shared" si="60"/>
        <v>0</v>
      </c>
      <c r="HI28" s="176">
        <f t="shared" si="60"/>
        <v>0</v>
      </c>
      <c r="HJ28" s="176">
        <f t="shared" si="60"/>
        <v>0</v>
      </c>
      <c r="HK28" s="176">
        <f t="shared" si="60"/>
        <v>0</v>
      </c>
      <c r="HL28" s="176">
        <f t="shared" si="60"/>
        <v>0</v>
      </c>
      <c r="HM28" s="176">
        <f t="shared" si="60"/>
        <v>0</v>
      </c>
      <c r="HN28" s="176">
        <f t="shared" si="145"/>
        <v>0</v>
      </c>
      <c r="HO28" s="176">
        <f t="shared" si="145"/>
        <v>0</v>
      </c>
      <c r="HP28" s="176">
        <f t="shared" si="145"/>
        <v>0</v>
      </c>
      <c r="HQ28" s="176">
        <f t="shared" si="145"/>
        <v>0</v>
      </c>
      <c r="HR28" s="176">
        <f t="shared" si="145"/>
        <v>0</v>
      </c>
      <c r="HS28" s="176">
        <f t="shared" si="145"/>
        <v>0</v>
      </c>
      <c r="HT28" s="176">
        <f t="shared" si="145"/>
        <v>0</v>
      </c>
      <c r="HU28" s="176">
        <f t="shared" si="145"/>
        <v>0</v>
      </c>
      <c r="HV28" s="176">
        <f t="shared" si="145"/>
        <v>0</v>
      </c>
      <c r="HW28" s="176">
        <f t="shared" si="145"/>
        <v>0</v>
      </c>
      <c r="HX28" s="176">
        <f t="shared" si="145"/>
        <v>0</v>
      </c>
      <c r="HY28" s="176">
        <f t="shared" si="145"/>
        <v>0</v>
      </c>
      <c r="HZ28" s="176">
        <f t="shared" si="145"/>
        <v>0</v>
      </c>
      <c r="IA28" s="176">
        <f t="shared" si="145"/>
        <v>0</v>
      </c>
      <c r="IB28" s="176">
        <f t="shared" si="145"/>
        <v>0</v>
      </c>
    </row>
    <row r="29" spans="1:236" s="144" customFormat="1">
      <c r="A29" s="417" t="s">
        <v>127</v>
      </c>
      <c r="B29" s="419">
        <f t="shared" si="74"/>
        <v>0</v>
      </c>
      <c r="C29" s="225">
        <f t="shared" si="75"/>
        <v>1693.76330407859</v>
      </c>
      <c r="D29" s="226">
        <f t="shared" si="76"/>
        <v>1693.76330407859</v>
      </c>
      <c r="E29" s="227">
        <f t="shared" si="77"/>
        <v>0</v>
      </c>
      <c r="F29" s="228">
        <f t="shared" si="78"/>
        <v>0</v>
      </c>
      <c r="G29" s="227">
        <f t="shared" si="79"/>
        <v>0</v>
      </c>
      <c r="H29" s="228">
        <f t="shared" si="80"/>
        <v>0</v>
      </c>
      <c r="I29" s="227">
        <f t="shared" si="81"/>
        <v>0</v>
      </c>
      <c r="J29" s="176">
        <f t="shared" si="82"/>
        <v>1693.76330407859</v>
      </c>
      <c r="K29" s="228">
        <f t="shared" si="83"/>
        <v>1693.76330407859</v>
      </c>
      <c r="L29" s="227">
        <f t="shared" si="84"/>
        <v>0</v>
      </c>
      <c r="M29" s="176">
        <f t="shared" si="85"/>
        <v>1355.010643262872</v>
      </c>
      <c r="N29" s="228">
        <f t="shared" si="86"/>
        <v>1355.010643262872</v>
      </c>
      <c r="O29" s="176">
        <f t="shared" si="2"/>
        <v>4.709532013001479E-3</v>
      </c>
      <c r="P29" s="176">
        <f t="shared" si="104"/>
        <v>0</v>
      </c>
      <c r="Q29" s="176">
        <f t="shared" si="104"/>
        <v>0</v>
      </c>
      <c r="R29" s="176">
        <f t="shared" si="104"/>
        <v>0</v>
      </c>
      <c r="S29" s="176">
        <f t="shared" si="104"/>
        <v>0</v>
      </c>
      <c r="T29" s="176">
        <f t="shared" si="104"/>
        <v>0</v>
      </c>
      <c r="U29" s="176">
        <f t="shared" si="104"/>
        <v>0</v>
      </c>
      <c r="V29" s="176">
        <f t="shared" si="104"/>
        <v>0</v>
      </c>
      <c r="W29" s="176">
        <f t="shared" si="104"/>
        <v>0</v>
      </c>
      <c r="X29" s="176">
        <f t="shared" si="104"/>
        <v>0</v>
      </c>
      <c r="Y29" s="176">
        <f t="shared" si="104"/>
        <v>0</v>
      </c>
      <c r="Z29" s="176">
        <f t="shared" si="55"/>
        <v>0</v>
      </c>
      <c r="AA29" s="176">
        <f t="shared" si="55"/>
        <v>0</v>
      </c>
      <c r="AB29" s="176">
        <f t="shared" si="55"/>
        <v>0</v>
      </c>
      <c r="AC29" s="176">
        <f t="shared" si="55"/>
        <v>0</v>
      </c>
      <c r="AD29" s="176">
        <f t="shared" si="55"/>
        <v>0</v>
      </c>
      <c r="AE29" s="176">
        <f t="shared" si="55"/>
        <v>0</v>
      </c>
      <c r="AF29" s="176">
        <f t="shared" si="55"/>
        <v>0</v>
      </c>
      <c r="AG29" s="176">
        <f t="shared" si="55"/>
        <v>0</v>
      </c>
      <c r="AH29" s="176">
        <f t="shared" si="55"/>
        <v>0</v>
      </c>
      <c r="AI29" s="176">
        <f t="shared" si="55"/>
        <v>0</v>
      </c>
      <c r="AJ29" s="176">
        <f t="shared" si="141"/>
        <v>0</v>
      </c>
      <c r="AK29" s="176">
        <f t="shared" si="141"/>
        <v>0</v>
      </c>
      <c r="AL29" s="176">
        <f t="shared" si="141"/>
        <v>0</v>
      </c>
      <c r="AM29" s="176">
        <f t="shared" si="141"/>
        <v>0</v>
      </c>
      <c r="AN29" s="176">
        <f t="shared" si="141"/>
        <v>0</v>
      </c>
      <c r="AO29" s="176">
        <f t="shared" si="141"/>
        <v>0</v>
      </c>
      <c r="AP29" s="176">
        <f t="shared" si="141"/>
        <v>0</v>
      </c>
      <c r="AQ29" s="176">
        <f t="shared" si="141"/>
        <v>0</v>
      </c>
      <c r="AR29" s="176">
        <f t="shared" si="141"/>
        <v>0</v>
      </c>
      <c r="AS29" s="176">
        <f t="shared" si="141"/>
        <v>0</v>
      </c>
      <c r="AT29" s="176">
        <f t="shared" si="141"/>
        <v>0</v>
      </c>
      <c r="AU29" s="176">
        <f t="shared" si="141"/>
        <v>0</v>
      </c>
      <c r="AV29" s="176">
        <f t="shared" si="141"/>
        <v>0</v>
      </c>
      <c r="AW29" s="176">
        <f t="shared" si="141"/>
        <v>0</v>
      </c>
      <c r="AX29" s="176">
        <f t="shared" si="141"/>
        <v>0</v>
      </c>
      <c r="AY29" s="187"/>
      <c r="AZ29" s="176">
        <f t="shared" si="105"/>
        <v>4.709532013001479E-3</v>
      </c>
      <c r="BA29" s="176">
        <f t="shared" si="105"/>
        <v>4.6372937166522634E-3</v>
      </c>
      <c r="BB29" s="176">
        <f t="shared" si="105"/>
        <v>4.6649568260010935E-3</v>
      </c>
      <c r="BC29" s="176">
        <f t="shared" si="105"/>
        <v>4.5883286491027906E-3</v>
      </c>
      <c r="BD29" s="176">
        <f t="shared" si="105"/>
        <v>4.2529892498892495E-3</v>
      </c>
      <c r="BE29" s="176">
        <f t="shared" si="105"/>
        <v>4.1084555881448388E-3</v>
      </c>
      <c r="BF29" s="176">
        <f t="shared" si="105"/>
        <v>4.0187608753188657E-3</v>
      </c>
      <c r="BG29" s="176">
        <f t="shared" si="105"/>
        <v>4.0444192907698063E-3</v>
      </c>
      <c r="BH29" s="176">
        <f t="shared" si="105"/>
        <v>4.0873553217232635E-3</v>
      </c>
      <c r="BI29" s="176">
        <f t="shared" si="105"/>
        <v>4.0835024489033218E-3</v>
      </c>
      <c r="BJ29" s="176">
        <f t="shared" si="56"/>
        <v>4.0252819438078881E-3</v>
      </c>
      <c r="BK29" s="176">
        <f t="shared" si="56"/>
        <v>3.877623731897845E-3</v>
      </c>
      <c r="BL29" s="176">
        <f t="shared" si="56"/>
        <v>3.8300615795715735E-3</v>
      </c>
      <c r="BM29" s="176">
        <f t="shared" si="56"/>
        <v>3.7715020037033913E-3</v>
      </c>
      <c r="BN29" s="176">
        <f t="shared" si="56"/>
        <v>3.6216855812660253E-3</v>
      </c>
      <c r="BO29" s="176">
        <f t="shared" si="56"/>
        <v>3.4871501383537075E-3</v>
      </c>
      <c r="BP29" s="176">
        <f t="shared" si="56"/>
        <v>3.4366754750362926E-3</v>
      </c>
      <c r="BQ29" s="176">
        <f t="shared" si="56"/>
        <v>3.2423368567718212E-3</v>
      </c>
      <c r="BR29" s="176">
        <f t="shared" si="56"/>
        <v>3.2299206247248043E-3</v>
      </c>
      <c r="BS29" s="176">
        <f t="shared" si="56"/>
        <v>3.1255000042141167E-3</v>
      </c>
      <c r="BT29" s="176">
        <f t="shared" si="142"/>
        <v>3.0538805883218285E-3</v>
      </c>
      <c r="BU29" s="176">
        <f t="shared" si="142"/>
        <v>2.9641734862691405E-3</v>
      </c>
      <c r="BV29" s="176">
        <f t="shared" si="142"/>
        <v>2.8441223503947706E-3</v>
      </c>
      <c r="BW29" s="176">
        <f t="shared" si="142"/>
        <v>2.7087582253217356E-3</v>
      </c>
      <c r="BX29" s="176">
        <f t="shared" si="142"/>
        <v>2.5798366663901499E-3</v>
      </c>
      <c r="BY29" s="176">
        <f t="shared" si="142"/>
        <v>2.4570510439190334E-3</v>
      </c>
      <c r="BZ29" s="176">
        <f t="shared" si="142"/>
        <v>2.340109322064585E-3</v>
      </c>
      <c r="CA29" s="176">
        <f t="shared" si="142"/>
        <v>2.2287333642361331E-3</v>
      </c>
      <c r="CB29" s="176">
        <f t="shared" si="142"/>
        <v>2.1226582715703664E-3</v>
      </c>
      <c r="CC29" s="176">
        <f t="shared" si="142"/>
        <v>2.0216317528904365E-3</v>
      </c>
      <c r="CD29" s="176">
        <f t="shared" si="142"/>
        <v>1.9254135246514531E-3</v>
      </c>
      <c r="CE29" s="176">
        <f t="shared" si="142"/>
        <v>1.8337747394451638E-3</v>
      </c>
      <c r="CF29" s="176">
        <f t="shared" si="142"/>
        <v>1.7464974417045899E-3</v>
      </c>
      <c r="CG29" s="176">
        <f t="shared" si="142"/>
        <v>1.6633740493140271E-3</v>
      </c>
      <c r="CH29" s="176">
        <f t="shared" si="142"/>
        <v>1.5842068598914867E-3</v>
      </c>
      <c r="CI29" s="187"/>
      <c r="CJ29" s="176">
        <v>0</v>
      </c>
      <c r="CK29" s="176">
        <f t="shared" si="153"/>
        <v>0</v>
      </c>
      <c r="CL29" s="176">
        <f t="shared" si="153"/>
        <v>0</v>
      </c>
      <c r="CM29" s="176">
        <f t="shared" si="153"/>
        <v>0</v>
      </c>
      <c r="CN29" s="176">
        <f t="shared" si="153"/>
        <v>0</v>
      </c>
      <c r="CO29" s="176">
        <f t="shared" si="153"/>
        <v>0</v>
      </c>
      <c r="CP29" s="176">
        <f t="shared" si="153"/>
        <v>0</v>
      </c>
      <c r="CQ29" s="176">
        <f t="shared" si="153"/>
        <v>0</v>
      </c>
      <c r="CR29" s="176">
        <f t="shared" si="153"/>
        <v>0</v>
      </c>
      <c r="CS29" s="176">
        <f t="shared" si="153"/>
        <v>0</v>
      </c>
      <c r="CT29" s="176">
        <f t="shared" si="153"/>
        <v>0</v>
      </c>
      <c r="CU29" s="176">
        <f t="shared" si="153"/>
        <v>0</v>
      </c>
      <c r="CV29" s="176">
        <f t="shared" si="153"/>
        <v>0</v>
      </c>
      <c r="CW29" s="176">
        <f t="shared" si="153"/>
        <v>0</v>
      </c>
      <c r="CX29" s="176">
        <f t="shared" si="153"/>
        <v>0</v>
      </c>
      <c r="CY29" s="176">
        <f t="shared" si="153"/>
        <v>0</v>
      </c>
      <c r="CZ29" s="176">
        <f t="shared" si="153"/>
        <v>0</v>
      </c>
      <c r="DA29" s="176">
        <f t="shared" si="143"/>
        <v>0</v>
      </c>
      <c r="DB29" s="176">
        <f t="shared" si="143"/>
        <v>0</v>
      </c>
      <c r="DC29" s="176">
        <f t="shared" si="143"/>
        <v>0</v>
      </c>
      <c r="DD29" s="176">
        <f t="shared" si="143"/>
        <v>0</v>
      </c>
      <c r="DE29" s="176">
        <f t="shared" si="143"/>
        <v>0</v>
      </c>
      <c r="DF29" s="176">
        <f t="shared" si="143"/>
        <v>0</v>
      </c>
      <c r="DG29" s="176">
        <f t="shared" si="143"/>
        <v>0</v>
      </c>
      <c r="DH29" s="176">
        <f t="shared" si="143"/>
        <v>0</v>
      </c>
      <c r="DI29" s="176">
        <f t="shared" si="143"/>
        <v>0</v>
      </c>
      <c r="DJ29" s="176">
        <f t="shared" si="143"/>
        <v>0</v>
      </c>
      <c r="DK29" s="176">
        <f t="shared" si="143"/>
        <v>0</v>
      </c>
      <c r="DL29" s="176">
        <f t="shared" si="143"/>
        <v>0</v>
      </c>
      <c r="DM29" s="176">
        <f t="shared" si="143"/>
        <v>0</v>
      </c>
      <c r="DN29" s="176">
        <f t="shared" si="143"/>
        <v>0</v>
      </c>
      <c r="DO29" s="176">
        <f t="shared" si="143"/>
        <v>0</v>
      </c>
      <c r="DP29" s="176">
        <f t="shared" si="40"/>
        <v>0</v>
      </c>
      <c r="DQ29" s="176">
        <f t="shared" si="40"/>
        <v>0</v>
      </c>
      <c r="DR29" s="176">
        <f t="shared" si="40"/>
        <v>0</v>
      </c>
      <c r="DS29" s="176">
        <f t="shared" si="40"/>
        <v>0</v>
      </c>
      <c r="DT29" s="187"/>
      <c r="DU29" s="176">
        <v>0</v>
      </c>
      <c r="DV29" s="176">
        <f t="shared" si="41"/>
        <v>4.6372937166522634E-3</v>
      </c>
      <c r="DW29" s="176">
        <f t="shared" si="41"/>
        <v>4.6649568260010935E-3</v>
      </c>
      <c r="DX29" s="176">
        <f t="shared" si="41"/>
        <v>4.5883286491027906E-3</v>
      </c>
      <c r="DY29" s="176">
        <f t="shared" si="41"/>
        <v>4.2529892498892495E-3</v>
      </c>
      <c r="DZ29" s="176">
        <f t="shared" si="41"/>
        <v>4.1084555881448388E-3</v>
      </c>
      <c r="EA29" s="176">
        <f t="shared" si="41"/>
        <v>4.0187608753188657E-3</v>
      </c>
      <c r="EB29" s="176">
        <f t="shared" si="41"/>
        <v>4.0444192907698063E-3</v>
      </c>
      <c r="EC29" s="176">
        <f t="shared" si="41"/>
        <v>4.0873553217232635E-3</v>
      </c>
      <c r="ED29" s="176">
        <f t="shared" si="41"/>
        <v>4.0835024489033218E-3</v>
      </c>
      <c r="EE29" s="176">
        <f t="shared" si="41"/>
        <v>4.0252819438078881E-3</v>
      </c>
      <c r="EF29" s="176">
        <f t="shared" si="194"/>
        <v>3.877623731897845E-3</v>
      </c>
      <c r="EG29" s="176">
        <f t="shared" si="194"/>
        <v>3.8300615795715735E-3</v>
      </c>
      <c r="EH29" s="176">
        <f t="shared" si="194"/>
        <v>3.7715020037033913E-3</v>
      </c>
      <c r="EI29" s="176">
        <f t="shared" si="194"/>
        <v>3.6216855812660253E-3</v>
      </c>
      <c r="EJ29" s="176">
        <f t="shared" si="194"/>
        <v>3.4871501383537075E-3</v>
      </c>
      <c r="EK29" s="176">
        <f t="shared" si="194"/>
        <v>3.4366754750362926E-3</v>
      </c>
      <c r="EL29" s="176">
        <f t="shared" si="194"/>
        <v>3.2423368567718212E-3</v>
      </c>
      <c r="EM29" s="176">
        <f t="shared" si="194"/>
        <v>3.2299206247248043E-3</v>
      </c>
      <c r="EN29" s="176">
        <f t="shared" si="194"/>
        <v>3.1255000042141167E-3</v>
      </c>
      <c r="EO29" s="176">
        <f t="shared" si="194"/>
        <v>3.0538805883218285E-3</v>
      </c>
      <c r="EP29" s="176">
        <f t="shared" si="167"/>
        <v>2.9641734862691405E-3</v>
      </c>
      <c r="EQ29" s="176">
        <f t="shared" si="167"/>
        <v>2.8441223503947706E-3</v>
      </c>
      <c r="ER29" s="176">
        <f t="shared" si="167"/>
        <v>2.7087582253217356E-3</v>
      </c>
      <c r="ES29" s="176">
        <f t="shared" si="167"/>
        <v>2.5798366663901499E-3</v>
      </c>
      <c r="ET29" s="176">
        <f t="shared" si="167"/>
        <v>2.4570510439190334E-3</v>
      </c>
      <c r="EU29" s="176">
        <f t="shared" si="167"/>
        <v>2.340109322064585E-3</v>
      </c>
      <c r="EV29" s="176">
        <f t="shared" si="167"/>
        <v>2.2287333642361331E-3</v>
      </c>
      <c r="EW29" s="176">
        <f t="shared" si="167"/>
        <v>2.1226582715703664E-3</v>
      </c>
      <c r="EX29" s="176">
        <f t="shared" si="167"/>
        <v>2.0216317528904365E-3</v>
      </c>
      <c r="EY29" s="176">
        <f t="shared" si="167"/>
        <v>1.9254135246514531E-3</v>
      </c>
      <c r="EZ29" s="176">
        <f t="shared" si="167"/>
        <v>1.8337747394451638E-3</v>
      </c>
      <c r="FA29" s="176">
        <f t="shared" si="167"/>
        <v>1.7464974417045899E-3</v>
      </c>
      <c r="FB29" s="176">
        <f t="shared" si="167"/>
        <v>1.6633740493140271E-3</v>
      </c>
      <c r="FC29" s="176">
        <f t="shared" si="167"/>
        <v>1.5842068598914867E-3</v>
      </c>
      <c r="FD29" s="176">
        <f t="shared" si="167"/>
        <v>1.5088075805692923E-3</v>
      </c>
      <c r="FE29" s="187"/>
      <c r="FF29" s="176">
        <v>0</v>
      </c>
      <c r="FG29" s="176">
        <v>27</v>
      </c>
      <c r="FH29" s="176">
        <f t="shared" si="106"/>
        <v>0</v>
      </c>
      <c r="FI29" s="176">
        <f t="shared" si="106"/>
        <v>0</v>
      </c>
      <c r="FJ29" s="176">
        <f t="shared" si="106"/>
        <v>0</v>
      </c>
      <c r="FK29" s="176">
        <f t="shared" si="106"/>
        <v>0</v>
      </c>
      <c r="FL29" s="176">
        <f t="shared" si="106"/>
        <v>0</v>
      </c>
      <c r="FM29" s="176">
        <f t="shared" si="106"/>
        <v>0</v>
      </c>
      <c r="FN29" s="176">
        <f t="shared" si="106"/>
        <v>0</v>
      </c>
      <c r="FO29" s="176">
        <f t="shared" si="106"/>
        <v>0</v>
      </c>
      <c r="FP29" s="176">
        <f t="shared" si="106"/>
        <v>0</v>
      </c>
      <c r="FQ29" s="176">
        <f t="shared" si="106"/>
        <v>0</v>
      </c>
      <c r="FR29" s="176">
        <f t="shared" si="59"/>
        <v>0</v>
      </c>
      <c r="FS29" s="176">
        <f t="shared" si="59"/>
        <v>0</v>
      </c>
      <c r="FT29" s="176">
        <f t="shared" si="59"/>
        <v>0</v>
      </c>
      <c r="FU29" s="176">
        <f t="shared" si="59"/>
        <v>0</v>
      </c>
      <c r="FV29" s="176">
        <f t="shared" si="59"/>
        <v>0</v>
      </c>
      <c r="FW29" s="176">
        <f t="shared" si="59"/>
        <v>0</v>
      </c>
      <c r="FX29" s="176">
        <f t="shared" si="59"/>
        <v>0</v>
      </c>
      <c r="FY29" s="176">
        <f t="shared" si="59"/>
        <v>0</v>
      </c>
      <c r="FZ29" s="176">
        <f t="shared" si="59"/>
        <v>0</v>
      </c>
      <c r="GA29" s="176">
        <f t="shared" si="59"/>
        <v>0</v>
      </c>
      <c r="GB29" s="176">
        <f t="shared" si="144"/>
        <v>0</v>
      </c>
      <c r="GC29" s="176">
        <f t="shared" si="144"/>
        <v>0</v>
      </c>
      <c r="GD29" s="176">
        <f t="shared" si="144"/>
        <v>0</v>
      </c>
      <c r="GE29" s="176">
        <f t="shared" si="144"/>
        <v>0</v>
      </c>
      <c r="GF29" s="176">
        <f t="shared" si="144"/>
        <v>0</v>
      </c>
      <c r="GG29" s="176">
        <f t="shared" si="144"/>
        <v>0</v>
      </c>
      <c r="GH29" s="176">
        <f t="shared" si="144"/>
        <v>0</v>
      </c>
      <c r="GI29" s="176">
        <f t="shared" si="144"/>
        <v>0</v>
      </c>
      <c r="GJ29" s="176">
        <f t="shared" si="144"/>
        <v>0</v>
      </c>
      <c r="GK29" s="176">
        <f t="shared" si="144"/>
        <v>0</v>
      </c>
      <c r="GL29" s="176">
        <f t="shared" si="144"/>
        <v>0</v>
      </c>
      <c r="GM29" s="176">
        <f t="shared" si="144"/>
        <v>0</v>
      </c>
      <c r="GN29" s="176">
        <f t="shared" si="144"/>
        <v>0</v>
      </c>
      <c r="GO29" s="176">
        <f t="shared" si="144"/>
        <v>0</v>
      </c>
      <c r="GP29" s="176">
        <f t="shared" si="144"/>
        <v>0</v>
      </c>
      <c r="GQ29" s="187"/>
      <c r="GR29" s="176">
        <v>0</v>
      </c>
      <c r="GS29" s="176">
        <v>0</v>
      </c>
      <c r="GT29" s="176">
        <f t="shared" si="107"/>
        <v>4.6649568260010935E-3</v>
      </c>
      <c r="GU29" s="176">
        <f t="shared" si="107"/>
        <v>4.5883286491027906E-3</v>
      </c>
      <c r="GV29" s="176">
        <f t="shared" si="107"/>
        <v>4.2529892498892495E-3</v>
      </c>
      <c r="GW29" s="176">
        <f t="shared" si="107"/>
        <v>4.1084555881448388E-3</v>
      </c>
      <c r="GX29" s="176">
        <f t="shared" si="107"/>
        <v>4.0187608753188657E-3</v>
      </c>
      <c r="GY29" s="176">
        <f t="shared" si="107"/>
        <v>4.0444192907698063E-3</v>
      </c>
      <c r="GZ29" s="176">
        <f t="shared" si="107"/>
        <v>4.0873553217232635E-3</v>
      </c>
      <c r="HA29" s="176">
        <f t="shared" si="107"/>
        <v>4.0835024489033218E-3</v>
      </c>
      <c r="HB29" s="176">
        <f t="shared" si="107"/>
        <v>4.0252819438078881E-3</v>
      </c>
      <c r="HC29" s="176">
        <f t="shared" si="107"/>
        <v>3.877623731897845E-3</v>
      </c>
      <c r="HD29" s="176">
        <f t="shared" si="60"/>
        <v>3.8300615795715735E-3</v>
      </c>
      <c r="HE29" s="176">
        <f t="shared" si="60"/>
        <v>3.7715020037033913E-3</v>
      </c>
      <c r="HF29" s="176">
        <f t="shared" si="60"/>
        <v>3.6216855812660253E-3</v>
      </c>
      <c r="HG29" s="176">
        <f t="shared" si="60"/>
        <v>3.4871501383537075E-3</v>
      </c>
      <c r="HH29" s="176">
        <f t="shared" si="60"/>
        <v>3.4366754750362926E-3</v>
      </c>
      <c r="HI29" s="176">
        <f t="shared" si="60"/>
        <v>3.2423368567718212E-3</v>
      </c>
      <c r="HJ29" s="176">
        <f t="shared" si="60"/>
        <v>3.2299206247248043E-3</v>
      </c>
      <c r="HK29" s="176">
        <f t="shared" si="60"/>
        <v>3.1255000042141167E-3</v>
      </c>
      <c r="HL29" s="176">
        <f t="shared" si="60"/>
        <v>3.0538805883218285E-3</v>
      </c>
      <c r="HM29" s="176">
        <f t="shared" si="60"/>
        <v>2.9641734862691405E-3</v>
      </c>
      <c r="HN29" s="176">
        <f t="shared" si="145"/>
        <v>2.8441223503947706E-3</v>
      </c>
      <c r="HO29" s="176">
        <f t="shared" si="145"/>
        <v>2.7087582253217356E-3</v>
      </c>
      <c r="HP29" s="176">
        <f t="shared" si="145"/>
        <v>2.5798366663901499E-3</v>
      </c>
      <c r="HQ29" s="176">
        <f t="shared" si="145"/>
        <v>2.4570510439190334E-3</v>
      </c>
      <c r="HR29" s="176">
        <f t="shared" si="145"/>
        <v>2.340109322064585E-3</v>
      </c>
      <c r="HS29" s="176">
        <f t="shared" si="145"/>
        <v>2.2287333642361331E-3</v>
      </c>
      <c r="HT29" s="176">
        <f t="shared" si="145"/>
        <v>2.1226582715703664E-3</v>
      </c>
      <c r="HU29" s="176">
        <f t="shared" si="145"/>
        <v>2.0216317528904365E-3</v>
      </c>
      <c r="HV29" s="176">
        <f t="shared" si="145"/>
        <v>1.9254135246514531E-3</v>
      </c>
      <c r="HW29" s="176">
        <f t="shared" si="145"/>
        <v>1.8337747394451638E-3</v>
      </c>
      <c r="HX29" s="176">
        <f t="shared" si="145"/>
        <v>1.7464974417045899E-3</v>
      </c>
      <c r="HY29" s="176">
        <f t="shared" si="145"/>
        <v>1.6633740493140271E-3</v>
      </c>
      <c r="HZ29" s="176">
        <f t="shared" si="145"/>
        <v>1.5842068598914867E-3</v>
      </c>
      <c r="IA29" s="176">
        <f t="shared" si="145"/>
        <v>1.5088075805692923E-3</v>
      </c>
      <c r="IB29" s="176">
        <f t="shared" si="145"/>
        <v>1.4369968801544611E-3</v>
      </c>
    </row>
    <row r="30" spans="1:236" s="144" customFormat="1">
      <c r="A30" s="417" t="s">
        <v>128</v>
      </c>
      <c r="B30" s="419">
        <f t="shared" ref="B30:B32" si="195">SUM(P30:AX30)*VLOOKUP($A30,input,12,FALSE)</f>
        <v>0</v>
      </c>
      <c r="C30" s="225">
        <f t="shared" ref="C30:C32" si="196">SUM(AZ30:CH30)*VLOOKUP($A30,input,12,FALSE)</f>
        <v>160428.04858292692</v>
      </c>
      <c r="D30" s="226">
        <f t="shared" ref="D30:D32" si="197">SUM(B30:C30)</f>
        <v>160428.04858292692</v>
      </c>
      <c r="E30" s="227">
        <f t="shared" ref="E30:E32" si="198">IF(Years&gt;1,SUM(CJ30:DS30)*VLOOKUP($A30,input,26,FALSE),0)</f>
        <v>0</v>
      </c>
      <c r="F30" s="228">
        <f t="shared" ref="F30:F32" si="199">IF(Years&gt;1,SUM(DU30:FD30)*VLOOKUP($A30,input,26,FALSE),0)</f>
        <v>0</v>
      </c>
      <c r="G30" s="227">
        <f t="shared" ref="G30:G32" si="200">IF(Years&gt;2,SUM(FF30:GP30)*VLOOKUP($A30,input,40,FALSE),0)</f>
        <v>0</v>
      </c>
      <c r="H30" s="228">
        <f t="shared" ref="H30:H32" si="201">IF(Years&gt;2,SUM(GR30:IB30)*VLOOKUP($A30,input,40,FALSE),0)</f>
        <v>0</v>
      </c>
      <c r="I30" s="227">
        <f t="shared" ref="I30:I32" si="202">B30+E30+G30</f>
        <v>0</v>
      </c>
      <c r="J30" s="176">
        <f t="shared" ref="J30:J32" si="203">H30+F30+C30</f>
        <v>160428.04858292692</v>
      </c>
      <c r="K30" s="228">
        <f t="shared" ref="K30:K32" si="204">SUM(I30:J30)</f>
        <v>160428.04858292692</v>
      </c>
      <c r="L30" s="227">
        <f t="shared" ref="L30:L32" si="205">(B30*VLOOKUP($A30,input,16,FALSE))+(E30*VLOOKUP($A30,input,30,FALSE))+(G30*VLOOKUP($A30,input,44,FALSE))</f>
        <v>0</v>
      </c>
      <c r="M30" s="176">
        <f t="shared" ref="M30:M32" si="206">(C30*(VLOOKUP($A30,input,16,FALSE))+(F30*VLOOKUP($A30,input,30,FALSE))+(H30*VLOOKUP($A30,input,44,FALSE)))</f>
        <v>128342.43886634154</v>
      </c>
      <c r="N30" s="228">
        <f t="shared" ref="N30:N32" si="207">SUM(L30:M30)</f>
        <v>128342.43886634154</v>
      </c>
      <c r="O30" s="176">
        <f t="shared" si="2"/>
        <v>1.1230422492541988E-2</v>
      </c>
      <c r="P30" s="176">
        <f t="shared" si="104"/>
        <v>0</v>
      </c>
      <c r="Q30" s="176">
        <f t="shared" si="104"/>
        <v>0</v>
      </c>
      <c r="R30" s="176">
        <f t="shared" si="104"/>
        <v>0</v>
      </c>
      <c r="S30" s="176">
        <f t="shared" si="104"/>
        <v>0</v>
      </c>
      <c r="T30" s="176">
        <f t="shared" si="104"/>
        <v>0</v>
      </c>
      <c r="U30" s="176">
        <f t="shared" si="104"/>
        <v>0</v>
      </c>
      <c r="V30" s="176">
        <f t="shared" si="104"/>
        <v>0</v>
      </c>
      <c r="W30" s="176">
        <f t="shared" si="104"/>
        <v>0</v>
      </c>
      <c r="X30" s="176">
        <f t="shared" si="104"/>
        <v>0</v>
      </c>
      <c r="Y30" s="176">
        <f t="shared" si="104"/>
        <v>0</v>
      </c>
      <c r="Z30" s="176">
        <f t="shared" si="55"/>
        <v>0</v>
      </c>
      <c r="AA30" s="176">
        <f t="shared" si="55"/>
        <v>0</v>
      </c>
      <c r="AB30" s="176">
        <f t="shared" si="55"/>
        <v>0</v>
      </c>
      <c r="AC30" s="176">
        <f t="shared" si="55"/>
        <v>0</v>
      </c>
      <c r="AD30" s="176">
        <f t="shared" si="55"/>
        <v>0</v>
      </c>
      <c r="AE30" s="176">
        <f t="shared" si="55"/>
        <v>0</v>
      </c>
      <c r="AF30" s="176">
        <f t="shared" si="55"/>
        <v>0</v>
      </c>
      <c r="AG30" s="176">
        <f t="shared" si="55"/>
        <v>0</v>
      </c>
      <c r="AH30" s="176">
        <f t="shared" si="55"/>
        <v>0</v>
      </c>
      <c r="AI30" s="176">
        <f t="shared" si="55"/>
        <v>0</v>
      </c>
      <c r="AJ30" s="176">
        <f t="shared" si="141"/>
        <v>0</v>
      </c>
      <c r="AK30" s="176">
        <f t="shared" si="141"/>
        <v>0</v>
      </c>
      <c r="AL30" s="176">
        <f t="shared" si="141"/>
        <v>0</v>
      </c>
      <c r="AM30" s="176">
        <f t="shared" si="141"/>
        <v>0</v>
      </c>
      <c r="AN30" s="176">
        <f t="shared" si="141"/>
        <v>0</v>
      </c>
      <c r="AO30" s="176">
        <f t="shared" si="141"/>
        <v>0</v>
      </c>
      <c r="AP30" s="176">
        <f t="shared" si="141"/>
        <v>0</v>
      </c>
      <c r="AQ30" s="176">
        <f t="shared" si="141"/>
        <v>0</v>
      </c>
      <c r="AR30" s="176">
        <f t="shared" si="141"/>
        <v>0</v>
      </c>
      <c r="AS30" s="176">
        <f t="shared" si="141"/>
        <v>0</v>
      </c>
      <c r="AT30" s="176">
        <f t="shared" si="141"/>
        <v>0</v>
      </c>
      <c r="AU30" s="176">
        <f t="shared" si="141"/>
        <v>0</v>
      </c>
      <c r="AV30" s="176">
        <f t="shared" si="141"/>
        <v>0</v>
      </c>
      <c r="AW30" s="176">
        <f t="shared" si="141"/>
        <v>0</v>
      </c>
      <c r="AX30" s="176">
        <f t="shared" si="141"/>
        <v>0</v>
      </c>
      <c r="AY30" s="187"/>
      <c r="AZ30" s="176">
        <f t="shared" si="105"/>
        <v>1.1230422492541988E-2</v>
      </c>
      <c r="BA30" s="176">
        <f t="shared" si="105"/>
        <v>1.1058161939709245E-2</v>
      </c>
      <c r="BB30" s="176">
        <f t="shared" si="105"/>
        <v>1.1124127815848761E-2</v>
      </c>
      <c r="BC30" s="176">
        <f t="shared" si="105"/>
        <v>1.0941399086322039E-2</v>
      </c>
      <c r="BD30" s="176">
        <f t="shared" si="105"/>
        <v>1.0141743595889751E-2</v>
      </c>
      <c r="BE30" s="176">
        <f t="shared" si="105"/>
        <v>9.7970864024992318E-3</v>
      </c>
      <c r="BF30" s="176">
        <f t="shared" si="105"/>
        <v>9.5831990103757581E-3</v>
      </c>
      <c r="BG30" s="176">
        <f t="shared" si="105"/>
        <v>9.644384462604922E-3</v>
      </c>
      <c r="BH30" s="176">
        <f t="shared" si="105"/>
        <v>9.7467703825708588E-3</v>
      </c>
      <c r="BI30" s="176">
        <f t="shared" si="105"/>
        <v>9.7375827627694603E-3</v>
      </c>
      <c r="BJ30" s="176">
        <f t="shared" si="56"/>
        <v>9.5987492506188106E-3</v>
      </c>
      <c r="BK30" s="176">
        <f t="shared" si="56"/>
        <v>9.2466412068333229E-3</v>
      </c>
      <c r="BL30" s="176">
        <f t="shared" si="56"/>
        <v>9.1332237666706742E-3</v>
      </c>
      <c r="BM30" s="176">
        <f t="shared" si="56"/>
        <v>8.9935817011388558E-3</v>
      </c>
      <c r="BN30" s="176">
        <f t="shared" si="56"/>
        <v>8.6363271553266761E-3</v>
      </c>
      <c r="BO30" s="176">
        <f t="shared" si="56"/>
        <v>8.3155118683819178E-3</v>
      </c>
      <c r="BP30" s="176">
        <f t="shared" si="56"/>
        <v>8.1951492097019282E-3</v>
      </c>
      <c r="BQ30" s="176">
        <f t="shared" si="56"/>
        <v>7.7317263507635748E-3</v>
      </c>
      <c r="BR30" s="176">
        <f t="shared" si="56"/>
        <v>7.7021184128053021E-3</v>
      </c>
      <c r="BS30" s="176">
        <f t="shared" si="56"/>
        <v>7.453115394664432E-3</v>
      </c>
      <c r="BT30" s="176">
        <f t="shared" si="142"/>
        <v>7.2823306336905142E-3</v>
      </c>
      <c r="BU30" s="176">
        <f t="shared" si="142"/>
        <v>7.0684136980264118E-3</v>
      </c>
      <c r="BV30" s="176">
        <f t="shared" si="142"/>
        <v>6.7821379124798371E-3</v>
      </c>
      <c r="BW30" s="176">
        <f t="shared" si="142"/>
        <v>6.4593465373056777E-3</v>
      </c>
      <c r="BX30" s="176">
        <f t="shared" si="142"/>
        <v>6.1519182044688179E-3</v>
      </c>
      <c r="BY30" s="176">
        <f t="shared" si="142"/>
        <v>5.8591217201146182E-3</v>
      </c>
      <c r="BZ30" s="176">
        <f t="shared" si="142"/>
        <v>5.580260691077088E-3</v>
      </c>
      <c r="CA30" s="176">
        <f t="shared" si="142"/>
        <v>5.314671868563086E-3</v>
      </c>
      <c r="CB30" s="176">
        <f t="shared" si="142"/>
        <v>5.0617235706677957E-3</v>
      </c>
      <c r="CC30" s="176">
        <f t="shared" si="142"/>
        <v>4.8208141799695025E-3</v>
      </c>
      <c r="CD30" s="176">
        <f t="shared" si="142"/>
        <v>4.5913707126303879E-3</v>
      </c>
      <c r="CE30" s="176">
        <f t="shared" si="142"/>
        <v>4.3728474556000057E-3</v>
      </c>
      <c r="CF30" s="176">
        <f t="shared" si="142"/>
        <v>4.1647246686801753E-3</v>
      </c>
      <c r="CG30" s="176">
        <f t="shared" si="142"/>
        <v>3.9665073483642187E-3</v>
      </c>
      <c r="CH30" s="176">
        <f t="shared" si="142"/>
        <v>3.7777240505104683E-3</v>
      </c>
      <c r="CI30" s="187"/>
      <c r="CJ30" s="176">
        <v>0</v>
      </c>
      <c r="CK30" s="176">
        <f t="shared" si="153"/>
        <v>0</v>
      </c>
      <c r="CL30" s="176">
        <f t="shared" si="153"/>
        <v>0</v>
      </c>
      <c r="CM30" s="176">
        <f t="shared" si="153"/>
        <v>0</v>
      </c>
      <c r="CN30" s="176">
        <f t="shared" si="153"/>
        <v>0</v>
      </c>
      <c r="CO30" s="176">
        <f t="shared" si="153"/>
        <v>0</v>
      </c>
      <c r="CP30" s="176">
        <f t="shared" si="153"/>
        <v>0</v>
      </c>
      <c r="CQ30" s="176">
        <f t="shared" si="153"/>
        <v>0</v>
      </c>
      <c r="CR30" s="176">
        <f t="shared" si="153"/>
        <v>0</v>
      </c>
      <c r="CS30" s="176">
        <f t="shared" si="153"/>
        <v>0</v>
      </c>
      <c r="CT30" s="176">
        <f t="shared" si="153"/>
        <v>0</v>
      </c>
      <c r="CU30" s="176">
        <f t="shared" si="153"/>
        <v>0</v>
      </c>
      <c r="CV30" s="176">
        <f t="shared" si="153"/>
        <v>0</v>
      </c>
      <c r="CW30" s="176">
        <f t="shared" si="153"/>
        <v>0</v>
      </c>
      <c r="CX30" s="176">
        <f t="shared" si="153"/>
        <v>0</v>
      </c>
      <c r="CY30" s="176">
        <f t="shared" si="153"/>
        <v>0</v>
      </c>
      <c r="CZ30" s="176">
        <f t="shared" si="153"/>
        <v>0</v>
      </c>
      <c r="DA30" s="176">
        <f t="shared" si="143"/>
        <v>0</v>
      </c>
      <c r="DB30" s="176">
        <f t="shared" si="143"/>
        <v>0</v>
      </c>
      <c r="DC30" s="176">
        <f t="shared" si="143"/>
        <v>0</v>
      </c>
      <c r="DD30" s="176">
        <f t="shared" si="143"/>
        <v>0</v>
      </c>
      <c r="DE30" s="176">
        <f t="shared" si="143"/>
        <v>0</v>
      </c>
      <c r="DF30" s="176">
        <f t="shared" si="143"/>
        <v>0</v>
      </c>
      <c r="DG30" s="176">
        <f t="shared" si="143"/>
        <v>0</v>
      </c>
      <c r="DH30" s="176">
        <f t="shared" si="143"/>
        <v>0</v>
      </c>
      <c r="DI30" s="176">
        <f t="shared" si="143"/>
        <v>0</v>
      </c>
      <c r="DJ30" s="176">
        <f t="shared" si="143"/>
        <v>0</v>
      </c>
      <c r="DK30" s="176">
        <f t="shared" si="143"/>
        <v>0</v>
      </c>
      <c r="DL30" s="176">
        <f t="shared" si="143"/>
        <v>0</v>
      </c>
      <c r="DM30" s="176">
        <f t="shared" si="143"/>
        <v>0</v>
      </c>
      <c r="DN30" s="176">
        <f t="shared" si="143"/>
        <v>0</v>
      </c>
      <c r="DO30" s="176">
        <f t="shared" si="143"/>
        <v>0</v>
      </c>
      <c r="DP30" s="176">
        <f t="shared" si="40"/>
        <v>0</v>
      </c>
      <c r="DQ30" s="176">
        <f t="shared" si="40"/>
        <v>0</v>
      </c>
      <c r="DR30" s="176">
        <f t="shared" si="40"/>
        <v>0</v>
      </c>
      <c r="DS30" s="176">
        <f t="shared" si="40"/>
        <v>0</v>
      </c>
      <c r="DT30" s="187"/>
      <c r="DU30" s="176">
        <v>0</v>
      </c>
      <c r="DV30" s="176">
        <f t="shared" si="41"/>
        <v>1.1058161939709245E-2</v>
      </c>
      <c r="DW30" s="176">
        <f t="shared" si="41"/>
        <v>1.1124127815848761E-2</v>
      </c>
      <c r="DX30" s="176">
        <f t="shared" si="41"/>
        <v>1.0941399086322039E-2</v>
      </c>
      <c r="DY30" s="176">
        <f t="shared" si="41"/>
        <v>1.0141743595889751E-2</v>
      </c>
      <c r="DZ30" s="176">
        <f t="shared" si="41"/>
        <v>9.7970864024992318E-3</v>
      </c>
      <c r="EA30" s="176">
        <f t="shared" si="41"/>
        <v>9.5831990103757581E-3</v>
      </c>
      <c r="EB30" s="176">
        <f t="shared" si="41"/>
        <v>9.644384462604922E-3</v>
      </c>
      <c r="EC30" s="176">
        <f t="shared" si="41"/>
        <v>9.7467703825708588E-3</v>
      </c>
      <c r="ED30" s="176">
        <f t="shared" si="41"/>
        <v>9.7375827627694603E-3</v>
      </c>
      <c r="EE30" s="176">
        <f t="shared" si="41"/>
        <v>9.5987492506188106E-3</v>
      </c>
      <c r="EF30" s="176">
        <f t="shared" si="194"/>
        <v>9.2466412068333229E-3</v>
      </c>
      <c r="EG30" s="176">
        <f t="shared" si="194"/>
        <v>9.1332237666706742E-3</v>
      </c>
      <c r="EH30" s="176">
        <f t="shared" si="194"/>
        <v>8.9935817011388558E-3</v>
      </c>
      <c r="EI30" s="176">
        <f t="shared" si="194"/>
        <v>8.6363271553266761E-3</v>
      </c>
      <c r="EJ30" s="176">
        <f t="shared" si="194"/>
        <v>8.3155118683819178E-3</v>
      </c>
      <c r="EK30" s="176">
        <f t="shared" si="194"/>
        <v>8.1951492097019282E-3</v>
      </c>
      <c r="EL30" s="176">
        <f t="shared" si="194"/>
        <v>7.7317263507635748E-3</v>
      </c>
      <c r="EM30" s="176">
        <f t="shared" si="194"/>
        <v>7.7021184128053021E-3</v>
      </c>
      <c r="EN30" s="176">
        <f t="shared" si="194"/>
        <v>7.453115394664432E-3</v>
      </c>
      <c r="EO30" s="176">
        <f t="shared" si="194"/>
        <v>7.2823306336905142E-3</v>
      </c>
      <c r="EP30" s="176">
        <f t="shared" si="167"/>
        <v>7.0684136980264118E-3</v>
      </c>
      <c r="EQ30" s="176">
        <f t="shared" si="167"/>
        <v>6.7821379124798371E-3</v>
      </c>
      <c r="ER30" s="176">
        <f t="shared" si="167"/>
        <v>6.4593465373056777E-3</v>
      </c>
      <c r="ES30" s="176">
        <f t="shared" si="167"/>
        <v>6.1519182044688179E-3</v>
      </c>
      <c r="ET30" s="176">
        <f t="shared" si="167"/>
        <v>5.8591217201146182E-3</v>
      </c>
      <c r="EU30" s="176">
        <f t="shared" si="167"/>
        <v>5.580260691077088E-3</v>
      </c>
      <c r="EV30" s="176">
        <f t="shared" si="167"/>
        <v>5.314671868563086E-3</v>
      </c>
      <c r="EW30" s="176">
        <f t="shared" si="167"/>
        <v>5.0617235706677957E-3</v>
      </c>
      <c r="EX30" s="176">
        <f t="shared" si="167"/>
        <v>4.8208141799695025E-3</v>
      </c>
      <c r="EY30" s="176">
        <f t="shared" si="167"/>
        <v>4.5913707126303879E-3</v>
      </c>
      <c r="EZ30" s="176">
        <f t="shared" si="167"/>
        <v>4.3728474556000057E-3</v>
      </c>
      <c r="FA30" s="176">
        <f t="shared" si="167"/>
        <v>4.1647246686801753E-3</v>
      </c>
      <c r="FB30" s="176">
        <f t="shared" si="167"/>
        <v>3.9665073483642187E-3</v>
      </c>
      <c r="FC30" s="176">
        <f t="shared" si="167"/>
        <v>3.7777240505104683E-3</v>
      </c>
      <c r="FD30" s="176">
        <f t="shared" si="167"/>
        <v>3.5979257690498512E-3</v>
      </c>
      <c r="FE30" s="187"/>
      <c r="FF30" s="176">
        <v>0</v>
      </c>
      <c r="FG30" s="176">
        <v>28</v>
      </c>
      <c r="FH30" s="176">
        <f t="shared" si="106"/>
        <v>0</v>
      </c>
      <c r="FI30" s="176">
        <f t="shared" si="106"/>
        <v>0</v>
      </c>
      <c r="FJ30" s="176">
        <f t="shared" si="106"/>
        <v>0</v>
      </c>
      <c r="FK30" s="176">
        <f t="shared" si="106"/>
        <v>0</v>
      </c>
      <c r="FL30" s="176">
        <f t="shared" si="106"/>
        <v>0</v>
      </c>
      <c r="FM30" s="176">
        <f t="shared" si="106"/>
        <v>0</v>
      </c>
      <c r="FN30" s="176">
        <f t="shared" si="106"/>
        <v>0</v>
      </c>
      <c r="FO30" s="176">
        <f t="shared" si="106"/>
        <v>0</v>
      </c>
      <c r="FP30" s="176">
        <f t="shared" si="106"/>
        <v>0</v>
      </c>
      <c r="FQ30" s="176">
        <f t="shared" si="106"/>
        <v>0</v>
      </c>
      <c r="FR30" s="176">
        <f t="shared" si="59"/>
        <v>0</v>
      </c>
      <c r="FS30" s="176">
        <f t="shared" si="59"/>
        <v>0</v>
      </c>
      <c r="FT30" s="176">
        <f t="shared" si="59"/>
        <v>0</v>
      </c>
      <c r="FU30" s="176">
        <f t="shared" si="59"/>
        <v>0</v>
      </c>
      <c r="FV30" s="176">
        <f t="shared" si="59"/>
        <v>0</v>
      </c>
      <c r="FW30" s="176">
        <f t="shared" si="59"/>
        <v>0</v>
      </c>
      <c r="FX30" s="176">
        <f t="shared" si="59"/>
        <v>0</v>
      </c>
      <c r="FY30" s="176">
        <f t="shared" si="59"/>
        <v>0</v>
      </c>
      <c r="FZ30" s="176">
        <f t="shared" si="59"/>
        <v>0</v>
      </c>
      <c r="GA30" s="176">
        <f t="shared" si="59"/>
        <v>0</v>
      </c>
      <c r="GB30" s="176">
        <f t="shared" si="144"/>
        <v>0</v>
      </c>
      <c r="GC30" s="176">
        <f t="shared" si="144"/>
        <v>0</v>
      </c>
      <c r="GD30" s="176">
        <f t="shared" si="144"/>
        <v>0</v>
      </c>
      <c r="GE30" s="176">
        <f t="shared" si="144"/>
        <v>0</v>
      </c>
      <c r="GF30" s="176">
        <f t="shared" si="144"/>
        <v>0</v>
      </c>
      <c r="GG30" s="176">
        <f t="shared" si="144"/>
        <v>0</v>
      </c>
      <c r="GH30" s="176">
        <f t="shared" si="144"/>
        <v>0</v>
      </c>
      <c r="GI30" s="176">
        <f t="shared" si="144"/>
        <v>0</v>
      </c>
      <c r="GJ30" s="176">
        <f t="shared" si="144"/>
        <v>0</v>
      </c>
      <c r="GK30" s="176">
        <f t="shared" si="144"/>
        <v>0</v>
      </c>
      <c r="GL30" s="176">
        <f t="shared" si="144"/>
        <v>0</v>
      </c>
      <c r="GM30" s="176">
        <f t="shared" si="144"/>
        <v>0</v>
      </c>
      <c r="GN30" s="176">
        <f t="shared" si="144"/>
        <v>0</v>
      </c>
      <c r="GO30" s="176">
        <f t="shared" si="144"/>
        <v>0</v>
      </c>
      <c r="GP30" s="176">
        <f t="shared" si="144"/>
        <v>0</v>
      </c>
      <c r="GQ30" s="187"/>
      <c r="GR30" s="176">
        <v>0</v>
      </c>
      <c r="GS30" s="176">
        <v>0</v>
      </c>
      <c r="GT30" s="176">
        <f t="shared" si="107"/>
        <v>1.1124127815848761E-2</v>
      </c>
      <c r="GU30" s="176">
        <f t="shared" si="107"/>
        <v>1.0941399086322039E-2</v>
      </c>
      <c r="GV30" s="176">
        <f t="shared" si="107"/>
        <v>1.0141743595889751E-2</v>
      </c>
      <c r="GW30" s="176">
        <f t="shared" si="107"/>
        <v>9.7970864024992318E-3</v>
      </c>
      <c r="GX30" s="176">
        <f t="shared" si="107"/>
        <v>9.5831990103757581E-3</v>
      </c>
      <c r="GY30" s="176">
        <f t="shared" si="107"/>
        <v>9.644384462604922E-3</v>
      </c>
      <c r="GZ30" s="176">
        <f t="shared" si="107"/>
        <v>9.7467703825708588E-3</v>
      </c>
      <c r="HA30" s="176">
        <f t="shared" si="107"/>
        <v>9.7375827627694603E-3</v>
      </c>
      <c r="HB30" s="176">
        <f t="shared" si="107"/>
        <v>9.5987492506188106E-3</v>
      </c>
      <c r="HC30" s="176">
        <f t="shared" si="107"/>
        <v>9.2466412068333229E-3</v>
      </c>
      <c r="HD30" s="176">
        <f t="shared" si="60"/>
        <v>9.1332237666706742E-3</v>
      </c>
      <c r="HE30" s="176">
        <f t="shared" si="60"/>
        <v>8.9935817011388558E-3</v>
      </c>
      <c r="HF30" s="176">
        <f t="shared" si="60"/>
        <v>8.6363271553266761E-3</v>
      </c>
      <c r="HG30" s="176">
        <f t="shared" si="60"/>
        <v>8.3155118683819178E-3</v>
      </c>
      <c r="HH30" s="176">
        <f t="shared" si="60"/>
        <v>8.1951492097019282E-3</v>
      </c>
      <c r="HI30" s="176">
        <f t="shared" si="60"/>
        <v>7.7317263507635748E-3</v>
      </c>
      <c r="HJ30" s="176">
        <f t="shared" si="60"/>
        <v>7.7021184128053021E-3</v>
      </c>
      <c r="HK30" s="176">
        <f t="shared" si="60"/>
        <v>7.453115394664432E-3</v>
      </c>
      <c r="HL30" s="176">
        <f t="shared" si="60"/>
        <v>7.2823306336905142E-3</v>
      </c>
      <c r="HM30" s="176">
        <f t="shared" si="60"/>
        <v>7.0684136980264118E-3</v>
      </c>
      <c r="HN30" s="176">
        <f t="shared" si="145"/>
        <v>6.7821379124798371E-3</v>
      </c>
      <c r="HO30" s="176">
        <f t="shared" si="145"/>
        <v>6.4593465373056777E-3</v>
      </c>
      <c r="HP30" s="176">
        <f t="shared" si="145"/>
        <v>6.1519182044688179E-3</v>
      </c>
      <c r="HQ30" s="176">
        <f t="shared" si="145"/>
        <v>5.8591217201146182E-3</v>
      </c>
      <c r="HR30" s="176">
        <f t="shared" si="145"/>
        <v>5.580260691077088E-3</v>
      </c>
      <c r="HS30" s="176">
        <f t="shared" si="145"/>
        <v>5.314671868563086E-3</v>
      </c>
      <c r="HT30" s="176">
        <f t="shared" si="145"/>
        <v>5.0617235706677957E-3</v>
      </c>
      <c r="HU30" s="176">
        <f t="shared" si="145"/>
        <v>4.8208141799695025E-3</v>
      </c>
      <c r="HV30" s="176">
        <f t="shared" si="145"/>
        <v>4.5913707126303879E-3</v>
      </c>
      <c r="HW30" s="176">
        <f t="shared" si="145"/>
        <v>4.3728474556000057E-3</v>
      </c>
      <c r="HX30" s="176">
        <f t="shared" si="145"/>
        <v>4.1647246686801753E-3</v>
      </c>
      <c r="HY30" s="176">
        <f t="shared" si="145"/>
        <v>3.9665073483642187E-3</v>
      </c>
      <c r="HZ30" s="176">
        <f t="shared" si="145"/>
        <v>3.7777240505104683E-3</v>
      </c>
      <c r="IA30" s="176">
        <f t="shared" si="145"/>
        <v>3.5979257690498512E-3</v>
      </c>
      <c r="IB30" s="176">
        <f t="shared" si="145"/>
        <v>3.4266848680606387E-3</v>
      </c>
    </row>
    <row r="31" spans="1:236" s="144" customFormat="1">
      <c r="A31" s="417" t="s">
        <v>129</v>
      </c>
      <c r="B31" s="419">
        <f t="shared" si="195"/>
        <v>0</v>
      </c>
      <c r="C31" s="225">
        <f t="shared" si="196"/>
        <v>450.36731957166609</v>
      </c>
      <c r="D31" s="226">
        <f t="shared" si="197"/>
        <v>450.36731957166609</v>
      </c>
      <c r="E31" s="227">
        <f t="shared" si="198"/>
        <v>0</v>
      </c>
      <c r="F31" s="228">
        <f t="shared" si="199"/>
        <v>0</v>
      </c>
      <c r="G31" s="227">
        <f t="shared" si="200"/>
        <v>0</v>
      </c>
      <c r="H31" s="228">
        <f t="shared" si="201"/>
        <v>0</v>
      </c>
      <c r="I31" s="227">
        <f t="shared" si="202"/>
        <v>0</v>
      </c>
      <c r="J31" s="176">
        <f t="shared" si="203"/>
        <v>450.36731957166609</v>
      </c>
      <c r="K31" s="228">
        <f t="shared" si="204"/>
        <v>450.36731957166609</v>
      </c>
      <c r="L31" s="227">
        <f t="shared" si="205"/>
        <v>0</v>
      </c>
      <c r="M31" s="176">
        <f t="shared" si="206"/>
        <v>360.29385565733287</v>
      </c>
      <c r="N31" s="228">
        <f t="shared" si="207"/>
        <v>360.29385565733287</v>
      </c>
      <c r="O31" s="176">
        <f t="shared" si="2"/>
        <v>2.209857329177617E-3</v>
      </c>
      <c r="P31" s="176">
        <f t="shared" si="104"/>
        <v>0</v>
      </c>
      <c r="Q31" s="176">
        <f t="shared" si="104"/>
        <v>0</v>
      </c>
      <c r="R31" s="176">
        <f t="shared" si="104"/>
        <v>0</v>
      </c>
      <c r="S31" s="176">
        <f t="shared" si="104"/>
        <v>0</v>
      </c>
      <c r="T31" s="176">
        <f t="shared" si="104"/>
        <v>0</v>
      </c>
      <c r="U31" s="176">
        <f t="shared" si="104"/>
        <v>0</v>
      </c>
      <c r="V31" s="176">
        <f t="shared" si="104"/>
        <v>0</v>
      </c>
      <c r="W31" s="176">
        <f t="shared" si="104"/>
        <v>0</v>
      </c>
      <c r="X31" s="176">
        <f t="shared" si="104"/>
        <v>0</v>
      </c>
      <c r="Y31" s="176">
        <f t="shared" si="104"/>
        <v>0</v>
      </c>
      <c r="Z31" s="176">
        <f t="shared" si="55"/>
        <v>0</v>
      </c>
      <c r="AA31" s="176">
        <f t="shared" si="55"/>
        <v>0</v>
      </c>
      <c r="AB31" s="176">
        <f t="shared" si="55"/>
        <v>0</v>
      </c>
      <c r="AC31" s="176">
        <f t="shared" si="55"/>
        <v>0</v>
      </c>
      <c r="AD31" s="176">
        <f t="shared" si="55"/>
        <v>0</v>
      </c>
      <c r="AE31" s="176">
        <f t="shared" si="55"/>
        <v>0</v>
      </c>
      <c r="AF31" s="176">
        <f t="shared" si="55"/>
        <v>0</v>
      </c>
      <c r="AG31" s="176">
        <f t="shared" si="55"/>
        <v>0</v>
      </c>
      <c r="AH31" s="176">
        <f t="shared" si="55"/>
        <v>0</v>
      </c>
      <c r="AI31" s="176">
        <f t="shared" si="55"/>
        <v>0</v>
      </c>
      <c r="AJ31" s="176">
        <f t="shared" si="141"/>
        <v>0</v>
      </c>
      <c r="AK31" s="176">
        <f t="shared" si="141"/>
        <v>0</v>
      </c>
      <c r="AL31" s="176">
        <f t="shared" si="141"/>
        <v>0</v>
      </c>
      <c r="AM31" s="176">
        <f t="shared" si="141"/>
        <v>0</v>
      </c>
      <c r="AN31" s="176">
        <f t="shared" si="141"/>
        <v>0</v>
      </c>
      <c r="AO31" s="176">
        <f t="shared" si="141"/>
        <v>0</v>
      </c>
      <c r="AP31" s="176">
        <f t="shared" si="141"/>
        <v>0</v>
      </c>
      <c r="AQ31" s="176">
        <f t="shared" si="141"/>
        <v>0</v>
      </c>
      <c r="AR31" s="176">
        <f t="shared" si="141"/>
        <v>0</v>
      </c>
      <c r="AS31" s="176">
        <f t="shared" si="141"/>
        <v>0</v>
      </c>
      <c r="AT31" s="176">
        <f t="shared" si="141"/>
        <v>0</v>
      </c>
      <c r="AU31" s="176">
        <f t="shared" si="141"/>
        <v>0</v>
      </c>
      <c r="AV31" s="176">
        <f t="shared" si="141"/>
        <v>0</v>
      </c>
      <c r="AW31" s="176">
        <f t="shared" si="141"/>
        <v>0</v>
      </c>
      <c r="AX31" s="176">
        <f t="shared" si="141"/>
        <v>0</v>
      </c>
      <c r="AY31" s="187"/>
      <c r="AZ31" s="176">
        <f t="shared" si="105"/>
        <v>2.209857329177617E-3</v>
      </c>
      <c r="BA31" s="176">
        <f t="shared" si="105"/>
        <v>2.1759608978137546E-3</v>
      </c>
      <c r="BB31" s="176">
        <f t="shared" si="105"/>
        <v>2.1889412798928205E-3</v>
      </c>
      <c r="BC31" s="176">
        <f t="shared" si="105"/>
        <v>2.1529849815020785E-3</v>
      </c>
      <c r="BD31" s="176">
        <f t="shared" si="105"/>
        <v>1.9956334172557249E-3</v>
      </c>
      <c r="BE31" s="176">
        <f t="shared" si="105"/>
        <v>1.9278137759756553E-3</v>
      </c>
      <c r="BF31" s="176">
        <f t="shared" si="105"/>
        <v>1.8857262568803912E-3</v>
      </c>
      <c r="BG31" s="176">
        <f t="shared" si="105"/>
        <v>1.8977659748996782E-3</v>
      </c>
      <c r="BH31" s="176">
        <f t="shared" si="105"/>
        <v>1.9179128817316854E-3</v>
      </c>
      <c r="BI31" s="176">
        <f t="shared" si="105"/>
        <v>1.9161049952546357E-3</v>
      </c>
      <c r="BJ31" s="176">
        <f t="shared" si="56"/>
        <v>1.8887861428637013E-3</v>
      </c>
      <c r="BK31" s="176">
        <f t="shared" si="56"/>
        <v>1.8195003665059119E-3</v>
      </c>
      <c r="BL31" s="176">
        <f t="shared" si="56"/>
        <v>1.7971827411835846E-3</v>
      </c>
      <c r="BM31" s="176">
        <f t="shared" si="56"/>
        <v>1.7697047863531295E-3</v>
      </c>
      <c r="BN31" s="176">
        <f t="shared" si="56"/>
        <v>1.6994063112094426E-3</v>
      </c>
      <c r="BO31" s="176">
        <f t="shared" si="56"/>
        <v>1.6362781418428935E-3</v>
      </c>
      <c r="BP31" s="176">
        <f t="shared" si="56"/>
        <v>1.6125938767477985E-3</v>
      </c>
      <c r="BQ31" s="176">
        <f t="shared" si="56"/>
        <v>1.5214042174083162E-3</v>
      </c>
      <c r="BR31" s="176">
        <f t="shared" si="56"/>
        <v>1.5155781392939467E-3</v>
      </c>
      <c r="BS31" s="176">
        <f t="shared" si="56"/>
        <v>1.4665807712081623E-3</v>
      </c>
      <c r="BT31" s="176">
        <f t="shared" si="142"/>
        <v>1.4329747375971657E-3</v>
      </c>
      <c r="BU31" s="176">
        <f t="shared" si="142"/>
        <v>1.3908814050955195E-3</v>
      </c>
      <c r="BV31" s="176">
        <f t="shared" si="142"/>
        <v>1.3345497182621615E-3</v>
      </c>
      <c r="BW31" s="176">
        <f t="shared" si="142"/>
        <v>1.2710327057278916E-3</v>
      </c>
      <c r="BX31" s="176">
        <f t="shared" si="142"/>
        <v>1.2105387434599934E-3</v>
      </c>
      <c r="BY31" s="176">
        <f t="shared" si="142"/>
        <v>1.1529239513773928E-3</v>
      </c>
      <c r="BZ31" s="176">
        <f t="shared" si="142"/>
        <v>1.0980512972764592E-3</v>
      </c>
      <c r="CA31" s="176">
        <f t="shared" si="142"/>
        <v>1.0457902709108007E-3</v>
      </c>
      <c r="CB31" s="176">
        <f t="shared" si="142"/>
        <v>9.9601657358301785E-4</v>
      </c>
      <c r="CC31" s="176">
        <f t="shared" si="142"/>
        <v>9.4861182251012796E-4</v>
      </c>
      <c r="CD31" s="176">
        <f t="shared" si="142"/>
        <v>9.0346326925952783E-4</v>
      </c>
      <c r="CE31" s="176">
        <f t="shared" si="142"/>
        <v>8.604635315858076E-4</v>
      </c>
      <c r="CF31" s="176">
        <f t="shared" si="142"/>
        <v>8.1951033803061518E-4</v>
      </c>
      <c r="CG31" s="176">
        <f t="shared" si="142"/>
        <v>7.8050628467812042E-4</v>
      </c>
      <c r="CH31" s="176">
        <f t="shared" si="142"/>
        <v>7.4335860348754374E-4</v>
      </c>
      <c r="CI31" s="187"/>
      <c r="CJ31" s="176">
        <v>0</v>
      </c>
      <c r="CK31" s="176">
        <f t="shared" si="153"/>
        <v>0</v>
      </c>
      <c r="CL31" s="176">
        <f t="shared" si="153"/>
        <v>0</v>
      </c>
      <c r="CM31" s="176">
        <f t="shared" si="153"/>
        <v>0</v>
      </c>
      <c r="CN31" s="176">
        <f t="shared" si="153"/>
        <v>0</v>
      </c>
      <c r="CO31" s="176">
        <f t="shared" si="153"/>
        <v>0</v>
      </c>
      <c r="CP31" s="176">
        <f t="shared" si="153"/>
        <v>0</v>
      </c>
      <c r="CQ31" s="176">
        <f t="shared" si="153"/>
        <v>0</v>
      </c>
      <c r="CR31" s="176">
        <f t="shared" si="153"/>
        <v>0</v>
      </c>
      <c r="CS31" s="176">
        <f t="shared" si="153"/>
        <v>0</v>
      </c>
      <c r="CT31" s="176">
        <f t="shared" si="153"/>
        <v>0</v>
      </c>
      <c r="CU31" s="176">
        <f t="shared" si="153"/>
        <v>0</v>
      </c>
      <c r="CV31" s="176">
        <f t="shared" si="153"/>
        <v>0</v>
      </c>
      <c r="CW31" s="176">
        <f t="shared" si="153"/>
        <v>0</v>
      </c>
      <c r="CX31" s="176">
        <f t="shared" si="153"/>
        <v>0</v>
      </c>
      <c r="CY31" s="176">
        <f t="shared" si="153"/>
        <v>0</v>
      </c>
      <c r="CZ31" s="176">
        <f t="shared" si="153"/>
        <v>0</v>
      </c>
      <c r="DA31" s="176">
        <f t="shared" si="143"/>
        <v>0</v>
      </c>
      <c r="DB31" s="176">
        <f t="shared" si="143"/>
        <v>0</v>
      </c>
      <c r="DC31" s="176">
        <f t="shared" si="143"/>
        <v>0</v>
      </c>
      <c r="DD31" s="176">
        <f t="shared" si="143"/>
        <v>0</v>
      </c>
      <c r="DE31" s="176">
        <f t="shared" si="143"/>
        <v>0</v>
      </c>
      <c r="DF31" s="176">
        <f t="shared" si="143"/>
        <v>0</v>
      </c>
      <c r="DG31" s="176">
        <f t="shared" si="143"/>
        <v>0</v>
      </c>
      <c r="DH31" s="176">
        <f t="shared" si="143"/>
        <v>0</v>
      </c>
      <c r="DI31" s="176">
        <f t="shared" si="143"/>
        <v>0</v>
      </c>
      <c r="DJ31" s="176">
        <f t="shared" si="143"/>
        <v>0</v>
      </c>
      <c r="DK31" s="176">
        <f t="shared" si="143"/>
        <v>0</v>
      </c>
      <c r="DL31" s="176">
        <f t="shared" si="143"/>
        <v>0</v>
      </c>
      <c r="DM31" s="176">
        <f t="shared" si="143"/>
        <v>0</v>
      </c>
      <c r="DN31" s="176">
        <f t="shared" si="143"/>
        <v>0</v>
      </c>
      <c r="DO31" s="176">
        <f t="shared" si="143"/>
        <v>0</v>
      </c>
      <c r="DP31" s="176">
        <f t="shared" si="40"/>
        <v>0</v>
      </c>
      <c r="DQ31" s="176">
        <f t="shared" si="40"/>
        <v>0</v>
      </c>
      <c r="DR31" s="176">
        <f t="shared" si="40"/>
        <v>0</v>
      </c>
      <c r="DS31" s="176">
        <f t="shared" si="40"/>
        <v>0</v>
      </c>
      <c r="DT31" s="187"/>
      <c r="DU31" s="176">
        <v>0</v>
      </c>
      <c r="DV31" s="176">
        <f t="shared" si="41"/>
        <v>2.1759608978137546E-3</v>
      </c>
      <c r="DW31" s="176">
        <f t="shared" si="41"/>
        <v>2.1889412798928205E-3</v>
      </c>
      <c r="DX31" s="176">
        <f t="shared" si="41"/>
        <v>2.1529849815020785E-3</v>
      </c>
      <c r="DY31" s="176">
        <f t="shared" si="41"/>
        <v>1.9956334172557249E-3</v>
      </c>
      <c r="DZ31" s="176">
        <f t="shared" si="41"/>
        <v>1.9278137759756553E-3</v>
      </c>
      <c r="EA31" s="176">
        <f t="shared" si="41"/>
        <v>1.8857262568803912E-3</v>
      </c>
      <c r="EB31" s="176">
        <f t="shared" si="41"/>
        <v>1.8977659748996782E-3</v>
      </c>
      <c r="EC31" s="176">
        <f t="shared" si="41"/>
        <v>1.9179128817316854E-3</v>
      </c>
      <c r="ED31" s="176">
        <f t="shared" si="41"/>
        <v>1.9161049952546357E-3</v>
      </c>
      <c r="EE31" s="176">
        <f t="shared" si="41"/>
        <v>1.8887861428637013E-3</v>
      </c>
      <c r="EF31" s="176">
        <f t="shared" si="194"/>
        <v>1.8195003665059119E-3</v>
      </c>
      <c r="EG31" s="176">
        <f t="shared" si="194"/>
        <v>1.7971827411835846E-3</v>
      </c>
      <c r="EH31" s="176">
        <f t="shared" si="194"/>
        <v>1.7697047863531295E-3</v>
      </c>
      <c r="EI31" s="176">
        <f t="shared" si="194"/>
        <v>1.6994063112094426E-3</v>
      </c>
      <c r="EJ31" s="176">
        <f t="shared" si="194"/>
        <v>1.6362781418428935E-3</v>
      </c>
      <c r="EK31" s="176">
        <f t="shared" si="194"/>
        <v>1.6125938767477985E-3</v>
      </c>
      <c r="EL31" s="176">
        <f t="shared" si="194"/>
        <v>1.5214042174083162E-3</v>
      </c>
      <c r="EM31" s="176">
        <f t="shared" si="194"/>
        <v>1.5155781392939467E-3</v>
      </c>
      <c r="EN31" s="176">
        <f t="shared" si="194"/>
        <v>1.4665807712081623E-3</v>
      </c>
      <c r="EO31" s="176">
        <f t="shared" si="194"/>
        <v>1.4329747375971657E-3</v>
      </c>
      <c r="EP31" s="176">
        <f t="shared" si="167"/>
        <v>1.3908814050955195E-3</v>
      </c>
      <c r="EQ31" s="176">
        <f t="shared" si="167"/>
        <v>1.3345497182621615E-3</v>
      </c>
      <c r="ER31" s="176">
        <f t="shared" si="167"/>
        <v>1.2710327057278916E-3</v>
      </c>
      <c r="ES31" s="176">
        <f t="shared" si="167"/>
        <v>1.2105387434599934E-3</v>
      </c>
      <c r="ET31" s="176">
        <f t="shared" si="167"/>
        <v>1.1529239513773928E-3</v>
      </c>
      <c r="EU31" s="176">
        <f t="shared" si="167"/>
        <v>1.0980512972764592E-3</v>
      </c>
      <c r="EV31" s="176">
        <f t="shared" si="167"/>
        <v>1.0457902709108007E-3</v>
      </c>
      <c r="EW31" s="176">
        <f t="shared" si="167"/>
        <v>9.9601657358301785E-4</v>
      </c>
      <c r="EX31" s="176">
        <f t="shared" si="167"/>
        <v>9.4861182251012796E-4</v>
      </c>
      <c r="EY31" s="176">
        <f t="shared" si="167"/>
        <v>9.0346326925952783E-4</v>
      </c>
      <c r="EZ31" s="176">
        <f t="shared" si="167"/>
        <v>8.604635315858076E-4</v>
      </c>
      <c r="FA31" s="176">
        <f t="shared" si="167"/>
        <v>8.1951033803061518E-4</v>
      </c>
      <c r="FB31" s="176">
        <f t="shared" si="167"/>
        <v>7.8050628467812042E-4</v>
      </c>
      <c r="FC31" s="176">
        <f t="shared" si="167"/>
        <v>7.4335860348754374E-4</v>
      </c>
      <c r="FD31" s="176">
        <f t="shared" si="167"/>
        <v>7.0797894165174492E-4</v>
      </c>
      <c r="FE31" s="187"/>
      <c r="FF31" s="176">
        <v>0</v>
      </c>
      <c r="FG31" s="176">
        <v>29</v>
      </c>
      <c r="FH31" s="176">
        <f t="shared" si="106"/>
        <v>0</v>
      </c>
      <c r="FI31" s="176">
        <f t="shared" si="106"/>
        <v>0</v>
      </c>
      <c r="FJ31" s="176">
        <f t="shared" si="106"/>
        <v>0</v>
      </c>
      <c r="FK31" s="176">
        <f t="shared" si="106"/>
        <v>0</v>
      </c>
      <c r="FL31" s="176">
        <f t="shared" si="106"/>
        <v>0</v>
      </c>
      <c r="FM31" s="176">
        <f t="shared" si="106"/>
        <v>0</v>
      </c>
      <c r="FN31" s="176">
        <f t="shared" si="106"/>
        <v>0</v>
      </c>
      <c r="FO31" s="176">
        <f t="shared" si="106"/>
        <v>0</v>
      </c>
      <c r="FP31" s="176">
        <f t="shared" si="106"/>
        <v>0</v>
      </c>
      <c r="FQ31" s="176">
        <f t="shared" si="106"/>
        <v>0</v>
      </c>
      <c r="FR31" s="176">
        <f t="shared" si="59"/>
        <v>0</v>
      </c>
      <c r="FS31" s="176">
        <f t="shared" si="59"/>
        <v>0</v>
      </c>
      <c r="FT31" s="176">
        <f t="shared" si="59"/>
        <v>0</v>
      </c>
      <c r="FU31" s="176">
        <f t="shared" si="59"/>
        <v>0</v>
      </c>
      <c r="FV31" s="176">
        <f t="shared" si="59"/>
        <v>0</v>
      </c>
      <c r="FW31" s="176">
        <f t="shared" si="59"/>
        <v>0</v>
      </c>
      <c r="FX31" s="176">
        <f t="shared" si="59"/>
        <v>0</v>
      </c>
      <c r="FY31" s="176">
        <f t="shared" si="59"/>
        <v>0</v>
      </c>
      <c r="FZ31" s="176">
        <f t="shared" si="59"/>
        <v>0</v>
      </c>
      <c r="GA31" s="176">
        <f t="shared" si="59"/>
        <v>0</v>
      </c>
      <c r="GB31" s="176">
        <f t="shared" si="144"/>
        <v>0</v>
      </c>
      <c r="GC31" s="176">
        <f t="shared" si="144"/>
        <v>0</v>
      </c>
      <c r="GD31" s="176">
        <f t="shared" si="144"/>
        <v>0</v>
      </c>
      <c r="GE31" s="176">
        <f t="shared" si="144"/>
        <v>0</v>
      </c>
      <c r="GF31" s="176">
        <f t="shared" si="144"/>
        <v>0</v>
      </c>
      <c r="GG31" s="176">
        <f t="shared" si="144"/>
        <v>0</v>
      </c>
      <c r="GH31" s="176">
        <f t="shared" si="144"/>
        <v>0</v>
      </c>
      <c r="GI31" s="176">
        <f t="shared" si="144"/>
        <v>0</v>
      </c>
      <c r="GJ31" s="176">
        <f t="shared" si="144"/>
        <v>0</v>
      </c>
      <c r="GK31" s="176">
        <f t="shared" si="144"/>
        <v>0</v>
      </c>
      <c r="GL31" s="176">
        <f t="shared" si="144"/>
        <v>0</v>
      </c>
      <c r="GM31" s="176">
        <f t="shared" si="144"/>
        <v>0</v>
      </c>
      <c r="GN31" s="176">
        <f t="shared" si="144"/>
        <v>0</v>
      </c>
      <c r="GO31" s="176">
        <f t="shared" si="144"/>
        <v>0</v>
      </c>
      <c r="GP31" s="176">
        <f t="shared" si="144"/>
        <v>0</v>
      </c>
      <c r="GQ31" s="187"/>
      <c r="GR31" s="176">
        <v>0</v>
      </c>
      <c r="GS31" s="176">
        <v>0</v>
      </c>
      <c r="GT31" s="176">
        <f t="shared" si="107"/>
        <v>2.1889412798928205E-3</v>
      </c>
      <c r="GU31" s="176">
        <f t="shared" si="107"/>
        <v>2.1529849815020785E-3</v>
      </c>
      <c r="GV31" s="176">
        <f t="shared" si="107"/>
        <v>1.9956334172557249E-3</v>
      </c>
      <c r="GW31" s="176">
        <f t="shared" si="107"/>
        <v>1.9278137759756553E-3</v>
      </c>
      <c r="GX31" s="176">
        <f t="shared" si="107"/>
        <v>1.8857262568803912E-3</v>
      </c>
      <c r="GY31" s="176">
        <f t="shared" si="107"/>
        <v>1.8977659748996782E-3</v>
      </c>
      <c r="GZ31" s="176">
        <f t="shared" si="107"/>
        <v>1.9179128817316854E-3</v>
      </c>
      <c r="HA31" s="176">
        <f t="shared" si="107"/>
        <v>1.9161049952546357E-3</v>
      </c>
      <c r="HB31" s="176">
        <f t="shared" si="107"/>
        <v>1.8887861428637013E-3</v>
      </c>
      <c r="HC31" s="176">
        <f t="shared" si="107"/>
        <v>1.8195003665059119E-3</v>
      </c>
      <c r="HD31" s="176">
        <f t="shared" si="60"/>
        <v>1.7971827411835846E-3</v>
      </c>
      <c r="HE31" s="176">
        <f t="shared" si="60"/>
        <v>1.7697047863531295E-3</v>
      </c>
      <c r="HF31" s="176">
        <f t="shared" si="60"/>
        <v>1.6994063112094426E-3</v>
      </c>
      <c r="HG31" s="176">
        <f t="shared" si="60"/>
        <v>1.6362781418428935E-3</v>
      </c>
      <c r="HH31" s="176">
        <f t="shared" si="60"/>
        <v>1.6125938767477985E-3</v>
      </c>
      <c r="HI31" s="176">
        <f t="shared" si="60"/>
        <v>1.5214042174083162E-3</v>
      </c>
      <c r="HJ31" s="176">
        <f t="shared" si="60"/>
        <v>1.5155781392939467E-3</v>
      </c>
      <c r="HK31" s="176">
        <f t="shared" si="60"/>
        <v>1.4665807712081623E-3</v>
      </c>
      <c r="HL31" s="176">
        <f t="shared" si="60"/>
        <v>1.4329747375971657E-3</v>
      </c>
      <c r="HM31" s="176">
        <f t="shared" si="60"/>
        <v>1.3908814050955195E-3</v>
      </c>
      <c r="HN31" s="176">
        <f t="shared" si="145"/>
        <v>1.3345497182621615E-3</v>
      </c>
      <c r="HO31" s="176">
        <f t="shared" si="145"/>
        <v>1.2710327057278916E-3</v>
      </c>
      <c r="HP31" s="176">
        <f t="shared" si="145"/>
        <v>1.2105387434599934E-3</v>
      </c>
      <c r="HQ31" s="176">
        <f t="shared" si="145"/>
        <v>1.1529239513773928E-3</v>
      </c>
      <c r="HR31" s="176">
        <f t="shared" si="145"/>
        <v>1.0980512972764592E-3</v>
      </c>
      <c r="HS31" s="176">
        <f t="shared" si="145"/>
        <v>1.0457902709108007E-3</v>
      </c>
      <c r="HT31" s="176">
        <f t="shared" si="145"/>
        <v>9.9601657358301785E-4</v>
      </c>
      <c r="HU31" s="176">
        <f t="shared" si="145"/>
        <v>9.4861182251012796E-4</v>
      </c>
      <c r="HV31" s="176">
        <f t="shared" si="145"/>
        <v>9.0346326925952783E-4</v>
      </c>
      <c r="HW31" s="176">
        <f t="shared" si="145"/>
        <v>8.604635315858076E-4</v>
      </c>
      <c r="HX31" s="176">
        <f t="shared" si="145"/>
        <v>8.1951033803061518E-4</v>
      </c>
      <c r="HY31" s="176">
        <f t="shared" si="145"/>
        <v>7.8050628467812042E-4</v>
      </c>
      <c r="HZ31" s="176">
        <f t="shared" si="145"/>
        <v>7.4335860348754374E-4</v>
      </c>
      <c r="IA31" s="176">
        <f t="shared" si="145"/>
        <v>7.0797894165174492E-4</v>
      </c>
      <c r="IB31" s="176">
        <f t="shared" si="145"/>
        <v>6.7428315145709342E-4</v>
      </c>
    </row>
    <row r="32" spans="1:236" s="144" customFormat="1">
      <c r="A32" s="417" t="s">
        <v>130</v>
      </c>
      <c r="B32" s="419">
        <f t="shared" si="195"/>
        <v>0</v>
      </c>
      <c r="C32" s="225">
        <f t="shared" si="196"/>
        <v>1650.4533420950172</v>
      </c>
      <c r="D32" s="226">
        <f t="shared" si="197"/>
        <v>1650.4533420950172</v>
      </c>
      <c r="E32" s="227">
        <f t="shared" si="198"/>
        <v>0</v>
      </c>
      <c r="F32" s="228">
        <f t="shared" si="199"/>
        <v>0</v>
      </c>
      <c r="G32" s="227">
        <f t="shared" si="200"/>
        <v>0</v>
      </c>
      <c r="H32" s="228">
        <f t="shared" si="201"/>
        <v>0</v>
      </c>
      <c r="I32" s="227">
        <f t="shared" si="202"/>
        <v>0</v>
      </c>
      <c r="J32" s="176">
        <f t="shared" si="203"/>
        <v>1650.4533420950172</v>
      </c>
      <c r="K32" s="228">
        <f t="shared" si="204"/>
        <v>1650.4533420950172</v>
      </c>
      <c r="L32" s="227">
        <f t="shared" si="205"/>
        <v>0</v>
      </c>
      <c r="M32" s="176">
        <f t="shared" si="206"/>
        <v>1320.3626736760139</v>
      </c>
      <c r="N32" s="228">
        <f t="shared" si="207"/>
        <v>1320.3626736760139</v>
      </c>
      <c r="O32" s="176">
        <f t="shared" si="2"/>
        <v>1.3114235297742579E-2</v>
      </c>
      <c r="P32" s="176">
        <f t="shared" si="104"/>
        <v>0</v>
      </c>
      <c r="Q32" s="176">
        <f t="shared" si="104"/>
        <v>0</v>
      </c>
      <c r="R32" s="176">
        <f t="shared" si="104"/>
        <v>0</v>
      </c>
      <c r="S32" s="176">
        <f t="shared" si="104"/>
        <v>0</v>
      </c>
      <c r="T32" s="176">
        <f t="shared" si="104"/>
        <v>0</v>
      </c>
      <c r="U32" s="176">
        <f t="shared" si="104"/>
        <v>0</v>
      </c>
      <c r="V32" s="176">
        <f t="shared" si="104"/>
        <v>0</v>
      </c>
      <c r="W32" s="176">
        <f t="shared" si="104"/>
        <v>0</v>
      </c>
      <c r="X32" s="176">
        <f t="shared" si="104"/>
        <v>0</v>
      </c>
      <c r="Y32" s="176">
        <f t="shared" si="104"/>
        <v>0</v>
      </c>
      <c r="Z32" s="176">
        <f t="shared" si="55"/>
        <v>0</v>
      </c>
      <c r="AA32" s="176">
        <f t="shared" si="55"/>
        <v>0</v>
      </c>
      <c r="AB32" s="176">
        <f t="shared" si="55"/>
        <v>0</v>
      </c>
      <c r="AC32" s="176">
        <f t="shared" si="55"/>
        <v>0</v>
      </c>
      <c r="AD32" s="176">
        <f t="shared" si="55"/>
        <v>0</v>
      </c>
      <c r="AE32" s="176">
        <f t="shared" si="55"/>
        <v>0</v>
      </c>
      <c r="AF32" s="176">
        <f t="shared" si="55"/>
        <v>0</v>
      </c>
      <c r="AG32" s="176">
        <f t="shared" si="55"/>
        <v>0</v>
      </c>
      <c r="AH32" s="176">
        <f t="shared" si="55"/>
        <v>0</v>
      </c>
      <c r="AI32" s="176">
        <f t="shared" si="55"/>
        <v>0</v>
      </c>
      <c r="AJ32" s="176">
        <f t="shared" si="141"/>
        <v>0</v>
      </c>
      <c r="AK32" s="176">
        <f t="shared" si="141"/>
        <v>0</v>
      </c>
      <c r="AL32" s="176">
        <f t="shared" si="141"/>
        <v>0</v>
      </c>
      <c r="AM32" s="176">
        <f t="shared" si="141"/>
        <v>0</v>
      </c>
      <c r="AN32" s="176">
        <f t="shared" si="141"/>
        <v>0</v>
      </c>
      <c r="AO32" s="176">
        <f t="shared" si="141"/>
        <v>0</v>
      </c>
      <c r="AP32" s="176">
        <f t="shared" si="141"/>
        <v>0</v>
      </c>
      <c r="AQ32" s="176">
        <f t="shared" si="141"/>
        <v>0</v>
      </c>
      <c r="AR32" s="176">
        <f t="shared" si="141"/>
        <v>0</v>
      </c>
      <c r="AS32" s="176">
        <f t="shared" si="141"/>
        <v>0</v>
      </c>
      <c r="AT32" s="176">
        <f t="shared" si="141"/>
        <v>0</v>
      </c>
      <c r="AU32" s="176">
        <f t="shared" si="141"/>
        <v>0</v>
      </c>
      <c r="AV32" s="176">
        <f t="shared" si="141"/>
        <v>0</v>
      </c>
      <c r="AW32" s="176">
        <f t="shared" si="141"/>
        <v>0</v>
      </c>
      <c r="AX32" s="176">
        <f t="shared" si="141"/>
        <v>0</v>
      </c>
      <c r="AY32" s="187"/>
      <c r="AZ32" s="176">
        <f t="shared" si="105"/>
        <v>1.3114235297742579E-2</v>
      </c>
      <c r="BA32" s="176">
        <f t="shared" si="105"/>
        <v>1.291307942637015E-2</v>
      </c>
      <c r="BB32" s="176">
        <f t="shared" si="105"/>
        <v>1.2990110546249198E-2</v>
      </c>
      <c r="BC32" s="176">
        <f t="shared" si="105"/>
        <v>1.2776730545963155E-2</v>
      </c>
      <c r="BD32" s="176">
        <f t="shared" si="105"/>
        <v>1.1842939295845449E-2</v>
      </c>
      <c r="BE32" s="176">
        <f t="shared" si="105"/>
        <v>1.1440468637757167E-2</v>
      </c>
      <c r="BF32" s="176">
        <f t="shared" si="105"/>
        <v>1.1190703360503304E-2</v>
      </c>
      <c r="BG32" s="176">
        <f t="shared" si="105"/>
        <v>1.1262152178912846E-2</v>
      </c>
      <c r="BH32" s="176">
        <f t="shared" si="105"/>
        <v>1.1381712511260165E-2</v>
      </c>
      <c r="BI32" s="176">
        <f t="shared" si="105"/>
        <v>1.137098374233079E-2</v>
      </c>
      <c r="BJ32" s="176">
        <f t="shared" si="56"/>
        <v>1.1208862028141966E-2</v>
      </c>
      <c r="BK32" s="176">
        <f t="shared" si="56"/>
        <v>1.0797690699592461E-2</v>
      </c>
      <c r="BL32" s="176">
        <f t="shared" si="56"/>
        <v>1.0665248398499303E-2</v>
      </c>
      <c r="BM32" s="176">
        <f t="shared" si="56"/>
        <v>1.0502182502620212E-2</v>
      </c>
      <c r="BN32" s="176">
        <f t="shared" si="56"/>
        <v>1.0085001387833087E-2</v>
      </c>
      <c r="BO32" s="176">
        <f t="shared" si="56"/>
        <v>9.7103719237234005E-3</v>
      </c>
      <c r="BP32" s="176">
        <f t="shared" si="56"/>
        <v>9.5698193997164442E-3</v>
      </c>
      <c r="BQ32" s="176">
        <f t="shared" si="56"/>
        <v>9.0286610934723049E-3</v>
      </c>
      <c r="BR32" s="176">
        <f t="shared" si="56"/>
        <v>8.9940866626952252E-3</v>
      </c>
      <c r="BS32" s="176">
        <f t="shared" si="56"/>
        <v>8.7033153963500792E-3</v>
      </c>
      <c r="BT32" s="176">
        <f t="shared" si="142"/>
        <v>8.5038828690192463E-3</v>
      </c>
      <c r="BU32" s="176">
        <f t="shared" si="142"/>
        <v>8.2540830925340678E-3</v>
      </c>
      <c r="BV32" s="176">
        <f t="shared" si="142"/>
        <v>7.919786852637745E-3</v>
      </c>
      <c r="BW32" s="176">
        <f t="shared" si="142"/>
        <v>7.5428498274343727E-3</v>
      </c>
      <c r="BX32" s="176">
        <f t="shared" si="142"/>
        <v>7.1838528710248782E-3</v>
      </c>
      <c r="BY32" s="176">
        <f t="shared" si="142"/>
        <v>6.8419421376822321E-3</v>
      </c>
      <c r="BZ32" s="176">
        <f t="shared" si="142"/>
        <v>6.516304419902922E-3</v>
      </c>
      <c r="CA32" s="176">
        <f t="shared" si="142"/>
        <v>6.2061652142575401E-3</v>
      </c>
      <c r="CB32" s="176">
        <f t="shared" si="142"/>
        <v>5.9107868792959428E-3</v>
      </c>
      <c r="CC32" s="176">
        <f t="shared" si="142"/>
        <v>5.6294668811256773E-3</v>
      </c>
      <c r="CD32" s="176">
        <f t="shared" si="142"/>
        <v>5.3615361224909688E-3</v>
      </c>
      <c r="CE32" s="176">
        <f t="shared" si="142"/>
        <v>5.1063573513780713E-3</v>
      </c>
      <c r="CF32" s="176">
        <f t="shared" si="142"/>
        <v>4.8633236453620114E-3</v>
      </c>
      <c r="CG32" s="176">
        <f t="shared" si="142"/>
        <v>4.6318569680898298E-3</v>
      </c>
      <c r="CH32" s="176">
        <f t="shared" si="142"/>
        <v>4.411406794467063E-3</v>
      </c>
      <c r="CI32" s="187"/>
      <c r="CJ32" s="176">
        <v>0</v>
      </c>
      <c r="CK32" s="176">
        <f t="shared" si="153"/>
        <v>0</v>
      </c>
      <c r="CL32" s="176">
        <f t="shared" si="153"/>
        <v>0</v>
      </c>
      <c r="CM32" s="176">
        <f t="shared" si="153"/>
        <v>0</v>
      </c>
      <c r="CN32" s="176">
        <f t="shared" si="153"/>
        <v>0</v>
      </c>
      <c r="CO32" s="176">
        <f t="shared" si="153"/>
        <v>0</v>
      </c>
      <c r="CP32" s="176">
        <f t="shared" si="153"/>
        <v>0</v>
      </c>
      <c r="CQ32" s="176">
        <f t="shared" si="153"/>
        <v>0</v>
      </c>
      <c r="CR32" s="176">
        <f t="shared" si="153"/>
        <v>0</v>
      </c>
      <c r="CS32" s="176">
        <f t="shared" si="153"/>
        <v>0</v>
      </c>
      <c r="CT32" s="176">
        <f t="shared" si="153"/>
        <v>0</v>
      </c>
      <c r="CU32" s="176">
        <f t="shared" si="153"/>
        <v>0</v>
      </c>
      <c r="CV32" s="176">
        <f t="shared" si="153"/>
        <v>0</v>
      </c>
      <c r="CW32" s="176">
        <f t="shared" si="153"/>
        <v>0</v>
      </c>
      <c r="CX32" s="176">
        <f t="shared" si="153"/>
        <v>0</v>
      </c>
      <c r="CY32" s="176">
        <f t="shared" si="153"/>
        <v>0</v>
      </c>
      <c r="CZ32" s="176">
        <f t="shared" si="153"/>
        <v>0</v>
      </c>
      <c r="DA32" s="176">
        <f t="shared" si="143"/>
        <v>0</v>
      </c>
      <c r="DB32" s="176">
        <f t="shared" si="143"/>
        <v>0</v>
      </c>
      <c r="DC32" s="176">
        <f t="shared" si="143"/>
        <v>0</v>
      </c>
      <c r="DD32" s="176">
        <f t="shared" si="143"/>
        <v>0</v>
      </c>
      <c r="DE32" s="176">
        <f t="shared" si="143"/>
        <v>0</v>
      </c>
      <c r="DF32" s="176">
        <f t="shared" si="143"/>
        <v>0</v>
      </c>
      <c r="DG32" s="176">
        <f t="shared" si="143"/>
        <v>0</v>
      </c>
      <c r="DH32" s="176">
        <f t="shared" si="143"/>
        <v>0</v>
      </c>
      <c r="DI32" s="176">
        <f t="shared" si="143"/>
        <v>0</v>
      </c>
      <c r="DJ32" s="176">
        <f t="shared" si="143"/>
        <v>0</v>
      </c>
      <c r="DK32" s="176">
        <f t="shared" si="143"/>
        <v>0</v>
      </c>
      <c r="DL32" s="176">
        <f t="shared" si="143"/>
        <v>0</v>
      </c>
      <c r="DM32" s="176">
        <f t="shared" si="143"/>
        <v>0</v>
      </c>
      <c r="DN32" s="176">
        <f t="shared" si="143"/>
        <v>0</v>
      </c>
      <c r="DO32" s="176">
        <f t="shared" si="143"/>
        <v>0</v>
      </c>
      <c r="DP32" s="176">
        <f t="shared" si="40"/>
        <v>0</v>
      </c>
      <c r="DQ32" s="176">
        <f t="shared" si="40"/>
        <v>0</v>
      </c>
      <c r="DR32" s="176">
        <f t="shared" si="40"/>
        <v>0</v>
      </c>
      <c r="DS32" s="176">
        <f t="shared" si="40"/>
        <v>0</v>
      </c>
      <c r="DT32" s="187"/>
      <c r="DU32" s="176">
        <v>0</v>
      </c>
      <c r="DV32" s="176">
        <f t="shared" ref="DV32:EK56" si="208">IF(DV$1-1&lt;=VLOOKUP($A32,input,7,FALSE),(VLOOKUP($A32,input,20,FALSE)*VLOOKUP(DV$1,AC_RATE,3,FALSE))/((1+Discount_Rate)^(DV$1-1)),0)</f>
        <v>1.291307942637015E-2</v>
      </c>
      <c r="DW32" s="176">
        <f t="shared" si="208"/>
        <v>1.2990110546249198E-2</v>
      </c>
      <c r="DX32" s="176">
        <f t="shared" si="208"/>
        <v>1.2776730545963155E-2</v>
      </c>
      <c r="DY32" s="176">
        <f t="shared" si="208"/>
        <v>1.1842939295845449E-2</v>
      </c>
      <c r="DZ32" s="176">
        <f t="shared" si="208"/>
        <v>1.1440468637757167E-2</v>
      </c>
      <c r="EA32" s="176">
        <f t="shared" si="208"/>
        <v>1.1190703360503304E-2</v>
      </c>
      <c r="EB32" s="176">
        <f t="shared" si="208"/>
        <v>1.1262152178912846E-2</v>
      </c>
      <c r="EC32" s="176">
        <f t="shared" si="208"/>
        <v>1.1381712511260165E-2</v>
      </c>
      <c r="ED32" s="176">
        <f t="shared" si="208"/>
        <v>1.137098374233079E-2</v>
      </c>
      <c r="EE32" s="176">
        <f t="shared" si="208"/>
        <v>1.1208862028141966E-2</v>
      </c>
      <c r="EF32" s="176">
        <f t="shared" si="194"/>
        <v>1.0797690699592461E-2</v>
      </c>
      <c r="EG32" s="176">
        <f t="shared" si="194"/>
        <v>1.0665248398499303E-2</v>
      </c>
      <c r="EH32" s="176">
        <f t="shared" si="194"/>
        <v>1.0502182502620212E-2</v>
      </c>
      <c r="EI32" s="176">
        <f t="shared" si="194"/>
        <v>1.0085001387833087E-2</v>
      </c>
      <c r="EJ32" s="176">
        <f t="shared" si="194"/>
        <v>9.7103719237234005E-3</v>
      </c>
      <c r="EK32" s="176">
        <f t="shared" si="194"/>
        <v>9.5698193997164442E-3</v>
      </c>
      <c r="EL32" s="176">
        <f t="shared" si="194"/>
        <v>9.0286610934723049E-3</v>
      </c>
      <c r="EM32" s="176">
        <f t="shared" si="194"/>
        <v>8.9940866626952252E-3</v>
      </c>
      <c r="EN32" s="176">
        <f t="shared" si="194"/>
        <v>8.7033153963500792E-3</v>
      </c>
      <c r="EO32" s="176">
        <f t="shared" si="194"/>
        <v>8.5038828690192463E-3</v>
      </c>
      <c r="EP32" s="176">
        <f t="shared" si="167"/>
        <v>8.2540830925340678E-3</v>
      </c>
      <c r="EQ32" s="176">
        <f t="shared" si="167"/>
        <v>7.919786852637745E-3</v>
      </c>
      <c r="ER32" s="176">
        <f t="shared" si="167"/>
        <v>7.5428498274343727E-3</v>
      </c>
      <c r="ES32" s="176">
        <f t="shared" si="167"/>
        <v>7.1838528710248782E-3</v>
      </c>
      <c r="ET32" s="176">
        <f t="shared" si="167"/>
        <v>6.8419421376822321E-3</v>
      </c>
      <c r="EU32" s="176">
        <f t="shared" si="167"/>
        <v>6.516304419902922E-3</v>
      </c>
      <c r="EV32" s="176">
        <f t="shared" si="167"/>
        <v>6.2061652142575401E-3</v>
      </c>
      <c r="EW32" s="176">
        <f t="shared" si="167"/>
        <v>5.9107868792959428E-3</v>
      </c>
      <c r="EX32" s="176">
        <f t="shared" si="167"/>
        <v>5.6294668811256773E-3</v>
      </c>
      <c r="EY32" s="176">
        <f t="shared" si="167"/>
        <v>5.3615361224909688E-3</v>
      </c>
      <c r="EZ32" s="176">
        <f t="shared" si="167"/>
        <v>5.1063573513780713E-3</v>
      </c>
      <c r="FA32" s="176">
        <f t="shared" si="167"/>
        <v>4.8633236453620114E-3</v>
      </c>
      <c r="FB32" s="176">
        <f t="shared" si="167"/>
        <v>4.6318569680898298E-3</v>
      </c>
      <c r="FC32" s="176">
        <f t="shared" si="167"/>
        <v>4.411406794467063E-3</v>
      </c>
      <c r="FD32" s="176">
        <f t="shared" si="167"/>
        <v>4.2014488012775686E-3</v>
      </c>
      <c r="FE32" s="187"/>
      <c r="FF32" s="176">
        <v>0</v>
      </c>
      <c r="FG32" s="176">
        <v>30</v>
      </c>
      <c r="FH32" s="176">
        <f t="shared" si="106"/>
        <v>0</v>
      </c>
      <c r="FI32" s="176">
        <f t="shared" si="106"/>
        <v>0</v>
      </c>
      <c r="FJ32" s="176">
        <f t="shared" si="106"/>
        <v>0</v>
      </c>
      <c r="FK32" s="176">
        <f t="shared" si="106"/>
        <v>0</v>
      </c>
      <c r="FL32" s="176">
        <f t="shared" si="106"/>
        <v>0</v>
      </c>
      <c r="FM32" s="176">
        <f t="shared" si="106"/>
        <v>0</v>
      </c>
      <c r="FN32" s="176">
        <f t="shared" si="106"/>
        <v>0</v>
      </c>
      <c r="FO32" s="176">
        <f t="shared" si="106"/>
        <v>0</v>
      </c>
      <c r="FP32" s="176">
        <f t="shared" si="106"/>
        <v>0</v>
      </c>
      <c r="FQ32" s="176">
        <f t="shared" si="106"/>
        <v>0</v>
      </c>
      <c r="FR32" s="176">
        <f t="shared" si="59"/>
        <v>0</v>
      </c>
      <c r="FS32" s="176">
        <f t="shared" si="59"/>
        <v>0</v>
      </c>
      <c r="FT32" s="176">
        <f t="shared" si="59"/>
        <v>0</v>
      </c>
      <c r="FU32" s="176">
        <f t="shared" si="59"/>
        <v>0</v>
      </c>
      <c r="FV32" s="176">
        <f t="shared" si="59"/>
        <v>0</v>
      </c>
      <c r="FW32" s="176">
        <f t="shared" si="59"/>
        <v>0</v>
      </c>
      <c r="FX32" s="176">
        <f t="shared" si="59"/>
        <v>0</v>
      </c>
      <c r="FY32" s="176">
        <f t="shared" si="59"/>
        <v>0</v>
      </c>
      <c r="FZ32" s="176">
        <f t="shared" si="59"/>
        <v>0</v>
      </c>
      <c r="GA32" s="176">
        <f t="shared" si="59"/>
        <v>0</v>
      </c>
      <c r="GB32" s="176">
        <f t="shared" si="144"/>
        <v>0</v>
      </c>
      <c r="GC32" s="176">
        <f t="shared" si="144"/>
        <v>0</v>
      </c>
      <c r="GD32" s="176">
        <f t="shared" si="144"/>
        <v>0</v>
      </c>
      <c r="GE32" s="176">
        <f t="shared" si="144"/>
        <v>0</v>
      </c>
      <c r="GF32" s="176">
        <f t="shared" si="144"/>
        <v>0</v>
      </c>
      <c r="GG32" s="176">
        <f t="shared" si="144"/>
        <v>0</v>
      </c>
      <c r="GH32" s="176">
        <f t="shared" si="144"/>
        <v>0</v>
      </c>
      <c r="GI32" s="176">
        <f t="shared" si="144"/>
        <v>0</v>
      </c>
      <c r="GJ32" s="176">
        <f t="shared" si="144"/>
        <v>0</v>
      </c>
      <c r="GK32" s="176">
        <f t="shared" si="144"/>
        <v>0</v>
      </c>
      <c r="GL32" s="176">
        <f t="shared" si="144"/>
        <v>0</v>
      </c>
      <c r="GM32" s="176">
        <f t="shared" si="144"/>
        <v>0</v>
      </c>
      <c r="GN32" s="176">
        <f t="shared" si="144"/>
        <v>0</v>
      </c>
      <c r="GO32" s="176">
        <f t="shared" si="144"/>
        <v>0</v>
      </c>
      <c r="GP32" s="176">
        <f t="shared" si="144"/>
        <v>0</v>
      </c>
      <c r="GQ32" s="187"/>
      <c r="GR32" s="176">
        <v>0</v>
      </c>
      <c r="GS32" s="176">
        <v>0</v>
      </c>
      <c r="GT32" s="176">
        <f t="shared" si="107"/>
        <v>1.2990110546249198E-2</v>
      </c>
      <c r="GU32" s="176">
        <f t="shared" si="107"/>
        <v>1.2776730545963155E-2</v>
      </c>
      <c r="GV32" s="176">
        <f t="shared" si="107"/>
        <v>1.1842939295845449E-2</v>
      </c>
      <c r="GW32" s="176">
        <f t="shared" si="107"/>
        <v>1.1440468637757167E-2</v>
      </c>
      <c r="GX32" s="176">
        <f t="shared" si="107"/>
        <v>1.1190703360503304E-2</v>
      </c>
      <c r="GY32" s="176">
        <f t="shared" si="107"/>
        <v>1.1262152178912846E-2</v>
      </c>
      <c r="GZ32" s="176">
        <f t="shared" si="107"/>
        <v>1.1381712511260165E-2</v>
      </c>
      <c r="HA32" s="176">
        <f t="shared" si="107"/>
        <v>1.137098374233079E-2</v>
      </c>
      <c r="HB32" s="176">
        <f t="shared" si="107"/>
        <v>1.1208862028141966E-2</v>
      </c>
      <c r="HC32" s="176">
        <f t="shared" si="107"/>
        <v>1.0797690699592461E-2</v>
      </c>
      <c r="HD32" s="176">
        <f t="shared" si="60"/>
        <v>1.0665248398499303E-2</v>
      </c>
      <c r="HE32" s="176">
        <f t="shared" si="60"/>
        <v>1.0502182502620212E-2</v>
      </c>
      <c r="HF32" s="176">
        <f t="shared" si="60"/>
        <v>1.0085001387833087E-2</v>
      </c>
      <c r="HG32" s="176">
        <f t="shared" si="60"/>
        <v>9.7103719237234005E-3</v>
      </c>
      <c r="HH32" s="176">
        <f t="shared" si="60"/>
        <v>9.5698193997164442E-3</v>
      </c>
      <c r="HI32" s="176">
        <f t="shared" si="60"/>
        <v>9.0286610934723049E-3</v>
      </c>
      <c r="HJ32" s="176">
        <f t="shared" si="60"/>
        <v>8.9940866626952252E-3</v>
      </c>
      <c r="HK32" s="176">
        <f t="shared" si="60"/>
        <v>8.7033153963500792E-3</v>
      </c>
      <c r="HL32" s="176">
        <f t="shared" si="60"/>
        <v>8.5038828690192463E-3</v>
      </c>
      <c r="HM32" s="176">
        <f t="shared" si="60"/>
        <v>8.2540830925340678E-3</v>
      </c>
      <c r="HN32" s="176">
        <f t="shared" si="145"/>
        <v>7.919786852637745E-3</v>
      </c>
      <c r="HO32" s="176">
        <f t="shared" si="145"/>
        <v>7.5428498274343727E-3</v>
      </c>
      <c r="HP32" s="176">
        <f t="shared" si="145"/>
        <v>7.1838528710248782E-3</v>
      </c>
      <c r="HQ32" s="176">
        <f t="shared" si="145"/>
        <v>6.8419421376822321E-3</v>
      </c>
      <c r="HR32" s="176">
        <f t="shared" si="145"/>
        <v>6.516304419902922E-3</v>
      </c>
      <c r="HS32" s="176">
        <f t="shared" si="145"/>
        <v>6.2061652142575401E-3</v>
      </c>
      <c r="HT32" s="176">
        <f t="shared" si="145"/>
        <v>5.9107868792959428E-3</v>
      </c>
      <c r="HU32" s="176">
        <f t="shared" si="145"/>
        <v>5.6294668811256773E-3</v>
      </c>
      <c r="HV32" s="176">
        <f t="shared" si="145"/>
        <v>5.3615361224909688E-3</v>
      </c>
      <c r="HW32" s="176">
        <f t="shared" si="145"/>
        <v>5.1063573513780713E-3</v>
      </c>
      <c r="HX32" s="176">
        <f t="shared" si="145"/>
        <v>4.8633236453620114E-3</v>
      </c>
      <c r="HY32" s="176">
        <f t="shared" si="145"/>
        <v>4.6318569680898298E-3</v>
      </c>
      <c r="HZ32" s="176">
        <f t="shared" si="145"/>
        <v>4.411406794467063E-3</v>
      </c>
      <c r="IA32" s="176">
        <f t="shared" si="145"/>
        <v>4.2014488012775686E-3</v>
      </c>
      <c r="IB32" s="176">
        <f t="shared" si="145"/>
        <v>4.0014836201224232E-3</v>
      </c>
    </row>
    <row r="33" spans="1:236" s="144" customFormat="1">
      <c r="A33" s="417" t="s">
        <v>131</v>
      </c>
      <c r="B33" s="419">
        <f t="shared" si="74"/>
        <v>0</v>
      </c>
      <c r="C33" s="225">
        <f t="shared" si="75"/>
        <v>4596.5193935895995</v>
      </c>
      <c r="D33" s="226">
        <f t="shared" si="76"/>
        <v>4596.5193935895995</v>
      </c>
      <c r="E33" s="227">
        <f t="shared" si="77"/>
        <v>0</v>
      </c>
      <c r="F33" s="228">
        <f t="shared" si="78"/>
        <v>0</v>
      </c>
      <c r="G33" s="227">
        <f t="shared" si="79"/>
        <v>0</v>
      </c>
      <c r="H33" s="228">
        <f t="shared" si="80"/>
        <v>0</v>
      </c>
      <c r="I33" s="227">
        <f t="shared" si="81"/>
        <v>0</v>
      </c>
      <c r="J33" s="176">
        <f t="shared" si="82"/>
        <v>4596.5193935895995</v>
      </c>
      <c r="K33" s="228">
        <f t="shared" si="83"/>
        <v>4596.5193935895995</v>
      </c>
      <c r="L33" s="227">
        <f t="shared" si="84"/>
        <v>0</v>
      </c>
      <c r="M33" s="176">
        <f t="shared" si="85"/>
        <v>3677.2155148716797</v>
      </c>
      <c r="N33" s="228">
        <f t="shared" si="86"/>
        <v>3677.2155148716797</v>
      </c>
      <c r="O33" s="176">
        <f t="shared" si="2"/>
        <v>4.4921689970167954E-2</v>
      </c>
      <c r="P33" s="176">
        <f t="shared" si="104"/>
        <v>0</v>
      </c>
      <c r="Q33" s="176">
        <f t="shared" si="104"/>
        <v>0</v>
      </c>
      <c r="R33" s="176">
        <f t="shared" si="104"/>
        <v>0</v>
      </c>
      <c r="S33" s="176">
        <f t="shared" si="104"/>
        <v>0</v>
      </c>
      <c r="T33" s="176">
        <f t="shared" si="104"/>
        <v>0</v>
      </c>
      <c r="U33" s="176">
        <f t="shared" si="104"/>
        <v>0</v>
      </c>
      <c r="V33" s="176">
        <f t="shared" si="104"/>
        <v>0</v>
      </c>
      <c r="W33" s="176">
        <f t="shared" si="104"/>
        <v>0</v>
      </c>
      <c r="X33" s="176">
        <f t="shared" si="104"/>
        <v>0</v>
      </c>
      <c r="Y33" s="176">
        <f t="shared" si="104"/>
        <v>0</v>
      </c>
      <c r="Z33" s="176">
        <f t="shared" si="55"/>
        <v>0</v>
      </c>
      <c r="AA33" s="176">
        <f t="shared" ref="Z33:AI58" si="209">IF(AA$1&lt;=VLOOKUP($A33,input,7,FALSE),(VLOOKUP($A33,input,5,FALSE)*VLOOKUP(AA$1,AC_RATE,2,FALSE))/((1+Discount_Rate)^(AA$1-1)),0)</f>
        <v>0</v>
      </c>
      <c r="AB33" s="176">
        <f t="shared" si="209"/>
        <v>0</v>
      </c>
      <c r="AC33" s="176">
        <f t="shared" si="209"/>
        <v>0</v>
      </c>
      <c r="AD33" s="176">
        <f t="shared" si="209"/>
        <v>0</v>
      </c>
      <c r="AE33" s="176">
        <f t="shared" si="209"/>
        <v>0</v>
      </c>
      <c r="AF33" s="176">
        <f t="shared" si="209"/>
        <v>0</v>
      </c>
      <c r="AG33" s="176">
        <f t="shared" si="209"/>
        <v>0</v>
      </c>
      <c r="AH33" s="176">
        <f t="shared" si="209"/>
        <v>0</v>
      </c>
      <c r="AI33" s="176">
        <f t="shared" si="209"/>
        <v>0</v>
      </c>
      <c r="AJ33" s="176">
        <f t="shared" si="141"/>
        <v>0</v>
      </c>
      <c r="AK33" s="176">
        <f t="shared" si="141"/>
        <v>0</v>
      </c>
      <c r="AL33" s="176">
        <f t="shared" si="141"/>
        <v>0</v>
      </c>
      <c r="AM33" s="176">
        <f t="shared" si="141"/>
        <v>0</v>
      </c>
      <c r="AN33" s="176">
        <f t="shared" si="141"/>
        <v>0</v>
      </c>
      <c r="AO33" s="176">
        <f t="shared" si="141"/>
        <v>0</v>
      </c>
      <c r="AP33" s="176">
        <f t="shared" si="141"/>
        <v>0</v>
      </c>
      <c r="AQ33" s="176">
        <f t="shared" si="141"/>
        <v>0</v>
      </c>
      <c r="AR33" s="176">
        <f t="shared" si="141"/>
        <v>0</v>
      </c>
      <c r="AS33" s="176">
        <f t="shared" si="141"/>
        <v>0</v>
      </c>
      <c r="AT33" s="176">
        <f t="shared" si="141"/>
        <v>0</v>
      </c>
      <c r="AU33" s="176">
        <f t="shared" si="141"/>
        <v>0</v>
      </c>
      <c r="AV33" s="176">
        <f t="shared" si="141"/>
        <v>0</v>
      </c>
      <c r="AW33" s="176">
        <f t="shared" si="141"/>
        <v>0</v>
      </c>
      <c r="AX33" s="176">
        <f t="shared" si="141"/>
        <v>0</v>
      </c>
      <c r="AY33" s="187"/>
      <c r="AZ33" s="176">
        <f t="shared" si="105"/>
        <v>4.4921689970167954E-2</v>
      </c>
      <c r="BA33" s="176">
        <f t="shared" si="105"/>
        <v>4.4232647758836979E-2</v>
      </c>
      <c r="BB33" s="176">
        <f t="shared" si="105"/>
        <v>4.4496511263395044E-2</v>
      </c>
      <c r="BC33" s="176">
        <f t="shared" si="105"/>
        <v>4.3765596345288156E-2</v>
      </c>
      <c r="BD33" s="176">
        <f t="shared" si="105"/>
        <v>4.0566974383559003E-2</v>
      </c>
      <c r="BE33" s="176">
        <f t="shared" si="105"/>
        <v>3.9188345609996927E-2</v>
      </c>
      <c r="BF33" s="176">
        <f t="shared" si="105"/>
        <v>3.8332796041503032E-2</v>
      </c>
      <c r="BG33" s="176">
        <f t="shared" si="105"/>
        <v>3.8577537850419688E-2</v>
      </c>
      <c r="BH33" s="176">
        <f t="shared" si="105"/>
        <v>3.8987081530283435E-2</v>
      </c>
      <c r="BI33" s="176">
        <f t="shared" si="105"/>
        <v>3.8950331051077841E-2</v>
      </c>
      <c r="BJ33" s="176">
        <f t="shared" si="56"/>
        <v>3.8394997002475242E-2</v>
      </c>
      <c r="BK33" s="176">
        <f t="shared" ref="BJ33:BS58" si="210">IF(BK$1&lt;=VLOOKUP($A33,input,7,FALSE),(VLOOKUP($A33,input,6,FALSE)*VLOOKUP(BK$1,AC_RATE,3,FALSE))/((1+Discount_Rate)^(BK$1-1)),0)</f>
        <v>3.6986564827333292E-2</v>
      </c>
      <c r="BL33" s="176">
        <f t="shared" si="210"/>
        <v>3.6532895066682697E-2</v>
      </c>
      <c r="BM33" s="176">
        <f t="shared" si="210"/>
        <v>3.5974326804555423E-2</v>
      </c>
      <c r="BN33" s="176">
        <f t="shared" si="210"/>
        <v>3.4545308621306704E-2</v>
      </c>
      <c r="BO33" s="176">
        <f t="shared" si="210"/>
        <v>3.3262047473527671E-2</v>
      </c>
      <c r="BP33" s="176">
        <f t="shared" si="210"/>
        <v>3.2780596838807713E-2</v>
      </c>
      <c r="BQ33" s="176">
        <f t="shared" si="210"/>
        <v>3.0926905403054299E-2</v>
      </c>
      <c r="BR33" s="176">
        <f t="shared" si="210"/>
        <v>3.0808473651221208E-2</v>
      </c>
      <c r="BS33" s="176">
        <f t="shared" si="210"/>
        <v>2.9812461578657728E-2</v>
      </c>
      <c r="BT33" s="176">
        <f t="shared" si="142"/>
        <v>2.9129322534762057E-2</v>
      </c>
      <c r="BU33" s="176">
        <f t="shared" si="142"/>
        <v>2.8273654792105647E-2</v>
      </c>
      <c r="BV33" s="176">
        <f t="shared" si="142"/>
        <v>2.7128551649919348E-2</v>
      </c>
      <c r="BW33" s="176">
        <f t="shared" si="142"/>
        <v>2.5837386149222711E-2</v>
      </c>
      <c r="BX33" s="176">
        <f t="shared" si="142"/>
        <v>2.4607672817875272E-2</v>
      </c>
      <c r="BY33" s="176">
        <f t="shared" si="142"/>
        <v>2.3436486880458473E-2</v>
      </c>
      <c r="BZ33" s="176">
        <f t="shared" si="142"/>
        <v>2.2321042764308352E-2</v>
      </c>
      <c r="CA33" s="176">
        <f t="shared" si="142"/>
        <v>2.1258687474252344E-2</v>
      </c>
      <c r="CB33" s="176">
        <f t="shared" si="142"/>
        <v>2.0246894282671183E-2</v>
      </c>
      <c r="CC33" s="176">
        <f t="shared" si="142"/>
        <v>1.928325671987801E-2</v>
      </c>
      <c r="CD33" s="176">
        <f t="shared" si="142"/>
        <v>1.8365482850521551E-2</v>
      </c>
      <c r="CE33" s="176">
        <f t="shared" si="142"/>
        <v>1.7491389822400023E-2</v>
      </c>
      <c r="CF33" s="176">
        <f t="shared" si="142"/>
        <v>1.6658898674720701E-2</v>
      </c>
      <c r="CG33" s="176">
        <f t="shared" si="142"/>
        <v>1.5866029393456875E-2</v>
      </c>
      <c r="CH33" s="176">
        <f t="shared" si="142"/>
        <v>1.5110896202041873E-2</v>
      </c>
      <c r="CI33" s="187"/>
      <c r="CJ33" s="176">
        <v>0</v>
      </c>
      <c r="CK33" s="176">
        <f t="shared" si="153"/>
        <v>0</v>
      </c>
      <c r="CL33" s="176">
        <f t="shared" si="153"/>
        <v>0</v>
      </c>
      <c r="CM33" s="176">
        <f t="shared" si="153"/>
        <v>0</v>
      </c>
      <c r="CN33" s="176">
        <f t="shared" si="153"/>
        <v>0</v>
      </c>
      <c r="CO33" s="176">
        <f t="shared" si="153"/>
        <v>0</v>
      </c>
      <c r="CP33" s="176">
        <f t="shared" si="153"/>
        <v>0</v>
      </c>
      <c r="CQ33" s="176">
        <f t="shared" si="153"/>
        <v>0</v>
      </c>
      <c r="CR33" s="176">
        <f t="shared" si="153"/>
        <v>0</v>
      </c>
      <c r="CS33" s="176">
        <f t="shared" si="153"/>
        <v>0</v>
      </c>
      <c r="CT33" s="176">
        <f t="shared" si="153"/>
        <v>0</v>
      </c>
      <c r="CU33" s="176">
        <f t="shared" si="153"/>
        <v>0</v>
      </c>
      <c r="CV33" s="176">
        <f t="shared" si="153"/>
        <v>0</v>
      </c>
      <c r="CW33" s="176">
        <f t="shared" si="153"/>
        <v>0</v>
      </c>
      <c r="CX33" s="176">
        <f t="shared" si="153"/>
        <v>0</v>
      </c>
      <c r="CY33" s="176">
        <f t="shared" si="153"/>
        <v>0</v>
      </c>
      <c r="CZ33" s="176">
        <f t="shared" si="153"/>
        <v>0</v>
      </c>
      <c r="DA33" s="176">
        <f t="shared" si="143"/>
        <v>0</v>
      </c>
      <c r="DB33" s="176">
        <f t="shared" si="143"/>
        <v>0</v>
      </c>
      <c r="DC33" s="176">
        <f t="shared" si="143"/>
        <v>0</v>
      </c>
      <c r="DD33" s="176">
        <f t="shared" si="143"/>
        <v>0</v>
      </c>
      <c r="DE33" s="176">
        <f t="shared" si="143"/>
        <v>0</v>
      </c>
      <c r="DF33" s="176">
        <f t="shared" si="143"/>
        <v>0</v>
      </c>
      <c r="DG33" s="176">
        <f t="shared" si="143"/>
        <v>0</v>
      </c>
      <c r="DH33" s="176">
        <f t="shared" si="143"/>
        <v>0</v>
      </c>
      <c r="DI33" s="176">
        <f t="shared" si="143"/>
        <v>0</v>
      </c>
      <c r="DJ33" s="176">
        <f t="shared" si="143"/>
        <v>0</v>
      </c>
      <c r="DK33" s="176">
        <f t="shared" si="143"/>
        <v>0</v>
      </c>
      <c r="DL33" s="176">
        <f t="shared" si="143"/>
        <v>0</v>
      </c>
      <c r="DM33" s="176">
        <f t="shared" si="143"/>
        <v>0</v>
      </c>
      <c r="DN33" s="176">
        <f t="shared" si="143"/>
        <v>0</v>
      </c>
      <c r="DO33" s="176">
        <f t="shared" si="143"/>
        <v>0</v>
      </c>
      <c r="DP33" s="176">
        <f t="shared" si="40"/>
        <v>0</v>
      </c>
      <c r="DQ33" s="176">
        <f t="shared" si="40"/>
        <v>0</v>
      </c>
      <c r="DR33" s="176">
        <f t="shared" si="40"/>
        <v>0</v>
      </c>
      <c r="DS33" s="176">
        <f t="shared" si="40"/>
        <v>0</v>
      </c>
      <c r="DT33" s="187"/>
      <c r="DU33" s="176">
        <v>0</v>
      </c>
      <c r="DV33" s="176">
        <f t="shared" si="208"/>
        <v>4.4232647758836979E-2</v>
      </c>
      <c r="DW33" s="176">
        <f t="shared" si="208"/>
        <v>4.4496511263395044E-2</v>
      </c>
      <c r="DX33" s="176">
        <f t="shared" si="208"/>
        <v>4.3765596345288156E-2</v>
      </c>
      <c r="DY33" s="176">
        <f t="shared" si="208"/>
        <v>4.0566974383559003E-2</v>
      </c>
      <c r="DZ33" s="176">
        <f t="shared" si="208"/>
        <v>3.9188345609996927E-2</v>
      </c>
      <c r="EA33" s="176">
        <f t="shared" si="208"/>
        <v>3.8332796041503032E-2</v>
      </c>
      <c r="EB33" s="176">
        <f t="shared" si="208"/>
        <v>3.8577537850419688E-2</v>
      </c>
      <c r="EC33" s="176">
        <f t="shared" si="208"/>
        <v>3.8987081530283435E-2</v>
      </c>
      <c r="ED33" s="176">
        <f t="shared" si="208"/>
        <v>3.8950331051077841E-2</v>
      </c>
      <c r="EE33" s="176">
        <f t="shared" si="208"/>
        <v>3.8394997002475242E-2</v>
      </c>
      <c r="EF33" s="176">
        <f t="shared" si="194"/>
        <v>3.6986564827333292E-2</v>
      </c>
      <c r="EG33" s="176">
        <f t="shared" si="194"/>
        <v>3.6532895066682697E-2</v>
      </c>
      <c r="EH33" s="176">
        <f t="shared" si="194"/>
        <v>3.5974326804555423E-2</v>
      </c>
      <c r="EI33" s="176">
        <f t="shared" si="194"/>
        <v>3.4545308621306704E-2</v>
      </c>
      <c r="EJ33" s="176">
        <f t="shared" si="194"/>
        <v>3.3262047473527671E-2</v>
      </c>
      <c r="EK33" s="176">
        <f t="shared" si="194"/>
        <v>3.2780596838807713E-2</v>
      </c>
      <c r="EL33" s="176">
        <f t="shared" si="194"/>
        <v>3.0926905403054299E-2</v>
      </c>
      <c r="EM33" s="176">
        <f t="shared" si="194"/>
        <v>3.0808473651221208E-2</v>
      </c>
      <c r="EN33" s="176">
        <f t="shared" si="194"/>
        <v>2.9812461578657728E-2</v>
      </c>
      <c r="EO33" s="176">
        <f t="shared" si="194"/>
        <v>2.9129322534762057E-2</v>
      </c>
      <c r="EP33" s="176">
        <f t="shared" si="167"/>
        <v>2.8273654792105647E-2</v>
      </c>
      <c r="EQ33" s="176">
        <f t="shared" si="167"/>
        <v>2.7128551649919348E-2</v>
      </c>
      <c r="ER33" s="176">
        <f t="shared" si="167"/>
        <v>2.5837386149222711E-2</v>
      </c>
      <c r="ES33" s="176">
        <f t="shared" si="167"/>
        <v>2.4607672817875272E-2</v>
      </c>
      <c r="ET33" s="176">
        <f t="shared" si="167"/>
        <v>2.3436486880458473E-2</v>
      </c>
      <c r="EU33" s="176">
        <f t="shared" si="167"/>
        <v>2.2321042764308352E-2</v>
      </c>
      <c r="EV33" s="176">
        <f t="shared" si="167"/>
        <v>2.1258687474252344E-2</v>
      </c>
      <c r="EW33" s="176">
        <f t="shared" si="167"/>
        <v>2.0246894282671183E-2</v>
      </c>
      <c r="EX33" s="176">
        <f t="shared" si="167"/>
        <v>1.928325671987801E-2</v>
      </c>
      <c r="EY33" s="176">
        <f t="shared" si="167"/>
        <v>1.8365482850521551E-2</v>
      </c>
      <c r="EZ33" s="176">
        <f t="shared" si="167"/>
        <v>1.7491389822400023E-2</v>
      </c>
      <c r="FA33" s="176">
        <f t="shared" si="167"/>
        <v>1.6658898674720701E-2</v>
      </c>
      <c r="FB33" s="176">
        <f t="shared" si="167"/>
        <v>1.5866029393456875E-2</v>
      </c>
      <c r="FC33" s="176">
        <f t="shared" si="167"/>
        <v>1.5110896202041873E-2</v>
      </c>
      <c r="FD33" s="176">
        <f t="shared" si="167"/>
        <v>1.4391703076199405E-2</v>
      </c>
      <c r="FE33" s="187"/>
      <c r="FF33" s="176">
        <v>0</v>
      </c>
      <c r="FG33" s="176">
        <v>31</v>
      </c>
      <c r="FH33" s="176">
        <f t="shared" si="106"/>
        <v>0</v>
      </c>
      <c r="FI33" s="176">
        <f t="shared" si="106"/>
        <v>0</v>
      </c>
      <c r="FJ33" s="176">
        <f t="shared" si="106"/>
        <v>0</v>
      </c>
      <c r="FK33" s="176">
        <f t="shared" si="106"/>
        <v>0</v>
      </c>
      <c r="FL33" s="176">
        <f t="shared" si="106"/>
        <v>0</v>
      </c>
      <c r="FM33" s="176">
        <f t="shared" si="106"/>
        <v>0</v>
      </c>
      <c r="FN33" s="176">
        <f t="shared" si="106"/>
        <v>0</v>
      </c>
      <c r="FO33" s="176">
        <f t="shared" si="106"/>
        <v>0</v>
      </c>
      <c r="FP33" s="176">
        <f t="shared" si="106"/>
        <v>0</v>
      </c>
      <c r="FQ33" s="176">
        <f t="shared" si="106"/>
        <v>0</v>
      </c>
      <c r="FR33" s="176">
        <f t="shared" si="59"/>
        <v>0</v>
      </c>
      <c r="FS33" s="176">
        <f t="shared" ref="FR33:GA58" si="211">IF(FS$1-2&lt;=VLOOKUP($A33,input,7,FALSE),(VLOOKUP($A33,input,33,FALSE)*VLOOKUP(FS$1,AC_RATE,2,FALSE))/((1+Discount_Rate)^(FS$1-1)),0)</f>
        <v>0</v>
      </c>
      <c r="FT33" s="176">
        <f t="shared" si="211"/>
        <v>0</v>
      </c>
      <c r="FU33" s="176">
        <f t="shared" si="211"/>
        <v>0</v>
      </c>
      <c r="FV33" s="176">
        <f t="shared" si="211"/>
        <v>0</v>
      </c>
      <c r="FW33" s="176">
        <f t="shared" si="211"/>
        <v>0</v>
      </c>
      <c r="FX33" s="176">
        <f t="shared" si="211"/>
        <v>0</v>
      </c>
      <c r="FY33" s="176">
        <f t="shared" si="211"/>
        <v>0</v>
      </c>
      <c r="FZ33" s="176">
        <f t="shared" si="211"/>
        <v>0</v>
      </c>
      <c r="GA33" s="176">
        <f t="shared" si="211"/>
        <v>0</v>
      </c>
      <c r="GB33" s="176">
        <f t="shared" si="144"/>
        <v>0</v>
      </c>
      <c r="GC33" s="176">
        <f t="shared" si="144"/>
        <v>0</v>
      </c>
      <c r="GD33" s="176">
        <f t="shared" si="144"/>
        <v>0</v>
      </c>
      <c r="GE33" s="176">
        <f t="shared" si="144"/>
        <v>0</v>
      </c>
      <c r="GF33" s="176">
        <f t="shared" si="144"/>
        <v>0</v>
      </c>
      <c r="GG33" s="176">
        <f t="shared" si="144"/>
        <v>0</v>
      </c>
      <c r="GH33" s="176">
        <f t="shared" si="144"/>
        <v>0</v>
      </c>
      <c r="GI33" s="176">
        <f t="shared" si="144"/>
        <v>0</v>
      </c>
      <c r="GJ33" s="176">
        <f t="shared" si="144"/>
        <v>0</v>
      </c>
      <c r="GK33" s="176">
        <f t="shared" si="144"/>
        <v>0</v>
      </c>
      <c r="GL33" s="176">
        <f t="shared" si="144"/>
        <v>0</v>
      </c>
      <c r="GM33" s="176">
        <f t="shared" si="144"/>
        <v>0</v>
      </c>
      <c r="GN33" s="176">
        <f t="shared" si="144"/>
        <v>0</v>
      </c>
      <c r="GO33" s="176">
        <f t="shared" si="144"/>
        <v>0</v>
      </c>
      <c r="GP33" s="176">
        <f t="shared" si="144"/>
        <v>0</v>
      </c>
      <c r="GQ33" s="187"/>
      <c r="GR33" s="176">
        <v>0</v>
      </c>
      <c r="GS33" s="176">
        <v>0</v>
      </c>
      <c r="GT33" s="176">
        <f t="shared" si="107"/>
        <v>4.4496511263395044E-2</v>
      </c>
      <c r="GU33" s="176">
        <f t="shared" si="107"/>
        <v>4.3765596345288156E-2</v>
      </c>
      <c r="GV33" s="176">
        <f t="shared" si="107"/>
        <v>4.0566974383559003E-2</v>
      </c>
      <c r="GW33" s="176">
        <f t="shared" si="107"/>
        <v>3.9188345609996927E-2</v>
      </c>
      <c r="GX33" s="176">
        <f t="shared" si="107"/>
        <v>3.8332796041503032E-2</v>
      </c>
      <c r="GY33" s="176">
        <f t="shared" si="107"/>
        <v>3.8577537850419688E-2</v>
      </c>
      <c r="GZ33" s="176">
        <f t="shared" si="107"/>
        <v>3.8987081530283435E-2</v>
      </c>
      <c r="HA33" s="176">
        <f t="shared" si="107"/>
        <v>3.8950331051077841E-2</v>
      </c>
      <c r="HB33" s="176">
        <f t="shared" si="107"/>
        <v>3.8394997002475242E-2</v>
      </c>
      <c r="HC33" s="176">
        <f t="shared" si="107"/>
        <v>3.6986564827333292E-2</v>
      </c>
      <c r="HD33" s="176">
        <f t="shared" si="60"/>
        <v>3.6532895066682697E-2</v>
      </c>
      <c r="HE33" s="176">
        <f t="shared" ref="HD33:HM58" si="212">IF(HE$1-2&lt;=VLOOKUP($A33,input,7,FALSE),(VLOOKUP($A33,input,34,FALSE)*VLOOKUP(HE$1,AC_RATE,3,FALSE))/((1+Discount_Rate)^(HE$1-1)),0)</f>
        <v>3.5974326804555423E-2</v>
      </c>
      <c r="HF33" s="176">
        <f t="shared" si="212"/>
        <v>3.4545308621306704E-2</v>
      </c>
      <c r="HG33" s="176">
        <f t="shared" si="212"/>
        <v>3.3262047473527671E-2</v>
      </c>
      <c r="HH33" s="176">
        <f t="shared" si="212"/>
        <v>3.2780596838807713E-2</v>
      </c>
      <c r="HI33" s="176">
        <f t="shared" si="212"/>
        <v>3.0926905403054299E-2</v>
      </c>
      <c r="HJ33" s="176">
        <f t="shared" si="212"/>
        <v>3.0808473651221208E-2</v>
      </c>
      <c r="HK33" s="176">
        <f t="shared" si="212"/>
        <v>2.9812461578657728E-2</v>
      </c>
      <c r="HL33" s="176">
        <f t="shared" si="212"/>
        <v>2.9129322534762057E-2</v>
      </c>
      <c r="HM33" s="176">
        <f t="shared" si="212"/>
        <v>2.8273654792105647E-2</v>
      </c>
      <c r="HN33" s="176">
        <f t="shared" si="145"/>
        <v>2.7128551649919348E-2</v>
      </c>
      <c r="HO33" s="176">
        <f t="shared" si="145"/>
        <v>2.5837386149222711E-2</v>
      </c>
      <c r="HP33" s="176">
        <f t="shared" si="145"/>
        <v>2.4607672817875272E-2</v>
      </c>
      <c r="HQ33" s="176">
        <f t="shared" si="145"/>
        <v>2.3436486880458473E-2</v>
      </c>
      <c r="HR33" s="176">
        <f t="shared" si="145"/>
        <v>2.2321042764308352E-2</v>
      </c>
      <c r="HS33" s="176">
        <f t="shared" si="145"/>
        <v>2.1258687474252344E-2</v>
      </c>
      <c r="HT33" s="176">
        <f t="shared" si="145"/>
        <v>2.0246894282671183E-2</v>
      </c>
      <c r="HU33" s="176">
        <f t="shared" si="145"/>
        <v>1.928325671987801E-2</v>
      </c>
      <c r="HV33" s="176">
        <f t="shared" si="145"/>
        <v>1.8365482850521551E-2</v>
      </c>
      <c r="HW33" s="176">
        <f t="shared" si="145"/>
        <v>1.7491389822400023E-2</v>
      </c>
      <c r="HX33" s="176">
        <f t="shared" si="145"/>
        <v>1.6658898674720701E-2</v>
      </c>
      <c r="HY33" s="176">
        <f t="shared" si="145"/>
        <v>1.5866029393456875E-2</v>
      </c>
      <c r="HZ33" s="176">
        <f t="shared" si="145"/>
        <v>1.5110896202041873E-2</v>
      </c>
      <c r="IA33" s="176">
        <f t="shared" si="145"/>
        <v>1.4391703076199405E-2</v>
      </c>
      <c r="IB33" s="176">
        <f t="shared" si="145"/>
        <v>1.3706739472242555E-2</v>
      </c>
    </row>
    <row r="34" spans="1:236" s="144" customFormat="1">
      <c r="A34" s="417" t="s">
        <v>132</v>
      </c>
      <c r="B34" s="419">
        <f t="shared" si="74"/>
        <v>0</v>
      </c>
      <c r="C34" s="225">
        <f t="shared" si="75"/>
        <v>7226.7234307353174</v>
      </c>
      <c r="D34" s="226">
        <f t="shared" si="76"/>
        <v>7226.7234307353174</v>
      </c>
      <c r="E34" s="227">
        <f t="shared" si="77"/>
        <v>0</v>
      </c>
      <c r="F34" s="228">
        <f t="shared" si="78"/>
        <v>0</v>
      </c>
      <c r="G34" s="227">
        <f t="shared" si="79"/>
        <v>0</v>
      </c>
      <c r="H34" s="228">
        <f t="shared" si="80"/>
        <v>0</v>
      </c>
      <c r="I34" s="227">
        <f t="shared" si="81"/>
        <v>0</v>
      </c>
      <c r="J34" s="176">
        <f t="shared" si="82"/>
        <v>7226.7234307353174</v>
      </c>
      <c r="K34" s="228">
        <f t="shared" si="83"/>
        <v>7226.7234307353174</v>
      </c>
      <c r="L34" s="227">
        <f t="shared" si="84"/>
        <v>0</v>
      </c>
      <c r="M34" s="176">
        <f t="shared" si="85"/>
        <v>5781.3787445882544</v>
      </c>
      <c r="N34" s="228">
        <f t="shared" si="86"/>
        <v>5781.3787445882544</v>
      </c>
      <c r="O34" s="176">
        <f t="shared" si="2"/>
        <v>7.5352512208023664E-2</v>
      </c>
      <c r="P34" s="176">
        <f t="shared" si="104"/>
        <v>0</v>
      </c>
      <c r="Q34" s="176">
        <f t="shared" si="104"/>
        <v>0</v>
      </c>
      <c r="R34" s="176">
        <f t="shared" si="104"/>
        <v>0</v>
      </c>
      <c r="S34" s="176">
        <f t="shared" si="104"/>
        <v>0</v>
      </c>
      <c r="T34" s="176">
        <f t="shared" si="104"/>
        <v>0</v>
      </c>
      <c r="U34" s="176">
        <f t="shared" si="104"/>
        <v>0</v>
      </c>
      <c r="V34" s="176">
        <f t="shared" si="104"/>
        <v>0</v>
      </c>
      <c r="W34" s="176">
        <f t="shared" si="104"/>
        <v>0</v>
      </c>
      <c r="X34" s="176">
        <f t="shared" si="104"/>
        <v>0</v>
      </c>
      <c r="Y34" s="176">
        <f t="shared" si="104"/>
        <v>0</v>
      </c>
      <c r="Z34" s="176">
        <f t="shared" si="209"/>
        <v>0</v>
      </c>
      <c r="AA34" s="176">
        <f t="shared" si="209"/>
        <v>0</v>
      </c>
      <c r="AB34" s="176">
        <f t="shared" si="209"/>
        <v>0</v>
      </c>
      <c r="AC34" s="176">
        <f t="shared" si="209"/>
        <v>0</v>
      </c>
      <c r="AD34" s="176">
        <f t="shared" si="209"/>
        <v>0</v>
      </c>
      <c r="AE34" s="176">
        <f t="shared" si="209"/>
        <v>0</v>
      </c>
      <c r="AF34" s="176">
        <f t="shared" si="209"/>
        <v>0</v>
      </c>
      <c r="AG34" s="176">
        <f t="shared" si="209"/>
        <v>0</v>
      </c>
      <c r="AH34" s="176">
        <f t="shared" si="209"/>
        <v>0</v>
      </c>
      <c r="AI34" s="176">
        <f t="shared" si="209"/>
        <v>0</v>
      </c>
      <c r="AJ34" s="176">
        <f t="shared" si="141"/>
        <v>0</v>
      </c>
      <c r="AK34" s="176">
        <f t="shared" si="141"/>
        <v>0</v>
      </c>
      <c r="AL34" s="176">
        <f t="shared" si="141"/>
        <v>0</v>
      </c>
      <c r="AM34" s="176">
        <f t="shared" si="141"/>
        <v>0</v>
      </c>
      <c r="AN34" s="176">
        <f t="shared" si="141"/>
        <v>0</v>
      </c>
      <c r="AO34" s="176">
        <f t="shared" si="141"/>
        <v>0</v>
      </c>
      <c r="AP34" s="176">
        <f t="shared" si="141"/>
        <v>0</v>
      </c>
      <c r="AQ34" s="176">
        <f t="shared" si="141"/>
        <v>0</v>
      </c>
      <c r="AR34" s="176">
        <f t="shared" si="141"/>
        <v>0</v>
      </c>
      <c r="AS34" s="176">
        <f t="shared" si="141"/>
        <v>0</v>
      </c>
      <c r="AT34" s="176">
        <f t="shared" si="141"/>
        <v>0</v>
      </c>
      <c r="AU34" s="176">
        <f t="shared" si="141"/>
        <v>0</v>
      </c>
      <c r="AV34" s="176">
        <f t="shared" si="141"/>
        <v>0</v>
      </c>
      <c r="AW34" s="176">
        <f t="shared" si="141"/>
        <v>0</v>
      </c>
      <c r="AX34" s="176">
        <f t="shared" si="141"/>
        <v>0</v>
      </c>
      <c r="AY34" s="187"/>
      <c r="AZ34" s="176">
        <f t="shared" si="105"/>
        <v>7.5352512208023664E-2</v>
      </c>
      <c r="BA34" s="176">
        <f t="shared" si="105"/>
        <v>7.4196699466436214E-2</v>
      </c>
      <c r="BB34" s="176">
        <f t="shared" si="105"/>
        <v>7.4639309216017496E-2</v>
      </c>
      <c r="BC34" s="176">
        <f t="shared" si="105"/>
        <v>7.341325838564465E-2</v>
      </c>
      <c r="BD34" s="176">
        <f t="shared" si="105"/>
        <v>6.8047827998227992E-2</v>
      </c>
      <c r="BE34" s="176">
        <f t="shared" si="105"/>
        <v>6.5735289410317421E-2</v>
      </c>
      <c r="BF34" s="176">
        <f t="shared" si="105"/>
        <v>6.4300174005101851E-2</v>
      </c>
      <c r="BG34" s="176">
        <f t="shared" si="105"/>
        <v>6.4710708652316901E-2</v>
      </c>
      <c r="BH34" s="176">
        <f t="shared" si="105"/>
        <v>6.5397685147572215E-2</v>
      </c>
      <c r="BI34" s="176">
        <f t="shared" si="105"/>
        <v>6.5336039182453148E-2</v>
      </c>
      <c r="BJ34" s="176">
        <f t="shared" si="210"/>
        <v>6.4404511100926209E-2</v>
      </c>
      <c r="BK34" s="176">
        <f t="shared" si="210"/>
        <v>6.204197971036552E-2</v>
      </c>
      <c r="BL34" s="176">
        <f t="shared" si="210"/>
        <v>6.1280985273145176E-2</v>
      </c>
      <c r="BM34" s="176">
        <f t="shared" si="210"/>
        <v>6.034403205925426E-2</v>
      </c>
      <c r="BN34" s="176">
        <f t="shared" si="210"/>
        <v>5.7946969300256404E-2</v>
      </c>
      <c r="BO34" s="176">
        <f t="shared" si="210"/>
        <v>5.5794402213659319E-2</v>
      </c>
      <c r="BP34" s="176">
        <f t="shared" si="210"/>
        <v>5.4986807600580681E-2</v>
      </c>
      <c r="BQ34" s="176">
        <f t="shared" si="210"/>
        <v>5.1877389708349139E-2</v>
      </c>
      <c r="BR34" s="176">
        <f t="shared" si="210"/>
        <v>5.1678729995596868E-2</v>
      </c>
      <c r="BS34" s="176">
        <f t="shared" si="210"/>
        <v>5.0008000067425867E-2</v>
      </c>
      <c r="BT34" s="176">
        <f t="shared" si="142"/>
        <v>4.8862089413149255E-2</v>
      </c>
      <c r="BU34" s="176">
        <f t="shared" si="142"/>
        <v>4.7426775780306248E-2</v>
      </c>
      <c r="BV34" s="176">
        <f t="shared" si="142"/>
        <v>4.550595760631633E-2</v>
      </c>
      <c r="BW34" s="176">
        <f t="shared" si="142"/>
        <v>4.3340131605147769E-2</v>
      </c>
      <c r="BX34" s="176">
        <f t="shared" si="142"/>
        <v>4.1277386662242399E-2</v>
      </c>
      <c r="BY34" s="176">
        <f t="shared" si="142"/>
        <v>3.9312816702704534E-2</v>
      </c>
      <c r="BZ34" s="176">
        <f t="shared" si="142"/>
        <v>3.744174915303336E-2</v>
      </c>
      <c r="CA34" s="176">
        <f t="shared" si="142"/>
        <v>3.565973382777813E-2</v>
      </c>
      <c r="CB34" s="176">
        <f t="shared" si="142"/>
        <v>3.3962532345125862E-2</v>
      </c>
      <c r="CC34" s="176">
        <f t="shared" si="142"/>
        <v>3.2346108046246984E-2</v>
      </c>
      <c r="CD34" s="176">
        <f t="shared" si="142"/>
        <v>3.0806616394423249E-2</v>
      </c>
      <c r="CE34" s="176">
        <f t="shared" si="142"/>
        <v>2.934039583112262E-2</v>
      </c>
      <c r="CF34" s="176">
        <f t="shared" si="142"/>
        <v>2.7943959067273438E-2</v>
      </c>
      <c r="CG34" s="176">
        <f t="shared" si="142"/>
        <v>2.6613984789024433E-2</v>
      </c>
      <c r="CH34" s="176">
        <f t="shared" si="142"/>
        <v>2.5347309758263787E-2</v>
      </c>
      <c r="CI34" s="187"/>
      <c r="CJ34" s="176">
        <v>0</v>
      </c>
      <c r="CK34" s="176">
        <f t="shared" si="153"/>
        <v>0</v>
      </c>
      <c r="CL34" s="176">
        <f t="shared" si="153"/>
        <v>0</v>
      </c>
      <c r="CM34" s="176">
        <f t="shared" si="153"/>
        <v>0</v>
      </c>
      <c r="CN34" s="176">
        <f t="shared" si="153"/>
        <v>0</v>
      </c>
      <c r="CO34" s="176">
        <f t="shared" si="153"/>
        <v>0</v>
      </c>
      <c r="CP34" s="176">
        <f t="shared" si="153"/>
        <v>0</v>
      </c>
      <c r="CQ34" s="176">
        <f t="shared" si="153"/>
        <v>0</v>
      </c>
      <c r="CR34" s="176">
        <f t="shared" si="153"/>
        <v>0</v>
      </c>
      <c r="CS34" s="176">
        <f t="shared" si="153"/>
        <v>0</v>
      </c>
      <c r="CT34" s="176">
        <f t="shared" si="153"/>
        <v>0</v>
      </c>
      <c r="CU34" s="176">
        <f t="shared" si="153"/>
        <v>0</v>
      </c>
      <c r="CV34" s="176">
        <f t="shared" si="153"/>
        <v>0</v>
      </c>
      <c r="CW34" s="176">
        <f t="shared" si="153"/>
        <v>0</v>
      </c>
      <c r="CX34" s="176">
        <f t="shared" si="153"/>
        <v>0</v>
      </c>
      <c r="CY34" s="176">
        <f t="shared" si="153"/>
        <v>0</v>
      </c>
      <c r="CZ34" s="176">
        <f t="shared" si="153"/>
        <v>0</v>
      </c>
      <c r="DA34" s="176">
        <f t="shared" si="143"/>
        <v>0</v>
      </c>
      <c r="DB34" s="176">
        <f t="shared" si="143"/>
        <v>0</v>
      </c>
      <c r="DC34" s="176">
        <f t="shared" si="143"/>
        <v>0</v>
      </c>
      <c r="DD34" s="176">
        <f t="shared" si="143"/>
        <v>0</v>
      </c>
      <c r="DE34" s="176">
        <f t="shared" si="143"/>
        <v>0</v>
      </c>
      <c r="DF34" s="176">
        <f t="shared" si="143"/>
        <v>0</v>
      </c>
      <c r="DG34" s="176">
        <f t="shared" si="143"/>
        <v>0</v>
      </c>
      <c r="DH34" s="176">
        <f t="shared" si="143"/>
        <v>0</v>
      </c>
      <c r="DI34" s="176">
        <f t="shared" si="143"/>
        <v>0</v>
      </c>
      <c r="DJ34" s="176">
        <f t="shared" si="143"/>
        <v>0</v>
      </c>
      <c r="DK34" s="176">
        <f t="shared" si="143"/>
        <v>0</v>
      </c>
      <c r="DL34" s="176">
        <f t="shared" si="143"/>
        <v>0</v>
      </c>
      <c r="DM34" s="176">
        <f t="shared" si="143"/>
        <v>0</v>
      </c>
      <c r="DN34" s="176">
        <f t="shared" si="143"/>
        <v>0</v>
      </c>
      <c r="DO34" s="176">
        <f t="shared" si="143"/>
        <v>0</v>
      </c>
      <c r="DP34" s="176">
        <f t="shared" si="40"/>
        <v>0</v>
      </c>
      <c r="DQ34" s="176">
        <f t="shared" si="40"/>
        <v>0</v>
      </c>
      <c r="DR34" s="176">
        <f t="shared" si="40"/>
        <v>0</v>
      </c>
      <c r="DS34" s="176">
        <f t="shared" si="40"/>
        <v>0</v>
      </c>
      <c r="DT34" s="187"/>
      <c r="DU34" s="176">
        <v>0</v>
      </c>
      <c r="DV34" s="176">
        <f t="shared" si="208"/>
        <v>7.4196699466436214E-2</v>
      </c>
      <c r="DW34" s="176">
        <f t="shared" si="208"/>
        <v>7.4639309216017496E-2</v>
      </c>
      <c r="DX34" s="176">
        <f t="shared" si="208"/>
        <v>7.341325838564465E-2</v>
      </c>
      <c r="DY34" s="176">
        <f t="shared" si="208"/>
        <v>6.8047827998227992E-2</v>
      </c>
      <c r="DZ34" s="176">
        <f t="shared" si="208"/>
        <v>6.5735289410317421E-2</v>
      </c>
      <c r="EA34" s="176">
        <f t="shared" si="208"/>
        <v>6.4300174005101851E-2</v>
      </c>
      <c r="EB34" s="176">
        <f t="shared" si="208"/>
        <v>6.4710708652316901E-2</v>
      </c>
      <c r="EC34" s="176">
        <f t="shared" si="208"/>
        <v>6.5397685147572215E-2</v>
      </c>
      <c r="ED34" s="176">
        <f t="shared" si="208"/>
        <v>6.5336039182453148E-2</v>
      </c>
      <c r="EE34" s="176">
        <f t="shared" si="208"/>
        <v>6.4404511100926209E-2</v>
      </c>
      <c r="EF34" s="176">
        <f t="shared" si="194"/>
        <v>6.204197971036552E-2</v>
      </c>
      <c r="EG34" s="176">
        <f t="shared" si="194"/>
        <v>6.1280985273145176E-2</v>
      </c>
      <c r="EH34" s="176">
        <f t="shared" si="194"/>
        <v>6.034403205925426E-2</v>
      </c>
      <c r="EI34" s="176">
        <f t="shared" si="194"/>
        <v>5.7946969300256404E-2</v>
      </c>
      <c r="EJ34" s="176">
        <f t="shared" si="194"/>
        <v>5.5794402213659319E-2</v>
      </c>
      <c r="EK34" s="176">
        <f t="shared" si="194"/>
        <v>5.4986807600580681E-2</v>
      </c>
      <c r="EL34" s="176">
        <f t="shared" si="194"/>
        <v>5.1877389708349139E-2</v>
      </c>
      <c r="EM34" s="176">
        <f t="shared" si="194"/>
        <v>5.1678729995596868E-2</v>
      </c>
      <c r="EN34" s="176">
        <f t="shared" si="194"/>
        <v>5.0008000067425867E-2</v>
      </c>
      <c r="EO34" s="176">
        <f t="shared" si="194"/>
        <v>4.8862089413149255E-2</v>
      </c>
      <c r="EP34" s="176">
        <f t="shared" si="167"/>
        <v>4.7426775780306248E-2</v>
      </c>
      <c r="EQ34" s="176">
        <f t="shared" si="167"/>
        <v>4.550595760631633E-2</v>
      </c>
      <c r="ER34" s="176">
        <f t="shared" si="167"/>
        <v>4.3340131605147769E-2</v>
      </c>
      <c r="ES34" s="176">
        <f t="shared" si="167"/>
        <v>4.1277386662242399E-2</v>
      </c>
      <c r="ET34" s="176">
        <f t="shared" si="167"/>
        <v>3.9312816702704534E-2</v>
      </c>
      <c r="EU34" s="176">
        <f t="shared" si="167"/>
        <v>3.744174915303336E-2</v>
      </c>
      <c r="EV34" s="176">
        <f t="shared" si="167"/>
        <v>3.565973382777813E-2</v>
      </c>
      <c r="EW34" s="176">
        <f t="shared" si="167"/>
        <v>3.3962532345125862E-2</v>
      </c>
      <c r="EX34" s="176">
        <f t="shared" si="167"/>
        <v>3.2346108046246984E-2</v>
      </c>
      <c r="EY34" s="176">
        <f t="shared" si="167"/>
        <v>3.0806616394423249E-2</v>
      </c>
      <c r="EZ34" s="176">
        <f t="shared" si="167"/>
        <v>2.934039583112262E-2</v>
      </c>
      <c r="FA34" s="176">
        <f t="shared" si="167"/>
        <v>2.7943959067273438E-2</v>
      </c>
      <c r="FB34" s="176">
        <f t="shared" si="167"/>
        <v>2.6613984789024433E-2</v>
      </c>
      <c r="FC34" s="176">
        <f t="shared" si="167"/>
        <v>2.5347309758263787E-2</v>
      </c>
      <c r="FD34" s="176">
        <f t="shared" si="167"/>
        <v>2.4140921289108677E-2</v>
      </c>
      <c r="FE34" s="187"/>
      <c r="FF34" s="176">
        <v>0</v>
      </c>
      <c r="FG34" s="176">
        <v>32</v>
      </c>
      <c r="FH34" s="176">
        <f t="shared" si="106"/>
        <v>0</v>
      </c>
      <c r="FI34" s="176">
        <f t="shared" si="106"/>
        <v>0</v>
      </c>
      <c r="FJ34" s="176">
        <f t="shared" si="106"/>
        <v>0</v>
      </c>
      <c r="FK34" s="176">
        <f t="shared" si="106"/>
        <v>0</v>
      </c>
      <c r="FL34" s="176">
        <f t="shared" si="106"/>
        <v>0</v>
      </c>
      <c r="FM34" s="176">
        <f t="shared" si="106"/>
        <v>0</v>
      </c>
      <c r="FN34" s="176">
        <f t="shared" si="106"/>
        <v>0</v>
      </c>
      <c r="FO34" s="176">
        <f t="shared" si="106"/>
        <v>0</v>
      </c>
      <c r="FP34" s="176">
        <f t="shared" si="106"/>
        <v>0</v>
      </c>
      <c r="FQ34" s="176">
        <f t="shared" si="106"/>
        <v>0</v>
      </c>
      <c r="FR34" s="176">
        <f t="shared" si="211"/>
        <v>0</v>
      </c>
      <c r="FS34" s="176">
        <f t="shared" si="211"/>
        <v>0</v>
      </c>
      <c r="FT34" s="176">
        <f t="shared" si="211"/>
        <v>0</v>
      </c>
      <c r="FU34" s="176">
        <f t="shared" si="211"/>
        <v>0</v>
      </c>
      <c r="FV34" s="176">
        <f t="shared" si="211"/>
        <v>0</v>
      </c>
      <c r="FW34" s="176">
        <f t="shared" si="211"/>
        <v>0</v>
      </c>
      <c r="FX34" s="176">
        <f t="shared" si="211"/>
        <v>0</v>
      </c>
      <c r="FY34" s="176">
        <f t="shared" si="211"/>
        <v>0</v>
      </c>
      <c r="FZ34" s="176">
        <f t="shared" si="211"/>
        <v>0</v>
      </c>
      <c r="GA34" s="176">
        <f t="shared" si="211"/>
        <v>0</v>
      </c>
      <c r="GB34" s="176">
        <f t="shared" si="144"/>
        <v>0</v>
      </c>
      <c r="GC34" s="176">
        <f t="shared" si="144"/>
        <v>0</v>
      </c>
      <c r="GD34" s="176">
        <f t="shared" si="144"/>
        <v>0</v>
      </c>
      <c r="GE34" s="176">
        <f t="shared" si="144"/>
        <v>0</v>
      </c>
      <c r="GF34" s="176">
        <f t="shared" si="144"/>
        <v>0</v>
      </c>
      <c r="GG34" s="176">
        <f t="shared" si="144"/>
        <v>0</v>
      </c>
      <c r="GH34" s="176">
        <f t="shared" si="144"/>
        <v>0</v>
      </c>
      <c r="GI34" s="176">
        <f t="shared" si="144"/>
        <v>0</v>
      </c>
      <c r="GJ34" s="176">
        <f t="shared" si="144"/>
        <v>0</v>
      </c>
      <c r="GK34" s="176">
        <f t="shared" si="144"/>
        <v>0</v>
      </c>
      <c r="GL34" s="176">
        <f t="shared" si="144"/>
        <v>0</v>
      </c>
      <c r="GM34" s="176">
        <f t="shared" si="144"/>
        <v>0</v>
      </c>
      <c r="GN34" s="176">
        <f t="shared" si="144"/>
        <v>0</v>
      </c>
      <c r="GO34" s="176">
        <f t="shared" si="144"/>
        <v>0</v>
      </c>
      <c r="GP34" s="176">
        <f t="shared" si="144"/>
        <v>0</v>
      </c>
      <c r="GQ34" s="187"/>
      <c r="GR34" s="176">
        <v>0</v>
      </c>
      <c r="GS34" s="176">
        <v>0</v>
      </c>
      <c r="GT34" s="176">
        <f t="shared" si="107"/>
        <v>7.4639309216017496E-2</v>
      </c>
      <c r="GU34" s="176">
        <f t="shared" si="107"/>
        <v>7.341325838564465E-2</v>
      </c>
      <c r="GV34" s="176">
        <f t="shared" si="107"/>
        <v>6.8047827998227992E-2</v>
      </c>
      <c r="GW34" s="176">
        <f t="shared" si="107"/>
        <v>6.5735289410317421E-2</v>
      </c>
      <c r="GX34" s="176">
        <f t="shared" si="107"/>
        <v>6.4300174005101851E-2</v>
      </c>
      <c r="GY34" s="176">
        <f t="shared" si="107"/>
        <v>6.4710708652316901E-2</v>
      </c>
      <c r="GZ34" s="176">
        <f t="shared" si="107"/>
        <v>6.5397685147572215E-2</v>
      </c>
      <c r="HA34" s="176">
        <f t="shared" si="107"/>
        <v>6.5336039182453148E-2</v>
      </c>
      <c r="HB34" s="176">
        <f t="shared" si="107"/>
        <v>6.4404511100926209E-2</v>
      </c>
      <c r="HC34" s="176">
        <f t="shared" si="107"/>
        <v>6.204197971036552E-2</v>
      </c>
      <c r="HD34" s="176">
        <f t="shared" si="212"/>
        <v>6.1280985273145176E-2</v>
      </c>
      <c r="HE34" s="176">
        <f t="shared" si="212"/>
        <v>6.034403205925426E-2</v>
      </c>
      <c r="HF34" s="176">
        <f t="shared" si="212"/>
        <v>5.7946969300256404E-2</v>
      </c>
      <c r="HG34" s="176">
        <f t="shared" si="212"/>
        <v>5.5794402213659319E-2</v>
      </c>
      <c r="HH34" s="176">
        <f t="shared" si="212"/>
        <v>5.4986807600580681E-2</v>
      </c>
      <c r="HI34" s="176">
        <f t="shared" si="212"/>
        <v>5.1877389708349139E-2</v>
      </c>
      <c r="HJ34" s="176">
        <f t="shared" si="212"/>
        <v>5.1678729995596868E-2</v>
      </c>
      <c r="HK34" s="176">
        <f t="shared" si="212"/>
        <v>5.0008000067425867E-2</v>
      </c>
      <c r="HL34" s="176">
        <f t="shared" si="212"/>
        <v>4.8862089413149255E-2</v>
      </c>
      <c r="HM34" s="176">
        <f t="shared" si="212"/>
        <v>4.7426775780306248E-2</v>
      </c>
      <c r="HN34" s="176">
        <f t="shared" si="145"/>
        <v>4.550595760631633E-2</v>
      </c>
      <c r="HO34" s="176">
        <f t="shared" si="145"/>
        <v>4.3340131605147769E-2</v>
      </c>
      <c r="HP34" s="176">
        <f t="shared" si="145"/>
        <v>4.1277386662242399E-2</v>
      </c>
      <c r="HQ34" s="176">
        <f t="shared" si="145"/>
        <v>3.9312816702704534E-2</v>
      </c>
      <c r="HR34" s="176">
        <f t="shared" si="145"/>
        <v>3.744174915303336E-2</v>
      </c>
      <c r="HS34" s="176">
        <f t="shared" si="145"/>
        <v>3.565973382777813E-2</v>
      </c>
      <c r="HT34" s="176">
        <f t="shared" si="145"/>
        <v>3.3962532345125862E-2</v>
      </c>
      <c r="HU34" s="176">
        <f t="shared" si="145"/>
        <v>3.2346108046246984E-2</v>
      </c>
      <c r="HV34" s="176">
        <f t="shared" si="145"/>
        <v>3.0806616394423249E-2</v>
      </c>
      <c r="HW34" s="176">
        <f t="shared" si="145"/>
        <v>2.934039583112262E-2</v>
      </c>
      <c r="HX34" s="176">
        <f t="shared" si="145"/>
        <v>2.7943959067273438E-2</v>
      </c>
      <c r="HY34" s="176">
        <f t="shared" si="145"/>
        <v>2.6613984789024433E-2</v>
      </c>
      <c r="HZ34" s="176">
        <f t="shared" si="145"/>
        <v>2.5347309758263787E-2</v>
      </c>
      <c r="IA34" s="176">
        <f t="shared" si="145"/>
        <v>2.4140921289108677E-2</v>
      </c>
      <c r="IB34" s="176">
        <f t="shared" si="145"/>
        <v>2.2991950082471378E-2</v>
      </c>
    </row>
    <row r="35" spans="1:236" s="144" customFormat="1">
      <c r="A35" s="417" t="s">
        <v>133</v>
      </c>
      <c r="B35" s="419">
        <f>SUM(P35:AX35)*VLOOKUP($A35,input,12,FALSE)</f>
        <v>0</v>
      </c>
      <c r="C35" s="225">
        <f>SUM(AZ35:CH35)*VLOOKUP($A35,input,12,FALSE)</f>
        <v>4236.2782009420753</v>
      </c>
      <c r="D35" s="226">
        <f>SUM(B35:C35)</f>
        <v>4236.2782009420753</v>
      </c>
      <c r="E35" s="227">
        <f>IF(Years&gt;1,SUM(CJ35:DS35)*VLOOKUP($A35,input,26,FALSE),0)</f>
        <v>0</v>
      </c>
      <c r="F35" s="228">
        <f>IF(Years&gt;1,SUM(DU35:FD35)*VLOOKUP($A35,input,26,FALSE),0)</f>
        <v>0</v>
      </c>
      <c r="G35" s="227">
        <f>IF(Years&gt;2,SUM(FF35:GP35)*VLOOKUP($A35,input,40,FALSE),0)</f>
        <v>0</v>
      </c>
      <c r="H35" s="228">
        <f>IF(Years&gt;2,SUM(GR35:IB35)*VLOOKUP($A35,input,40,FALSE),0)</f>
        <v>0</v>
      </c>
      <c r="I35" s="227">
        <f>B35+E35+G35</f>
        <v>0</v>
      </c>
      <c r="J35" s="176">
        <f>H35+F35+C35</f>
        <v>4236.2782009420753</v>
      </c>
      <c r="K35" s="228">
        <f>SUM(I35:J35)</f>
        <v>4236.2782009420753</v>
      </c>
      <c r="L35" s="227">
        <f>(B35*VLOOKUP($A35,input,16,FALSE))+(E35*VLOOKUP($A35,input,30,FALSE))+(G35*VLOOKUP($A35,input,44,FALSE))</f>
        <v>0</v>
      </c>
      <c r="M35" s="176">
        <f>(C35*(VLOOKUP($A35,input,16,FALSE))+(F35*VLOOKUP($A35,input,30,FALSE))+(H35*VLOOKUP($A35,input,44,FALSE)))</f>
        <v>3389.0225607536604</v>
      </c>
      <c r="N35" s="228">
        <f>SUM(L35:M35)</f>
        <v>3389.0225607536604</v>
      </c>
      <c r="O35" s="176">
        <f t="shared" si="2"/>
        <v>9.6726542113184225E-2</v>
      </c>
      <c r="P35" s="176">
        <f t="shared" si="104"/>
        <v>0</v>
      </c>
      <c r="Q35" s="176">
        <f t="shared" si="104"/>
        <v>0</v>
      </c>
      <c r="R35" s="176">
        <f t="shared" si="104"/>
        <v>0</v>
      </c>
      <c r="S35" s="176">
        <f t="shared" si="104"/>
        <v>0</v>
      </c>
      <c r="T35" s="176">
        <f t="shared" si="104"/>
        <v>0</v>
      </c>
      <c r="U35" s="176">
        <f t="shared" si="104"/>
        <v>0</v>
      </c>
      <c r="V35" s="176">
        <f t="shared" si="104"/>
        <v>0</v>
      </c>
      <c r="W35" s="176">
        <f t="shared" si="104"/>
        <v>0</v>
      </c>
      <c r="X35" s="176">
        <f t="shared" si="104"/>
        <v>0</v>
      </c>
      <c r="Y35" s="176">
        <f t="shared" si="104"/>
        <v>0</v>
      </c>
      <c r="Z35" s="176">
        <f t="shared" si="209"/>
        <v>0</v>
      </c>
      <c r="AA35" s="176">
        <f t="shared" si="209"/>
        <v>0</v>
      </c>
      <c r="AB35" s="176">
        <f t="shared" si="209"/>
        <v>0</v>
      </c>
      <c r="AC35" s="176">
        <f t="shared" si="209"/>
        <v>0</v>
      </c>
      <c r="AD35" s="176">
        <f t="shared" si="209"/>
        <v>0</v>
      </c>
      <c r="AE35" s="176">
        <f t="shared" si="209"/>
        <v>0</v>
      </c>
      <c r="AF35" s="176">
        <f t="shared" si="209"/>
        <v>0</v>
      </c>
      <c r="AG35" s="176">
        <f t="shared" si="209"/>
        <v>0</v>
      </c>
      <c r="AH35" s="176">
        <f t="shared" si="209"/>
        <v>0</v>
      </c>
      <c r="AI35" s="176">
        <f t="shared" si="209"/>
        <v>0</v>
      </c>
      <c r="AJ35" s="176">
        <f t="shared" si="141"/>
        <v>0</v>
      </c>
      <c r="AK35" s="176">
        <f t="shared" si="141"/>
        <v>0</v>
      </c>
      <c r="AL35" s="176">
        <f t="shared" si="141"/>
        <v>0</v>
      </c>
      <c r="AM35" s="176">
        <f t="shared" si="141"/>
        <v>0</v>
      </c>
      <c r="AN35" s="176">
        <f t="shared" si="141"/>
        <v>0</v>
      </c>
      <c r="AO35" s="176">
        <f t="shared" si="141"/>
        <v>0</v>
      </c>
      <c r="AP35" s="176">
        <f t="shared" si="141"/>
        <v>0</v>
      </c>
      <c r="AQ35" s="176">
        <f t="shared" si="141"/>
        <v>0</v>
      </c>
      <c r="AR35" s="176">
        <f t="shared" si="141"/>
        <v>0</v>
      </c>
      <c r="AS35" s="176">
        <f t="shared" si="141"/>
        <v>0</v>
      </c>
      <c r="AT35" s="176">
        <f t="shared" si="141"/>
        <v>0</v>
      </c>
      <c r="AU35" s="176">
        <f t="shared" si="141"/>
        <v>0</v>
      </c>
      <c r="AV35" s="176">
        <f t="shared" si="141"/>
        <v>0</v>
      </c>
      <c r="AW35" s="176">
        <f t="shared" si="141"/>
        <v>0</v>
      </c>
      <c r="AX35" s="176">
        <f t="shared" si="141"/>
        <v>0</v>
      </c>
      <c r="AY35" s="187"/>
      <c r="AZ35" s="176">
        <f t="shared" si="105"/>
        <v>9.6726542113184225E-2</v>
      </c>
      <c r="BA35" s="176">
        <f t="shared" si="105"/>
        <v>9.5242878642011891E-2</v>
      </c>
      <c r="BB35" s="176">
        <f t="shared" si="105"/>
        <v>9.5811036349407089E-2</v>
      </c>
      <c r="BC35" s="176">
        <f t="shared" si="105"/>
        <v>9.4237211485418859E-2</v>
      </c>
      <c r="BD35" s="176">
        <f t="shared" si="105"/>
        <v>8.7349856132340753E-2</v>
      </c>
      <c r="BE35" s="176">
        <f t="shared" si="105"/>
        <v>8.4381357079590172E-2</v>
      </c>
      <c r="BF35" s="176">
        <f t="shared" si="105"/>
        <v>8.2539165670010559E-2</v>
      </c>
      <c r="BG35" s="176">
        <f t="shared" si="105"/>
        <v>8.3066150048887566E-2</v>
      </c>
      <c r="BH35" s="176">
        <f t="shared" si="105"/>
        <v>8.3947990069239337E-2</v>
      </c>
      <c r="BI35" s="176">
        <f t="shared" si="105"/>
        <v>8.3868857989014389E-2</v>
      </c>
      <c r="BJ35" s="176">
        <f t="shared" si="210"/>
        <v>8.2673098384362029E-2</v>
      </c>
      <c r="BK35" s="176">
        <f t="shared" si="210"/>
        <v>7.9640425878209603E-2</v>
      </c>
      <c r="BL35" s="176">
        <f t="shared" si="210"/>
        <v>7.8663572441970017E-2</v>
      </c>
      <c r="BM35" s="176">
        <f t="shared" si="210"/>
        <v>7.7460848845292737E-2</v>
      </c>
      <c r="BN35" s="176">
        <f t="shared" si="210"/>
        <v>7.4383850015232983E-2</v>
      </c>
      <c r="BO35" s="176">
        <f t="shared" si="210"/>
        <v>7.1620698995418466E-2</v>
      </c>
      <c r="BP35" s="176">
        <f t="shared" si="210"/>
        <v>7.0584027064206939E-2</v>
      </c>
      <c r="BQ35" s="176">
        <f t="shared" si="210"/>
        <v>6.6592610827544335E-2</v>
      </c>
      <c r="BR35" s="176">
        <f t="shared" si="210"/>
        <v>6.6337600523194068E-2</v>
      </c>
      <c r="BS35" s="176">
        <f t="shared" si="210"/>
        <v>6.4192961625013006E-2</v>
      </c>
      <c r="BT35" s="176">
        <f t="shared" si="142"/>
        <v>6.2722009006302176E-2</v>
      </c>
      <c r="BU35" s="176">
        <f t="shared" si="142"/>
        <v>6.0879563141066191E-2</v>
      </c>
      <c r="BV35" s="176">
        <f t="shared" si="142"/>
        <v>5.8413897504261826E-2</v>
      </c>
      <c r="BW35" s="176">
        <f t="shared" si="142"/>
        <v>5.5633726627761809E-2</v>
      </c>
      <c r="BX35" s="176">
        <f t="shared" si="142"/>
        <v>5.2985876148166924E-2</v>
      </c>
      <c r="BY35" s="176">
        <f t="shared" si="142"/>
        <v>5.0464048363567854E-2</v>
      </c>
      <c r="BZ35" s="176">
        <f t="shared" si="142"/>
        <v>4.8062245307018796E-2</v>
      </c>
      <c r="CA35" s="176">
        <f t="shared" si="142"/>
        <v>4.5774754480849819E-2</v>
      </c>
      <c r="CB35" s="176">
        <f t="shared" si="142"/>
        <v>4.359613526994522E-2</v>
      </c>
      <c r="CC35" s="176">
        <f t="shared" si="142"/>
        <v>4.1521206001672813E-2</v>
      </c>
      <c r="CD35" s="176">
        <f t="shared" si="142"/>
        <v>3.9545031621687543E-2</v>
      </c>
      <c r="CE35" s="176">
        <f t="shared" si="142"/>
        <v>3.7662911956296827E-2</v>
      </c>
      <c r="CF35" s="176">
        <f t="shared" si="142"/>
        <v>3.5870370533471196E-2</v>
      </c>
      <c r="CG35" s="176">
        <f t="shared" si="142"/>
        <v>3.4163143935911175E-2</v>
      </c>
      <c r="CH35" s="176">
        <f t="shared" si="142"/>
        <v>3.2537171660848227E-2</v>
      </c>
      <c r="CI35" s="187"/>
      <c r="CJ35" s="176">
        <v>0</v>
      </c>
      <c r="CK35" s="176">
        <f t="shared" si="153"/>
        <v>0</v>
      </c>
      <c r="CL35" s="176">
        <f t="shared" si="153"/>
        <v>0</v>
      </c>
      <c r="CM35" s="176">
        <f t="shared" si="153"/>
        <v>0</v>
      </c>
      <c r="CN35" s="176">
        <f t="shared" si="153"/>
        <v>0</v>
      </c>
      <c r="CO35" s="176">
        <f t="shared" si="153"/>
        <v>0</v>
      </c>
      <c r="CP35" s="176">
        <f t="shared" si="153"/>
        <v>0</v>
      </c>
      <c r="CQ35" s="176">
        <f t="shared" si="153"/>
        <v>0</v>
      </c>
      <c r="CR35" s="176">
        <f t="shared" si="153"/>
        <v>0</v>
      </c>
      <c r="CS35" s="176">
        <f t="shared" si="153"/>
        <v>0</v>
      </c>
      <c r="CT35" s="176">
        <f t="shared" si="153"/>
        <v>0</v>
      </c>
      <c r="CU35" s="176">
        <f t="shared" si="153"/>
        <v>0</v>
      </c>
      <c r="CV35" s="176">
        <f t="shared" si="153"/>
        <v>0</v>
      </c>
      <c r="CW35" s="176">
        <f t="shared" si="153"/>
        <v>0</v>
      </c>
      <c r="CX35" s="176">
        <f t="shared" si="153"/>
        <v>0</v>
      </c>
      <c r="CY35" s="176">
        <f t="shared" si="153"/>
        <v>0</v>
      </c>
      <c r="CZ35" s="176">
        <f t="shared" si="153"/>
        <v>0</v>
      </c>
      <c r="DA35" s="176">
        <f t="shared" si="143"/>
        <v>0</v>
      </c>
      <c r="DB35" s="176">
        <f t="shared" si="143"/>
        <v>0</v>
      </c>
      <c r="DC35" s="176">
        <f t="shared" si="143"/>
        <v>0</v>
      </c>
      <c r="DD35" s="176">
        <f t="shared" si="143"/>
        <v>0</v>
      </c>
      <c r="DE35" s="176">
        <f t="shared" si="143"/>
        <v>0</v>
      </c>
      <c r="DF35" s="176">
        <f t="shared" si="143"/>
        <v>0</v>
      </c>
      <c r="DG35" s="176">
        <f t="shared" si="143"/>
        <v>0</v>
      </c>
      <c r="DH35" s="176">
        <f t="shared" si="143"/>
        <v>0</v>
      </c>
      <c r="DI35" s="176">
        <f t="shared" si="143"/>
        <v>0</v>
      </c>
      <c r="DJ35" s="176">
        <f t="shared" si="143"/>
        <v>0</v>
      </c>
      <c r="DK35" s="176">
        <f t="shared" si="143"/>
        <v>0</v>
      </c>
      <c r="DL35" s="176">
        <f t="shared" si="143"/>
        <v>0</v>
      </c>
      <c r="DM35" s="176">
        <f t="shared" si="143"/>
        <v>0</v>
      </c>
      <c r="DN35" s="176">
        <f t="shared" si="143"/>
        <v>0</v>
      </c>
      <c r="DO35" s="176">
        <f t="shared" si="143"/>
        <v>0</v>
      </c>
      <c r="DP35" s="176">
        <f t="shared" si="40"/>
        <v>0</v>
      </c>
      <c r="DQ35" s="176">
        <f t="shared" si="40"/>
        <v>0</v>
      </c>
      <c r="DR35" s="176">
        <f t="shared" si="40"/>
        <v>0</v>
      </c>
      <c r="DS35" s="176">
        <f t="shared" si="40"/>
        <v>0</v>
      </c>
      <c r="DT35" s="187"/>
      <c r="DU35" s="176">
        <v>0</v>
      </c>
      <c r="DV35" s="176">
        <f t="shared" si="208"/>
        <v>9.5242878642011891E-2</v>
      </c>
      <c r="DW35" s="176">
        <f t="shared" si="208"/>
        <v>9.5811036349407089E-2</v>
      </c>
      <c r="DX35" s="176">
        <f t="shared" si="208"/>
        <v>9.4237211485418859E-2</v>
      </c>
      <c r="DY35" s="176">
        <f t="shared" si="208"/>
        <v>8.7349856132340753E-2</v>
      </c>
      <c r="DZ35" s="176">
        <f t="shared" si="208"/>
        <v>8.4381357079590172E-2</v>
      </c>
      <c r="EA35" s="176">
        <f t="shared" si="208"/>
        <v>8.2539165670010559E-2</v>
      </c>
      <c r="EB35" s="176">
        <f t="shared" si="208"/>
        <v>8.3066150048887566E-2</v>
      </c>
      <c r="EC35" s="176">
        <f t="shared" si="208"/>
        <v>8.3947990069239337E-2</v>
      </c>
      <c r="ED35" s="176">
        <f t="shared" si="208"/>
        <v>8.3868857989014389E-2</v>
      </c>
      <c r="EE35" s="176">
        <f t="shared" si="208"/>
        <v>8.2673098384362029E-2</v>
      </c>
      <c r="EF35" s="176">
        <f t="shared" si="194"/>
        <v>7.9640425878209603E-2</v>
      </c>
      <c r="EG35" s="176">
        <f t="shared" si="194"/>
        <v>7.8663572441970017E-2</v>
      </c>
      <c r="EH35" s="176">
        <f t="shared" si="194"/>
        <v>7.7460848845292737E-2</v>
      </c>
      <c r="EI35" s="176">
        <f t="shared" si="194"/>
        <v>7.4383850015232983E-2</v>
      </c>
      <c r="EJ35" s="176">
        <f t="shared" si="194"/>
        <v>7.1620698995418466E-2</v>
      </c>
      <c r="EK35" s="176">
        <f t="shared" si="194"/>
        <v>7.0584027064206939E-2</v>
      </c>
      <c r="EL35" s="176">
        <f t="shared" si="194"/>
        <v>6.6592610827544335E-2</v>
      </c>
      <c r="EM35" s="176">
        <f t="shared" si="194"/>
        <v>6.6337600523194068E-2</v>
      </c>
      <c r="EN35" s="176">
        <f t="shared" si="194"/>
        <v>6.4192961625013006E-2</v>
      </c>
      <c r="EO35" s="176">
        <f t="shared" si="194"/>
        <v>6.2722009006302176E-2</v>
      </c>
      <c r="EP35" s="176">
        <f t="shared" si="167"/>
        <v>6.0879563141066191E-2</v>
      </c>
      <c r="EQ35" s="176">
        <f t="shared" si="167"/>
        <v>5.8413897504261826E-2</v>
      </c>
      <c r="ER35" s="176">
        <f t="shared" si="167"/>
        <v>5.5633726627761809E-2</v>
      </c>
      <c r="ES35" s="176">
        <f t="shared" si="167"/>
        <v>5.2985876148166924E-2</v>
      </c>
      <c r="ET35" s="176">
        <f t="shared" si="167"/>
        <v>5.0464048363567854E-2</v>
      </c>
      <c r="EU35" s="176">
        <f t="shared" si="167"/>
        <v>4.8062245307018796E-2</v>
      </c>
      <c r="EV35" s="176">
        <f t="shared" si="167"/>
        <v>4.5774754480849819E-2</v>
      </c>
      <c r="EW35" s="176">
        <f t="shared" si="167"/>
        <v>4.359613526994522E-2</v>
      </c>
      <c r="EX35" s="176">
        <f t="shared" si="167"/>
        <v>4.1521206001672813E-2</v>
      </c>
      <c r="EY35" s="176">
        <f t="shared" si="167"/>
        <v>3.9545031621687543E-2</v>
      </c>
      <c r="EZ35" s="176">
        <f t="shared" si="167"/>
        <v>3.7662911956296827E-2</v>
      </c>
      <c r="FA35" s="176">
        <f t="shared" si="167"/>
        <v>3.5870370533471196E-2</v>
      </c>
      <c r="FB35" s="176">
        <f t="shared" si="167"/>
        <v>3.4163143935911175E-2</v>
      </c>
      <c r="FC35" s="176">
        <f t="shared" si="167"/>
        <v>3.2537171660848227E-2</v>
      </c>
      <c r="FD35" s="176">
        <f t="shared" si="167"/>
        <v>3.0988586462461623E-2</v>
      </c>
      <c r="FE35" s="187"/>
      <c r="FF35" s="176">
        <v>0</v>
      </c>
      <c r="FG35" s="176">
        <v>33</v>
      </c>
      <c r="FH35" s="176">
        <f t="shared" si="106"/>
        <v>0</v>
      </c>
      <c r="FI35" s="176">
        <f t="shared" si="106"/>
        <v>0</v>
      </c>
      <c r="FJ35" s="176">
        <f t="shared" si="106"/>
        <v>0</v>
      </c>
      <c r="FK35" s="176">
        <f t="shared" si="106"/>
        <v>0</v>
      </c>
      <c r="FL35" s="176">
        <f t="shared" si="106"/>
        <v>0</v>
      </c>
      <c r="FM35" s="176">
        <f t="shared" si="106"/>
        <v>0</v>
      </c>
      <c r="FN35" s="176">
        <f t="shared" si="106"/>
        <v>0</v>
      </c>
      <c r="FO35" s="176">
        <f t="shared" si="106"/>
        <v>0</v>
      </c>
      <c r="FP35" s="176">
        <f t="shared" si="106"/>
        <v>0</v>
      </c>
      <c r="FQ35" s="176">
        <f t="shared" si="106"/>
        <v>0</v>
      </c>
      <c r="FR35" s="176">
        <f t="shared" si="211"/>
        <v>0</v>
      </c>
      <c r="FS35" s="176">
        <f t="shared" si="211"/>
        <v>0</v>
      </c>
      <c r="FT35" s="176">
        <f t="shared" si="211"/>
        <v>0</v>
      </c>
      <c r="FU35" s="176">
        <f t="shared" si="211"/>
        <v>0</v>
      </c>
      <c r="FV35" s="176">
        <f t="shared" si="211"/>
        <v>0</v>
      </c>
      <c r="FW35" s="176">
        <f t="shared" si="211"/>
        <v>0</v>
      </c>
      <c r="FX35" s="176">
        <f t="shared" si="211"/>
        <v>0</v>
      </c>
      <c r="FY35" s="176">
        <f t="shared" si="211"/>
        <v>0</v>
      </c>
      <c r="FZ35" s="176">
        <f t="shared" si="211"/>
        <v>0</v>
      </c>
      <c r="GA35" s="176">
        <f t="shared" si="211"/>
        <v>0</v>
      </c>
      <c r="GB35" s="176">
        <f t="shared" si="144"/>
        <v>0</v>
      </c>
      <c r="GC35" s="176">
        <f t="shared" si="144"/>
        <v>0</v>
      </c>
      <c r="GD35" s="176">
        <f t="shared" si="144"/>
        <v>0</v>
      </c>
      <c r="GE35" s="176">
        <f t="shared" si="144"/>
        <v>0</v>
      </c>
      <c r="GF35" s="176">
        <f t="shared" si="144"/>
        <v>0</v>
      </c>
      <c r="GG35" s="176">
        <f t="shared" si="144"/>
        <v>0</v>
      </c>
      <c r="GH35" s="176">
        <f t="shared" si="144"/>
        <v>0</v>
      </c>
      <c r="GI35" s="176">
        <f t="shared" si="144"/>
        <v>0</v>
      </c>
      <c r="GJ35" s="176">
        <f t="shared" si="144"/>
        <v>0</v>
      </c>
      <c r="GK35" s="176">
        <f t="shared" si="144"/>
        <v>0</v>
      </c>
      <c r="GL35" s="176">
        <f t="shared" si="144"/>
        <v>0</v>
      </c>
      <c r="GM35" s="176">
        <f t="shared" si="144"/>
        <v>0</v>
      </c>
      <c r="GN35" s="176">
        <f t="shared" si="144"/>
        <v>0</v>
      </c>
      <c r="GO35" s="176">
        <f t="shared" si="144"/>
        <v>0</v>
      </c>
      <c r="GP35" s="176">
        <f t="shared" si="144"/>
        <v>0</v>
      </c>
      <c r="GQ35" s="187"/>
      <c r="GR35" s="176">
        <v>0</v>
      </c>
      <c r="GS35" s="176">
        <v>0</v>
      </c>
      <c r="GT35" s="176">
        <f t="shared" si="107"/>
        <v>9.5811036349407089E-2</v>
      </c>
      <c r="GU35" s="176">
        <f t="shared" si="107"/>
        <v>9.4237211485418859E-2</v>
      </c>
      <c r="GV35" s="176">
        <f t="shared" si="107"/>
        <v>8.7349856132340753E-2</v>
      </c>
      <c r="GW35" s="176">
        <f t="shared" si="107"/>
        <v>8.4381357079590172E-2</v>
      </c>
      <c r="GX35" s="176">
        <f t="shared" si="107"/>
        <v>8.2539165670010559E-2</v>
      </c>
      <c r="GY35" s="176">
        <f t="shared" si="107"/>
        <v>8.3066150048887566E-2</v>
      </c>
      <c r="GZ35" s="176">
        <f t="shared" si="107"/>
        <v>8.3947990069239337E-2</v>
      </c>
      <c r="HA35" s="176">
        <f t="shared" si="107"/>
        <v>8.3868857989014389E-2</v>
      </c>
      <c r="HB35" s="176">
        <f t="shared" si="107"/>
        <v>8.2673098384362029E-2</v>
      </c>
      <c r="HC35" s="176">
        <f t="shared" si="107"/>
        <v>7.9640425878209603E-2</v>
      </c>
      <c r="HD35" s="176">
        <f t="shared" si="212"/>
        <v>7.8663572441970017E-2</v>
      </c>
      <c r="HE35" s="176">
        <f t="shared" si="212"/>
        <v>7.7460848845292737E-2</v>
      </c>
      <c r="HF35" s="176">
        <f t="shared" si="212"/>
        <v>7.4383850015232983E-2</v>
      </c>
      <c r="HG35" s="176">
        <f t="shared" si="212"/>
        <v>7.1620698995418466E-2</v>
      </c>
      <c r="HH35" s="176">
        <f t="shared" si="212"/>
        <v>7.0584027064206939E-2</v>
      </c>
      <c r="HI35" s="176">
        <f t="shared" si="212"/>
        <v>6.6592610827544335E-2</v>
      </c>
      <c r="HJ35" s="176">
        <f t="shared" si="212"/>
        <v>6.6337600523194068E-2</v>
      </c>
      <c r="HK35" s="176">
        <f t="shared" si="212"/>
        <v>6.4192961625013006E-2</v>
      </c>
      <c r="HL35" s="176">
        <f t="shared" si="212"/>
        <v>6.2722009006302176E-2</v>
      </c>
      <c r="HM35" s="176">
        <f t="shared" si="212"/>
        <v>6.0879563141066191E-2</v>
      </c>
      <c r="HN35" s="176">
        <f t="shared" si="145"/>
        <v>5.8413897504261826E-2</v>
      </c>
      <c r="HO35" s="176">
        <f t="shared" si="145"/>
        <v>5.5633726627761809E-2</v>
      </c>
      <c r="HP35" s="176">
        <f t="shared" si="145"/>
        <v>5.2985876148166924E-2</v>
      </c>
      <c r="HQ35" s="176">
        <f t="shared" si="145"/>
        <v>5.0464048363567854E-2</v>
      </c>
      <c r="HR35" s="176">
        <f t="shared" si="145"/>
        <v>4.8062245307018796E-2</v>
      </c>
      <c r="HS35" s="176">
        <f t="shared" si="145"/>
        <v>4.5774754480849819E-2</v>
      </c>
      <c r="HT35" s="176">
        <f t="shared" si="145"/>
        <v>4.359613526994522E-2</v>
      </c>
      <c r="HU35" s="176">
        <f t="shared" si="145"/>
        <v>4.1521206001672813E-2</v>
      </c>
      <c r="HV35" s="176">
        <f t="shared" si="145"/>
        <v>3.9545031621687543E-2</v>
      </c>
      <c r="HW35" s="176">
        <f t="shared" si="145"/>
        <v>3.7662911956296827E-2</v>
      </c>
      <c r="HX35" s="176">
        <f t="shared" si="145"/>
        <v>3.5870370533471196E-2</v>
      </c>
      <c r="HY35" s="176">
        <f t="shared" si="145"/>
        <v>3.4163143935911175E-2</v>
      </c>
      <c r="HZ35" s="176">
        <f t="shared" si="145"/>
        <v>3.2537171660848227E-2</v>
      </c>
      <c r="IA35" s="176">
        <f t="shared" si="145"/>
        <v>3.0988586462461623E-2</v>
      </c>
      <c r="IB35" s="176">
        <f t="shared" si="145"/>
        <v>2.9513705153941631E-2</v>
      </c>
    </row>
    <row r="36" spans="1:236" s="144" customFormat="1">
      <c r="A36" s="417" t="s">
        <v>134</v>
      </c>
      <c r="B36" s="419">
        <f>SUM(P36:AX36)*VLOOKUP($A36,input,12,FALSE)</f>
        <v>0</v>
      </c>
      <c r="C36" s="225">
        <f>SUM(AZ36:CH36)*VLOOKUP($A36,input,12,FALSE)</f>
        <v>1298.5565777280274</v>
      </c>
      <c r="D36" s="226">
        <f>SUM(B36:C36)</f>
        <v>1298.5565777280274</v>
      </c>
      <c r="E36" s="227">
        <f>IF(Years&gt;1,SUM(CJ36:DS36)*VLOOKUP($A36,input,26,FALSE),0)</f>
        <v>0</v>
      </c>
      <c r="F36" s="228">
        <f>IF(Years&gt;1,SUM(DU36:FD36)*VLOOKUP($A36,input,26,FALSE),0)</f>
        <v>0</v>
      </c>
      <c r="G36" s="227">
        <f>IF(Years&gt;2,SUM(FF36:GP36)*VLOOKUP($A36,input,40,FALSE),0)</f>
        <v>0</v>
      </c>
      <c r="H36" s="228">
        <f>IF(Years&gt;2,SUM(GR36:IB36)*VLOOKUP($A36,input,40,FALSE),0)</f>
        <v>0</v>
      </c>
      <c r="I36" s="227">
        <f>B36+E36+G36</f>
        <v>0</v>
      </c>
      <c r="J36" s="176">
        <f>H36+F36+C36</f>
        <v>1298.5565777280274</v>
      </c>
      <c r="K36" s="228">
        <f>SUM(I36:J36)</f>
        <v>1298.5565777280274</v>
      </c>
      <c r="L36" s="227">
        <f>(B36*VLOOKUP($A36,input,16,FALSE))+(E36*VLOOKUP($A36,input,30,FALSE))+(G36*VLOOKUP($A36,input,44,FALSE))</f>
        <v>0</v>
      </c>
      <c r="M36" s="176">
        <f>(C36*(VLOOKUP($A36,input,16,FALSE))+(F36*VLOOKUP($A36,input,30,FALSE))+(H36*VLOOKUP($A36,input,44,FALSE)))</f>
        <v>1038.8452621824219</v>
      </c>
      <c r="N36" s="228">
        <f>SUM(L36:M36)</f>
        <v>1038.8452621824219</v>
      </c>
      <c r="O36" s="176">
        <f t="shared" si="2"/>
        <v>0.12462146249788529</v>
      </c>
      <c r="P36" s="176">
        <f t="shared" si="104"/>
        <v>0</v>
      </c>
      <c r="Q36" s="176">
        <f t="shared" si="104"/>
        <v>0</v>
      </c>
      <c r="R36" s="176">
        <f t="shared" si="104"/>
        <v>0</v>
      </c>
      <c r="S36" s="176">
        <f t="shared" si="104"/>
        <v>0</v>
      </c>
      <c r="T36" s="176">
        <f t="shared" si="104"/>
        <v>0</v>
      </c>
      <c r="U36" s="176">
        <f t="shared" si="104"/>
        <v>0</v>
      </c>
      <c r="V36" s="176">
        <f t="shared" si="104"/>
        <v>0</v>
      </c>
      <c r="W36" s="176">
        <f t="shared" si="104"/>
        <v>0</v>
      </c>
      <c r="X36" s="176">
        <f t="shared" si="104"/>
        <v>0</v>
      </c>
      <c r="Y36" s="176">
        <f t="shared" si="104"/>
        <v>0</v>
      </c>
      <c r="Z36" s="176">
        <f t="shared" si="209"/>
        <v>0</v>
      </c>
      <c r="AA36" s="176">
        <f t="shared" si="209"/>
        <v>0</v>
      </c>
      <c r="AB36" s="176">
        <f t="shared" si="209"/>
        <v>0</v>
      </c>
      <c r="AC36" s="176">
        <f t="shared" si="209"/>
        <v>0</v>
      </c>
      <c r="AD36" s="176">
        <f t="shared" si="209"/>
        <v>0</v>
      </c>
      <c r="AE36" s="176">
        <f t="shared" si="209"/>
        <v>0</v>
      </c>
      <c r="AF36" s="176">
        <f t="shared" si="209"/>
        <v>0</v>
      </c>
      <c r="AG36" s="176">
        <f t="shared" si="209"/>
        <v>0</v>
      </c>
      <c r="AH36" s="176">
        <f t="shared" si="209"/>
        <v>0</v>
      </c>
      <c r="AI36" s="176">
        <f t="shared" si="209"/>
        <v>0</v>
      </c>
      <c r="AJ36" s="176">
        <f t="shared" si="141"/>
        <v>0</v>
      </c>
      <c r="AK36" s="176">
        <f t="shared" si="141"/>
        <v>0</v>
      </c>
      <c r="AL36" s="176">
        <f t="shared" si="141"/>
        <v>0</v>
      </c>
      <c r="AM36" s="176">
        <f t="shared" si="141"/>
        <v>0</v>
      </c>
      <c r="AN36" s="176">
        <f t="shared" si="141"/>
        <v>0</v>
      </c>
      <c r="AO36" s="176">
        <f t="shared" si="141"/>
        <v>0</v>
      </c>
      <c r="AP36" s="176">
        <f t="shared" si="141"/>
        <v>0</v>
      </c>
      <c r="AQ36" s="176">
        <f t="shared" si="141"/>
        <v>0</v>
      </c>
      <c r="AR36" s="176">
        <f t="shared" si="141"/>
        <v>0</v>
      </c>
      <c r="AS36" s="176">
        <f t="shared" si="141"/>
        <v>0</v>
      </c>
      <c r="AT36" s="176">
        <f t="shared" si="141"/>
        <v>0</v>
      </c>
      <c r="AU36" s="176">
        <f t="shared" si="141"/>
        <v>0</v>
      </c>
      <c r="AV36" s="176">
        <f t="shared" si="141"/>
        <v>0</v>
      </c>
      <c r="AW36" s="176">
        <f t="shared" si="141"/>
        <v>0</v>
      </c>
      <c r="AX36" s="176">
        <f t="shared" si="141"/>
        <v>0</v>
      </c>
      <c r="AY36" s="187"/>
      <c r="AZ36" s="176">
        <f t="shared" si="105"/>
        <v>0.12462146249788529</v>
      </c>
      <c r="BA36" s="176">
        <f t="shared" si="105"/>
        <v>0.12270992604064451</v>
      </c>
      <c r="BB36" s="176">
        <f t="shared" si="105"/>
        <v>0.12344193447264433</v>
      </c>
      <c r="BC36" s="176">
        <f t="shared" si="105"/>
        <v>0.1214142350224123</v>
      </c>
      <c r="BD36" s="176">
        <f t="shared" si="105"/>
        <v>0.112540638612454</v>
      </c>
      <c r="BE36" s="176">
        <f t="shared" si="105"/>
        <v>0.1087160555632173</v>
      </c>
      <c r="BF36" s="176">
        <f t="shared" si="105"/>
        <v>0.10634259546997615</v>
      </c>
      <c r="BG36" s="176">
        <f t="shared" si="105"/>
        <v>0.10702155661729333</v>
      </c>
      <c r="BH36" s="176">
        <f t="shared" si="105"/>
        <v>0.10815771005175406</v>
      </c>
      <c r="BI36" s="176">
        <f t="shared" si="105"/>
        <v>0.10805575710944176</v>
      </c>
      <c r="BJ36" s="176">
        <f t="shared" si="210"/>
        <v>0.10651515297460874</v>
      </c>
      <c r="BK36" s="176">
        <f t="shared" si="210"/>
        <v>0.10260788952098913</v>
      </c>
      <c r="BL36" s="176">
        <f t="shared" si="210"/>
        <v>0.10134932179789394</v>
      </c>
      <c r="BM36" s="176">
        <f t="shared" si="210"/>
        <v>9.9799745328766662E-2</v>
      </c>
      <c r="BN36" s="176">
        <f t="shared" si="210"/>
        <v>9.5835372304270222E-2</v>
      </c>
      <c r="BO36" s="176">
        <f t="shared" si="210"/>
        <v>9.2275357507205794E-2</v>
      </c>
      <c r="BP36" s="176">
        <f t="shared" si="210"/>
        <v>9.0939720262498816E-2</v>
      </c>
      <c r="BQ36" s="176">
        <f t="shared" si="210"/>
        <v>8.5797221440731278E-2</v>
      </c>
      <c r="BR36" s="176">
        <f t="shared" si="210"/>
        <v>8.5468668838871747E-2</v>
      </c>
      <c r="BS36" s="176">
        <f t="shared" si="210"/>
        <v>8.2705538573050477E-2</v>
      </c>
      <c r="BT36" s="176">
        <f t="shared" si="142"/>
        <v>8.081037864482378E-2</v>
      </c>
      <c r="BU36" s="176">
        <f t="shared" si="142"/>
        <v>7.8436590713583415E-2</v>
      </c>
      <c r="BV36" s="176">
        <f t="shared" si="142"/>
        <v>7.5259852964292398E-2</v>
      </c>
      <c r="BW36" s="176">
        <f t="shared" si="142"/>
        <v>7.1677909962359773E-2</v>
      </c>
      <c r="BX36" s="176">
        <f t="shared" si="142"/>
        <v>6.8266447172170105E-2</v>
      </c>
      <c r="BY36" s="176">
        <f t="shared" si="142"/>
        <v>6.5017350700626739E-2</v>
      </c>
      <c r="BZ36" s="176">
        <f t="shared" si="142"/>
        <v>6.1922892830016715E-2</v>
      </c>
      <c r="CA36" s="176">
        <f t="shared" si="142"/>
        <v>5.8975713638248446E-2</v>
      </c>
      <c r="CB36" s="176">
        <f t="shared" si="142"/>
        <v>5.6168803493861996E-2</v>
      </c>
      <c r="CC36" s="176">
        <f t="shared" si="142"/>
        <v>5.3495486384177712E-2</v>
      </c>
      <c r="CD36" s="176">
        <f t="shared" si="142"/>
        <v>5.0949404036930761E-2</v>
      </c>
      <c r="CE36" s="176">
        <f t="shared" si="142"/>
        <v>4.852450079762588E-2</v>
      </c>
      <c r="CF36" s="176">
        <f t="shared" si="142"/>
        <v>4.6215009226644531E-2</v>
      </c>
      <c r="CG36" s="176">
        <f t="shared" si="142"/>
        <v>4.40154363818481E-2</v>
      </c>
      <c r="CH36" s="176">
        <f t="shared" si="142"/>
        <v>4.1920550754051648E-2</v>
      </c>
      <c r="CI36" s="187"/>
      <c r="CJ36" s="176">
        <v>0</v>
      </c>
      <c r="CK36" s="176">
        <f t="shared" si="153"/>
        <v>0</v>
      </c>
      <c r="CL36" s="176">
        <f t="shared" si="153"/>
        <v>0</v>
      </c>
      <c r="CM36" s="176">
        <f t="shared" si="153"/>
        <v>0</v>
      </c>
      <c r="CN36" s="176">
        <f t="shared" si="153"/>
        <v>0</v>
      </c>
      <c r="CO36" s="176">
        <f t="shared" si="153"/>
        <v>0</v>
      </c>
      <c r="CP36" s="176">
        <f t="shared" si="153"/>
        <v>0</v>
      </c>
      <c r="CQ36" s="176">
        <f t="shared" si="153"/>
        <v>0</v>
      </c>
      <c r="CR36" s="176">
        <f t="shared" si="153"/>
        <v>0</v>
      </c>
      <c r="CS36" s="176">
        <f t="shared" si="153"/>
        <v>0</v>
      </c>
      <c r="CT36" s="176">
        <f t="shared" si="153"/>
        <v>0</v>
      </c>
      <c r="CU36" s="176">
        <f t="shared" si="153"/>
        <v>0</v>
      </c>
      <c r="CV36" s="176">
        <f t="shared" si="153"/>
        <v>0</v>
      </c>
      <c r="CW36" s="176">
        <f t="shared" si="153"/>
        <v>0</v>
      </c>
      <c r="CX36" s="176">
        <f t="shared" si="153"/>
        <v>0</v>
      </c>
      <c r="CY36" s="176">
        <f t="shared" si="153"/>
        <v>0</v>
      </c>
      <c r="CZ36" s="176">
        <f t="shared" si="153"/>
        <v>0</v>
      </c>
      <c r="DA36" s="176">
        <f t="shared" si="143"/>
        <v>0</v>
      </c>
      <c r="DB36" s="176">
        <f t="shared" si="143"/>
        <v>0</v>
      </c>
      <c r="DC36" s="176">
        <f t="shared" si="143"/>
        <v>0</v>
      </c>
      <c r="DD36" s="176">
        <f t="shared" si="143"/>
        <v>0</v>
      </c>
      <c r="DE36" s="176">
        <f t="shared" si="143"/>
        <v>0</v>
      </c>
      <c r="DF36" s="176">
        <f t="shared" si="143"/>
        <v>0</v>
      </c>
      <c r="DG36" s="176">
        <f t="shared" si="143"/>
        <v>0</v>
      </c>
      <c r="DH36" s="176">
        <f t="shared" si="143"/>
        <v>0</v>
      </c>
      <c r="DI36" s="176">
        <f t="shared" si="143"/>
        <v>0</v>
      </c>
      <c r="DJ36" s="176">
        <f t="shared" si="143"/>
        <v>0</v>
      </c>
      <c r="DK36" s="176">
        <f t="shared" si="143"/>
        <v>0</v>
      </c>
      <c r="DL36" s="176">
        <f t="shared" si="143"/>
        <v>0</v>
      </c>
      <c r="DM36" s="176">
        <f t="shared" si="143"/>
        <v>0</v>
      </c>
      <c r="DN36" s="176">
        <f t="shared" si="143"/>
        <v>0</v>
      </c>
      <c r="DO36" s="176">
        <f t="shared" si="143"/>
        <v>0</v>
      </c>
      <c r="DP36" s="176">
        <f t="shared" si="40"/>
        <v>0</v>
      </c>
      <c r="DQ36" s="176">
        <f t="shared" si="40"/>
        <v>0</v>
      </c>
      <c r="DR36" s="176">
        <f t="shared" si="40"/>
        <v>0</v>
      </c>
      <c r="DS36" s="176">
        <f t="shared" si="40"/>
        <v>0</v>
      </c>
      <c r="DT36" s="187"/>
      <c r="DU36" s="176">
        <v>0</v>
      </c>
      <c r="DV36" s="176">
        <f t="shared" si="208"/>
        <v>0.12270992604064451</v>
      </c>
      <c r="DW36" s="176">
        <f t="shared" si="208"/>
        <v>0.12344193447264433</v>
      </c>
      <c r="DX36" s="176">
        <f t="shared" si="208"/>
        <v>0.1214142350224123</v>
      </c>
      <c r="DY36" s="176">
        <f t="shared" si="208"/>
        <v>0.112540638612454</v>
      </c>
      <c r="DZ36" s="176">
        <f t="shared" si="208"/>
        <v>0.1087160555632173</v>
      </c>
      <c r="EA36" s="176">
        <f t="shared" si="208"/>
        <v>0.10634259546997615</v>
      </c>
      <c r="EB36" s="176">
        <f t="shared" si="208"/>
        <v>0.10702155661729333</v>
      </c>
      <c r="EC36" s="176">
        <f t="shared" si="208"/>
        <v>0.10815771005175406</v>
      </c>
      <c r="ED36" s="176">
        <f t="shared" si="208"/>
        <v>0.10805575710944176</v>
      </c>
      <c r="EE36" s="176">
        <f t="shared" si="208"/>
        <v>0.10651515297460874</v>
      </c>
      <c r="EF36" s="176">
        <f t="shared" si="194"/>
        <v>0.10260788952098913</v>
      </c>
      <c r="EG36" s="176">
        <f t="shared" si="194"/>
        <v>0.10134932179789394</v>
      </c>
      <c r="EH36" s="176">
        <f t="shared" si="194"/>
        <v>9.9799745328766662E-2</v>
      </c>
      <c r="EI36" s="176">
        <f t="shared" si="194"/>
        <v>9.5835372304270222E-2</v>
      </c>
      <c r="EJ36" s="176">
        <f t="shared" si="194"/>
        <v>9.2275357507205794E-2</v>
      </c>
      <c r="EK36" s="176">
        <f t="shared" si="194"/>
        <v>9.0939720262498816E-2</v>
      </c>
      <c r="EL36" s="176">
        <f t="shared" si="194"/>
        <v>8.5797221440731278E-2</v>
      </c>
      <c r="EM36" s="176">
        <f t="shared" si="194"/>
        <v>8.5468668838871747E-2</v>
      </c>
      <c r="EN36" s="176">
        <f t="shared" si="194"/>
        <v>8.2705538573050477E-2</v>
      </c>
      <c r="EO36" s="176">
        <f t="shared" si="194"/>
        <v>8.081037864482378E-2</v>
      </c>
      <c r="EP36" s="176">
        <f t="shared" si="167"/>
        <v>7.8436590713583415E-2</v>
      </c>
      <c r="EQ36" s="176">
        <f t="shared" si="167"/>
        <v>7.5259852964292398E-2</v>
      </c>
      <c r="ER36" s="176">
        <f t="shared" si="167"/>
        <v>7.1677909962359773E-2</v>
      </c>
      <c r="ES36" s="176">
        <f t="shared" si="167"/>
        <v>6.8266447172170105E-2</v>
      </c>
      <c r="ET36" s="176">
        <f t="shared" si="167"/>
        <v>6.5017350700626739E-2</v>
      </c>
      <c r="EU36" s="176">
        <f t="shared" si="167"/>
        <v>6.1922892830016715E-2</v>
      </c>
      <c r="EV36" s="176">
        <f t="shared" si="167"/>
        <v>5.8975713638248446E-2</v>
      </c>
      <c r="EW36" s="176">
        <f t="shared" si="167"/>
        <v>5.6168803493861996E-2</v>
      </c>
      <c r="EX36" s="176">
        <f t="shared" si="167"/>
        <v>5.3495486384177712E-2</v>
      </c>
      <c r="EY36" s="176">
        <f t="shared" si="167"/>
        <v>5.0949404036930761E-2</v>
      </c>
      <c r="EZ36" s="176">
        <f t="shared" si="167"/>
        <v>4.852450079762588E-2</v>
      </c>
      <c r="FA36" s="176">
        <f t="shared" si="167"/>
        <v>4.6215009226644531E-2</v>
      </c>
      <c r="FB36" s="176">
        <f t="shared" si="167"/>
        <v>4.40154363818481E-2</v>
      </c>
      <c r="FC36" s="176">
        <f t="shared" si="167"/>
        <v>4.1920550754051648E-2</v>
      </c>
      <c r="FD36" s="176">
        <f t="shared" si="167"/>
        <v>3.9925369824295127E-2</v>
      </c>
      <c r="FE36" s="187"/>
      <c r="FF36" s="176">
        <v>0</v>
      </c>
      <c r="FG36" s="176">
        <v>34</v>
      </c>
      <c r="FH36" s="176">
        <f t="shared" si="106"/>
        <v>0</v>
      </c>
      <c r="FI36" s="176">
        <f t="shared" si="106"/>
        <v>0</v>
      </c>
      <c r="FJ36" s="176">
        <f t="shared" si="106"/>
        <v>0</v>
      </c>
      <c r="FK36" s="176">
        <f t="shared" si="106"/>
        <v>0</v>
      </c>
      <c r="FL36" s="176">
        <f t="shared" si="106"/>
        <v>0</v>
      </c>
      <c r="FM36" s="176">
        <f t="shared" si="106"/>
        <v>0</v>
      </c>
      <c r="FN36" s="176">
        <f t="shared" si="106"/>
        <v>0</v>
      </c>
      <c r="FO36" s="176">
        <f t="shared" si="106"/>
        <v>0</v>
      </c>
      <c r="FP36" s="176">
        <f t="shared" si="106"/>
        <v>0</v>
      </c>
      <c r="FQ36" s="176">
        <f t="shared" si="106"/>
        <v>0</v>
      </c>
      <c r="FR36" s="176">
        <f t="shared" si="211"/>
        <v>0</v>
      </c>
      <c r="FS36" s="176">
        <f t="shared" si="211"/>
        <v>0</v>
      </c>
      <c r="FT36" s="176">
        <f t="shared" si="211"/>
        <v>0</v>
      </c>
      <c r="FU36" s="176">
        <f t="shared" si="211"/>
        <v>0</v>
      </c>
      <c r="FV36" s="176">
        <f t="shared" si="211"/>
        <v>0</v>
      </c>
      <c r="FW36" s="176">
        <f t="shared" si="211"/>
        <v>0</v>
      </c>
      <c r="FX36" s="176">
        <f t="shared" si="211"/>
        <v>0</v>
      </c>
      <c r="FY36" s="176">
        <f t="shared" si="211"/>
        <v>0</v>
      </c>
      <c r="FZ36" s="176">
        <f t="shared" si="211"/>
        <v>0</v>
      </c>
      <c r="GA36" s="176">
        <f t="shared" si="211"/>
        <v>0</v>
      </c>
      <c r="GB36" s="176">
        <f t="shared" si="144"/>
        <v>0</v>
      </c>
      <c r="GC36" s="176">
        <f t="shared" si="144"/>
        <v>0</v>
      </c>
      <c r="GD36" s="176">
        <f t="shared" si="144"/>
        <v>0</v>
      </c>
      <c r="GE36" s="176">
        <f t="shared" si="144"/>
        <v>0</v>
      </c>
      <c r="GF36" s="176">
        <f t="shared" si="144"/>
        <v>0</v>
      </c>
      <c r="GG36" s="176">
        <f t="shared" si="144"/>
        <v>0</v>
      </c>
      <c r="GH36" s="176">
        <f t="shared" si="144"/>
        <v>0</v>
      </c>
      <c r="GI36" s="176">
        <f t="shared" si="144"/>
        <v>0</v>
      </c>
      <c r="GJ36" s="176">
        <f t="shared" si="144"/>
        <v>0</v>
      </c>
      <c r="GK36" s="176">
        <f t="shared" si="144"/>
        <v>0</v>
      </c>
      <c r="GL36" s="176">
        <f t="shared" si="144"/>
        <v>0</v>
      </c>
      <c r="GM36" s="176">
        <f t="shared" si="144"/>
        <v>0</v>
      </c>
      <c r="GN36" s="176">
        <f t="shared" si="144"/>
        <v>0</v>
      </c>
      <c r="GO36" s="176">
        <f t="shared" si="144"/>
        <v>0</v>
      </c>
      <c r="GP36" s="176">
        <f t="shared" si="144"/>
        <v>0</v>
      </c>
      <c r="GQ36" s="187"/>
      <c r="GR36" s="176">
        <v>0</v>
      </c>
      <c r="GS36" s="176">
        <v>0</v>
      </c>
      <c r="GT36" s="176">
        <f t="shared" si="107"/>
        <v>0.12344193447264433</v>
      </c>
      <c r="GU36" s="176">
        <f t="shared" si="107"/>
        <v>0.1214142350224123</v>
      </c>
      <c r="GV36" s="176">
        <f t="shared" si="107"/>
        <v>0.112540638612454</v>
      </c>
      <c r="GW36" s="176">
        <f t="shared" si="107"/>
        <v>0.1087160555632173</v>
      </c>
      <c r="GX36" s="176">
        <f t="shared" si="107"/>
        <v>0.10634259546997615</v>
      </c>
      <c r="GY36" s="176">
        <f t="shared" si="107"/>
        <v>0.10702155661729333</v>
      </c>
      <c r="GZ36" s="176">
        <f t="shared" si="107"/>
        <v>0.10815771005175406</v>
      </c>
      <c r="HA36" s="176">
        <f t="shared" si="107"/>
        <v>0.10805575710944176</v>
      </c>
      <c r="HB36" s="176">
        <f t="shared" si="107"/>
        <v>0.10651515297460874</v>
      </c>
      <c r="HC36" s="176">
        <f t="shared" si="107"/>
        <v>0.10260788952098913</v>
      </c>
      <c r="HD36" s="176">
        <f t="shared" si="212"/>
        <v>0.10134932179789394</v>
      </c>
      <c r="HE36" s="176">
        <f t="shared" si="212"/>
        <v>9.9799745328766662E-2</v>
      </c>
      <c r="HF36" s="176">
        <f t="shared" si="212"/>
        <v>9.5835372304270222E-2</v>
      </c>
      <c r="HG36" s="176">
        <f t="shared" si="212"/>
        <v>9.2275357507205794E-2</v>
      </c>
      <c r="HH36" s="176">
        <f t="shared" si="212"/>
        <v>9.0939720262498816E-2</v>
      </c>
      <c r="HI36" s="176">
        <f t="shared" si="212"/>
        <v>8.5797221440731278E-2</v>
      </c>
      <c r="HJ36" s="176">
        <f t="shared" si="212"/>
        <v>8.5468668838871747E-2</v>
      </c>
      <c r="HK36" s="176">
        <f t="shared" si="212"/>
        <v>8.2705538573050477E-2</v>
      </c>
      <c r="HL36" s="176">
        <f t="shared" si="212"/>
        <v>8.081037864482378E-2</v>
      </c>
      <c r="HM36" s="176">
        <f t="shared" si="212"/>
        <v>7.8436590713583415E-2</v>
      </c>
      <c r="HN36" s="176">
        <f t="shared" si="145"/>
        <v>7.5259852964292398E-2</v>
      </c>
      <c r="HO36" s="176">
        <f t="shared" si="145"/>
        <v>7.1677909962359773E-2</v>
      </c>
      <c r="HP36" s="176">
        <f t="shared" si="145"/>
        <v>6.8266447172170105E-2</v>
      </c>
      <c r="HQ36" s="176">
        <f t="shared" si="145"/>
        <v>6.5017350700626739E-2</v>
      </c>
      <c r="HR36" s="176">
        <f t="shared" si="145"/>
        <v>6.1922892830016715E-2</v>
      </c>
      <c r="HS36" s="176">
        <f t="shared" si="145"/>
        <v>5.8975713638248446E-2</v>
      </c>
      <c r="HT36" s="176">
        <f t="shared" si="145"/>
        <v>5.6168803493861996E-2</v>
      </c>
      <c r="HU36" s="176">
        <f t="shared" si="145"/>
        <v>5.3495486384177712E-2</v>
      </c>
      <c r="HV36" s="176">
        <f t="shared" si="145"/>
        <v>5.0949404036930761E-2</v>
      </c>
      <c r="HW36" s="176">
        <f t="shared" si="145"/>
        <v>4.852450079762588E-2</v>
      </c>
      <c r="HX36" s="176">
        <f t="shared" si="145"/>
        <v>4.6215009226644531E-2</v>
      </c>
      <c r="HY36" s="176">
        <f t="shared" si="145"/>
        <v>4.40154363818481E-2</v>
      </c>
      <c r="HZ36" s="176">
        <f t="shared" si="145"/>
        <v>4.1920550754051648E-2</v>
      </c>
      <c r="IA36" s="176">
        <f t="shared" si="145"/>
        <v>3.9925369824295127E-2</v>
      </c>
      <c r="IB36" s="176">
        <f t="shared" si="145"/>
        <v>3.8025148213318052E-2</v>
      </c>
    </row>
    <row r="37" spans="1:236" s="144" customFormat="1">
      <c r="A37" s="418" t="s">
        <v>103</v>
      </c>
      <c r="B37" s="419">
        <f t="shared" si="74"/>
        <v>672620.44542174821</v>
      </c>
      <c r="C37" s="225">
        <f t="shared" si="75"/>
        <v>973178.07772384619</v>
      </c>
      <c r="D37" s="226">
        <f t="shared" si="76"/>
        <v>1645798.5231455944</v>
      </c>
      <c r="E37" s="227">
        <f t="shared" si="77"/>
        <v>0</v>
      </c>
      <c r="F37" s="228">
        <f t="shared" si="78"/>
        <v>0</v>
      </c>
      <c r="G37" s="227">
        <f t="shared" si="79"/>
        <v>0</v>
      </c>
      <c r="H37" s="228">
        <f t="shared" si="80"/>
        <v>0</v>
      </c>
      <c r="I37" s="227">
        <f t="shared" si="81"/>
        <v>672620.44542174821</v>
      </c>
      <c r="J37" s="176">
        <f t="shared" si="82"/>
        <v>973178.07772384619</v>
      </c>
      <c r="K37" s="228">
        <f t="shared" si="83"/>
        <v>1645798.5231455944</v>
      </c>
      <c r="L37" s="227">
        <f t="shared" si="84"/>
        <v>672620.44542174821</v>
      </c>
      <c r="M37" s="176">
        <f t="shared" si="85"/>
        <v>973178.07772384619</v>
      </c>
      <c r="N37" s="228">
        <f t="shared" si="86"/>
        <v>1645798.5231455944</v>
      </c>
      <c r="O37" s="176">
        <f t="shared" si="2"/>
        <v>2565.0666088305725</v>
      </c>
      <c r="P37" s="176">
        <f t="shared" si="104"/>
        <v>1094.2435340008797</v>
      </c>
      <c r="Q37" s="176">
        <f t="shared" si="104"/>
        <v>1054.9008134958042</v>
      </c>
      <c r="R37" s="176">
        <f t="shared" si="104"/>
        <v>1050.3103454523161</v>
      </c>
      <c r="S37" s="176">
        <f t="shared" si="104"/>
        <v>978.7657735325098</v>
      </c>
      <c r="T37" s="176">
        <f t="shared" si="104"/>
        <v>901.44388192870292</v>
      </c>
      <c r="U37" s="176">
        <f t="shared" si="104"/>
        <v>871.73984160547832</v>
      </c>
      <c r="V37" s="176">
        <f t="shared" si="104"/>
        <v>843.06613687790298</v>
      </c>
      <c r="W37" s="176">
        <f t="shared" si="104"/>
        <v>859.03523101444659</v>
      </c>
      <c r="X37" s="176">
        <f t="shared" si="104"/>
        <v>870.91527417957457</v>
      </c>
      <c r="Y37" s="176">
        <f t="shared" si="104"/>
        <v>858.923681933853</v>
      </c>
      <c r="Z37" s="176">
        <f t="shared" si="209"/>
        <v>853.29676390488373</v>
      </c>
      <c r="AA37" s="176">
        <f t="shared" si="209"/>
        <v>826.50265533428387</v>
      </c>
      <c r="AB37" s="176">
        <f t="shared" si="209"/>
        <v>811.56652855913046</v>
      </c>
      <c r="AC37" s="176">
        <f t="shared" si="209"/>
        <v>802.93295687393277</v>
      </c>
      <c r="AD37" s="176">
        <f t="shared" si="209"/>
        <v>774.76548974126422</v>
      </c>
      <c r="AE37" s="176">
        <f t="shared" si="209"/>
        <v>0</v>
      </c>
      <c r="AF37" s="176">
        <f t="shared" si="209"/>
        <v>0</v>
      </c>
      <c r="AG37" s="176">
        <f t="shared" si="209"/>
        <v>0</v>
      </c>
      <c r="AH37" s="176">
        <f t="shared" si="209"/>
        <v>0</v>
      </c>
      <c r="AI37" s="176">
        <f t="shared" si="209"/>
        <v>0</v>
      </c>
      <c r="AJ37" s="176">
        <f t="shared" si="141"/>
        <v>0</v>
      </c>
      <c r="AK37" s="176">
        <f t="shared" si="141"/>
        <v>0</v>
      </c>
      <c r="AL37" s="176">
        <f t="shared" si="141"/>
        <v>0</v>
      </c>
      <c r="AM37" s="176">
        <f t="shared" si="141"/>
        <v>0</v>
      </c>
      <c r="AN37" s="176">
        <f t="shared" si="141"/>
        <v>0</v>
      </c>
      <c r="AO37" s="176">
        <f t="shared" si="141"/>
        <v>0</v>
      </c>
      <c r="AP37" s="176">
        <f t="shared" si="141"/>
        <v>0</v>
      </c>
      <c r="AQ37" s="176">
        <f t="shared" si="141"/>
        <v>0</v>
      </c>
      <c r="AR37" s="176">
        <f t="shared" si="141"/>
        <v>0</v>
      </c>
      <c r="AS37" s="176">
        <f t="shared" si="141"/>
        <v>0</v>
      </c>
      <c r="AT37" s="176">
        <f t="shared" si="141"/>
        <v>0</v>
      </c>
      <c r="AU37" s="176">
        <f t="shared" si="141"/>
        <v>0</v>
      </c>
      <c r="AV37" s="176">
        <f t="shared" si="141"/>
        <v>0</v>
      </c>
      <c r="AW37" s="176">
        <f t="shared" si="141"/>
        <v>0</v>
      </c>
      <c r="AX37" s="176">
        <f t="shared" si="141"/>
        <v>0</v>
      </c>
      <c r="AY37" s="187"/>
      <c r="AZ37" s="176">
        <f t="shared" si="105"/>
        <v>1470.8230748296926</v>
      </c>
      <c r="BA37" s="176">
        <f t="shared" si="105"/>
        <v>1448.2624992006301</v>
      </c>
      <c r="BB37" s="176">
        <f t="shared" si="105"/>
        <v>1456.9019010434185</v>
      </c>
      <c r="BC37" s="176">
        <f t="shared" si="105"/>
        <v>1432.9703319505638</v>
      </c>
      <c r="BD37" s="176">
        <f t="shared" si="105"/>
        <v>1328.2412580423349</v>
      </c>
      <c r="BE37" s="176">
        <f t="shared" si="105"/>
        <v>1283.1022836821576</v>
      </c>
      <c r="BF37" s="176">
        <f t="shared" si="105"/>
        <v>1255.0899349072768</v>
      </c>
      <c r="BG37" s="176">
        <f t="shared" si="105"/>
        <v>1263.1032554250316</v>
      </c>
      <c r="BH37" s="176">
        <f t="shared" si="105"/>
        <v>1276.5125081689578</v>
      </c>
      <c r="BI37" s="176">
        <f t="shared" si="105"/>
        <v>1275.3092263498067</v>
      </c>
      <c r="BJ37" s="176">
        <f t="shared" si="210"/>
        <v>1257.1265147584636</v>
      </c>
      <c r="BK37" s="176">
        <f t="shared" si="210"/>
        <v>1211.0117193465578</v>
      </c>
      <c r="BL37" s="176">
        <f t="shared" si="210"/>
        <v>1196.1576933123531</v>
      </c>
      <c r="BM37" s="176">
        <f t="shared" si="210"/>
        <v>1177.8690873104435</v>
      </c>
      <c r="BN37" s="176">
        <f t="shared" si="210"/>
        <v>1131.0802661492357</v>
      </c>
      <c r="BO37" s="176">
        <f t="shared" si="210"/>
        <v>0</v>
      </c>
      <c r="BP37" s="176">
        <f t="shared" si="210"/>
        <v>0</v>
      </c>
      <c r="BQ37" s="176">
        <f t="shared" si="210"/>
        <v>0</v>
      </c>
      <c r="BR37" s="176">
        <f t="shared" si="210"/>
        <v>0</v>
      </c>
      <c r="BS37" s="176">
        <f t="shared" si="210"/>
        <v>0</v>
      </c>
      <c r="BT37" s="176">
        <f t="shared" si="142"/>
        <v>0</v>
      </c>
      <c r="BU37" s="176">
        <f t="shared" si="142"/>
        <v>0</v>
      </c>
      <c r="BV37" s="176">
        <f t="shared" si="142"/>
        <v>0</v>
      </c>
      <c r="BW37" s="176">
        <f t="shared" si="142"/>
        <v>0</v>
      </c>
      <c r="BX37" s="176">
        <f t="shared" si="142"/>
        <v>0</v>
      </c>
      <c r="BY37" s="176">
        <f t="shared" si="142"/>
        <v>0</v>
      </c>
      <c r="BZ37" s="176">
        <f t="shared" si="142"/>
        <v>0</v>
      </c>
      <c r="CA37" s="176">
        <f t="shared" si="142"/>
        <v>0</v>
      </c>
      <c r="CB37" s="176">
        <f t="shared" si="142"/>
        <v>0</v>
      </c>
      <c r="CC37" s="176">
        <f t="shared" si="142"/>
        <v>0</v>
      </c>
      <c r="CD37" s="176">
        <f t="shared" si="142"/>
        <v>0</v>
      </c>
      <c r="CE37" s="176">
        <f t="shared" si="142"/>
        <v>0</v>
      </c>
      <c r="CF37" s="176">
        <f t="shared" si="142"/>
        <v>0</v>
      </c>
      <c r="CG37" s="176">
        <f t="shared" si="142"/>
        <v>0</v>
      </c>
      <c r="CH37" s="176">
        <f t="shared" si="142"/>
        <v>0</v>
      </c>
      <c r="CI37" s="187"/>
      <c r="CJ37" s="176">
        <v>0</v>
      </c>
      <c r="CK37" s="176">
        <f t="shared" si="153"/>
        <v>1054.9008134958042</v>
      </c>
      <c r="CL37" s="176">
        <f t="shared" si="153"/>
        <v>1050.3103454523161</v>
      </c>
      <c r="CM37" s="176">
        <f t="shared" si="153"/>
        <v>978.7657735325098</v>
      </c>
      <c r="CN37" s="176">
        <f t="shared" si="153"/>
        <v>901.44388192870292</v>
      </c>
      <c r="CO37" s="176">
        <f t="shared" si="153"/>
        <v>871.73984160547832</v>
      </c>
      <c r="CP37" s="176">
        <f t="shared" si="153"/>
        <v>843.06613687790298</v>
      </c>
      <c r="CQ37" s="176">
        <f t="shared" si="153"/>
        <v>859.03523101444659</v>
      </c>
      <c r="CR37" s="176">
        <f t="shared" si="153"/>
        <v>870.91527417957457</v>
      </c>
      <c r="CS37" s="176">
        <f t="shared" si="153"/>
        <v>858.923681933853</v>
      </c>
      <c r="CT37" s="176">
        <f t="shared" si="153"/>
        <v>853.29676390488373</v>
      </c>
      <c r="CU37" s="176">
        <f t="shared" si="153"/>
        <v>826.50265533428387</v>
      </c>
      <c r="CV37" s="176">
        <f t="shared" si="153"/>
        <v>811.56652855913046</v>
      </c>
      <c r="CW37" s="176">
        <f t="shared" si="153"/>
        <v>802.93295687393277</v>
      </c>
      <c r="CX37" s="176">
        <f t="shared" si="153"/>
        <v>774.76548974126422</v>
      </c>
      <c r="CY37" s="176">
        <f t="shared" si="153"/>
        <v>749.80826363432107</v>
      </c>
      <c r="CZ37" s="176">
        <f t="shared" si="153"/>
        <v>0</v>
      </c>
      <c r="DA37" s="176">
        <f t="shared" si="143"/>
        <v>0</v>
      </c>
      <c r="DB37" s="176">
        <f t="shared" si="143"/>
        <v>0</v>
      </c>
      <c r="DC37" s="176">
        <f t="shared" si="143"/>
        <v>0</v>
      </c>
      <c r="DD37" s="176">
        <f t="shared" si="143"/>
        <v>0</v>
      </c>
      <c r="DE37" s="176">
        <f t="shared" si="143"/>
        <v>0</v>
      </c>
      <c r="DF37" s="176">
        <f t="shared" si="143"/>
        <v>0</v>
      </c>
      <c r="DG37" s="176">
        <f t="shared" si="143"/>
        <v>0</v>
      </c>
      <c r="DH37" s="176">
        <f t="shared" si="143"/>
        <v>0</v>
      </c>
      <c r="DI37" s="176">
        <f t="shared" si="143"/>
        <v>0</v>
      </c>
      <c r="DJ37" s="176">
        <f t="shared" si="143"/>
        <v>0</v>
      </c>
      <c r="DK37" s="176">
        <f t="shared" si="143"/>
        <v>0</v>
      </c>
      <c r="DL37" s="176">
        <f t="shared" si="143"/>
        <v>0</v>
      </c>
      <c r="DM37" s="176">
        <f t="shared" si="143"/>
        <v>0</v>
      </c>
      <c r="DN37" s="176">
        <f t="shared" si="143"/>
        <v>0</v>
      </c>
      <c r="DO37" s="176">
        <f t="shared" si="143"/>
        <v>0</v>
      </c>
      <c r="DP37" s="176">
        <f t="shared" si="40"/>
        <v>0</v>
      </c>
      <c r="DQ37" s="176">
        <f t="shared" si="40"/>
        <v>0</v>
      </c>
      <c r="DR37" s="176">
        <f t="shared" si="40"/>
        <v>0</v>
      </c>
      <c r="DS37" s="176">
        <f t="shared" si="40"/>
        <v>0</v>
      </c>
      <c r="DT37" s="187"/>
      <c r="DU37" s="176">
        <v>0</v>
      </c>
      <c r="DV37" s="176">
        <f t="shared" si="208"/>
        <v>1448.2624992006301</v>
      </c>
      <c r="DW37" s="176">
        <f t="shared" si="208"/>
        <v>1456.9019010434185</v>
      </c>
      <c r="DX37" s="176">
        <f t="shared" si="208"/>
        <v>1432.9703319505638</v>
      </c>
      <c r="DY37" s="176">
        <f t="shared" si="208"/>
        <v>1328.2412580423349</v>
      </c>
      <c r="DZ37" s="176">
        <f t="shared" si="208"/>
        <v>1283.1022836821576</v>
      </c>
      <c r="EA37" s="176">
        <f t="shared" si="208"/>
        <v>1255.0899349072768</v>
      </c>
      <c r="EB37" s="176">
        <f t="shared" si="208"/>
        <v>1263.1032554250316</v>
      </c>
      <c r="EC37" s="176">
        <f t="shared" si="208"/>
        <v>1276.5125081689578</v>
      </c>
      <c r="ED37" s="176">
        <f t="shared" si="208"/>
        <v>1275.3092263498067</v>
      </c>
      <c r="EE37" s="176">
        <f t="shared" si="208"/>
        <v>1257.1265147584636</v>
      </c>
      <c r="EF37" s="176">
        <f t="shared" si="194"/>
        <v>1211.0117193465578</v>
      </c>
      <c r="EG37" s="176">
        <f t="shared" si="194"/>
        <v>1196.1576933123531</v>
      </c>
      <c r="EH37" s="176">
        <f t="shared" si="194"/>
        <v>1177.8690873104435</v>
      </c>
      <c r="EI37" s="176">
        <f t="shared" si="194"/>
        <v>1131.0802661492357</v>
      </c>
      <c r="EJ37" s="176">
        <f t="shared" si="194"/>
        <v>1089.0638124396964</v>
      </c>
      <c r="EK37" s="176">
        <f t="shared" si="194"/>
        <v>0</v>
      </c>
      <c r="EL37" s="176">
        <f t="shared" si="194"/>
        <v>0</v>
      </c>
      <c r="EM37" s="176">
        <f t="shared" si="194"/>
        <v>0</v>
      </c>
      <c r="EN37" s="176">
        <f t="shared" si="194"/>
        <v>0</v>
      </c>
      <c r="EO37" s="176">
        <f t="shared" si="194"/>
        <v>0</v>
      </c>
      <c r="EP37" s="176">
        <f t="shared" si="167"/>
        <v>0</v>
      </c>
      <c r="EQ37" s="176">
        <f t="shared" si="167"/>
        <v>0</v>
      </c>
      <c r="ER37" s="176">
        <f t="shared" si="167"/>
        <v>0</v>
      </c>
      <c r="ES37" s="176">
        <f t="shared" si="167"/>
        <v>0</v>
      </c>
      <c r="ET37" s="176">
        <f t="shared" si="167"/>
        <v>0</v>
      </c>
      <c r="EU37" s="176">
        <f t="shared" si="167"/>
        <v>0</v>
      </c>
      <c r="EV37" s="176">
        <f t="shared" si="167"/>
        <v>0</v>
      </c>
      <c r="EW37" s="176">
        <f t="shared" si="167"/>
        <v>0</v>
      </c>
      <c r="EX37" s="176">
        <f t="shared" si="167"/>
        <v>0</v>
      </c>
      <c r="EY37" s="176">
        <f t="shared" si="167"/>
        <v>0</v>
      </c>
      <c r="EZ37" s="176">
        <f t="shared" si="167"/>
        <v>0</v>
      </c>
      <c r="FA37" s="176">
        <f t="shared" si="167"/>
        <v>0</v>
      </c>
      <c r="FB37" s="176">
        <f t="shared" si="167"/>
        <v>0</v>
      </c>
      <c r="FC37" s="176">
        <f t="shared" si="167"/>
        <v>0</v>
      </c>
      <c r="FD37" s="176">
        <f t="shared" si="167"/>
        <v>0</v>
      </c>
      <c r="FE37" s="187"/>
      <c r="FF37" s="176">
        <v>0</v>
      </c>
      <c r="FG37" s="176">
        <v>35</v>
      </c>
      <c r="FH37" s="176">
        <f t="shared" si="106"/>
        <v>1050.3103454523161</v>
      </c>
      <c r="FI37" s="176">
        <f t="shared" si="106"/>
        <v>978.7657735325098</v>
      </c>
      <c r="FJ37" s="176">
        <f t="shared" si="106"/>
        <v>901.44388192870292</v>
      </c>
      <c r="FK37" s="176">
        <f t="shared" si="106"/>
        <v>871.73984160547832</v>
      </c>
      <c r="FL37" s="176">
        <f t="shared" si="106"/>
        <v>843.06613687790298</v>
      </c>
      <c r="FM37" s="176">
        <f t="shared" si="106"/>
        <v>859.03523101444659</v>
      </c>
      <c r="FN37" s="176">
        <f t="shared" si="106"/>
        <v>870.91527417957457</v>
      </c>
      <c r="FO37" s="176">
        <f t="shared" si="106"/>
        <v>858.923681933853</v>
      </c>
      <c r="FP37" s="176">
        <f t="shared" si="106"/>
        <v>853.29676390488373</v>
      </c>
      <c r="FQ37" s="176">
        <f t="shared" si="106"/>
        <v>826.50265533428387</v>
      </c>
      <c r="FR37" s="176">
        <f t="shared" si="211"/>
        <v>811.56652855913046</v>
      </c>
      <c r="FS37" s="176">
        <f t="shared" si="211"/>
        <v>802.93295687393277</v>
      </c>
      <c r="FT37" s="176">
        <f t="shared" si="211"/>
        <v>774.76548974126422</v>
      </c>
      <c r="FU37" s="176">
        <f t="shared" si="211"/>
        <v>749.80826363432107</v>
      </c>
      <c r="FV37" s="176">
        <f t="shared" si="211"/>
        <v>725.57001416618334</v>
      </c>
      <c r="FW37" s="176">
        <f t="shared" si="211"/>
        <v>0</v>
      </c>
      <c r="FX37" s="176">
        <f t="shared" si="211"/>
        <v>0</v>
      </c>
      <c r="FY37" s="176">
        <f t="shared" si="211"/>
        <v>0</v>
      </c>
      <c r="FZ37" s="176">
        <f t="shared" si="211"/>
        <v>0</v>
      </c>
      <c r="GA37" s="176">
        <f t="shared" si="211"/>
        <v>0</v>
      </c>
      <c r="GB37" s="176">
        <f t="shared" si="144"/>
        <v>0</v>
      </c>
      <c r="GC37" s="176">
        <f t="shared" si="144"/>
        <v>0</v>
      </c>
      <c r="GD37" s="176">
        <f t="shared" si="144"/>
        <v>0</v>
      </c>
      <c r="GE37" s="176">
        <f t="shared" si="144"/>
        <v>0</v>
      </c>
      <c r="GF37" s="176">
        <f t="shared" si="144"/>
        <v>0</v>
      </c>
      <c r="GG37" s="176">
        <f t="shared" si="144"/>
        <v>0</v>
      </c>
      <c r="GH37" s="176">
        <f t="shared" si="144"/>
        <v>0</v>
      </c>
      <c r="GI37" s="176">
        <f t="shared" si="144"/>
        <v>0</v>
      </c>
      <c r="GJ37" s="176">
        <f t="shared" si="144"/>
        <v>0</v>
      </c>
      <c r="GK37" s="176">
        <f t="shared" si="144"/>
        <v>0</v>
      </c>
      <c r="GL37" s="176">
        <f t="shared" si="144"/>
        <v>0</v>
      </c>
      <c r="GM37" s="176">
        <f t="shared" si="144"/>
        <v>0</v>
      </c>
      <c r="GN37" s="176">
        <f t="shared" si="144"/>
        <v>0</v>
      </c>
      <c r="GO37" s="176">
        <f t="shared" si="144"/>
        <v>0</v>
      </c>
      <c r="GP37" s="176">
        <f t="shared" si="144"/>
        <v>0</v>
      </c>
      <c r="GQ37" s="187"/>
      <c r="GR37" s="176">
        <v>0</v>
      </c>
      <c r="GS37" s="176">
        <v>0</v>
      </c>
      <c r="GT37" s="176">
        <f t="shared" si="107"/>
        <v>1456.9019010434185</v>
      </c>
      <c r="GU37" s="176">
        <f t="shared" si="107"/>
        <v>1432.9703319505638</v>
      </c>
      <c r="GV37" s="176">
        <f t="shared" si="107"/>
        <v>1328.2412580423349</v>
      </c>
      <c r="GW37" s="176">
        <f t="shared" si="107"/>
        <v>1283.1022836821576</v>
      </c>
      <c r="GX37" s="176">
        <f t="shared" si="107"/>
        <v>1255.0899349072768</v>
      </c>
      <c r="GY37" s="176">
        <f t="shared" si="107"/>
        <v>1263.1032554250316</v>
      </c>
      <c r="GZ37" s="176">
        <f t="shared" si="107"/>
        <v>1276.5125081689578</v>
      </c>
      <c r="HA37" s="176">
        <f t="shared" si="107"/>
        <v>1275.3092263498067</v>
      </c>
      <c r="HB37" s="176">
        <f t="shared" si="107"/>
        <v>1257.1265147584636</v>
      </c>
      <c r="HC37" s="176">
        <f t="shared" si="107"/>
        <v>1211.0117193465578</v>
      </c>
      <c r="HD37" s="176">
        <f t="shared" si="212"/>
        <v>1196.1576933123531</v>
      </c>
      <c r="HE37" s="176">
        <f t="shared" si="212"/>
        <v>1177.8690873104435</v>
      </c>
      <c r="HF37" s="176">
        <f t="shared" si="212"/>
        <v>1131.0802661492357</v>
      </c>
      <c r="HG37" s="176">
        <f t="shared" si="212"/>
        <v>1089.0638124396964</v>
      </c>
      <c r="HH37" s="176">
        <f t="shared" si="212"/>
        <v>1073.3001868190267</v>
      </c>
      <c r="HI37" s="176">
        <f t="shared" si="212"/>
        <v>0</v>
      </c>
      <c r="HJ37" s="176">
        <f t="shared" si="212"/>
        <v>0</v>
      </c>
      <c r="HK37" s="176">
        <f t="shared" si="212"/>
        <v>0</v>
      </c>
      <c r="HL37" s="176">
        <f t="shared" si="212"/>
        <v>0</v>
      </c>
      <c r="HM37" s="176">
        <f t="shared" si="212"/>
        <v>0</v>
      </c>
      <c r="HN37" s="176">
        <f t="shared" si="145"/>
        <v>0</v>
      </c>
      <c r="HO37" s="176">
        <f t="shared" si="145"/>
        <v>0</v>
      </c>
      <c r="HP37" s="176">
        <f t="shared" si="145"/>
        <v>0</v>
      </c>
      <c r="HQ37" s="176">
        <f t="shared" si="145"/>
        <v>0</v>
      </c>
      <c r="HR37" s="176">
        <f t="shared" si="145"/>
        <v>0</v>
      </c>
      <c r="HS37" s="176">
        <f t="shared" si="145"/>
        <v>0</v>
      </c>
      <c r="HT37" s="176">
        <f t="shared" si="145"/>
        <v>0</v>
      </c>
      <c r="HU37" s="176">
        <f t="shared" si="145"/>
        <v>0</v>
      </c>
      <c r="HV37" s="176">
        <f t="shared" si="145"/>
        <v>0</v>
      </c>
      <c r="HW37" s="176">
        <f t="shared" si="145"/>
        <v>0</v>
      </c>
      <c r="HX37" s="176">
        <f t="shared" si="145"/>
        <v>0</v>
      </c>
      <c r="HY37" s="176">
        <f t="shared" si="145"/>
        <v>0</v>
      </c>
      <c r="HZ37" s="176">
        <f t="shared" si="145"/>
        <v>0</v>
      </c>
      <c r="IA37" s="176">
        <f t="shared" si="145"/>
        <v>0</v>
      </c>
      <c r="IB37" s="176">
        <f t="shared" si="145"/>
        <v>0</v>
      </c>
    </row>
    <row r="38" spans="1:236" s="144" customFormat="1">
      <c r="A38" s="418" t="s">
        <v>100</v>
      </c>
      <c r="B38" s="419">
        <f t="shared" si="74"/>
        <v>17685.978396709179</v>
      </c>
      <c r="C38" s="225">
        <f t="shared" si="75"/>
        <v>13206.996833962672</v>
      </c>
      <c r="D38" s="226">
        <f t="shared" si="76"/>
        <v>30892.975230671851</v>
      </c>
      <c r="E38" s="227">
        <f t="shared" si="77"/>
        <v>0</v>
      </c>
      <c r="F38" s="228">
        <f t="shared" si="78"/>
        <v>0</v>
      </c>
      <c r="G38" s="227">
        <f t="shared" si="79"/>
        <v>0</v>
      </c>
      <c r="H38" s="228">
        <f t="shared" si="80"/>
        <v>0</v>
      </c>
      <c r="I38" s="227">
        <f t="shared" si="81"/>
        <v>17685.978396709179</v>
      </c>
      <c r="J38" s="176">
        <f t="shared" si="82"/>
        <v>13206.996833962672</v>
      </c>
      <c r="K38" s="228">
        <f t="shared" si="83"/>
        <v>30892.975230671851</v>
      </c>
      <c r="L38" s="227">
        <f t="shared" si="84"/>
        <v>14148.782717367343</v>
      </c>
      <c r="M38" s="176">
        <f t="shared" si="85"/>
        <v>10565.597467170139</v>
      </c>
      <c r="N38" s="228">
        <f t="shared" si="86"/>
        <v>24714.380184537484</v>
      </c>
      <c r="O38" s="176">
        <f t="shared" si="2"/>
        <v>148.32668886013548</v>
      </c>
      <c r="P38" s="176">
        <f t="shared" si="104"/>
        <v>87.465044384424047</v>
      </c>
      <c r="Q38" s="176">
        <f t="shared" si="104"/>
        <v>84.320303119562581</v>
      </c>
      <c r="R38" s="176">
        <f t="shared" si="104"/>
        <v>83.953377952821185</v>
      </c>
      <c r="S38" s="176">
        <f t="shared" si="104"/>
        <v>78.234679176918306</v>
      </c>
      <c r="T38" s="176">
        <f t="shared" ref="P38:Y63" si="213">IF(T$1&lt;=VLOOKUP($A38,input,7,FALSE),(VLOOKUP($A38,input,5,FALSE)*VLOOKUP(T$1,AC_RATE,2,FALSE))/((1+Discount_Rate)^(T$1-1)),0)</f>
        <v>72.054187841239866</v>
      </c>
      <c r="U38" s="176">
        <f t="shared" si="213"/>
        <v>69.679885298397082</v>
      </c>
      <c r="V38" s="176">
        <f t="shared" si="213"/>
        <v>67.387939512349377</v>
      </c>
      <c r="W38" s="176">
        <f t="shared" si="213"/>
        <v>68.66438071033842</v>
      </c>
      <c r="X38" s="176">
        <f t="shared" si="213"/>
        <v>69.613975997346941</v>
      </c>
      <c r="Y38" s="176">
        <f t="shared" si="213"/>
        <v>68.655464372263765</v>
      </c>
      <c r="Z38" s="176">
        <f t="shared" si="209"/>
        <v>68.205693713485601</v>
      </c>
      <c r="AA38" s="176">
        <f t="shared" si="209"/>
        <v>66.063987756311818</v>
      </c>
      <c r="AB38" s="176">
        <f t="shared" si="209"/>
        <v>0</v>
      </c>
      <c r="AC38" s="176">
        <f t="shared" si="209"/>
        <v>0</v>
      </c>
      <c r="AD38" s="176">
        <f t="shared" si="209"/>
        <v>0</v>
      </c>
      <c r="AE38" s="176">
        <f t="shared" si="209"/>
        <v>0</v>
      </c>
      <c r="AF38" s="176">
        <f t="shared" si="209"/>
        <v>0</v>
      </c>
      <c r="AG38" s="176">
        <f t="shared" si="209"/>
        <v>0</v>
      </c>
      <c r="AH38" s="176">
        <f t="shared" si="209"/>
        <v>0</v>
      </c>
      <c r="AI38" s="176">
        <f t="shared" si="209"/>
        <v>0</v>
      </c>
      <c r="AJ38" s="176">
        <f t="shared" si="141"/>
        <v>0</v>
      </c>
      <c r="AK38" s="176">
        <f t="shared" si="141"/>
        <v>0</v>
      </c>
      <c r="AL38" s="176">
        <f t="shared" si="141"/>
        <v>0</v>
      </c>
      <c r="AM38" s="176">
        <f t="shared" si="141"/>
        <v>0</v>
      </c>
      <c r="AN38" s="176">
        <f t="shared" si="141"/>
        <v>0</v>
      </c>
      <c r="AO38" s="176">
        <f t="shared" si="141"/>
        <v>0</v>
      </c>
      <c r="AP38" s="176">
        <f t="shared" si="141"/>
        <v>0</v>
      </c>
      <c r="AQ38" s="176">
        <f t="shared" si="141"/>
        <v>0</v>
      </c>
      <c r="AR38" s="176">
        <f t="shared" si="141"/>
        <v>0</v>
      </c>
      <c r="AS38" s="176">
        <f t="shared" si="141"/>
        <v>0</v>
      </c>
      <c r="AT38" s="176">
        <f t="shared" si="141"/>
        <v>0</v>
      </c>
      <c r="AU38" s="176">
        <f t="shared" si="141"/>
        <v>0</v>
      </c>
      <c r="AV38" s="176">
        <f t="shared" si="141"/>
        <v>0</v>
      </c>
      <c r="AW38" s="176">
        <f t="shared" si="141"/>
        <v>0</v>
      </c>
      <c r="AX38" s="176">
        <f t="shared" si="141"/>
        <v>0</v>
      </c>
      <c r="AY38" s="187"/>
      <c r="AZ38" s="176">
        <f t="shared" si="105"/>
        <v>60.861644475711422</v>
      </c>
      <c r="BA38" s="176">
        <f t="shared" si="105"/>
        <v>59.928103415198493</v>
      </c>
      <c r="BB38" s="176">
        <f t="shared" si="105"/>
        <v>60.285595905244911</v>
      </c>
      <c r="BC38" s="176">
        <f t="shared" si="105"/>
        <v>59.295324080712987</v>
      </c>
      <c r="BD38" s="176">
        <f t="shared" ref="AZ38:BI63" si="214">IF(BD$1&lt;=VLOOKUP($A38,input,7,FALSE),(VLOOKUP($A38,input,6,FALSE)*VLOOKUP(BD$1,AC_RATE,3,FALSE))/((1+Discount_Rate)^(BD$1-1)),0)</f>
        <v>54.961707229338003</v>
      </c>
      <c r="BE38" s="176">
        <f t="shared" si="214"/>
        <v>53.093887600641004</v>
      </c>
      <c r="BF38" s="176">
        <f t="shared" si="214"/>
        <v>51.934755927197656</v>
      </c>
      <c r="BG38" s="176">
        <f t="shared" si="214"/>
        <v>52.266341603794423</v>
      </c>
      <c r="BH38" s="176">
        <f t="shared" si="214"/>
        <v>52.821207234577564</v>
      </c>
      <c r="BI38" s="176">
        <f t="shared" si="214"/>
        <v>52.771416262750627</v>
      </c>
      <c r="BJ38" s="176">
        <f t="shared" si="210"/>
        <v>52.019028196901942</v>
      </c>
      <c r="BK38" s="176">
        <f t="shared" si="210"/>
        <v>50.110829766064462</v>
      </c>
      <c r="BL38" s="176">
        <f t="shared" si="210"/>
        <v>0</v>
      </c>
      <c r="BM38" s="176">
        <f t="shared" si="210"/>
        <v>0</v>
      </c>
      <c r="BN38" s="176">
        <f t="shared" si="210"/>
        <v>0</v>
      </c>
      <c r="BO38" s="176">
        <f t="shared" si="210"/>
        <v>0</v>
      </c>
      <c r="BP38" s="176">
        <f t="shared" si="210"/>
        <v>0</v>
      </c>
      <c r="BQ38" s="176">
        <f t="shared" si="210"/>
        <v>0</v>
      </c>
      <c r="BR38" s="176">
        <f t="shared" si="210"/>
        <v>0</v>
      </c>
      <c r="BS38" s="176">
        <f t="shared" si="210"/>
        <v>0</v>
      </c>
      <c r="BT38" s="176">
        <f t="shared" si="142"/>
        <v>0</v>
      </c>
      <c r="BU38" s="176">
        <f t="shared" si="142"/>
        <v>0</v>
      </c>
      <c r="BV38" s="176">
        <f t="shared" si="142"/>
        <v>0</v>
      </c>
      <c r="BW38" s="176">
        <f t="shared" si="142"/>
        <v>0</v>
      </c>
      <c r="BX38" s="176">
        <f t="shared" si="142"/>
        <v>0</v>
      </c>
      <c r="BY38" s="176">
        <f t="shared" si="142"/>
        <v>0</v>
      </c>
      <c r="BZ38" s="176">
        <f t="shared" si="142"/>
        <v>0</v>
      </c>
      <c r="CA38" s="176">
        <f t="shared" si="142"/>
        <v>0</v>
      </c>
      <c r="CB38" s="176">
        <f t="shared" si="142"/>
        <v>0</v>
      </c>
      <c r="CC38" s="176">
        <f t="shared" si="142"/>
        <v>0</v>
      </c>
      <c r="CD38" s="176">
        <f t="shared" si="142"/>
        <v>0</v>
      </c>
      <c r="CE38" s="176">
        <f t="shared" si="142"/>
        <v>0</v>
      </c>
      <c r="CF38" s="176">
        <f t="shared" si="142"/>
        <v>0</v>
      </c>
      <c r="CG38" s="176">
        <f t="shared" si="142"/>
        <v>0</v>
      </c>
      <c r="CH38" s="176">
        <f t="shared" si="142"/>
        <v>0</v>
      </c>
      <c r="CI38" s="187"/>
      <c r="CJ38" s="176">
        <v>0</v>
      </c>
      <c r="CK38" s="176">
        <f t="shared" si="153"/>
        <v>84.320303119562581</v>
      </c>
      <c r="CL38" s="176">
        <f t="shared" si="153"/>
        <v>83.953377952821185</v>
      </c>
      <c r="CM38" s="176">
        <f t="shared" si="153"/>
        <v>78.234679176918306</v>
      </c>
      <c r="CN38" s="176">
        <f t="shared" si="153"/>
        <v>72.054187841239866</v>
      </c>
      <c r="CO38" s="176">
        <f t="shared" si="153"/>
        <v>69.679885298397082</v>
      </c>
      <c r="CP38" s="176">
        <f t="shared" si="153"/>
        <v>67.387939512349377</v>
      </c>
      <c r="CQ38" s="176">
        <f t="shared" si="153"/>
        <v>68.66438071033842</v>
      </c>
      <c r="CR38" s="176">
        <f t="shared" si="153"/>
        <v>69.613975997346941</v>
      </c>
      <c r="CS38" s="176">
        <f t="shared" si="153"/>
        <v>68.655464372263765</v>
      </c>
      <c r="CT38" s="176">
        <f t="shared" si="153"/>
        <v>68.205693713485601</v>
      </c>
      <c r="CU38" s="176">
        <f t="shared" si="153"/>
        <v>66.063987756311818</v>
      </c>
      <c r="CV38" s="176">
        <f t="shared" si="153"/>
        <v>64.870113677345458</v>
      </c>
      <c r="CW38" s="176">
        <f t="shared" si="153"/>
        <v>0</v>
      </c>
      <c r="CX38" s="176">
        <f t="shared" si="153"/>
        <v>0</v>
      </c>
      <c r="CY38" s="176">
        <f t="shared" si="153"/>
        <v>0</v>
      </c>
      <c r="CZ38" s="176">
        <f t="shared" ref="CZ38:DO49" si="215">IF(CZ$1-1&lt;=VLOOKUP($A38,input,7,FALSE),(VLOOKUP($A38,input,19,FALSE)*VLOOKUP(CZ$1,AC_RATE,2,FALSE))/((1+Discount_Rate)^(CZ$1-1)),0)</f>
        <v>0</v>
      </c>
      <c r="DA38" s="176">
        <f t="shared" si="215"/>
        <v>0</v>
      </c>
      <c r="DB38" s="176">
        <f t="shared" si="215"/>
        <v>0</v>
      </c>
      <c r="DC38" s="176">
        <f t="shared" si="215"/>
        <v>0</v>
      </c>
      <c r="DD38" s="176">
        <f t="shared" si="215"/>
        <v>0</v>
      </c>
      <c r="DE38" s="176">
        <f t="shared" si="215"/>
        <v>0</v>
      </c>
      <c r="DF38" s="176">
        <f t="shared" si="215"/>
        <v>0</v>
      </c>
      <c r="DG38" s="176">
        <f t="shared" si="215"/>
        <v>0</v>
      </c>
      <c r="DH38" s="176">
        <f t="shared" si="215"/>
        <v>0</v>
      </c>
      <c r="DI38" s="176">
        <f t="shared" si="215"/>
        <v>0</v>
      </c>
      <c r="DJ38" s="176">
        <f t="shared" si="215"/>
        <v>0</v>
      </c>
      <c r="DK38" s="176">
        <f t="shared" si="215"/>
        <v>0</v>
      </c>
      <c r="DL38" s="176">
        <f t="shared" si="215"/>
        <v>0</v>
      </c>
      <c r="DM38" s="176">
        <f t="shared" si="215"/>
        <v>0</v>
      </c>
      <c r="DN38" s="176">
        <f t="shared" si="215"/>
        <v>0</v>
      </c>
      <c r="DO38" s="176">
        <f t="shared" si="215"/>
        <v>0</v>
      </c>
      <c r="DP38" s="176">
        <f t="shared" si="40"/>
        <v>0</v>
      </c>
      <c r="DQ38" s="176">
        <f t="shared" si="40"/>
        <v>0</v>
      </c>
      <c r="DR38" s="176">
        <f t="shared" si="40"/>
        <v>0</v>
      </c>
      <c r="DS38" s="176">
        <f t="shared" si="40"/>
        <v>0</v>
      </c>
      <c r="DT38" s="187"/>
      <c r="DU38" s="176">
        <v>0</v>
      </c>
      <c r="DV38" s="176">
        <f t="shared" si="208"/>
        <v>59.928103415198493</v>
      </c>
      <c r="DW38" s="176">
        <f t="shared" si="208"/>
        <v>60.285595905244911</v>
      </c>
      <c r="DX38" s="176">
        <f t="shared" si="208"/>
        <v>59.295324080712987</v>
      </c>
      <c r="DY38" s="176">
        <f t="shared" si="208"/>
        <v>54.961707229338003</v>
      </c>
      <c r="DZ38" s="176">
        <f t="shared" si="208"/>
        <v>53.093887600641004</v>
      </c>
      <c r="EA38" s="176">
        <f t="shared" si="208"/>
        <v>51.934755927197656</v>
      </c>
      <c r="EB38" s="176">
        <f t="shared" si="208"/>
        <v>52.266341603794423</v>
      </c>
      <c r="EC38" s="176">
        <f t="shared" si="208"/>
        <v>52.821207234577564</v>
      </c>
      <c r="ED38" s="176">
        <f t="shared" si="208"/>
        <v>52.771416262750627</v>
      </c>
      <c r="EE38" s="176">
        <f t="shared" si="208"/>
        <v>52.019028196901942</v>
      </c>
      <c r="EF38" s="176">
        <f t="shared" si="194"/>
        <v>50.110829766064462</v>
      </c>
      <c r="EG38" s="176">
        <f t="shared" si="194"/>
        <v>49.49618041292495</v>
      </c>
      <c r="EH38" s="176">
        <f t="shared" si="194"/>
        <v>0</v>
      </c>
      <c r="EI38" s="176">
        <f t="shared" si="194"/>
        <v>0</v>
      </c>
      <c r="EJ38" s="176">
        <f t="shared" si="194"/>
        <v>0</v>
      </c>
      <c r="EK38" s="176">
        <f t="shared" si="194"/>
        <v>0</v>
      </c>
      <c r="EL38" s="176">
        <f t="shared" si="194"/>
        <v>0</v>
      </c>
      <c r="EM38" s="176">
        <f t="shared" si="194"/>
        <v>0</v>
      </c>
      <c r="EN38" s="176">
        <f t="shared" si="194"/>
        <v>0</v>
      </c>
      <c r="EO38" s="176">
        <f t="shared" si="194"/>
        <v>0</v>
      </c>
      <c r="EP38" s="176">
        <f t="shared" si="167"/>
        <v>0</v>
      </c>
      <c r="EQ38" s="176">
        <f t="shared" si="167"/>
        <v>0</v>
      </c>
      <c r="ER38" s="176">
        <f t="shared" si="167"/>
        <v>0</v>
      </c>
      <c r="ES38" s="176">
        <f t="shared" si="167"/>
        <v>0</v>
      </c>
      <c r="ET38" s="176">
        <f t="shared" si="167"/>
        <v>0</v>
      </c>
      <c r="EU38" s="176">
        <f t="shared" si="167"/>
        <v>0</v>
      </c>
      <c r="EV38" s="176">
        <f t="shared" si="167"/>
        <v>0</v>
      </c>
      <c r="EW38" s="176">
        <f t="shared" si="167"/>
        <v>0</v>
      </c>
      <c r="EX38" s="176">
        <f t="shared" si="167"/>
        <v>0</v>
      </c>
      <c r="EY38" s="176">
        <f t="shared" si="167"/>
        <v>0</v>
      </c>
      <c r="EZ38" s="176">
        <f t="shared" si="167"/>
        <v>0</v>
      </c>
      <c r="FA38" s="176">
        <f t="shared" si="167"/>
        <v>0</v>
      </c>
      <c r="FB38" s="176">
        <f t="shared" si="167"/>
        <v>0</v>
      </c>
      <c r="FC38" s="176">
        <f t="shared" si="167"/>
        <v>0</v>
      </c>
      <c r="FD38" s="176">
        <f t="shared" si="167"/>
        <v>0</v>
      </c>
      <c r="FE38" s="187"/>
      <c r="FF38" s="176">
        <v>0</v>
      </c>
      <c r="FG38" s="176">
        <v>36</v>
      </c>
      <c r="FH38" s="176">
        <f t="shared" si="106"/>
        <v>83.953377952821185</v>
      </c>
      <c r="FI38" s="176">
        <f t="shared" si="106"/>
        <v>78.234679176918306</v>
      </c>
      <c r="FJ38" s="176">
        <f t="shared" si="106"/>
        <v>72.054187841239866</v>
      </c>
      <c r="FK38" s="176">
        <f t="shared" si="106"/>
        <v>69.679885298397082</v>
      </c>
      <c r="FL38" s="176">
        <f t="shared" ref="FH38:FQ63" si="216">IF(FL$1-2&lt;=VLOOKUP($A38,input,7,FALSE),(VLOOKUP($A38,input,33,FALSE)*VLOOKUP(FL$1,AC_RATE,2,FALSE))/((1+Discount_Rate)^(FL$1-1)),0)</f>
        <v>67.387939512349377</v>
      </c>
      <c r="FM38" s="176">
        <f t="shared" si="216"/>
        <v>68.66438071033842</v>
      </c>
      <c r="FN38" s="176">
        <f t="shared" si="216"/>
        <v>69.613975997346941</v>
      </c>
      <c r="FO38" s="176">
        <f t="shared" si="216"/>
        <v>68.655464372263765</v>
      </c>
      <c r="FP38" s="176">
        <f t="shared" si="216"/>
        <v>68.205693713485601</v>
      </c>
      <c r="FQ38" s="176">
        <f t="shared" si="216"/>
        <v>66.063987756311818</v>
      </c>
      <c r="FR38" s="176">
        <f t="shared" si="211"/>
        <v>64.870113677345458</v>
      </c>
      <c r="FS38" s="176">
        <f t="shared" si="211"/>
        <v>64.180015260331359</v>
      </c>
      <c r="FT38" s="176">
        <f t="shared" si="211"/>
        <v>0</v>
      </c>
      <c r="FU38" s="176">
        <f t="shared" si="211"/>
        <v>0</v>
      </c>
      <c r="FV38" s="176">
        <f t="shared" si="211"/>
        <v>0</v>
      </c>
      <c r="FW38" s="176">
        <f t="shared" si="211"/>
        <v>0</v>
      </c>
      <c r="FX38" s="176">
        <f t="shared" si="211"/>
        <v>0</v>
      </c>
      <c r="FY38" s="176">
        <f t="shared" si="211"/>
        <v>0</v>
      </c>
      <c r="FZ38" s="176">
        <f t="shared" si="211"/>
        <v>0</v>
      </c>
      <c r="GA38" s="176">
        <f t="shared" si="211"/>
        <v>0</v>
      </c>
      <c r="GB38" s="176">
        <f t="shared" si="144"/>
        <v>0</v>
      </c>
      <c r="GC38" s="176">
        <f t="shared" si="144"/>
        <v>0</v>
      </c>
      <c r="GD38" s="176">
        <f t="shared" si="144"/>
        <v>0</v>
      </c>
      <c r="GE38" s="176">
        <f t="shared" si="144"/>
        <v>0</v>
      </c>
      <c r="GF38" s="176">
        <f t="shared" si="144"/>
        <v>0</v>
      </c>
      <c r="GG38" s="176">
        <f t="shared" si="144"/>
        <v>0</v>
      </c>
      <c r="GH38" s="176">
        <f t="shared" si="144"/>
        <v>0</v>
      </c>
      <c r="GI38" s="176">
        <f t="shared" si="144"/>
        <v>0</v>
      </c>
      <c r="GJ38" s="176">
        <f t="shared" si="144"/>
        <v>0</v>
      </c>
      <c r="GK38" s="176">
        <f t="shared" si="144"/>
        <v>0</v>
      </c>
      <c r="GL38" s="176">
        <f t="shared" si="144"/>
        <v>0</v>
      </c>
      <c r="GM38" s="176">
        <f t="shared" si="144"/>
        <v>0</v>
      </c>
      <c r="GN38" s="176">
        <f t="shared" si="144"/>
        <v>0</v>
      </c>
      <c r="GO38" s="176">
        <f t="shared" si="144"/>
        <v>0</v>
      </c>
      <c r="GP38" s="176">
        <f t="shared" si="144"/>
        <v>0</v>
      </c>
      <c r="GQ38" s="187"/>
      <c r="GR38" s="176">
        <v>0</v>
      </c>
      <c r="GS38" s="176">
        <v>0</v>
      </c>
      <c r="GT38" s="176">
        <f t="shared" si="107"/>
        <v>60.285595905244911</v>
      </c>
      <c r="GU38" s="176">
        <f t="shared" si="107"/>
        <v>59.295324080712987</v>
      </c>
      <c r="GV38" s="176">
        <f t="shared" si="107"/>
        <v>54.961707229338003</v>
      </c>
      <c r="GW38" s="176">
        <f t="shared" si="107"/>
        <v>53.093887600641004</v>
      </c>
      <c r="GX38" s="176">
        <f t="shared" ref="GT38:HC63" si="217">IF(GX$1-2&lt;=VLOOKUP($A38,input,7,FALSE),(VLOOKUP($A38,input,34,FALSE)*VLOOKUP(GX$1,AC_RATE,3,FALSE))/((1+Discount_Rate)^(GX$1-1)),0)</f>
        <v>51.934755927197656</v>
      </c>
      <c r="GY38" s="176">
        <f t="shared" si="217"/>
        <v>52.266341603794423</v>
      </c>
      <c r="GZ38" s="176">
        <f t="shared" si="217"/>
        <v>52.821207234577564</v>
      </c>
      <c r="HA38" s="176">
        <f t="shared" si="217"/>
        <v>52.771416262750627</v>
      </c>
      <c r="HB38" s="176">
        <f t="shared" si="217"/>
        <v>52.019028196901942</v>
      </c>
      <c r="HC38" s="176">
        <f t="shared" si="217"/>
        <v>50.110829766064462</v>
      </c>
      <c r="HD38" s="176">
        <f t="shared" si="212"/>
        <v>49.49618041292495</v>
      </c>
      <c r="HE38" s="176">
        <f t="shared" si="212"/>
        <v>48.739410509397672</v>
      </c>
      <c r="HF38" s="176">
        <f t="shared" si="212"/>
        <v>0</v>
      </c>
      <c r="HG38" s="176">
        <f t="shared" si="212"/>
        <v>0</v>
      </c>
      <c r="HH38" s="176">
        <f t="shared" si="212"/>
        <v>0</v>
      </c>
      <c r="HI38" s="176">
        <f t="shared" si="212"/>
        <v>0</v>
      </c>
      <c r="HJ38" s="176">
        <f t="shared" si="212"/>
        <v>0</v>
      </c>
      <c r="HK38" s="176">
        <f t="shared" si="212"/>
        <v>0</v>
      </c>
      <c r="HL38" s="176">
        <f t="shared" si="212"/>
        <v>0</v>
      </c>
      <c r="HM38" s="176">
        <f t="shared" si="212"/>
        <v>0</v>
      </c>
      <c r="HN38" s="176">
        <f t="shared" si="145"/>
        <v>0</v>
      </c>
      <c r="HO38" s="176">
        <f t="shared" si="145"/>
        <v>0</v>
      </c>
      <c r="HP38" s="176">
        <f t="shared" si="145"/>
        <v>0</v>
      </c>
      <c r="HQ38" s="176">
        <f t="shared" si="145"/>
        <v>0</v>
      </c>
      <c r="HR38" s="176">
        <f t="shared" si="145"/>
        <v>0</v>
      </c>
      <c r="HS38" s="176">
        <f t="shared" si="145"/>
        <v>0</v>
      </c>
      <c r="HT38" s="176">
        <f t="shared" si="145"/>
        <v>0</v>
      </c>
      <c r="HU38" s="176">
        <f t="shared" si="145"/>
        <v>0</v>
      </c>
      <c r="HV38" s="176">
        <f t="shared" si="145"/>
        <v>0</v>
      </c>
      <c r="HW38" s="176">
        <f t="shared" si="145"/>
        <v>0</v>
      </c>
      <c r="HX38" s="176">
        <f t="shared" si="145"/>
        <v>0</v>
      </c>
      <c r="HY38" s="176">
        <f t="shared" si="145"/>
        <v>0</v>
      </c>
      <c r="HZ38" s="176">
        <f t="shared" si="145"/>
        <v>0</v>
      </c>
      <c r="IA38" s="176">
        <f t="shared" si="145"/>
        <v>0</v>
      </c>
      <c r="IB38" s="176">
        <f t="shared" si="145"/>
        <v>0</v>
      </c>
    </row>
    <row r="39" spans="1:236" s="144" customFormat="1">
      <c r="A39" s="418" t="s">
        <v>187</v>
      </c>
      <c r="B39" s="419">
        <f t="shared" si="74"/>
        <v>69.704844961302342</v>
      </c>
      <c r="C39" s="225">
        <f t="shared" si="75"/>
        <v>100.21377803245618</v>
      </c>
      <c r="D39" s="226">
        <f t="shared" si="76"/>
        <v>169.9186229937585</v>
      </c>
      <c r="E39" s="227">
        <f t="shared" si="77"/>
        <v>0</v>
      </c>
      <c r="F39" s="228">
        <f t="shared" si="78"/>
        <v>0</v>
      </c>
      <c r="G39" s="227">
        <f t="shared" si="79"/>
        <v>0</v>
      </c>
      <c r="H39" s="228">
        <f t="shared" si="80"/>
        <v>0</v>
      </c>
      <c r="I39" s="227">
        <f t="shared" si="81"/>
        <v>69.704844961302342</v>
      </c>
      <c r="J39" s="176">
        <f t="shared" si="82"/>
        <v>100.21377803245618</v>
      </c>
      <c r="K39" s="228">
        <f t="shared" si="83"/>
        <v>169.9186229937585</v>
      </c>
      <c r="L39" s="227">
        <f t="shared" si="84"/>
        <v>55.763875969041877</v>
      </c>
      <c r="M39" s="176">
        <f t="shared" si="85"/>
        <v>80.171022425964949</v>
      </c>
      <c r="N39" s="228">
        <f t="shared" si="86"/>
        <v>135.93489839500683</v>
      </c>
      <c r="O39" s="176">
        <f t="shared" si="2"/>
        <v>9.527390261370698</v>
      </c>
      <c r="P39" s="176">
        <f t="shared" si="213"/>
        <v>4.0643331262889815</v>
      </c>
      <c r="Q39" s="176">
        <f t="shared" si="213"/>
        <v>3.9182030215558443</v>
      </c>
      <c r="R39" s="176">
        <f t="shared" si="213"/>
        <v>3.901152711680032</v>
      </c>
      <c r="S39" s="176">
        <f t="shared" si="213"/>
        <v>3.6354157302636079</v>
      </c>
      <c r="T39" s="176">
        <f t="shared" si="213"/>
        <v>3.3482201328780397</v>
      </c>
      <c r="U39" s="176">
        <f t="shared" si="213"/>
        <v>3.2378908402489199</v>
      </c>
      <c r="V39" s="176">
        <f t="shared" si="213"/>
        <v>3.1313885084036395</v>
      </c>
      <c r="W39" s="176">
        <f t="shared" si="213"/>
        <v>3.1907022866250876</v>
      </c>
      <c r="X39" s="176">
        <f t="shared" si="213"/>
        <v>3.2348281612384202</v>
      </c>
      <c r="Y39" s="176">
        <f t="shared" si="213"/>
        <v>3.1902879614685973</v>
      </c>
      <c r="Z39" s="176">
        <f t="shared" si="209"/>
        <v>0</v>
      </c>
      <c r="AA39" s="176">
        <f t="shared" si="209"/>
        <v>0</v>
      </c>
      <c r="AB39" s="176">
        <f t="shared" si="209"/>
        <v>0</v>
      </c>
      <c r="AC39" s="176">
        <f t="shared" si="209"/>
        <v>0</v>
      </c>
      <c r="AD39" s="176">
        <f t="shared" si="209"/>
        <v>0</v>
      </c>
      <c r="AE39" s="176">
        <f t="shared" si="209"/>
        <v>0</v>
      </c>
      <c r="AF39" s="176">
        <f t="shared" si="209"/>
        <v>0</v>
      </c>
      <c r="AG39" s="176">
        <f t="shared" si="209"/>
        <v>0</v>
      </c>
      <c r="AH39" s="176">
        <f t="shared" si="209"/>
        <v>0</v>
      </c>
      <c r="AI39" s="176">
        <f t="shared" si="209"/>
        <v>0</v>
      </c>
      <c r="AJ39" s="176">
        <f t="shared" si="141"/>
        <v>0</v>
      </c>
      <c r="AK39" s="176">
        <f t="shared" si="141"/>
        <v>0</v>
      </c>
      <c r="AL39" s="176">
        <f t="shared" si="141"/>
        <v>0</v>
      </c>
      <c r="AM39" s="176">
        <f t="shared" si="141"/>
        <v>0</v>
      </c>
      <c r="AN39" s="176">
        <f t="shared" si="141"/>
        <v>0</v>
      </c>
      <c r="AO39" s="176">
        <f t="shared" si="141"/>
        <v>0</v>
      </c>
      <c r="AP39" s="176">
        <f t="shared" ref="AJ39:AX56" si="218">IF(AP$1&lt;=VLOOKUP($A39,input,7,FALSE),(VLOOKUP($A39,input,5,FALSE)*VLOOKUP(AP$1,AC_RATE,2,FALSE))/((1+Discount_Rate)^(AP$1-1)),0)</f>
        <v>0</v>
      </c>
      <c r="AQ39" s="176">
        <f t="shared" si="218"/>
        <v>0</v>
      </c>
      <c r="AR39" s="176">
        <f t="shared" si="218"/>
        <v>0</v>
      </c>
      <c r="AS39" s="176">
        <f t="shared" si="218"/>
        <v>0</v>
      </c>
      <c r="AT39" s="176">
        <f t="shared" si="218"/>
        <v>0</v>
      </c>
      <c r="AU39" s="176">
        <f t="shared" si="218"/>
        <v>0</v>
      </c>
      <c r="AV39" s="176">
        <f t="shared" si="218"/>
        <v>0</v>
      </c>
      <c r="AW39" s="176">
        <f t="shared" si="218"/>
        <v>0</v>
      </c>
      <c r="AX39" s="176">
        <f t="shared" si="218"/>
        <v>0</v>
      </c>
      <c r="AY39" s="187"/>
      <c r="AZ39" s="176">
        <f t="shared" si="214"/>
        <v>5.4630571350817156</v>
      </c>
      <c r="BA39" s="176">
        <f t="shared" si="214"/>
        <v>5.3792607113166264</v>
      </c>
      <c r="BB39" s="176">
        <f t="shared" si="214"/>
        <v>5.4113499181612683</v>
      </c>
      <c r="BC39" s="176">
        <f t="shared" si="214"/>
        <v>5.3224612329592373</v>
      </c>
      <c r="BD39" s="176">
        <f t="shared" si="214"/>
        <v>4.93346752987153</v>
      </c>
      <c r="BE39" s="176">
        <f t="shared" si="214"/>
        <v>4.7658084822480138</v>
      </c>
      <c r="BF39" s="176">
        <f t="shared" si="214"/>
        <v>4.6617626153698852</v>
      </c>
      <c r="BG39" s="176">
        <f t="shared" si="214"/>
        <v>4.6915263772929752</v>
      </c>
      <c r="BH39" s="176">
        <f t="shared" si="214"/>
        <v>4.7413321731989857</v>
      </c>
      <c r="BI39" s="176">
        <f t="shared" si="214"/>
        <v>4.7368628407278539</v>
      </c>
      <c r="BJ39" s="176">
        <f t="shared" si="210"/>
        <v>0</v>
      </c>
      <c r="BK39" s="176">
        <f t="shared" si="210"/>
        <v>0</v>
      </c>
      <c r="BL39" s="176">
        <f t="shared" si="210"/>
        <v>0</v>
      </c>
      <c r="BM39" s="176">
        <f t="shared" si="210"/>
        <v>0</v>
      </c>
      <c r="BN39" s="176">
        <f t="shared" si="210"/>
        <v>0</v>
      </c>
      <c r="BO39" s="176">
        <f t="shared" si="210"/>
        <v>0</v>
      </c>
      <c r="BP39" s="176">
        <f t="shared" si="210"/>
        <v>0</v>
      </c>
      <c r="BQ39" s="176">
        <f t="shared" si="210"/>
        <v>0</v>
      </c>
      <c r="BR39" s="176">
        <f t="shared" si="210"/>
        <v>0</v>
      </c>
      <c r="BS39" s="176">
        <f t="shared" si="210"/>
        <v>0</v>
      </c>
      <c r="BT39" s="176">
        <f t="shared" si="142"/>
        <v>0</v>
      </c>
      <c r="BU39" s="176">
        <f t="shared" si="142"/>
        <v>0</v>
      </c>
      <c r="BV39" s="176">
        <f t="shared" si="142"/>
        <v>0</v>
      </c>
      <c r="BW39" s="176">
        <f t="shared" si="142"/>
        <v>0</v>
      </c>
      <c r="BX39" s="176">
        <f t="shared" si="142"/>
        <v>0</v>
      </c>
      <c r="BY39" s="176">
        <f t="shared" si="142"/>
        <v>0</v>
      </c>
      <c r="BZ39" s="176">
        <f t="shared" ref="BT39:CH56" si="219">IF(BZ$1&lt;=VLOOKUP($A39,input,7,FALSE),(VLOOKUP($A39,input,6,FALSE)*VLOOKUP(BZ$1,AC_RATE,3,FALSE))/((1+Discount_Rate)^(BZ$1-1)),0)</f>
        <v>0</v>
      </c>
      <c r="CA39" s="176">
        <f t="shared" si="219"/>
        <v>0</v>
      </c>
      <c r="CB39" s="176">
        <f t="shared" si="219"/>
        <v>0</v>
      </c>
      <c r="CC39" s="176">
        <f t="shared" si="219"/>
        <v>0</v>
      </c>
      <c r="CD39" s="176">
        <f t="shared" si="219"/>
        <v>0</v>
      </c>
      <c r="CE39" s="176">
        <f t="shared" si="219"/>
        <v>0</v>
      </c>
      <c r="CF39" s="176">
        <f t="shared" si="219"/>
        <v>0</v>
      </c>
      <c r="CG39" s="176">
        <f t="shared" si="219"/>
        <v>0</v>
      </c>
      <c r="CH39" s="176">
        <f t="shared" si="219"/>
        <v>0</v>
      </c>
      <c r="CI39" s="187"/>
      <c r="CJ39" s="176">
        <v>0</v>
      </c>
      <c r="CK39" s="176">
        <f t="shared" ref="CK39:CZ49" si="220">IF(CK$1-1&lt;=VLOOKUP($A39,input,7,FALSE),(VLOOKUP($A39,input,19,FALSE)*VLOOKUP(CK$1,AC_RATE,2,FALSE))/((1+Discount_Rate)^(CK$1-1)),0)</f>
        <v>3.9182030215558443</v>
      </c>
      <c r="CL39" s="176">
        <f t="shared" si="220"/>
        <v>3.901152711680032</v>
      </c>
      <c r="CM39" s="176">
        <f t="shared" si="220"/>
        <v>3.6354157302636079</v>
      </c>
      <c r="CN39" s="176">
        <f t="shared" si="220"/>
        <v>3.3482201328780397</v>
      </c>
      <c r="CO39" s="176">
        <f t="shared" si="220"/>
        <v>3.2378908402489199</v>
      </c>
      <c r="CP39" s="176">
        <f t="shared" si="220"/>
        <v>3.1313885084036395</v>
      </c>
      <c r="CQ39" s="176">
        <f t="shared" si="220"/>
        <v>3.1907022866250876</v>
      </c>
      <c r="CR39" s="176">
        <f t="shared" si="220"/>
        <v>3.2348281612384202</v>
      </c>
      <c r="CS39" s="176">
        <f t="shared" si="220"/>
        <v>3.1902879614685973</v>
      </c>
      <c r="CT39" s="176">
        <f t="shared" si="220"/>
        <v>3.1693879802181395</v>
      </c>
      <c r="CU39" s="176">
        <f t="shared" si="220"/>
        <v>0</v>
      </c>
      <c r="CV39" s="176">
        <f t="shared" si="220"/>
        <v>0</v>
      </c>
      <c r="CW39" s="176">
        <f t="shared" si="220"/>
        <v>0</v>
      </c>
      <c r="CX39" s="176">
        <f t="shared" si="220"/>
        <v>0</v>
      </c>
      <c r="CY39" s="176">
        <f t="shared" si="220"/>
        <v>0</v>
      </c>
      <c r="CZ39" s="176">
        <f t="shared" si="220"/>
        <v>0</v>
      </c>
      <c r="DA39" s="176">
        <f t="shared" si="215"/>
        <v>0</v>
      </c>
      <c r="DB39" s="176">
        <f t="shared" si="215"/>
        <v>0</v>
      </c>
      <c r="DC39" s="176">
        <f t="shared" si="215"/>
        <v>0</v>
      </c>
      <c r="DD39" s="176">
        <f t="shared" si="215"/>
        <v>0</v>
      </c>
      <c r="DE39" s="176">
        <f t="shared" si="215"/>
        <v>0</v>
      </c>
      <c r="DF39" s="176">
        <f t="shared" si="215"/>
        <v>0</v>
      </c>
      <c r="DG39" s="176">
        <f t="shared" si="215"/>
        <v>0</v>
      </c>
      <c r="DH39" s="176">
        <f t="shared" si="215"/>
        <v>0</v>
      </c>
      <c r="DI39" s="176">
        <f t="shared" si="215"/>
        <v>0</v>
      </c>
      <c r="DJ39" s="176">
        <f t="shared" si="215"/>
        <v>0</v>
      </c>
      <c r="DK39" s="176">
        <f t="shared" si="215"/>
        <v>0</v>
      </c>
      <c r="DL39" s="176">
        <f t="shared" si="215"/>
        <v>0</v>
      </c>
      <c r="DM39" s="176">
        <f t="shared" si="215"/>
        <v>0</v>
      </c>
      <c r="DN39" s="176">
        <f t="shared" si="215"/>
        <v>0</v>
      </c>
      <c r="DO39" s="176">
        <f t="shared" si="215"/>
        <v>0</v>
      </c>
      <c r="DP39" s="176">
        <f t="shared" si="40"/>
        <v>0</v>
      </c>
      <c r="DQ39" s="176">
        <f t="shared" si="40"/>
        <v>0</v>
      </c>
      <c r="DR39" s="176">
        <f t="shared" si="40"/>
        <v>0</v>
      </c>
      <c r="DS39" s="176">
        <f t="shared" si="40"/>
        <v>0</v>
      </c>
      <c r="DT39" s="187"/>
      <c r="DU39" s="176">
        <v>0</v>
      </c>
      <c r="DV39" s="176">
        <f t="shared" si="208"/>
        <v>5.3792607113166264</v>
      </c>
      <c r="DW39" s="176">
        <f t="shared" si="208"/>
        <v>5.4113499181612683</v>
      </c>
      <c r="DX39" s="176">
        <f t="shared" si="208"/>
        <v>5.3224612329592373</v>
      </c>
      <c r="DY39" s="176">
        <f t="shared" si="208"/>
        <v>4.93346752987153</v>
      </c>
      <c r="DZ39" s="176">
        <f t="shared" si="208"/>
        <v>4.7658084822480138</v>
      </c>
      <c r="EA39" s="176">
        <f t="shared" si="208"/>
        <v>4.6617626153698852</v>
      </c>
      <c r="EB39" s="176">
        <f t="shared" si="208"/>
        <v>4.6915263772929752</v>
      </c>
      <c r="EC39" s="176">
        <f t="shared" si="208"/>
        <v>4.7413321731989857</v>
      </c>
      <c r="ED39" s="176">
        <f t="shared" si="208"/>
        <v>4.7368628407278539</v>
      </c>
      <c r="EE39" s="176">
        <f t="shared" si="208"/>
        <v>4.6693270548171508</v>
      </c>
      <c r="EF39" s="176">
        <f t="shared" si="194"/>
        <v>0</v>
      </c>
      <c r="EG39" s="176">
        <f t="shared" si="194"/>
        <v>0</v>
      </c>
      <c r="EH39" s="176">
        <f t="shared" si="194"/>
        <v>0</v>
      </c>
      <c r="EI39" s="176">
        <f t="shared" si="194"/>
        <v>0</v>
      </c>
      <c r="EJ39" s="176">
        <f t="shared" si="194"/>
        <v>0</v>
      </c>
      <c r="EK39" s="176">
        <f t="shared" si="194"/>
        <v>0</v>
      </c>
      <c r="EL39" s="176">
        <f t="shared" si="194"/>
        <v>0</v>
      </c>
      <c r="EM39" s="176">
        <f t="shared" si="194"/>
        <v>0</v>
      </c>
      <c r="EN39" s="176">
        <f t="shared" si="194"/>
        <v>0</v>
      </c>
      <c r="EO39" s="176">
        <f t="shared" si="194"/>
        <v>0</v>
      </c>
      <c r="EP39" s="176">
        <f t="shared" si="167"/>
        <v>0</v>
      </c>
      <c r="EQ39" s="176">
        <f t="shared" si="167"/>
        <v>0</v>
      </c>
      <c r="ER39" s="176">
        <f t="shared" si="167"/>
        <v>0</v>
      </c>
      <c r="ES39" s="176">
        <f t="shared" si="167"/>
        <v>0</v>
      </c>
      <c r="ET39" s="176">
        <f t="shared" si="167"/>
        <v>0</v>
      </c>
      <c r="EU39" s="176">
        <f t="shared" si="167"/>
        <v>0</v>
      </c>
      <c r="EV39" s="176">
        <f t="shared" si="167"/>
        <v>0</v>
      </c>
      <c r="EW39" s="176">
        <f t="shared" si="167"/>
        <v>0</v>
      </c>
      <c r="EX39" s="176">
        <f t="shared" si="167"/>
        <v>0</v>
      </c>
      <c r="EY39" s="176">
        <f t="shared" si="167"/>
        <v>0</v>
      </c>
      <c r="EZ39" s="176">
        <f t="shared" si="167"/>
        <v>0</v>
      </c>
      <c r="FA39" s="176">
        <f t="shared" si="167"/>
        <v>0</v>
      </c>
      <c r="FB39" s="176">
        <f t="shared" si="167"/>
        <v>0</v>
      </c>
      <c r="FC39" s="176">
        <f t="shared" si="167"/>
        <v>0</v>
      </c>
      <c r="FD39" s="176">
        <f t="shared" si="167"/>
        <v>0</v>
      </c>
      <c r="FE39" s="187"/>
      <c r="FF39" s="176">
        <v>0</v>
      </c>
      <c r="FG39" s="176">
        <v>37</v>
      </c>
      <c r="FH39" s="176">
        <f t="shared" si="216"/>
        <v>3.901152711680032</v>
      </c>
      <c r="FI39" s="176">
        <f t="shared" si="216"/>
        <v>3.6354157302636079</v>
      </c>
      <c r="FJ39" s="176">
        <f t="shared" si="216"/>
        <v>3.3482201328780397</v>
      </c>
      <c r="FK39" s="176">
        <f t="shared" si="216"/>
        <v>3.2378908402489199</v>
      </c>
      <c r="FL39" s="176">
        <f t="shared" si="216"/>
        <v>3.1313885084036395</v>
      </c>
      <c r="FM39" s="176">
        <f t="shared" si="216"/>
        <v>3.1907022866250876</v>
      </c>
      <c r="FN39" s="176">
        <f t="shared" si="216"/>
        <v>3.2348281612384202</v>
      </c>
      <c r="FO39" s="176">
        <f t="shared" si="216"/>
        <v>3.1902879614685973</v>
      </c>
      <c r="FP39" s="176">
        <f t="shared" si="216"/>
        <v>3.1693879802181395</v>
      </c>
      <c r="FQ39" s="176">
        <f t="shared" si="216"/>
        <v>3.0698670055273407</v>
      </c>
      <c r="FR39" s="176">
        <f t="shared" si="211"/>
        <v>0</v>
      </c>
      <c r="FS39" s="176">
        <f t="shared" si="211"/>
        <v>0</v>
      </c>
      <c r="FT39" s="176">
        <f t="shared" si="211"/>
        <v>0</v>
      </c>
      <c r="FU39" s="176">
        <f t="shared" si="211"/>
        <v>0</v>
      </c>
      <c r="FV39" s="176">
        <f t="shared" si="211"/>
        <v>0</v>
      </c>
      <c r="FW39" s="176">
        <f t="shared" si="211"/>
        <v>0</v>
      </c>
      <c r="FX39" s="176">
        <f t="shared" si="211"/>
        <v>0</v>
      </c>
      <c r="FY39" s="176">
        <f t="shared" si="211"/>
        <v>0</v>
      </c>
      <c r="FZ39" s="176">
        <f t="shared" si="211"/>
        <v>0</v>
      </c>
      <c r="GA39" s="176">
        <f t="shared" si="211"/>
        <v>0</v>
      </c>
      <c r="GB39" s="176">
        <f t="shared" si="144"/>
        <v>0</v>
      </c>
      <c r="GC39" s="176">
        <f t="shared" si="144"/>
        <v>0</v>
      </c>
      <c r="GD39" s="176">
        <f t="shared" si="144"/>
        <v>0</v>
      </c>
      <c r="GE39" s="176">
        <f t="shared" si="144"/>
        <v>0</v>
      </c>
      <c r="GF39" s="176">
        <f t="shared" si="144"/>
        <v>0</v>
      </c>
      <c r="GG39" s="176">
        <f t="shared" si="144"/>
        <v>0</v>
      </c>
      <c r="GH39" s="176">
        <f t="shared" ref="GB39:GP56" si="221">IF(GH$1-2&lt;=VLOOKUP($A39,input,7,FALSE),(VLOOKUP($A39,input,33,FALSE)*VLOOKUP(GH$1,AC_RATE,2,FALSE))/((1+Discount_Rate)^(GH$1-1)),0)</f>
        <v>0</v>
      </c>
      <c r="GI39" s="176">
        <f t="shared" si="221"/>
        <v>0</v>
      </c>
      <c r="GJ39" s="176">
        <f t="shared" si="221"/>
        <v>0</v>
      </c>
      <c r="GK39" s="176">
        <f t="shared" si="221"/>
        <v>0</v>
      </c>
      <c r="GL39" s="176">
        <f t="shared" si="221"/>
        <v>0</v>
      </c>
      <c r="GM39" s="176">
        <f t="shared" si="221"/>
        <v>0</v>
      </c>
      <c r="GN39" s="176">
        <f t="shared" si="221"/>
        <v>0</v>
      </c>
      <c r="GO39" s="176">
        <f t="shared" si="221"/>
        <v>0</v>
      </c>
      <c r="GP39" s="176">
        <f t="shared" si="221"/>
        <v>0</v>
      </c>
      <c r="GQ39" s="187"/>
      <c r="GR39" s="176">
        <v>0</v>
      </c>
      <c r="GS39" s="176">
        <v>0</v>
      </c>
      <c r="GT39" s="176">
        <f t="shared" si="217"/>
        <v>5.4113499181612683</v>
      </c>
      <c r="GU39" s="176">
        <f t="shared" si="217"/>
        <v>5.3224612329592373</v>
      </c>
      <c r="GV39" s="176">
        <f t="shared" si="217"/>
        <v>4.93346752987153</v>
      </c>
      <c r="GW39" s="176">
        <f t="shared" si="217"/>
        <v>4.7658084822480138</v>
      </c>
      <c r="GX39" s="176">
        <f t="shared" si="217"/>
        <v>4.6617626153698852</v>
      </c>
      <c r="GY39" s="176">
        <f t="shared" si="217"/>
        <v>4.6915263772929752</v>
      </c>
      <c r="GZ39" s="176">
        <f t="shared" si="217"/>
        <v>4.7413321731989857</v>
      </c>
      <c r="HA39" s="176">
        <f t="shared" si="217"/>
        <v>4.7368628407278539</v>
      </c>
      <c r="HB39" s="176">
        <f t="shared" si="217"/>
        <v>4.6693270548171508</v>
      </c>
      <c r="HC39" s="176">
        <f t="shared" si="217"/>
        <v>4.4980435290015004</v>
      </c>
      <c r="HD39" s="176">
        <f t="shared" si="212"/>
        <v>0</v>
      </c>
      <c r="HE39" s="176">
        <f t="shared" si="212"/>
        <v>0</v>
      </c>
      <c r="HF39" s="176">
        <f t="shared" si="212"/>
        <v>0</v>
      </c>
      <c r="HG39" s="176">
        <f t="shared" si="212"/>
        <v>0</v>
      </c>
      <c r="HH39" s="176">
        <f t="shared" si="212"/>
        <v>0</v>
      </c>
      <c r="HI39" s="176">
        <f t="shared" si="212"/>
        <v>0</v>
      </c>
      <c r="HJ39" s="176">
        <f t="shared" si="212"/>
        <v>0</v>
      </c>
      <c r="HK39" s="176">
        <f t="shared" si="212"/>
        <v>0</v>
      </c>
      <c r="HL39" s="176">
        <f t="shared" si="212"/>
        <v>0</v>
      </c>
      <c r="HM39" s="176">
        <f t="shared" si="212"/>
        <v>0</v>
      </c>
      <c r="HN39" s="176">
        <f t="shared" si="145"/>
        <v>0</v>
      </c>
      <c r="HO39" s="176">
        <f t="shared" si="145"/>
        <v>0</v>
      </c>
      <c r="HP39" s="176">
        <f t="shared" si="145"/>
        <v>0</v>
      </c>
      <c r="HQ39" s="176">
        <f t="shared" si="145"/>
        <v>0</v>
      </c>
      <c r="HR39" s="176">
        <f t="shared" si="145"/>
        <v>0</v>
      </c>
      <c r="HS39" s="176">
        <f t="shared" si="145"/>
        <v>0</v>
      </c>
      <c r="HT39" s="176">
        <f t="shared" ref="HN39:IB56" si="222">IF(HT$1-2&lt;=VLOOKUP($A39,input,7,FALSE),(VLOOKUP($A39,input,34,FALSE)*VLOOKUP(HT$1,AC_RATE,3,FALSE))/((1+Discount_Rate)^(HT$1-1)),0)</f>
        <v>0</v>
      </c>
      <c r="HU39" s="176">
        <f t="shared" si="222"/>
        <v>0</v>
      </c>
      <c r="HV39" s="176">
        <f t="shared" si="222"/>
        <v>0</v>
      </c>
      <c r="HW39" s="176">
        <f t="shared" si="222"/>
        <v>0</v>
      </c>
      <c r="HX39" s="176">
        <f t="shared" si="222"/>
        <v>0</v>
      </c>
      <c r="HY39" s="176">
        <f t="shared" si="222"/>
        <v>0</v>
      </c>
      <c r="HZ39" s="176">
        <f t="shared" si="222"/>
        <v>0</v>
      </c>
      <c r="IA39" s="176">
        <f t="shared" si="222"/>
        <v>0</v>
      </c>
      <c r="IB39" s="176">
        <f t="shared" si="222"/>
        <v>0</v>
      </c>
    </row>
    <row r="40" spans="1:236" s="144" customFormat="1">
      <c r="A40" s="418" t="s">
        <v>97</v>
      </c>
      <c r="B40" s="419">
        <f t="shared" si="74"/>
        <v>6135.8206122412421</v>
      </c>
      <c r="C40" s="225">
        <f t="shared" si="75"/>
        <v>4534.9220180115044</v>
      </c>
      <c r="D40" s="226">
        <f t="shared" si="76"/>
        <v>10670.742630252746</v>
      </c>
      <c r="E40" s="227">
        <f t="shared" si="77"/>
        <v>0</v>
      </c>
      <c r="F40" s="228">
        <f t="shared" si="78"/>
        <v>0</v>
      </c>
      <c r="G40" s="227">
        <f t="shared" si="79"/>
        <v>0</v>
      </c>
      <c r="H40" s="228">
        <f t="shared" si="80"/>
        <v>0</v>
      </c>
      <c r="I40" s="227">
        <f t="shared" si="81"/>
        <v>6135.8206122412421</v>
      </c>
      <c r="J40" s="176">
        <f t="shared" si="82"/>
        <v>4534.9220180115044</v>
      </c>
      <c r="K40" s="228">
        <f t="shared" si="83"/>
        <v>10670.742630252746</v>
      </c>
      <c r="L40" s="227">
        <f t="shared" si="84"/>
        <v>4908.6564897929939</v>
      </c>
      <c r="M40" s="176">
        <f t="shared" si="85"/>
        <v>3627.9376144092039</v>
      </c>
      <c r="N40" s="228">
        <f t="shared" si="86"/>
        <v>8536.5941042021987</v>
      </c>
      <c r="O40" s="176">
        <f t="shared" si="2"/>
        <v>148.70351224844939</v>
      </c>
      <c r="P40" s="176">
        <f t="shared" si="213"/>
        <v>87.725578559186175</v>
      </c>
      <c r="Q40" s="176">
        <f t="shared" si="213"/>
        <v>84.571469979918717</v>
      </c>
      <c r="R40" s="176">
        <f t="shared" si="213"/>
        <v>84.203451844595548</v>
      </c>
      <c r="S40" s="176">
        <f t="shared" si="213"/>
        <v>78.467718646807</v>
      </c>
      <c r="T40" s="176">
        <f t="shared" si="213"/>
        <v>72.268817336937161</v>
      </c>
      <c r="U40" s="176">
        <f t="shared" si="213"/>
        <v>69.887442403541243</v>
      </c>
      <c r="V40" s="176">
        <f t="shared" si="213"/>
        <v>67.588669544939364</v>
      </c>
      <c r="W40" s="176">
        <f t="shared" si="213"/>
        <v>68.868912908199007</v>
      </c>
      <c r="X40" s="176">
        <f t="shared" si="213"/>
        <v>0</v>
      </c>
      <c r="Y40" s="176">
        <f t="shared" si="213"/>
        <v>0</v>
      </c>
      <c r="Z40" s="176">
        <f t="shared" si="209"/>
        <v>0</v>
      </c>
      <c r="AA40" s="176">
        <f t="shared" si="209"/>
        <v>0</v>
      </c>
      <c r="AB40" s="176">
        <f t="shared" si="209"/>
        <v>0</v>
      </c>
      <c r="AC40" s="176">
        <f t="shared" si="209"/>
        <v>0</v>
      </c>
      <c r="AD40" s="176">
        <f t="shared" si="209"/>
        <v>0</v>
      </c>
      <c r="AE40" s="176">
        <f t="shared" si="209"/>
        <v>0</v>
      </c>
      <c r="AF40" s="176">
        <f t="shared" si="209"/>
        <v>0</v>
      </c>
      <c r="AG40" s="176">
        <f t="shared" si="209"/>
        <v>0</v>
      </c>
      <c r="AH40" s="176">
        <f t="shared" si="209"/>
        <v>0</v>
      </c>
      <c r="AI40" s="176">
        <f t="shared" si="209"/>
        <v>0</v>
      </c>
      <c r="AJ40" s="176">
        <f t="shared" si="218"/>
        <v>0</v>
      </c>
      <c r="AK40" s="176">
        <f t="shared" si="218"/>
        <v>0</v>
      </c>
      <c r="AL40" s="176">
        <f t="shared" si="218"/>
        <v>0</v>
      </c>
      <c r="AM40" s="176">
        <f t="shared" si="218"/>
        <v>0</v>
      </c>
      <c r="AN40" s="176">
        <f t="shared" si="218"/>
        <v>0</v>
      </c>
      <c r="AO40" s="176">
        <f t="shared" si="218"/>
        <v>0</v>
      </c>
      <c r="AP40" s="176">
        <f t="shared" si="218"/>
        <v>0</v>
      </c>
      <c r="AQ40" s="176">
        <f t="shared" si="218"/>
        <v>0</v>
      </c>
      <c r="AR40" s="176">
        <f t="shared" si="218"/>
        <v>0</v>
      </c>
      <c r="AS40" s="176">
        <f t="shared" si="218"/>
        <v>0</v>
      </c>
      <c r="AT40" s="176">
        <f t="shared" si="218"/>
        <v>0</v>
      </c>
      <c r="AU40" s="176">
        <f t="shared" si="218"/>
        <v>0</v>
      </c>
      <c r="AV40" s="176">
        <f t="shared" si="218"/>
        <v>0</v>
      </c>
      <c r="AW40" s="176">
        <f t="shared" si="218"/>
        <v>0</v>
      </c>
      <c r="AX40" s="176">
        <f t="shared" si="218"/>
        <v>0</v>
      </c>
      <c r="AY40" s="187"/>
      <c r="AZ40" s="176">
        <f t="shared" si="214"/>
        <v>60.977933689263224</v>
      </c>
      <c r="BA40" s="176">
        <f t="shared" si="214"/>
        <v>60.04260889850967</v>
      </c>
      <c r="BB40" s="176">
        <f t="shared" si="214"/>
        <v>60.400784454563855</v>
      </c>
      <c r="BC40" s="176">
        <f t="shared" si="214"/>
        <v>59.408620503510065</v>
      </c>
      <c r="BD40" s="176">
        <f t="shared" si="214"/>
        <v>55.06672334850834</v>
      </c>
      <c r="BE40" s="176">
        <f t="shared" si="214"/>
        <v>53.195334850163654</v>
      </c>
      <c r="BF40" s="176">
        <f t="shared" si="214"/>
        <v>52.033988407272837</v>
      </c>
      <c r="BG40" s="176">
        <f t="shared" si="214"/>
        <v>52.366207649358813</v>
      </c>
      <c r="BH40" s="176">
        <f t="shared" si="214"/>
        <v>0</v>
      </c>
      <c r="BI40" s="176">
        <f t="shared" si="214"/>
        <v>0</v>
      </c>
      <c r="BJ40" s="176">
        <f t="shared" si="210"/>
        <v>0</v>
      </c>
      <c r="BK40" s="176">
        <f t="shared" si="210"/>
        <v>0</v>
      </c>
      <c r="BL40" s="176">
        <f t="shared" si="210"/>
        <v>0</v>
      </c>
      <c r="BM40" s="176">
        <f t="shared" si="210"/>
        <v>0</v>
      </c>
      <c r="BN40" s="176">
        <f t="shared" si="210"/>
        <v>0</v>
      </c>
      <c r="BO40" s="176">
        <f t="shared" si="210"/>
        <v>0</v>
      </c>
      <c r="BP40" s="176">
        <f t="shared" si="210"/>
        <v>0</v>
      </c>
      <c r="BQ40" s="176">
        <f t="shared" si="210"/>
        <v>0</v>
      </c>
      <c r="BR40" s="176">
        <f t="shared" si="210"/>
        <v>0</v>
      </c>
      <c r="BS40" s="176">
        <f t="shared" si="210"/>
        <v>0</v>
      </c>
      <c r="BT40" s="176">
        <f t="shared" si="219"/>
        <v>0</v>
      </c>
      <c r="BU40" s="176">
        <f t="shared" si="219"/>
        <v>0</v>
      </c>
      <c r="BV40" s="176">
        <f t="shared" si="219"/>
        <v>0</v>
      </c>
      <c r="BW40" s="176">
        <f t="shared" si="219"/>
        <v>0</v>
      </c>
      <c r="BX40" s="176">
        <f t="shared" si="219"/>
        <v>0</v>
      </c>
      <c r="BY40" s="176">
        <f t="shared" si="219"/>
        <v>0</v>
      </c>
      <c r="BZ40" s="176">
        <f t="shared" si="219"/>
        <v>0</v>
      </c>
      <c r="CA40" s="176">
        <f t="shared" si="219"/>
        <v>0</v>
      </c>
      <c r="CB40" s="176">
        <f t="shared" si="219"/>
        <v>0</v>
      </c>
      <c r="CC40" s="176">
        <f t="shared" si="219"/>
        <v>0</v>
      </c>
      <c r="CD40" s="176">
        <f t="shared" si="219"/>
        <v>0</v>
      </c>
      <c r="CE40" s="176">
        <f t="shared" si="219"/>
        <v>0</v>
      </c>
      <c r="CF40" s="176">
        <f t="shared" si="219"/>
        <v>0</v>
      </c>
      <c r="CG40" s="176">
        <f t="shared" si="219"/>
        <v>0</v>
      </c>
      <c r="CH40" s="176">
        <f t="shared" si="219"/>
        <v>0</v>
      </c>
      <c r="CI40" s="187"/>
      <c r="CJ40" s="176">
        <v>0</v>
      </c>
      <c r="CK40" s="176">
        <f t="shared" si="220"/>
        <v>84.571469979918717</v>
      </c>
      <c r="CL40" s="176">
        <f t="shared" si="220"/>
        <v>84.203451844595548</v>
      </c>
      <c r="CM40" s="176">
        <f t="shared" si="220"/>
        <v>78.467718646807</v>
      </c>
      <c r="CN40" s="176">
        <f t="shared" si="220"/>
        <v>72.268817336937161</v>
      </c>
      <c r="CO40" s="176">
        <f t="shared" si="220"/>
        <v>69.887442403541243</v>
      </c>
      <c r="CP40" s="176">
        <f t="shared" si="220"/>
        <v>67.588669544939364</v>
      </c>
      <c r="CQ40" s="176">
        <f t="shared" si="220"/>
        <v>68.868912908199007</v>
      </c>
      <c r="CR40" s="176">
        <f t="shared" si="220"/>
        <v>69.821336776913512</v>
      </c>
      <c r="CS40" s="176">
        <f t="shared" si="220"/>
        <v>0</v>
      </c>
      <c r="CT40" s="176">
        <f t="shared" si="220"/>
        <v>0</v>
      </c>
      <c r="CU40" s="176">
        <f t="shared" si="220"/>
        <v>0</v>
      </c>
      <c r="CV40" s="176">
        <f t="shared" si="220"/>
        <v>0</v>
      </c>
      <c r="CW40" s="176">
        <f t="shared" si="220"/>
        <v>0</v>
      </c>
      <c r="CX40" s="176">
        <f t="shared" si="220"/>
        <v>0</v>
      </c>
      <c r="CY40" s="176">
        <f t="shared" si="220"/>
        <v>0</v>
      </c>
      <c r="CZ40" s="176">
        <f t="shared" si="220"/>
        <v>0</v>
      </c>
      <c r="DA40" s="176">
        <f t="shared" si="215"/>
        <v>0</v>
      </c>
      <c r="DB40" s="176">
        <f t="shared" si="215"/>
        <v>0</v>
      </c>
      <c r="DC40" s="176">
        <f t="shared" si="215"/>
        <v>0</v>
      </c>
      <c r="DD40" s="176">
        <f t="shared" si="215"/>
        <v>0</v>
      </c>
      <c r="DE40" s="176">
        <f t="shared" si="215"/>
        <v>0</v>
      </c>
      <c r="DF40" s="176">
        <f t="shared" si="215"/>
        <v>0</v>
      </c>
      <c r="DG40" s="176">
        <f t="shared" si="215"/>
        <v>0</v>
      </c>
      <c r="DH40" s="176">
        <f t="shared" si="215"/>
        <v>0</v>
      </c>
      <c r="DI40" s="176">
        <f t="shared" si="215"/>
        <v>0</v>
      </c>
      <c r="DJ40" s="176">
        <f t="shared" si="215"/>
        <v>0</v>
      </c>
      <c r="DK40" s="176">
        <f t="shared" si="215"/>
        <v>0</v>
      </c>
      <c r="DL40" s="176">
        <f t="shared" si="215"/>
        <v>0</v>
      </c>
      <c r="DM40" s="176">
        <f t="shared" si="215"/>
        <v>0</v>
      </c>
      <c r="DN40" s="176">
        <f t="shared" si="215"/>
        <v>0</v>
      </c>
      <c r="DO40" s="176">
        <f t="shared" si="215"/>
        <v>0</v>
      </c>
      <c r="DP40" s="176">
        <f t="shared" si="40"/>
        <v>0</v>
      </c>
      <c r="DQ40" s="176">
        <f t="shared" si="40"/>
        <v>0</v>
      </c>
      <c r="DR40" s="176">
        <f t="shared" si="40"/>
        <v>0</v>
      </c>
      <c r="DS40" s="176">
        <f t="shared" si="40"/>
        <v>0</v>
      </c>
      <c r="DT40" s="187"/>
      <c r="DU40" s="176">
        <v>0</v>
      </c>
      <c r="DV40" s="176">
        <f t="shared" si="208"/>
        <v>60.04260889850967</v>
      </c>
      <c r="DW40" s="176">
        <f t="shared" si="208"/>
        <v>60.400784454563855</v>
      </c>
      <c r="DX40" s="176">
        <f t="shared" si="208"/>
        <v>59.408620503510065</v>
      </c>
      <c r="DY40" s="176">
        <f t="shared" si="208"/>
        <v>55.06672334850834</v>
      </c>
      <c r="DZ40" s="176">
        <f t="shared" si="208"/>
        <v>53.195334850163654</v>
      </c>
      <c r="EA40" s="176">
        <f t="shared" si="208"/>
        <v>52.033988407272837</v>
      </c>
      <c r="EB40" s="176">
        <f t="shared" si="208"/>
        <v>52.366207649358813</v>
      </c>
      <c r="EC40" s="176">
        <f t="shared" si="208"/>
        <v>52.922133469829348</v>
      </c>
      <c r="ED40" s="176">
        <f t="shared" si="208"/>
        <v>0</v>
      </c>
      <c r="EE40" s="176">
        <f t="shared" si="208"/>
        <v>0</v>
      </c>
      <c r="EF40" s="176">
        <f t="shared" si="194"/>
        <v>0</v>
      </c>
      <c r="EG40" s="176">
        <f t="shared" si="194"/>
        <v>0</v>
      </c>
      <c r="EH40" s="176">
        <f t="shared" si="194"/>
        <v>0</v>
      </c>
      <c r="EI40" s="176">
        <f t="shared" si="194"/>
        <v>0</v>
      </c>
      <c r="EJ40" s="176">
        <f t="shared" si="194"/>
        <v>0</v>
      </c>
      <c r="EK40" s="176">
        <f t="shared" si="194"/>
        <v>0</v>
      </c>
      <c r="EL40" s="176">
        <f t="shared" si="194"/>
        <v>0</v>
      </c>
      <c r="EM40" s="176">
        <f t="shared" si="194"/>
        <v>0</v>
      </c>
      <c r="EN40" s="176">
        <f t="shared" si="194"/>
        <v>0</v>
      </c>
      <c r="EO40" s="176">
        <f t="shared" si="194"/>
        <v>0</v>
      </c>
      <c r="EP40" s="176">
        <f t="shared" si="167"/>
        <v>0</v>
      </c>
      <c r="EQ40" s="176">
        <f t="shared" si="167"/>
        <v>0</v>
      </c>
      <c r="ER40" s="176">
        <f t="shared" si="167"/>
        <v>0</v>
      </c>
      <c r="ES40" s="176">
        <f t="shared" si="167"/>
        <v>0</v>
      </c>
      <c r="ET40" s="176">
        <f t="shared" si="167"/>
        <v>0</v>
      </c>
      <c r="EU40" s="176">
        <f t="shared" si="167"/>
        <v>0</v>
      </c>
      <c r="EV40" s="176">
        <f t="shared" si="167"/>
        <v>0</v>
      </c>
      <c r="EW40" s="176">
        <f t="shared" si="167"/>
        <v>0</v>
      </c>
      <c r="EX40" s="176">
        <f t="shared" si="167"/>
        <v>0</v>
      </c>
      <c r="EY40" s="176">
        <f t="shared" si="167"/>
        <v>0</v>
      </c>
      <c r="EZ40" s="176">
        <f t="shared" si="167"/>
        <v>0</v>
      </c>
      <c r="FA40" s="176">
        <f t="shared" si="167"/>
        <v>0</v>
      </c>
      <c r="FB40" s="176">
        <f t="shared" si="167"/>
        <v>0</v>
      </c>
      <c r="FC40" s="176">
        <f t="shared" si="167"/>
        <v>0</v>
      </c>
      <c r="FD40" s="176">
        <f t="shared" si="167"/>
        <v>0</v>
      </c>
      <c r="FE40" s="187"/>
      <c r="FF40" s="176">
        <v>0</v>
      </c>
      <c r="FG40" s="176">
        <v>38</v>
      </c>
      <c r="FH40" s="176">
        <f t="shared" si="216"/>
        <v>84.203451844595548</v>
      </c>
      <c r="FI40" s="176">
        <f t="shared" si="216"/>
        <v>78.467718646807</v>
      </c>
      <c r="FJ40" s="176">
        <f t="shared" si="216"/>
        <v>72.268817336937161</v>
      </c>
      <c r="FK40" s="176">
        <f t="shared" si="216"/>
        <v>69.887442403541243</v>
      </c>
      <c r="FL40" s="176">
        <f t="shared" si="216"/>
        <v>67.588669544939364</v>
      </c>
      <c r="FM40" s="176">
        <f t="shared" si="216"/>
        <v>68.868912908199007</v>
      </c>
      <c r="FN40" s="176">
        <f t="shared" si="216"/>
        <v>69.821336776913512</v>
      </c>
      <c r="FO40" s="176">
        <f t="shared" si="216"/>
        <v>68.859970010819453</v>
      </c>
      <c r="FP40" s="176">
        <f t="shared" si="216"/>
        <v>0</v>
      </c>
      <c r="FQ40" s="176">
        <f t="shared" si="216"/>
        <v>0</v>
      </c>
      <c r="FR40" s="176">
        <f t="shared" si="211"/>
        <v>0</v>
      </c>
      <c r="FS40" s="176">
        <f t="shared" si="211"/>
        <v>0</v>
      </c>
      <c r="FT40" s="176">
        <f t="shared" si="211"/>
        <v>0</v>
      </c>
      <c r="FU40" s="176">
        <f t="shared" si="211"/>
        <v>0</v>
      </c>
      <c r="FV40" s="176">
        <f t="shared" si="211"/>
        <v>0</v>
      </c>
      <c r="FW40" s="176">
        <f t="shared" si="211"/>
        <v>0</v>
      </c>
      <c r="FX40" s="176">
        <f t="shared" si="211"/>
        <v>0</v>
      </c>
      <c r="FY40" s="176">
        <f t="shared" si="211"/>
        <v>0</v>
      </c>
      <c r="FZ40" s="176">
        <f t="shared" si="211"/>
        <v>0</v>
      </c>
      <c r="GA40" s="176">
        <f t="shared" si="211"/>
        <v>0</v>
      </c>
      <c r="GB40" s="176">
        <f t="shared" si="221"/>
        <v>0</v>
      </c>
      <c r="GC40" s="176">
        <f t="shared" si="221"/>
        <v>0</v>
      </c>
      <c r="GD40" s="176">
        <f t="shared" si="221"/>
        <v>0</v>
      </c>
      <c r="GE40" s="176">
        <f t="shared" si="221"/>
        <v>0</v>
      </c>
      <c r="GF40" s="176">
        <f t="shared" si="221"/>
        <v>0</v>
      </c>
      <c r="GG40" s="176">
        <f t="shared" si="221"/>
        <v>0</v>
      </c>
      <c r="GH40" s="176">
        <f t="shared" si="221"/>
        <v>0</v>
      </c>
      <c r="GI40" s="176">
        <f t="shared" si="221"/>
        <v>0</v>
      </c>
      <c r="GJ40" s="176">
        <f t="shared" si="221"/>
        <v>0</v>
      </c>
      <c r="GK40" s="176">
        <f t="shared" si="221"/>
        <v>0</v>
      </c>
      <c r="GL40" s="176">
        <f t="shared" si="221"/>
        <v>0</v>
      </c>
      <c r="GM40" s="176">
        <f t="shared" si="221"/>
        <v>0</v>
      </c>
      <c r="GN40" s="176">
        <f t="shared" si="221"/>
        <v>0</v>
      </c>
      <c r="GO40" s="176">
        <f t="shared" si="221"/>
        <v>0</v>
      </c>
      <c r="GP40" s="176">
        <f t="shared" si="221"/>
        <v>0</v>
      </c>
      <c r="GQ40" s="187"/>
      <c r="GR40" s="176">
        <v>0</v>
      </c>
      <c r="GS40" s="176">
        <v>0</v>
      </c>
      <c r="GT40" s="176">
        <f t="shared" si="217"/>
        <v>60.400784454563855</v>
      </c>
      <c r="GU40" s="176">
        <f t="shared" si="217"/>
        <v>59.408620503510065</v>
      </c>
      <c r="GV40" s="176">
        <f t="shared" si="217"/>
        <v>55.06672334850834</v>
      </c>
      <c r="GW40" s="176">
        <f t="shared" si="217"/>
        <v>53.195334850163654</v>
      </c>
      <c r="GX40" s="176">
        <f t="shared" si="217"/>
        <v>52.033988407272837</v>
      </c>
      <c r="GY40" s="176">
        <f t="shared" si="217"/>
        <v>52.366207649358813</v>
      </c>
      <c r="GZ40" s="176">
        <f t="shared" si="217"/>
        <v>52.922133469829348</v>
      </c>
      <c r="HA40" s="176">
        <f t="shared" si="217"/>
        <v>52.872247361681239</v>
      </c>
      <c r="HB40" s="176">
        <f t="shared" si="217"/>
        <v>0</v>
      </c>
      <c r="HC40" s="176">
        <f t="shared" si="217"/>
        <v>0</v>
      </c>
      <c r="HD40" s="176">
        <f t="shared" si="212"/>
        <v>0</v>
      </c>
      <c r="HE40" s="176">
        <f t="shared" si="212"/>
        <v>0</v>
      </c>
      <c r="HF40" s="176">
        <f t="shared" si="212"/>
        <v>0</v>
      </c>
      <c r="HG40" s="176">
        <f t="shared" si="212"/>
        <v>0</v>
      </c>
      <c r="HH40" s="176">
        <f t="shared" si="212"/>
        <v>0</v>
      </c>
      <c r="HI40" s="176">
        <f t="shared" si="212"/>
        <v>0</v>
      </c>
      <c r="HJ40" s="176">
        <f t="shared" si="212"/>
        <v>0</v>
      </c>
      <c r="HK40" s="176">
        <f t="shared" si="212"/>
        <v>0</v>
      </c>
      <c r="HL40" s="176">
        <f t="shared" si="212"/>
        <v>0</v>
      </c>
      <c r="HM40" s="176">
        <f t="shared" si="212"/>
        <v>0</v>
      </c>
      <c r="HN40" s="176">
        <f t="shared" si="222"/>
        <v>0</v>
      </c>
      <c r="HO40" s="176">
        <f t="shared" si="222"/>
        <v>0</v>
      </c>
      <c r="HP40" s="176">
        <f t="shared" si="222"/>
        <v>0</v>
      </c>
      <c r="HQ40" s="176">
        <f t="shared" si="222"/>
        <v>0</v>
      </c>
      <c r="HR40" s="176">
        <f t="shared" si="222"/>
        <v>0</v>
      </c>
      <c r="HS40" s="176">
        <f t="shared" si="222"/>
        <v>0</v>
      </c>
      <c r="HT40" s="176">
        <f t="shared" si="222"/>
        <v>0</v>
      </c>
      <c r="HU40" s="176">
        <f t="shared" si="222"/>
        <v>0</v>
      </c>
      <c r="HV40" s="176">
        <f t="shared" si="222"/>
        <v>0</v>
      </c>
      <c r="HW40" s="176">
        <f t="shared" si="222"/>
        <v>0</v>
      </c>
      <c r="HX40" s="176">
        <f t="shared" si="222"/>
        <v>0</v>
      </c>
      <c r="HY40" s="176">
        <f t="shared" si="222"/>
        <v>0</v>
      </c>
      <c r="HZ40" s="176">
        <f t="shared" si="222"/>
        <v>0</v>
      </c>
      <c r="IA40" s="176">
        <f t="shared" si="222"/>
        <v>0</v>
      </c>
      <c r="IB40" s="176">
        <f t="shared" si="222"/>
        <v>0</v>
      </c>
    </row>
    <row r="41" spans="1:236" s="144" customFormat="1">
      <c r="A41" s="417" t="s">
        <v>169</v>
      </c>
      <c r="B41" s="419">
        <f>SUM(P41:AX41)*VLOOKUP($A41,input,12,FALSE)</f>
        <v>1262.0205932184513</v>
      </c>
      <c r="C41" s="225">
        <f>SUM(AZ41:CH41)*VLOOKUP($A41,input,12,FALSE)</f>
        <v>956.95552325070514</v>
      </c>
      <c r="D41" s="226">
        <f>SUM(B41:C41)</f>
        <v>2218.9761164691563</v>
      </c>
      <c r="E41" s="227">
        <f>IF(Years&gt;1,SUM(CJ41:DS41)*VLOOKUP($A41,input,26,FALSE),0)</f>
        <v>0</v>
      </c>
      <c r="F41" s="228">
        <f>IF(Years&gt;1,SUM(DU41:FD41)*VLOOKUP($A41,input,26,FALSE),0)</f>
        <v>0</v>
      </c>
      <c r="G41" s="227">
        <f>IF(Years&gt;2,SUM(FF41:GP41)*VLOOKUP($A41,input,40,FALSE),0)</f>
        <v>0</v>
      </c>
      <c r="H41" s="228">
        <f>IF(Years&gt;2,SUM(GR41:IB41)*VLOOKUP($A41,input,40,FALSE),0)</f>
        <v>0</v>
      </c>
      <c r="I41" s="227">
        <f>B41+E41+G41</f>
        <v>1262.0205932184513</v>
      </c>
      <c r="J41" s="176">
        <f>H41+F41+C41</f>
        <v>956.95552325070514</v>
      </c>
      <c r="K41" s="228">
        <f>SUM(I41:J41)</f>
        <v>2218.9761164691563</v>
      </c>
      <c r="L41" s="227">
        <f>(B41*VLOOKUP($A41,input,16,FALSE))+(E41*VLOOKUP($A41,input,30,FALSE))+(G41*VLOOKUP($A41,input,44,FALSE))</f>
        <v>1009.616474574761</v>
      </c>
      <c r="M41" s="176">
        <f>(C41*(VLOOKUP($A41,input,16,FALSE))+(F41*VLOOKUP($A41,input,30,FALSE))+(H41*VLOOKUP($A41,input,44,FALSE)))</f>
        <v>765.56441860056418</v>
      </c>
      <c r="N41" s="228">
        <f>SUM(L41:M41)</f>
        <v>1775.1808931753253</v>
      </c>
      <c r="O41" s="176">
        <f t="shared" si="2"/>
        <v>6.40363995140667</v>
      </c>
      <c r="P41" s="176">
        <f t="shared" si="213"/>
        <v>3.7561584167132231</v>
      </c>
      <c r="Q41" s="176">
        <f t="shared" si="213"/>
        <v>3.6211085067345761</v>
      </c>
      <c r="R41" s="176">
        <f t="shared" si="213"/>
        <v>3.6053510225526435</v>
      </c>
      <c r="S41" s="176">
        <f t="shared" si="213"/>
        <v>3.3597633287381252</v>
      </c>
      <c r="T41" s="176">
        <f t="shared" si="213"/>
        <v>3.0943441008246491</v>
      </c>
      <c r="U41" s="176">
        <f t="shared" si="213"/>
        <v>2.9923804358783967</v>
      </c>
      <c r="V41" s="176">
        <f t="shared" si="213"/>
        <v>2.893953555568638</v>
      </c>
      <c r="W41" s="176">
        <f t="shared" si="213"/>
        <v>2.9487699154414262</v>
      </c>
      <c r="X41" s="176">
        <f t="shared" si="213"/>
        <v>2.9895499819796822</v>
      </c>
      <c r="Y41" s="176">
        <f t="shared" si="213"/>
        <v>2.9483870061484505</v>
      </c>
      <c r="Z41" s="176">
        <f t="shared" si="209"/>
        <v>2.9290717487510491</v>
      </c>
      <c r="AA41" s="176">
        <f t="shared" si="209"/>
        <v>2.8370968699433989</v>
      </c>
      <c r="AB41" s="176">
        <f t="shared" si="209"/>
        <v>2.7858263286458307</v>
      </c>
      <c r="AC41" s="176">
        <f t="shared" si="209"/>
        <v>2.7561902723713363</v>
      </c>
      <c r="AD41" s="176">
        <f t="shared" si="209"/>
        <v>0</v>
      </c>
      <c r="AE41" s="176">
        <f t="shared" si="209"/>
        <v>0</v>
      </c>
      <c r="AF41" s="176">
        <f t="shared" si="209"/>
        <v>0</v>
      </c>
      <c r="AG41" s="176">
        <f t="shared" si="209"/>
        <v>0</v>
      </c>
      <c r="AH41" s="176">
        <f t="shared" si="209"/>
        <v>0</v>
      </c>
      <c r="AI41" s="176">
        <f t="shared" si="209"/>
        <v>0</v>
      </c>
      <c r="AJ41" s="176">
        <f t="shared" si="218"/>
        <v>0</v>
      </c>
      <c r="AK41" s="176">
        <f t="shared" si="218"/>
        <v>0</v>
      </c>
      <c r="AL41" s="176">
        <f t="shared" si="218"/>
        <v>0</v>
      </c>
      <c r="AM41" s="176">
        <f t="shared" si="218"/>
        <v>0</v>
      </c>
      <c r="AN41" s="176">
        <f t="shared" si="218"/>
        <v>0</v>
      </c>
      <c r="AO41" s="176">
        <f t="shared" si="218"/>
        <v>0</v>
      </c>
      <c r="AP41" s="176">
        <f t="shared" si="218"/>
        <v>0</v>
      </c>
      <c r="AQ41" s="176">
        <f t="shared" si="218"/>
        <v>0</v>
      </c>
      <c r="AR41" s="176">
        <f t="shared" si="218"/>
        <v>0</v>
      </c>
      <c r="AS41" s="176">
        <f t="shared" si="218"/>
        <v>0</v>
      </c>
      <c r="AT41" s="176">
        <f t="shared" si="218"/>
        <v>0</v>
      </c>
      <c r="AU41" s="176">
        <f t="shared" si="218"/>
        <v>0</v>
      </c>
      <c r="AV41" s="176">
        <f t="shared" si="218"/>
        <v>0</v>
      </c>
      <c r="AW41" s="176">
        <f t="shared" si="218"/>
        <v>0</v>
      </c>
      <c r="AX41" s="176">
        <f t="shared" si="218"/>
        <v>0</v>
      </c>
      <c r="AY41" s="187"/>
      <c r="AZ41" s="176">
        <f t="shared" si="214"/>
        <v>2.6474815346934468</v>
      </c>
      <c r="BA41" s="176">
        <f t="shared" si="214"/>
        <v>2.6068724985611342</v>
      </c>
      <c r="BB41" s="176">
        <f t="shared" si="214"/>
        <v>2.6224234218781532</v>
      </c>
      <c r="BC41" s="176">
        <f t="shared" si="214"/>
        <v>2.579346597511015</v>
      </c>
      <c r="BD41" s="176">
        <f t="shared" si="214"/>
        <v>2.3908342644762031</v>
      </c>
      <c r="BE41" s="176">
        <f t="shared" si="214"/>
        <v>2.3095841106278834</v>
      </c>
      <c r="BF41" s="176">
        <f t="shared" si="214"/>
        <v>2.2591618828330979</v>
      </c>
      <c r="BG41" s="176">
        <f t="shared" si="214"/>
        <v>2.2735858597650571</v>
      </c>
      <c r="BH41" s="176">
        <f t="shared" si="214"/>
        <v>2.297722514704124</v>
      </c>
      <c r="BI41" s="176">
        <f t="shared" si="214"/>
        <v>2.2955566074296523</v>
      </c>
      <c r="BJ41" s="176">
        <f t="shared" si="210"/>
        <v>2.2628277265652343</v>
      </c>
      <c r="BK41" s="176">
        <f t="shared" si="210"/>
        <v>2.1798210948238039</v>
      </c>
      <c r="BL41" s="176">
        <f t="shared" si="210"/>
        <v>2.1530838479622352</v>
      </c>
      <c r="BM41" s="176">
        <f t="shared" si="210"/>
        <v>2.1201643571587989</v>
      </c>
      <c r="BN41" s="176">
        <f t="shared" si="210"/>
        <v>0</v>
      </c>
      <c r="BO41" s="176">
        <f t="shared" si="210"/>
        <v>0</v>
      </c>
      <c r="BP41" s="176">
        <f t="shared" si="210"/>
        <v>0</v>
      </c>
      <c r="BQ41" s="176">
        <f t="shared" si="210"/>
        <v>0</v>
      </c>
      <c r="BR41" s="176">
        <f t="shared" si="210"/>
        <v>0</v>
      </c>
      <c r="BS41" s="176">
        <f t="shared" si="210"/>
        <v>0</v>
      </c>
      <c r="BT41" s="176">
        <f t="shared" si="219"/>
        <v>0</v>
      </c>
      <c r="BU41" s="176">
        <f t="shared" si="219"/>
        <v>0</v>
      </c>
      <c r="BV41" s="176">
        <f t="shared" si="219"/>
        <v>0</v>
      </c>
      <c r="BW41" s="176">
        <f t="shared" si="219"/>
        <v>0</v>
      </c>
      <c r="BX41" s="176">
        <f t="shared" si="219"/>
        <v>0</v>
      </c>
      <c r="BY41" s="176">
        <f t="shared" si="219"/>
        <v>0</v>
      </c>
      <c r="BZ41" s="176">
        <f t="shared" si="219"/>
        <v>0</v>
      </c>
      <c r="CA41" s="176">
        <f t="shared" si="219"/>
        <v>0</v>
      </c>
      <c r="CB41" s="176">
        <f t="shared" si="219"/>
        <v>0</v>
      </c>
      <c r="CC41" s="176">
        <f t="shared" si="219"/>
        <v>0</v>
      </c>
      <c r="CD41" s="176">
        <f t="shared" si="219"/>
        <v>0</v>
      </c>
      <c r="CE41" s="176">
        <f t="shared" si="219"/>
        <v>0</v>
      </c>
      <c r="CF41" s="176">
        <f t="shared" si="219"/>
        <v>0</v>
      </c>
      <c r="CG41" s="176">
        <f t="shared" si="219"/>
        <v>0</v>
      </c>
      <c r="CH41" s="176">
        <f t="shared" si="219"/>
        <v>0</v>
      </c>
      <c r="CI41" s="187"/>
      <c r="CJ41" s="176">
        <v>0</v>
      </c>
      <c r="CK41" s="176">
        <f t="shared" si="220"/>
        <v>3.6211085067345761</v>
      </c>
      <c r="CL41" s="176">
        <f t="shared" si="220"/>
        <v>3.6053510225526435</v>
      </c>
      <c r="CM41" s="176">
        <f t="shared" si="220"/>
        <v>3.3597633287381252</v>
      </c>
      <c r="CN41" s="176">
        <f t="shared" si="220"/>
        <v>3.0943441008246491</v>
      </c>
      <c r="CO41" s="176">
        <f t="shared" si="220"/>
        <v>2.9923804358783967</v>
      </c>
      <c r="CP41" s="176">
        <f t="shared" si="220"/>
        <v>2.893953555568638</v>
      </c>
      <c r="CQ41" s="176">
        <f t="shared" si="220"/>
        <v>2.9487699154414262</v>
      </c>
      <c r="CR41" s="176">
        <f t="shared" si="220"/>
        <v>2.9895499819796822</v>
      </c>
      <c r="CS41" s="176">
        <f t="shared" si="220"/>
        <v>2.9483870061484505</v>
      </c>
      <c r="CT41" s="176">
        <f t="shared" si="220"/>
        <v>2.9290717487510491</v>
      </c>
      <c r="CU41" s="176">
        <f t="shared" si="220"/>
        <v>2.8370968699433989</v>
      </c>
      <c r="CV41" s="176">
        <f t="shared" si="220"/>
        <v>2.7858263286458307</v>
      </c>
      <c r="CW41" s="176">
        <f t="shared" si="220"/>
        <v>2.7561902723713363</v>
      </c>
      <c r="CX41" s="176">
        <f t="shared" si="220"/>
        <v>2.6595011300914417</v>
      </c>
      <c r="CY41" s="176">
        <f t="shared" si="220"/>
        <v>0</v>
      </c>
      <c r="CZ41" s="176">
        <f t="shared" si="220"/>
        <v>0</v>
      </c>
      <c r="DA41" s="176">
        <f t="shared" si="215"/>
        <v>0</v>
      </c>
      <c r="DB41" s="176">
        <f t="shared" si="215"/>
        <v>0</v>
      </c>
      <c r="DC41" s="176">
        <f t="shared" si="215"/>
        <v>0</v>
      </c>
      <c r="DD41" s="176">
        <f t="shared" si="215"/>
        <v>0</v>
      </c>
      <c r="DE41" s="176">
        <f t="shared" si="215"/>
        <v>0</v>
      </c>
      <c r="DF41" s="176">
        <f t="shared" si="215"/>
        <v>0</v>
      </c>
      <c r="DG41" s="176">
        <f t="shared" si="215"/>
        <v>0</v>
      </c>
      <c r="DH41" s="176">
        <f t="shared" si="215"/>
        <v>0</v>
      </c>
      <c r="DI41" s="176">
        <f t="shared" si="215"/>
        <v>0</v>
      </c>
      <c r="DJ41" s="176">
        <f t="shared" si="215"/>
        <v>0</v>
      </c>
      <c r="DK41" s="176">
        <f t="shared" si="215"/>
        <v>0</v>
      </c>
      <c r="DL41" s="176">
        <f t="shared" si="215"/>
        <v>0</v>
      </c>
      <c r="DM41" s="176">
        <f t="shared" si="215"/>
        <v>0</v>
      </c>
      <c r="DN41" s="176">
        <f t="shared" si="215"/>
        <v>0</v>
      </c>
      <c r="DO41" s="176">
        <f t="shared" si="215"/>
        <v>0</v>
      </c>
      <c r="DP41" s="176">
        <f t="shared" si="40"/>
        <v>0</v>
      </c>
      <c r="DQ41" s="176">
        <f t="shared" si="40"/>
        <v>0</v>
      </c>
      <c r="DR41" s="176">
        <f t="shared" si="40"/>
        <v>0</v>
      </c>
      <c r="DS41" s="176">
        <f t="shared" si="40"/>
        <v>0</v>
      </c>
      <c r="DT41" s="187"/>
      <c r="DU41" s="176">
        <v>0</v>
      </c>
      <c r="DV41" s="176">
        <f t="shared" si="208"/>
        <v>2.6068724985611342</v>
      </c>
      <c r="DW41" s="176">
        <f t="shared" si="208"/>
        <v>2.6224234218781532</v>
      </c>
      <c r="DX41" s="176">
        <f t="shared" si="208"/>
        <v>2.579346597511015</v>
      </c>
      <c r="DY41" s="176">
        <f t="shared" si="208"/>
        <v>2.3908342644762031</v>
      </c>
      <c r="DZ41" s="176">
        <f t="shared" si="208"/>
        <v>2.3095841106278834</v>
      </c>
      <c r="EA41" s="176">
        <f t="shared" si="208"/>
        <v>2.2591618828330979</v>
      </c>
      <c r="EB41" s="176">
        <f t="shared" si="208"/>
        <v>2.2735858597650571</v>
      </c>
      <c r="EC41" s="176">
        <f t="shared" si="208"/>
        <v>2.297722514704124</v>
      </c>
      <c r="ED41" s="176">
        <f t="shared" si="208"/>
        <v>2.2955566074296523</v>
      </c>
      <c r="EE41" s="176">
        <f t="shared" si="208"/>
        <v>2.2628277265652343</v>
      </c>
      <c r="EF41" s="176">
        <f t="shared" si="194"/>
        <v>2.1798210948238039</v>
      </c>
      <c r="EG41" s="176">
        <f t="shared" si="194"/>
        <v>2.1530838479622352</v>
      </c>
      <c r="EH41" s="176">
        <f t="shared" si="194"/>
        <v>2.1201643571587989</v>
      </c>
      <c r="EI41" s="176">
        <f t="shared" si="194"/>
        <v>2.0359444790686241</v>
      </c>
      <c r="EJ41" s="176">
        <f t="shared" si="194"/>
        <v>0</v>
      </c>
      <c r="EK41" s="176">
        <f t="shared" si="194"/>
        <v>0</v>
      </c>
      <c r="EL41" s="176">
        <f t="shared" si="194"/>
        <v>0</v>
      </c>
      <c r="EM41" s="176">
        <f t="shared" si="194"/>
        <v>0</v>
      </c>
      <c r="EN41" s="176">
        <f t="shared" si="194"/>
        <v>0</v>
      </c>
      <c r="EO41" s="176">
        <f t="shared" si="194"/>
        <v>0</v>
      </c>
      <c r="EP41" s="176">
        <f t="shared" si="167"/>
        <v>0</v>
      </c>
      <c r="EQ41" s="176">
        <f t="shared" si="167"/>
        <v>0</v>
      </c>
      <c r="ER41" s="176">
        <f t="shared" si="167"/>
        <v>0</v>
      </c>
      <c r="ES41" s="176">
        <f t="shared" si="167"/>
        <v>0</v>
      </c>
      <c r="ET41" s="176">
        <f t="shared" si="167"/>
        <v>0</v>
      </c>
      <c r="EU41" s="176">
        <f t="shared" si="167"/>
        <v>0</v>
      </c>
      <c r="EV41" s="176">
        <f t="shared" ref="EP41:FD58" si="223">IF(EV$1-1&lt;=VLOOKUP($A41,input,7,FALSE),(VLOOKUP($A41,input,20,FALSE)*VLOOKUP(EV$1,AC_RATE,3,FALSE))/((1+Discount_Rate)^(EV$1-1)),0)</f>
        <v>0</v>
      </c>
      <c r="EW41" s="176">
        <f t="shared" si="223"/>
        <v>0</v>
      </c>
      <c r="EX41" s="176">
        <f t="shared" si="223"/>
        <v>0</v>
      </c>
      <c r="EY41" s="176">
        <f t="shared" si="223"/>
        <v>0</v>
      </c>
      <c r="EZ41" s="176">
        <f t="shared" si="223"/>
        <v>0</v>
      </c>
      <c r="FA41" s="176">
        <f t="shared" si="223"/>
        <v>0</v>
      </c>
      <c r="FB41" s="176">
        <f t="shared" si="223"/>
        <v>0</v>
      </c>
      <c r="FC41" s="176">
        <f t="shared" si="223"/>
        <v>0</v>
      </c>
      <c r="FD41" s="176">
        <f t="shared" si="223"/>
        <v>0</v>
      </c>
      <c r="FE41" s="187"/>
      <c r="FF41" s="176">
        <v>0</v>
      </c>
      <c r="FG41" s="176">
        <v>39</v>
      </c>
      <c r="FH41" s="176">
        <f t="shared" si="216"/>
        <v>3.6053510225526435</v>
      </c>
      <c r="FI41" s="176">
        <f t="shared" si="216"/>
        <v>3.3597633287381252</v>
      </c>
      <c r="FJ41" s="176">
        <f t="shared" si="216"/>
        <v>3.0943441008246491</v>
      </c>
      <c r="FK41" s="176">
        <f t="shared" si="216"/>
        <v>2.9923804358783967</v>
      </c>
      <c r="FL41" s="176">
        <f t="shared" si="216"/>
        <v>2.893953555568638</v>
      </c>
      <c r="FM41" s="176">
        <f t="shared" si="216"/>
        <v>2.9487699154414262</v>
      </c>
      <c r="FN41" s="176">
        <f t="shared" si="216"/>
        <v>2.9895499819796822</v>
      </c>
      <c r="FO41" s="176">
        <f t="shared" si="216"/>
        <v>2.9483870061484505</v>
      </c>
      <c r="FP41" s="176">
        <f t="shared" si="216"/>
        <v>2.9290717487510491</v>
      </c>
      <c r="FQ41" s="176">
        <f t="shared" si="216"/>
        <v>2.8370968699433989</v>
      </c>
      <c r="FR41" s="176">
        <f t="shared" si="211"/>
        <v>2.7858263286458307</v>
      </c>
      <c r="FS41" s="176">
        <f t="shared" si="211"/>
        <v>2.7561902723713363</v>
      </c>
      <c r="FT41" s="176">
        <f t="shared" si="211"/>
        <v>2.6595011300914417</v>
      </c>
      <c r="FU41" s="176">
        <f t="shared" si="211"/>
        <v>2.5738316314957714</v>
      </c>
      <c r="FV41" s="176">
        <f t="shared" si="211"/>
        <v>0</v>
      </c>
      <c r="FW41" s="176">
        <f t="shared" si="211"/>
        <v>0</v>
      </c>
      <c r="FX41" s="176">
        <f t="shared" si="211"/>
        <v>0</v>
      </c>
      <c r="FY41" s="176">
        <f t="shared" si="211"/>
        <v>0</v>
      </c>
      <c r="FZ41" s="176">
        <f t="shared" si="211"/>
        <v>0</v>
      </c>
      <c r="GA41" s="176">
        <f t="shared" si="211"/>
        <v>0</v>
      </c>
      <c r="GB41" s="176">
        <f t="shared" si="221"/>
        <v>0</v>
      </c>
      <c r="GC41" s="176">
        <f t="shared" si="221"/>
        <v>0</v>
      </c>
      <c r="GD41" s="176">
        <f t="shared" si="221"/>
        <v>0</v>
      </c>
      <c r="GE41" s="176">
        <f t="shared" si="221"/>
        <v>0</v>
      </c>
      <c r="GF41" s="176">
        <f t="shared" si="221"/>
        <v>0</v>
      </c>
      <c r="GG41" s="176">
        <f t="shared" si="221"/>
        <v>0</v>
      </c>
      <c r="GH41" s="176">
        <f t="shared" si="221"/>
        <v>0</v>
      </c>
      <c r="GI41" s="176">
        <f t="shared" si="221"/>
        <v>0</v>
      </c>
      <c r="GJ41" s="176">
        <f t="shared" si="221"/>
        <v>0</v>
      </c>
      <c r="GK41" s="176">
        <f t="shared" si="221"/>
        <v>0</v>
      </c>
      <c r="GL41" s="176">
        <f t="shared" si="221"/>
        <v>0</v>
      </c>
      <c r="GM41" s="176">
        <f t="shared" si="221"/>
        <v>0</v>
      </c>
      <c r="GN41" s="176">
        <f t="shared" si="221"/>
        <v>0</v>
      </c>
      <c r="GO41" s="176">
        <f t="shared" si="221"/>
        <v>0</v>
      </c>
      <c r="GP41" s="176">
        <f t="shared" si="221"/>
        <v>0</v>
      </c>
      <c r="GQ41" s="187"/>
      <c r="GR41" s="176">
        <v>0</v>
      </c>
      <c r="GS41" s="176">
        <v>0</v>
      </c>
      <c r="GT41" s="176">
        <f t="shared" si="217"/>
        <v>2.6224234218781532</v>
      </c>
      <c r="GU41" s="176">
        <f t="shared" si="217"/>
        <v>2.579346597511015</v>
      </c>
      <c r="GV41" s="176">
        <f t="shared" si="217"/>
        <v>2.3908342644762031</v>
      </c>
      <c r="GW41" s="176">
        <f t="shared" si="217"/>
        <v>2.3095841106278834</v>
      </c>
      <c r="GX41" s="176">
        <f t="shared" si="217"/>
        <v>2.2591618828330979</v>
      </c>
      <c r="GY41" s="176">
        <f t="shared" si="217"/>
        <v>2.2735858597650571</v>
      </c>
      <c r="GZ41" s="176">
        <f t="shared" si="217"/>
        <v>2.297722514704124</v>
      </c>
      <c r="HA41" s="176">
        <f t="shared" si="217"/>
        <v>2.2955566074296523</v>
      </c>
      <c r="HB41" s="176">
        <f t="shared" si="217"/>
        <v>2.2628277265652343</v>
      </c>
      <c r="HC41" s="176">
        <f t="shared" si="217"/>
        <v>2.1798210948238039</v>
      </c>
      <c r="HD41" s="176">
        <f t="shared" si="212"/>
        <v>2.1530838479622352</v>
      </c>
      <c r="HE41" s="176">
        <f t="shared" si="212"/>
        <v>2.1201643571587989</v>
      </c>
      <c r="HF41" s="176">
        <f t="shared" si="212"/>
        <v>2.0359444790686241</v>
      </c>
      <c r="HG41" s="176">
        <f t="shared" si="212"/>
        <v>1.9603148623914533</v>
      </c>
      <c r="HH41" s="176">
        <f t="shared" si="212"/>
        <v>0</v>
      </c>
      <c r="HI41" s="176">
        <f t="shared" si="212"/>
        <v>0</v>
      </c>
      <c r="HJ41" s="176">
        <f t="shared" si="212"/>
        <v>0</v>
      </c>
      <c r="HK41" s="176">
        <f t="shared" si="212"/>
        <v>0</v>
      </c>
      <c r="HL41" s="176">
        <f t="shared" si="212"/>
        <v>0</v>
      </c>
      <c r="HM41" s="176">
        <f t="shared" si="212"/>
        <v>0</v>
      </c>
      <c r="HN41" s="176">
        <f t="shared" si="222"/>
        <v>0</v>
      </c>
      <c r="HO41" s="176">
        <f t="shared" si="222"/>
        <v>0</v>
      </c>
      <c r="HP41" s="176">
        <f t="shared" si="222"/>
        <v>0</v>
      </c>
      <c r="HQ41" s="176">
        <f t="shared" si="222"/>
        <v>0</v>
      </c>
      <c r="HR41" s="176">
        <f t="shared" si="222"/>
        <v>0</v>
      </c>
      <c r="HS41" s="176">
        <f t="shared" si="222"/>
        <v>0</v>
      </c>
      <c r="HT41" s="176">
        <f t="shared" si="222"/>
        <v>0</v>
      </c>
      <c r="HU41" s="176">
        <f t="shared" si="222"/>
        <v>0</v>
      </c>
      <c r="HV41" s="176">
        <f t="shared" si="222"/>
        <v>0</v>
      </c>
      <c r="HW41" s="176">
        <f t="shared" si="222"/>
        <v>0</v>
      </c>
      <c r="HX41" s="176">
        <f t="shared" si="222"/>
        <v>0</v>
      </c>
      <c r="HY41" s="176">
        <f t="shared" si="222"/>
        <v>0</v>
      </c>
      <c r="HZ41" s="176">
        <f t="shared" si="222"/>
        <v>0</v>
      </c>
      <c r="IA41" s="176">
        <f t="shared" si="222"/>
        <v>0</v>
      </c>
      <c r="IB41" s="176">
        <f t="shared" si="222"/>
        <v>0</v>
      </c>
    </row>
    <row r="42" spans="1:236" s="144" customFormat="1">
      <c r="A42" s="418" t="s">
        <v>162</v>
      </c>
      <c r="B42" s="419">
        <f t="shared" si="74"/>
        <v>232.06577016813486</v>
      </c>
      <c r="C42" s="225">
        <f t="shared" si="75"/>
        <v>335.25013558559414</v>
      </c>
      <c r="D42" s="226">
        <f t="shared" si="76"/>
        <v>567.315905753729</v>
      </c>
      <c r="E42" s="227">
        <f t="shared" si="77"/>
        <v>0</v>
      </c>
      <c r="F42" s="228">
        <f t="shared" si="78"/>
        <v>0</v>
      </c>
      <c r="G42" s="227">
        <f t="shared" si="79"/>
        <v>0</v>
      </c>
      <c r="H42" s="228">
        <f t="shared" si="80"/>
        <v>0</v>
      </c>
      <c r="I42" s="227">
        <f t="shared" si="81"/>
        <v>232.06577016813486</v>
      </c>
      <c r="J42" s="176">
        <f t="shared" si="82"/>
        <v>335.25013558559414</v>
      </c>
      <c r="K42" s="228">
        <f t="shared" si="83"/>
        <v>567.315905753729</v>
      </c>
      <c r="L42" s="227">
        <f t="shared" si="84"/>
        <v>185.65261613450789</v>
      </c>
      <c r="M42" s="176">
        <f t="shared" si="85"/>
        <v>268.20010846847532</v>
      </c>
      <c r="N42" s="228">
        <f t="shared" si="86"/>
        <v>453.85272460298324</v>
      </c>
      <c r="O42" s="176">
        <f t="shared" si="2"/>
        <v>6.2660912872861116</v>
      </c>
      <c r="P42" s="176">
        <f t="shared" si="213"/>
        <v>2.6730806330592913</v>
      </c>
      <c r="Q42" s="176">
        <f t="shared" si="213"/>
        <v>2.5769719872540353</v>
      </c>
      <c r="R42" s="176">
        <f t="shared" si="213"/>
        <v>2.5657581296049434</v>
      </c>
      <c r="S42" s="176">
        <f t="shared" si="213"/>
        <v>2.3909849610579883</v>
      </c>
      <c r="T42" s="176">
        <f t="shared" si="213"/>
        <v>2.2020986258544024</v>
      </c>
      <c r="U42" s="176">
        <f t="shared" si="213"/>
        <v>2.1295358987790971</v>
      </c>
      <c r="V42" s="176">
        <f t="shared" si="213"/>
        <v>2.0594901343731626</v>
      </c>
      <c r="W42" s="176">
        <f t="shared" si="213"/>
        <v>2.0985003500495765</v>
      </c>
      <c r="X42" s="176">
        <f t="shared" si="213"/>
        <v>2.1275215983529607</v>
      </c>
      <c r="Y42" s="176">
        <f t="shared" si="213"/>
        <v>2.0982278515812696</v>
      </c>
      <c r="Z42" s="176">
        <f t="shared" si="209"/>
        <v>2.0844820946819298</v>
      </c>
      <c r="AA42" s="176">
        <f t="shared" si="209"/>
        <v>2.0190279151737505</v>
      </c>
      <c r="AB42" s="176">
        <f t="shared" si="209"/>
        <v>1.982541091194447</v>
      </c>
      <c r="AC42" s="176">
        <f t="shared" si="209"/>
        <v>0</v>
      </c>
      <c r="AD42" s="176">
        <f t="shared" si="209"/>
        <v>0</v>
      </c>
      <c r="AE42" s="176">
        <f t="shared" si="209"/>
        <v>0</v>
      </c>
      <c r="AF42" s="176">
        <f t="shared" si="209"/>
        <v>0</v>
      </c>
      <c r="AG42" s="176">
        <f t="shared" si="209"/>
        <v>0</v>
      </c>
      <c r="AH42" s="176">
        <f t="shared" si="209"/>
        <v>0</v>
      </c>
      <c r="AI42" s="176">
        <f t="shared" si="209"/>
        <v>0</v>
      </c>
      <c r="AJ42" s="176">
        <f t="shared" si="218"/>
        <v>0</v>
      </c>
      <c r="AK42" s="176">
        <f t="shared" si="218"/>
        <v>0</v>
      </c>
      <c r="AL42" s="176">
        <f t="shared" si="218"/>
        <v>0</v>
      </c>
      <c r="AM42" s="176">
        <f t="shared" si="218"/>
        <v>0</v>
      </c>
      <c r="AN42" s="176">
        <f t="shared" si="218"/>
        <v>0</v>
      </c>
      <c r="AO42" s="176">
        <f t="shared" si="218"/>
        <v>0</v>
      </c>
      <c r="AP42" s="176">
        <f t="shared" si="218"/>
        <v>0</v>
      </c>
      <c r="AQ42" s="176">
        <f t="shared" si="218"/>
        <v>0</v>
      </c>
      <c r="AR42" s="176">
        <f t="shared" si="218"/>
        <v>0</v>
      </c>
      <c r="AS42" s="176">
        <f t="shared" si="218"/>
        <v>0</v>
      </c>
      <c r="AT42" s="176">
        <f t="shared" si="218"/>
        <v>0</v>
      </c>
      <c r="AU42" s="176">
        <f t="shared" si="218"/>
        <v>0</v>
      </c>
      <c r="AV42" s="176">
        <f t="shared" si="218"/>
        <v>0</v>
      </c>
      <c r="AW42" s="176">
        <f t="shared" si="218"/>
        <v>0</v>
      </c>
      <c r="AX42" s="176">
        <f t="shared" si="218"/>
        <v>0</v>
      </c>
      <c r="AY42" s="187"/>
      <c r="AZ42" s="176">
        <f t="shared" si="214"/>
        <v>3.5930106542268203</v>
      </c>
      <c r="BA42" s="176">
        <f t="shared" si="214"/>
        <v>3.5378983909043962</v>
      </c>
      <c r="BB42" s="176">
        <f t="shared" si="214"/>
        <v>3.5590032154060647</v>
      </c>
      <c r="BC42" s="176">
        <f t="shared" si="214"/>
        <v>3.5005418109078055</v>
      </c>
      <c r="BD42" s="176">
        <f t="shared" si="214"/>
        <v>3.2447036446462754</v>
      </c>
      <c r="BE42" s="176">
        <f t="shared" si="214"/>
        <v>3.1344355787092701</v>
      </c>
      <c r="BF42" s="176">
        <f t="shared" si="214"/>
        <v>3.0660054124163469</v>
      </c>
      <c r="BG42" s="176">
        <f t="shared" si="214"/>
        <v>3.0855808096811486</v>
      </c>
      <c r="BH42" s="176">
        <f t="shared" si="214"/>
        <v>3.118337698527025</v>
      </c>
      <c r="BI42" s="176">
        <f t="shared" si="214"/>
        <v>3.115398252940242</v>
      </c>
      <c r="BJ42" s="176">
        <f t="shared" si="210"/>
        <v>3.070980486052818</v>
      </c>
      <c r="BK42" s="176">
        <f t="shared" si="210"/>
        <v>2.9583286286894483</v>
      </c>
      <c r="BL42" s="176">
        <f t="shared" si="210"/>
        <v>2.9220423650916048</v>
      </c>
      <c r="BM42" s="176">
        <f t="shared" si="210"/>
        <v>0</v>
      </c>
      <c r="BN42" s="176">
        <f t="shared" si="210"/>
        <v>0</v>
      </c>
      <c r="BO42" s="176">
        <f t="shared" si="210"/>
        <v>0</v>
      </c>
      <c r="BP42" s="176">
        <f t="shared" si="210"/>
        <v>0</v>
      </c>
      <c r="BQ42" s="176">
        <f t="shared" si="210"/>
        <v>0</v>
      </c>
      <c r="BR42" s="176">
        <f t="shared" si="210"/>
        <v>0</v>
      </c>
      <c r="BS42" s="176">
        <f t="shared" si="210"/>
        <v>0</v>
      </c>
      <c r="BT42" s="176">
        <f t="shared" si="219"/>
        <v>0</v>
      </c>
      <c r="BU42" s="176">
        <f t="shared" si="219"/>
        <v>0</v>
      </c>
      <c r="BV42" s="176">
        <f t="shared" si="219"/>
        <v>0</v>
      </c>
      <c r="BW42" s="176">
        <f t="shared" si="219"/>
        <v>0</v>
      </c>
      <c r="BX42" s="176">
        <f t="shared" si="219"/>
        <v>0</v>
      </c>
      <c r="BY42" s="176">
        <f t="shared" si="219"/>
        <v>0</v>
      </c>
      <c r="BZ42" s="176">
        <f t="shared" si="219"/>
        <v>0</v>
      </c>
      <c r="CA42" s="176">
        <f t="shared" si="219"/>
        <v>0</v>
      </c>
      <c r="CB42" s="176">
        <f t="shared" si="219"/>
        <v>0</v>
      </c>
      <c r="CC42" s="176">
        <f t="shared" si="219"/>
        <v>0</v>
      </c>
      <c r="CD42" s="176">
        <f t="shared" si="219"/>
        <v>0</v>
      </c>
      <c r="CE42" s="176">
        <f t="shared" si="219"/>
        <v>0</v>
      </c>
      <c r="CF42" s="176">
        <f t="shared" si="219"/>
        <v>0</v>
      </c>
      <c r="CG42" s="176">
        <f t="shared" si="219"/>
        <v>0</v>
      </c>
      <c r="CH42" s="176">
        <f t="shared" si="219"/>
        <v>0</v>
      </c>
      <c r="CI42" s="187"/>
      <c r="CJ42" s="176">
        <v>0</v>
      </c>
      <c r="CK42" s="176">
        <f t="shared" si="220"/>
        <v>2.5769719872540353</v>
      </c>
      <c r="CL42" s="176">
        <f t="shared" si="220"/>
        <v>2.5657581296049434</v>
      </c>
      <c r="CM42" s="176">
        <f t="shared" si="220"/>
        <v>2.3909849610579883</v>
      </c>
      <c r="CN42" s="176">
        <f t="shared" si="220"/>
        <v>2.2020986258544024</v>
      </c>
      <c r="CO42" s="176">
        <f t="shared" si="220"/>
        <v>2.1295358987790971</v>
      </c>
      <c r="CP42" s="176">
        <f t="shared" si="220"/>
        <v>2.0594901343731626</v>
      </c>
      <c r="CQ42" s="176">
        <f t="shared" si="220"/>
        <v>2.0985003500495765</v>
      </c>
      <c r="CR42" s="176">
        <f t="shared" si="220"/>
        <v>2.1275215983529607</v>
      </c>
      <c r="CS42" s="176">
        <f t="shared" si="220"/>
        <v>2.0982278515812696</v>
      </c>
      <c r="CT42" s="176">
        <f t="shared" si="220"/>
        <v>2.0844820946819298</v>
      </c>
      <c r="CU42" s="176">
        <f t="shared" si="220"/>
        <v>2.0190279151737505</v>
      </c>
      <c r="CV42" s="176">
        <f t="shared" si="220"/>
        <v>1.982541091194447</v>
      </c>
      <c r="CW42" s="176">
        <f t="shared" si="220"/>
        <v>1.9614505089348926</v>
      </c>
      <c r="CX42" s="176">
        <f t="shared" si="220"/>
        <v>0</v>
      </c>
      <c r="CY42" s="176">
        <f t="shared" si="220"/>
        <v>0</v>
      </c>
      <c r="CZ42" s="176">
        <f t="shared" si="220"/>
        <v>0</v>
      </c>
      <c r="DA42" s="176">
        <f t="shared" si="215"/>
        <v>0</v>
      </c>
      <c r="DB42" s="176">
        <f t="shared" si="215"/>
        <v>0</v>
      </c>
      <c r="DC42" s="176">
        <f t="shared" si="215"/>
        <v>0</v>
      </c>
      <c r="DD42" s="176">
        <f t="shared" si="215"/>
        <v>0</v>
      </c>
      <c r="DE42" s="176">
        <f t="shared" si="215"/>
        <v>0</v>
      </c>
      <c r="DF42" s="176">
        <f t="shared" si="215"/>
        <v>0</v>
      </c>
      <c r="DG42" s="176">
        <f t="shared" si="215"/>
        <v>0</v>
      </c>
      <c r="DH42" s="176">
        <f t="shared" si="215"/>
        <v>0</v>
      </c>
      <c r="DI42" s="176">
        <f t="shared" si="215"/>
        <v>0</v>
      </c>
      <c r="DJ42" s="176">
        <f t="shared" si="215"/>
        <v>0</v>
      </c>
      <c r="DK42" s="176">
        <f t="shared" si="215"/>
        <v>0</v>
      </c>
      <c r="DL42" s="176">
        <f t="shared" si="215"/>
        <v>0</v>
      </c>
      <c r="DM42" s="176">
        <f t="shared" si="215"/>
        <v>0</v>
      </c>
      <c r="DN42" s="176">
        <f t="shared" si="215"/>
        <v>0</v>
      </c>
      <c r="DO42" s="176">
        <f t="shared" si="215"/>
        <v>0</v>
      </c>
      <c r="DP42" s="176">
        <f t="shared" si="40"/>
        <v>0</v>
      </c>
      <c r="DQ42" s="176">
        <f t="shared" si="40"/>
        <v>0</v>
      </c>
      <c r="DR42" s="176">
        <f t="shared" si="40"/>
        <v>0</v>
      </c>
      <c r="DS42" s="176">
        <f t="shared" si="40"/>
        <v>0</v>
      </c>
      <c r="DT42" s="187"/>
      <c r="DU42" s="176">
        <v>0</v>
      </c>
      <c r="DV42" s="176">
        <f t="shared" si="208"/>
        <v>3.5378983909043962</v>
      </c>
      <c r="DW42" s="176">
        <f t="shared" si="208"/>
        <v>3.5590032154060647</v>
      </c>
      <c r="DX42" s="176">
        <f t="shared" si="208"/>
        <v>3.5005418109078055</v>
      </c>
      <c r="DY42" s="176">
        <f t="shared" si="208"/>
        <v>3.2447036446462754</v>
      </c>
      <c r="DZ42" s="176">
        <f t="shared" si="208"/>
        <v>3.1344355787092701</v>
      </c>
      <c r="EA42" s="176">
        <f t="shared" si="208"/>
        <v>3.0660054124163469</v>
      </c>
      <c r="EB42" s="176">
        <f t="shared" si="208"/>
        <v>3.0855808096811486</v>
      </c>
      <c r="EC42" s="176">
        <f t="shared" si="208"/>
        <v>3.118337698527025</v>
      </c>
      <c r="ED42" s="176">
        <f t="shared" si="208"/>
        <v>3.115398252940242</v>
      </c>
      <c r="EE42" s="176">
        <f t="shared" si="208"/>
        <v>3.070980486052818</v>
      </c>
      <c r="EF42" s="176">
        <f t="shared" si="194"/>
        <v>2.9583286286894483</v>
      </c>
      <c r="EG42" s="176">
        <f t="shared" si="194"/>
        <v>2.9220423650916048</v>
      </c>
      <c r="EH42" s="176">
        <f t="shared" si="194"/>
        <v>2.8773659132869409</v>
      </c>
      <c r="EI42" s="176">
        <f t="shared" si="194"/>
        <v>0</v>
      </c>
      <c r="EJ42" s="176">
        <f t="shared" si="194"/>
        <v>0</v>
      </c>
      <c r="EK42" s="176">
        <f t="shared" si="194"/>
        <v>0</v>
      </c>
      <c r="EL42" s="176">
        <f t="shared" si="194"/>
        <v>0</v>
      </c>
      <c r="EM42" s="176">
        <f t="shared" si="194"/>
        <v>0</v>
      </c>
      <c r="EN42" s="176">
        <f t="shared" si="194"/>
        <v>0</v>
      </c>
      <c r="EO42" s="176">
        <f t="shared" si="194"/>
        <v>0</v>
      </c>
      <c r="EP42" s="176">
        <f t="shared" si="223"/>
        <v>0</v>
      </c>
      <c r="EQ42" s="176">
        <f t="shared" si="223"/>
        <v>0</v>
      </c>
      <c r="ER42" s="176">
        <f t="shared" si="223"/>
        <v>0</v>
      </c>
      <c r="ES42" s="176">
        <f t="shared" si="223"/>
        <v>0</v>
      </c>
      <c r="ET42" s="176">
        <f t="shared" si="223"/>
        <v>0</v>
      </c>
      <c r="EU42" s="176">
        <f t="shared" si="223"/>
        <v>0</v>
      </c>
      <c r="EV42" s="176">
        <f t="shared" si="223"/>
        <v>0</v>
      </c>
      <c r="EW42" s="176">
        <f t="shared" si="223"/>
        <v>0</v>
      </c>
      <c r="EX42" s="176">
        <f t="shared" si="223"/>
        <v>0</v>
      </c>
      <c r="EY42" s="176">
        <f t="shared" si="223"/>
        <v>0</v>
      </c>
      <c r="EZ42" s="176">
        <f t="shared" si="223"/>
        <v>0</v>
      </c>
      <c r="FA42" s="176">
        <f t="shared" si="223"/>
        <v>0</v>
      </c>
      <c r="FB42" s="176">
        <f t="shared" si="223"/>
        <v>0</v>
      </c>
      <c r="FC42" s="176">
        <f t="shared" si="223"/>
        <v>0</v>
      </c>
      <c r="FD42" s="176">
        <f t="shared" si="223"/>
        <v>0</v>
      </c>
      <c r="FE42" s="187"/>
      <c r="FF42" s="176">
        <v>0</v>
      </c>
      <c r="FG42" s="176">
        <v>40</v>
      </c>
      <c r="FH42" s="176">
        <f t="shared" si="216"/>
        <v>2.5657581296049434</v>
      </c>
      <c r="FI42" s="176">
        <f t="shared" si="216"/>
        <v>2.3909849610579883</v>
      </c>
      <c r="FJ42" s="176">
        <f t="shared" si="216"/>
        <v>2.2020986258544024</v>
      </c>
      <c r="FK42" s="176">
        <f t="shared" si="216"/>
        <v>2.1295358987790971</v>
      </c>
      <c r="FL42" s="176">
        <f t="shared" si="216"/>
        <v>2.0594901343731626</v>
      </c>
      <c r="FM42" s="176">
        <f t="shared" si="216"/>
        <v>2.0985003500495765</v>
      </c>
      <c r="FN42" s="176">
        <f t="shared" si="216"/>
        <v>2.1275215983529607</v>
      </c>
      <c r="FO42" s="176">
        <f t="shared" si="216"/>
        <v>2.0982278515812696</v>
      </c>
      <c r="FP42" s="176">
        <f t="shared" si="216"/>
        <v>2.0844820946819298</v>
      </c>
      <c r="FQ42" s="176">
        <f t="shared" si="216"/>
        <v>2.0190279151737505</v>
      </c>
      <c r="FR42" s="176">
        <f t="shared" si="211"/>
        <v>1.982541091194447</v>
      </c>
      <c r="FS42" s="176">
        <f t="shared" si="211"/>
        <v>1.9614505089348926</v>
      </c>
      <c r="FT42" s="176">
        <f t="shared" si="211"/>
        <v>1.89264141065366</v>
      </c>
      <c r="FU42" s="176">
        <f t="shared" si="211"/>
        <v>0</v>
      </c>
      <c r="FV42" s="176">
        <f t="shared" si="211"/>
        <v>0</v>
      </c>
      <c r="FW42" s="176">
        <f t="shared" si="211"/>
        <v>0</v>
      </c>
      <c r="FX42" s="176">
        <f t="shared" si="211"/>
        <v>0</v>
      </c>
      <c r="FY42" s="176">
        <f t="shared" si="211"/>
        <v>0</v>
      </c>
      <c r="FZ42" s="176">
        <f t="shared" si="211"/>
        <v>0</v>
      </c>
      <c r="GA42" s="176">
        <f t="shared" si="211"/>
        <v>0</v>
      </c>
      <c r="GB42" s="176">
        <f t="shared" si="221"/>
        <v>0</v>
      </c>
      <c r="GC42" s="176">
        <f t="shared" si="221"/>
        <v>0</v>
      </c>
      <c r="GD42" s="176">
        <f t="shared" si="221"/>
        <v>0</v>
      </c>
      <c r="GE42" s="176">
        <f t="shared" si="221"/>
        <v>0</v>
      </c>
      <c r="GF42" s="176">
        <f t="shared" si="221"/>
        <v>0</v>
      </c>
      <c r="GG42" s="176">
        <f t="shared" si="221"/>
        <v>0</v>
      </c>
      <c r="GH42" s="176">
        <f t="shared" si="221"/>
        <v>0</v>
      </c>
      <c r="GI42" s="176">
        <f t="shared" si="221"/>
        <v>0</v>
      </c>
      <c r="GJ42" s="176">
        <f t="shared" si="221"/>
        <v>0</v>
      </c>
      <c r="GK42" s="176">
        <f t="shared" si="221"/>
        <v>0</v>
      </c>
      <c r="GL42" s="176">
        <f t="shared" si="221"/>
        <v>0</v>
      </c>
      <c r="GM42" s="176">
        <f t="shared" si="221"/>
        <v>0</v>
      </c>
      <c r="GN42" s="176">
        <f t="shared" si="221"/>
        <v>0</v>
      </c>
      <c r="GO42" s="176">
        <f t="shared" si="221"/>
        <v>0</v>
      </c>
      <c r="GP42" s="176">
        <f t="shared" si="221"/>
        <v>0</v>
      </c>
      <c r="GQ42" s="187"/>
      <c r="GR42" s="176">
        <v>0</v>
      </c>
      <c r="GS42" s="176">
        <v>0</v>
      </c>
      <c r="GT42" s="176">
        <f t="shared" si="217"/>
        <v>3.5590032154060647</v>
      </c>
      <c r="GU42" s="176">
        <f t="shared" si="217"/>
        <v>3.5005418109078055</v>
      </c>
      <c r="GV42" s="176">
        <f t="shared" si="217"/>
        <v>3.2447036446462754</v>
      </c>
      <c r="GW42" s="176">
        <f t="shared" si="217"/>
        <v>3.1344355787092701</v>
      </c>
      <c r="GX42" s="176">
        <f t="shared" si="217"/>
        <v>3.0660054124163469</v>
      </c>
      <c r="GY42" s="176">
        <f t="shared" si="217"/>
        <v>3.0855808096811486</v>
      </c>
      <c r="GZ42" s="176">
        <f t="shared" si="217"/>
        <v>3.118337698527025</v>
      </c>
      <c r="HA42" s="176">
        <f t="shared" si="217"/>
        <v>3.115398252940242</v>
      </c>
      <c r="HB42" s="176">
        <f t="shared" si="217"/>
        <v>3.070980486052818</v>
      </c>
      <c r="HC42" s="176">
        <f t="shared" si="217"/>
        <v>2.9583286286894483</v>
      </c>
      <c r="HD42" s="176">
        <f t="shared" si="212"/>
        <v>2.9220423650916048</v>
      </c>
      <c r="HE42" s="176">
        <f t="shared" si="212"/>
        <v>2.8773659132869409</v>
      </c>
      <c r="HF42" s="176">
        <f t="shared" si="212"/>
        <v>2.7630675073074182</v>
      </c>
      <c r="HG42" s="176">
        <f t="shared" si="212"/>
        <v>0</v>
      </c>
      <c r="HH42" s="176">
        <f t="shared" si="212"/>
        <v>0</v>
      </c>
      <c r="HI42" s="176">
        <f t="shared" si="212"/>
        <v>0</v>
      </c>
      <c r="HJ42" s="176">
        <f t="shared" si="212"/>
        <v>0</v>
      </c>
      <c r="HK42" s="176">
        <f t="shared" si="212"/>
        <v>0</v>
      </c>
      <c r="HL42" s="176">
        <f t="shared" si="212"/>
        <v>0</v>
      </c>
      <c r="HM42" s="176">
        <f t="shared" si="212"/>
        <v>0</v>
      </c>
      <c r="HN42" s="176">
        <f t="shared" si="222"/>
        <v>0</v>
      </c>
      <c r="HO42" s="176">
        <f t="shared" si="222"/>
        <v>0</v>
      </c>
      <c r="HP42" s="176">
        <f t="shared" si="222"/>
        <v>0</v>
      </c>
      <c r="HQ42" s="176">
        <f t="shared" si="222"/>
        <v>0</v>
      </c>
      <c r="HR42" s="176">
        <f t="shared" si="222"/>
        <v>0</v>
      </c>
      <c r="HS42" s="176">
        <f t="shared" si="222"/>
        <v>0</v>
      </c>
      <c r="HT42" s="176">
        <f t="shared" si="222"/>
        <v>0</v>
      </c>
      <c r="HU42" s="176">
        <f t="shared" si="222"/>
        <v>0</v>
      </c>
      <c r="HV42" s="176">
        <f t="shared" si="222"/>
        <v>0</v>
      </c>
      <c r="HW42" s="176">
        <f t="shared" si="222"/>
        <v>0</v>
      </c>
      <c r="HX42" s="176">
        <f t="shared" si="222"/>
        <v>0</v>
      </c>
      <c r="HY42" s="176">
        <f t="shared" si="222"/>
        <v>0</v>
      </c>
      <c r="HZ42" s="176">
        <f t="shared" si="222"/>
        <v>0</v>
      </c>
      <c r="IA42" s="176">
        <f t="shared" si="222"/>
        <v>0</v>
      </c>
      <c r="IB42" s="176">
        <f t="shared" si="222"/>
        <v>0</v>
      </c>
    </row>
    <row r="43" spans="1:236" s="144" customFormat="1">
      <c r="A43" s="418" t="s">
        <v>163</v>
      </c>
      <c r="B43" s="419">
        <f t="shared" ref="B43" si="224">SUM(P43:AX43)*VLOOKUP($A43,input,12,FALSE)</f>
        <v>67.176933469723238</v>
      </c>
      <c r="C43" s="225">
        <f t="shared" ref="C43" si="225">SUM(AZ43:CH43)*VLOOKUP($A43,input,12,FALSE)</f>
        <v>97.046091880040407</v>
      </c>
      <c r="D43" s="226">
        <f t="shared" ref="D43" si="226">SUM(B43:C43)</f>
        <v>164.22302534976365</v>
      </c>
      <c r="E43" s="227">
        <f t="shared" ref="E43" si="227">IF(Years&gt;1,SUM(CJ43:DS43)*VLOOKUP($A43,input,26,FALSE),0)</f>
        <v>0</v>
      </c>
      <c r="F43" s="228">
        <f t="shared" ref="F43" si="228">IF(Years&gt;1,SUM(DU43:FD43)*VLOOKUP($A43,input,26,FALSE),0)</f>
        <v>0</v>
      </c>
      <c r="G43" s="227">
        <f t="shared" ref="G43" si="229">IF(Years&gt;2,SUM(FF43:GP43)*VLOOKUP($A43,input,40,FALSE),0)</f>
        <v>0</v>
      </c>
      <c r="H43" s="228">
        <f t="shared" ref="H43" si="230">IF(Years&gt;2,SUM(GR43:IB43)*VLOOKUP($A43,input,40,FALSE),0)</f>
        <v>0</v>
      </c>
      <c r="I43" s="227">
        <f t="shared" ref="I43" si="231">B43+E43+G43</f>
        <v>67.176933469723238</v>
      </c>
      <c r="J43" s="176">
        <f t="shared" ref="J43" si="232">H43+F43+C43</f>
        <v>97.046091880040407</v>
      </c>
      <c r="K43" s="228">
        <f t="shared" ref="K43" si="233">SUM(I43:J43)</f>
        <v>164.22302534976365</v>
      </c>
      <c r="L43" s="227">
        <f t="shared" ref="L43" si="234">(B43*VLOOKUP($A43,input,16,FALSE))+(E43*VLOOKUP($A43,input,30,FALSE))+(G43*VLOOKUP($A43,input,44,FALSE))</f>
        <v>53.741546775778595</v>
      </c>
      <c r="M43" s="176">
        <f t="shared" ref="M43" si="235">(C43*(VLOOKUP($A43,input,16,FALSE))+(F43*VLOOKUP($A43,input,30,FALSE))+(H43*VLOOKUP($A43,input,44,FALSE)))</f>
        <v>77.636873504032337</v>
      </c>
      <c r="N43" s="228">
        <f t="shared" ref="N43" si="236">SUM(L43:M43)</f>
        <v>131.37842027981094</v>
      </c>
      <c r="O43" s="176">
        <f t="shared" si="2"/>
        <v>14.510948244241522</v>
      </c>
      <c r="P43" s="176">
        <f t="shared" si="213"/>
        <v>6.1902919923478334</v>
      </c>
      <c r="Q43" s="176">
        <f t="shared" si="213"/>
        <v>5.9677246020619776</v>
      </c>
      <c r="R43" s="176">
        <f t="shared" si="213"/>
        <v>5.9417556685588169</v>
      </c>
      <c r="S43" s="176">
        <f t="shared" si="213"/>
        <v>5.5370178045553411</v>
      </c>
      <c r="T43" s="176">
        <f t="shared" si="213"/>
        <v>5.0995968177680906</v>
      </c>
      <c r="U43" s="176">
        <f t="shared" si="213"/>
        <v>4.9315568182252774</v>
      </c>
      <c r="V43" s="176">
        <f t="shared" si="213"/>
        <v>4.7693455743378506</v>
      </c>
      <c r="W43" s="176">
        <f t="shared" si="213"/>
        <v>4.8596850211674401</v>
      </c>
      <c r="X43" s="176">
        <f t="shared" si="213"/>
        <v>4.9268921225015934</v>
      </c>
      <c r="Y43" s="176">
        <f t="shared" si="213"/>
        <v>4.8590539720829407</v>
      </c>
      <c r="Z43" s="176">
        <f t="shared" si="209"/>
        <v>4.827221692947627</v>
      </c>
      <c r="AA43" s="176">
        <f t="shared" si="209"/>
        <v>4.6756435930339491</v>
      </c>
      <c r="AB43" s="176">
        <f t="shared" si="209"/>
        <v>4.5911477901345084</v>
      </c>
      <c r="AC43" s="176">
        <f t="shared" si="209"/>
        <v>0</v>
      </c>
      <c r="AD43" s="176">
        <f t="shared" si="209"/>
        <v>0</v>
      </c>
      <c r="AE43" s="176">
        <f t="shared" si="209"/>
        <v>0</v>
      </c>
      <c r="AF43" s="176">
        <f t="shared" si="209"/>
        <v>0</v>
      </c>
      <c r="AG43" s="176">
        <f t="shared" si="209"/>
        <v>0</v>
      </c>
      <c r="AH43" s="176">
        <f t="shared" si="209"/>
        <v>0</v>
      </c>
      <c r="AI43" s="176">
        <f t="shared" si="209"/>
        <v>0</v>
      </c>
      <c r="AJ43" s="176">
        <f t="shared" si="218"/>
        <v>0</v>
      </c>
      <c r="AK43" s="176">
        <f t="shared" si="218"/>
        <v>0</v>
      </c>
      <c r="AL43" s="176">
        <f t="shared" si="218"/>
        <v>0</v>
      </c>
      <c r="AM43" s="176">
        <f t="shared" si="218"/>
        <v>0</v>
      </c>
      <c r="AN43" s="176">
        <f t="shared" si="218"/>
        <v>0</v>
      </c>
      <c r="AO43" s="176">
        <f t="shared" si="218"/>
        <v>0</v>
      </c>
      <c r="AP43" s="176">
        <f t="shared" si="218"/>
        <v>0</v>
      </c>
      <c r="AQ43" s="176">
        <f t="shared" si="218"/>
        <v>0</v>
      </c>
      <c r="AR43" s="176">
        <f t="shared" si="218"/>
        <v>0</v>
      </c>
      <c r="AS43" s="176">
        <f t="shared" si="218"/>
        <v>0</v>
      </c>
      <c r="AT43" s="176">
        <f t="shared" si="218"/>
        <v>0</v>
      </c>
      <c r="AU43" s="176">
        <f t="shared" si="218"/>
        <v>0</v>
      </c>
      <c r="AV43" s="176">
        <f t="shared" si="218"/>
        <v>0</v>
      </c>
      <c r="AW43" s="176">
        <f t="shared" si="218"/>
        <v>0</v>
      </c>
      <c r="AX43" s="176">
        <f t="shared" si="218"/>
        <v>0</v>
      </c>
      <c r="AY43" s="187"/>
      <c r="AZ43" s="176">
        <f t="shared" si="214"/>
        <v>8.3206562518936895</v>
      </c>
      <c r="BA43" s="176">
        <f t="shared" si="214"/>
        <v>8.1930278526207054</v>
      </c>
      <c r="BB43" s="176">
        <f t="shared" si="214"/>
        <v>8.2419021830456227</v>
      </c>
      <c r="BC43" s="176">
        <f t="shared" si="214"/>
        <v>8.1065178778917595</v>
      </c>
      <c r="BD43" s="176">
        <f t="shared" si="214"/>
        <v>7.5140505454966364</v>
      </c>
      <c r="BE43" s="176">
        <f t="shared" si="214"/>
        <v>7.2586929191162035</v>
      </c>
      <c r="BF43" s="176">
        <f t="shared" si="214"/>
        <v>7.1002230603325938</v>
      </c>
      <c r="BG43" s="176">
        <f t="shared" si="214"/>
        <v>7.1455555592616076</v>
      </c>
      <c r="BH43" s="176">
        <f t="shared" si="214"/>
        <v>7.2214136176415309</v>
      </c>
      <c r="BI43" s="176">
        <f t="shared" si="214"/>
        <v>7.2146064804931918</v>
      </c>
      <c r="BJ43" s="176">
        <f t="shared" si="210"/>
        <v>7.1117442834907365</v>
      </c>
      <c r="BK43" s="176">
        <f t="shared" si="210"/>
        <v>6.8508662980176691</v>
      </c>
      <c r="BL43" s="176">
        <f t="shared" si="210"/>
        <v>6.7668349507384526</v>
      </c>
      <c r="BM43" s="176">
        <f t="shared" si="210"/>
        <v>0</v>
      </c>
      <c r="BN43" s="176">
        <f t="shared" si="210"/>
        <v>0</v>
      </c>
      <c r="BO43" s="176">
        <f t="shared" si="210"/>
        <v>0</v>
      </c>
      <c r="BP43" s="176">
        <f t="shared" si="210"/>
        <v>0</v>
      </c>
      <c r="BQ43" s="176">
        <f t="shared" si="210"/>
        <v>0</v>
      </c>
      <c r="BR43" s="176">
        <f t="shared" si="210"/>
        <v>0</v>
      </c>
      <c r="BS43" s="176">
        <f t="shared" si="210"/>
        <v>0</v>
      </c>
      <c r="BT43" s="176">
        <f t="shared" si="219"/>
        <v>0</v>
      </c>
      <c r="BU43" s="176">
        <f t="shared" si="219"/>
        <v>0</v>
      </c>
      <c r="BV43" s="176">
        <f t="shared" si="219"/>
        <v>0</v>
      </c>
      <c r="BW43" s="176">
        <f t="shared" si="219"/>
        <v>0</v>
      </c>
      <c r="BX43" s="176">
        <f t="shared" si="219"/>
        <v>0</v>
      </c>
      <c r="BY43" s="176">
        <f t="shared" si="219"/>
        <v>0</v>
      </c>
      <c r="BZ43" s="176">
        <f t="shared" si="219"/>
        <v>0</v>
      </c>
      <c r="CA43" s="176">
        <f t="shared" si="219"/>
        <v>0</v>
      </c>
      <c r="CB43" s="176">
        <f t="shared" si="219"/>
        <v>0</v>
      </c>
      <c r="CC43" s="176">
        <f t="shared" si="219"/>
        <v>0</v>
      </c>
      <c r="CD43" s="176">
        <f t="shared" si="219"/>
        <v>0</v>
      </c>
      <c r="CE43" s="176">
        <f t="shared" si="219"/>
        <v>0</v>
      </c>
      <c r="CF43" s="176">
        <f t="shared" si="219"/>
        <v>0</v>
      </c>
      <c r="CG43" s="176">
        <f t="shared" si="219"/>
        <v>0</v>
      </c>
      <c r="CH43" s="176">
        <f t="shared" si="219"/>
        <v>0</v>
      </c>
      <c r="CI43" s="187"/>
      <c r="CJ43" s="176">
        <v>0</v>
      </c>
      <c r="CK43" s="176">
        <f t="shared" si="220"/>
        <v>5.9677246020619776</v>
      </c>
      <c r="CL43" s="176">
        <f t="shared" si="220"/>
        <v>5.9417556685588169</v>
      </c>
      <c r="CM43" s="176">
        <f t="shared" si="220"/>
        <v>5.5370178045553411</v>
      </c>
      <c r="CN43" s="176">
        <f t="shared" si="220"/>
        <v>5.0995968177680906</v>
      </c>
      <c r="CO43" s="176">
        <f t="shared" si="220"/>
        <v>4.9315568182252774</v>
      </c>
      <c r="CP43" s="176">
        <f t="shared" si="220"/>
        <v>4.7693455743378506</v>
      </c>
      <c r="CQ43" s="176">
        <f t="shared" si="220"/>
        <v>4.8596850211674401</v>
      </c>
      <c r="CR43" s="176">
        <f t="shared" si="220"/>
        <v>4.9268921225015934</v>
      </c>
      <c r="CS43" s="176">
        <f t="shared" si="220"/>
        <v>4.8590539720829407</v>
      </c>
      <c r="CT43" s="176">
        <f t="shared" si="220"/>
        <v>4.827221692947627</v>
      </c>
      <c r="CU43" s="176">
        <f t="shared" si="220"/>
        <v>4.6756435930339491</v>
      </c>
      <c r="CV43" s="176">
        <f t="shared" si="220"/>
        <v>4.5911477901345084</v>
      </c>
      <c r="CW43" s="176">
        <f t="shared" si="220"/>
        <v>4.5423064417439623</v>
      </c>
      <c r="CX43" s="176">
        <f t="shared" si="220"/>
        <v>0</v>
      </c>
      <c r="CY43" s="176">
        <f t="shared" si="220"/>
        <v>0</v>
      </c>
      <c r="CZ43" s="176">
        <f t="shared" si="220"/>
        <v>0</v>
      </c>
      <c r="DA43" s="176">
        <f t="shared" si="215"/>
        <v>0</v>
      </c>
      <c r="DB43" s="176">
        <f t="shared" si="215"/>
        <v>0</v>
      </c>
      <c r="DC43" s="176">
        <f t="shared" si="215"/>
        <v>0</v>
      </c>
      <c r="DD43" s="176">
        <f t="shared" si="215"/>
        <v>0</v>
      </c>
      <c r="DE43" s="176">
        <f t="shared" si="215"/>
        <v>0</v>
      </c>
      <c r="DF43" s="176">
        <f t="shared" si="215"/>
        <v>0</v>
      </c>
      <c r="DG43" s="176">
        <f t="shared" si="215"/>
        <v>0</v>
      </c>
      <c r="DH43" s="176">
        <f t="shared" si="215"/>
        <v>0</v>
      </c>
      <c r="DI43" s="176">
        <f t="shared" si="215"/>
        <v>0</v>
      </c>
      <c r="DJ43" s="176">
        <f t="shared" si="215"/>
        <v>0</v>
      </c>
      <c r="DK43" s="176">
        <f t="shared" si="215"/>
        <v>0</v>
      </c>
      <c r="DL43" s="176">
        <f t="shared" si="215"/>
        <v>0</v>
      </c>
      <c r="DM43" s="176">
        <f t="shared" si="215"/>
        <v>0</v>
      </c>
      <c r="DN43" s="176">
        <f t="shared" si="215"/>
        <v>0</v>
      </c>
      <c r="DO43" s="176">
        <f t="shared" si="215"/>
        <v>0</v>
      </c>
      <c r="DP43" s="176">
        <f t="shared" si="40"/>
        <v>0</v>
      </c>
      <c r="DQ43" s="176">
        <f t="shared" si="40"/>
        <v>0</v>
      </c>
      <c r="DR43" s="176">
        <f t="shared" si="40"/>
        <v>0</v>
      </c>
      <c r="DS43" s="176">
        <f t="shared" si="40"/>
        <v>0</v>
      </c>
      <c r="DT43" s="187"/>
      <c r="DU43" s="176">
        <v>0</v>
      </c>
      <c r="DV43" s="176">
        <f t="shared" si="208"/>
        <v>8.1930278526207054</v>
      </c>
      <c r="DW43" s="176">
        <f t="shared" si="208"/>
        <v>8.2419021830456227</v>
      </c>
      <c r="DX43" s="176">
        <f t="shared" si="208"/>
        <v>8.1065178778917595</v>
      </c>
      <c r="DY43" s="176">
        <f t="shared" si="208"/>
        <v>7.5140505454966364</v>
      </c>
      <c r="DZ43" s="176">
        <f t="shared" si="208"/>
        <v>7.2586929191162035</v>
      </c>
      <c r="EA43" s="176">
        <f t="shared" si="208"/>
        <v>7.1002230603325938</v>
      </c>
      <c r="EB43" s="176">
        <f t="shared" si="208"/>
        <v>7.1455555592616076</v>
      </c>
      <c r="EC43" s="176">
        <f t="shared" si="208"/>
        <v>7.2214136176415309</v>
      </c>
      <c r="ED43" s="176">
        <f t="shared" si="208"/>
        <v>7.2146064804931918</v>
      </c>
      <c r="EE43" s="176">
        <f t="shared" si="208"/>
        <v>7.1117442834907365</v>
      </c>
      <c r="EF43" s="176">
        <f t="shared" si="194"/>
        <v>6.8508662980176691</v>
      </c>
      <c r="EG43" s="176">
        <f t="shared" si="194"/>
        <v>6.7668349507384526</v>
      </c>
      <c r="EH43" s="176">
        <f t="shared" si="194"/>
        <v>6.6633736939276522</v>
      </c>
      <c r="EI43" s="176">
        <f t="shared" si="194"/>
        <v>0</v>
      </c>
      <c r="EJ43" s="176">
        <f t="shared" si="194"/>
        <v>0</v>
      </c>
      <c r="EK43" s="176">
        <f t="shared" si="194"/>
        <v>0</v>
      </c>
      <c r="EL43" s="176">
        <f t="shared" si="194"/>
        <v>0</v>
      </c>
      <c r="EM43" s="176">
        <f t="shared" si="194"/>
        <v>0</v>
      </c>
      <c r="EN43" s="176">
        <f t="shared" si="194"/>
        <v>0</v>
      </c>
      <c r="EO43" s="176">
        <f t="shared" si="194"/>
        <v>0</v>
      </c>
      <c r="EP43" s="176">
        <f t="shared" si="223"/>
        <v>0</v>
      </c>
      <c r="EQ43" s="176">
        <f t="shared" si="223"/>
        <v>0</v>
      </c>
      <c r="ER43" s="176">
        <f t="shared" si="223"/>
        <v>0</v>
      </c>
      <c r="ES43" s="176">
        <f t="shared" si="223"/>
        <v>0</v>
      </c>
      <c r="ET43" s="176">
        <f t="shared" si="223"/>
        <v>0</v>
      </c>
      <c r="EU43" s="176">
        <f t="shared" si="223"/>
        <v>0</v>
      </c>
      <c r="EV43" s="176">
        <f t="shared" si="223"/>
        <v>0</v>
      </c>
      <c r="EW43" s="176">
        <f t="shared" si="223"/>
        <v>0</v>
      </c>
      <c r="EX43" s="176">
        <f t="shared" si="223"/>
        <v>0</v>
      </c>
      <c r="EY43" s="176">
        <f t="shared" si="223"/>
        <v>0</v>
      </c>
      <c r="EZ43" s="176">
        <f t="shared" si="223"/>
        <v>0</v>
      </c>
      <c r="FA43" s="176">
        <f t="shared" si="223"/>
        <v>0</v>
      </c>
      <c r="FB43" s="176">
        <f t="shared" si="223"/>
        <v>0</v>
      </c>
      <c r="FC43" s="176">
        <f t="shared" si="223"/>
        <v>0</v>
      </c>
      <c r="FD43" s="176">
        <f t="shared" si="223"/>
        <v>0</v>
      </c>
      <c r="FE43" s="187"/>
      <c r="FF43" s="176">
        <v>0</v>
      </c>
      <c r="FG43" s="176">
        <v>41</v>
      </c>
      <c r="FH43" s="176">
        <f t="shared" si="216"/>
        <v>5.9417556685588169</v>
      </c>
      <c r="FI43" s="176">
        <f t="shared" si="216"/>
        <v>5.5370178045553411</v>
      </c>
      <c r="FJ43" s="176">
        <f t="shared" si="216"/>
        <v>5.0995968177680906</v>
      </c>
      <c r="FK43" s="176">
        <f t="shared" si="216"/>
        <v>4.9315568182252774</v>
      </c>
      <c r="FL43" s="176">
        <f t="shared" si="216"/>
        <v>4.7693455743378506</v>
      </c>
      <c r="FM43" s="176">
        <f t="shared" si="216"/>
        <v>4.8596850211674401</v>
      </c>
      <c r="FN43" s="176">
        <f t="shared" si="216"/>
        <v>4.9268921225015934</v>
      </c>
      <c r="FO43" s="176">
        <f t="shared" si="216"/>
        <v>4.8590539720829407</v>
      </c>
      <c r="FP43" s="176">
        <f t="shared" si="216"/>
        <v>4.827221692947627</v>
      </c>
      <c r="FQ43" s="176">
        <f t="shared" si="216"/>
        <v>4.6756435930339491</v>
      </c>
      <c r="FR43" s="176">
        <f t="shared" si="211"/>
        <v>4.5911477901345084</v>
      </c>
      <c r="FS43" s="176">
        <f t="shared" si="211"/>
        <v>4.5423064417439623</v>
      </c>
      <c r="FT43" s="176">
        <f t="shared" si="211"/>
        <v>4.3829590562505807</v>
      </c>
      <c r="FU43" s="176">
        <f t="shared" si="211"/>
        <v>0</v>
      </c>
      <c r="FV43" s="176">
        <f t="shared" si="211"/>
        <v>0</v>
      </c>
      <c r="FW43" s="176">
        <f t="shared" si="211"/>
        <v>0</v>
      </c>
      <c r="FX43" s="176">
        <f t="shared" si="211"/>
        <v>0</v>
      </c>
      <c r="FY43" s="176">
        <f t="shared" si="211"/>
        <v>0</v>
      </c>
      <c r="FZ43" s="176">
        <f t="shared" si="211"/>
        <v>0</v>
      </c>
      <c r="GA43" s="176">
        <f t="shared" si="211"/>
        <v>0</v>
      </c>
      <c r="GB43" s="176">
        <f t="shared" si="221"/>
        <v>0</v>
      </c>
      <c r="GC43" s="176">
        <f t="shared" si="221"/>
        <v>0</v>
      </c>
      <c r="GD43" s="176">
        <f t="shared" si="221"/>
        <v>0</v>
      </c>
      <c r="GE43" s="176">
        <f t="shared" si="221"/>
        <v>0</v>
      </c>
      <c r="GF43" s="176">
        <f t="shared" si="221"/>
        <v>0</v>
      </c>
      <c r="GG43" s="176">
        <f t="shared" si="221"/>
        <v>0</v>
      </c>
      <c r="GH43" s="176">
        <f t="shared" si="221"/>
        <v>0</v>
      </c>
      <c r="GI43" s="176">
        <f t="shared" si="221"/>
        <v>0</v>
      </c>
      <c r="GJ43" s="176">
        <f t="shared" si="221"/>
        <v>0</v>
      </c>
      <c r="GK43" s="176">
        <f t="shared" si="221"/>
        <v>0</v>
      </c>
      <c r="GL43" s="176">
        <f t="shared" si="221"/>
        <v>0</v>
      </c>
      <c r="GM43" s="176">
        <f t="shared" si="221"/>
        <v>0</v>
      </c>
      <c r="GN43" s="176">
        <f t="shared" si="221"/>
        <v>0</v>
      </c>
      <c r="GO43" s="176">
        <f t="shared" si="221"/>
        <v>0</v>
      </c>
      <c r="GP43" s="176">
        <f t="shared" si="221"/>
        <v>0</v>
      </c>
      <c r="GQ43" s="187"/>
      <c r="GR43" s="176">
        <v>0</v>
      </c>
      <c r="GS43" s="176">
        <v>0</v>
      </c>
      <c r="GT43" s="176">
        <f t="shared" si="217"/>
        <v>8.2419021830456227</v>
      </c>
      <c r="GU43" s="176">
        <f t="shared" si="217"/>
        <v>8.1065178778917595</v>
      </c>
      <c r="GV43" s="176">
        <f t="shared" si="217"/>
        <v>7.5140505454966364</v>
      </c>
      <c r="GW43" s="176">
        <f t="shared" si="217"/>
        <v>7.2586929191162035</v>
      </c>
      <c r="GX43" s="176">
        <f t="shared" si="217"/>
        <v>7.1002230603325938</v>
      </c>
      <c r="GY43" s="176">
        <f t="shared" si="217"/>
        <v>7.1455555592616076</v>
      </c>
      <c r="GZ43" s="176">
        <f t="shared" si="217"/>
        <v>7.2214136176415309</v>
      </c>
      <c r="HA43" s="176">
        <f t="shared" si="217"/>
        <v>7.2146064804931918</v>
      </c>
      <c r="HB43" s="176">
        <f t="shared" si="217"/>
        <v>7.1117442834907365</v>
      </c>
      <c r="HC43" s="176">
        <f t="shared" si="217"/>
        <v>6.8508662980176691</v>
      </c>
      <c r="HD43" s="176">
        <f t="shared" si="212"/>
        <v>6.7668349507384526</v>
      </c>
      <c r="HE43" s="176">
        <f t="shared" si="212"/>
        <v>6.6633736939276522</v>
      </c>
      <c r="HF43" s="176">
        <f t="shared" si="212"/>
        <v>6.3986826485013895</v>
      </c>
      <c r="HG43" s="176">
        <f t="shared" si="212"/>
        <v>0</v>
      </c>
      <c r="HH43" s="176">
        <f t="shared" si="212"/>
        <v>0</v>
      </c>
      <c r="HI43" s="176">
        <f t="shared" si="212"/>
        <v>0</v>
      </c>
      <c r="HJ43" s="176">
        <f t="shared" si="212"/>
        <v>0</v>
      </c>
      <c r="HK43" s="176">
        <f t="shared" si="212"/>
        <v>0</v>
      </c>
      <c r="HL43" s="176">
        <f t="shared" si="212"/>
        <v>0</v>
      </c>
      <c r="HM43" s="176">
        <f t="shared" si="212"/>
        <v>0</v>
      </c>
      <c r="HN43" s="176">
        <f t="shared" si="222"/>
        <v>0</v>
      </c>
      <c r="HO43" s="176">
        <f t="shared" si="222"/>
        <v>0</v>
      </c>
      <c r="HP43" s="176">
        <f t="shared" si="222"/>
        <v>0</v>
      </c>
      <c r="HQ43" s="176">
        <f t="shared" si="222"/>
        <v>0</v>
      </c>
      <c r="HR43" s="176">
        <f t="shared" si="222"/>
        <v>0</v>
      </c>
      <c r="HS43" s="176">
        <f t="shared" si="222"/>
        <v>0</v>
      </c>
      <c r="HT43" s="176">
        <f t="shared" si="222"/>
        <v>0</v>
      </c>
      <c r="HU43" s="176">
        <f t="shared" si="222"/>
        <v>0</v>
      </c>
      <c r="HV43" s="176">
        <f t="shared" si="222"/>
        <v>0</v>
      </c>
      <c r="HW43" s="176">
        <f t="shared" si="222"/>
        <v>0</v>
      </c>
      <c r="HX43" s="176">
        <f t="shared" si="222"/>
        <v>0</v>
      </c>
      <c r="HY43" s="176">
        <f t="shared" si="222"/>
        <v>0</v>
      </c>
      <c r="HZ43" s="176">
        <f t="shared" si="222"/>
        <v>0</v>
      </c>
      <c r="IA43" s="176">
        <f t="shared" si="222"/>
        <v>0</v>
      </c>
      <c r="IB43" s="176">
        <f t="shared" si="222"/>
        <v>0</v>
      </c>
    </row>
    <row r="44" spans="1:236" s="144" customFormat="1">
      <c r="A44" s="418" t="s">
        <v>164</v>
      </c>
      <c r="B44" s="419">
        <f t="shared" ref="B44:B53" si="237">SUM(P44:AX44)*VLOOKUP($A44,input,12,FALSE)</f>
        <v>0</v>
      </c>
      <c r="C44" s="225">
        <f t="shared" ref="C44:C53" si="238">SUM(AZ44:CH44)*VLOOKUP($A44,input,12,FALSE)</f>
        <v>0</v>
      </c>
      <c r="D44" s="226">
        <f>SUM(B44:C44)</f>
        <v>0</v>
      </c>
      <c r="E44" s="227">
        <f t="shared" ref="E44:E53" si="239">IF(Years&gt;1,SUM(CJ44:DS44)*VLOOKUP($A44,input,26,FALSE),0)</f>
        <v>0</v>
      </c>
      <c r="F44" s="228">
        <f t="shared" ref="F44:F53" si="240">IF(Years&gt;1,SUM(DU44:FD44)*VLOOKUP($A44,input,26,FALSE),0)</f>
        <v>0</v>
      </c>
      <c r="G44" s="227">
        <f t="shared" ref="G44:G53" si="241">IF(Years&gt;2,SUM(FF44:GP44)*VLOOKUP($A44,input,40,FALSE),0)</f>
        <v>0</v>
      </c>
      <c r="H44" s="228">
        <f t="shared" ref="H44:H53" si="242">IF(Years&gt;2,SUM(GR44:IB44)*VLOOKUP($A44,input,40,FALSE),0)</f>
        <v>0</v>
      </c>
      <c r="I44" s="227">
        <f>B44+E44+G44</f>
        <v>0</v>
      </c>
      <c r="J44" s="176">
        <f>H44+F44+C44</f>
        <v>0</v>
      </c>
      <c r="K44" s="228">
        <f>SUM(I44:J44)</f>
        <v>0</v>
      </c>
      <c r="L44" s="227">
        <f t="shared" ref="L44:L53" si="243">(B44*VLOOKUP($A44,input,16,FALSE))+(E44*VLOOKUP($A44,input,30,FALSE))+(G44*VLOOKUP($A44,input,44,FALSE))</f>
        <v>0</v>
      </c>
      <c r="M44" s="176">
        <f t="shared" ref="M44:M53" si="244">(C44*(VLOOKUP($A44,input,16,FALSE))+(F44*VLOOKUP($A44,input,30,FALSE))+(H44*VLOOKUP($A44,input,44,FALSE)))</f>
        <v>0</v>
      </c>
      <c r="N44" s="228">
        <f>SUM(L44:M44)</f>
        <v>0</v>
      </c>
      <c r="O44" s="176">
        <f t="shared" si="2"/>
        <v>33.712304001773234</v>
      </c>
      <c r="P44" s="176">
        <f t="shared" si="213"/>
        <v>14.381486446868701</v>
      </c>
      <c r="Q44" s="176">
        <f t="shared" si="213"/>
        <v>13.864410691659137</v>
      </c>
      <c r="R44" s="176">
        <f t="shared" si="213"/>
        <v>13.804078825944725</v>
      </c>
      <c r="S44" s="176">
        <f t="shared" si="213"/>
        <v>12.86377873785584</v>
      </c>
      <c r="T44" s="176">
        <f t="shared" si="213"/>
        <v>11.847548162491522</v>
      </c>
      <c r="U44" s="176">
        <f t="shared" si="213"/>
        <v>11.457152203957714</v>
      </c>
      <c r="V44" s="176">
        <f t="shared" si="213"/>
        <v>11.080297798966722</v>
      </c>
      <c r="W44" s="176">
        <f t="shared" si="213"/>
        <v>11.290177321904153</v>
      </c>
      <c r="X44" s="176">
        <f t="shared" si="213"/>
        <v>11.446315032074406</v>
      </c>
      <c r="Y44" s="176">
        <f t="shared" si="213"/>
        <v>11.288711248273497</v>
      </c>
      <c r="Z44" s="176">
        <f t="shared" si="209"/>
        <v>11.214757468464184</v>
      </c>
      <c r="AA44" s="176">
        <f t="shared" si="209"/>
        <v>10.862606327250589</v>
      </c>
      <c r="AB44" s="176">
        <f t="shared" si="209"/>
        <v>10.666302946777142</v>
      </c>
      <c r="AC44" s="176">
        <f t="shared" si="209"/>
        <v>0</v>
      </c>
      <c r="AD44" s="176">
        <f t="shared" si="209"/>
        <v>0</v>
      </c>
      <c r="AE44" s="176">
        <f t="shared" si="209"/>
        <v>0</v>
      </c>
      <c r="AF44" s="176">
        <f t="shared" si="209"/>
        <v>0</v>
      </c>
      <c r="AG44" s="176">
        <f t="shared" si="209"/>
        <v>0</v>
      </c>
      <c r="AH44" s="176">
        <f t="shared" si="209"/>
        <v>0</v>
      </c>
      <c r="AI44" s="176">
        <f t="shared" si="209"/>
        <v>0</v>
      </c>
      <c r="AJ44" s="176">
        <f t="shared" si="218"/>
        <v>0</v>
      </c>
      <c r="AK44" s="176">
        <f t="shared" si="218"/>
        <v>0</v>
      </c>
      <c r="AL44" s="176">
        <f t="shared" si="218"/>
        <v>0</v>
      </c>
      <c r="AM44" s="176">
        <f t="shared" si="218"/>
        <v>0</v>
      </c>
      <c r="AN44" s="176">
        <f t="shared" si="218"/>
        <v>0</v>
      </c>
      <c r="AO44" s="176">
        <f t="shared" si="218"/>
        <v>0</v>
      </c>
      <c r="AP44" s="176">
        <f t="shared" si="218"/>
        <v>0</v>
      </c>
      <c r="AQ44" s="176">
        <f t="shared" si="218"/>
        <v>0</v>
      </c>
      <c r="AR44" s="176">
        <f t="shared" si="218"/>
        <v>0</v>
      </c>
      <c r="AS44" s="176">
        <f t="shared" si="218"/>
        <v>0</v>
      </c>
      <c r="AT44" s="176">
        <f t="shared" si="218"/>
        <v>0</v>
      </c>
      <c r="AU44" s="176">
        <f t="shared" si="218"/>
        <v>0</v>
      </c>
      <c r="AV44" s="176">
        <f t="shared" si="218"/>
        <v>0</v>
      </c>
      <c r="AW44" s="176">
        <f t="shared" si="218"/>
        <v>0</v>
      </c>
      <c r="AX44" s="176">
        <f t="shared" si="218"/>
        <v>0</v>
      </c>
      <c r="AY44" s="187"/>
      <c r="AZ44" s="176">
        <f t="shared" si="214"/>
        <v>19.330817554904531</v>
      </c>
      <c r="BA44" s="176">
        <f t="shared" si="214"/>
        <v>19.034307132351138</v>
      </c>
      <c r="BB44" s="176">
        <f t="shared" si="214"/>
        <v>19.147853556570638</v>
      </c>
      <c r="BC44" s="176">
        <f t="shared" si="214"/>
        <v>18.833324362778839</v>
      </c>
      <c r="BD44" s="176">
        <f t="shared" si="214"/>
        <v>17.456885105699257</v>
      </c>
      <c r="BE44" s="176">
        <f t="shared" si="214"/>
        <v>16.863630014108352</v>
      </c>
      <c r="BF44" s="176">
        <f t="shared" si="214"/>
        <v>16.495467715924207</v>
      </c>
      <c r="BG44" s="176">
        <f t="shared" si="214"/>
        <v>16.60078564272899</v>
      </c>
      <c r="BH44" s="176">
        <f t="shared" si="214"/>
        <v>16.777021535934871</v>
      </c>
      <c r="BI44" s="176">
        <f t="shared" si="214"/>
        <v>16.761206974883173</v>
      </c>
      <c r="BJ44" s="176">
        <f t="shared" si="210"/>
        <v>16.522234193968377</v>
      </c>
      <c r="BK44" s="176">
        <f t="shared" si="210"/>
        <v>15.916154025697615</v>
      </c>
      <c r="BL44" s="176">
        <f t="shared" si="210"/>
        <v>15.720929683533781</v>
      </c>
      <c r="BM44" s="176">
        <f t="shared" si="210"/>
        <v>0</v>
      </c>
      <c r="BN44" s="176">
        <f t="shared" si="210"/>
        <v>0</v>
      </c>
      <c r="BO44" s="176">
        <f t="shared" si="210"/>
        <v>0</v>
      </c>
      <c r="BP44" s="176">
        <f t="shared" si="210"/>
        <v>0</v>
      </c>
      <c r="BQ44" s="176">
        <f t="shared" si="210"/>
        <v>0</v>
      </c>
      <c r="BR44" s="176">
        <f t="shared" si="210"/>
        <v>0</v>
      </c>
      <c r="BS44" s="176">
        <f t="shared" si="210"/>
        <v>0</v>
      </c>
      <c r="BT44" s="176">
        <f t="shared" si="219"/>
        <v>0</v>
      </c>
      <c r="BU44" s="176">
        <f t="shared" si="219"/>
        <v>0</v>
      </c>
      <c r="BV44" s="176">
        <f t="shared" si="219"/>
        <v>0</v>
      </c>
      <c r="BW44" s="176">
        <f t="shared" si="219"/>
        <v>0</v>
      </c>
      <c r="BX44" s="176">
        <f t="shared" si="219"/>
        <v>0</v>
      </c>
      <c r="BY44" s="176">
        <f t="shared" si="219"/>
        <v>0</v>
      </c>
      <c r="BZ44" s="176">
        <f t="shared" si="219"/>
        <v>0</v>
      </c>
      <c r="CA44" s="176">
        <f t="shared" si="219"/>
        <v>0</v>
      </c>
      <c r="CB44" s="176">
        <f t="shared" si="219"/>
        <v>0</v>
      </c>
      <c r="CC44" s="176">
        <f t="shared" si="219"/>
        <v>0</v>
      </c>
      <c r="CD44" s="176">
        <f t="shared" si="219"/>
        <v>0</v>
      </c>
      <c r="CE44" s="176">
        <f t="shared" si="219"/>
        <v>0</v>
      </c>
      <c r="CF44" s="176">
        <f t="shared" si="219"/>
        <v>0</v>
      </c>
      <c r="CG44" s="176">
        <f t="shared" si="219"/>
        <v>0</v>
      </c>
      <c r="CH44" s="176">
        <f t="shared" si="219"/>
        <v>0</v>
      </c>
      <c r="CI44" s="187"/>
      <c r="CJ44" s="176">
        <v>0</v>
      </c>
      <c r="CK44" s="176">
        <f t="shared" si="220"/>
        <v>13.864410691659137</v>
      </c>
      <c r="CL44" s="176">
        <f t="shared" si="220"/>
        <v>13.804078825944725</v>
      </c>
      <c r="CM44" s="176">
        <f t="shared" si="220"/>
        <v>12.86377873785584</v>
      </c>
      <c r="CN44" s="176">
        <f t="shared" si="220"/>
        <v>11.847548162491522</v>
      </c>
      <c r="CO44" s="176">
        <f t="shared" si="220"/>
        <v>11.457152203957714</v>
      </c>
      <c r="CP44" s="176">
        <f t="shared" si="220"/>
        <v>11.080297798966722</v>
      </c>
      <c r="CQ44" s="176">
        <f t="shared" si="220"/>
        <v>11.290177321904153</v>
      </c>
      <c r="CR44" s="176">
        <f t="shared" si="220"/>
        <v>11.446315032074406</v>
      </c>
      <c r="CS44" s="176">
        <f t="shared" si="220"/>
        <v>11.288711248273497</v>
      </c>
      <c r="CT44" s="176">
        <f t="shared" si="220"/>
        <v>11.214757468464184</v>
      </c>
      <c r="CU44" s="176">
        <f t="shared" si="220"/>
        <v>10.862606327250589</v>
      </c>
      <c r="CV44" s="176">
        <f t="shared" si="220"/>
        <v>10.666302946777142</v>
      </c>
      <c r="CW44" s="176">
        <f t="shared" si="220"/>
        <v>10.552833147485972</v>
      </c>
      <c r="CX44" s="176">
        <f t="shared" si="220"/>
        <v>0</v>
      </c>
      <c r="CY44" s="176">
        <f t="shared" si="220"/>
        <v>0</v>
      </c>
      <c r="CZ44" s="176">
        <f t="shared" si="220"/>
        <v>0</v>
      </c>
      <c r="DA44" s="176">
        <f t="shared" si="215"/>
        <v>0</v>
      </c>
      <c r="DB44" s="176">
        <f t="shared" si="215"/>
        <v>0</v>
      </c>
      <c r="DC44" s="176">
        <f t="shared" si="215"/>
        <v>0</v>
      </c>
      <c r="DD44" s="176">
        <f t="shared" si="215"/>
        <v>0</v>
      </c>
      <c r="DE44" s="176">
        <f t="shared" si="215"/>
        <v>0</v>
      </c>
      <c r="DF44" s="176">
        <f t="shared" si="215"/>
        <v>0</v>
      </c>
      <c r="DG44" s="176">
        <f t="shared" si="215"/>
        <v>0</v>
      </c>
      <c r="DH44" s="176">
        <f t="shared" si="215"/>
        <v>0</v>
      </c>
      <c r="DI44" s="176">
        <f t="shared" si="215"/>
        <v>0</v>
      </c>
      <c r="DJ44" s="176">
        <f t="shared" si="215"/>
        <v>0</v>
      </c>
      <c r="DK44" s="176">
        <f t="shared" si="215"/>
        <v>0</v>
      </c>
      <c r="DL44" s="176">
        <f t="shared" si="215"/>
        <v>0</v>
      </c>
      <c r="DM44" s="176">
        <f t="shared" si="215"/>
        <v>0</v>
      </c>
      <c r="DN44" s="176">
        <f t="shared" si="215"/>
        <v>0</v>
      </c>
      <c r="DO44" s="176">
        <f t="shared" si="215"/>
        <v>0</v>
      </c>
      <c r="DP44" s="176">
        <f t="shared" si="40"/>
        <v>0</v>
      </c>
      <c r="DQ44" s="176">
        <f t="shared" si="40"/>
        <v>0</v>
      </c>
      <c r="DR44" s="176">
        <f t="shared" si="40"/>
        <v>0</v>
      </c>
      <c r="DS44" s="176">
        <f t="shared" si="40"/>
        <v>0</v>
      </c>
      <c r="DT44" s="187"/>
      <c r="DU44" s="176">
        <v>0</v>
      </c>
      <c r="DV44" s="176">
        <f t="shared" si="208"/>
        <v>19.034307132351138</v>
      </c>
      <c r="DW44" s="176">
        <f t="shared" si="208"/>
        <v>19.147853556570638</v>
      </c>
      <c r="DX44" s="176">
        <f t="shared" si="208"/>
        <v>18.833324362778839</v>
      </c>
      <c r="DY44" s="176">
        <f t="shared" si="208"/>
        <v>17.456885105699257</v>
      </c>
      <c r="DZ44" s="176">
        <f t="shared" si="208"/>
        <v>16.863630014108352</v>
      </c>
      <c r="EA44" s="176">
        <f t="shared" si="208"/>
        <v>16.495467715924207</v>
      </c>
      <c r="EB44" s="176">
        <f t="shared" si="208"/>
        <v>16.60078564272899</v>
      </c>
      <c r="EC44" s="176">
        <f t="shared" si="208"/>
        <v>16.777021535934871</v>
      </c>
      <c r="ED44" s="176">
        <f t="shared" si="208"/>
        <v>16.761206974883173</v>
      </c>
      <c r="EE44" s="176">
        <f t="shared" si="208"/>
        <v>16.522234193968377</v>
      </c>
      <c r="EF44" s="176">
        <f t="shared" si="194"/>
        <v>15.916154025697615</v>
      </c>
      <c r="EG44" s="176">
        <f t="shared" si="194"/>
        <v>15.720929683533781</v>
      </c>
      <c r="EH44" s="176">
        <f t="shared" si="194"/>
        <v>15.480565147508687</v>
      </c>
      <c r="EI44" s="176">
        <f t="shared" si="194"/>
        <v>0</v>
      </c>
      <c r="EJ44" s="176">
        <f t="shared" si="194"/>
        <v>0</v>
      </c>
      <c r="EK44" s="176">
        <f t="shared" si="194"/>
        <v>0</v>
      </c>
      <c r="EL44" s="176">
        <f t="shared" si="194"/>
        <v>0</v>
      </c>
      <c r="EM44" s="176">
        <f t="shared" si="194"/>
        <v>0</v>
      </c>
      <c r="EN44" s="176">
        <f t="shared" si="194"/>
        <v>0</v>
      </c>
      <c r="EO44" s="176">
        <f t="shared" si="194"/>
        <v>0</v>
      </c>
      <c r="EP44" s="176">
        <f t="shared" si="223"/>
        <v>0</v>
      </c>
      <c r="EQ44" s="176">
        <f t="shared" si="223"/>
        <v>0</v>
      </c>
      <c r="ER44" s="176">
        <f t="shared" si="223"/>
        <v>0</v>
      </c>
      <c r="ES44" s="176">
        <f t="shared" si="223"/>
        <v>0</v>
      </c>
      <c r="ET44" s="176">
        <f t="shared" si="223"/>
        <v>0</v>
      </c>
      <c r="EU44" s="176">
        <f t="shared" si="223"/>
        <v>0</v>
      </c>
      <c r="EV44" s="176">
        <f t="shared" si="223"/>
        <v>0</v>
      </c>
      <c r="EW44" s="176">
        <f t="shared" si="223"/>
        <v>0</v>
      </c>
      <c r="EX44" s="176">
        <f t="shared" si="223"/>
        <v>0</v>
      </c>
      <c r="EY44" s="176">
        <f t="shared" si="223"/>
        <v>0</v>
      </c>
      <c r="EZ44" s="176">
        <f t="shared" si="223"/>
        <v>0</v>
      </c>
      <c r="FA44" s="176">
        <f t="shared" si="223"/>
        <v>0</v>
      </c>
      <c r="FB44" s="176">
        <f t="shared" si="223"/>
        <v>0</v>
      </c>
      <c r="FC44" s="176">
        <f t="shared" si="223"/>
        <v>0</v>
      </c>
      <c r="FD44" s="176">
        <f t="shared" si="223"/>
        <v>0</v>
      </c>
      <c r="FE44" s="187"/>
      <c r="FF44" s="176">
        <v>0</v>
      </c>
      <c r="FG44" s="176">
        <v>42</v>
      </c>
      <c r="FH44" s="176">
        <f t="shared" si="216"/>
        <v>13.804078825944725</v>
      </c>
      <c r="FI44" s="176">
        <f t="shared" si="216"/>
        <v>12.86377873785584</v>
      </c>
      <c r="FJ44" s="176">
        <f t="shared" si="216"/>
        <v>11.847548162491522</v>
      </c>
      <c r="FK44" s="176">
        <f t="shared" si="216"/>
        <v>11.457152203957714</v>
      </c>
      <c r="FL44" s="176">
        <f t="shared" si="216"/>
        <v>11.080297798966722</v>
      </c>
      <c r="FM44" s="176">
        <f t="shared" si="216"/>
        <v>11.290177321904153</v>
      </c>
      <c r="FN44" s="176">
        <f t="shared" si="216"/>
        <v>11.446315032074406</v>
      </c>
      <c r="FO44" s="176">
        <f t="shared" si="216"/>
        <v>11.288711248273497</v>
      </c>
      <c r="FP44" s="176">
        <f t="shared" si="216"/>
        <v>11.214757468464184</v>
      </c>
      <c r="FQ44" s="176">
        <f t="shared" si="216"/>
        <v>10.862606327250589</v>
      </c>
      <c r="FR44" s="176">
        <f t="shared" si="211"/>
        <v>10.666302946777142</v>
      </c>
      <c r="FS44" s="176">
        <f t="shared" si="211"/>
        <v>10.552833147485972</v>
      </c>
      <c r="FT44" s="176">
        <f t="shared" si="211"/>
        <v>10.182632150885187</v>
      </c>
      <c r="FU44" s="176">
        <f t="shared" si="211"/>
        <v>0</v>
      </c>
      <c r="FV44" s="176">
        <f t="shared" si="211"/>
        <v>0</v>
      </c>
      <c r="FW44" s="176">
        <f t="shared" si="211"/>
        <v>0</v>
      </c>
      <c r="FX44" s="176">
        <f t="shared" si="211"/>
        <v>0</v>
      </c>
      <c r="FY44" s="176">
        <f t="shared" si="211"/>
        <v>0</v>
      </c>
      <c r="FZ44" s="176">
        <f t="shared" si="211"/>
        <v>0</v>
      </c>
      <c r="GA44" s="176">
        <f t="shared" si="211"/>
        <v>0</v>
      </c>
      <c r="GB44" s="176">
        <f t="shared" si="221"/>
        <v>0</v>
      </c>
      <c r="GC44" s="176">
        <f t="shared" si="221"/>
        <v>0</v>
      </c>
      <c r="GD44" s="176">
        <f t="shared" si="221"/>
        <v>0</v>
      </c>
      <c r="GE44" s="176">
        <f t="shared" si="221"/>
        <v>0</v>
      </c>
      <c r="GF44" s="176">
        <f t="shared" si="221"/>
        <v>0</v>
      </c>
      <c r="GG44" s="176">
        <f t="shared" si="221"/>
        <v>0</v>
      </c>
      <c r="GH44" s="176">
        <f t="shared" si="221"/>
        <v>0</v>
      </c>
      <c r="GI44" s="176">
        <f t="shared" si="221"/>
        <v>0</v>
      </c>
      <c r="GJ44" s="176">
        <f t="shared" si="221"/>
        <v>0</v>
      </c>
      <c r="GK44" s="176">
        <f t="shared" si="221"/>
        <v>0</v>
      </c>
      <c r="GL44" s="176">
        <f t="shared" si="221"/>
        <v>0</v>
      </c>
      <c r="GM44" s="176">
        <f t="shared" si="221"/>
        <v>0</v>
      </c>
      <c r="GN44" s="176">
        <f t="shared" si="221"/>
        <v>0</v>
      </c>
      <c r="GO44" s="176">
        <f t="shared" si="221"/>
        <v>0</v>
      </c>
      <c r="GP44" s="176">
        <f t="shared" si="221"/>
        <v>0</v>
      </c>
      <c r="GQ44" s="187"/>
      <c r="GR44" s="176">
        <v>0</v>
      </c>
      <c r="GS44" s="176">
        <v>0</v>
      </c>
      <c r="GT44" s="176">
        <f t="shared" si="217"/>
        <v>19.147853556570638</v>
      </c>
      <c r="GU44" s="176">
        <f t="shared" si="217"/>
        <v>18.833324362778839</v>
      </c>
      <c r="GV44" s="176">
        <f t="shared" si="217"/>
        <v>17.456885105699257</v>
      </c>
      <c r="GW44" s="176">
        <f t="shared" si="217"/>
        <v>16.863630014108352</v>
      </c>
      <c r="GX44" s="176">
        <f t="shared" si="217"/>
        <v>16.495467715924207</v>
      </c>
      <c r="GY44" s="176">
        <f t="shared" si="217"/>
        <v>16.60078564272899</v>
      </c>
      <c r="GZ44" s="176">
        <f t="shared" si="217"/>
        <v>16.777021535934871</v>
      </c>
      <c r="HA44" s="176">
        <f t="shared" si="217"/>
        <v>16.761206974883173</v>
      </c>
      <c r="HB44" s="176">
        <f t="shared" si="217"/>
        <v>16.522234193968377</v>
      </c>
      <c r="HC44" s="176">
        <f t="shared" si="217"/>
        <v>15.916154025697615</v>
      </c>
      <c r="HD44" s="176">
        <f t="shared" si="212"/>
        <v>15.720929683533781</v>
      </c>
      <c r="HE44" s="176">
        <f t="shared" si="212"/>
        <v>15.480565147508687</v>
      </c>
      <c r="HF44" s="176">
        <f t="shared" si="212"/>
        <v>14.86562635510424</v>
      </c>
      <c r="HG44" s="176">
        <f t="shared" si="212"/>
        <v>0</v>
      </c>
      <c r="HH44" s="176">
        <f t="shared" si="212"/>
        <v>0</v>
      </c>
      <c r="HI44" s="176">
        <f t="shared" si="212"/>
        <v>0</v>
      </c>
      <c r="HJ44" s="176">
        <f t="shared" si="212"/>
        <v>0</v>
      </c>
      <c r="HK44" s="176">
        <f t="shared" si="212"/>
        <v>0</v>
      </c>
      <c r="HL44" s="176">
        <f t="shared" si="212"/>
        <v>0</v>
      </c>
      <c r="HM44" s="176">
        <f t="shared" si="212"/>
        <v>0</v>
      </c>
      <c r="HN44" s="176">
        <f t="shared" si="222"/>
        <v>0</v>
      </c>
      <c r="HO44" s="176">
        <f t="shared" si="222"/>
        <v>0</v>
      </c>
      <c r="HP44" s="176">
        <f t="shared" si="222"/>
        <v>0</v>
      </c>
      <c r="HQ44" s="176">
        <f t="shared" si="222"/>
        <v>0</v>
      </c>
      <c r="HR44" s="176">
        <f t="shared" si="222"/>
        <v>0</v>
      </c>
      <c r="HS44" s="176">
        <f t="shared" si="222"/>
        <v>0</v>
      </c>
      <c r="HT44" s="176">
        <f t="shared" si="222"/>
        <v>0</v>
      </c>
      <c r="HU44" s="176">
        <f t="shared" si="222"/>
        <v>0</v>
      </c>
      <c r="HV44" s="176">
        <f t="shared" si="222"/>
        <v>0</v>
      </c>
      <c r="HW44" s="176">
        <f t="shared" si="222"/>
        <v>0</v>
      </c>
      <c r="HX44" s="176">
        <f t="shared" si="222"/>
        <v>0</v>
      </c>
      <c r="HY44" s="176">
        <f t="shared" si="222"/>
        <v>0</v>
      </c>
      <c r="HZ44" s="176">
        <f t="shared" si="222"/>
        <v>0</v>
      </c>
      <c r="IA44" s="176">
        <f t="shared" si="222"/>
        <v>0</v>
      </c>
      <c r="IB44" s="176">
        <f t="shared" si="222"/>
        <v>0</v>
      </c>
    </row>
    <row r="45" spans="1:236" s="144" customFormat="1">
      <c r="A45" s="418" t="s">
        <v>165</v>
      </c>
      <c r="B45" s="419">
        <f t="shared" si="237"/>
        <v>0</v>
      </c>
      <c r="C45" s="225">
        <f t="shared" si="238"/>
        <v>0</v>
      </c>
      <c r="D45" s="226">
        <f t="shared" ref="D45" si="245">SUM(B45:C45)</f>
        <v>0</v>
      </c>
      <c r="E45" s="227">
        <f t="shared" si="239"/>
        <v>0</v>
      </c>
      <c r="F45" s="228">
        <f t="shared" si="240"/>
        <v>0</v>
      </c>
      <c r="G45" s="227">
        <f t="shared" si="241"/>
        <v>0</v>
      </c>
      <c r="H45" s="228">
        <f t="shared" si="242"/>
        <v>0</v>
      </c>
      <c r="I45" s="227">
        <f t="shared" ref="I45" si="246">B45+E45+G45</f>
        <v>0</v>
      </c>
      <c r="J45" s="176">
        <f t="shared" ref="J45" si="247">H45+F45+C45</f>
        <v>0</v>
      </c>
      <c r="K45" s="228">
        <f t="shared" ref="K45" si="248">SUM(I45:J45)</f>
        <v>0</v>
      </c>
      <c r="L45" s="227">
        <f t="shared" si="243"/>
        <v>0</v>
      </c>
      <c r="M45" s="176">
        <f t="shared" si="244"/>
        <v>0</v>
      </c>
      <c r="N45" s="228">
        <f t="shared" ref="N45" si="249">SUM(L45:M45)</f>
        <v>0</v>
      </c>
      <c r="O45" s="176">
        <f t="shared" si="2"/>
        <v>37.376684871531189</v>
      </c>
      <c r="P45" s="176">
        <f t="shared" si="213"/>
        <v>15.944691495441388</v>
      </c>
      <c r="Q45" s="176">
        <f t="shared" si="213"/>
        <v>15.371411853796001</v>
      </c>
      <c r="R45" s="176">
        <f t="shared" si="213"/>
        <v>15.304522176590892</v>
      </c>
      <c r="S45" s="176">
        <f t="shared" si="213"/>
        <v>14.262015557187999</v>
      </c>
      <c r="T45" s="176">
        <f t="shared" si="213"/>
        <v>13.135325136675384</v>
      </c>
      <c r="U45" s="176">
        <f t="shared" si="213"/>
        <v>12.702494834822685</v>
      </c>
      <c r="V45" s="176">
        <f t="shared" si="213"/>
        <v>12.284677994506584</v>
      </c>
      <c r="W45" s="176">
        <f t="shared" si="213"/>
        <v>12.51737050906765</v>
      </c>
      <c r="X45" s="176">
        <f t="shared" si="213"/>
        <v>12.6904797094738</v>
      </c>
      <c r="Y45" s="176">
        <f t="shared" si="213"/>
        <v>12.515745079607573</v>
      </c>
      <c r="Z45" s="176">
        <f t="shared" si="209"/>
        <v>12.433752845471162</v>
      </c>
      <c r="AA45" s="176">
        <f t="shared" si="209"/>
        <v>12.043324406299565</v>
      </c>
      <c r="AB45" s="176">
        <f t="shared" si="209"/>
        <v>11.825683701861614</v>
      </c>
      <c r="AC45" s="176">
        <f t="shared" si="209"/>
        <v>11.699880228734449</v>
      </c>
      <c r="AD45" s="176">
        <f t="shared" si="209"/>
        <v>11.289439993372708</v>
      </c>
      <c r="AE45" s="176">
        <f t="shared" si="209"/>
        <v>0</v>
      </c>
      <c r="AF45" s="176">
        <f t="shared" si="209"/>
        <v>0</v>
      </c>
      <c r="AG45" s="176">
        <f t="shared" si="209"/>
        <v>0</v>
      </c>
      <c r="AH45" s="176">
        <f t="shared" si="209"/>
        <v>0</v>
      </c>
      <c r="AI45" s="176">
        <f t="shared" si="209"/>
        <v>0</v>
      </c>
      <c r="AJ45" s="176">
        <f t="shared" si="218"/>
        <v>0</v>
      </c>
      <c r="AK45" s="176">
        <f t="shared" si="218"/>
        <v>0</v>
      </c>
      <c r="AL45" s="176">
        <f t="shared" si="218"/>
        <v>0</v>
      </c>
      <c r="AM45" s="176">
        <f t="shared" si="218"/>
        <v>0</v>
      </c>
      <c r="AN45" s="176">
        <f t="shared" si="218"/>
        <v>0</v>
      </c>
      <c r="AO45" s="176">
        <f t="shared" si="218"/>
        <v>0</v>
      </c>
      <c r="AP45" s="176">
        <f t="shared" si="218"/>
        <v>0</v>
      </c>
      <c r="AQ45" s="176">
        <f t="shared" si="218"/>
        <v>0</v>
      </c>
      <c r="AR45" s="176">
        <f t="shared" si="218"/>
        <v>0</v>
      </c>
      <c r="AS45" s="176">
        <f t="shared" si="218"/>
        <v>0</v>
      </c>
      <c r="AT45" s="176">
        <f t="shared" si="218"/>
        <v>0</v>
      </c>
      <c r="AU45" s="176">
        <f t="shared" si="218"/>
        <v>0</v>
      </c>
      <c r="AV45" s="176">
        <f t="shared" si="218"/>
        <v>0</v>
      </c>
      <c r="AW45" s="176">
        <f t="shared" si="218"/>
        <v>0</v>
      </c>
      <c r="AX45" s="176">
        <f t="shared" si="218"/>
        <v>0</v>
      </c>
      <c r="AY45" s="187"/>
      <c r="AZ45" s="176">
        <f t="shared" si="214"/>
        <v>21.431993376089803</v>
      </c>
      <c r="BA45" s="176">
        <f t="shared" si="214"/>
        <v>21.103253559780612</v>
      </c>
      <c r="BB45" s="176">
        <f t="shared" si="214"/>
        <v>21.229141986632669</v>
      </c>
      <c r="BC45" s="176">
        <f t="shared" si="214"/>
        <v>20.880424836993928</v>
      </c>
      <c r="BD45" s="176">
        <f t="shared" si="214"/>
        <v>19.354372617188307</v>
      </c>
      <c r="BE45" s="176">
        <f t="shared" si="214"/>
        <v>18.696633276511438</v>
      </c>
      <c r="BF45" s="176">
        <f t="shared" si="214"/>
        <v>18.288453337220314</v>
      </c>
      <c r="BG45" s="176">
        <f t="shared" si="214"/>
        <v>18.405218864764748</v>
      </c>
      <c r="BH45" s="176">
        <f t="shared" si="214"/>
        <v>18.600610833319095</v>
      </c>
      <c r="BI45" s="176">
        <f t="shared" si="214"/>
        <v>18.583077298240038</v>
      </c>
      <c r="BJ45" s="176">
        <f t="shared" si="210"/>
        <v>18.318129215051901</v>
      </c>
      <c r="BK45" s="176">
        <f t="shared" si="210"/>
        <v>17.646170767621268</v>
      </c>
      <c r="BL45" s="176">
        <f t="shared" si="210"/>
        <v>17.42972638826571</v>
      </c>
      <c r="BM45" s="176">
        <f t="shared" si="210"/>
        <v>17.163235272237891</v>
      </c>
      <c r="BN45" s="176">
        <f t="shared" si="210"/>
        <v>16.481455306746003</v>
      </c>
      <c r="BO45" s="176">
        <f t="shared" si="210"/>
        <v>0</v>
      </c>
      <c r="BP45" s="176">
        <f t="shared" si="210"/>
        <v>0</v>
      </c>
      <c r="BQ45" s="176">
        <f t="shared" si="210"/>
        <v>0</v>
      </c>
      <c r="BR45" s="176">
        <f t="shared" si="210"/>
        <v>0</v>
      </c>
      <c r="BS45" s="176">
        <f t="shared" si="210"/>
        <v>0</v>
      </c>
      <c r="BT45" s="176">
        <f t="shared" si="219"/>
        <v>0</v>
      </c>
      <c r="BU45" s="176">
        <f t="shared" si="219"/>
        <v>0</v>
      </c>
      <c r="BV45" s="176">
        <f t="shared" si="219"/>
        <v>0</v>
      </c>
      <c r="BW45" s="176">
        <f t="shared" si="219"/>
        <v>0</v>
      </c>
      <c r="BX45" s="176">
        <f t="shared" si="219"/>
        <v>0</v>
      </c>
      <c r="BY45" s="176">
        <f t="shared" si="219"/>
        <v>0</v>
      </c>
      <c r="BZ45" s="176">
        <f t="shared" si="219"/>
        <v>0</v>
      </c>
      <c r="CA45" s="176">
        <f t="shared" si="219"/>
        <v>0</v>
      </c>
      <c r="CB45" s="176">
        <f t="shared" si="219"/>
        <v>0</v>
      </c>
      <c r="CC45" s="176">
        <f t="shared" si="219"/>
        <v>0</v>
      </c>
      <c r="CD45" s="176">
        <f t="shared" si="219"/>
        <v>0</v>
      </c>
      <c r="CE45" s="176">
        <f t="shared" si="219"/>
        <v>0</v>
      </c>
      <c r="CF45" s="176">
        <f t="shared" si="219"/>
        <v>0</v>
      </c>
      <c r="CG45" s="176">
        <f t="shared" si="219"/>
        <v>0</v>
      </c>
      <c r="CH45" s="176">
        <f t="shared" si="219"/>
        <v>0</v>
      </c>
      <c r="CI45" s="187"/>
      <c r="CJ45" s="176">
        <v>0</v>
      </c>
      <c r="CK45" s="176">
        <f t="shared" si="220"/>
        <v>15.371411853796001</v>
      </c>
      <c r="CL45" s="176">
        <f t="shared" si="220"/>
        <v>15.304522176590892</v>
      </c>
      <c r="CM45" s="176">
        <f t="shared" si="220"/>
        <v>14.262015557187999</v>
      </c>
      <c r="CN45" s="176">
        <f t="shared" si="220"/>
        <v>13.135325136675384</v>
      </c>
      <c r="CO45" s="176">
        <f t="shared" si="220"/>
        <v>12.702494834822685</v>
      </c>
      <c r="CP45" s="176">
        <f t="shared" si="220"/>
        <v>12.284677994506584</v>
      </c>
      <c r="CQ45" s="176">
        <f t="shared" si="220"/>
        <v>12.51737050906765</v>
      </c>
      <c r="CR45" s="176">
        <f t="shared" si="220"/>
        <v>12.6904797094738</v>
      </c>
      <c r="CS45" s="176">
        <f t="shared" si="220"/>
        <v>12.515745079607573</v>
      </c>
      <c r="CT45" s="176">
        <f t="shared" si="220"/>
        <v>12.433752845471162</v>
      </c>
      <c r="CU45" s="176">
        <f t="shared" si="220"/>
        <v>12.043324406299565</v>
      </c>
      <c r="CV45" s="176">
        <f t="shared" si="220"/>
        <v>11.825683701861614</v>
      </c>
      <c r="CW45" s="176">
        <f t="shared" si="220"/>
        <v>11.699880228734449</v>
      </c>
      <c r="CX45" s="176">
        <f t="shared" si="220"/>
        <v>11.289439993372708</v>
      </c>
      <c r="CY45" s="176">
        <f t="shared" si="220"/>
        <v>10.925777555814392</v>
      </c>
      <c r="CZ45" s="176">
        <f t="shared" si="220"/>
        <v>0</v>
      </c>
      <c r="DA45" s="176">
        <f t="shared" si="215"/>
        <v>0</v>
      </c>
      <c r="DB45" s="176">
        <f t="shared" si="215"/>
        <v>0</v>
      </c>
      <c r="DC45" s="176">
        <f t="shared" si="215"/>
        <v>0</v>
      </c>
      <c r="DD45" s="176">
        <f t="shared" si="215"/>
        <v>0</v>
      </c>
      <c r="DE45" s="176">
        <f t="shared" si="215"/>
        <v>0</v>
      </c>
      <c r="DF45" s="176">
        <f t="shared" si="215"/>
        <v>0</v>
      </c>
      <c r="DG45" s="176">
        <f t="shared" si="215"/>
        <v>0</v>
      </c>
      <c r="DH45" s="176">
        <f t="shared" si="215"/>
        <v>0</v>
      </c>
      <c r="DI45" s="176">
        <f t="shared" si="215"/>
        <v>0</v>
      </c>
      <c r="DJ45" s="176">
        <f t="shared" si="215"/>
        <v>0</v>
      </c>
      <c r="DK45" s="176">
        <f t="shared" si="215"/>
        <v>0</v>
      </c>
      <c r="DL45" s="176">
        <f t="shared" si="215"/>
        <v>0</v>
      </c>
      <c r="DM45" s="176">
        <f t="shared" si="215"/>
        <v>0</v>
      </c>
      <c r="DN45" s="176">
        <f t="shared" si="215"/>
        <v>0</v>
      </c>
      <c r="DO45" s="176">
        <f t="shared" si="215"/>
        <v>0</v>
      </c>
      <c r="DP45" s="176">
        <f t="shared" si="40"/>
        <v>0</v>
      </c>
      <c r="DQ45" s="176">
        <f t="shared" si="40"/>
        <v>0</v>
      </c>
      <c r="DR45" s="176">
        <f t="shared" si="40"/>
        <v>0</v>
      </c>
      <c r="DS45" s="176">
        <f t="shared" si="40"/>
        <v>0</v>
      </c>
      <c r="DT45" s="187"/>
      <c r="DU45" s="176">
        <v>0</v>
      </c>
      <c r="DV45" s="176">
        <f t="shared" si="208"/>
        <v>21.103253559780612</v>
      </c>
      <c r="DW45" s="176">
        <f t="shared" si="208"/>
        <v>21.229141986632669</v>
      </c>
      <c r="DX45" s="176">
        <f t="shared" si="208"/>
        <v>20.880424836993928</v>
      </c>
      <c r="DY45" s="176">
        <f t="shared" si="208"/>
        <v>19.354372617188307</v>
      </c>
      <c r="DZ45" s="176">
        <f t="shared" si="208"/>
        <v>18.696633276511438</v>
      </c>
      <c r="EA45" s="176">
        <f t="shared" si="208"/>
        <v>18.288453337220314</v>
      </c>
      <c r="EB45" s="176">
        <f t="shared" si="208"/>
        <v>18.405218864764748</v>
      </c>
      <c r="EC45" s="176">
        <f t="shared" si="208"/>
        <v>18.600610833319095</v>
      </c>
      <c r="ED45" s="176">
        <f t="shared" si="208"/>
        <v>18.583077298240038</v>
      </c>
      <c r="EE45" s="176">
        <f t="shared" si="208"/>
        <v>18.318129215051901</v>
      </c>
      <c r="EF45" s="176">
        <f t="shared" si="194"/>
        <v>17.646170767621268</v>
      </c>
      <c r="EG45" s="176">
        <f t="shared" si="194"/>
        <v>17.42972638826571</v>
      </c>
      <c r="EH45" s="176">
        <f t="shared" si="194"/>
        <v>17.163235272237891</v>
      </c>
      <c r="EI45" s="176">
        <f t="shared" si="194"/>
        <v>16.481455306746003</v>
      </c>
      <c r="EJ45" s="176">
        <f t="shared" si="194"/>
        <v>15.869215552692717</v>
      </c>
      <c r="EK45" s="176">
        <f t="shared" si="194"/>
        <v>0</v>
      </c>
      <c r="EL45" s="176">
        <f t="shared" si="194"/>
        <v>0</v>
      </c>
      <c r="EM45" s="176">
        <f t="shared" si="194"/>
        <v>0</v>
      </c>
      <c r="EN45" s="176">
        <f t="shared" si="194"/>
        <v>0</v>
      </c>
      <c r="EO45" s="176">
        <f t="shared" si="194"/>
        <v>0</v>
      </c>
      <c r="EP45" s="176">
        <f t="shared" si="223"/>
        <v>0</v>
      </c>
      <c r="EQ45" s="176">
        <f t="shared" si="223"/>
        <v>0</v>
      </c>
      <c r="ER45" s="176">
        <f t="shared" si="223"/>
        <v>0</v>
      </c>
      <c r="ES45" s="176">
        <f t="shared" si="223"/>
        <v>0</v>
      </c>
      <c r="ET45" s="176">
        <f t="shared" si="223"/>
        <v>0</v>
      </c>
      <c r="EU45" s="176">
        <f t="shared" si="223"/>
        <v>0</v>
      </c>
      <c r="EV45" s="176">
        <f t="shared" si="223"/>
        <v>0</v>
      </c>
      <c r="EW45" s="176">
        <f t="shared" si="223"/>
        <v>0</v>
      </c>
      <c r="EX45" s="176">
        <f t="shared" si="223"/>
        <v>0</v>
      </c>
      <c r="EY45" s="176">
        <f t="shared" si="223"/>
        <v>0</v>
      </c>
      <c r="EZ45" s="176">
        <f t="shared" si="223"/>
        <v>0</v>
      </c>
      <c r="FA45" s="176">
        <f t="shared" si="223"/>
        <v>0</v>
      </c>
      <c r="FB45" s="176">
        <f t="shared" si="223"/>
        <v>0</v>
      </c>
      <c r="FC45" s="176">
        <f t="shared" si="223"/>
        <v>0</v>
      </c>
      <c r="FD45" s="176">
        <f t="shared" si="223"/>
        <v>0</v>
      </c>
      <c r="FE45" s="187"/>
      <c r="FF45" s="176">
        <v>0</v>
      </c>
      <c r="FG45" s="176">
        <v>43</v>
      </c>
      <c r="FH45" s="176">
        <f t="shared" si="216"/>
        <v>15.304522176590892</v>
      </c>
      <c r="FI45" s="176">
        <f t="shared" si="216"/>
        <v>14.262015557187999</v>
      </c>
      <c r="FJ45" s="176">
        <f t="shared" si="216"/>
        <v>13.135325136675384</v>
      </c>
      <c r="FK45" s="176">
        <f t="shared" si="216"/>
        <v>12.702494834822685</v>
      </c>
      <c r="FL45" s="176">
        <f t="shared" si="216"/>
        <v>12.284677994506584</v>
      </c>
      <c r="FM45" s="176">
        <f t="shared" si="216"/>
        <v>12.51737050906765</v>
      </c>
      <c r="FN45" s="176">
        <f t="shared" si="216"/>
        <v>12.6904797094738</v>
      </c>
      <c r="FO45" s="176">
        <f t="shared" si="216"/>
        <v>12.515745079607573</v>
      </c>
      <c r="FP45" s="176">
        <f t="shared" si="216"/>
        <v>12.433752845471162</v>
      </c>
      <c r="FQ45" s="176">
        <f t="shared" si="216"/>
        <v>12.043324406299565</v>
      </c>
      <c r="FR45" s="176">
        <f t="shared" si="211"/>
        <v>11.825683701861614</v>
      </c>
      <c r="FS45" s="176">
        <f t="shared" si="211"/>
        <v>11.699880228734449</v>
      </c>
      <c r="FT45" s="176">
        <f t="shared" si="211"/>
        <v>11.289439993372708</v>
      </c>
      <c r="FU45" s="176">
        <f t="shared" si="211"/>
        <v>10.925777555814392</v>
      </c>
      <c r="FV45" s="176">
        <f t="shared" si="211"/>
        <v>10.572591634992957</v>
      </c>
      <c r="FW45" s="176">
        <f t="shared" si="211"/>
        <v>0</v>
      </c>
      <c r="FX45" s="176">
        <f t="shared" si="211"/>
        <v>0</v>
      </c>
      <c r="FY45" s="176">
        <f t="shared" si="211"/>
        <v>0</v>
      </c>
      <c r="FZ45" s="176">
        <f t="shared" si="211"/>
        <v>0</v>
      </c>
      <c r="GA45" s="176">
        <f t="shared" si="211"/>
        <v>0</v>
      </c>
      <c r="GB45" s="176">
        <f t="shared" si="221"/>
        <v>0</v>
      </c>
      <c r="GC45" s="176">
        <f t="shared" si="221"/>
        <v>0</v>
      </c>
      <c r="GD45" s="176">
        <f t="shared" si="221"/>
        <v>0</v>
      </c>
      <c r="GE45" s="176">
        <f t="shared" si="221"/>
        <v>0</v>
      </c>
      <c r="GF45" s="176">
        <f t="shared" si="221"/>
        <v>0</v>
      </c>
      <c r="GG45" s="176">
        <f t="shared" si="221"/>
        <v>0</v>
      </c>
      <c r="GH45" s="176">
        <f t="shared" si="221"/>
        <v>0</v>
      </c>
      <c r="GI45" s="176">
        <f t="shared" si="221"/>
        <v>0</v>
      </c>
      <c r="GJ45" s="176">
        <f t="shared" si="221"/>
        <v>0</v>
      </c>
      <c r="GK45" s="176">
        <f t="shared" si="221"/>
        <v>0</v>
      </c>
      <c r="GL45" s="176">
        <f t="shared" si="221"/>
        <v>0</v>
      </c>
      <c r="GM45" s="176">
        <f t="shared" si="221"/>
        <v>0</v>
      </c>
      <c r="GN45" s="176">
        <f t="shared" si="221"/>
        <v>0</v>
      </c>
      <c r="GO45" s="176">
        <f t="shared" si="221"/>
        <v>0</v>
      </c>
      <c r="GP45" s="176">
        <f t="shared" si="221"/>
        <v>0</v>
      </c>
      <c r="GQ45" s="187"/>
      <c r="GR45" s="176">
        <v>0</v>
      </c>
      <c r="GS45" s="176">
        <v>0</v>
      </c>
      <c r="GT45" s="176">
        <f t="shared" si="217"/>
        <v>21.229141986632669</v>
      </c>
      <c r="GU45" s="176">
        <f t="shared" si="217"/>
        <v>20.880424836993928</v>
      </c>
      <c r="GV45" s="176">
        <f t="shared" si="217"/>
        <v>19.354372617188307</v>
      </c>
      <c r="GW45" s="176">
        <f t="shared" si="217"/>
        <v>18.696633276511438</v>
      </c>
      <c r="GX45" s="176">
        <f t="shared" si="217"/>
        <v>18.288453337220314</v>
      </c>
      <c r="GY45" s="176">
        <f t="shared" si="217"/>
        <v>18.405218864764748</v>
      </c>
      <c r="GZ45" s="176">
        <f t="shared" si="217"/>
        <v>18.600610833319095</v>
      </c>
      <c r="HA45" s="176">
        <f t="shared" si="217"/>
        <v>18.583077298240038</v>
      </c>
      <c r="HB45" s="176">
        <f t="shared" si="217"/>
        <v>18.318129215051901</v>
      </c>
      <c r="HC45" s="176">
        <f t="shared" si="217"/>
        <v>17.646170767621268</v>
      </c>
      <c r="HD45" s="176">
        <f t="shared" si="212"/>
        <v>17.42972638826571</v>
      </c>
      <c r="HE45" s="176">
        <f t="shared" si="212"/>
        <v>17.163235272237891</v>
      </c>
      <c r="HF45" s="176">
        <f t="shared" si="212"/>
        <v>16.481455306746003</v>
      </c>
      <c r="HG45" s="176">
        <f t="shared" si="212"/>
        <v>15.869215552692717</v>
      </c>
      <c r="HH45" s="176">
        <f t="shared" si="212"/>
        <v>15.639517007934387</v>
      </c>
      <c r="HI45" s="176">
        <f t="shared" si="212"/>
        <v>0</v>
      </c>
      <c r="HJ45" s="176">
        <f t="shared" si="212"/>
        <v>0</v>
      </c>
      <c r="HK45" s="176">
        <f t="shared" si="212"/>
        <v>0</v>
      </c>
      <c r="HL45" s="176">
        <f t="shared" si="212"/>
        <v>0</v>
      </c>
      <c r="HM45" s="176">
        <f t="shared" si="212"/>
        <v>0</v>
      </c>
      <c r="HN45" s="176">
        <f t="shared" si="222"/>
        <v>0</v>
      </c>
      <c r="HO45" s="176">
        <f t="shared" si="222"/>
        <v>0</v>
      </c>
      <c r="HP45" s="176">
        <f t="shared" si="222"/>
        <v>0</v>
      </c>
      <c r="HQ45" s="176">
        <f t="shared" si="222"/>
        <v>0</v>
      </c>
      <c r="HR45" s="176">
        <f t="shared" si="222"/>
        <v>0</v>
      </c>
      <c r="HS45" s="176">
        <f t="shared" si="222"/>
        <v>0</v>
      </c>
      <c r="HT45" s="176">
        <f t="shared" si="222"/>
        <v>0</v>
      </c>
      <c r="HU45" s="176">
        <f t="shared" si="222"/>
        <v>0</v>
      </c>
      <c r="HV45" s="176">
        <f t="shared" si="222"/>
        <v>0</v>
      </c>
      <c r="HW45" s="176">
        <f t="shared" si="222"/>
        <v>0</v>
      </c>
      <c r="HX45" s="176">
        <f t="shared" si="222"/>
        <v>0</v>
      </c>
      <c r="HY45" s="176">
        <f t="shared" si="222"/>
        <v>0</v>
      </c>
      <c r="HZ45" s="176">
        <f t="shared" si="222"/>
        <v>0</v>
      </c>
      <c r="IA45" s="176">
        <f t="shared" si="222"/>
        <v>0</v>
      </c>
      <c r="IB45" s="176">
        <f t="shared" si="222"/>
        <v>0</v>
      </c>
    </row>
    <row r="46" spans="1:236" s="144" customFormat="1">
      <c r="A46" s="417" t="s">
        <v>166</v>
      </c>
      <c r="B46" s="419">
        <f t="shared" si="237"/>
        <v>0</v>
      </c>
      <c r="C46" s="225">
        <f t="shared" si="238"/>
        <v>0</v>
      </c>
      <c r="D46" s="226">
        <f>SUM(B46:C46)</f>
        <v>0</v>
      </c>
      <c r="E46" s="227">
        <f t="shared" si="239"/>
        <v>0</v>
      </c>
      <c r="F46" s="228">
        <f t="shared" si="240"/>
        <v>0</v>
      </c>
      <c r="G46" s="227">
        <f t="shared" si="241"/>
        <v>0</v>
      </c>
      <c r="H46" s="228">
        <f t="shared" si="242"/>
        <v>0</v>
      </c>
      <c r="I46" s="227">
        <f>B46+E46+G46</f>
        <v>0</v>
      </c>
      <c r="J46" s="176">
        <f>H46+F46+C46</f>
        <v>0</v>
      </c>
      <c r="K46" s="228">
        <f>SUM(I46:J46)</f>
        <v>0</v>
      </c>
      <c r="L46" s="227">
        <f t="shared" si="243"/>
        <v>0</v>
      </c>
      <c r="M46" s="176">
        <f t="shared" si="244"/>
        <v>0</v>
      </c>
      <c r="N46" s="228">
        <f>SUM(L46:M46)</f>
        <v>0</v>
      </c>
      <c r="O46" s="176">
        <f t="shared" si="2"/>
        <v>32.246551653870057</v>
      </c>
      <c r="P46" s="176">
        <f t="shared" si="213"/>
        <v>13.756204427439631</v>
      </c>
      <c r="Q46" s="176">
        <f t="shared" si="213"/>
        <v>13.261610226804395</v>
      </c>
      <c r="R46" s="176">
        <f t="shared" si="213"/>
        <v>13.203901485686259</v>
      </c>
      <c r="S46" s="176">
        <f t="shared" si="213"/>
        <v>12.304484010122982</v>
      </c>
      <c r="T46" s="176">
        <f t="shared" si="213"/>
        <v>11.33243737281798</v>
      </c>
      <c r="U46" s="176">
        <f t="shared" si="213"/>
        <v>10.959015151611728</v>
      </c>
      <c r="V46" s="176">
        <f t="shared" si="213"/>
        <v>10.59854572075078</v>
      </c>
      <c r="W46" s="176">
        <f t="shared" si="213"/>
        <v>10.799300047038759</v>
      </c>
      <c r="X46" s="176">
        <f t="shared" si="213"/>
        <v>10.948649161114652</v>
      </c>
      <c r="Y46" s="176">
        <f t="shared" si="213"/>
        <v>10.797897715739868</v>
      </c>
      <c r="Z46" s="176">
        <f t="shared" si="209"/>
        <v>10.727159317661394</v>
      </c>
      <c r="AA46" s="176">
        <f t="shared" si="209"/>
        <v>10.390319095630998</v>
      </c>
      <c r="AB46" s="176">
        <f t="shared" si="209"/>
        <v>10.202550644743354</v>
      </c>
      <c r="AC46" s="176">
        <f t="shared" si="209"/>
        <v>10.094014314986584</v>
      </c>
      <c r="AD46" s="176">
        <f t="shared" si="209"/>
        <v>9.7399090138901805</v>
      </c>
      <c r="AE46" s="176">
        <f t="shared" si="209"/>
        <v>9.4261610285457511</v>
      </c>
      <c r="AF46" s="176">
        <f t="shared" si="209"/>
        <v>9.1214516066605924</v>
      </c>
      <c r="AG46" s="176">
        <f t="shared" si="209"/>
        <v>8.4993254312225996</v>
      </c>
      <c r="AH46" s="176">
        <f t="shared" si="209"/>
        <v>8.4161887200951639</v>
      </c>
      <c r="AI46" s="176">
        <f t="shared" si="209"/>
        <v>8.1240242983413626</v>
      </c>
      <c r="AJ46" s="176">
        <f t="shared" si="218"/>
        <v>0</v>
      </c>
      <c r="AK46" s="176">
        <f t="shared" si="218"/>
        <v>0</v>
      </c>
      <c r="AL46" s="176">
        <f t="shared" si="218"/>
        <v>0</v>
      </c>
      <c r="AM46" s="176">
        <f t="shared" si="218"/>
        <v>0</v>
      </c>
      <c r="AN46" s="176">
        <f t="shared" si="218"/>
        <v>0</v>
      </c>
      <c r="AO46" s="176">
        <f t="shared" si="218"/>
        <v>0</v>
      </c>
      <c r="AP46" s="176">
        <f t="shared" si="218"/>
        <v>0</v>
      </c>
      <c r="AQ46" s="176">
        <f t="shared" si="218"/>
        <v>0</v>
      </c>
      <c r="AR46" s="176">
        <f t="shared" si="218"/>
        <v>0</v>
      </c>
      <c r="AS46" s="176">
        <f t="shared" si="218"/>
        <v>0</v>
      </c>
      <c r="AT46" s="176">
        <f t="shared" si="218"/>
        <v>0</v>
      </c>
      <c r="AU46" s="176">
        <f t="shared" si="218"/>
        <v>0</v>
      </c>
      <c r="AV46" s="176">
        <f t="shared" si="218"/>
        <v>0</v>
      </c>
      <c r="AW46" s="176">
        <f t="shared" si="218"/>
        <v>0</v>
      </c>
      <c r="AX46" s="176">
        <f t="shared" si="218"/>
        <v>0</v>
      </c>
      <c r="AY46" s="187"/>
      <c r="AZ46" s="176">
        <f t="shared" si="214"/>
        <v>18.490347226430423</v>
      </c>
      <c r="BA46" s="176">
        <f t="shared" si="214"/>
        <v>18.20672856137935</v>
      </c>
      <c r="BB46" s="176">
        <f t="shared" si="214"/>
        <v>18.315338184545833</v>
      </c>
      <c r="BC46" s="176">
        <f t="shared" si="214"/>
        <v>18.014484173092804</v>
      </c>
      <c r="BD46" s="176">
        <f t="shared" si="214"/>
        <v>16.697890101103638</v>
      </c>
      <c r="BE46" s="176">
        <f t="shared" si="214"/>
        <v>16.130428709147122</v>
      </c>
      <c r="BF46" s="176">
        <f t="shared" si="214"/>
        <v>15.778273467405764</v>
      </c>
      <c r="BG46" s="176">
        <f t="shared" si="214"/>
        <v>15.879012353914685</v>
      </c>
      <c r="BH46" s="176">
        <f t="shared" si="214"/>
        <v>16.047585816981183</v>
      </c>
      <c r="BI46" s="176">
        <f t="shared" si="214"/>
        <v>16.032458845540429</v>
      </c>
      <c r="BJ46" s="176">
        <f t="shared" si="210"/>
        <v>15.803876185534971</v>
      </c>
      <c r="BK46" s="176">
        <f t="shared" si="210"/>
        <v>15.224147328928156</v>
      </c>
      <c r="BL46" s="176">
        <f t="shared" si="210"/>
        <v>15.037411001641008</v>
      </c>
      <c r="BM46" s="176">
        <f t="shared" si="210"/>
        <v>14.807497097617006</v>
      </c>
      <c r="BN46" s="176">
        <f t="shared" si="210"/>
        <v>14.219294774447533</v>
      </c>
      <c r="BO46" s="176">
        <f t="shared" si="210"/>
        <v>13.691087927813328</v>
      </c>
      <c r="BP46" s="176">
        <f t="shared" si="210"/>
        <v>13.492916634296336</v>
      </c>
      <c r="BQ46" s="176">
        <f t="shared" si="210"/>
        <v>12.729913320741062</v>
      </c>
      <c r="BR46" s="176">
        <f t="shared" si="210"/>
        <v>12.681165283534924</v>
      </c>
      <c r="BS46" s="176">
        <f t="shared" si="210"/>
        <v>12.271193862699118</v>
      </c>
      <c r="BT46" s="176">
        <f t="shared" si="219"/>
        <v>0</v>
      </c>
      <c r="BU46" s="176">
        <f t="shared" si="219"/>
        <v>0</v>
      </c>
      <c r="BV46" s="176">
        <f t="shared" si="219"/>
        <v>0</v>
      </c>
      <c r="BW46" s="176">
        <f t="shared" si="219"/>
        <v>0</v>
      </c>
      <c r="BX46" s="176">
        <f t="shared" si="219"/>
        <v>0</v>
      </c>
      <c r="BY46" s="176">
        <f t="shared" si="219"/>
        <v>0</v>
      </c>
      <c r="BZ46" s="176">
        <f t="shared" si="219"/>
        <v>0</v>
      </c>
      <c r="CA46" s="176">
        <f t="shared" si="219"/>
        <v>0</v>
      </c>
      <c r="CB46" s="176">
        <f t="shared" si="219"/>
        <v>0</v>
      </c>
      <c r="CC46" s="176">
        <f t="shared" si="219"/>
        <v>0</v>
      </c>
      <c r="CD46" s="176">
        <f t="shared" si="219"/>
        <v>0</v>
      </c>
      <c r="CE46" s="176">
        <f t="shared" si="219"/>
        <v>0</v>
      </c>
      <c r="CF46" s="176">
        <f t="shared" si="219"/>
        <v>0</v>
      </c>
      <c r="CG46" s="176">
        <f t="shared" si="219"/>
        <v>0</v>
      </c>
      <c r="CH46" s="176">
        <f t="shared" si="219"/>
        <v>0</v>
      </c>
      <c r="CI46" s="187"/>
      <c r="CJ46" s="176">
        <v>0</v>
      </c>
      <c r="CK46" s="176">
        <f t="shared" si="220"/>
        <v>13.261610226804395</v>
      </c>
      <c r="CL46" s="176">
        <f t="shared" si="220"/>
        <v>13.203901485686259</v>
      </c>
      <c r="CM46" s="176">
        <f t="shared" si="220"/>
        <v>12.304484010122982</v>
      </c>
      <c r="CN46" s="176">
        <f t="shared" si="220"/>
        <v>11.33243737281798</v>
      </c>
      <c r="CO46" s="176">
        <f t="shared" si="220"/>
        <v>10.959015151611728</v>
      </c>
      <c r="CP46" s="176">
        <f t="shared" si="220"/>
        <v>10.59854572075078</v>
      </c>
      <c r="CQ46" s="176">
        <f t="shared" si="220"/>
        <v>10.799300047038759</v>
      </c>
      <c r="CR46" s="176">
        <f t="shared" si="220"/>
        <v>10.948649161114652</v>
      </c>
      <c r="CS46" s="176">
        <f t="shared" si="220"/>
        <v>10.797897715739868</v>
      </c>
      <c r="CT46" s="176">
        <f t="shared" si="220"/>
        <v>10.727159317661394</v>
      </c>
      <c r="CU46" s="176">
        <f t="shared" si="220"/>
        <v>10.390319095630998</v>
      </c>
      <c r="CV46" s="176">
        <f t="shared" si="220"/>
        <v>10.202550644743354</v>
      </c>
      <c r="CW46" s="176">
        <f t="shared" si="220"/>
        <v>10.094014314986584</v>
      </c>
      <c r="CX46" s="176">
        <f t="shared" si="220"/>
        <v>9.7399090138901805</v>
      </c>
      <c r="CY46" s="176">
        <f t="shared" si="220"/>
        <v>9.4261610285457511</v>
      </c>
      <c r="CZ46" s="176">
        <f t="shared" si="220"/>
        <v>9.1214516066605924</v>
      </c>
      <c r="DA46" s="176">
        <f t="shared" si="215"/>
        <v>8.4993254312225996</v>
      </c>
      <c r="DB46" s="176">
        <f t="shared" si="215"/>
        <v>8.4161887200951639</v>
      </c>
      <c r="DC46" s="176">
        <f t="shared" si="215"/>
        <v>8.1240242983413626</v>
      </c>
      <c r="DD46" s="176">
        <f t="shared" si="215"/>
        <v>7.9391254476360285</v>
      </c>
      <c r="DE46" s="176">
        <f t="shared" si="215"/>
        <v>0</v>
      </c>
      <c r="DF46" s="176">
        <f t="shared" si="215"/>
        <v>0</v>
      </c>
      <c r="DG46" s="176">
        <f t="shared" si="215"/>
        <v>0</v>
      </c>
      <c r="DH46" s="176">
        <f t="shared" si="215"/>
        <v>0</v>
      </c>
      <c r="DI46" s="176">
        <f t="shared" si="215"/>
        <v>0</v>
      </c>
      <c r="DJ46" s="176">
        <f t="shared" si="215"/>
        <v>0</v>
      </c>
      <c r="DK46" s="176">
        <f t="shared" si="215"/>
        <v>0</v>
      </c>
      <c r="DL46" s="176">
        <f t="shared" si="215"/>
        <v>0</v>
      </c>
      <c r="DM46" s="176">
        <f t="shared" si="215"/>
        <v>0</v>
      </c>
      <c r="DN46" s="176">
        <f t="shared" si="215"/>
        <v>0</v>
      </c>
      <c r="DO46" s="176">
        <f t="shared" si="215"/>
        <v>0</v>
      </c>
      <c r="DP46" s="176">
        <f t="shared" si="40"/>
        <v>0</v>
      </c>
      <c r="DQ46" s="176">
        <f t="shared" si="40"/>
        <v>0</v>
      </c>
      <c r="DR46" s="176">
        <f t="shared" si="40"/>
        <v>0</v>
      </c>
      <c r="DS46" s="176">
        <f t="shared" si="40"/>
        <v>0</v>
      </c>
      <c r="DT46" s="187"/>
      <c r="DU46" s="176">
        <v>0</v>
      </c>
      <c r="DV46" s="176">
        <f t="shared" si="208"/>
        <v>18.20672856137935</v>
      </c>
      <c r="DW46" s="176">
        <f t="shared" si="208"/>
        <v>18.315338184545833</v>
      </c>
      <c r="DX46" s="176">
        <f t="shared" si="208"/>
        <v>18.014484173092804</v>
      </c>
      <c r="DY46" s="176">
        <f t="shared" si="208"/>
        <v>16.697890101103638</v>
      </c>
      <c r="DZ46" s="176">
        <f t="shared" si="208"/>
        <v>16.130428709147122</v>
      </c>
      <c r="EA46" s="176">
        <f t="shared" si="208"/>
        <v>15.778273467405764</v>
      </c>
      <c r="EB46" s="176">
        <f t="shared" si="208"/>
        <v>15.879012353914685</v>
      </c>
      <c r="EC46" s="176">
        <f t="shared" si="208"/>
        <v>16.047585816981183</v>
      </c>
      <c r="ED46" s="176">
        <f t="shared" si="208"/>
        <v>16.032458845540429</v>
      </c>
      <c r="EE46" s="176">
        <f t="shared" si="208"/>
        <v>15.803876185534971</v>
      </c>
      <c r="EF46" s="176">
        <f t="shared" si="194"/>
        <v>15.224147328928156</v>
      </c>
      <c r="EG46" s="176">
        <f t="shared" si="194"/>
        <v>15.037411001641008</v>
      </c>
      <c r="EH46" s="176">
        <f t="shared" si="194"/>
        <v>14.807497097617006</v>
      </c>
      <c r="EI46" s="176">
        <f t="shared" si="194"/>
        <v>14.219294774447533</v>
      </c>
      <c r="EJ46" s="176">
        <f t="shared" si="194"/>
        <v>13.691087927813328</v>
      </c>
      <c r="EK46" s="176">
        <f t="shared" si="194"/>
        <v>13.492916634296336</v>
      </c>
      <c r="EL46" s="176">
        <f t="shared" si="194"/>
        <v>12.729913320741062</v>
      </c>
      <c r="EM46" s="176">
        <f t="shared" si="194"/>
        <v>12.681165283534924</v>
      </c>
      <c r="EN46" s="176">
        <f t="shared" si="194"/>
        <v>12.271193862699118</v>
      </c>
      <c r="EO46" s="176">
        <f t="shared" si="194"/>
        <v>11.990005017534319</v>
      </c>
      <c r="EP46" s="176">
        <f t="shared" si="223"/>
        <v>0</v>
      </c>
      <c r="EQ46" s="176">
        <f t="shared" si="223"/>
        <v>0</v>
      </c>
      <c r="ER46" s="176">
        <f t="shared" si="223"/>
        <v>0</v>
      </c>
      <c r="ES46" s="176">
        <f t="shared" si="223"/>
        <v>0</v>
      </c>
      <c r="ET46" s="176">
        <f t="shared" si="223"/>
        <v>0</v>
      </c>
      <c r="EU46" s="176">
        <f t="shared" si="223"/>
        <v>0</v>
      </c>
      <c r="EV46" s="176">
        <f t="shared" si="223"/>
        <v>0</v>
      </c>
      <c r="EW46" s="176">
        <f t="shared" si="223"/>
        <v>0</v>
      </c>
      <c r="EX46" s="176">
        <f t="shared" si="223"/>
        <v>0</v>
      </c>
      <c r="EY46" s="176">
        <f t="shared" si="223"/>
        <v>0</v>
      </c>
      <c r="EZ46" s="176">
        <f t="shared" si="223"/>
        <v>0</v>
      </c>
      <c r="FA46" s="176">
        <f t="shared" si="223"/>
        <v>0</v>
      </c>
      <c r="FB46" s="176">
        <f t="shared" si="223"/>
        <v>0</v>
      </c>
      <c r="FC46" s="176">
        <f t="shared" si="223"/>
        <v>0</v>
      </c>
      <c r="FD46" s="176">
        <f t="shared" si="223"/>
        <v>0</v>
      </c>
      <c r="FE46" s="187"/>
      <c r="FF46" s="176">
        <v>0</v>
      </c>
      <c r="FG46" s="176">
        <v>44</v>
      </c>
      <c r="FH46" s="176">
        <f t="shared" si="216"/>
        <v>13.203901485686259</v>
      </c>
      <c r="FI46" s="176">
        <f t="shared" si="216"/>
        <v>12.304484010122982</v>
      </c>
      <c r="FJ46" s="176">
        <f t="shared" si="216"/>
        <v>11.33243737281798</v>
      </c>
      <c r="FK46" s="176">
        <f t="shared" si="216"/>
        <v>10.959015151611728</v>
      </c>
      <c r="FL46" s="176">
        <f t="shared" si="216"/>
        <v>10.59854572075078</v>
      </c>
      <c r="FM46" s="176">
        <f t="shared" si="216"/>
        <v>10.799300047038759</v>
      </c>
      <c r="FN46" s="176">
        <f t="shared" si="216"/>
        <v>10.948649161114652</v>
      </c>
      <c r="FO46" s="176">
        <f t="shared" si="216"/>
        <v>10.797897715739868</v>
      </c>
      <c r="FP46" s="176">
        <f t="shared" si="216"/>
        <v>10.727159317661394</v>
      </c>
      <c r="FQ46" s="176">
        <f t="shared" si="216"/>
        <v>10.390319095630998</v>
      </c>
      <c r="FR46" s="176">
        <f t="shared" si="211"/>
        <v>10.202550644743354</v>
      </c>
      <c r="FS46" s="176">
        <f t="shared" si="211"/>
        <v>10.094014314986584</v>
      </c>
      <c r="FT46" s="176">
        <f t="shared" si="211"/>
        <v>9.7399090138901805</v>
      </c>
      <c r="FU46" s="176">
        <f t="shared" si="211"/>
        <v>9.4261610285457511</v>
      </c>
      <c r="FV46" s="176">
        <f t="shared" si="211"/>
        <v>9.1214516066605924</v>
      </c>
      <c r="FW46" s="176">
        <f t="shared" si="211"/>
        <v>8.4993254312225996</v>
      </c>
      <c r="FX46" s="176">
        <f t="shared" si="211"/>
        <v>8.4161887200951639</v>
      </c>
      <c r="FY46" s="176">
        <f t="shared" si="211"/>
        <v>8.1240242983413626</v>
      </c>
      <c r="FZ46" s="176">
        <f t="shared" si="211"/>
        <v>7.9391254476360285</v>
      </c>
      <c r="GA46" s="176">
        <f t="shared" si="211"/>
        <v>7.7006319666016241</v>
      </c>
      <c r="GB46" s="176">
        <f t="shared" si="221"/>
        <v>0</v>
      </c>
      <c r="GC46" s="176">
        <f t="shared" si="221"/>
        <v>0</v>
      </c>
      <c r="GD46" s="176">
        <f t="shared" si="221"/>
        <v>0</v>
      </c>
      <c r="GE46" s="176">
        <f t="shared" si="221"/>
        <v>0</v>
      </c>
      <c r="GF46" s="176">
        <f t="shared" si="221"/>
        <v>0</v>
      </c>
      <c r="GG46" s="176">
        <f t="shared" si="221"/>
        <v>0</v>
      </c>
      <c r="GH46" s="176">
        <f t="shared" si="221"/>
        <v>0</v>
      </c>
      <c r="GI46" s="176">
        <f t="shared" si="221"/>
        <v>0</v>
      </c>
      <c r="GJ46" s="176">
        <f t="shared" si="221"/>
        <v>0</v>
      </c>
      <c r="GK46" s="176">
        <f t="shared" si="221"/>
        <v>0</v>
      </c>
      <c r="GL46" s="176">
        <f t="shared" si="221"/>
        <v>0</v>
      </c>
      <c r="GM46" s="176">
        <f t="shared" si="221"/>
        <v>0</v>
      </c>
      <c r="GN46" s="176">
        <f t="shared" si="221"/>
        <v>0</v>
      </c>
      <c r="GO46" s="176">
        <f t="shared" si="221"/>
        <v>0</v>
      </c>
      <c r="GP46" s="176">
        <f t="shared" si="221"/>
        <v>0</v>
      </c>
      <c r="GQ46" s="187"/>
      <c r="GR46" s="176">
        <v>0</v>
      </c>
      <c r="GS46" s="176">
        <v>0</v>
      </c>
      <c r="GT46" s="176">
        <f t="shared" si="217"/>
        <v>18.315338184545833</v>
      </c>
      <c r="GU46" s="176">
        <f t="shared" si="217"/>
        <v>18.014484173092804</v>
      </c>
      <c r="GV46" s="176">
        <f t="shared" si="217"/>
        <v>16.697890101103638</v>
      </c>
      <c r="GW46" s="176">
        <f t="shared" si="217"/>
        <v>16.130428709147122</v>
      </c>
      <c r="GX46" s="176">
        <f t="shared" si="217"/>
        <v>15.778273467405764</v>
      </c>
      <c r="GY46" s="176">
        <f t="shared" si="217"/>
        <v>15.879012353914685</v>
      </c>
      <c r="GZ46" s="176">
        <f t="shared" si="217"/>
        <v>16.047585816981183</v>
      </c>
      <c r="HA46" s="176">
        <f t="shared" si="217"/>
        <v>16.032458845540429</v>
      </c>
      <c r="HB46" s="176">
        <f t="shared" si="217"/>
        <v>15.803876185534971</v>
      </c>
      <c r="HC46" s="176">
        <f t="shared" si="217"/>
        <v>15.224147328928156</v>
      </c>
      <c r="HD46" s="176">
        <f t="shared" si="212"/>
        <v>15.037411001641008</v>
      </c>
      <c r="HE46" s="176">
        <f t="shared" si="212"/>
        <v>14.807497097617006</v>
      </c>
      <c r="HF46" s="176">
        <f t="shared" si="212"/>
        <v>14.219294774447533</v>
      </c>
      <c r="HG46" s="176">
        <f t="shared" si="212"/>
        <v>13.691087927813328</v>
      </c>
      <c r="HH46" s="176">
        <f t="shared" si="212"/>
        <v>13.492916634296336</v>
      </c>
      <c r="HI46" s="176">
        <f t="shared" si="212"/>
        <v>12.729913320741062</v>
      </c>
      <c r="HJ46" s="176">
        <f t="shared" si="212"/>
        <v>12.681165283534924</v>
      </c>
      <c r="HK46" s="176">
        <f t="shared" si="212"/>
        <v>12.271193862699118</v>
      </c>
      <c r="HL46" s="176">
        <f t="shared" si="212"/>
        <v>11.990005017534319</v>
      </c>
      <c r="HM46" s="176">
        <f t="shared" si="212"/>
        <v>11.63780113378284</v>
      </c>
      <c r="HN46" s="176">
        <f t="shared" si="222"/>
        <v>0</v>
      </c>
      <c r="HO46" s="176">
        <f t="shared" si="222"/>
        <v>0</v>
      </c>
      <c r="HP46" s="176">
        <f t="shared" si="222"/>
        <v>0</v>
      </c>
      <c r="HQ46" s="176">
        <f t="shared" si="222"/>
        <v>0</v>
      </c>
      <c r="HR46" s="176">
        <f t="shared" si="222"/>
        <v>0</v>
      </c>
      <c r="HS46" s="176">
        <f t="shared" si="222"/>
        <v>0</v>
      </c>
      <c r="HT46" s="176">
        <f t="shared" si="222"/>
        <v>0</v>
      </c>
      <c r="HU46" s="176">
        <f t="shared" si="222"/>
        <v>0</v>
      </c>
      <c r="HV46" s="176">
        <f t="shared" si="222"/>
        <v>0</v>
      </c>
      <c r="HW46" s="176">
        <f t="shared" si="222"/>
        <v>0</v>
      </c>
      <c r="HX46" s="176">
        <f t="shared" si="222"/>
        <v>0</v>
      </c>
      <c r="HY46" s="176">
        <f t="shared" si="222"/>
        <v>0</v>
      </c>
      <c r="HZ46" s="176">
        <f t="shared" si="222"/>
        <v>0</v>
      </c>
      <c r="IA46" s="176">
        <f t="shared" si="222"/>
        <v>0</v>
      </c>
      <c r="IB46" s="176">
        <f t="shared" si="222"/>
        <v>0</v>
      </c>
    </row>
    <row r="47" spans="1:236" s="144" customFormat="1">
      <c r="A47" s="417" t="s">
        <v>167</v>
      </c>
      <c r="B47" s="419">
        <f t="shared" si="237"/>
        <v>0</v>
      </c>
      <c r="C47" s="225">
        <f t="shared" si="238"/>
        <v>0</v>
      </c>
      <c r="D47" s="226">
        <f>SUM(B47:C47)</f>
        <v>0</v>
      </c>
      <c r="E47" s="227">
        <f t="shared" si="239"/>
        <v>0</v>
      </c>
      <c r="F47" s="228">
        <f t="shared" si="240"/>
        <v>0</v>
      </c>
      <c r="G47" s="227">
        <f t="shared" si="241"/>
        <v>0</v>
      </c>
      <c r="H47" s="228">
        <f t="shared" si="242"/>
        <v>0</v>
      </c>
      <c r="I47" s="227">
        <f>B47+E47+G47</f>
        <v>0</v>
      </c>
      <c r="J47" s="176">
        <f>H47+F47+C47</f>
        <v>0</v>
      </c>
      <c r="K47" s="228">
        <f>SUM(I47:J47)</f>
        <v>0</v>
      </c>
      <c r="L47" s="227">
        <f t="shared" si="243"/>
        <v>0</v>
      </c>
      <c r="M47" s="176">
        <f t="shared" si="244"/>
        <v>0</v>
      </c>
      <c r="N47" s="228">
        <f>SUM(L47:M47)</f>
        <v>0</v>
      </c>
      <c r="O47" s="176">
        <f t="shared" si="2"/>
        <v>35.178056349676417</v>
      </c>
      <c r="P47" s="176">
        <f t="shared" si="213"/>
        <v>15.006768466297778</v>
      </c>
      <c r="Q47" s="176">
        <f t="shared" si="213"/>
        <v>14.467211156513885</v>
      </c>
      <c r="R47" s="176">
        <f t="shared" si="213"/>
        <v>14.404256166203192</v>
      </c>
      <c r="S47" s="176">
        <f t="shared" si="213"/>
        <v>13.423073465588706</v>
      </c>
      <c r="T47" s="176">
        <f t="shared" si="213"/>
        <v>12.362658952165068</v>
      </c>
      <c r="U47" s="176">
        <f t="shared" si="213"/>
        <v>11.955289256303702</v>
      </c>
      <c r="V47" s="176">
        <f t="shared" si="213"/>
        <v>11.562049877182668</v>
      </c>
      <c r="W47" s="176">
        <f t="shared" si="213"/>
        <v>11.781054596769554</v>
      </c>
      <c r="X47" s="176">
        <f t="shared" si="213"/>
        <v>11.943980903034165</v>
      </c>
      <c r="Y47" s="176">
        <f t="shared" si="213"/>
        <v>11.779524780807128</v>
      </c>
      <c r="Z47" s="176">
        <f t="shared" si="209"/>
        <v>11.702355619266976</v>
      </c>
      <c r="AA47" s="176">
        <f t="shared" si="209"/>
        <v>11.33489355887018</v>
      </c>
      <c r="AB47" s="176">
        <f t="shared" si="209"/>
        <v>11.130055248810931</v>
      </c>
      <c r="AC47" s="176">
        <f t="shared" si="209"/>
        <v>11.011651979985364</v>
      </c>
      <c r="AD47" s="176">
        <f t="shared" si="209"/>
        <v>10.625355287880195</v>
      </c>
      <c r="AE47" s="176">
        <f t="shared" si="209"/>
        <v>10.283084758413546</v>
      </c>
      <c r="AF47" s="176">
        <f t="shared" si="209"/>
        <v>9.9506744799933724</v>
      </c>
      <c r="AG47" s="176">
        <f t="shared" si="209"/>
        <v>9.271991379515562</v>
      </c>
      <c r="AH47" s="176">
        <f t="shared" si="209"/>
        <v>9.1812967855583612</v>
      </c>
      <c r="AI47" s="176">
        <f t="shared" si="209"/>
        <v>8.8625719618269407</v>
      </c>
      <c r="AJ47" s="176">
        <f t="shared" si="218"/>
        <v>0</v>
      </c>
      <c r="AK47" s="176">
        <f t="shared" si="218"/>
        <v>0</v>
      </c>
      <c r="AL47" s="176">
        <f t="shared" si="218"/>
        <v>0</v>
      </c>
      <c r="AM47" s="176">
        <f t="shared" si="218"/>
        <v>0</v>
      </c>
      <c r="AN47" s="176">
        <f t="shared" si="218"/>
        <v>0</v>
      </c>
      <c r="AO47" s="176">
        <f t="shared" si="218"/>
        <v>0</v>
      </c>
      <c r="AP47" s="176">
        <f t="shared" si="218"/>
        <v>0</v>
      </c>
      <c r="AQ47" s="176">
        <f t="shared" si="218"/>
        <v>0</v>
      </c>
      <c r="AR47" s="176">
        <f t="shared" si="218"/>
        <v>0</v>
      </c>
      <c r="AS47" s="176">
        <f t="shared" si="218"/>
        <v>0</v>
      </c>
      <c r="AT47" s="176">
        <f t="shared" si="218"/>
        <v>0</v>
      </c>
      <c r="AU47" s="176">
        <f t="shared" si="218"/>
        <v>0</v>
      </c>
      <c r="AV47" s="176">
        <f t="shared" si="218"/>
        <v>0</v>
      </c>
      <c r="AW47" s="176">
        <f t="shared" si="218"/>
        <v>0</v>
      </c>
      <c r="AX47" s="176">
        <f t="shared" si="218"/>
        <v>0</v>
      </c>
      <c r="AY47" s="187"/>
      <c r="AZ47" s="176">
        <f t="shared" si="214"/>
        <v>20.171287883378639</v>
      </c>
      <c r="BA47" s="176">
        <f t="shared" si="214"/>
        <v>19.861885703322926</v>
      </c>
      <c r="BB47" s="176">
        <f t="shared" si="214"/>
        <v>19.980368928595453</v>
      </c>
      <c r="BC47" s="176">
        <f t="shared" si="214"/>
        <v>19.652164552464875</v>
      </c>
      <c r="BD47" s="176">
        <f t="shared" si="214"/>
        <v>18.215880110294879</v>
      </c>
      <c r="BE47" s="176">
        <f t="shared" si="214"/>
        <v>17.596831319069587</v>
      </c>
      <c r="BF47" s="176">
        <f t="shared" si="214"/>
        <v>17.212661964442653</v>
      </c>
      <c r="BG47" s="176">
        <f t="shared" si="214"/>
        <v>17.322558931543291</v>
      </c>
      <c r="BH47" s="176">
        <f t="shared" si="214"/>
        <v>17.506457254888563</v>
      </c>
      <c r="BI47" s="176">
        <f t="shared" si="214"/>
        <v>17.48995510422592</v>
      </c>
      <c r="BJ47" s="176">
        <f t="shared" si="210"/>
        <v>17.240592202401785</v>
      </c>
      <c r="BK47" s="176">
        <f t="shared" si="210"/>
        <v>16.608160722467076</v>
      </c>
      <c r="BL47" s="176">
        <f t="shared" si="210"/>
        <v>16.404448365426553</v>
      </c>
      <c r="BM47" s="176">
        <f t="shared" si="210"/>
        <v>16.153633197400371</v>
      </c>
      <c r="BN47" s="176">
        <f t="shared" si="210"/>
        <v>15.511957935760945</v>
      </c>
      <c r="BO47" s="176">
        <f t="shared" si="210"/>
        <v>14.935732284887262</v>
      </c>
      <c r="BP47" s="176">
        <f t="shared" si="210"/>
        <v>14.719545419232364</v>
      </c>
      <c r="BQ47" s="176">
        <f t="shared" si="210"/>
        <v>13.887178168081157</v>
      </c>
      <c r="BR47" s="176">
        <f t="shared" si="210"/>
        <v>13.833998491129009</v>
      </c>
      <c r="BS47" s="176">
        <f t="shared" si="210"/>
        <v>13.386756941126308</v>
      </c>
      <c r="BT47" s="176">
        <f t="shared" si="219"/>
        <v>0</v>
      </c>
      <c r="BU47" s="176">
        <f t="shared" si="219"/>
        <v>0</v>
      </c>
      <c r="BV47" s="176">
        <f t="shared" si="219"/>
        <v>0</v>
      </c>
      <c r="BW47" s="176">
        <f t="shared" si="219"/>
        <v>0</v>
      </c>
      <c r="BX47" s="176">
        <f t="shared" si="219"/>
        <v>0</v>
      </c>
      <c r="BY47" s="176">
        <f t="shared" si="219"/>
        <v>0</v>
      </c>
      <c r="BZ47" s="176">
        <f t="shared" si="219"/>
        <v>0</v>
      </c>
      <c r="CA47" s="176">
        <f t="shared" si="219"/>
        <v>0</v>
      </c>
      <c r="CB47" s="176">
        <f t="shared" si="219"/>
        <v>0</v>
      </c>
      <c r="CC47" s="176">
        <f t="shared" si="219"/>
        <v>0</v>
      </c>
      <c r="CD47" s="176">
        <f t="shared" si="219"/>
        <v>0</v>
      </c>
      <c r="CE47" s="176">
        <f t="shared" si="219"/>
        <v>0</v>
      </c>
      <c r="CF47" s="176">
        <f t="shared" si="219"/>
        <v>0</v>
      </c>
      <c r="CG47" s="176">
        <f t="shared" si="219"/>
        <v>0</v>
      </c>
      <c r="CH47" s="176">
        <f t="shared" si="219"/>
        <v>0</v>
      </c>
      <c r="CI47" s="187"/>
      <c r="CJ47" s="176">
        <v>0</v>
      </c>
      <c r="CK47" s="176">
        <f t="shared" si="220"/>
        <v>14.467211156513885</v>
      </c>
      <c r="CL47" s="176">
        <f t="shared" si="220"/>
        <v>14.404256166203192</v>
      </c>
      <c r="CM47" s="176">
        <f t="shared" si="220"/>
        <v>13.423073465588706</v>
      </c>
      <c r="CN47" s="176">
        <f t="shared" si="220"/>
        <v>12.362658952165068</v>
      </c>
      <c r="CO47" s="176">
        <f t="shared" si="220"/>
        <v>11.955289256303702</v>
      </c>
      <c r="CP47" s="176">
        <f t="shared" si="220"/>
        <v>11.562049877182668</v>
      </c>
      <c r="CQ47" s="176">
        <f t="shared" si="220"/>
        <v>11.781054596769554</v>
      </c>
      <c r="CR47" s="176">
        <f t="shared" si="220"/>
        <v>11.943980903034165</v>
      </c>
      <c r="CS47" s="176">
        <f t="shared" si="220"/>
        <v>11.779524780807128</v>
      </c>
      <c r="CT47" s="176">
        <f t="shared" si="220"/>
        <v>11.702355619266976</v>
      </c>
      <c r="CU47" s="176">
        <f t="shared" si="220"/>
        <v>11.33489355887018</v>
      </c>
      <c r="CV47" s="176">
        <f t="shared" si="220"/>
        <v>11.130055248810931</v>
      </c>
      <c r="CW47" s="176">
        <f t="shared" si="220"/>
        <v>11.011651979985364</v>
      </c>
      <c r="CX47" s="176">
        <f t="shared" si="220"/>
        <v>10.625355287880195</v>
      </c>
      <c r="CY47" s="176">
        <f t="shared" si="220"/>
        <v>10.283084758413546</v>
      </c>
      <c r="CZ47" s="176">
        <f t="shared" si="220"/>
        <v>9.9506744799933724</v>
      </c>
      <c r="DA47" s="176">
        <f t="shared" si="215"/>
        <v>9.271991379515562</v>
      </c>
      <c r="DB47" s="176">
        <f t="shared" si="215"/>
        <v>9.1812967855583612</v>
      </c>
      <c r="DC47" s="176">
        <f t="shared" si="215"/>
        <v>8.8625719618269407</v>
      </c>
      <c r="DD47" s="176">
        <f t="shared" si="215"/>
        <v>8.66086412469385</v>
      </c>
      <c r="DE47" s="176">
        <f t="shared" si="215"/>
        <v>0</v>
      </c>
      <c r="DF47" s="176">
        <f t="shared" si="215"/>
        <v>0</v>
      </c>
      <c r="DG47" s="176">
        <f t="shared" si="215"/>
        <v>0</v>
      </c>
      <c r="DH47" s="176">
        <f t="shared" si="215"/>
        <v>0</v>
      </c>
      <c r="DI47" s="176">
        <f t="shared" si="215"/>
        <v>0</v>
      </c>
      <c r="DJ47" s="176">
        <f t="shared" si="215"/>
        <v>0</v>
      </c>
      <c r="DK47" s="176">
        <f t="shared" si="215"/>
        <v>0</v>
      </c>
      <c r="DL47" s="176">
        <f t="shared" si="215"/>
        <v>0</v>
      </c>
      <c r="DM47" s="176">
        <f t="shared" si="215"/>
        <v>0</v>
      </c>
      <c r="DN47" s="176">
        <f t="shared" si="215"/>
        <v>0</v>
      </c>
      <c r="DO47" s="176">
        <f t="shared" si="215"/>
        <v>0</v>
      </c>
      <c r="DP47" s="176">
        <f t="shared" si="40"/>
        <v>0</v>
      </c>
      <c r="DQ47" s="176">
        <f t="shared" si="40"/>
        <v>0</v>
      </c>
      <c r="DR47" s="176">
        <f t="shared" si="40"/>
        <v>0</v>
      </c>
      <c r="DS47" s="176">
        <f t="shared" si="40"/>
        <v>0</v>
      </c>
      <c r="DT47" s="187"/>
      <c r="DU47" s="176">
        <v>0</v>
      </c>
      <c r="DV47" s="176">
        <f t="shared" si="208"/>
        <v>19.861885703322926</v>
      </c>
      <c r="DW47" s="176">
        <f t="shared" si="208"/>
        <v>19.980368928595453</v>
      </c>
      <c r="DX47" s="176">
        <f t="shared" si="208"/>
        <v>19.652164552464875</v>
      </c>
      <c r="DY47" s="176">
        <f t="shared" si="208"/>
        <v>18.215880110294879</v>
      </c>
      <c r="DZ47" s="176">
        <f t="shared" si="208"/>
        <v>17.596831319069587</v>
      </c>
      <c r="EA47" s="176">
        <f t="shared" si="208"/>
        <v>17.212661964442653</v>
      </c>
      <c r="EB47" s="176">
        <f t="shared" si="208"/>
        <v>17.322558931543291</v>
      </c>
      <c r="EC47" s="176">
        <f t="shared" si="208"/>
        <v>17.506457254888563</v>
      </c>
      <c r="ED47" s="176">
        <f t="shared" si="208"/>
        <v>17.48995510422592</v>
      </c>
      <c r="EE47" s="176">
        <f t="shared" si="208"/>
        <v>17.240592202401785</v>
      </c>
      <c r="EF47" s="176">
        <f t="shared" si="194"/>
        <v>16.608160722467076</v>
      </c>
      <c r="EG47" s="176">
        <f t="shared" si="194"/>
        <v>16.404448365426553</v>
      </c>
      <c r="EH47" s="176">
        <f t="shared" si="194"/>
        <v>16.153633197400371</v>
      </c>
      <c r="EI47" s="176">
        <f t="shared" si="194"/>
        <v>15.511957935760945</v>
      </c>
      <c r="EJ47" s="176">
        <f t="shared" si="194"/>
        <v>14.935732284887262</v>
      </c>
      <c r="EK47" s="176">
        <f t="shared" si="194"/>
        <v>14.719545419232364</v>
      </c>
      <c r="EL47" s="176">
        <f t="shared" si="194"/>
        <v>13.887178168081157</v>
      </c>
      <c r="EM47" s="176">
        <f t="shared" si="194"/>
        <v>13.833998491129009</v>
      </c>
      <c r="EN47" s="176">
        <f t="shared" si="194"/>
        <v>13.386756941126308</v>
      </c>
      <c r="EO47" s="176">
        <f t="shared" si="194"/>
        <v>13.080005473673801</v>
      </c>
      <c r="EP47" s="176">
        <f t="shared" si="223"/>
        <v>0</v>
      </c>
      <c r="EQ47" s="176">
        <f t="shared" si="223"/>
        <v>0</v>
      </c>
      <c r="ER47" s="176">
        <f t="shared" si="223"/>
        <v>0</v>
      </c>
      <c r="ES47" s="176">
        <f t="shared" si="223"/>
        <v>0</v>
      </c>
      <c r="ET47" s="176">
        <f t="shared" si="223"/>
        <v>0</v>
      </c>
      <c r="EU47" s="176">
        <f t="shared" si="223"/>
        <v>0</v>
      </c>
      <c r="EV47" s="176">
        <f t="shared" si="223"/>
        <v>0</v>
      </c>
      <c r="EW47" s="176">
        <f t="shared" si="223"/>
        <v>0</v>
      </c>
      <c r="EX47" s="176">
        <f t="shared" si="223"/>
        <v>0</v>
      </c>
      <c r="EY47" s="176">
        <f t="shared" si="223"/>
        <v>0</v>
      </c>
      <c r="EZ47" s="176">
        <f t="shared" si="223"/>
        <v>0</v>
      </c>
      <c r="FA47" s="176">
        <f t="shared" si="223"/>
        <v>0</v>
      </c>
      <c r="FB47" s="176">
        <f t="shared" si="223"/>
        <v>0</v>
      </c>
      <c r="FC47" s="176">
        <f t="shared" si="223"/>
        <v>0</v>
      </c>
      <c r="FD47" s="176">
        <f t="shared" si="223"/>
        <v>0</v>
      </c>
      <c r="FE47" s="187"/>
      <c r="FF47" s="176">
        <v>0</v>
      </c>
      <c r="FG47" s="176">
        <v>45</v>
      </c>
      <c r="FH47" s="176">
        <f t="shared" si="216"/>
        <v>14.404256166203192</v>
      </c>
      <c r="FI47" s="176">
        <f t="shared" si="216"/>
        <v>13.423073465588706</v>
      </c>
      <c r="FJ47" s="176">
        <f t="shared" si="216"/>
        <v>12.362658952165068</v>
      </c>
      <c r="FK47" s="176">
        <f t="shared" si="216"/>
        <v>11.955289256303702</v>
      </c>
      <c r="FL47" s="176">
        <f t="shared" si="216"/>
        <v>11.562049877182668</v>
      </c>
      <c r="FM47" s="176">
        <f t="shared" si="216"/>
        <v>11.781054596769554</v>
      </c>
      <c r="FN47" s="176">
        <f t="shared" si="216"/>
        <v>11.943980903034165</v>
      </c>
      <c r="FO47" s="176">
        <f t="shared" si="216"/>
        <v>11.779524780807128</v>
      </c>
      <c r="FP47" s="176">
        <f t="shared" si="216"/>
        <v>11.702355619266976</v>
      </c>
      <c r="FQ47" s="176">
        <f t="shared" si="216"/>
        <v>11.33489355887018</v>
      </c>
      <c r="FR47" s="176">
        <f t="shared" si="211"/>
        <v>11.130055248810931</v>
      </c>
      <c r="FS47" s="176">
        <f t="shared" si="211"/>
        <v>11.011651979985364</v>
      </c>
      <c r="FT47" s="176">
        <f t="shared" si="211"/>
        <v>10.625355287880195</v>
      </c>
      <c r="FU47" s="176">
        <f t="shared" si="211"/>
        <v>10.283084758413546</v>
      </c>
      <c r="FV47" s="176">
        <f t="shared" si="211"/>
        <v>9.9506744799933724</v>
      </c>
      <c r="FW47" s="176">
        <f t="shared" si="211"/>
        <v>9.271991379515562</v>
      </c>
      <c r="FX47" s="176">
        <f t="shared" si="211"/>
        <v>9.1812967855583612</v>
      </c>
      <c r="FY47" s="176">
        <f t="shared" si="211"/>
        <v>8.8625719618269407</v>
      </c>
      <c r="FZ47" s="176">
        <f t="shared" si="211"/>
        <v>8.66086412469385</v>
      </c>
      <c r="GA47" s="176">
        <f t="shared" si="211"/>
        <v>8.4006894181108613</v>
      </c>
      <c r="GB47" s="176">
        <f t="shared" si="221"/>
        <v>0</v>
      </c>
      <c r="GC47" s="176">
        <f t="shared" si="221"/>
        <v>0</v>
      </c>
      <c r="GD47" s="176">
        <f t="shared" si="221"/>
        <v>0</v>
      </c>
      <c r="GE47" s="176">
        <f t="shared" si="221"/>
        <v>0</v>
      </c>
      <c r="GF47" s="176">
        <f t="shared" si="221"/>
        <v>0</v>
      </c>
      <c r="GG47" s="176">
        <f t="shared" si="221"/>
        <v>0</v>
      </c>
      <c r="GH47" s="176">
        <f t="shared" si="221"/>
        <v>0</v>
      </c>
      <c r="GI47" s="176">
        <f t="shared" si="221"/>
        <v>0</v>
      </c>
      <c r="GJ47" s="176">
        <f t="shared" si="221"/>
        <v>0</v>
      </c>
      <c r="GK47" s="176">
        <f t="shared" si="221"/>
        <v>0</v>
      </c>
      <c r="GL47" s="176">
        <f t="shared" si="221"/>
        <v>0</v>
      </c>
      <c r="GM47" s="176">
        <f t="shared" si="221"/>
        <v>0</v>
      </c>
      <c r="GN47" s="176">
        <f t="shared" si="221"/>
        <v>0</v>
      </c>
      <c r="GO47" s="176">
        <f t="shared" si="221"/>
        <v>0</v>
      </c>
      <c r="GP47" s="176">
        <f t="shared" si="221"/>
        <v>0</v>
      </c>
      <c r="GQ47" s="187"/>
      <c r="GR47" s="176">
        <v>0</v>
      </c>
      <c r="GS47" s="176">
        <v>0</v>
      </c>
      <c r="GT47" s="176">
        <f t="shared" si="217"/>
        <v>19.980368928595453</v>
      </c>
      <c r="GU47" s="176">
        <f t="shared" si="217"/>
        <v>19.652164552464875</v>
      </c>
      <c r="GV47" s="176">
        <f t="shared" si="217"/>
        <v>18.215880110294879</v>
      </c>
      <c r="GW47" s="176">
        <f t="shared" si="217"/>
        <v>17.596831319069587</v>
      </c>
      <c r="GX47" s="176">
        <f t="shared" si="217"/>
        <v>17.212661964442653</v>
      </c>
      <c r="GY47" s="176">
        <f t="shared" si="217"/>
        <v>17.322558931543291</v>
      </c>
      <c r="GZ47" s="176">
        <f t="shared" si="217"/>
        <v>17.506457254888563</v>
      </c>
      <c r="HA47" s="176">
        <f t="shared" si="217"/>
        <v>17.48995510422592</v>
      </c>
      <c r="HB47" s="176">
        <f t="shared" si="217"/>
        <v>17.240592202401785</v>
      </c>
      <c r="HC47" s="176">
        <f t="shared" si="217"/>
        <v>16.608160722467076</v>
      </c>
      <c r="HD47" s="176">
        <f t="shared" si="212"/>
        <v>16.404448365426553</v>
      </c>
      <c r="HE47" s="176">
        <f t="shared" si="212"/>
        <v>16.153633197400371</v>
      </c>
      <c r="HF47" s="176">
        <f t="shared" si="212"/>
        <v>15.511957935760945</v>
      </c>
      <c r="HG47" s="176">
        <f t="shared" si="212"/>
        <v>14.935732284887262</v>
      </c>
      <c r="HH47" s="176">
        <f t="shared" si="212"/>
        <v>14.719545419232364</v>
      </c>
      <c r="HI47" s="176">
        <f t="shared" si="212"/>
        <v>13.887178168081157</v>
      </c>
      <c r="HJ47" s="176">
        <f t="shared" si="212"/>
        <v>13.833998491129009</v>
      </c>
      <c r="HK47" s="176">
        <f t="shared" si="212"/>
        <v>13.386756941126308</v>
      </c>
      <c r="HL47" s="176">
        <f t="shared" si="212"/>
        <v>13.080005473673801</v>
      </c>
      <c r="HM47" s="176">
        <f t="shared" si="212"/>
        <v>12.695783055035823</v>
      </c>
      <c r="HN47" s="176">
        <f t="shared" si="222"/>
        <v>0</v>
      </c>
      <c r="HO47" s="176">
        <f t="shared" si="222"/>
        <v>0</v>
      </c>
      <c r="HP47" s="176">
        <f t="shared" si="222"/>
        <v>0</v>
      </c>
      <c r="HQ47" s="176">
        <f t="shared" si="222"/>
        <v>0</v>
      </c>
      <c r="HR47" s="176">
        <f t="shared" si="222"/>
        <v>0</v>
      </c>
      <c r="HS47" s="176">
        <f t="shared" si="222"/>
        <v>0</v>
      </c>
      <c r="HT47" s="176">
        <f t="shared" si="222"/>
        <v>0</v>
      </c>
      <c r="HU47" s="176">
        <f t="shared" si="222"/>
        <v>0</v>
      </c>
      <c r="HV47" s="176">
        <f t="shared" si="222"/>
        <v>0</v>
      </c>
      <c r="HW47" s="176">
        <f t="shared" si="222"/>
        <v>0</v>
      </c>
      <c r="HX47" s="176">
        <f t="shared" si="222"/>
        <v>0</v>
      </c>
      <c r="HY47" s="176">
        <f t="shared" si="222"/>
        <v>0</v>
      </c>
      <c r="HZ47" s="176">
        <f t="shared" si="222"/>
        <v>0</v>
      </c>
      <c r="IA47" s="176">
        <f t="shared" si="222"/>
        <v>0</v>
      </c>
      <c r="IB47" s="176">
        <f t="shared" si="222"/>
        <v>0</v>
      </c>
    </row>
    <row r="48" spans="1:236" s="144" customFormat="1">
      <c r="A48" s="417" t="s">
        <v>168</v>
      </c>
      <c r="B48" s="419">
        <f t="shared" si="237"/>
        <v>0</v>
      </c>
      <c r="C48" s="225">
        <f t="shared" si="238"/>
        <v>43492.746773949315</v>
      </c>
      <c r="D48" s="226">
        <f>SUM(B48:C48)</f>
        <v>43492.746773949315</v>
      </c>
      <c r="E48" s="227">
        <f t="shared" si="239"/>
        <v>0</v>
      </c>
      <c r="F48" s="228">
        <f t="shared" si="240"/>
        <v>0</v>
      </c>
      <c r="G48" s="227">
        <f t="shared" si="241"/>
        <v>0</v>
      </c>
      <c r="H48" s="228">
        <f t="shared" si="242"/>
        <v>0</v>
      </c>
      <c r="I48" s="227">
        <f>B48+E48+G48</f>
        <v>0</v>
      </c>
      <c r="J48" s="176">
        <f>H48+F48+C48</f>
        <v>43492.746773949315</v>
      </c>
      <c r="K48" s="228">
        <f>SUM(I48:J48)</f>
        <v>43492.746773949315</v>
      </c>
      <c r="L48" s="227">
        <f t="shared" si="243"/>
        <v>0</v>
      </c>
      <c r="M48" s="176">
        <f t="shared" si="244"/>
        <v>34794.197419159456</v>
      </c>
      <c r="N48" s="228">
        <f>SUM(L48:M48)</f>
        <v>34794.197419159456</v>
      </c>
      <c r="O48" s="176">
        <f t="shared" si="2"/>
        <v>23.547660065007396</v>
      </c>
      <c r="P48" s="176">
        <f t="shared" si="213"/>
        <v>0</v>
      </c>
      <c r="Q48" s="176">
        <f t="shared" si="213"/>
        <v>0</v>
      </c>
      <c r="R48" s="176">
        <f t="shared" si="213"/>
        <v>0</v>
      </c>
      <c r="S48" s="176">
        <f t="shared" si="213"/>
        <v>0</v>
      </c>
      <c r="T48" s="176">
        <f t="shared" si="213"/>
        <v>0</v>
      </c>
      <c r="U48" s="176">
        <f t="shared" si="213"/>
        <v>0</v>
      </c>
      <c r="V48" s="176">
        <f t="shared" si="213"/>
        <v>0</v>
      </c>
      <c r="W48" s="176">
        <f t="shared" si="213"/>
        <v>0</v>
      </c>
      <c r="X48" s="176">
        <f t="shared" si="213"/>
        <v>0</v>
      </c>
      <c r="Y48" s="176">
        <f t="shared" si="213"/>
        <v>0</v>
      </c>
      <c r="Z48" s="176">
        <f t="shared" si="209"/>
        <v>0</v>
      </c>
      <c r="AA48" s="176">
        <f t="shared" si="209"/>
        <v>0</v>
      </c>
      <c r="AB48" s="176">
        <f t="shared" si="209"/>
        <v>0</v>
      </c>
      <c r="AC48" s="176">
        <f t="shared" si="209"/>
        <v>0</v>
      </c>
      <c r="AD48" s="176">
        <f t="shared" si="209"/>
        <v>0</v>
      </c>
      <c r="AE48" s="176">
        <f t="shared" si="209"/>
        <v>0</v>
      </c>
      <c r="AF48" s="176">
        <f t="shared" si="209"/>
        <v>0</v>
      </c>
      <c r="AG48" s="176">
        <f t="shared" si="209"/>
        <v>0</v>
      </c>
      <c r="AH48" s="176">
        <f t="shared" si="209"/>
        <v>0</v>
      </c>
      <c r="AI48" s="176">
        <f t="shared" si="209"/>
        <v>0</v>
      </c>
      <c r="AJ48" s="176">
        <f t="shared" si="218"/>
        <v>0</v>
      </c>
      <c r="AK48" s="176">
        <f t="shared" si="218"/>
        <v>0</v>
      </c>
      <c r="AL48" s="176">
        <f t="shared" si="218"/>
        <v>0</v>
      </c>
      <c r="AM48" s="176">
        <f t="shared" si="218"/>
        <v>0</v>
      </c>
      <c r="AN48" s="176">
        <f t="shared" si="218"/>
        <v>0</v>
      </c>
      <c r="AO48" s="176">
        <f t="shared" si="218"/>
        <v>0</v>
      </c>
      <c r="AP48" s="176">
        <f t="shared" si="218"/>
        <v>0</v>
      </c>
      <c r="AQ48" s="176">
        <f t="shared" si="218"/>
        <v>0</v>
      </c>
      <c r="AR48" s="176">
        <f t="shared" si="218"/>
        <v>0</v>
      </c>
      <c r="AS48" s="176">
        <f t="shared" si="218"/>
        <v>0</v>
      </c>
      <c r="AT48" s="176">
        <f t="shared" si="218"/>
        <v>0</v>
      </c>
      <c r="AU48" s="176">
        <f t="shared" si="218"/>
        <v>0</v>
      </c>
      <c r="AV48" s="176">
        <f t="shared" si="218"/>
        <v>0</v>
      </c>
      <c r="AW48" s="176">
        <f t="shared" si="218"/>
        <v>0</v>
      </c>
      <c r="AX48" s="176">
        <f t="shared" si="218"/>
        <v>0</v>
      </c>
      <c r="AY48" s="187"/>
      <c r="AZ48" s="176">
        <f t="shared" si="214"/>
        <v>23.547660065007396</v>
      </c>
      <c r="BA48" s="176">
        <f t="shared" si="214"/>
        <v>23.18646858326132</v>
      </c>
      <c r="BB48" s="176">
        <f t="shared" si="214"/>
        <v>23.324784130005465</v>
      </c>
      <c r="BC48" s="176">
        <f t="shared" si="214"/>
        <v>22.941643245513955</v>
      </c>
      <c r="BD48" s="176">
        <f t="shared" si="214"/>
        <v>21.26494624944625</v>
      </c>
      <c r="BE48" s="176">
        <f t="shared" si="214"/>
        <v>20.542277940724198</v>
      </c>
      <c r="BF48" s="176">
        <f t="shared" si="214"/>
        <v>20.093804376594331</v>
      </c>
      <c r="BG48" s="176">
        <f t="shared" si="214"/>
        <v>20.222096453849034</v>
      </c>
      <c r="BH48" s="176">
        <f t="shared" si="214"/>
        <v>20.43677660861632</v>
      </c>
      <c r="BI48" s="176">
        <f t="shared" si="214"/>
        <v>20.417512244516612</v>
      </c>
      <c r="BJ48" s="176">
        <f t="shared" si="210"/>
        <v>20.126409719039444</v>
      </c>
      <c r="BK48" s="176">
        <f t="shared" si="210"/>
        <v>19.388118659489226</v>
      </c>
      <c r="BL48" s="176">
        <f t="shared" si="210"/>
        <v>19.150307897857868</v>
      </c>
      <c r="BM48" s="176">
        <f t="shared" si="210"/>
        <v>18.857510018516958</v>
      </c>
      <c r="BN48" s="176">
        <f t="shared" si="210"/>
        <v>18.108427906330128</v>
      </c>
      <c r="BO48" s="176">
        <f t="shared" si="210"/>
        <v>17.435750691768536</v>
      </c>
      <c r="BP48" s="176">
        <f t="shared" si="210"/>
        <v>17.183377375181461</v>
      </c>
      <c r="BQ48" s="176">
        <f t="shared" si="210"/>
        <v>16.21168428385911</v>
      </c>
      <c r="BR48" s="176">
        <f t="shared" si="210"/>
        <v>0</v>
      </c>
      <c r="BS48" s="176">
        <f t="shared" si="210"/>
        <v>0</v>
      </c>
      <c r="BT48" s="176">
        <f t="shared" si="219"/>
        <v>0</v>
      </c>
      <c r="BU48" s="176">
        <f t="shared" si="219"/>
        <v>0</v>
      </c>
      <c r="BV48" s="176">
        <f t="shared" si="219"/>
        <v>0</v>
      </c>
      <c r="BW48" s="176">
        <f t="shared" si="219"/>
        <v>0</v>
      </c>
      <c r="BX48" s="176">
        <f t="shared" si="219"/>
        <v>0</v>
      </c>
      <c r="BY48" s="176">
        <f t="shared" si="219"/>
        <v>0</v>
      </c>
      <c r="BZ48" s="176">
        <f t="shared" si="219"/>
        <v>0</v>
      </c>
      <c r="CA48" s="176">
        <f t="shared" si="219"/>
        <v>0</v>
      </c>
      <c r="CB48" s="176">
        <f t="shared" si="219"/>
        <v>0</v>
      </c>
      <c r="CC48" s="176">
        <f t="shared" si="219"/>
        <v>0</v>
      </c>
      <c r="CD48" s="176">
        <f t="shared" si="219"/>
        <v>0</v>
      </c>
      <c r="CE48" s="176">
        <f t="shared" si="219"/>
        <v>0</v>
      </c>
      <c r="CF48" s="176">
        <f t="shared" si="219"/>
        <v>0</v>
      </c>
      <c r="CG48" s="176">
        <f t="shared" si="219"/>
        <v>0</v>
      </c>
      <c r="CH48" s="176">
        <f t="shared" si="219"/>
        <v>0</v>
      </c>
      <c r="CI48" s="187"/>
      <c r="CJ48" s="176">
        <v>0</v>
      </c>
      <c r="CK48" s="176">
        <f t="shared" si="220"/>
        <v>0</v>
      </c>
      <c r="CL48" s="176">
        <f t="shared" si="220"/>
        <v>0</v>
      </c>
      <c r="CM48" s="176">
        <f t="shared" si="220"/>
        <v>0</v>
      </c>
      <c r="CN48" s="176">
        <f t="shared" si="220"/>
        <v>0</v>
      </c>
      <c r="CO48" s="176">
        <f t="shared" si="220"/>
        <v>0</v>
      </c>
      <c r="CP48" s="176">
        <f t="shared" si="220"/>
        <v>0</v>
      </c>
      <c r="CQ48" s="176">
        <f t="shared" si="220"/>
        <v>0</v>
      </c>
      <c r="CR48" s="176">
        <f t="shared" si="220"/>
        <v>0</v>
      </c>
      <c r="CS48" s="176">
        <f t="shared" si="220"/>
        <v>0</v>
      </c>
      <c r="CT48" s="176">
        <f t="shared" si="220"/>
        <v>0</v>
      </c>
      <c r="CU48" s="176">
        <f t="shared" si="220"/>
        <v>0</v>
      </c>
      <c r="CV48" s="176">
        <f t="shared" si="220"/>
        <v>0</v>
      </c>
      <c r="CW48" s="176">
        <f t="shared" si="220"/>
        <v>0</v>
      </c>
      <c r="CX48" s="176">
        <f t="shared" si="220"/>
        <v>0</v>
      </c>
      <c r="CY48" s="176">
        <f t="shared" si="220"/>
        <v>0</v>
      </c>
      <c r="CZ48" s="176">
        <f t="shared" si="220"/>
        <v>0</v>
      </c>
      <c r="DA48" s="176">
        <f t="shared" si="215"/>
        <v>0</v>
      </c>
      <c r="DB48" s="176">
        <f t="shared" si="215"/>
        <v>0</v>
      </c>
      <c r="DC48" s="176">
        <f t="shared" si="215"/>
        <v>0</v>
      </c>
      <c r="DD48" s="176">
        <f t="shared" si="215"/>
        <v>0</v>
      </c>
      <c r="DE48" s="176">
        <f t="shared" si="215"/>
        <v>0</v>
      </c>
      <c r="DF48" s="176">
        <f t="shared" si="215"/>
        <v>0</v>
      </c>
      <c r="DG48" s="176">
        <f t="shared" si="215"/>
        <v>0</v>
      </c>
      <c r="DH48" s="176">
        <f t="shared" si="215"/>
        <v>0</v>
      </c>
      <c r="DI48" s="176">
        <f t="shared" si="215"/>
        <v>0</v>
      </c>
      <c r="DJ48" s="176">
        <f t="shared" si="215"/>
        <v>0</v>
      </c>
      <c r="DK48" s="176">
        <f t="shared" si="215"/>
        <v>0</v>
      </c>
      <c r="DL48" s="176">
        <f t="shared" si="215"/>
        <v>0</v>
      </c>
      <c r="DM48" s="176">
        <f t="shared" si="215"/>
        <v>0</v>
      </c>
      <c r="DN48" s="176">
        <f t="shared" si="215"/>
        <v>0</v>
      </c>
      <c r="DO48" s="176">
        <f t="shared" si="215"/>
        <v>0</v>
      </c>
      <c r="DP48" s="176">
        <f t="shared" si="40"/>
        <v>0</v>
      </c>
      <c r="DQ48" s="176">
        <f t="shared" si="40"/>
        <v>0</v>
      </c>
      <c r="DR48" s="176">
        <f t="shared" si="40"/>
        <v>0</v>
      </c>
      <c r="DS48" s="176">
        <f t="shared" si="40"/>
        <v>0</v>
      </c>
      <c r="DT48" s="187"/>
      <c r="DU48" s="176">
        <v>0</v>
      </c>
      <c r="DV48" s="176">
        <f t="shared" si="208"/>
        <v>23.18646858326132</v>
      </c>
      <c r="DW48" s="176">
        <f t="shared" si="208"/>
        <v>23.324784130005465</v>
      </c>
      <c r="DX48" s="176">
        <f t="shared" si="208"/>
        <v>22.941643245513955</v>
      </c>
      <c r="DY48" s="176">
        <f t="shared" si="208"/>
        <v>21.26494624944625</v>
      </c>
      <c r="DZ48" s="176">
        <f t="shared" si="208"/>
        <v>20.542277940724198</v>
      </c>
      <c r="EA48" s="176">
        <f t="shared" si="208"/>
        <v>20.093804376594331</v>
      </c>
      <c r="EB48" s="176">
        <f t="shared" si="208"/>
        <v>20.222096453849034</v>
      </c>
      <c r="EC48" s="176">
        <f t="shared" si="208"/>
        <v>20.43677660861632</v>
      </c>
      <c r="ED48" s="176">
        <f t="shared" si="208"/>
        <v>20.417512244516612</v>
      </c>
      <c r="EE48" s="176">
        <f t="shared" si="208"/>
        <v>20.126409719039444</v>
      </c>
      <c r="EF48" s="176">
        <f t="shared" si="194"/>
        <v>19.388118659489226</v>
      </c>
      <c r="EG48" s="176">
        <f t="shared" si="194"/>
        <v>19.150307897857868</v>
      </c>
      <c r="EH48" s="176">
        <f t="shared" si="194"/>
        <v>18.857510018516958</v>
      </c>
      <c r="EI48" s="176">
        <f t="shared" si="194"/>
        <v>18.108427906330128</v>
      </c>
      <c r="EJ48" s="176">
        <f t="shared" si="194"/>
        <v>17.435750691768536</v>
      </c>
      <c r="EK48" s="176">
        <f t="shared" si="194"/>
        <v>17.183377375181461</v>
      </c>
      <c r="EL48" s="176">
        <f t="shared" si="194"/>
        <v>16.21168428385911</v>
      </c>
      <c r="EM48" s="176">
        <f t="shared" si="194"/>
        <v>16.149603123624022</v>
      </c>
      <c r="EN48" s="176">
        <f t="shared" si="194"/>
        <v>0</v>
      </c>
      <c r="EO48" s="176">
        <f t="shared" si="194"/>
        <v>0</v>
      </c>
      <c r="EP48" s="176">
        <f t="shared" si="223"/>
        <v>0</v>
      </c>
      <c r="EQ48" s="176">
        <f t="shared" si="223"/>
        <v>0</v>
      </c>
      <c r="ER48" s="176">
        <f t="shared" si="223"/>
        <v>0</v>
      </c>
      <c r="ES48" s="176">
        <f t="shared" si="223"/>
        <v>0</v>
      </c>
      <c r="ET48" s="176">
        <f t="shared" si="223"/>
        <v>0</v>
      </c>
      <c r="EU48" s="176">
        <f t="shared" si="223"/>
        <v>0</v>
      </c>
      <c r="EV48" s="176">
        <f t="shared" si="223"/>
        <v>0</v>
      </c>
      <c r="EW48" s="176">
        <f t="shared" si="223"/>
        <v>0</v>
      </c>
      <c r="EX48" s="176">
        <f t="shared" si="223"/>
        <v>0</v>
      </c>
      <c r="EY48" s="176">
        <f t="shared" si="223"/>
        <v>0</v>
      </c>
      <c r="EZ48" s="176">
        <f t="shared" si="223"/>
        <v>0</v>
      </c>
      <c r="FA48" s="176">
        <f t="shared" si="223"/>
        <v>0</v>
      </c>
      <c r="FB48" s="176">
        <f t="shared" si="223"/>
        <v>0</v>
      </c>
      <c r="FC48" s="176">
        <f t="shared" si="223"/>
        <v>0</v>
      </c>
      <c r="FD48" s="176">
        <f t="shared" si="223"/>
        <v>0</v>
      </c>
      <c r="FE48" s="187"/>
      <c r="FF48" s="176">
        <v>0</v>
      </c>
      <c r="FG48" s="176">
        <v>46</v>
      </c>
      <c r="FH48" s="176">
        <f t="shared" si="216"/>
        <v>0</v>
      </c>
      <c r="FI48" s="176">
        <f t="shared" si="216"/>
        <v>0</v>
      </c>
      <c r="FJ48" s="176">
        <f t="shared" si="216"/>
        <v>0</v>
      </c>
      <c r="FK48" s="176">
        <f t="shared" si="216"/>
        <v>0</v>
      </c>
      <c r="FL48" s="176">
        <f t="shared" si="216"/>
        <v>0</v>
      </c>
      <c r="FM48" s="176">
        <f t="shared" si="216"/>
        <v>0</v>
      </c>
      <c r="FN48" s="176">
        <f t="shared" si="216"/>
        <v>0</v>
      </c>
      <c r="FO48" s="176">
        <f t="shared" si="216"/>
        <v>0</v>
      </c>
      <c r="FP48" s="176">
        <f t="shared" si="216"/>
        <v>0</v>
      </c>
      <c r="FQ48" s="176">
        <f t="shared" si="216"/>
        <v>0</v>
      </c>
      <c r="FR48" s="176">
        <f t="shared" si="211"/>
        <v>0</v>
      </c>
      <c r="FS48" s="176">
        <f t="shared" si="211"/>
        <v>0</v>
      </c>
      <c r="FT48" s="176">
        <f t="shared" si="211"/>
        <v>0</v>
      </c>
      <c r="FU48" s="176">
        <f t="shared" si="211"/>
        <v>0</v>
      </c>
      <c r="FV48" s="176">
        <f t="shared" si="211"/>
        <v>0</v>
      </c>
      <c r="FW48" s="176">
        <f t="shared" si="211"/>
        <v>0</v>
      </c>
      <c r="FX48" s="176">
        <f t="shared" si="211"/>
        <v>0</v>
      </c>
      <c r="FY48" s="176">
        <f t="shared" si="211"/>
        <v>0</v>
      </c>
      <c r="FZ48" s="176">
        <f t="shared" si="211"/>
        <v>0</v>
      </c>
      <c r="GA48" s="176">
        <f t="shared" si="211"/>
        <v>0</v>
      </c>
      <c r="GB48" s="176">
        <f t="shared" si="221"/>
        <v>0</v>
      </c>
      <c r="GC48" s="176">
        <f t="shared" si="221"/>
        <v>0</v>
      </c>
      <c r="GD48" s="176">
        <f t="shared" si="221"/>
        <v>0</v>
      </c>
      <c r="GE48" s="176">
        <f t="shared" si="221"/>
        <v>0</v>
      </c>
      <c r="GF48" s="176">
        <f t="shared" si="221"/>
        <v>0</v>
      </c>
      <c r="GG48" s="176">
        <f t="shared" si="221"/>
        <v>0</v>
      </c>
      <c r="GH48" s="176">
        <f t="shared" si="221"/>
        <v>0</v>
      </c>
      <c r="GI48" s="176">
        <f t="shared" si="221"/>
        <v>0</v>
      </c>
      <c r="GJ48" s="176">
        <f t="shared" si="221"/>
        <v>0</v>
      </c>
      <c r="GK48" s="176">
        <f t="shared" si="221"/>
        <v>0</v>
      </c>
      <c r="GL48" s="176">
        <f t="shared" si="221"/>
        <v>0</v>
      </c>
      <c r="GM48" s="176">
        <f t="shared" si="221"/>
        <v>0</v>
      </c>
      <c r="GN48" s="176">
        <f t="shared" si="221"/>
        <v>0</v>
      </c>
      <c r="GO48" s="176">
        <f t="shared" si="221"/>
        <v>0</v>
      </c>
      <c r="GP48" s="176">
        <f t="shared" si="221"/>
        <v>0</v>
      </c>
      <c r="GQ48" s="187"/>
      <c r="GR48" s="176">
        <v>0</v>
      </c>
      <c r="GS48" s="176">
        <v>0</v>
      </c>
      <c r="GT48" s="176">
        <f t="shared" si="217"/>
        <v>23.324784130005465</v>
      </c>
      <c r="GU48" s="176">
        <f t="shared" si="217"/>
        <v>22.941643245513955</v>
      </c>
      <c r="GV48" s="176">
        <f t="shared" si="217"/>
        <v>21.26494624944625</v>
      </c>
      <c r="GW48" s="176">
        <f t="shared" si="217"/>
        <v>20.542277940724198</v>
      </c>
      <c r="GX48" s="176">
        <f t="shared" si="217"/>
        <v>20.093804376594331</v>
      </c>
      <c r="GY48" s="176">
        <f t="shared" si="217"/>
        <v>20.222096453849034</v>
      </c>
      <c r="GZ48" s="176">
        <f t="shared" si="217"/>
        <v>20.43677660861632</v>
      </c>
      <c r="HA48" s="176">
        <f t="shared" si="217"/>
        <v>20.417512244516612</v>
      </c>
      <c r="HB48" s="176">
        <f t="shared" si="217"/>
        <v>20.126409719039444</v>
      </c>
      <c r="HC48" s="176">
        <f t="shared" si="217"/>
        <v>19.388118659489226</v>
      </c>
      <c r="HD48" s="176">
        <f t="shared" si="212"/>
        <v>19.150307897857868</v>
      </c>
      <c r="HE48" s="176">
        <f t="shared" si="212"/>
        <v>18.857510018516958</v>
      </c>
      <c r="HF48" s="176">
        <f t="shared" si="212"/>
        <v>18.108427906330128</v>
      </c>
      <c r="HG48" s="176">
        <f t="shared" si="212"/>
        <v>17.435750691768536</v>
      </c>
      <c r="HH48" s="176">
        <f t="shared" si="212"/>
        <v>17.183377375181461</v>
      </c>
      <c r="HI48" s="176">
        <f t="shared" si="212"/>
        <v>16.21168428385911</v>
      </c>
      <c r="HJ48" s="176">
        <f t="shared" si="212"/>
        <v>16.149603123624022</v>
      </c>
      <c r="HK48" s="176">
        <f t="shared" si="212"/>
        <v>15.627500021070585</v>
      </c>
      <c r="HL48" s="176">
        <f t="shared" si="212"/>
        <v>0</v>
      </c>
      <c r="HM48" s="176">
        <f t="shared" si="212"/>
        <v>0</v>
      </c>
      <c r="HN48" s="176">
        <f t="shared" si="222"/>
        <v>0</v>
      </c>
      <c r="HO48" s="176">
        <f t="shared" si="222"/>
        <v>0</v>
      </c>
      <c r="HP48" s="176">
        <f t="shared" si="222"/>
        <v>0</v>
      </c>
      <c r="HQ48" s="176">
        <f t="shared" si="222"/>
        <v>0</v>
      </c>
      <c r="HR48" s="176">
        <f t="shared" si="222"/>
        <v>0</v>
      </c>
      <c r="HS48" s="176">
        <f t="shared" si="222"/>
        <v>0</v>
      </c>
      <c r="HT48" s="176">
        <f t="shared" si="222"/>
        <v>0</v>
      </c>
      <c r="HU48" s="176">
        <f t="shared" si="222"/>
        <v>0</v>
      </c>
      <c r="HV48" s="176">
        <f t="shared" si="222"/>
        <v>0</v>
      </c>
      <c r="HW48" s="176">
        <f t="shared" si="222"/>
        <v>0</v>
      </c>
      <c r="HX48" s="176">
        <f t="shared" si="222"/>
        <v>0</v>
      </c>
      <c r="HY48" s="176">
        <f t="shared" si="222"/>
        <v>0</v>
      </c>
      <c r="HZ48" s="176">
        <f t="shared" si="222"/>
        <v>0</v>
      </c>
      <c r="IA48" s="176">
        <f t="shared" si="222"/>
        <v>0</v>
      </c>
      <c r="IB48" s="176">
        <f t="shared" si="222"/>
        <v>0</v>
      </c>
    </row>
    <row r="49" spans="1:236" s="187" customFormat="1">
      <c r="A49" s="170" t="s">
        <v>253</v>
      </c>
      <c r="B49" s="419">
        <f t="shared" ref="B49" si="250">SUM(P49:AX49)*VLOOKUP($A49,input,12,FALSE)</f>
        <v>0</v>
      </c>
      <c r="C49" s="225">
        <f t="shared" ref="C49" si="251">SUM(AZ49:CH49)*VLOOKUP($A49,input,12,FALSE)</f>
        <v>11038.066468639625</v>
      </c>
      <c r="D49" s="226">
        <f>SUM(B49:C49)</f>
        <v>11038.066468639625</v>
      </c>
      <c r="E49" s="227">
        <f t="shared" si="239"/>
        <v>0</v>
      </c>
      <c r="F49" s="228">
        <f t="shared" si="240"/>
        <v>0</v>
      </c>
      <c r="G49" s="227">
        <f t="shared" si="241"/>
        <v>0</v>
      </c>
      <c r="H49" s="228">
        <f t="shared" si="242"/>
        <v>0</v>
      </c>
      <c r="I49" s="227">
        <f>B49+E49+G49</f>
        <v>0</v>
      </c>
      <c r="J49" s="176">
        <f>H49+F49+C49</f>
        <v>11038.066468639625</v>
      </c>
      <c r="K49" s="228">
        <f>SUM(I49:J49)</f>
        <v>11038.066468639625</v>
      </c>
      <c r="L49" s="227">
        <f t="shared" si="243"/>
        <v>0</v>
      </c>
      <c r="M49" s="176">
        <f t="shared" si="244"/>
        <v>8830.4531749116995</v>
      </c>
      <c r="N49" s="228">
        <f>SUM(L49:M49)</f>
        <v>8830.4531749116995</v>
      </c>
      <c r="O49" s="176">
        <f t="shared" si="2"/>
        <v>23.547660065007396</v>
      </c>
      <c r="P49" s="176">
        <f t="shared" si="213"/>
        <v>0</v>
      </c>
      <c r="Q49" s="176">
        <f t="shared" si="213"/>
        <v>0</v>
      </c>
      <c r="R49" s="176">
        <f t="shared" si="213"/>
        <v>0</v>
      </c>
      <c r="S49" s="176">
        <f t="shared" si="213"/>
        <v>0</v>
      </c>
      <c r="T49" s="176">
        <f t="shared" si="213"/>
        <v>0</v>
      </c>
      <c r="U49" s="176">
        <f t="shared" si="213"/>
        <v>0</v>
      </c>
      <c r="V49" s="176">
        <f t="shared" si="213"/>
        <v>0</v>
      </c>
      <c r="W49" s="176">
        <f t="shared" si="213"/>
        <v>0</v>
      </c>
      <c r="X49" s="176">
        <f t="shared" si="213"/>
        <v>0</v>
      </c>
      <c r="Y49" s="176">
        <f t="shared" si="213"/>
        <v>0</v>
      </c>
      <c r="Z49" s="176">
        <f t="shared" si="209"/>
        <v>0</v>
      </c>
      <c r="AA49" s="176">
        <f t="shared" si="209"/>
        <v>0</v>
      </c>
      <c r="AB49" s="176">
        <f t="shared" si="209"/>
        <v>0</v>
      </c>
      <c r="AC49" s="176">
        <f t="shared" si="209"/>
        <v>0</v>
      </c>
      <c r="AD49" s="176">
        <f t="shared" si="209"/>
        <v>0</v>
      </c>
      <c r="AE49" s="176">
        <f t="shared" si="209"/>
        <v>0</v>
      </c>
      <c r="AF49" s="176">
        <f t="shared" si="209"/>
        <v>0</v>
      </c>
      <c r="AG49" s="176">
        <f t="shared" si="209"/>
        <v>0</v>
      </c>
      <c r="AH49" s="176">
        <f t="shared" si="209"/>
        <v>0</v>
      </c>
      <c r="AI49" s="176">
        <f t="shared" si="209"/>
        <v>0</v>
      </c>
      <c r="AJ49" s="176">
        <f t="shared" si="218"/>
        <v>0</v>
      </c>
      <c r="AK49" s="176">
        <f t="shared" si="218"/>
        <v>0</v>
      </c>
      <c r="AL49" s="176">
        <f t="shared" si="218"/>
        <v>0</v>
      </c>
      <c r="AM49" s="176">
        <f t="shared" si="218"/>
        <v>0</v>
      </c>
      <c r="AN49" s="176">
        <f t="shared" si="218"/>
        <v>0</v>
      </c>
      <c r="AO49" s="176">
        <f t="shared" si="218"/>
        <v>0</v>
      </c>
      <c r="AP49" s="176">
        <f t="shared" si="218"/>
        <v>0</v>
      </c>
      <c r="AQ49" s="176">
        <f t="shared" si="218"/>
        <v>0</v>
      </c>
      <c r="AR49" s="176">
        <f t="shared" si="218"/>
        <v>0</v>
      </c>
      <c r="AS49" s="176">
        <f t="shared" si="218"/>
        <v>0</v>
      </c>
      <c r="AT49" s="176">
        <f t="shared" si="218"/>
        <v>0</v>
      </c>
      <c r="AU49" s="176">
        <f t="shared" si="218"/>
        <v>0</v>
      </c>
      <c r="AV49" s="176">
        <f t="shared" si="218"/>
        <v>0</v>
      </c>
      <c r="AW49" s="176">
        <f t="shared" si="218"/>
        <v>0</v>
      </c>
      <c r="AX49" s="176">
        <f t="shared" si="218"/>
        <v>0</v>
      </c>
      <c r="AZ49" s="176">
        <f t="shared" si="214"/>
        <v>23.547660065007396</v>
      </c>
      <c r="BA49" s="176">
        <f t="shared" si="214"/>
        <v>23.18646858326132</v>
      </c>
      <c r="BB49" s="176">
        <f t="shared" si="214"/>
        <v>23.324784130005465</v>
      </c>
      <c r="BC49" s="176">
        <f t="shared" si="214"/>
        <v>22.941643245513955</v>
      </c>
      <c r="BD49" s="176">
        <f t="shared" si="214"/>
        <v>21.26494624944625</v>
      </c>
      <c r="BE49" s="176">
        <f t="shared" si="214"/>
        <v>20.542277940724198</v>
      </c>
      <c r="BF49" s="176">
        <f t="shared" si="214"/>
        <v>20.093804376594331</v>
      </c>
      <c r="BG49" s="176">
        <f t="shared" si="214"/>
        <v>20.222096453849034</v>
      </c>
      <c r="BH49" s="176">
        <f t="shared" si="214"/>
        <v>20.43677660861632</v>
      </c>
      <c r="BI49" s="176">
        <f t="shared" si="214"/>
        <v>20.417512244516612</v>
      </c>
      <c r="BJ49" s="176">
        <f t="shared" si="210"/>
        <v>20.126409719039444</v>
      </c>
      <c r="BK49" s="176">
        <f t="shared" si="210"/>
        <v>19.388118659489226</v>
      </c>
      <c r="BL49" s="176">
        <f t="shared" si="210"/>
        <v>19.150307897857868</v>
      </c>
      <c r="BM49" s="176">
        <f t="shared" si="210"/>
        <v>18.857510018516958</v>
      </c>
      <c r="BN49" s="176">
        <f t="shared" si="210"/>
        <v>18.108427906330128</v>
      </c>
      <c r="BO49" s="176">
        <f t="shared" si="210"/>
        <v>17.435750691768536</v>
      </c>
      <c r="BP49" s="176">
        <f t="shared" si="210"/>
        <v>17.183377375181461</v>
      </c>
      <c r="BQ49" s="176">
        <f t="shared" si="210"/>
        <v>16.21168428385911</v>
      </c>
      <c r="BR49" s="176">
        <f t="shared" si="210"/>
        <v>16.149603123624022</v>
      </c>
      <c r="BS49" s="176">
        <f t="shared" si="210"/>
        <v>15.627500021070585</v>
      </c>
      <c r="BT49" s="176">
        <f t="shared" si="219"/>
        <v>0</v>
      </c>
      <c r="BU49" s="176">
        <f t="shared" si="219"/>
        <v>0</v>
      </c>
      <c r="BV49" s="176">
        <f t="shared" si="219"/>
        <v>0</v>
      </c>
      <c r="BW49" s="176">
        <f t="shared" si="219"/>
        <v>0</v>
      </c>
      <c r="BX49" s="176">
        <f t="shared" si="219"/>
        <v>0</v>
      </c>
      <c r="BY49" s="176">
        <f t="shared" si="219"/>
        <v>0</v>
      </c>
      <c r="BZ49" s="176">
        <f t="shared" si="219"/>
        <v>0</v>
      </c>
      <c r="CA49" s="176">
        <f t="shared" si="219"/>
        <v>0</v>
      </c>
      <c r="CB49" s="176">
        <f t="shared" si="219"/>
        <v>0</v>
      </c>
      <c r="CC49" s="176">
        <f t="shared" si="219"/>
        <v>0</v>
      </c>
      <c r="CD49" s="176">
        <f t="shared" si="219"/>
        <v>0</v>
      </c>
      <c r="CE49" s="176">
        <f t="shared" si="219"/>
        <v>0</v>
      </c>
      <c r="CF49" s="176">
        <f t="shared" si="219"/>
        <v>0</v>
      </c>
      <c r="CG49" s="176">
        <f t="shared" si="219"/>
        <v>0</v>
      </c>
      <c r="CH49" s="176">
        <f t="shared" si="219"/>
        <v>0</v>
      </c>
      <c r="CJ49" s="176">
        <v>0</v>
      </c>
      <c r="CK49" s="176">
        <f t="shared" si="220"/>
        <v>0</v>
      </c>
      <c r="CL49" s="176">
        <f t="shared" si="220"/>
        <v>0</v>
      </c>
      <c r="CM49" s="176">
        <f t="shared" si="220"/>
        <v>0</v>
      </c>
      <c r="CN49" s="176">
        <f t="shared" si="220"/>
        <v>0</v>
      </c>
      <c r="CO49" s="176">
        <f t="shared" si="220"/>
        <v>0</v>
      </c>
      <c r="CP49" s="176">
        <f t="shared" si="220"/>
        <v>0</v>
      </c>
      <c r="CQ49" s="176">
        <f t="shared" si="220"/>
        <v>0</v>
      </c>
      <c r="CR49" s="176">
        <f t="shared" si="220"/>
        <v>0</v>
      </c>
      <c r="CS49" s="176">
        <f t="shared" si="220"/>
        <v>0</v>
      </c>
      <c r="CT49" s="176">
        <f t="shared" si="220"/>
        <v>0</v>
      </c>
      <c r="CU49" s="176">
        <f t="shared" si="220"/>
        <v>0</v>
      </c>
      <c r="CV49" s="176">
        <f t="shared" si="220"/>
        <v>0</v>
      </c>
      <c r="CW49" s="176">
        <f t="shared" si="220"/>
        <v>0</v>
      </c>
      <c r="CX49" s="176">
        <f t="shared" si="220"/>
        <v>0</v>
      </c>
      <c r="CY49" s="176">
        <f t="shared" si="220"/>
        <v>0</v>
      </c>
      <c r="CZ49" s="176">
        <f t="shared" si="220"/>
        <v>0</v>
      </c>
      <c r="DA49" s="176">
        <f t="shared" si="215"/>
        <v>0</v>
      </c>
      <c r="DB49" s="176">
        <f t="shared" si="215"/>
        <v>0</v>
      </c>
      <c r="DC49" s="176">
        <f t="shared" si="215"/>
        <v>0</v>
      </c>
      <c r="DD49" s="176">
        <f t="shared" si="215"/>
        <v>0</v>
      </c>
      <c r="DE49" s="176">
        <f t="shared" si="215"/>
        <v>0</v>
      </c>
      <c r="DF49" s="176">
        <f t="shared" si="215"/>
        <v>0</v>
      </c>
      <c r="DG49" s="176">
        <f t="shared" si="215"/>
        <v>0</v>
      </c>
      <c r="DH49" s="176">
        <f t="shared" si="215"/>
        <v>0</v>
      </c>
      <c r="DI49" s="176">
        <f t="shared" si="215"/>
        <v>0</v>
      </c>
      <c r="DJ49" s="176">
        <f t="shared" si="215"/>
        <v>0</v>
      </c>
      <c r="DK49" s="176">
        <f t="shared" si="215"/>
        <v>0</v>
      </c>
      <c r="DL49" s="176">
        <f t="shared" si="215"/>
        <v>0</v>
      </c>
      <c r="DM49" s="176">
        <f t="shared" si="215"/>
        <v>0</v>
      </c>
      <c r="DN49" s="176">
        <f t="shared" si="215"/>
        <v>0</v>
      </c>
      <c r="DO49" s="176">
        <f t="shared" si="215"/>
        <v>0</v>
      </c>
      <c r="DP49" s="176">
        <f t="shared" si="40"/>
        <v>0</v>
      </c>
      <c r="DQ49" s="176">
        <f t="shared" si="40"/>
        <v>0</v>
      </c>
      <c r="DR49" s="176">
        <f t="shared" si="40"/>
        <v>0</v>
      </c>
      <c r="DS49" s="176">
        <f t="shared" ref="CK49:DS57" si="252">IF(DS$1-1&lt;=VLOOKUP($A49,input,7,FALSE),(VLOOKUP($A49,input,19,FALSE)*VLOOKUP(DS$1,AC_RATE,2,FALSE))/((1+Discount_Rate)^(DS$1-1)),0)</f>
        <v>0</v>
      </c>
      <c r="DU49" s="176">
        <v>0</v>
      </c>
      <c r="DV49" s="176">
        <f t="shared" si="208"/>
        <v>23.18646858326132</v>
      </c>
      <c r="DW49" s="176">
        <f t="shared" si="208"/>
        <v>23.324784130005465</v>
      </c>
      <c r="DX49" s="176">
        <f t="shared" si="208"/>
        <v>22.941643245513955</v>
      </c>
      <c r="DY49" s="176">
        <f t="shared" si="208"/>
        <v>21.26494624944625</v>
      </c>
      <c r="DZ49" s="176">
        <f t="shared" si="208"/>
        <v>20.542277940724198</v>
      </c>
      <c r="EA49" s="176">
        <f t="shared" si="208"/>
        <v>20.093804376594331</v>
      </c>
      <c r="EB49" s="176">
        <f t="shared" si="208"/>
        <v>20.222096453849034</v>
      </c>
      <c r="EC49" s="176">
        <f t="shared" si="208"/>
        <v>20.43677660861632</v>
      </c>
      <c r="ED49" s="176">
        <f t="shared" si="208"/>
        <v>20.417512244516612</v>
      </c>
      <c r="EE49" s="176">
        <f t="shared" si="208"/>
        <v>20.126409719039444</v>
      </c>
      <c r="EF49" s="176">
        <f t="shared" si="194"/>
        <v>19.388118659489226</v>
      </c>
      <c r="EG49" s="176">
        <f t="shared" si="194"/>
        <v>19.150307897857868</v>
      </c>
      <c r="EH49" s="176">
        <f t="shared" si="194"/>
        <v>18.857510018516958</v>
      </c>
      <c r="EI49" s="176">
        <f t="shared" si="194"/>
        <v>18.108427906330128</v>
      </c>
      <c r="EJ49" s="176">
        <f t="shared" si="194"/>
        <v>17.435750691768536</v>
      </c>
      <c r="EK49" s="176">
        <f t="shared" si="194"/>
        <v>17.183377375181461</v>
      </c>
      <c r="EL49" s="176">
        <f t="shared" si="194"/>
        <v>16.21168428385911</v>
      </c>
      <c r="EM49" s="176">
        <f t="shared" si="194"/>
        <v>16.149603123624022</v>
      </c>
      <c r="EN49" s="176">
        <f t="shared" si="194"/>
        <v>15.627500021070585</v>
      </c>
      <c r="EO49" s="176">
        <f t="shared" si="194"/>
        <v>15.269402941609144</v>
      </c>
      <c r="EP49" s="176">
        <f t="shared" si="223"/>
        <v>0</v>
      </c>
      <c r="EQ49" s="176">
        <f t="shared" si="223"/>
        <v>0</v>
      </c>
      <c r="ER49" s="176">
        <f t="shared" si="223"/>
        <v>0</v>
      </c>
      <c r="ES49" s="176">
        <f t="shared" si="223"/>
        <v>0</v>
      </c>
      <c r="ET49" s="176">
        <f t="shared" si="223"/>
        <v>0</v>
      </c>
      <c r="EU49" s="176">
        <f t="shared" si="223"/>
        <v>0</v>
      </c>
      <c r="EV49" s="176">
        <f t="shared" si="223"/>
        <v>0</v>
      </c>
      <c r="EW49" s="176">
        <f t="shared" si="223"/>
        <v>0</v>
      </c>
      <c r="EX49" s="176">
        <f t="shared" si="223"/>
        <v>0</v>
      </c>
      <c r="EY49" s="176">
        <f t="shared" si="223"/>
        <v>0</v>
      </c>
      <c r="EZ49" s="176">
        <f t="shared" si="223"/>
        <v>0</v>
      </c>
      <c r="FA49" s="176">
        <f t="shared" si="223"/>
        <v>0</v>
      </c>
      <c r="FB49" s="176">
        <f t="shared" si="223"/>
        <v>0</v>
      </c>
      <c r="FC49" s="176">
        <f t="shared" si="223"/>
        <v>0</v>
      </c>
      <c r="FD49" s="176">
        <f t="shared" si="223"/>
        <v>0</v>
      </c>
      <c r="FF49" s="176">
        <v>0</v>
      </c>
      <c r="FG49" s="176">
        <v>47</v>
      </c>
      <c r="FH49" s="176">
        <f t="shared" si="216"/>
        <v>0</v>
      </c>
      <c r="FI49" s="176">
        <f t="shared" si="216"/>
        <v>0</v>
      </c>
      <c r="FJ49" s="176">
        <f t="shared" si="216"/>
        <v>0</v>
      </c>
      <c r="FK49" s="176">
        <f t="shared" si="216"/>
        <v>0</v>
      </c>
      <c r="FL49" s="176">
        <f t="shared" si="216"/>
        <v>0</v>
      </c>
      <c r="FM49" s="176">
        <f t="shared" si="216"/>
        <v>0</v>
      </c>
      <c r="FN49" s="176">
        <f t="shared" si="216"/>
        <v>0</v>
      </c>
      <c r="FO49" s="176">
        <f t="shared" si="216"/>
        <v>0</v>
      </c>
      <c r="FP49" s="176">
        <f t="shared" si="216"/>
        <v>0</v>
      </c>
      <c r="FQ49" s="176">
        <f t="shared" si="216"/>
        <v>0</v>
      </c>
      <c r="FR49" s="176">
        <f t="shared" si="211"/>
        <v>0</v>
      </c>
      <c r="FS49" s="176">
        <f t="shared" si="211"/>
        <v>0</v>
      </c>
      <c r="FT49" s="176">
        <f t="shared" si="211"/>
        <v>0</v>
      </c>
      <c r="FU49" s="176">
        <f t="shared" si="211"/>
        <v>0</v>
      </c>
      <c r="FV49" s="176">
        <f t="shared" si="211"/>
        <v>0</v>
      </c>
      <c r="FW49" s="176">
        <f t="shared" si="211"/>
        <v>0</v>
      </c>
      <c r="FX49" s="176">
        <f t="shared" si="211"/>
        <v>0</v>
      </c>
      <c r="FY49" s="176">
        <f t="shared" si="211"/>
        <v>0</v>
      </c>
      <c r="FZ49" s="176">
        <f t="shared" si="211"/>
        <v>0</v>
      </c>
      <c r="GA49" s="176">
        <f t="shared" si="211"/>
        <v>0</v>
      </c>
      <c r="GB49" s="176">
        <f t="shared" si="221"/>
        <v>0</v>
      </c>
      <c r="GC49" s="176">
        <f t="shared" si="221"/>
        <v>0</v>
      </c>
      <c r="GD49" s="176">
        <f t="shared" si="221"/>
        <v>0</v>
      </c>
      <c r="GE49" s="176">
        <f t="shared" si="221"/>
        <v>0</v>
      </c>
      <c r="GF49" s="176">
        <f t="shared" si="221"/>
        <v>0</v>
      </c>
      <c r="GG49" s="176">
        <f t="shared" si="221"/>
        <v>0</v>
      </c>
      <c r="GH49" s="176">
        <f t="shared" si="221"/>
        <v>0</v>
      </c>
      <c r="GI49" s="176">
        <f t="shared" si="221"/>
        <v>0</v>
      </c>
      <c r="GJ49" s="176">
        <f t="shared" si="221"/>
        <v>0</v>
      </c>
      <c r="GK49" s="176">
        <f t="shared" si="221"/>
        <v>0</v>
      </c>
      <c r="GL49" s="176">
        <f t="shared" si="221"/>
        <v>0</v>
      </c>
      <c r="GM49" s="176">
        <f t="shared" si="221"/>
        <v>0</v>
      </c>
      <c r="GN49" s="176">
        <f t="shared" si="221"/>
        <v>0</v>
      </c>
      <c r="GO49" s="176">
        <f t="shared" si="221"/>
        <v>0</v>
      </c>
      <c r="GP49" s="176">
        <f t="shared" si="221"/>
        <v>0</v>
      </c>
      <c r="GR49" s="176">
        <v>0</v>
      </c>
      <c r="GS49" s="176">
        <v>0</v>
      </c>
      <c r="GT49" s="176">
        <f t="shared" si="217"/>
        <v>23.324784130005465</v>
      </c>
      <c r="GU49" s="176">
        <f t="shared" si="217"/>
        <v>22.941643245513955</v>
      </c>
      <c r="GV49" s="176">
        <f t="shared" si="217"/>
        <v>21.26494624944625</v>
      </c>
      <c r="GW49" s="176">
        <f t="shared" si="217"/>
        <v>20.542277940724198</v>
      </c>
      <c r="GX49" s="176">
        <f t="shared" si="217"/>
        <v>20.093804376594331</v>
      </c>
      <c r="GY49" s="176">
        <f t="shared" si="217"/>
        <v>20.222096453849034</v>
      </c>
      <c r="GZ49" s="176">
        <f t="shared" si="217"/>
        <v>20.43677660861632</v>
      </c>
      <c r="HA49" s="176">
        <f t="shared" si="217"/>
        <v>20.417512244516612</v>
      </c>
      <c r="HB49" s="176">
        <f t="shared" si="217"/>
        <v>20.126409719039444</v>
      </c>
      <c r="HC49" s="176">
        <f t="shared" si="217"/>
        <v>19.388118659489226</v>
      </c>
      <c r="HD49" s="176">
        <f t="shared" si="212"/>
        <v>19.150307897857868</v>
      </c>
      <c r="HE49" s="176">
        <f t="shared" si="212"/>
        <v>18.857510018516958</v>
      </c>
      <c r="HF49" s="176">
        <f t="shared" si="212"/>
        <v>18.108427906330128</v>
      </c>
      <c r="HG49" s="176">
        <f t="shared" si="212"/>
        <v>17.435750691768536</v>
      </c>
      <c r="HH49" s="176">
        <f t="shared" si="212"/>
        <v>17.183377375181461</v>
      </c>
      <c r="HI49" s="176">
        <f t="shared" si="212"/>
        <v>16.21168428385911</v>
      </c>
      <c r="HJ49" s="176">
        <f t="shared" si="212"/>
        <v>16.149603123624022</v>
      </c>
      <c r="HK49" s="176">
        <f t="shared" si="212"/>
        <v>15.627500021070585</v>
      </c>
      <c r="HL49" s="176">
        <f t="shared" si="212"/>
        <v>15.269402941609144</v>
      </c>
      <c r="HM49" s="176">
        <f t="shared" si="212"/>
        <v>14.8208674313457</v>
      </c>
      <c r="HN49" s="176">
        <f t="shared" si="222"/>
        <v>0</v>
      </c>
      <c r="HO49" s="176">
        <f t="shared" si="222"/>
        <v>0</v>
      </c>
      <c r="HP49" s="176">
        <f t="shared" si="222"/>
        <v>0</v>
      </c>
      <c r="HQ49" s="176">
        <f t="shared" si="222"/>
        <v>0</v>
      </c>
      <c r="HR49" s="176">
        <f t="shared" si="222"/>
        <v>0</v>
      </c>
      <c r="HS49" s="176">
        <f t="shared" si="222"/>
        <v>0</v>
      </c>
      <c r="HT49" s="176">
        <f t="shared" si="222"/>
        <v>0</v>
      </c>
      <c r="HU49" s="176">
        <f t="shared" si="222"/>
        <v>0</v>
      </c>
      <c r="HV49" s="176">
        <f t="shared" si="222"/>
        <v>0</v>
      </c>
      <c r="HW49" s="176">
        <f t="shared" si="222"/>
        <v>0</v>
      </c>
      <c r="HX49" s="176">
        <f t="shared" si="222"/>
        <v>0</v>
      </c>
      <c r="HY49" s="176">
        <f t="shared" si="222"/>
        <v>0</v>
      </c>
      <c r="HZ49" s="176">
        <f t="shared" si="222"/>
        <v>0</v>
      </c>
      <c r="IA49" s="176">
        <f t="shared" si="222"/>
        <v>0</v>
      </c>
      <c r="IB49" s="176">
        <f t="shared" si="222"/>
        <v>0</v>
      </c>
    </row>
    <row r="50" spans="1:236" s="187" customFormat="1">
      <c r="A50" s="170" t="s">
        <v>269</v>
      </c>
      <c r="B50" s="419">
        <f t="shared" ref="B50" si="253">SUM(P50:AX50)*VLOOKUP($A50,input,12,FALSE)</f>
        <v>0</v>
      </c>
      <c r="C50" s="225">
        <f t="shared" ref="C50" si="254">SUM(AZ50:CH50)*VLOOKUP($A50,input,12,FALSE)</f>
        <v>42042.988548151006</v>
      </c>
      <c r="D50" s="226">
        <f>SUM(B50:C50)</f>
        <v>42042.988548151006</v>
      </c>
      <c r="E50" s="227">
        <f t="shared" ref="E50" si="255">IF(Years&gt;1,SUM(CJ50:DS50)*VLOOKUP($A50,input,26,FALSE),0)</f>
        <v>0</v>
      </c>
      <c r="F50" s="228">
        <f t="shared" ref="F50" si="256">IF(Years&gt;1,SUM(DU50:FD50)*VLOOKUP($A50,input,26,FALSE),0)</f>
        <v>0</v>
      </c>
      <c r="G50" s="227">
        <f t="shared" ref="G50" si="257">IF(Years&gt;2,SUM(FF50:GP50)*VLOOKUP($A50,input,40,FALSE),0)</f>
        <v>0</v>
      </c>
      <c r="H50" s="228">
        <f t="shared" ref="H50" si="258">IF(Years&gt;2,SUM(GR50:IB50)*VLOOKUP($A50,input,40,FALSE),0)</f>
        <v>0</v>
      </c>
      <c r="I50" s="227">
        <f>B50+E50+G50</f>
        <v>0</v>
      </c>
      <c r="J50" s="176">
        <f>H50+F50+C50</f>
        <v>42042.988548151006</v>
      </c>
      <c r="K50" s="228">
        <f>SUM(I50:J50)</f>
        <v>42042.988548151006</v>
      </c>
      <c r="L50" s="227">
        <f t="shared" ref="L50" si="259">(B50*VLOOKUP($A50,input,16,FALSE))+(E50*VLOOKUP($A50,input,30,FALSE))+(G50*VLOOKUP($A50,input,44,FALSE))</f>
        <v>0</v>
      </c>
      <c r="M50" s="176">
        <f t="shared" ref="M50" si="260">(C50*(VLOOKUP($A50,input,16,FALSE))+(F50*VLOOKUP($A50,input,30,FALSE))+(H50*VLOOKUP($A50,input,44,FALSE)))</f>
        <v>33634.390838520805</v>
      </c>
      <c r="N50" s="228">
        <f>SUM(L50:M50)</f>
        <v>33634.390838520805</v>
      </c>
      <c r="O50" s="176">
        <f t="shared" si="2"/>
        <v>23.547660065007396</v>
      </c>
      <c r="P50" s="176">
        <f t="shared" si="213"/>
        <v>0</v>
      </c>
      <c r="Q50" s="176">
        <f t="shared" si="213"/>
        <v>0</v>
      </c>
      <c r="R50" s="176">
        <f t="shared" si="213"/>
        <v>0</v>
      </c>
      <c r="S50" s="176">
        <f t="shared" si="213"/>
        <v>0</v>
      </c>
      <c r="T50" s="176">
        <f t="shared" si="213"/>
        <v>0</v>
      </c>
      <c r="U50" s="176">
        <f t="shared" si="213"/>
        <v>0</v>
      </c>
      <c r="V50" s="176">
        <f t="shared" si="213"/>
        <v>0</v>
      </c>
      <c r="W50" s="176">
        <f t="shared" si="213"/>
        <v>0</v>
      </c>
      <c r="X50" s="176">
        <f t="shared" si="213"/>
        <v>0</v>
      </c>
      <c r="Y50" s="176">
        <f t="shared" si="213"/>
        <v>0</v>
      </c>
      <c r="Z50" s="176">
        <f t="shared" si="209"/>
        <v>0</v>
      </c>
      <c r="AA50" s="176">
        <f t="shared" si="209"/>
        <v>0</v>
      </c>
      <c r="AB50" s="176">
        <f t="shared" si="209"/>
        <v>0</v>
      </c>
      <c r="AC50" s="176">
        <f t="shared" si="209"/>
        <v>0</v>
      </c>
      <c r="AD50" s="176">
        <f t="shared" si="209"/>
        <v>0</v>
      </c>
      <c r="AE50" s="176">
        <f t="shared" si="209"/>
        <v>0</v>
      </c>
      <c r="AF50" s="176">
        <f t="shared" si="209"/>
        <v>0</v>
      </c>
      <c r="AG50" s="176">
        <f t="shared" si="209"/>
        <v>0</v>
      </c>
      <c r="AH50" s="176">
        <f t="shared" si="209"/>
        <v>0</v>
      </c>
      <c r="AI50" s="176">
        <f t="shared" si="209"/>
        <v>0</v>
      </c>
      <c r="AJ50" s="176">
        <f t="shared" si="218"/>
        <v>0</v>
      </c>
      <c r="AK50" s="176">
        <f t="shared" si="218"/>
        <v>0</v>
      </c>
      <c r="AL50" s="176">
        <f t="shared" si="218"/>
        <v>0</v>
      </c>
      <c r="AM50" s="176">
        <f t="shared" si="218"/>
        <v>0</v>
      </c>
      <c r="AN50" s="176">
        <f t="shared" si="218"/>
        <v>0</v>
      </c>
      <c r="AO50" s="176">
        <f t="shared" si="218"/>
        <v>0</v>
      </c>
      <c r="AP50" s="176">
        <f t="shared" si="218"/>
        <v>0</v>
      </c>
      <c r="AQ50" s="176">
        <f t="shared" si="218"/>
        <v>0</v>
      </c>
      <c r="AR50" s="176">
        <f t="shared" si="218"/>
        <v>0</v>
      </c>
      <c r="AS50" s="176">
        <f t="shared" si="218"/>
        <v>0</v>
      </c>
      <c r="AT50" s="176">
        <f t="shared" si="218"/>
        <v>0</v>
      </c>
      <c r="AU50" s="176">
        <f t="shared" si="218"/>
        <v>0</v>
      </c>
      <c r="AV50" s="176">
        <f t="shared" si="218"/>
        <v>0</v>
      </c>
      <c r="AW50" s="176">
        <f t="shared" si="218"/>
        <v>0</v>
      </c>
      <c r="AX50" s="176">
        <f t="shared" si="218"/>
        <v>0</v>
      </c>
      <c r="AZ50" s="176">
        <f t="shared" si="214"/>
        <v>23.547660065007396</v>
      </c>
      <c r="BA50" s="176">
        <f t="shared" si="214"/>
        <v>23.18646858326132</v>
      </c>
      <c r="BB50" s="176">
        <f t="shared" si="214"/>
        <v>23.324784130005465</v>
      </c>
      <c r="BC50" s="176">
        <f t="shared" si="214"/>
        <v>22.941643245513955</v>
      </c>
      <c r="BD50" s="176">
        <f t="shared" si="214"/>
        <v>21.26494624944625</v>
      </c>
      <c r="BE50" s="176">
        <f t="shared" si="214"/>
        <v>20.542277940724198</v>
      </c>
      <c r="BF50" s="176">
        <f t="shared" si="214"/>
        <v>20.093804376594331</v>
      </c>
      <c r="BG50" s="176">
        <f t="shared" si="214"/>
        <v>20.222096453849034</v>
      </c>
      <c r="BH50" s="176">
        <f t="shared" si="214"/>
        <v>20.43677660861632</v>
      </c>
      <c r="BI50" s="176">
        <f t="shared" si="214"/>
        <v>20.417512244516612</v>
      </c>
      <c r="BJ50" s="176">
        <f t="shared" si="210"/>
        <v>20.126409719039444</v>
      </c>
      <c r="BK50" s="176">
        <f t="shared" si="210"/>
        <v>19.388118659489226</v>
      </c>
      <c r="BL50" s="176">
        <f t="shared" si="210"/>
        <v>19.150307897857868</v>
      </c>
      <c r="BM50" s="176">
        <f t="shared" si="210"/>
        <v>18.857510018516958</v>
      </c>
      <c r="BN50" s="176">
        <f t="shared" si="210"/>
        <v>18.108427906330128</v>
      </c>
      <c r="BO50" s="176">
        <f t="shared" si="210"/>
        <v>17.435750691768536</v>
      </c>
      <c r="BP50" s="176">
        <f t="shared" si="210"/>
        <v>17.183377375181461</v>
      </c>
      <c r="BQ50" s="176">
        <f t="shared" si="210"/>
        <v>16.21168428385911</v>
      </c>
      <c r="BR50" s="176">
        <f t="shared" si="210"/>
        <v>0</v>
      </c>
      <c r="BS50" s="176">
        <f t="shared" si="210"/>
        <v>0</v>
      </c>
      <c r="BT50" s="176">
        <f t="shared" si="219"/>
        <v>0</v>
      </c>
      <c r="BU50" s="176">
        <f t="shared" si="219"/>
        <v>0</v>
      </c>
      <c r="BV50" s="176">
        <f t="shared" si="219"/>
        <v>0</v>
      </c>
      <c r="BW50" s="176">
        <f t="shared" si="219"/>
        <v>0</v>
      </c>
      <c r="BX50" s="176">
        <f t="shared" si="219"/>
        <v>0</v>
      </c>
      <c r="BY50" s="176">
        <f t="shared" si="219"/>
        <v>0</v>
      </c>
      <c r="BZ50" s="176">
        <f t="shared" si="219"/>
        <v>0</v>
      </c>
      <c r="CA50" s="176">
        <f t="shared" si="219"/>
        <v>0</v>
      </c>
      <c r="CB50" s="176">
        <f t="shared" si="219"/>
        <v>0</v>
      </c>
      <c r="CC50" s="176">
        <f t="shared" si="219"/>
        <v>0</v>
      </c>
      <c r="CD50" s="176">
        <f t="shared" si="219"/>
        <v>0</v>
      </c>
      <c r="CE50" s="176">
        <f t="shared" si="219"/>
        <v>0</v>
      </c>
      <c r="CF50" s="176">
        <f t="shared" si="219"/>
        <v>0</v>
      </c>
      <c r="CG50" s="176">
        <f t="shared" si="219"/>
        <v>0</v>
      </c>
      <c r="CH50" s="176">
        <f t="shared" si="219"/>
        <v>0</v>
      </c>
      <c r="CJ50" s="176">
        <v>0</v>
      </c>
      <c r="CK50" s="176">
        <f t="shared" si="252"/>
        <v>0</v>
      </c>
      <c r="CL50" s="176">
        <f t="shared" si="252"/>
        <v>0</v>
      </c>
      <c r="CM50" s="176">
        <f t="shared" si="252"/>
        <v>0</v>
      </c>
      <c r="CN50" s="176">
        <f t="shared" si="252"/>
        <v>0</v>
      </c>
      <c r="CO50" s="176">
        <f t="shared" si="252"/>
        <v>0</v>
      </c>
      <c r="CP50" s="176">
        <f t="shared" si="252"/>
        <v>0</v>
      </c>
      <c r="CQ50" s="176">
        <f t="shared" si="252"/>
        <v>0</v>
      </c>
      <c r="CR50" s="176">
        <f t="shared" si="252"/>
        <v>0</v>
      </c>
      <c r="CS50" s="176">
        <f t="shared" si="252"/>
        <v>0</v>
      </c>
      <c r="CT50" s="176">
        <f t="shared" si="252"/>
        <v>0</v>
      </c>
      <c r="CU50" s="176">
        <f t="shared" si="252"/>
        <v>0</v>
      </c>
      <c r="CV50" s="176">
        <f t="shared" si="252"/>
        <v>0</v>
      </c>
      <c r="CW50" s="176">
        <f t="shared" si="252"/>
        <v>0</v>
      </c>
      <c r="CX50" s="176">
        <f t="shared" si="252"/>
        <v>0</v>
      </c>
      <c r="CY50" s="176">
        <f t="shared" si="252"/>
        <v>0</v>
      </c>
      <c r="CZ50" s="176">
        <f t="shared" si="252"/>
        <v>0</v>
      </c>
      <c r="DA50" s="176">
        <f t="shared" si="252"/>
        <v>0</v>
      </c>
      <c r="DB50" s="176">
        <f t="shared" si="252"/>
        <v>0</v>
      </c>
      <c r="DC50" s="176">
        <f t="shared" si="252"/>
        <v>0</v>
      </c>
      <c r="DD50" s="176">
        <f t="shared" si="252"/>
        <v>0</v>
      </c>
      <c r="DE50" s="176">
        <f t="shared" si="252"/>
        <v>0</v>
      </c>
      <c r="DF50" s="176">
        <f t="shared" si="252"/>
        <v>0</v>
      </c>
      <c r="DG50" s="176">
        <f t="shared" si="252"/>
        <v>0</v>
      </c>
      <c r="DH50" s="176">
        <f t="shared" si="252"/>
        <v>0</v>
      </c>
      <c r="DI50" s="176">
        <f t="shared" si="252"/>
        <v>0</v>
      </c>
      <c r="DJ50" s="176">
        <f t="shared" si="252"/>
        <v>0</v>
      </c>
      <c r="DK50" s="176">
        <f t="shared" si="252"/>
        <v>0</v>
      </c>
      <c r="DL50" s="176">
        <f t="shared" si="252"/>
        <v>0</v>
      </c>
      <c r="DM50" s="176">
        <f t="shared" si="252"/>
        <v>0</v>
      </c>
      <c r="DN50" s="176">
        <f t="shared" si="252"/>
        <v>0</v>
      </c>
      <c r="DO50" s="176">
        <f t="shared" si="252"/>
        <v>0</v>
      </c>
      <c r="DP50" s="176">
        <f t="shared" si="252"/>
        <v>0</v>
      </c>
      <c r="DQ50" s="176">
        <f t="shared" si="252"/>
        <v>0</v>
      </c>
      <c r="DR50" s="176">
        <f t="shared" si="252"/>
        <v>0</v>
      </c>
      <c r="DS50" s="176">
        <f t="shared" si="252"/>
        <v>0</v>
      </c>
      <c r="DU50" s="176">
        <v>0</v>
      </c>
      <c r="DV50" s="176">
        <f t="shared" si="208"/>
        <v>23.18646858326132</v>
      </c>
      <c r="DW50" s="176">
        <f t="shared" si="208"/>
        <v>23.324784130005465</v>
      </c>
      <c r="DX50" s="176">
        <f t="shared" si="208"/>
        <v>22.941643245513955</v>
      </c>
      <c r="DY50" s="176">
        <f t="shared" si="208"/>
        <v>21.26494624944625</v>
      </c>
      <c r="DZ50" s="176">
        <f t="shared" si="208"/>
        <v>20.542277940724198</v>
      </c>
      <c r="EA50" s="176">
        <f t="shared" si="208"/>
        <v>20.093804376594331</v>
      </c>
      <c r="EB50" s="176">
        <f t="shared" si="208"/>
        <v>20.222096453849034</v>
      </c>
      <c r="EC50" s="176">
        <f t="shared" si="208"/>
        <v>20.43677660861632</v>
      </c>
      <c r="ED50" s="176">
        <f t="shared" si="208"/>
        <v>20.417512244516612</v>
      </c>
      <c r="EE50" s="176">
        <f t="shared" si="208"/>
        <v>20.126409719039444</v>
      </c>
      <c r="EF50" s="176">
        <f t="shared" si="194"/>
        <v>19.388118659489226</v>
      </c>
      <c r="EG50" s="176">
        <f t="shared" si="194"/>
        <v>19.150307897857868</v>
      </c>
      <c r="EH50" s="176">
        <f t="shared" si="194"/>
        <v>18.857510018516958</v>
      </c>
      <c r="EI50" s="176">
        <f t="shared" si="194"/>
        <v>18.108427906330128</v>
      </c>
      <c r="EJ50" s="176">
        <f t="shared" si="194"/>
        <v>17.435750691768536</v>
      </c>
      <c r="EK50" s="176">
        <f t="shared" si="194"/>
        <v>17.183377375181461</v>
      </c>
      <c r="EL50" s="176">
        <f t="shared" si="194"/>
        <v>16.21168428385911</v>
      </c>
      <c r="EM50" s="176">
        <f t="shared" si="194"/>
        <v>16.149603123624022</v>
      </c>
      <c r="EN50" s="176">
        <f t="shared" si="194"/>
        <v>0</v>
      </c>
      <c r="EO50" s="176">
        <f t="shared" si="194"/>
        <v>0</v>
      </c>
      <c r="EP50" s="176">
        <f t="shared" si="223"/>
        <v>0</v>
      </c>
      <c r="EQ50" s="176">
        <f t="shared" si="223"/>
        <v>0</v>
      </c>
      <c r="ER50" s="176">
        <f t="shared" si="223"/>
        <v>0</v>
      </c>
      <c r="ES50" s="176">
        <f t="shared" si="223"/>
        <v>0</v>
      </c>
      <c r="ET50" s="176">
        <f t="shared" si="223"/>
        <v>0</v>
      </c>
      <c r="EU50" s="176">
        <f t="shared" si="223"/>
        <v>0</v>
      </c>
      <c r="EV50" s="176">
        <f t="shared" si="223"/>
        <v>0</v>
      </c>
      <c r="EW50" s="176">
        <f t="shared" si="223"/>
        <v>0</v>
      </c>
      <c r="EX50" s="176">
        <f t="shared" si="223"/>
        <v>0</v>
      </c>
      <c r="EY50" s="176">
        <f t="shared" si="223"/>
        <v>0</v>
      </c>
      <c r="EZ50" s="176">
        <f t="shared" si="223"/>
        <v>0</v>
      </c>
      <c r="FA50" s="176">
        <f t="shared" si="223"/>
        <v>0</v>
      </c>
      <c r="FB50" s="176">
        <f t="shared" si="223"/>
        <v>0</v>
      </c>
      <c r="FC50" s="176">
        <f t="shared" si="223"/>
        <v>0</v>
      </c>
      <c r="FD50" s="176">
        <f t="shared" si="223"/>
        <v>0</v>
      </c>
      <c r="FF50" s="176">
        <v>0</v>
      </c>
      <c r="FG50" s="176">
        <v>48</v>
      </c>
      <c r="FH50" s="176">
        <f t="shared" si="216"/>
        <v>0</v>
      </c>
      <c r="FI50" s="176">
        <f t="shared" si="216"/>
        <v>0</v>
      </c>
      <c r="FJ50" s="176">
        <f t="shared" si="216"/>
        <v>0</v>
      </c>
      <c r="FK50" s="176">
        <f t="shared" si="216"/>
        <v>0</v>
      </c>
      <c r="FL50" s="176">
        <f t="shared" si="216"/>
        <v>0</v>
      </c>
      <c r="FM50" s="176">
        <f t="shared" si="216"/>
        <v>0</v>
      </c>
      <c r="FN50" s="176">
        <f t="shared" si="216"/>
        <v>0</v>
      </c>
      <c r="FO50" s="176">
        <f t="shared" si="216"/>
        <v>0</v>
      </c>
      <c r="FP50" s="176">
        <f t="shared" si="216"/>
        <v>0</v>
      </c>
      <c r="FQ50" s="176">
        <f t="shared" si="216"/>
        <v>0</v>
      </c>
      <c r="FR50" s="176">
        <f t="shared" si="211"/>
        <v>0</v>
      </c>
      <c r="FS50" s="176">
        <f t="shared" si="211"/>
        <v>0</v>
      </c>
      <c r="FT50" s="176">
        <f t="shared" si="211"/>
        <v>0</v>
      </c>
      <c r="FU50" s="176">
        <f t="shared" si="211"/>
        <v>0</v>
      </c>
      <c r="FV50" s="176">
        <f t="shared" si="211"/>
        <v>0</v>
      </c>
      <c r="FW50" s="176">
        <f t="shared" si="211"/>
        <v>0</v>
      </c>
      <c r="FX50" s="176">
        <f t="shared" si="211"/>
        <v>0</v>
      </c>
      <c r="FY50" s="176">
        <f t="shared" si="211"/>
        <v>0</v>
      </c>
      <c r="FZ50" s="176">
        <f t="shared" si="211"/>
        <v>0</v>
      </c>
      <c r="GA50" s="176">
        <f t="shared" si="211"/>
        <v>0</v>
      </c>
      <c r="GB50" s="176">
        <f t="shared" si="221"/>
        <v>0</v>
      </c>
      <c r="GC50" s="176">
        <f t="shared" si="221"/>
        <v>0</v>
      </c>
      <c r="GD50" s="176">
        <f t="shared" si="221"/>
        <v>0</v>
      </c>
      <c r="GE50" s="176">
        <f t="shared" si="221"/>
        <v>0</v>
      </c>
      <c r="GF50" s="176">
        <f t="shared" si="221"/>
        <v>0</v>
      </c>
      <c r="GG50" s="176">
        <f t="shared" si="221"/>
        <v>0</v>
      </c>
      <c r="GH50" s="176">
        <f t="shared" si="221"/>
        <v>0</v>
      </c>
      <c r="GI50" s="176">
        <f t="shared" si="221"/>
        <v>0</v>
      </c>
      <c r="GJ50" s="176">
        <f t="shared" si="221"/>
        <v>0</v>
      </c>
      <c r="GK50" s="176">
        <f t="shared" si="221"/>
        <v>0</v>
      </c>
      <c r="GL50" s="176">
        <f t="shared" si="221"/>
        <v>0</v>
      </c>
      <c r="GM50" s="176">
        <f t="shared" si="221"/>
        <v>0</v>
      </c>
      <c r="GN50" s="176">
        <f t="shared" si="221"/>
        <v>0</v>
      </c>
      <c r="GO50" s="176">
        <f t="shared" si="221"/>
        <v>0</v>
      </c>
      <c r="GP50" s="176">
        <f t="shared" si="221"/>
        <v>0</v>
      </c>
      <c r="GR50" s="176">
        <v>0</v>
      </c>
      <c r="GS50" s="176">
        <v>0</v>
      </c>
      <c r="GT50" s="176">
        <f t="shared" si="217"/>
        <v>23.324784130005465</v>
      </c>
      <c r="GU50" s="176">
        <f t="shared" si="217"/>
        <v>22.941643245513955</v>
      </c>
      <c r="GV50" s="176">
        <f t="shared" si="217"/>
        <v>21.26494624944625</v>
      </c>
      <c r="GW50" s="176">
        <f t="shared" si="217"/>
        <v>20.542277940724198</v>
      </c>
      <c r="GX50" s="176">
        <f t="shared" si="217"/>
        <v>20.093804376594331</v>
      </c>
      <c r="GY50" s="176">
        <f t="shared" si="217"/>
        <v>20.222096453849034</v>
      </c>
      <c r="GZ50" s="176">
        <f t="shared" si="217"/>
        <v>20.43677660861632</v>
      </c>
      <c r="HA50" s="176">
        <f t="shared" si="217"/>
        <v>20.417512244516612</v>
      </c>
      <c r="HB50" s="176">
        <f t="shared" si="217"/>
        <v>20.126409719039444</v>
      </c>
      <c r="HC50" s="176">
        <f t="shared" si="217"/>
        <v>19.388118659489226</v>
      </c>
      <c r="HD50" s="176">
        <f t="shared" si="212"/>
        <v>19.150307897857868</v>
      </c>
      <c r="HE50" s="176">
        <f t="shared" si="212"/>
        <v>18.857510018516958</v>
      </c>
      <c r="HF50" s="176">
        <f t="shared" si="212"/>
        <v>18.108427906330128</v>
      </c>
      <c r="HG50" s="176">
        <f t="shared" si="212"/>
        <v>17.435750691768536</v>
      </c>
      <c r="HH50" s="176">
        <f t="shared" si="212"/>
        <v>17.183377375181461</v>
      </c>
      <c r="HI50" s="176">
        <f t="shared" si="212"/>
        <v>16.21168428385911</v>
      </c>
      <c r="HJ50" s="176">
        <f t="shared" si="212"/>
        <v>16.149603123624022</v>
      </c>
      <c r="HK50" s="176">
        <f t="shared" si="212"/>
        <v>15.627500021070585</v>
      </c>
      <c r="HL50" s="176">
        <f t="shared" si="212"/>
        <v>0</v>
      </c>
      <c r="HM50" s="176">
        <f t="shared" si="212"/>
        <v>0</v>
      </c>
      <c r="HN50" s="176">
        <f t="shared" si="222"/>
        <v>0</v>
      </c>
      <c r="HO50" s="176">
        <f t="shared" si="222"/>
        <v>0</v>
      </c>
      <c r="HP50" s="176">
        <f t="shared" si="222"/>
        <v>0</v>
      </c>
      <c r="HQ50" s="176">
        <f t="shared" si="222"/>
        <v>0</v>
      </c>
      <c r="HR50" s="176">
        <f t="shared" si="222"/>
        <v>0</v>
      </c>
      <c r="HS50" s="176">
        <f t="shared" si="222"/>
        <v>0</v>
      </c>
      <c r="HT50" s="176">
        <f t="shared" si="222"/>
        <v>0</v>
      </c>
      <c r="HU50" s="176">
        <f t="shared" si="222"/>
        <v>0</v>
      </c>
      <c r="HV50" s="176">
        <f t="shared" si="222"/>
        <v>0</v>
      </c>
      <c r="HW50" s="176">
        <f t="shared" si="222"/>
        <v>0</v>
      </c>
      <c r="HX50" s="176">
        <f t="shared" si="222"/>
        <v>0</v>
      </c>
      <c r="HY50" s="176">
        <f t="shared" si="222"/>
        <v>0</v>
      </c>
      <c r="HZ50" s="176">
        <f t="shared" si="222"/>
        <v>0</v>
      </c>
      <c r="IA50" s="176">
        <f t="shared" si="222"/>
        <v>0</v>
      </c>
      <c r="IB50" s="176">
        <f t="shared" si="222"/>
        <v>0</v>
      </c>
    </row>
    <row r="51" spans="1:236" s="144" customFormat="1">
      <c r="A51" s="185" t="s">
        <v>225</v>
      </c>
      <c r="B51" s="419">
        <f t="shared" ref="B51" si="261">SUM(P51:AX51)*VLOOKUP($A51,input,12,FALSE)</f>
        <v>0</v>
      </c>
      <c r="C51" s="225">
        <f t="shared" ref="C51" si="262">SUM(AZ51:CH51)*VLOOKUP($A51,input,12,FALSE)</f>
        <v>0</v>
      </c>
      <c r="D51" s="226">
        <f t="shared" ref="D51" si="263">SUM(B51:C51)</f>
        <v>0</v>
      </c>
      <c r="E51" s="227">
        <f t="shared" ref="E51" si="264">IF(Years&gt;1,SUM(CJ51:DS51)*VLOOKUP($A51,input,26,FALSE),0)</f>
        <v>0</v>
      </c>
      <c r="F51" s="228">
        <f t="shared" ref="F51" si="265">IF(Years&gt;1,SUM(DU51:FD51)*VLOOKUP($A51,input,26,FALSE),0)</f>
        <v>0</v>
      </c>
      <c r="G51" s="227">
        <f t="shared" ref="G51" si="266">IF(Years&gt;2,SUM(FF51:GP51)*VLOOKUP($A51,input,40,FALSE),0)</f>
        <v>0</v>
      </c>
      <c r="H51" s="228">
        <f t="shared" ref="H51" si="267">IF(Years&gt;2,SUM(GR51:IB51)*VLOOKUP($A51,input,40,FALSE),0)</f>
        <v>0</v>
      </c>
      <c r="I51" s="227">
        <f t="shared" ref="I51" si="268">B51+E51+G51</f>
        <v>0</v>
      </c>
      <c r="J51" s="176">
        <f t="shared" ref="J51" si="269">H51+F51+C51</f>
        <v>0</v>
      </c>
      <c r="K51" s="228">
        <f t="shared" ref="K51" si="270">SUM(I51:J51)</f>
        <v>0</v>
      </c>
      <c r="L51" s="227">
        <f t="shared" ref="L51" si="271">(B51*VLOOKUP($A51,input,16,FALSE))+(E51*VLOOKUP($A51,input,30,FALSE))+(G51*VLOOKUP($A51,input,44,FALSE))</f>
        <v>0</v>
      </c>
      <c r="M51" s="176">
        <f t="shared" ref="M51" si="272">(C51*(VLOOKUP($A51,input,16,FALSE))+(F51*VLOOKUP($A51,input,30,FALSE))+(H51*VLOOKUP($A51,input,44,FALSE)))</f>
        <v>0</v>
      </c>
      <c r="N51" s="228">
        <f t="shared" ref="N51" si="273">SUM(L51:M51)</f>
        <v>0</v>
      </c>
      <c r="O51" s="176">
        <f t="shared" si="2"/>
        <v>44.466655007397179</v>
      </c>
      <c r="P51" s="176">
        <f t="shared" si="213"/>
        <v>26.082634522952599</v>
      </c>
      <c r="Q51" s="176">
        <f t="shared" si="213"/>
        <v>25.144852604954323</v>
      </c>
      <c r="R51" s="176">
        <f t="shared" si="213"/>
        <v>25.035433178156506</v>
      </c>
      <c r="S51" s="176">
        <f t="shared" si="213"/>
        <v>23.330080700849653</v>
      </c>
      <c r="T51" s="176">
        <f t="shared" si="213"/>
        <v>21.487018734605648</v>
      </c>
      <c r="U51" s="176">
        <f t="shared" si="213"/>
        <v>20.778986561207315</v>
      </c>
      <c r="V51" s="176">
        <f t="shared" si="213"/>
        <v>20.095513698366705</v>
      </c>
      <c r="W51" s="176">
        <f t="shared" si="213"/>
        <v>20.476156611104042</v>
      </c>
      <c r="X51" s="176">
        <f t="shared" si="213"/>
        <v>20.759331986936502</v>
      </c>
      <c r="Y51" s="176">
        <f t="shared" si="213"/>
        <v>20.473497702177387</v>
      </c>
      <c r="Z51" s="176">
        <f t="shared" si="209"/>
        <v>20.339373220853194</v>
      </c>
      <c r="AA51" s="176">
        <f t="shared" si="209"/>
        <v>19.700702833960413</v>
      </c>
      <c r="AB51" s="176">
        <f t="shared" si="209"/>
        <v>19.344681963139799</v>
      </c>
      <c r="AC51" s="176">
        <f t="shared" si="209"/>
        <v>19.138890210302684</v>
      </c>
      <c r="AD51" s="176">
        <f t="shared" si="209"/>
        <v>18.467484140419451</v>
      </c>
      <c r="AE51" s="176">
        <f t="shared" si="209"/>
        <v>17.872598096291757</v>
      </c>
      <c r="AF51" s="176">
        <f t="shared" si="209"/>
        <v>17.294849740729553</v>
      </c>
      <c r="AG51" s="176">
        <f t="shared" si="209"/>
        <v>16.115259124240605</v>
      </c>
      <c r="AH51" s="176">
        <f t="shared" si="209"/>
        <v>15.95762665641745</v>
      </c>
      <c r="AI51" s="176">
        <f t="shared" si="209"/>
        <v>15.403664415349434</v>
      </c>
      <c r="AJ51" s="176">
        <f t="shared" si="218"/>
        <v>0</v>
      </c>
      <c r="AK51" s="176">
        <f t="shared" si="218"/>
        <v>0</v>
      </c>
      <c r="AL51" s="176">
        <f t="shared" si="218"/>
        <v>0</v>
      </c>
      <c r="AM51" s="176">
        <f t="shared" si="218"/>
        <v>0</v>
      </c>
      <c r="AN51" s="176">
        <f t="shared" si="218"/>
        <v>0</v>
      </c>
      <c r="AO51" s="176">
        <f t="shared" si="218"/>
        <v>0</v>
      </c>
      <c r="AP51" s="176">
        <f t="shared" si="218"/>
        <v>0</v>
      </c>
      <c r="AQ51" s="176">
        <f t="shared" si="218"/>
        <v>0</v>
      </c>
      <c r="AR51" s="176">
        <f t="shared" si="218"/>
        <v>0</v>
      </c>
      <c r="AS51" s="176">
        <f t="shared" si="218"/>
        <v>0</v>
      </c>
      <c r="AT51" s="176">
        <f t="shared" si="218"/>
        <v>0</v>
      </c>
      <c r="AU51" s="176">
        <f t="shared" si="218"/>
        <v>0</v>
      </c>
      <c r="AV51" s="176">
        <f t="shared" si="218"/>
        <v>0</v>
      </c>
      <c r="AW51" s="176">
        <f t="shared" si="218"/>
        <v>0</v>
      </c>
      <c r="AX51" s="176">
        <f t="shared" si="218"/>
        <v>0</v>
      </c>
      <c r="AY51" s="187"/>
      <c r="AZ51" s="176">
        <f t="shared" si="214"/>
        <v>18.384020484444576</v>
      </c>
      <c r="BA51" s="176">
        <f t="shared" si="214"/>
        <v>18.102032737853392</v>
      </c>
      <c r="BB51" s="176">
        <f t="shared" si="214"/>
        <v>18.210017813128037</v>
      </c>
      <c r="BC51" s="176">
        <f t="shared" si="214"/>
        <v>17.910893830130366</v>
      </c>
      <c r="BD51" s="176">
        <f t="shared" si="214"/>
        <v>16.601870689961906</v>
      </c>
      <c r="BE51" s="176">
        <f t="shared" si="214"/>
        <v>16.037672423368619</v>
      </c>
      <c r="BF51" s="176">
        <f t="shared" si="214"/>
        <v>15.687542212259141</v>
      </c>
      <c r="BG51" s="176">
        <f t="shared" si="214"/>
        <v>15.787701810696149</v>
      </c>
      <c r="BH51" s="176">
        <f t="shared" si="214"/>
        <v>15.955305910294582</v>
      </c>
      <c r="BI51" s="176">
        <f t="shared" si="214"/>
        <v>15.940265924867107</v>
      </c>
      <c r="BJ51" s="176">
        <f t="shared" si="210"/>
        <v>15.712997704726691</v>
      </c>
      <c r="BK51" s="176">
        <f t="shared" si="210"/>
        <v>15.136602516211843</v>
      </c>
      <c r="BL51" s="176">
        <f t="shared" si="210"/>
        <v>14.950939995979141</v>
      </c>
      <c r="BM51" s="176">
        <f t="shared" si="210"/>
        <v>14.722348186994932</v>
      </c>
      <c r="BN51" s="176">
        <f t="shared" si="210"/>
        <v>14.137528257670487</v>
      </c>
      <c r="BO51" s="176">
        <f t="shared" si="210"/>
        <v>13.61235880738203</v>
      </c>
      <c r="BP51" s="176">
        <f t="shared" si="210"/>
        <v>13.415327076456091</v>
      </c>
      <c r="BQ51" s="176">
        <f t="shared" si="210"/>
        <v>12.656711330936249</v>
      </c>
      <c r="BR51" s="176">
        <f t="shared" si="210"/>
        <v>12.608243614045943</v>
      </c>
      <c r="BS51" s="176">
        <f t="shared" si="210"/>
        <v>12.20062968952705</v>
      </c>
      <c r="BT51" s="176">
        <f t="shared" si="219"/>
        <v>0</v>
      </c>
      <c r="BU51" s="176">
        <f t="shared" si="219"/>
        <v>0</v>
      </c>
      <c r="BV51" s="176">
        <f t="shared" si="219"/>
        <v>0</v>
      </c>
      <c r="BW51" s="176">
        <f t="shared" si="219"/>
        <v>0</v>
      </c>
      <c r="BX51" s="176">
        <f t="shared" si="219"/>
        <v>0</v>
      </c>
      <c r="BY51" s="176">
        <f t="shared" si="219"/>
        <v>0</v>
      </c>
      <c r="BZ51" s="176">
        <f t="shared" si="219"/>
        <v>0</v>
      </c>
      <c r="CA51" s="176">
        <f t="shared" si="219"/>
        <v>0</v>
      </c>
      <c r="CB51" s="176">
        <f t="shared" si="219"/>
        <v>0</v>
      </c>
      <c r="CC51" s="176">
        <f t="shared" si="219"/>
        <v>0</v>
      </c>
      <c r="CD51" s="176">
        <f t="shared" si="219"/>
        <v>0</v>
      </c>
      <c r="CE51" s="176">
        <f t="shared" si="219"/>
        <v>0</v>
      </c>
      <c r="CF51" s="176">
        <f t="shared" si="219"/>
        <v>0</v>
      </c>
      <c r="CG51" s="176">
        <f t="shared" si="219"/>
        <v>0</v>
      </c>
      <c r="CH51" s="176">
        <f t="shared" si="219"/>
        <v>0</v>
      </c>
      <c r="CI51" s="187"/>
      <c r="CJ51" s="176">
        <v>0</v>
      </c>
      <c r="CK51" s="176">
        <f t="shared" si="252"/>
        <v>25.144852604954323</v>
      </c>
      <c r="CL51" s="176">
        <f t="shared" si="252"/>
        <v>25.035433178156506</v>
      </c>
      <c r="CM51" s="176">
        <f t="shared" si="252"/>
        <v>23.330080700849653</v>
      </c>
      <c r="CN51" s="176">
        <f t="shared" si="252"/>
        <v>21.487018734605648</v>
      </c>
      <c r="CO51" s="176">
        <f t="shared" si="252"/>
        <v>20.778986561207315</v>
      </c>
      <c r="CP51" s="176">
        <f t="shared" si="252"/>
        <v>20.095513698366705</v>
      </c>
      <c r="CQ51" s="176">
        <f t="shared" si="252"/>
        <v>20.476156611104042</v>
      </c>
      <c r="CR51" s="176">
        <f t="shared" si="252"/>
        <v>20.759331986936502</v>
      </c>
      <c r="CS51" s="176">
        <f t="shared" si="252"/>
        <v>20.473497702177387</v>
      </c>
      <c r="CT51" s="176">
        <f t="shared" si="252"/>
        <v>20.339373220853194</v>
      </c>
      <c r="CU51" s="176">
        <f t="shared" si="252"/>
        <v>19.700702833960413</v>
      </c>
      <c r="CV51" s="176">
        <f t="shared" si="252"/>
        <v>19.344681963139799</v>
      </c>
      <c r="CW51" s="176">
        <f t="shared" si="252"/>
        <v>19.138890210302684</v>
      </c>
      <c r="CX51" s="176">
        <f t="shared" si="252"/>
        <v>18.467484140419451</v>
      </c>
      <c r="CY51" s="176">
        <f t="shared" si="252"/>
        <v>17.872598096291757</v>
      </c>
      <c r="CZ51" s="176">
        <f t="shared" si="252"/>
        <v>17.294849740729553</v>
      </c>
      <c r="DA51" s="176">
        <f t="shared" si="252"/>
        <v>16.115259124240605</v>
      </c>
      <c r="DB51" s="176">
        <f t="shared" si="252"/>
        <v>15.95762665641745</v>
      </c>
      <c r="DC51" s="176">
        <f t="shared" si="252"/>
        <v>15.403664415349434</v>
      </c>
      <c r="DD51" s="176">
        <f t="shared" si="252"/>
        <v>15.053084488153718</v>
      </c>
      <c r="DE51" s="176">
        <f t="shared" si="252"/>
        <v>0</v>
      </c>
      <c r="DF51" s="176">
        <f t="shared" si="252"/>
        <v>0</v>
      </c>
      <c r="DG51" s="176">
        <f t="shared" si="252"/>
        <v>0</v>
      </c>
      <c r="DH51" s="176">
        <f t="shared" si="252"/>
        <v>0</v>
      </c>
      <c r="DI51" s="176">
        <f t="shared" si="252"/>
        <v>0</v>
      </c>
      <c r="DJ51" s="176">
        <f t="shared" si="252"/>
        <v>0</v>
      </c>
      <c r="DK51" s="176">
        <f t="shared" si="252"/>
        <v>0</v>
      </c>
      <c r="DL51" s="176">
        <f t="shared" si="252"/>
        <v>0</v>
      </c>
      <c r="DM51" s="176">
        <f t="shared" si="252"/>
        <v>0</v>
      </c>
      <c r="DN51" s="176">
        <f t="shared" si="252"/>
        <v>0</v>
      </c>
      <c r="DO51" s="176">
        <f t="shared" si="252"/>
        <v>0</v>
      </c>
      <c r="DP51" s="176">
        <f t="shared" si="252"/>
        <v>0</v>
      </c>
      <c r="DQ51" s="176">
        <f t="shared" si="252"/>
        <v>0</v>
      </c>
      <c r="DR51" s="176">
        <f t="shared" si="252"/>
        <v>0</v>
      </c>
      <c r="DS51" s="176">
        <f t="shared" si="252"/>
        <v>0</v>
      </c>
      <c r="DT51" s="187"/>
      <c r="DU51" s="176">
        <v>0</v>
      </c>
      <c r="DV51" s="176">
        <f t="shared" si="208"/>
        <v>18.102032737853392</v>
      </c>
      <c r="DW51" s="176">
        <f t="shared" si="208"/>
        <v>18.210017813128037</v>
      </c>
      <c r="DX51" s="176">
        <f t="shared" si="208"/>
        <v>17.910893830130366</v>
      </c>
      <c r="DY51" s="176">
        <f t="shared" si="208"/>
        <v>16.601870689961906</v>
      </c>
      <c r="DZ51" s="176">
        <f t="shared" si="208"/>
        <v>16.037672423368619</v>
      </c>
      <c r="EA51" s="176">
        <f t="shared" si="208"/>
        <v>15.687542212259141</v>
      </c>
      <c r="EB51" s="176">
        <f t="shared" si="208"/>
        <v>15.787701810696149</v>
      </c>
      <c r="EC51" s="176">
        <f t="shared" si="208"/>
        <v>15.955305910294582</v>
      </c>
      <c r="ED51" s="176">
        <f t="shared" si="208"/>
        <v>15.940265924867107</v>
      </c>
      <c r="EE51" s="176">
        <f t="shared" si="208"/>
        <v>15.712997704726691</v>
      </c>
      <c r="EF51" s="176">
        <f t="shared" si="194"/>
        <v>15.136602516211843</v>
      </c>
      <c r="EG51" s="176">
        <f t="shared" si="194"/>
        <v>14.950939995979141</v>
      </c>
      <c r="EH51" s="176">
        <f t="shared" si="194"/>
        <v>14.722348186994932</v>
      </c>
      <c r="EI51" s="176">
        <f t="shared" si="194"/>
        <v>14.137528257670487</v>
      </c>
      <c r="EJ51" s="176">
        <f t="shared" si="194"/>
        <v>13.61235880738203</v>
      </c>
      <c r="EK51" s="176">
        <f t="shared" si="194"/>
        <v>13.415327076456091</v>
      </c>
      <c r="EL51" s="176">
        <f t="shared" si="194"/>
        <v>12.656711330936249</v>
      </c>
      <c r="EM51" s="176">
        <f t="shared" si="194"/>
        <v>12.608243614045943</v>
      </c>
      <c r="EN51" s="176">
        <f t="shared" si="194"/>
        <v>12.20062968952705</v>
      </c>
      <c r="EO51" s="176">
        <f t="shared" si="194"/>
        <v>11.921057790405666</v>
      </c>
      <c r="EP51" s="176">
        <f t="shared" si="223"/>
        <v>0</v>
      </c>
      <c r="EQ51" s="176">
        <f t="shared" si="223"/>
        <v>0</v>
      </c>
      <c r="ER51" s="176">
        <f t="shared" si="223"/>
        <v>0</v>
      </c>
      <c r="ES51" s="176">
        <f t="shared" si="223"/>
        <v>0</v>
      </c>
      <c r="ET51" s="176">
        <f t="shared" si="223"/>
        <v>0</v>
      </c>
      <c r="EU51" s="176">
        <f t="shared" si="223"/>
        <v>0</v>
      </c>
      <c r="EV51" s="176">
        <f t="shared" si="223"/>
        <v>0</v>
      </c>
      <c r="EW51" s="176">
        <f t="shared" si="223"/>
        <v>0</v>
      </c>
      <c r="EX51" s="176">
        <f t="shared" si="223"/>
        <v>0</v>
      </c>
      <c r="EY51" s="176">
        <f t="shared" si="223"/>
        <v>0</v>
      </c>
      <c r="EZ51" s="176">
        <f t="shared" si="223"/>
        <v>0</v>
      </c>
      <c r="FA51" s="176">
        <f t="shared" si="223"/>
        <v>0</v>
      </c>
      <c r="FB51" s="176">
        <f t="shared" si="223"/>
        <v>0</v>
      </c>
      <c r="FC51" s="176">
        <f t="shared" si="223"/>
        <v>0</v>
      </c>
      <c r="FD51" s="176">
        <f t="shared" si="223"/>
        <v>0</v>
      </c>
      <c r="FE51" s="187"/>
      <c r="FF51" s="176">
        <v>0</v>
      </c>
      <c r="FG51" s="176">
        <v>49</v>
      </c>
      <c r="FH51" s="176">
        <f t="shared" si="216"/>
        <v>25.035433178156506</v>
      </c>
      <c r="FI51" s="176">
        <f t="shared" si="216"/>
        <v>23.330080700849653</v>
      </c>
      <c r="FJ51" s="176">
        <f t="shared" si="216"/>
        <v>21.487018734605648</v>
      </c>
      <c r="FK51" s="176">
        <f t="shared" si="216"/>
        <v>20.778986561207315</v>
      </c>
      <c r="FL51" s="176">
        <f t="shared" si="216"/>
        <v>20.095513698366705</v>
      </c>
      <c r="FM51" s="176">
        <f t="shared" si="216"/>
        <v>20.476156611104042</v>
      </c>
      <c r="FN51" s="176">
        <f t="shared" si="216"/>
        <v>20.759331986936502</v>
      </c>
      <c r="FO51" s="176">
        <f t="shared" si="216"/>
        <v>20.473497702177387</v>
      </c>
      <c r="FP51" s="176">
        <f t="shared" si="216"/>
        <v>20.339373220853194</v>
      </c>
      <c r="FQ51" s="176">
        <f t="shared" si="216"/>
        <v>19.700702833960413</v>
      </c>
      <c r="FR51" s="176">
        <f t="shared" si="211"/>
        <v>19.344681963139799</v>
      </c>
      <c r="FS51" s="176">
        <f t="shared" si="211"/>
        <v>19.138890210302684</v>
      </c>
      <c r="FT51" s="176">
        <f t="shared" si="211"/>
        <v>18.467484140419451</v>
      </c>
      <c r="FU51" s="176">
        <f t="shared" si="211"/>
        <v>17.872598096291757</v>
      </c>
      <c r="FV51" s="176">
        <f t="shared" si="211"/>
        <v>17.294849740729553</v>
      </c>
      <c r="FW51" s="176">
        <f t="shared" si="211"/>
        <v>16.115259124240605</v>
      </c>
      <c r="FX51" s="176">
        <f t="shared" si="211"/>
        <v>15.95762665641745</v>
      </c>
      <c r="FY51" s="176">
        <f t="shared" si="211"/>
        <v>15.403664415349434</v>
      </c>
      <c r="FZ51" s="176">
        <f t="shared" si="211"/>
        <v>15.053084488153718</v>
      </c>
      <c r="GA51" s="176">
        <f t="shared" si="211"/>
        <v>14.600885748687551</v>
      </c>
      <c r="GB51" s="176">
        <f t="shared" si="221"/>
        <v>0</v>
      </c>
      <c r="GC51" s="176">
        <f t="shared" si="221"/>
        <v>0</v>
      </c>
      <c r="GD51" s="176">
        <f t="shared" si="221"/>
        <v>0</v>
      </c>
      <c r="GE51" s="176">
        <f t="shared" si="221"/>
        <v>0</v>
      </c>
      <c r="GF51" s="176">
        <f t="shared" si="221"/>
        <v>0</v>
      </c>
      <c r="GG51" s="176">
        <f t="shared" si="221"/>
        <v>0</v>
      </c>
      <c r="GH51" s="176">
        <f t="shared" si="221"/>
        <v>0</v>
      </c>
      <c r="GI51" s="176">
        <f t="shared" si="221"/>
        <v>0</v>
      </c>
      <c r="GJ51" s="176">
        <f t="shared" si="221"/>
        <v>0</v>
      </c>
      <c r="GK51" s="176">
        <f t="shared" si="221"/>
        <v>0</v>
      </c>
      <c r="GL51" s="176">
        <f t="shared" si="221"/>
        <v>0</v>
      </c>
      <c r="GM51" s="176">
        <f t="shared" si="221"/>
        <v>0</v>
      </c>
      <c r="GN51" s="176">
        <f t="shared" si="221"/>
        <v>0</v>
      </c>
      <c r="GO51" s="176">
        <f t="shared" si="221"/>
        <v>0</v>
      </c>
      <c r="GP51" s="176">
        <f t="shared" si="221"/>
        <v>0</v>
      </c>
      <c r="GQ51" s="187"/>
      <c r="GR51" s="176">
        <v>0</v>
      </c>
      <c r="GS51" s="176">
        <v>0</v>
      </c>
      <c r="GT51" s="176">
        <f t="shared" si="217"/>
        <v>18.210017813128037</v>
      </c>
      <c r="GU51" s="176">
        <f t="shared" si="217"/>
        <v>17.910893830130366</v>
      </c>
      <c r="GV51" s="176">
        <f t="shared" si="217"/>
        <v>16.601870689961906</v>
      </c>
      <c r="GW51" s="176">
        <f t="shared" si="217"/>
        <v>16.037672423368619</v>
      </c>
      <c r="GX51" s="176">
        <f t="shared" si="217"/>
        <v>15.687542212259141</v>
      </c>
      <c r="GY51" s="176">
        <f t="shared" si="217"/>
        <v>15.787701810696149</v>
      </c>
      <c r="GZ51" s="176">
        <f t="shared" si="217"/>
        <v>15.955305910294582</v>
      </c>
      <c r="HA51" s="176">
        <f t="shared" si="217"/>
        <v>15.940265924867107</v>
      </c>
      <c r="HB51" s="176">
        <f t="shared" si="217"/>
        <v>15.712997704726691</v>
      </c>
      <c r="HC51" s="176">
        <f t="shared" si="217"/>
        <v>15.136602516211843</v>
      </c>
      <c r="HD51" s="176">
        <f t="shared" si="212"/>
        <v>14.950939995979141</v>
      </c>
      <c r="HE51" s="176">
        <f t="shared" si="212"/>
        <v>14.722348186994932</v>
      </c>
      <c r="HF51" s="176">
        <f t="shared" si="212"/>
        <v>14.137528257670487</v>
      </c>
      <c r="HG51" s="176">
        <f t="shared" si="212"/>
        <v>13.61235880738203</v>
      </c>
      <c r="HH51" s="176">
        <f t="shared" si="212"/>
        <v>13.415327076456091</v>
      </c>
      <c r="HI51" s="176">
        <f t="shared" si="212"/>
        <v>12.656711330936249</v>
      </c>
      <c r="HJ51" s="176">
        <f t="shared" si="212"/>
        <v>12.608243614045943</v>
      </c>
      <c r="HK51" s="176">
        <f t="shared" si="212"/>
        <v>12.20062968952705</v>
      </c>
      <c r="HL51" s="176">
        <f t="shared" si="212"/>
        <v>11.921057790405666</v>
      </c>
      <c r="HM51" s="176">
        <f t="shared" si="212"/>
        <v>11.570879216996685</v>
      </c>
      <c r="HN51" s="176">
        <f t="shared" si="222"/>
        <v>0</v>
      </c>
      <c r="HO51" s="176">
        <f t="shared" si="222"/>
        <v>0</v>
      </c>
      <c r="HP51" s="176">
        <f t="shared" si="222"/>
        <v>0</v>
      </c>
      <c r="HQ51" s="176">
        <f t="shared" si="222"/>
        <v>0</v>
      </c>
      <c r="HR51" s="176">
        <f t="shared" si="222"/>
        <v>0</v>
      </c>
      <c r="HS51" s="176">
        <f t="shared" si="222"/>
        <v>0</v>
      </c>
      <c r="HT51" s="176">
        <f t="shared" si="222"/>
        <v>0</v>
      </c>
      <c r="HU51" s="176">
        <f t="shared" si="222"/>
        <v>0</v>
      </c>
      <c r="HV51" s="176">
        <f t="shared" si="222"/>
        <v>0</v>
      </c>
      <c r="HW51" s="176">
        <f t="shared" si="222"/>
        <v>0</v>
      </c>
      <c r="HX51" s="176">
        <f t="shared" si="222"/>
        <v>0</v>
      </c>
      <c r="HY51" s="176">
        <f t="shared" si="222"/>
        <v>0</v>
      </c>
      <c r="HZ51" s="176">
        <f t="shared" si="222"/>
        <v>0</v>
      </c>
      <c r="IA51" s="176">
        <f t="shared" si="222"/>
        <v>0</v>
      </c>
      <c r="IB51" s="176">
        <f t="shared" si="222"/>
        <v>0</v>
      </c>
    </row>
    <row r="52" spans="1:236" s="144" customFormat="1">
      <c r="A52" s="185" t="s">
        <v>224</v>
      </c>
      <c r="B52" s="419">
        <f t="shared" si="237"/>
        <v>1075.4630312080401</v>
      </c>
      <c r="C52" s="225">
        <f t="shared" si="238"/>
        <v>820.72269604515839</v>
      </c>
      <c r="D52" s="226">
        <f t="shared" ref="D52" si="274">SUM(B52:C52)</f>
        <v>1896.1857272531984</v>
      </c>
      <c r="E52" s="227">
        <f t="shared" si="239"/>
        <v>0</v>
      </c>
      <c r="F52" s="228">
        <f t="shared" si="240"/>
        <v>0</v>
      </c>
      <c r="G52" s="227">
        <f t="shared" si="241"/>
        <v>0</v>
      </c>
      <c r="H52" s="228">
        <f t="shared" si="242"/>
        <v>0</v>
      </c>
      <c r="I52" s="227">
        <f t="shared" ref="I52" si="275">B52+E52+G52</f>
        <v>1075.4630312080401</v>
      </c>
      <c r="J52" s="176">
        <f t="shared" ref="J52" si="276">H52+F52+C52</f>
        <v>820.72269604515839</v>
      </c>
      <c r="K52" s="228">
        <f t="shared" ref="K52" si="277">SUM(I52:J52)</f>
        <v>1896.1857272531984</v>
      </c>
      <c r="L52" s="227">
        <f t="shared" si="243"/>
        <v>860.3704249664321</v>
      </c>
      <c r="M52" s="176">
        <f t="shared" si="244"/>
        <v>656.57815683612671</v>
      </c>
      <c r="N52" s="228">
        <f t="shared" ref="N52" si="278">SUM(L52:M52)</f>
        <v>1516.9485818025587</v>
      </c>
      <c r="O52" s="176">
        <f t="shared" si="2"/>
        <v>59.288873343196236</v>
      </c>
      <c r="P52" s="176">
        <f t="shared" si="213"/>
        <v>34.776846030603465</v>
      </c>
      <c r="Q52" s="176">
        <f t="shared" si="213"/>
        <v>33.5264701399391</v>
      </c>
      <c r="R52" s="176">
        <f t="shared" si="213"/>
        <v>33.380577570875346</v>
      </c>
      <c r="S52" s="176">
        <f t="shared" si="213"/>
        <v>31.10677426779954</v>
      </c>
      <c r="T52" s="176">
        <f t="shared" si="213"/>
        <v>28.649358312807532</v>
      </c>
      <c r="U52" s="176">
        <f t="shared" si="213"/>
        <v>27.70531541494309</v>
      </c>
      <c r="V52" s="176">
        <f t="shared" si="213"/>
        <v>26.794018264488944</v>
      </c>
      <c r="W52" s="176">
        <f t="shared" si="213"/>
        <v>27.301542148138726</v>
      </c>
      <c r="X52" s="176">
        <f t="shared" si="213"/>
        <v>27.679109315915337</v>
      </c>
      <c r="Y52" s="176">
        <f t="shared" si="213"/>
        <v>27.297996936236519</v>
      </c>
      <c r="Z52" s="176">
        <f t="shared" si="209"/>
        <v>27.119164294470924</v>
      </c>
      <c r="AA52" s="176">
        <f t="shared" si="209"/>
        <v>26.267603778613886</v>
      </c>
      <c r="AB52" s="176">
        <f t="shared" si="209"/>
        <v>25.792909284186404</v>
      </c>
      <c r="AC52" s="176">
        <f t="shared" si="209"/>
        <v>25.518520280403582</v>
      </c>
      <c r="AD52" s="176">
        <f t="shared" si="209"/>
        <v>24.623312187225938</v>
      </c>
      <c r="AE52" s="176">
        <f t="shared" si="209"/>
        <v>23.830130795055677</v>
      </c>
      <c r="AF52" s="176">
        <f t="shared" si="209"/>
        <v>23.059799654306069</v>
      </c>
      <c r="AG52" s="176">
        <f t="shared" si="209"/>
        <v>21.487012165654143</v>
      </c>
      <c r="AH52" s="176">
        <f t="shared" si="209"/>
        <v>21.276835541889934</v>
      </c>
      <c r="AI52" s="176">
        <f t="shared" si="209"/>
        <v>20.538219220465912</v>
      </c>
      <c r="AJ52" s="176">
        <f t="shared" si="218"/>
        <v>0</v>
      </c>
      <c r="AK52" s="176">
        <f t="shared" si="218"/>
        <v>0</v>
      </c>
      <c r="AL52" s="176">
        <f t="shared" si="218"/>
        <v>0</v>
      </c>
      <c r="AM52" s="176">
        <f t="shared" si="218"/>
        <v>0</v>
      </c>
      <c r="AN52" s="176">
        <f t="shared" si="218"/>
        <v>0</v>
      </c>
      <c r="AO52" s="176">
        <f t="shared" si="218"/>
        <v>0</v>
      </c>
      <c r="AP52" s="176">
        <f t="shared" si="218"/>
        <v>0</v>
      </c>
      <c r="AQ52" s="176">
        <f t="shared" si="218"/>
        <v>0</v>
      </c>
      <c r="AR52" s="176">
        <f t="shared" si="218"/>
        <v>0</v>
      </c>
      <c r="AS52" s="176">
        <f t="shared" si="218"/>
        <v>0</v>
      </c>
      <c r="AT52" s="176">
        <f t="shared" si="218"/>
        <v>0</v>
      </c>
      <c r="AU52" s="176">
        <f t="shared" si="218"/>
        <v>0</v>
      </c>
      <c r="AV52" s="176">
        <f t="shared" si="218"/>
        <v>0</v>
      </c>
      <c r="AW52" s="176">
        <f t="shared" si="218"/>
        <v>0</v>
      </c>
      <c r="AX52" s="176">
        <f t="shared" si="218"/>
        <v>0</v>
      </c>
      <c r="AY52" s="187"/>
      <c r="AZ52" s="176">
        <f t="shared" si="214"/>
        <v>24.512027312592771</v>
      </c>
      <c r="BA52" s="176">
        <f t="shared" si="214"/>
        <v>24.136043650471191</v>
      </c>
      <c r="BB52" s="176">
        <f t="shared" si="214"/>
        <v>24.280023750837383</v>
      </c>
      <c r="BC52" s="176">
        <f t="shared" si="214"/>
        <v>23.881191773507155</v>
      </c>
      <c r="BD52" s="176">
        <f t="shared" si="214"/>
        <v>22.135827586615878</v>
      </c>
      <c r="BE52" s="176">
        <f t="shared" si="214"/>
        <v>21.38356323115816</v>
      </c>
      <c r="BF52" s="176">
        <f t="shared" si="214"/>
        <v>20.916722949678856</v>
      </c>
      <c r="BG52" s="176">
        <f t="shared" si="214"/>
        <v>21.050269080928203</v>
      </c>
      <c r="BH52" s="176">
        <f t="shared" si="214"/>
        <v>21.273741213726112</v>
      </c>
      <c r="BI52" s="176">
        <f t="shared" si="214"/>
        <v>21.253687899822815</v>
      </c>
      <c r="BJ52" s="176">
        <f t="shared" si="210"/>
        <v>20.950663606302257</v>
      </c>
      <c r="BK52" s="176">
        <f t="shared" si="210"/>
        <v>20.182136688282462</v>
      </c>
      <c r="BL52" s="176">
        <f t="shared" si="210"/>
        <v>19.93458666130552</v>
      </c>
      <c r="BM52" s="176">
        <f t="shared" si="210"/>
        <v>19.629797582659911</v>
      </c>
      <c r="BN52" s="176">
        <f t="shared" si="210"/>
        <v>18.850037676893983</v>
      </c>
      <c r="BO52" s="176">
        <f t="shared" si="210"/>
        <v>18.149811743176041</v>
      </c>
      <c r="BP52" s="176">
        <f t="shared" si="210"/>
        <v>17.887102768608123</v>
      </c>
      <c r="BQ52" s="176">
        <f t="shared" si="210"/>
        <v>16.875615107914999</v>
      </c>
      <c r="BR52" s="176">
        <f t="shared" si="210"/>
        <v>16.810991485394595</v>
      </c>
      <c r="BS52" s="176">
        <f t="shared" si="210"/>
        <v>16.267506252702734</v>
      </c>
      <c r="BT52" s="176">
        <f t="shared" si="219"/>
        <v>0</v>
      </c>
      <c r="BU52" s="176">
        <f t="shared" si="219"/>
        <v>0</v>
      </c>
      <c r="BV52" s="176">
        <f t="shared" si="219"/>
        <v>0</v>
      </c>
      <c r="BW52" s="176">
        <f t="shared" si="219"/>
        <v>0</v>
      </c>
      <c r="BX52" s="176">
        <f t="shared" si="219"/>
        <v>0</v>
      </c>
      <c r="BY52" s="176">
        <f t="shared" si="219"/>
        <v>0</v>
      </c>
      <c r="BZ52" s="176">
        <f t="shared" si="219"/>
        <v>0</v>
      </c>
      <c r="CA52" s="176">
        <f t="shared" si="219"/>
        <v>0</v>
      </c>
      <c r="CB52" s="176">
        <f t="shared" si="219"/>
        <v>0</v>
      </c>
      <c r="CC52" s="176">
        <f t="shared" si="219"/>
        <v>0</v>
      </c>
      <c r="CD52" s="176">
        <f t="shared" si="219"/>
        <v>0</v>
      </c>
      <c r="CE52" s="176">
        <f t="shared" si="219"/>
        <v>0</v>
      </c>
      <c r="CF52" s="176">
        <f t="shared" si="219"/>
        <v>0</v>
      </c>
      <c r="CG52" s="176">
        <f t="shared" si="219"/>
        <v>0</v>
      </c>
      <c r="CH52" s="176">
        <f t="shared" si="219"/>
        <v>0</v>
      </c>
      <c r="CI52" s="187"/>
      <c r="CJ52" s="176">
        <v>0</v>
      </c>
      <c r="CK52" s="176">
        <f t="shared" si="252"/>
        <v>33.5264701399391</v>
      </c>
      <c r="CL52" s="176">
        <f t="shared" si="252"/>
        <v>33.380577570875346</v>
      </c>
      <c r="CM52" s="176">
        <f t="shared" si="252"/>
        <v>31.10677426779954</v>
      </c>
      <c r="CN52" s="176">
        <f t="shared" si="252"/>
        <v>28.649358312807532</v>
      </c>
      <c r="CO52" s="176">
        <f t="shared" si="252"/>
        <v>27.70531541494309</v>
      </c>
      <c r="CP52" s="176">
        <f t="shared" si="252"/>
        <v>26.794018264488944</v>
      </c>
      <c r="CQ52" s="176">
        <f t="shared" si="252"/>
        <v>27.301542148138726</v>
      </c>
      <c r="CR52" s="176">
        <f t="shared" si="252"/>
        <v>27.679109315915337</v>
      </c>
      <c r="CS52" s="176">
        <f t="shared" si="252"/>
        <v>27.297996936236519</v>
      </c>
      <c r="CT52" s="176">
        <f t="shared" si="252"/>
        <v>27.119164294470924</v>
      </c>
      <c r="CU52" s="176">
        <f t="shared" si="252"/>
        <v>26.267603778613886</v>
      </c>
      <c r="CV52" s="176">
        <f t="shared" si="252"/>
        <v>25.792909284186404</v>
      </c>
      <c r="CW52" s="176">
        <f t="shared" si="252"/>
        <v>25.518520280403582</v>
      </c>
      <c r="CX52" s="176">
        <f t="shared" si="252"/>
        <v>24.623312187225938</v>
      </c>
      <c r="CY52" s="176">
        <f t="shared" si="252"/>
        <v>23.830130795055677</v>
      </c>
      <c r="CZ52" s="176">
        <f t="shared" si="252"/>
        <v>23.059799654306069</v>
      </c>
      <c r="DA52" s="176">
        <f t="shared" si="252"/>
        <v>21.487012165654143</v>
      </c>
      <c r="DB52" s="176">
        <f t="shared" si="252"/>
        <v>21.276835541889934</v>
      </c>
      <c r="DC52" s="176">
        <f t="shared" si="252"/>
        <v>20.538219220465912</v>
      </c>
      <c r="DD52" s="176">
        <f t="shared" si="252"/>
        <v>20.070779317538292</v>
      </c>
      <c r="DE52" s="176">
        <f t="shared" si="252"/>
        <v>0</v>
      </c>
      <c r="DF52" s="176">
        <f t="shared" si="252"/>
        <v>0</v>
      </c>
      <c r="DG52" s="176">
        <f t="shared" si="252"/>
        <v>0</v>
      </c>
      <c r="DH52" s="176">
        <f t="shared" si="252"/>
        <v>0</v>
      </c>
      <c r="DI52" s="176">
        <f t="shared" si="252"/>
        <v>0</v>
      </c>
      <c r="DJ52" s="176">
        <f t="shared" si="252"/>
        <v>0</v>
      </c>
      <c r="DK52" s="176">
        <f t="shared" si="252"/>
        <v>0</v>
      </c>
      <c r="DL52" s="176">
        <f t="shared" si="252"/>
        <v>0</v>
      </c>
      <c r="DM52" s="176">
        <f t="shared" si="252"/>
        <v>0</v>
      </c>
      <c r="DN52" s="176">
        <f t="shared" si="252"/>
        <v>0</v>
      </c>
      <c r="DO52" s="176">
        <f t="shared" si="252"/>
        <v>0</v>
      </c>
      <c r="DP52" s="176">
        <f t="shared" si="252"/>
        <v>0</v>
      </c>
      <c r="DQ52" s="176">
        <f t="shared" si="252"/>
        <v>0</v>
      </c>
      <c r="DR52" s="176">
        <f t="shared" si="252"/>
        <v>0</v>
      </c>
      <c r="DS52" s="176">
        <f t="shared" si="252"/>
        <v>0</v>
      </c>
      <c r="DT52" s="187"/>
      <c r="DU52" s="176">
        <v>0</v>
      </c>
      <c r="DV52" s="176">
        <f t="shared" si="208"/>
        <v>24.136043650471191</v>
      </c>
      <c r="DW52" s="176">
        <f t="shared" si="208"/>
        <v>24.280023750837383</v>
      </c>
      <c r="DX52" s="176">
        <f t="shared" si="208"/>
        <v>23.881191773507155</v>
      </c>
      <c r="DY52" s="176">
        <f t="shared" si="208"/>
        <v>22.135827586615878</v>
      </c>
      <c r="DZ52" s="176">
        <f t="shared" si="208"/>
        <v>21.38356323115816</v>
      </c>
      <c r="EA52" s="176">
        <f t="shared" si="208"/>
        <v>20.916722949678856</v>
      </c>
      <c r="EB52" s="176">
        <f t="shared" si="208"/>
        <v>21.050269080928203</v>
      </c>
      <c r="EC52" s="176">
        <f t="shared" si="208"/>
        <v>21.273741213726112</v>
      </c>
      <c r="ED52" s="176">
        <f t="shared" si="208"/>
        <v>21.253687899822815</v>
      </c>
      <c r="EE52" s="176">
        <f t="shared" si="208"/>
        <v>20.950663606302257</v>
      </c>
      <c r="EF52" s="176">
        <f t="shared" si="208"/>
        <v>20.182136688282462</v>
      </c>
      <c r="EG52" s="176">
        <f t="shared" si="208"/>
        <v>19.93458666130552</v>
      </c>
      <c r="EH52" s="176">
        <f t="shared" si="208"/>
        <v>19.629797582659911</v>
      </c>
      <c r="EI52" s="176">
        <f t="shared" si="208"/>
        <v>18.850037676893983</v>
      </c>
      <c r="EJ52" s="176">
        <f t="shared" si="208"/>
        <v>18.149811743176041</v>
      </c>
      <c r="EK52" s="176">
        <f t="shared" si="208"/>
        <v>17.887102768608123</v>
      </c>
      <c r="EL52" s="176">
        <f t="shared" ref="EF52:EO78" si="279">IF(EL$1-1&lt;=VLOOKUP($A52,input,7,FALSE),(VLOOKUP($A52,input,20,FALSE)*VLOOKUP(EL$1,AC_RATE,3,FALSE))/((1+Discount_Rate)^(EL$1-1)),0)</f>
        <v>16.875615107914999</v>
      </c>
      <c r="EM52" s="176">
        <f t="shared" si="279"/>
        <v>16.810991485394595</v>
      </c>
      <c r="EN52" s="176">
        <f t="shared" si="279"/>
        <v>16.267506252702734</v>
      </c>
      <c r="EO52" s="176">
        <f t="shared" si="279"/>
        <v>15.894743720540889</v>
      </c>
      <c r="EP52" s="176">
        <f t="shared" si="223"/>
        <v>0</v>
      </c>
      <c r="EQ52" s="176">
        <f t="shared" si="223"/>
        <v>0</v>
      </c>
      <c r="ER52" s="176">
        <f t="shared" si="223"/>
        <v>0</v>
      </c>
      <c r="ES52" s="176">
        <f t="shared" si="223"/>
        <v>0</v>
      </c>
      <c r="ET52" s="176">
        <f t="shared" si="223"/>
        <v>0</v>
      </c>
      <c r="EU52" s="176">
        <f t="shared" si="223"/>
        <v>0</v>
      </c>
      <c r="EV52" s="176">
        <f t="shared" si="223"/>
        <v>0</v>
      </c>
      <c r="EW52" s="176">
        <f t="shared" si="223"/>
        <v>0</v>
      </c>
      <c r="EX52" s="176">
        <f t="shared" si="223"/>
        <v>0</v>
      </c>
      <c r="EY52" s="176">
        <f t="shared" si="223"/>
        <v>0</v>
      </c>
      <c r="EZ52" s="176">
        <f t="shared" si="223"/>
        <v>0</v>
      </c>
      <c r="FA52" s="176">
        <f t="shared" si="223"/>
        <v>0</v>
      </c>
      <c r="FB52" s="176">
        <f t="shared" si="223"/>
        <v>0</v>
      </c>
      <c r="FC52" s="176">
        <f t="shared" si="223"/>
        <v>0</v>
      </c>
      <c r="FD52" s="176">
        <f t="shared" si="223"/>
        <v>0</v>
      </c>
      <c r="FE52" s="187"/>
      <c r="FF52" s="176">
        <v>0</v>
      </c>
      <c r="FG52" s="176">
        <v>50</v>
      </c>
      <c r="FH52" s="176">
        <f t="shared" si="216"/>
        <v>33.380577570875346</v>
      </c>
      <c r="FI52" s="176">
        <f t="shared" si="216"/>
        <v>31.10677426779954</v>
      </c>
      <c r="FJ52" s="176">
        <f t="shared" si="216"/>
        <v>28.649358312807532</v>
      </c>
      <c r="FK52" s="176">
        <f t="shared" si="216"/>
        <v>27.70531541494309</v>
      </c>
      <c r="FL52" s="176">
        <f t="shared" si="216"/>
        <v>26.794018264488944</v>
      </c>
      <c r="FM52" s="176">
        <f t="shared" si="216"/>
        <v>27.301542148138726</v>
      </c>
      <c r="FN52" s="176">
        <f t="shared" si="216"/>
        <v>27.679109315915337</v>
      </c>
      <c r="FO52" s="176">
        <f t="shared" si="216"/>
        <v>27.297996936236519</v>
      </c>
      <c r="FP52" s="176">
        <f t="shared" si="216"/>
        <v>27.119164294470924</v>
      </c>
      <c r="FQ52" s="176">
        <f t="shared" si="216"/>
        <v>26.267603778613886</v>
      </c>
      <c r="FR52" s="176">
        <f t="shared" si="211"/>
        <v>25.792909284186404</v>
      </c>
      <c r="FS52" s="176">
        <f t="shared" si="211"/>
        <v>25.518520280403582</v>
      </c>
      <c r="FT52" s="176">
        <f t="shared" si="211"/>
        <v>24.623312187225938</v>
      </c>
      <c r="FU52" s="176">
        <f t="shared" si="211"/>
        <v>23.830130795055677</v>
      </c>
      <c r="FV52" s="176">
        <f t="shared" si="211"/>
        <v>23.059799654306069</v>
      </c>
      <c r="FW52" s="176">
        <f t="shared" si="211"/>
        <v>21.487012165654143</v>
      </c>
      <c r="FX52" s="176">
        <f t="shared" si="211"/>
        <v>21.276835541889934</v>
      </c>
      <c r="FY52" s="176">
        <f t="shared" si="211"/>
        <v>20.538219220465912</v>
      </c>
      <c r="FZ52" s="176">
        <f t="shared" si="211"/>
        <v>20.070779317538292</v>
      </c>
      <c r="GA52" s="176">
        <f t="shared" si="211"/>
        <v>19.467847664916732</v>
      </c>
      <c r="GB52" s="176">
        <f t="shared" si="221"/>
        <v>0</v>
      </c>
      <c r="GC52" s="176">
        <f t="shared" si="221"/>
        <v>0</v>
      </c>
      <c r="GD52" s="176">
        <f t="shared" si="221"/>
        <v>0</v>
      </c>
      <c r="GE52" s="176">
        <f t="shared" si="221"/>
        <v>0</v>
      </c>
      <c r="GF52" s="176">
        <f t="shared" si="221"/>
        <v>0</v>
      </c>
      <c r="GG52" s="176">
        <f t="shared" si="221"/>
        <v>0</v>
      </c>
      <c r="GH52" s="176">
        <f t="shared" si="221"/>
        <v>0</v>
      </c>
      <c r="GI52" s="176">
        <f t="shared" si="221"/>
        <v>0</v>
      </c>
      <c r="GJ52" s="176">
        <f t="shared" si="221"/>
        <v>0</v>
      </c>
      <c r="GK52" s="176">
        <f t="shared" si="221"/>
        <v>0</v>
      </c>
      <c r="GL52" s="176">
        <f t="shared" si="221"/>
        <v>0</v>
      </c>
      <c r="GM52" s="176">
        <f t="shared" si="221"/>
        <v>0</v>
      </c>
      <c r="GN52" s="176">
        <f t="shared" si="221"/>
        <v>0</v>
      </c>
      <c r="GO52" s="176">
        <f t="shared" si="221"/>
        <v>0</v>
      </c>
      <c r="GP52" s="176">
        <f t="shared" si="221"/>
        <v>0</v>
      </c>
      <c r="GQ52" s="187"/>
      <c r="GR52" s="176">
        <v>0</v>
      </c>
      <c r="GS52" s="176">
        <v>0</v>
      </c>
      <c r="GT52" s="176">
        <f t="shared" si="217"/>
        <v>24.280023750837383</v>
      </c>
      <c r="GU52" s="176">
        <f t="shared" si="217"/>
        <v>23.881191773507155</v>
      </c>
      <c r="GV52" s="176">
        <f t="shared" si="217"/>
        <v>22.135827586615878</v>
      </c>
      <c r="GW52" s="176">
        <f t="shared" si="217"/>
        <v>21.38356323115816</v>
      </c>
      <c r="GX52" s="176">
        <f t="shared" si="217"/>
        <v>20.916722949678856</v>
      </c>
      <c r="GY52" s="176">
        <f t="shared" si="217"/>
        <v>21.050269080928203</v>
      </c>
      <c r="GZ52" s="176">
        <f t="shared" si="217"/>
        <v>21.273741213726112</v>
      </c>
      <c r="HA52" s="176">
        <f t="shared" si="217"/>
        <v>21.253687899822815</v>
      </c>
      <c r="HB52" s="176">
        <f t="shared" si="217"/>
        <v>20.950663606302257</v>
      </c>
      <c r="HC52" s="176">
        <f t="shared" si="217"/>
        <v>20.182136688282462</v>
      </c>
      <c r="HD52" s="176">
        <f t="shared" si="212"/>
        <v>19.93458666130552</v>
      </c>
      <c r="HE52" s="176">
        <f t="shared" si="212"/>
        <v>19.629797582659911</v>
      </c>
      <c r="HF52" s="176">
        <f t="shared" si="212"/>
        <v>18.850037676893983</v>
      </c>
      <c r="HG52" s="176">
        <f t="shared" si="212"/>
        <v>18.149811743176041</v>
      </c>
      <c r="HH52" s="176">
        <f t="shared" si="212"/>
        <v>17.887102768608123</v>
      </c>
      <c r="HI52" s="176">
        <f t="shared" si="212"/>
        <v>16.875615107914999</v>
      </c>
      <c r="HJ52" s="176">
        <f t="shared" si="212"/>
        <v>16.810991485394595</v>
      </c>
      <c r="HK52" s="176">
        <f t="shared" si="212"/>
        <v>16.267506252702734</v>
      </c>
      <c r="HL52" s="176">
        <f t="shared" si="212"/>
        <v>15.894743720540889</v>
      </c>
      <c r="HM52" s="176">
        <f t="shared" si="212"/>
        <v>15.427838955995581</v>
      </c>
      <c r="HN52" s="176">
        <f t="shared" si="222"/>
        <v>0</v>
      </c>
      <c r="HO52" s="176">
        <f t="shared" si="222"/>
        <v>0</v>
      </c>
      <c r="HP52" s="176">
        <f t="shared" si="222"/>
        <v>0</v>
      </c>
      <c r="HQ52" s="176">
        <f t="shared" si="222"/>
        <v>0</v>
      </c>
      <c r="HR52" s="176">
        <f t="shared" si="222"/>
        <v>0</v>
      </c>
      <c r="HS52" s="176">
        <f t="shared" si="222"/>
        <v>0</v>
      </c>
      <c r="HT52" s="176">
        <f t="shared" si="222"/>
        <v>0</v>
      </c>
      <c r="HU52" s="176">
        <f t="shared" si="222"/>
        <v>0</v>
      </c>
      <c r="HV52" s="176">
        <f t="shared" si="222"/>
        <v>0</v>
      </c>
      <c r="HW52" s="176">
        <f t="shared" si="222"/>
        <v>0</v>
      </c>
      <c r="HX52" s="176">
        <f t="shared" si="222"/>
        <v>0</v>
      </c>
      <c r="HY52" s="176">
        <f t="shared" si="222"/>
        <v>0</v>
      </c>
      <c r="HZ52" s="176">
        <f t="shared" si="222"/>
        <v>0</v>
      </c>
      <c r="IA52" s="176">
        <f t="shared" si="222"/>
        <v>0</v>
      </c>
      <c r="IB52" s="176">
        <f t="shared" si="222"/>
        <v>0</v>
      </c>
    </row>
    <row r="53" spans="1:236" s="144" customFormat="1">
      <c r="A53" s="185" t="s">
        <v>280</v>
      </c>
      <c r="B53" s="419">
        <f t="shared" si="237"/>
        <v>2920.6398271478424</v>
      </c>
      <c r="C53" s="225">
        <f t="shared" si="238"/>
        <v>2228.8403446291541</v>
      </c>
      <c r="D53" s="226">
        <f>SUM(B53:C53)</f>
        <v>5149.4801717769969</v>
      </c>
      <c r="E53" s="227">
        <f t="shared" si="239"/>
        <v>0</v>
      </c>
      <c r="F53" s="228">
        <f t="shared" si="240"/>
        <v>0</v>
      </c>
      <c r="G53" s="227">
        <f t="shared" si="241"/>
        <v>0</v>
      </c>
      <c r="H53" s="228">
        <f t="shared" si="242"/>
        <v>0</v>
      </c>
      <c r="I53" s="227">
        <f>B53+E53+G53</f>
        <v>2920.6398271478424</v>
      </c>
      <c r="J53" s="176">
        <f>H53+F53+C53</f>
        <v>2228.8403446291541</v>
      </c>
      <c r="K53" s="228">
        <f>SUM(I53:J53)</f>
        <v>5149.4801717769969</v>
      </c>
      <c r="L53" s="227">
        <f t="shared" si="243"/>
        <v>2336.5118617182738</v>
      </c>
      <c r="M53" s="176">
        <f t="shared" si="244"/>
        <v>1783.0722757033234</v>
      </c>
      <c r="N53" s="228">
        <f>SUM(L53:M53)</f>
        <v>4119.584137421597</v>
      </c>
      <c r="O53" s="176">
        <f t="shared" si="2"/>
        <v>64.404424798630302</v>
      </c>
      <c r="P53" s="176">
        <f t="shared" si="213"/>
        <v>37.777455340506556</v>
      </c>
      <c r="Q53" s="176">
        <f t="shared" si="213"/>
        <v>36.419194751640852</v>
      </c>
      <c r="R53" s="176">
        <f t="shared" si="213"/>
        <v>36.260714307282335</v>
      </c>
      <c r="S53" s="176">
        <f t="shared" si="213"/>
        <v>33.790723133860453</v>
      </c>
      <c r="T53" s="176">
        <f t="shared" si="213"/>
        <v>31.121276876109974</v>
      </c>
      <c r="U53" s="176">
        <f t="shared" si="213"/>
        <v>30.095780245903416</v>
      </c>
      <c r="V53" s="176">
        <f t="shared" si="213"/>
        <v>29.105854725546646</v>
      </c>
      <c r="W53" s="176">
        <f t="shared" si="213"/>
        <v>29.657168689784459</v>
      </c>
      <c r="X53" s="176">
        <f t="shared" si="213"/>
        <v>30.067313037151973</v>
      </c>
      <c r="Y53" s="176">
        <f t="shared" si="213"/>
        <v>29.653317590573497</v>
      </c>
      <c r="Z53" s="176">
        <f t="shared" si="209"/>
        <v>29.459054944335264</v>
      </c>
      <c r="AA53" s="176">
        <f t="shared" si="209"/>
        <v>28.534020243683607</v>
      </c>
      <c r="AB53" s="176">
        <f t="shared" si="209"/>
        <v>28.018368247874736</v>
      </c>
      <c r="AC53" s="176">
        <f t="shared" si="209"/>
        <v>27.720304463504814</v>
      </c>
      <c r="AD53" s="176">
        <f t="shared" si="209"/>
        <v>26.747856193448406</v>
      </c>
      <c r="AE53" s="176">
        <f t="shared" si="209"/>
        <v>25.886237673089649</v>
      </c>
      <c r="AF53" s="176">
        <f t="shared" si="209"/>
        <v>25.049440965261091</v>
      </c>
      <c r="AG53" s="176">
        <f t="shared" si="209"/>
        <v>23.340950521349935</v>
      </c>
      <c r="AH53" s="176">
        <f t="shared" si="209"/>
        <v>23.112639477534064</v>
      </c>
      <c r="AI53" s="176">
        <f t="shared" si="209"/>
        <v>22.310294001126842</v>
      </c>
      <c r="AJ53" s="176">
        <f t="shared" si="218"/>
        <v>0</v>
      </c>
      <c r="AK53" s="176">
        <f t="shared" si="218"/>
        <v>0</v>
      </c>
      <c r="AL53" s="176">
        <f t="shared" si="218"/>
        <v>0</v>
      </c>
      <c r="AM53" s="176">
        <f t="shared" si="218"/>
        <v>0</v>
      </c>
      <c r="AN53" s="176">
        <f t="shared" si="218"/>
        <v>0</v>
      </c>
      <c r="AO53" s="176">
        <f t="shared" si="218"/>
        <v>0</v>
      </c>
      <c r="AP53" s="176">
        <f t="shared" si="218"/>
        <v>0</v>
      </c>
      <c r="AQ53" s="176">
        <f t="shared" si="218"/>
        <v>0</v>
      </c>
      <c r="AR53" s="176">
        <f t="shared" si="218"/>
        <v>0</v>
      </c>
      <c r="AS53" s="176">
        <f t="shared" si="218"/>
        <v>0</v>
      </c>
      <c r="AT53" s="176">
        <f t="shared" si="218"/>
        <v>0</v>
      </c>
      <c r="AU53" s="176">
        <f t="shared" si="218"/>
        <v>0</v>
      </c>
      <c r="AV53" s="176">
        <f t="shared" si="218"/>
        <v>0</v>
      </c>
      <c r="AW53" s="176">
        <f t="shared" si="218"/>
        <v>0</v>
      </c>
      <c r="AX53" s="176">
        <f t="shared" si="218"/>
        <v>0</v>
      </c>
      <c r="AY53" s="187"/>
      <c r="AZ53" s="176">
        <f t="shared" si="214"/>
        <v>26.626969458123746</v>
      </c>
      <c r="BA53" s="176">
        <f t="shared" si="214"/>
        <v>26.21854524414934</v>
      </c>
      <c r="BB53" s="176">
        <f t="shared" si="214"/>
        <v>26.374948208544645</v>
      </c>
      <c r="BC53" s="176">
        <f t="shared" si="214"/>
        <v>25.941704285311932</v>
      </c>
      <c r="BD53" s="176">
        <f t="shared" si="214"/>
        <v>24.045746912835373</v>
      </c>
      <c r="BE53" s="176">
        <f t="shared" si="214"/>
        <v>23.228575825280437</v>
      </c>
      <c r="BF53" s="176">
        <f t="shared" si="214"/>
        <v>22.721455718148974</v>
      </c>
      <c r="BG53" s="176">
        <f t="shared" si="214"/>
        <v>22.866524451660055</v>
      </c>
      <c r="BH53" s="176">
        <f t="shared" si="214"/>
        <v>23.109278165127684</v>
      </c>
      <c r="BI53" s="176">
        <f t="shared" si="214"/>
        <v>23.087494614953396</v>
      </c>
      <c r="BJ53" s="176">
        <f t="shared" si="210"/>
        <v>22.758324836144599</v>
      </c>
      <c r="BK53" s="176">
        <f t="shared" si="210"/>
        <v>21.923488022653203</v>
      </c>
      <c r="BL53" s="176">
        <f t="shared" si="210"/>
        <v>21.654578930654665</v>
      </c>
      <c r="BM53" s="176">
        <f t="shared" si="210"/>
        <v>21.323492097861479</v>
      </c>
      <c r="BN53" s="176">
        <f t="shared" si="210"/>
        <v>20.476453094080991</v>
      </c>
      <c r="BO53" s="176">
        <f t="shared" si="210"/>
        <v>19.71581039761519</v>
      </c>
      <c r="BP53" s="176">
        <f t="shared" si="210"/>
        <v>19.430434416551346</v>
      </c>
      <c r="BQ53" s="176">
        <f t="shared" si="210"/>
        <v>18.33167376713299</v>
      </c>
      <c r="BR53" s="176">
        <f t="shared" si="210"/>
        <v>18.2614743013287</v>
      </c>
      <c r="BS53" s="176">
        <f t="shared" si="210"/>
        <v>17.671096177672119</v>
      </c>
      <c r="BT53" s="176">
        <f t="shared" si="219"/>
        <v>0</v>
      </c>
      <c r="BU53" s="176">
        <f t="shared" si="219"/>
        <v>0</v>
      </c>
      <c r="BV53" s="176">
        <f t="shared" si="219"/>
        <v>0</v>
      </c>
      <c r="BW53" s="176">
        <f t="shared" si="219"/>
        <v>0</v>
      </c>
      <c r="BX53" s="176">
        <f t="shared" si="219"/>
        <v>0</v>
      </c>
      <c r="BY53" s="176">
        <f t="shared" si="219"/>
        <v>0</v>
      </c>
      <c r="BZ53" s="176">
        <f t="shared" si="219"/>
        <v>0</v>
      </c>
      <c r="CA53" s="176">
        <f t="shared" si="219"/>
        <v>0</v>
      </c>
      <c r="CB53" s="176">
        <f t="shared" si="219"/>
        <v>0</v>
      </c>
      <c r="CC53" s="176">
        <f t="shared" si="219"/>
        <v>0</v>
      </c>
      <c r="CD53" s="176">
        <f t="shared" si="219"/>
        <v>0</v>
      </c>
      <c r="CE53" s="176">
        <f t="shared" si="219"/>
        <v>0</v>
      </c>
      <c r="CF53" s="176">
        <f t="shared" si="219"/>
        <v>0</v>
      </c>
      <c r="CG53" s="176">
        <f t="shared" si="219"/>
        <v>0</v>
      </c>
      <c r="CH53" s="176">
        <f t="shared" si="219"/>
        <v>0</v>
      </c>
      <c r="CI53" s="187"/>
      <c r="CJ53" s="176">
        <v>0</v>
      </c>
      <c r="CK53" s="176">
        <f t="shared" si="252"/>
        <v>36.419194751640852</v>
      </c>
      <c r="CL53" s="176">
        <f t="shared" si="252"/>
        <v>36.260714307282335</v>
      </c>
      <c r="CM53" s="176">
        <f t="shared" si="252"/>
        <v>33.790723133860453</v>
      </c>
      <c r="CN53" s="176">
        <f t="shared" si="252"/>
        <v>31.121276876109974</v>
      </c>
      <c r="CO53" s="176">
        <f t="shared" si="252"/>
        <v>30.095780245903416</v>
      </c>
      <c r="CP53" s="176">
        <f t="shared" si="252"/>
        <v>29.105854725546646</v>
      </c>
      <c r="CQ53" s="176">
        <f t="shared" si="252"/>
        <v>29.657168689784459</v>
      </c>
      <c r="CR53" s="176">
        <f t="shared" si="252"/>
        <v>30.067313037151973</v>
      </c>
      <c r="CS53" s="176">
        <f t="shared" si="252"/>
        <v>29.653317590573497</v>
      </c>
      <c r="CT53" s="176">
        <f t="shared" si="252"/>
        <v>29.459054944335264</v>
      </c>
      <c r="CU53" s="176">
        <f t="shared" si="252"/>
        <v>28.534020243683607</v>
      </c>
      <c r="CV53" s="176">
        <f t="shared" si="252"/>
        <v>28.018368247874736</v>
      </c>
      <c r="CW53" s="176">
        <f t="shared" si="252"/>
        <v>27.720304463504814</v>
      </c>
      <c r="CX53" s="176">
        <f t="shared" si="252"/>
        <v>26.747856193448406</v>
      </c>
      <c r="CY53" s="176">
        <f t="shared" si="252"/>
        <v>25.886237673089649</v>
      </c>
      <c r="CZ53" s="176">
        <f t="shared" si="252"/>
        <v>25.049440965261091</v>
      </c>
      <c r="DA53" s="176">
        <f t="shared" si="252"/>
        <v>23.340950521349935</v>
      </c>
      <c r="DB53" s="176">
        <f t="shared" si="252"/>
        <v>23.112639477534064</v>
      </c>
      <c r="DC53" s="176">
        <f t="shared" si="252"/>
        <v>22.310294001126842</v>
      </c>
      <c r="DD53" s="176">
        <f t="shared" si="252"/>
        <v>21.802522536121668</v>
      </c>
      <c r="DE53" s="176">
        <f t="shared" si="252"/>
        <v>0</v>
      </c>
      <c r="DF53" s="176">
        <f t="shared" si="252"/>
        <v>0</v>
      </c>
      <c r="DG53" s="176">
        <f t="shared" si="252"/>
        <v>0</v>
      </c>
      <c r="DH53" s="176">
        <f t="shared" si="252"/>
        <v>0</v>
      </c>
      <c r="DI53" s="176">
        <f t="shared" si="252"/>
        <v>0</v>
      </c>
      <c r="DJ53" s="176">
        <f t="shared" si="252"/>
        <v>0</v>
      </c>
      <c r="DK53" s="176">
        <f t="shared" si="252"/>
        <v>0</v>
      </c>
      <c r="DL53" s="176">
        <f t="shared" si="252"/>
        <v>0</v>
      </c>
      <c r="DM53" s="176">
        <f t="shared" si="252"/>
        <v>0</v>
      </c>
      <c r="DN53" s="176">
        <f t="shared" si="252"/>
        <v>0</v>
      </c>
      <c r="DO53" s="176">
        <f t="shared" si="252"/>
        <v>0</v>
      </c>
      <c r="DP53" s="176">
        <f t="shared" si="252"/>
        <v>0</v>
      </c>
      <c r="DQ53" s="176">
        <f t="shared" si="252"/>
        <v>0</v>
      </c>
      <c r="DR53" s="176">
        <f t="shared" si="252"/>
        <v>0</v>
      </c>
      <c r="DS53" s="176">
        <f t="shared" si="252"/>
        <v>0</v>
      </c>
      <c r="DT53" s="187"/>
      <c r="DU53" s="176">
        <v>0</v>
      </c>
      <c r="DV53" s="176">
        <f t="shared" si="208"/>
        <v>26.21854524414934</v>
      </c>
      <c r="DW53" s="176">
        <f t="shared" si="208"/>
        <v>26.374948208544645</v>
      </c>
      <c r="DX53" s="176">
        <f t="shared" si="208"/>
        <v>25.941704285311932</v>
      </c>
      <c r="DY53" s="176">
        <f t="shared" si="208"/>
        <v>24.045746912835373</v>
      </c>
      <c r="DZ53" s="176">
        <f t="shared" si="208"/>
        <v>23.228575825280437</v>
      </c>
      <c r="EA53" s="176">
        <f t="shared" si="208"/>
        <v>22.721455718148974</v>
      </c>
      <c r="EB53" s="176">
        <f t="shared" si="208"/>
        <v>22.866524451660055</v>
      </c>
      <c r="EC53" s="176">
        <f t="shared" si="208"/>
        <v>23.109278165127684</v>
      </c>
      <c r="ED53" s="176">
        <f t="shared" si="208"/>
        <v>23.087494614953396</v>
      </c>
      <c r="EE53" s="176">
        <f t="shared" si="208"/>
        <v>22.758324836144599</v>
      </c>
      <c r="EF53" s="176">
        <f t="shared" si="279"/>
        <v>21.923488022653203</v>
      </c>
      <c r="EG53" s="176">
        <f t="shared" si="279"/>
        <v>21.654578930654665</v>
      </c>
      <c r="EH53" s="176">
        <f t="shared" si="279"/>
        <v>21.323492097861479</v>
      </c>
      <c r="EI53" s="176">
        <f t="shared" si="279"/>
        <v>20.476453094080991</v>
      </c>
      <c r="EJ53" s="176">
        <f t="shared" si="279"/>
        <v>19.71581039761519</v>
      </c>
      <c r="EK53" s="176">
        <f t="shared" si="279"/>
        <v>19.430434416551346</v>
      </c>
      <c r="EL53" s="176">
        <f t="shared" si="279"/>
        <v>18.33167376713299</v>
      </c>
      <c r="EM53" s="176">
        <f t="shared" si="279"/>
        <v>18.2614743013287</v>
      </c>
      <c r="EN53" s="176">
        <f t="shared" si="279"/>
        <v>17.671096177672119</v>
      </c>
      <c r="EO53" s="176">
        <f t="shared" si="279"/>
        <v>17.2661710185888</v>
      </c>
      <c r="EP53" s="176">
        <f t="shared" si="223"/>
        <v>0</v>
      </c>
      <c r="EQ53" s="176">
        <f t="shared" si="223"/>
        <v>0</v>
      </c>
      <c r="ER53" s="176">
        <f t="shared" si="223"/>
        <v>0</v>
      </c>
      <c r="ES53" s="176">
        <f t="shared" si="223"/>
        <v>0</v>
      </c>
      <c r="ET53" s="176">
        <f t="shared" si="223"/>
        <v>0</v>
      </c>
      <c r="EU53" s="176">
        <f t="shared" si="223"/>
        <v>0</v>
      </c>
      <c r="EV53" s="176">
        <f t="shared" si="223"/>
        <v>0</v>
      </c>
      <c r="EW53" s="176">
        <f t="shared" si="223"/>
        <v>0</v>
      </c>
      <c r="EX53" s="176">
        <f t="shared" si="223"/>
        <v>0</v>
      </c>
      <c r="EY53" s="176">
        <f t="shared" si="223"/>
        <v>0</v>
      </c>
      <c r="EZ53" s="176">
        <f t="shared" si="223"/>
        <v>0</v>
      </c>
      <c r="FA53" s="176">
        <f t="shared" si="223"/>
        <v>0</v>
      </c>
      <c r="FB53" s="176">
        <f t="shared" si="223"/>
        <v>0</v>
      </c>
      <c r="FC53" s="176">
        <f t="shared" si="223"/>
        <v>0</v>
      </c>
      <c r="FD53" s="176">
        <f t="shared" si="223"/>
        <v>0</v>
      </c>
      <c r="FE53" s="187"/>
      <c r="FF53" s="176">
        <v>0</v>
      </c>
      <c r="FG53" s="176">
        <v>51</v>
      </c>
      <c r="FH53" s="176">
        <f t="shared" si="216"/>
        <v>36.260714307282335</v>
      </c>
      <c r="FI53" s="176">
        <f t="shared" si="216"/>
        <v>33.790723133860453</v>
      </c>
      <c r="FJ53" s="176">
        <f t="shared" si="216"/>
        <v>31.121276876109974</v>
      </c>
      <c r="FK53" s="176">
        <f t="shared" si="216"/>
        <v>30.095780245903416</v>
      </c>
      <c r="FL53" s="176">
        <f t="shared" si="216"/>
        <v>29.105854725546646</v>
      </c>
      <c r="FM53" s="176">
        <f t="shared" si="216"/>
        <v>29.657168689784459</v>
      </c>
      <c r="FN53" s="176">
        <f t="shared" si="216"/>
        <v>30.067313037151973</v>
      </c>
      <c r="FO53" s="176">
        <f t="shared" si="216"/>
        <v>29.653317590573497</v>
      </c>
      <c r="FP53" s="176">
        <f t="shared" si="216"/>
        <v>29.459054944335264</v>
      </c>
      <c r="FQ53" s="176">
        <f t="shared" si="216"/>
        <v>28.534020243683607</v>
      </c>
      <c r="FR53" s="176">
        <f t="shared" si="211"/>
        <v>28.018368247874736</v>
      </c>
      <c r="FS53" s="176">
        <f t="shared" si="211"/>
        <v>27.720304463504814</v>
      </c>
      <c r="FT53" s="176">
        <f t="shared" si="211"/>
        <v>26.747856193448406</v>
      </c>
      <c r="FU53" s="176">
        <f t="shared" si="211"/>
        <v>25.886237673089649</v>
      </c>
      <c r="FV53" s="176">
        <f t="shared" si="211"/>
        <v>25.049440965261091</v>
      </c>
      <c r="FW53" s="176">
        <f t="shared" si="211"/>
        <v>23.340950521349935</v>
      </c>
      <c r="FX53" s="176">
        <f t="shared" si="211"/>
        <v>23.112639477534064</v>
      </c>
      <c r="FY53" s="176">
        <f t="shared" si="211"/>
        <v>22.310294001126842</v>
      </c>
      <c r="FZ53" s="176">
        <f t="shared" si="211"/>
        <v>21.802522536121668</v>
      </c>
      <c r="GA53" s="176">
        <f t="shared" si="211"/>
        <v>21.147568847674908</v>
      </c>
      <c r="GB53" s="176">
        <f t="shared" si="221"/>
        <v>0</v>
      </c>
      <c r="GC53" s="176">
        <f t="shared" si="221"/>
        <v>0</v>
      </c>
      <c r="GD53" s="176">
        <f t="shared" si="221"/>
        <v>0</v>
      </c>
      <c r="GE53" s="176">
        <f t="shared" si="221"/>
        <v>0</v>
      </c>
      <c r="GF53" s="176">
        <f t="shared" si="221"/>
        <v>0</v>
      </c>
      <c r="GG53" s="176">
        <f t="shared" si="221"/>
        <v>0</v>
      </c>
      <c r="GH53" s="176">
        <f t="shared" si="221"/>
        <v>0</v>
      </c>
      <c r="GI53" s="176">
        <f t="shared" si="221"/>
        <v>0</v>
      </c>
      <c r="GJ53" s="176">
        <f t="shared" si="221"/>
        <v>0</v>
      </c>
      <c r="GK53" s="176">
        <f t="shared" si="221"/>
        <v>0</v>
      </c>
      <c r="GL53" s="176">
        <f t="shared" si="221"/>
        <v>0</v>
      </c>
      <c r="GM53" s="176">
        <f t="shared" si="221"/>
        <v>0</v>
      </c>
      <c r="GN53" s="176">
        <f t="shared" si="221"/>
        <v>0</v>
      </c>
      <c r="GO53" s="176">
        <f t="shared" si="221"/>
        <v>0</v>
      </c>
      <c r="GP53" s="176">
        <f t="shared" si="221"/>
        <v>0</v>
      </c>
      <c r="GQ53" s="187"/>
      <c r="GR53" s="176">
        <v>0</v>
      </c>
      <c r="GS53" s="176">
        <v>0</v>
      </c>
      <c r="GT53" s="176">
        <f t="shared" si="217"/>
        <v>26.374948208544645</v>
      </c>
      <c r="GU53" s="176">
        <f t="shared" si="217"/>
        <v>25.941704285311932</v>
      </c>
      <c r="GV53" s="176">
        <f t="shared" si="217"/>
        <v>24.045746912835373</v>
      </c>
      <c r="GW53" s="176">
        <f t="shared" si="217"/>
        <v>23.228575825280437</v>
      </c>
      <c r="GX53" s="176">
        <f t="shared" si="217"/>
        <v>22.721455718148974</v>
      </c>
      <c r="GY53" s="176">
        <f t="shared" si="217"/>
        <v>22.866524451660055</v>
      </c>
      <c r="GZ53" s="176">
        <f t="shared" si="217"/>
        <v>23.109278165127684</v>
      </c>
      <c r="HA53" s="176">
        <f t="shared" si="217"/>
        <v>23.087494614953396</v>
      </c>
      <c r="HB53" s="176">
        <f t="shared" si="217"/>
        <v>22.758324836144599</v>
      </c>
      <c r="HC53" s="176">
        <f t="shared" si="217"/>
        <v>21.923488022653203</v>
      </c>
      <c r="HD53" s="176">
        <f t="shared" si="212"/>
        <v>21.654578930654665</v>
      </c>
      <c r="HE53" s="176">
        <f t="shared" si="212"/>
        <v>21.323492097861479</v>
      </c>
      <c r="HF53" s="176">
        <f t="shared" si="212"/>
        <v>20.476453094080991</v>
      </c>
      <c r="HG53" s="176">
        <f t="shared" si="212"/>
        <v>19.71581039761519</v>
      </c>
      <c r="HH53" s="176">
        <f t="shared" si="212"/>
        <v>19.430434416551346</v>
      </c>
      <c r="HI53" s="176">
        <f t="shared" si="212"/>
        <v>18.33167376713299</v>
      </c>
      <c r="HJ53" s="176">
        <f t="shared" si="212"/>
        <v>18.2614743013287</v>
      </c>
      <c r="HK53" s="176">
        <f t="shared" si="212"/>
        <v>17.671096177672119</v>
      </c>
      <c r="HL53" s="176">
        <f t="shared" si="212"/>
        <v>17.2661710185888</v>
      </c>
      <c r="HM53" s="176">
        <f t="shared" si="212"/>
        <v>16.758980864675525</v>
      </c>
      <c r="HN53" s="176">
        <f t="shared" si="222"/>
        <v>0</v>
      </c>
      <c r="HO53" s="176">
        <f t="shared" si="222"/>
        <v>0</v>
      </c>
      <c r="HP53" s="176">
        <f t="shared" si="222"/>
        <v>0</v>
      </c>
      <c r="HQ53" s="176">
        <f t="shared" si="222"/>
        <v>0</v>
      </c>
      <c r="HR53" s="176">
        <f t="shared" si="222"/>
        <v>0</v>
      </c>
      <c r="HS53" s="176">
        <f t="shared" si="222"/>
        <v>0</v>
      </c>
      <c r="HT53" s="176">
        <f t="shared" si="222"/>
        <v>0</v>
      </c>
      <c r="HU53" s="176">
        <f t="shared" si="222"/>
        <v>0</v>
      </c>
      <c r="HV53" s="176">
        <f t="shared" si="222"/>
        <v>0</v>
      </c>
      <c r="HW53" s="176">
        <f t="shared" si="222"/>
        <v>0</v>
      </c>
      <c r="HX53" s="176">
        <f t="shared" si="222"/>
        <v>0</v>
      </c>
      <c r="HY53" s="176">
        <f t="shared" si="222"/>
        <v>0</v>
      </c>
      <c r="HZ53" s="176">
        <f t="shared" si="222"/>
        <v>0</v>
      </c>
      <c r="IA53" s="176">
        <f t="shared" si="222"/>
        <v>0</v>
      </c>
      <c r="IB53" s="176">
        <f t="shared" si="222"/>
        <v>0</v>
      </c>
    </row>
    <row r="54" spans="1:236" s="144" customFormat="1">
      <c r="A54" s="185" t="s">
        <v>281</v>
      </c>
      <c r="B54" s="419">
        <f t="shared" ref="B54" si="280">SUM(P54:AX54)*VLOOKUP($A54,input,12,FALSE)</f>
        <v>11498.976233742078</v>
      </c>
      <c r="C54" s="225">
        <f t="shared" ref="C54" si="281">SUM(AZ54:CH54)*VLOOKUP($A54,input,12,FALSE)</f>
        <v>8775.2628425684998</v>
      </c>
      <c r="D54" s="226">
        <f>SUM(B54:C54)</f>
        <v>20274.23907631058</v>
      </c>
      <c r="E54" s="227">
        <f t="shared" ref="E54" si="282">IF(Years&gt;1,SUM(CJ54:DS54)*VLOOKUP($A54,input,26,FALSE),0)</f>
        <v>0</v>
      </c>
      <c r="F54" s="228">
        <f t="shared" ref="F54" si="283">IF(Years&gt;1,SUM(DU54:FD54)*VLOOKUP($A54,input,26,FALSE),0)</f>
        <v>0</v>
      </c>
      <c r="G54" s="227">
        <f t="shared" ref="G54" si="284">IF(Years&gt;2,SUM(FF54:GP54)*VLOOKUP($A54,input,40,FALSE),0)</f>
        <v>0</v>
      </c>
      <c r="H54" s="228">
        <f t="shared" ref="H54" si="285">IF(Years&gt;2,SUM(GR54:IB54)*VLOOKUP($A54,input,40,FALSE),0)</f>
        <v>0</v>
      </c>
      <c r="I54" s="227">
        <f>B54+E54+G54</f>
        <v>11498.976233742078</v>
      </c>
      <c r="J54" s="176">
        <f>H54+F54+C54</f>
        <v>8775.2628425684998</v>
      </c>
      <c r="K54" s="228">
        <f>SUM(I54:J54)</f>
        <v>20274.23907631058</v>
      </c>
      <c r="L54" s="227">
        <f t="shared" ref="L54" si="286">(B54*VLOOKUP($A54,input,16,FALSE))+(E54*VLOOKUP($A54,input,30,FALSE))+(G54*VLOOKUP($A54,input,44,FALSE))</f>
        <v>9199.1809869936624</v>
      </c>
      <c r="M54" s="176">
        <f t="shared" ref="M54" si="287">(C54*(VLOOKUP($A54,input,16,FALSE))+(F54*VLOOKUP($A54,input,30,FALSE))+(H54*VLOOKUP($A54,input,44,FALSE)))</f>
        <v>7020.2102740547998</v>
      </c>
      <c r="N54" s="228">
        <f>SUM(L54:M54)</f>
        <v>16219.391261048462</v>
      </c>
      <c r="O54" s="176">
        <f t="shared" si="2"/>
        <v>253.5694210643216</v>
      </c>
      <c r="P54" s="176">
        <f t="shared" si="213"/>
        <v>148.73523845490868</v>
      </c>
      <c r="Q54" s="176">
        <f t="shared" si="213"/>
        <v>143.38757247931744</v>
      </c>
      <c r="R54" s="176">
        <f t="shared" si="213"/>
        <v>142.76361232981449</v>
      </c>
      <c r="S54" s="176">
        <f t="shared" si="213"/>
        <v>133.03890422417061</v>
      </c>
      <c r="T54" s="176">
        <f t="shared" si="213"/>
        <v>122.52891295794159</v>
      </c>
      <c r="U54" s="176">
        <f t="shared" si="213"/>
        <v>118.49138622529975</v>
      </c>
      <c r="V54" s="176">
        <f t="shared" si="213"/>
        <v>114.59390803372366</v>
      </c>
      <c r="W54" s="176">
        <f t="shared" si="213"/>
        <v>116.76450987006569</v>
      </c>
      <c r="X54" s="176">
        <f t="shared" si="213"/>
        <v>118.37930675770123</v>
      </c>
      <c r="Y54" s="176">
        <f t="shared" si="213"/>
        <v>116.74934754231509</v>
      </c>
      <c r="Z54" s="176">
        <f t="shared" si="209"/>
        <v>115.98450775226858</v>
      </c>
      <c r="AA54" s="176">
        <f t="shared" si="209"/>
        <v>112.34251398798862</v>
      </c>
      <c r="AB54" s="176">
        <f t="shared" si="209"/>
        <v>110.31231841591827</v>
      </c>
      <c r="AC54" s="176">
        <f t="shared" si="209"/>
        <v>109.13879871631327</v>
      </c>
      <c r="AD54" s="176">
        <f t="shared" si="209"/>
        <v>105.31013095591976</v>
      </c>
      <c r="AE54" s="176">
        <f t="shared" si="209"/>
        <v>101.91781575290729</v>
      </c>
      <c r="AF54" s="176">
        <f t="shared" si="209"/>
        <v>98.623227571799404</v>
      </c>
      <c r="AG54" s="176">
        <f t="shared" si="209"/>
        <v>91.896656624057769</v>
      </c>
      <c r="AH54" s="176">
        <f t="shared" si="209"/>
        <v>90.997763428691286</v>
      </c>
      <c r="AI54" s="176">
        <f t="shared" si="209"/>
        <v>87.838814667293704</v>
      </c>
      <c r="AJ54" s="176">
        <f t="shared" si="218"/>
        <v>0</v>
      </c>
      <c r="AK54" s="176">
        <f t="shared" si="218"/>
        <v>0</v>
      </c>
      <c r="AL54" s="176">
        <f t="shared" si="218"/>
        <v>0</v>
      </c>
      <c r="AM54" s="176">
        <f t="shared" si="218"/>
        <v>0</v>
      </c>
      <c r="AN54" s="176">
        <f t="shared" si="218"/>
        <v>0</v>
      </c>
      <c r="AO54" s="176">
        <f t="shared" si="218"/>
        <v>0</v>
      </c>
      <c r="AP54" s="176">
        <f t="shared" si="218"/>
        <v>0</v>
      </c>
      <c r="AQ54" s="176">
        <f t="shared" si="218"/>
        <v>0</v>
      </c>
      <c r="AR54" s="176">
        <f t="shared" si="218"/>
        <v>0</v>
      </c>
      <c r="AS54" s="176">
        <f t="shared" si="218"/>
        <v>0</v>
      </c>
      <c r="AT54" s="176">
        <f t="shared" si="218"/>
        <v>0</v>
      </c>
      <c r="AU54" s="176">
        <f t="shared" si="218"/>
        <v>0</v>
      </c>
      <c r="AV54" s="176">
        <f t="shared" si="218"/>
        <v>0</v>
      </c>
      <c r="AW54" s="176">
        <f t="shared" si="218"/>
        <v>0</v>
      </c>
      <c r="AX54" s="176">
        <f t="shared" si="218"/>
        <v>0</v>
      </c>
      <c r="AY54" s="187"/>
      <c r="AZ54" s="176">
        <f t="shared" si="214"/>
        <v>104.83418260941293</v>
      </c>
      <c r="BA54" s="176">
        <f t="shared" si="214"/>
        <v>103.2261581326794</v>
      </c>
      <c r="BB54" s="176">
        <f t="shared" si="214"/>
        <v>103.84193894678434</v>
      </c>
      <c r="BC54" s="176">
        <f t="shared" si="214"/>
        <v>102.13619572902813</v>
      </c>
      <c r="BD54" s="176">
        <f t="shared" si="214"/>
        <v>94.671540702534713</v>
      </c>
      <c r="BE54" s="176">
        <f t="shared" si="214"/>
        <v>91.454221392104131</v>
      </c>
      <c r="BF54" s="176">
        <f t="shared" si="214"/>
        <v>89.45761708459797</v>
      </c>
      <c r="BG54" s="176">
        <f t="shared" si="214"/>
        <v>90.028773412535898</v>
      </c>
      <c r="BH54" s="176">
        <f t="shared" si="214"/>
        <v>90.984529461559859</v>
      </c>
      <c r="BI54" s="176">
        <f t="shared" si="214"/>
        <v>90.89876451258796</v>
      </c>
      <c r="BJ54" s="176">
        <f t="shared" si="210"/>
        <v>89.60277606916361</v>
      </c>
      <c r="BK54" s="176">
        <f t="shared" si="210"/>
        <v>86.315904272046041</v>
      </c>
      <c r="BL54" s="176">
        <f t="shared" si="210"/>
        <v>85.257170761263225</v>
      </c>
      <c r="BM54" s="176">
        <f t="shared" si="210"/>
        <v>83.953634602437504</v>
      </c>
      <c r="BN54" s="176">
        <f t="shared" si="210"/>
        <v>80.618721038981732</v>
      </c>
      <c r="BO54" s="176">
        <f t="shared" si="210"/>
        <v>77.623962079753525</v>
      </c>
      <c r="BP54" s="176">
        <f t="shared" si="210"/>
        <v>76.500396074307872</v>
      </c>
      <c r="BQ54" s="176">
        <f t="shared" si="210"/>
        <v>72.174418431740747</v>
      </c>
      <c r="BR54" s="176">
        <f t="shared" si="210"/>
        <v>71.898033106374157</v>
      </c>
      <c r="BS54" s="176">
        <f t="shared" si="210"/>
        <v>69.573630093806244</v>
      </c>
      <c r="BT54" s="176">
        <f t="shared" si="219"/>
        <v>0</v>
      </c>
      <c r="BU54" s="176">
        <f t="shared" si="219"/>
        <v>0</v>
      </c>
      <c r="BV54" s="176">
        <f t="shared" si="219"/>
        <v>0</v>
      </c>
      <c r="BW54" s="176">
        <f t="shared" si="219"/>
        <v>0</v>
      </c>
      <c r="BX54" s="176">
        <f t="shared" si="219"/>
        <v>0</v>
      </c>
      <c r="BY54" s="176">
        <f t="shared" si="219"/>
        <v>0</v>
      </c>
      <c r="BZ54" s="176">
        <f t="shared" si="219"/>
        <v>0</v>
      </c>
      <c r="CA54" s="176">
        <f t="shared" si="219"/>
        <v>0</v>
      </c>
      <c r="CB54" s="176">
        <f t="shared" si="219"/>
        <v>0</v>
      </c>
      <c r="CC54" s="176">
        <f t="shared" si="219"/>
        <v>0</v>
      </c>
      <c r="CD54" s="176">
        <f t="shared" si="219"/>
        <v>0</v>
      </c>
      <c r="CE54" s="176">
        <f t="shared" si="219"/>
        <v>0</v>
      </c>
      <c r="CF54" s="176">
        <f t="shared" si="219"/>
        <v>0</v>
      </c>
      <c r="CG54" s="176">
        <f t="shared" si="219"/>
        <v>0</v>
      </c>
      <c r="CH54" s="176">
        <f t="shared" si="219"/>
        <v>0</v>
      </c>
      <c r="CI54" s="187"/>
      <c r="CJ54" s="176">
        <v>0</v>
      </c>
      <c r="CK54" s="176">
        <f t="shared" si="252"/>
        <v>143.38757247931744</v>
      </c>
      <c r="CL54" s="176">
        <f t="shared" si="252"/>
        <v>142.76361232981449</v>
      </c>
      <c r="CM54" s="176">
        <f t="shared" si="252"/>
        <v>133.03890422417061</v>
      </c>
      <c r="CN54" s="176">
        <f t="shared" si="252"/>
        <v>122.52891295794159</v>
      </c>
      <c r="CO54" s="176">
        <f t="shared" si="252"/>
        <v>118.49138622529975</v>
      </c>
      <c r="CP54" s="176">
        <f t="shared" si="252"/>
        <v>114.59390803372366</v>
      </c>
      <c r="CQ54" s="176">
        <f t="shared" si="252"/>
        <v>116.76450987006569</v>
      </c>
      <c r="CR54" s="176">
        <f t="shared" si="252"/>
        <v>118.37930675770123</v>
      </c>
      <c r="CS54" s="176">
        <f t="shared" si="252"/>
        <v>116.74934754231509</v>
      </c>
      <c r="CT54" s="176">
        <f t="shared" si="252"/>
        <v>115.98450775226858</v>
      </c>
      <c r="CU54" s="176">
        <f t="shared" si="252"/>
        <v>112.34251398798862</v>
      </c>
      <c r="CV54" s="176">
        <f t="shared" si="252"/>
        <v>110.31231841591827</v>
      </c>
      <c r="CW54" s="176">
        <f t="shared" si="252"/>
        <v>109.13879871631327</v>
      </c>
      <c r="CX54" s="176">
        <f t="shared" si="252"/>
        <v>105.31013095591976</v>
      </c>
      <c r="CY54" s="176">
        <f t="shared" si="252"/>
        <v>101.91781575290729</v>
      </c>
      <c r="CZ54" s="176">
        <f t="shared" si="252"/>
        <v>98.623227571799404</v>
      </c>
      <c r="DA54" s="176">
        <f t="shared" si="252"/>
        <v>91.896656624057769</v>
      </c>
      <c r="DB54" s="176">
        <f t="shared" si="252"/>
        <v>90.997763428691286</v>
      </c>
      <c r="DC54" s="176">
        <f t="shared" si="252"/>
        <v>87.838814667293704</v>
      </c>
      <c r="DD54" s="176">
        <f t="shared" si="252"/>
        <v>85.839645870787621</v>
      </c>
      <c r="DE54" s="176">
        <f t="shared" si="252"/>
        <v>0</v>
      </c>
      <c r="DF54" s="176">
        <f t="shared" si="252"/>
        <v>0</v>
      </c>
      <c r="DG54" s="176">
        <f t="shared" si="252"/>
        <v>0</v>
      </c>
      <c r="DH54" s="176">
        <f t="shared" si="252"/>
        <v>0</v>
      </c>
      <c r="DI54" s="176">
        <f t="shared" si="252"/>
        <v>0</v>
      </c>
      <c r="DJ54" s="176">
        <f t="shared" si="252"/>
        <v>0</v>
      </c>
      <c r="DK54" s="176">
        <f t="shared" si="252"/>
        <v>0</v>
      </c>
      <c r="DL54" s="176">
        <f t="shared" si="252"/>
        <v>0</v>
      </c>
      <c r="DM54" s="176">
        <f t="shared" si="252"/>
        <v>0</v>
      </c>
      <c r="DN54" s="176">
        <f t="shared" si="252"/>
        <v>0</v>
      </c>
      <c r="DO54" s="176">
        <f t="shared" si="252"/>
        <v>0</v>
      </c>
      <c r="DP54" s="176">
        <f t="shared" si="252"/>
        <v>0</v>
      </c>
      <c r="DQ54" s="176">
        <f t="shared" si="252"/>
        <v>0</v>
      </c>
      <c r="DR54" s="176">
        <f t="shared" si="252"/>
        <v>0</v>
      </c>
      <c r="DS54" s="176">
        <f t="shared" si="252"/>
        <v>0</v>
      </c>
      <c r="DT54" s="187"/>
      <c r="DU54" s="176">
        <v>0</v>
      </c>
      <c r="DV54" s="176">
        <f t="shared" si="208"/>
        <v>103.2261581326794</v>
      </c>
      <c r="DW54" s="176">
        <f t="shared" si="208"/>
        <v>103.84193894678434</v>
      </c>
      <c r="DX54" s="176">
        <f t="shared" si="208"/>
        <v>102.13619572902813</v>
      </c>
      <c r="DY54" s="176">
        <f t="shared" si="208"/>
        <v>94.671540702534713</v>
      </c>
      <c r="DZ54" s="176">
        <f t="shared" si="208"/>
        <v>91.454221392104131</v>
      </c>
      <c r="EA54" s="176">
        <f t="shared" si="208"/>
        <v>89.45761708459797</v>
      </c>
      <c r="EB54" s="176">
        <f t="shared" si="208"/>
        <v>90.028773412535898</v>
      </c>
      <c r="EC54" s="176">
        <f t="shared" si="208"/>
        <v>90.984529461559859</v>
      </c>
      <c r="ED54" s="176">
        <f t="shared" si="208"/>
        <v>90.89876451258796</v>
      </c>
      <c r="EE54" s="176">
        <f t="shared" si="208"/>
        <v>89.60277606916361</v>
      </c>
      <c r="EF54" s="176">
        <f t="shared" si="279"/>
        <v>86.315904272046041</v>
      </c>
      <c r="EG54" s="176">
        <f t="shared" si="279"/>
        <v>85.257170761263225</v>
      </c>
      <c r="EH54" s="176">
        <f t="shared" si="279"/>
        <v>83.953634602437504</v>
      </c>
      <c r="EI54" s="176">
        <f t="shared" si="279"/>
        <v>80.618721038981732</v>
      </c>
      <c r="EJ54" s="176">
        <f t="shared" si="279"/>
        <v>77.623962079753525</v>
      </c>
      <c r="EK54" s="176">
        <f t="shared" si="279"/>
        <v>76.500396074307872</v>
      </c>
      <c r="EL54" s="176">
        <f t="shared" si="279"/>
        <v>72.174418431740747</v>
      </c>
      <c r="EM54" s="176">
        <f t="shared" si="279"/>
        <v>71.898033106374157</v>
      </c>
      <c r="EN54" s="176">
        <f t="shared" si="279"/>
        <v>69.573630093806244</v>
      </c>
      <c r="EO54" s="176">
        <f t="shared" si="279"/>
        <v>67.979381896043904</v>
      </c>
      <c r="EP54" s="176">
        <f t="shared" si="223"/>
        <v>0</v>
      </c>
      <c r="EQ54" s="176">
        <f t="shared" si="223"/>
        <v>0</v>
      </c>
      <c r="ER54" s="176">
        <f t="shared" si="223"/>
        <v>0</v>
      </c>
      <c r="ES54" s="176">
        <f t="shared" si="223"/>
        <v>0</v>
      </c>
      <c r="ET54" s="176">
        <f t="shared" si="223"/>
        <v>0</v>
      </c>
      <c r="EU54" s="176">
        <f t="shared" si="223"/>
        <v>0</v>
      </c>
      <c r="EV54" s="176">
        <f t="shared" si="223"/>
        <v>0</v>
      </c>
      <c r="EW54" s="176">
        <f t="shared" si="223"/>
        <v>0</v>
      </c>
      <c r="EX54" s="176">
        <f t="shared" si="223"/>
        <v>0</v>
      </c>
      <c r="EY54" s="176">
        <f t="shared" si="223"/>
        <v>0</v>
      </c>
      <c r="EZ54" s="176">
        <f t="shared" si="223"/>
        <v>0</v>
      </c>
      <c r="FA54" s="176">
        <f t="shared" si="223"/>
        <v>0</v>
      </c>
      <c r="FB54" s="176">
        <f t="shared" si="223"/>
        <v>0</v>
      </c>
      <c r="FC54" s="176">
        <f t="shared" si="223"/>
        <v>0</v>
      </c>
      <c r="FD54" s="176">
        <f t="shared" si="223"/>
        <v>0</v>
      </c>
      <c r="FE54" s="187"/>
      <c r="FF54" s="176">
        <v>0</v>
      </c>
      <c r="FG54" s="176">
        <v>52</v>
      </c>
      <c r="FH54" s="176">
        <f t="shared" si="216"/>
        <v>142.76361232981449</v>
      </c>
      <c r="FI54" s="176">
        <f t="shared" si="216"/>
        <v>133.03890422417061</v>
      </c>
      <c r="FJ54" s="176">
        <f t="shared" si="216"/>
        <v>122.52891295794159</v>
      </c>
      <c r="FK54" s="176">
        <f t="shared" si="216"/>
        <v>118.49138622529975</v>
      </c>
      <c r="FL54" s="176">
        <f t="shared" si="216"/>
        <v>114.59390803372366</v>
      </c>
      <c r="FM54" s="176">
        <f t="shared" si="216"/>
        <v>116.76450987006569</v>
      </c>
      <c r="FN54" s="176">
        <f t="shared" si="216"/>
        <v>118.37930675770123</v>
      </c>
      <c r="FO54" s="176">
        <f t="shared" si="216"/>
        <v>116.74934754231509</v>
      </c>
      <c r="FP54" s="176">
        <f t="shared" si="216"/>
        <v>115.98450775226858</v>
      </c>
      <c r="FQ54" s="176">
        <f t="shared" si="216"/>
        <v>112.34251398798862</v>
      </c>
      <c r="FR54" s="176">
        <f t="shared" si="211"/>
        <v>110.31231841591827</v>
      </c>
      <c r="FS54" s="176">
        <f t="shared" si="211"/>
        <v>109.13879871631327</v>
      </c>
      <c r="FT54" s="176">
        <f t="shared" si="211"/>
        <v>105.31013095591976</v>
      </c>
      <c r="FU54" s="176">
        <f t="shared" si="211"/>
        <v>101.91781575290729</v>
      </c>
      <c r="FV54" s="176">
        <f t="shared" si="211"/>
        <v>98.623227571799404</v>
      </c>
      <c r="FW54" s="176">
        <f t="shared" si="211"/>
        <v>91.896656624057769</v>
      </c>
      <c r="FX54" s="176">
        <f t="shared" si="211"/>
        <v>90.997763428691286</v>
      </c>
      <c r="FY54" s="176">
        <f t="shared" si="211"/>
        <v>87.838814667293704</v>
      </c>
      <c r="FZ54" s="176">
        <f t="shared" si="211"/>
        <v>85.839645870787621</v>
      </c>
      <c r="GA54" s="176">
        <f t="shared" si="211"/>
        <v>83.260999634560093</v>
      </c>
      <c r="GB54" s="176">
        <f t="shared" si="221"/>
        <v>0</v>
      </c>
      <c r="GC54" s="176">
        <f t="shared" si="221"/>
        <v>0</v>
      </c>
      <c r="GD54" s="176">
        <f t="shared" si="221"/>
        <v>0</v>
      </c>
      <c r="GE54" s="176">
        <f t="shared" si="221"/>
        <v>0</v>
      </c>
      <c r="GF54" s="176">
        <f t="shared" si="221"/>
        <v>0</v>
      </c>
      <c r="GG54" s="176">
        <f t="shared" si="221"/>
        <v>0</v>
      </c>
      <c r="GH54" s="176">
        <f t="shared" si="221"/>
        <v>0</v>
      </c>
      <c r="GI54" s="176">
        <f t="shared" si="221"/>
        <v>0</v>
      </c>
      <c r="GJ54" s="176">
        <f t="shared" si="221"/>
        <v>0</v>
      </c>
      <c r="GK54" s="176">
        <f t="shared" si="221"/>
        <v>0</v>
      </c>
      <c r="GL54" s="176">
        <f t="shared" si="221"/>
        <v>0</v>
      </c>
      <c r="GM54" s="176">
        <f t="shared" si="221"/>
        <v>0</v>
      </c>
      <c r="GN54" s="176">
        <f t="shared" si="221"/>
        <v>0</v>
      </c>
      <c r="GO54" s="176">
        <f t="shared" si="221"/>
        <v>0</v>
      </c>
      <c r="GP54" s="176">
        <f t="shared" si="221"/>
        <v>0</v>
      </c>
      <c r="GQ54" s="187"/>
      <c r="GR54" s="176">
        <v>0</v>
      </c>
      <c r="GS54" s="176">
        <v>0</v>
      </c>
      <c r="GT54" s="176">
        <f t="shared" si="217"/>
        <v>103.84193894678434</v>
      </c>
      <c r="GU54" s="176">
        <f t="shared" si="217"/>
        <v>102.13619572902813</v>
      </c>
      <c r="GV54" s="176">
        <f t="shared" si="217"/>
        <v>94.671540702534713</v>
      </c>
      <c r="GW54" s="176">
        <f t="shared" si="217"/>
        <v>91.454221392104131</v>
      </c>
      <c r="GX54" s="176">
        <f t="shared" si="217"/>
        <v>89.45761708459797</v>
      </c>
      <c r="GY54" s="176">
        <f t="shared" si="217"/>
        <v>90.028773412535898</v>
      </c>
      <c r="GZ54" s="176">
        <f t="shared" si="217"/>
        <v>90.984529461559859</v>
      </c>
      <c r="HA54" s="176">
        <f t="shared" si="217"/>
        <v>90.89876451258796</v>
      </c>
      <c r="HB54" s="176">
        <f t="shared" si="217"/>
        <v>89.60277606916361</v>
      </c>
      <c r="HC54" s="176">
        <f t="shared" si="217"/>
        <v>86.315904272046041</v>
      </c>
      <c r="HD54" s="176">
        <f t="shared" si="212"/>
        <v>85.257170761263225</v>
      </c>
      <c r="HE54" s="176">
        <f t="shared" si="212"/>
        <v>83.953634602437504</v>
      </c>
      <c r="HF54" s="176">
        <f t="shared" si="212"/>
        <v>80.618721038981732</v>
      </c>
      <c r="HG54" s="176">
        <f t="shared" si="212"/>
        <v>77.623962079753525</v>
      </c>
      <c r="HH54" s="176">
        <f t="shared" si="212"/>
        <v>76.500396074307872</v>
      </c>
      <c r="HI54" s="176">
        <f t="shared" si="212"/>
        <v>72.174418431740747</v>
      </c>
      <c r="HJ54" s="176">
        <f t="shared" si="212"/>
        <v>71.898033106374157</v>
      </c>
      <c r="HK54" s="176">
        <f t="shared" si="212"/>
        <v>69.573630093806244</v>
      </c>
      <c r="HL54" s="176">
        <f t="shared" si="212"/>
        <v>67.979381896043904</v>
      </c>
      <c r="HM54" s="176">
        <f t="shared" si="212"/>
        <v>65.98250180435106</v>
      </c>
      <c r="HN54" s="176">
        <f t="shared" si="222"/>
        <v>0</v>
      </c>
      <c r="HO54" s="176">
        <f t="shared" si="222"/>
        <v>0</v>
      </c>
      <c r="HP54" s="176">
        <f t="shared" si="222"/>
        <v>0</v>
      </c>
      <c r="HQ54" s="176">
        <f t="shared" si="222"/>
        <v>0</v>
      </c>
      <c r="HR54" s="176">
        <f t="shared" si="222"/>
        <v>0</v>
      </c>
      <c r="HS54" s="176">
        <f t="shared" si="222"/>
        <v>0</v>
      </c>
      <c r="HT54" s="176">
        <f t="shared" si="222"/>
        <v>0</v>
      </c>
      <c r="HU54" s="176">
        <f t="shared" si="222"/>
        <v>0</v>
      </c>
      <c r="HV54" s="176">
        <f t="shared" si="222"/>
        <v>0</v>
      </c>
      <c r="HW54" s="176">
        <f t="shared" si="222"/>
        <v>0</v>
      </c>
      <c r="HX54" s="176">
        <f t="shared" si="222"/>
        <v>0</v>
      </c>
      <c r="HY54" s="176">
        <f t="shared" si="222"/>
        <v>0</v>
      </c>
      <c r="HZ54" s="176">
        <f t="shared" si="222"/>
        <v>0</v>
      </c>
      <c r="IA54" s="176">
        <f t="shared" si="222"/>
        <v>0</v>
      </c>
      <c r="IB54" s="176">
        <f t="shared" si="222"/>
        <v>0</v>
      </c>
    </row>
    <row r="55" spans="1:236" s="144" customFormat="1">
      <c r="A55" s="418" t="s">
        <v>170</v>
      </c>
      <c r="B55" s="419">
        <f t="shared" ref="B55" si="288">SUM(P55:AX55)*VLOOKUP($A55,input,12,FALSE)</f>
        <v>14504.110635508428</v>
      </c>
      <c r="C55" s="225">
        <f t="shared" ref="C55" si="289">SUM(AZ55:CH55)*VLOOKUP($A55,input,12,FALSE)</f>
        <v>20953.133474099635</v>
      </c>
      <c r="D55" s="226">
        <f t="shared" ref="D55" si="290">SUM(B55:C55)</f>
        <v>35457.244109608066</v>
      </c>
      <c r="E55" s="227">
        <f t="shared" ref="E55:E56" si="291">IF(Years&gt;1,SUM(CJ55:DS55)*VLOOKUP($A55,input,26,FALSE),0)</f>
        <v>0</v>
      </c>
      <c r="F55" s="228">
        <f t="shared" ref="F55:F56" si="292">IF(Years&gt;1,SUM(DU55:FD55)*VLOOKUP($A55,input,26,FALSE),0)</f>
        <v>0</v>
      </c>
      <c r="G55" s="227">
        <f t="shared" ref="G55:G56" si="293">IF(Years&gt;2,SUM(FF55:GP55)*VLOOKUP($A55,input,40,FALSE),0)</f>
        <v>0</v>
      </c>
      <c r="H55" s="228">
        <f t="shared" ref="H55:H56" si="294">IF(Years&gt;2,SUM(GR55:IB55)*VLOOKUP($A55,input,40,FALSE),0)</f>
        <v>0</v>
      </c>
      <c r="I55" s="227">
        <f t="shared" ref="I55:I56" si="295">B55+E55+G55</f>
        <v>14504.110635508428</v>
      </c>
      <c r="J55" s="176">
        <f t="shared" ref="J55:J56" si="296">H55+F55+C55</f>
        <v>20953.133474099635</v>
      </c>
      <c r="K55" s="228">
        <f t="shared" ref="K55:K56" si="297">SUM(I55:J55)</f>
        <v>35457.244109608066</v>
      </c>
      <c r="L55" s="227">
        <f t="shared" ref="L55:L56" si="298">(B55*VLOOKUP($A55,input,16,FALSE))+(E55*VLOOKUP($A55,input,30,FALSE))+(G55*VLOOKUP($A55,input,44,FALSE))</f>
        <v>11603.288508406744</v>
      </c>
      <c r="M55" s="176">
        <f t="shared" ref="M55:M56" si="299">(C55*(VLOOKUP($A55,input,16,FALSE))+(F55*VLOOKUP($A55,input,30,FALSE))+(H55*VLOOKUP($A55,input,44,FALSE)))</f>
        <v>16762.506779279709</v>
      </c>
      <c r="N55" s="228">
        <f t="shared" ref="N55" si="300">SUM(L55:M55)</f>
        <v>28365.795287686451</v>
      </c>
      <c r="O55" s="176">
        <f t="shared" si="2"/>
        <v>6.2660912872861116</v>
      </c>
      <c r="P55" s="176">
        <f t="shared" si="213"/>
        <v>2.6730806330592913</v>
      </c>
      <c r="Q55" s="176">
        <f t="shared" si="213"/>
        <v>2.5769719872540353</v>
      </c>
      <c r="R55" s="176">
        <f t="shared" si="213"/>
        <v>2.5657581296049434</v>
      </c>
      <c r="S55" s="176">
        <f t="shared" si="213"/>
        <v>2.3909849610579883</v>
      </c>
      <c r="T55" s="176">
        <f t="shared" si="213"/>
        <v>2.2020986258544024</v>
      </c>
      <c r="U55" s="176">
        <f t="shared" si="213"/>
        <v>2.1295358987790971</v>
      </c>
      <c r="V55" s="176">
        <f t="shared" si="213"/>
        <v>2.0594901343731626</v>
      </c>
      <c r="W55" s="176">
        <f t="shared" si="213"/>
        <v>2.0985003500495765</v>
      </c>
      <c r="X55" s="176">
        <f t="shared" si="213"/>
        <v>2.1275215983529607</v>
      </c>
      <c r="Y55" s="176">
        <f t="shared" si="213"/>
        <v>2.0982278515812696</v>
      </c>
      <c r="Z55" s="176">
        <f t="shared" si="209"/>
        <v>2.0844820946819298</v>
      </c>
      <c r="AA55" s="176">
        <f t="shared" si="209"/>
        <v>2.0190279151737505</v>
      </c>
      <c r="AB55" s="176">
        <f t="shared" si="209"/>
        <v>1.982541091194447</v>
      </c>
      <c r="AC55" s="176">
        <f t="shared" si="209"/>
        <v>0</v>
      </c>
      <c r="AD55" s="176">
        <f t="shared" si="209"/>
        <v>0</v>
      </c>
      <c r="AE55" s="176">
        <f t="shared" si="209"/>
        <v>0</v>
      </c>
      <c r="AF55" s="176">
        <f t="shared" si="209"/>
        <v>0</v>
      </c>
      <c r="AG55" s="176">
        <f t="shared" si="209"/>
        <v>0</v>
      </c>
      <c r="AH55" s="176">
        <f t="shared" si="209"/>
        <v>0</v>
      </c>
      <c r="AI55" s="176">
        <f t="shared" si="209"/>
        <v>0</v>
      </c>
      <c r="AJ55" s="176">
        <f t="shared" si="218"/>
        <v>0</v>
      </c>
      <c r="AK55" s="176">
        <f t="shared" si="218"/>
        <v>0</v>
      </c>
      <c r="AL55" s="176">
        <f t="shared" si="218"/>
        <v>0</v>
      </c>
      <c r="AM55" s="176">
        <f t="shared" si="218"/>
        <v>0</v>
      </c>
      <c r="AN55" s="176">
        <f t="shared" si="218"/>
        <v>0</v>
      </c>
      <c r="AO55" s="176">
        <f t="shared" si="218"/>
        <v>0</v>
      </c>
      <c r="AP55" s="176">
        <f t="shared" si="218"/>
        <v>0</v>
      </c>
      <c r="AQ55" s="176">
        <f t="shared" si="218"/>
        <v>0</v>
      </c>
      <c r="AR55" s="176">
        <f t="shared" si="218"/>
        <v>0</v>
      </c>
      <c r="AS55" s="176">
        <f t="shared" si="218"/>
        <v>0</v>
      </c>
      <c r="AT55" s="176">
        <f t="shared" si="218"/>
        <v>0</v>
      </c>
      <c r="AU55" s="176">
        <f t="shared" si="218"/>
        <v>0</v>
      </c>
      <c r="AV55" s="176">
        <f t="shared" si="218"/>
        <v>0</v>
      </c>
      <c r="AW55" s="176">
        <f t="shared" si="218"/>
        <v>0</v>
      </c>
      <c r="AX55" s="176">
        <f t="shared" si="218"/>
        <v>0</v>
      </c>
      <c r="AY55" s="187"/>
      <c r="AZ55" s="176">
        <f t="shared" si="214"/>
        <v>3.5930106542268203</v>
      </c>
      <c r="BA55" s="176">
        <f t="shared" si="214"/>
        <v>3.5378983909043962</v>
      </c>
      <c r="BB55" s="176">
        <f t="shared" si="214"/>
        <v>3.5590032154060647</v>
      </c>
      <c r="BC55" s="176">
        <f t="shared" si="214"/>
        <v>3.5005418109078055</v>
      </c>
      <c r="BD55" s="176">
        <f t="shared" si="214"/>
        <v>3.2447036446462754</v>
      </c>
      <c r="BE55" s="176">
        <f t="shared" si="214"/>
        <v>3.1344355787092701</v>
      </c>
      <c r="BF55" s="176">
        <f t="shared" si="214"/>
        <v>3.0660054124163469</v>
      </c>
      <c r="BG55" s="176">
        <f t="shared" si="214"/>
        <v>3.0855808096811486</v>
      </c>
      <c r="BH55" s="176">
        <f t="shared" si="214"/>
        <v>3.118337698527025</v>
      </c>
      <c r="BI55" s="176">
        <f t="shared" si="214"/>
        <v>3.115398252940242</v>
      </c>
      <c r="BJ55" s="176">
        <f t="shared" si="210"/>
        <v>3.070980486052818</v>
      </c>
      <c r="BK55" s="176">
        <f t="shared" si="210"/>
        <v>2.9583286286894483</v>
      </c>
      <c r="BL55" s="176">
        <f t="shared" si="210"/>
        <v>2.9220423650916048</v>
      </c>
      <c r="BM55" s="176">
        <f t="shared" si="210"/>
        <v>0</v>
      </c>
      <c r="BN55" s="176">
        <f t="shared" si="210"/>
        <v>0</v>
      </c>
      <c r="BO55" s="176">
        <f t="shared" si="210"/>
        <v>0</v>
      </c>
      <c r="BP55" s="176">
        <f t="shared" si="210"/>
        <v>0</v>
      </c>
      <c r="BQ55" s="176">
        <f t="shared" si="210"/>
        <v>0</v>
      </c>
      <c r="BR55" s="176">
        <f t="shared" si="210"/>
        <v>0</v>
      </c>
      <c r="BS55" s="176">
        <f t="shared" si="210"/>
        <v>0</v>
      </c>
      <c r="BT55" s="176">
        <f t="shared" si="219"/>
        <v>0</v>
      </c>
      <c r="BU55" s="176">
        <f t="shared" si="219"/>
        <v>0</v>
      </c>
      <c r="BV55" s="176">
        <f t="shared" si="219"/>
        <v>0</v>
      </c>
      <c r="BW55" s="176">
        <f t="shared" si="219"/>
        <v>0</v>
      </c>
      <c r="BX55" s="176">
        <f t="shared" si="219"/>
        <v>0</v>
      </c>
      <c r="BY55" s="176">
        <f t="shared" si="219"/>
        <v>0</v>
      </c>
      <c r="BZ55" s="176">
        <f t="shared" si="219"/>
        <v>0</v>
      </c>
      <c r="CA55" s="176">
        <f t="shared" si="219"/>
        <v>0</v>
      </c>
      <c r="CB55" s="176">
        <f t="shared" si="219"/>
        <v>0</v>
      </c>
      <c r="CC55" s="176">
        <f t="shared" si="219"/>
        <v>0</v>
      </c>
      <c r="CD55" s="176">
        <f t="shared" si="219"/>
        <v>0</v>
      </c>
      <c r="CE55" s="176">
        <f t="shared" si="219"/>
        <v>0</v>
      </c>
      <c r="CF55" s="176">
        <f t="shared" si="219"/>
        <v>0</v>
      </c>
      <c r="CG55" s="176">
        <f t="shared" si="219"/>
        <v>0</v>
      </c>
      <c r="CH55" s="176">
        <f t="shared" si="219"/>
        <v>0</v>
      </c>
      <c r="CI55" s="187"/>
      <c r="CJ55" s="176">
        <v>0</v>
      </c>
      <c r="CK55" s="176">
        <f t="shared" si="252"/>
        <v>2.5769719872540353</v>
      </c>
      <c r="CL55" s="176">
        <f t="shared" si="252"/>
        <v>2.5657581296049434</v>
      </c>
      <c r="CM55" s="176">
        <f t="shared" si="252"/>
        <v>2.3909849610579883</v>
      </c>
      <c r="CN55" s="176">
        <f t="shared" si="252"/>
        <v>2.2020986258544024</v>
      </c>
      <c r="CO55" s="176">
        <f t="shared" si="252"/>
        <v>2.1295358987790971</v>
      </c>
      <c r="CP55" s="176">
        <f t="shared" si="252"/>
        <v>2.0594901343731626</v>
      </c>
      <c r="CQ55" s="176">
        <f t="shared" si="252"/>
        <v>2.0985003500495765</v>
      </c>
      <c r="CR55" s="176">
        <f t="shared" si="252"/>
        <v>2.1275215983529607</v>
      </c>
      <c r="CS55" s="176">
        <f t="shared" si="252"/>
        <v>2.0982278515812696</v>
      </c>
      <c r="CT55" s="176">
        <f t="shared" si="252"/>
        <v>2.0844820946819298</v>
      </c>
      <c r="CU55" s="176">
        <f t="shared" si="252"/>
        <v>2.0190279151737505</v>
      </c>
      <c r="CV55" s="176">
        <f t="shared" si="252"/>
        <v>1.982541091194447</v>
      </c>
      <c r="CW55" s="176">
        <f t="shared" si="252"/>
        <v>1.9614505089348926</v>
      </c>
      <c r="CX55" s="176">
        <f t="shared" si="252"/>
        <v>0</v>
      </c>
      <c r="CY55" s="176">
        <f t="shared" si="252"/>
        <v>0</v>
      </c>
      <c r="CZ55" s="176">
        <f t="shared" si="252"/>
        <v>0</v>
      </c>
      <c r="DA55" s="176">
        <f t="shared" si="252"/>
        <v>0</v>
      </c>
      <c r="DB55" s="176">
        <f t="shared" si="252"/>
        <v>0</v>
      </c>
      <c r="DC55" s="176">
        <f t="shared" si="252"/>
        <v>0</v>
      </c>
      <c r="DD55" s="176">
        <f t="shared" si="252"/>
        <v>0</v>
      </c>
      <c r="DE55" s="176">
        <f t="shared" si="252"/>
        <v>0</v>
      </c>
      <c r="DF55" s="176">
        <f t="shared" si="252"/>
        <v>0</v>
      </c>
      <c r="DG55" s="176">
        <f t="shared" si="252"/>
        <v>0</v>
      </c>
      <c r="DH55" s="176">
        <f t="shared" si="252"/>
        <v>0</v>
      </c>
      <c r="DI55" s="176">
        <f t="shared" si="252"/>
        <v>0</v>
      </c>
      <c r="DJ55" s="176">
        <f t="shared" si="252"/>
        <v>0</v>
      </c>
      <c r="DK55" s="176">
        <f t="shared" si="252"/>
        <v>0</v>
      </c>
      <c r="DL55" s="176">
        <f t="shared" si="252"/>
        <v>0</v>
      </c>
      <c r="DM55" s="176">
        <f t="shared" si="252"/>
        <v>0</v>
      </c>
      <c r="DN55" s="176">
        <f t="shared" si="252"/>
        <v>0</v>
      </c>
      <c r="DO55" s="176">
        <f t="shared" si="252"/>
        <v>0</v>
      </c>
      <c r="DP55" s="176">
        <f t="shared" si="252"/>
        <v>0</v>
      </c>
      <c r="DQ55" s="176">
        <f t="shared" si="252"/>
        <v>0</v>
      </c>
      <c r="DR55" s="176">
        <f t="shared" si="252"/>
        <v>0</v>
      </c>
      <c r="DS55" s="176">
        <f t="shared" si="252"/>
        <v>0</v>
      </c>
      <c r="DT55" s="187"/>
      <c r="DU55" s="176">
        <v>0</v>
      </c>
      <c r="DV55" s="176">
        <f t="shared" si="208"/>
        <v>3.5378983909043962</v>
      </c>
      <c r="DW55" s="176">
        <f t="shared" si="208"/>
        <v>3.5590032154060647</v>
      </c>
      <c r="DX55" s="176">
        <f t="shared" si="208"/>
        <v>3.5005418109078055</v>
      </c>
      <c r="DY55" s="176">
        <f t="shared" si="208"/>
        <v>3.2447036446462754</v>
      </c>
      <c r="DZ55" s="176">
        <f t="shared" si="208"/>
        <v>3.1344355787092701</v>
      </c>
      <c r="EA55" s="176">
        <f t="shared" si="208"/>
        <v>3.0660054124163469</v>
      </c>
      <c r="EB55" s="176">
        <f t="shared" si="208"/>
        <v>3.0855808096811486</v>
      </c>
      <c r="EC55" s="176">
        <f t="shared" si="208"/>
        <v>3.118337698527025</v>
      </c>
      <c r="ED55" s="176">
        <f t="shared" si="208"/>
        <v>3.115398252940242</v>
      </c>
      <c r="EE55" s="176">
        <f t="shared" si="208"/>
        <v>3.070980486052818</v>
      </c>
      <c r="EF55" s="176">
        <f t="shared" si="279"/>
        <v>2.9583286286894483</v>
      </c>
      <c r="EG55" s="176">
        <f t="shared" si="279"/>
        <v>2.9220423650916048</v>
      </c>
      <c r="EH55" s="176">
        <f t="shared" si="279"/>
        <v>2.8773659132869409</v>
      </c>
      <c r="EI55" s="176">
        <f t="shared" si="279"/>
        <v>0</v>
      </c>
      <c r="EJ55" s="176">
        <f t="shared" si="279"/>
        <v>0</v>
      </c>
      <c r="EK55" s="176">
        <f t="shared" si="279"/>
        <v>0</v>
      </c>
      <c r="EL55" s="176">
        <f t="shared" si="279"/>
        <v>0</v>
      </c>
      <c r="EM55" s="176">
        <f t="shared" si="279"/>
        <v>0</v>
      </c>
      <c r="EN55" s="176">
        <f t="shared" si="279"/>
        <v>0</v>
      </c>
      <c r="EO55" s="176">
        <f t="shared" si="279"/>
        <v>0</v>
      </c>
      <c r="EP55" s="176">
        <f t="shared" si="223"/>
        <v>0</v>
      </c>
      <c r="EQ55" s="176">
        <f t="shared" si="223"/>
        <v>0</v>
      </c>
      <c r="ER55" s="176">
        <f t="shared" si="223"/>
        <v>0</v>
      </c>
      <c r="ES55" s="176">
        <f t="shared" si="223"/>
        <v>0</v>
      </c>
      <c r="ET55" s="176">
        <f t="shared" si="223"/>
        <v>0</v>
      </c>
      <c r="EU55" s="176">
        <f t="shared" si="223"/>
        <v>0</v>
      </c>
      <c r="EV55" s="176">
        <f t="shared" si="223"/>
        <v>0</v>
      </c>
      <c r="EW55" s="176">
        <f t="shared" si="223"/>
        <v>0</v>
      </c>
      <c r="EX55" s="176">
        <f t="shared" si="223"/>
        <v>0</v>
      </c>
      <c r="EY55" s="176">
        <f t="shared" si="223"/>
        <v>0</v>
      </c>
      <c r="EZ55" s="176">
        <f t="shared" si="223"/>
        <v>0</v>
      </c>
      <c r="FA55" s="176">
        <f t="shared" si="223"/>
        <v>0</v>
      </c>
      <c r="FB55" s="176">
        <f t="shared" si="223"/>
        <v>0</v>
      </c>
      <c r="FC55" s="176">
        <f t="shared" si="223"/>
        <v>0</v>
      </c>
      <c r="FD55" s="176">
        <f t="shared" si="223"/>
        <v>0</v>
      </c>
      <c r="FE55" s="187"/>
      <c r="FF55" s="176">
        <v>0</v>
      </c>
      <c r="FG55" s="176">
        <v>53</v>
      </c>
      <c r="FH55" s="176">
        <f t="shared" si="216"/>
        <v>2.5657581296049434</v>
      </c>
      <c r="FI55" s="176">
        <f t="shared" si="216"/>
        <v>2.3909849610579883</v>
      </c>
      <c r="FJ55" s="176">
        <f t="shared" si="216"/>
        <v>2.2020986258544024</v>
      </c>
      <c r="FK55" s="176">
        <f t="shared" si="216"/>
        <v>2.1295358987790971</v>
      </c>
      <c r="FL55" s="176">
        <f t="shared" si="216"/>
        <v>2.0594901343731626</v>
      </c>
      <c r="FM55" s="176">
        <f t="shared" si="216"/>
        <v>2.0985003500495765</v>
      </c>
      <c r="FN55" s="176">
        <f t="shared" si="216"/>
        <v>2.1275215983529607</v>
      </c>
      <c r="FO55" s="176">
        <f t="shared" si="216"/>
        <v>2.0982278515812696</v>
      </c>
      <c r="FP55" s="176">
        <f t="shared" si="216"/>
        <v>2.0844820946819298</v>
      </c>
      <c r="FQ55" s="176">
        <f t="shared" si="216"/>
        <v>2.0190279151737505</v>
      </c>
      <c r="FR55" s="176">
        <f t="shared" si="211"/>
        <v>1.982541091194447</v>
      </c>
      <c r="FS55" s="176">
        <f t="shared" si="211"/>
        <v>1.9614505089348926</v>
      </c>
      <c r="FT55" s="176">
        <f t="shared" si="211"/>
        <v>1.89264141065366</v>
      </c>
      <c r="FU55" s="176">
        <f t="shared" si="211"/>
        <v>0</v>
      </c>
      <c r="FV55" s="176">
        <f t="shared" si="211"/>
        <v>0</v>
      </c>
      <c r="FW55" s="176">
        <f t="shared" si="211"/>
        <v>0</v>
      </c>
      <c r="FX55" s="176">
        <f t="shared" si="211"/>
        <v>0</v>
      </c>
      <c r="FY55" s="176">
        <f t="shared" si="211"/>
        <v>0</v>
      </c>
      <c r="FZ55" s="176">
        <f t="shared" si="211"/>
        <v>0</v>
      </c>
      <c r="GA55" s="176">
        <f t="shared" si="211"/>
        <v>0</v>
      </c>
      <c r="GB55" s="176">
        <f t="shared" si="221"/>
        <v>0</v>
      </c>
      <c r="GC55" s="176">
        <f t="shared" si="221"/>
        <v>0</v>
      </c>
      <c r="GD55" s="176">
        <f t="shared" si="221"/>
        <v>0</v>
      </c>
      <c r="GE55" s="176">
        <f t="shared" si="221"/>
        <v>0</v>
      </c>
      <c r="GF55" s="176">
        <f t="shared" si="221"/>
        <v>0</v>
      </c>
      <c r="GG55" s="176">
        <f t="shared" si="221"/>
        <v>0</v>
      </c>
      <c r="GH55" s="176">
        <f t="shared" si="221"/>
        <v>0</v>
      </c>
      <c r="GI55" s="176">
        <f t="shared" si="221"/>
        <v>0</v>
      </c>
      <c r="GJ55" s="176">
        <f t="shared" si="221"/>
        <v>0</v>
      </c>
      <c r="GK55" s="176">
        <f t="shared" si="221"/>
        <v>0</v>
      </c>
      <c r="GL55" s="176">
        <f t="shared" si="221"/>
        <v>0</v>
      </c>
      <c r="GM55" s="176">
        <f t="shared" si="221"/>
        <v>0</v>
      </c>
      <c r="GN55" s="176">
        <f t="shared" si="221"/>
        <v>0</v>
      </c>
      <c r="GO55" s="176">
        <f t="shared" si="221"/>
        <v>0</v>
      </c>
      <c r="GP55" s="176">
        <f t="shared" si="221"/>
        <v>0</v>
      </c>
      <c r="GQ55" s="187"/>
      <c r="GR55" s="176">
        <v>0</v>
      </c>
      <c r="GS55" s="176">
        <v>0</v>
      </c>
      <c r="GT55" s="176">
        <f t="shared" si="217"/>
        <v>3.5590032154060647</v>
      </c>
      <c r="GU55" s="176">
        <f t="shared" si="217"/>
        <v>3.5005418109078055</v>
      </c>
      <c r="GV55" s="176">
        <f t="shared" si="217"/>
        <v>3.2447036446462754</v>
      </c>
      <c r="GW55" s="176">
        <f t="shared" si="217"/>
        <v>3.1344355787092701</v>
      </c>
      <c r="GX55" s="176">
        <f t="shared" si="217"/>
        <v>3.0660054124163469</v>
      </c>
      <c r="GY55" s="176">
        <f t="shared" si="217"/>
        <v>3.0855808096811486</v>
      </c>
      <c r="GZ55" s="176">
        <f t="shared" si="217"/>
        <v>3.118337698527025</v>
      </c>
      <c r="HA55" s="176">
        <f t="shared" si="217"/>
        <v>3.115398252940242</v>
      </c>
      <c r="HB55" s="176">
        <f t="shared" si="217"/>
        <v>3.070980486052818</v>
      </c>
      <c r="HC55" s="176">
        <f t="shared" si="217"/>
        <v>2.9583286286894483</v>
      </c>
      <c r="HD55" s="176">
        <f t="shared" si="212"/>
        <v>2.9220423650916048</v>
      </c>
      <c r="HE55" s="176">
        <f t="shared" si="212"/>
        <v>2.8773659132869409</v>
      </c>
      <c r="HF55" s="176">
        <f t="shared" si="212"/>
        <v>2.7630675073074182</v>
      </c>
      <c r="HG55" s="176">
        <f t="shared" si="212"/>
        <v>0</v>
      </c>
      <c r="HH55" s="176">
        <f t="shared" si="212"/>
        <v>0</v>
      </c>
      <c r="HI55" s="176">
        <f t="shared" si="212"/>
        <v>0</v>
      </c>
      <c r="HJ55" s="176">
        <f t="shared" si="212"/>
        <v>0</v>
      </c>
      <c r="HK55" s="176">
        <f t="shared" si="212"/>
        <v>0</v>
      </c>
      <c r="HL55" s="176">
        <f t="shared" si="212"/>
        <v>0</v>
      </c>
      <c r="HM55" s="176">
        <f t="shared" si="212"/>
        <v>0</v>
      </c>
      <c r="HN55" s="176">
        <f t="shared" si="222"/>
        <v>0</v>
      </c>
      <c r="HO55" s="176">
        <f t="shared" si="222"/>
        <v>0</v>
      </c>
      <c r="HP55" s="176">
        <f t="shared" si="222"/>
        <v>0</v>
      </c>
      <c r="HQ55" s="176">
        <f t="shared" si="222"/>
        <v>0</v>
      </c>
      <c r="HR55" s="176">
        <f t="shared" si="222"/>
        <v>0</v>
      </c>
      <c r="HS55" s="176">
        <f t="shared" si="222"/>
        <v>0</v>
      </c>
      <c r="HT55" s="176">
        <f t="shared" si="222"/>
        <v>0</v>
      </c>
      <c r="HU55" s="176">
        <f t="shared" si="222"/>
        <v>0</v>
      </c>
      <c r="HV55" s="176">
        <f t="shared" si="222"/>
        <v>0</v>
      </c>
      <c r="HW55" s="176">
        <f t="shared" si="222"/>
        <v>0</v>
      </c>
      <c r="HX55" s="176">
        <f t="shared" si="222"/>
        <v>0</v>
      </c>
      <c r="HY55" s="176">
        <f t="shared" si="222"/>
        <v>0</v>
      </c>
      <c r="HZ55" s="176">
        <f t="shared" si="222"/>
        <v>0</v>
      </c>
      <c r="IA55" s="176">
        <f t="shared" si="222"/>
        <v>0</v>
      </c>
      <c r="IB55" s="176">
        <f t="shared" si="222"/>
        <v>0</v>
      </c>
    </row>
    <row r="56" spans="1:236" s="144" customFormat="1">
      <c r="A56" s="418" t="s">
        <v>171</v>
      </c>
      <c r="B56" s="419">
        <f t="shared" ref="B56" si="301">SUM(P56:AX56)*VLOOKUP($A56,input,12,FALSE)</f>
        <v>1343.5386693944647</v>
      </c>
      <c r="C56" s="225">
        <f t="shared" ref="C56" si="302">SUM(AZ56:CH56)*VLOOKUP($A56,input,12,FALSE)</f>
        <v>1940.9218376008084</v>
      </c>
      <c r="D56" s="226">
        <f t="shared" ref="D56" si="303">SUM(B56:C56)</f>
        <v>3284.4605069952731</v>
      </c>
      <c r="E56" s="227">
        <f t="shared" si="291"/>
        <v>0</v>
      </c>
      <c r="F56" s="228">
        <f t="shared" si="292"/>
        <v>0</v>
      </c>
      <c r="G56" s="227">
        <f t="shared" si="293"/>
        <v>0</v>
      </c>
      <c r="H56" s="228">
        <f t="shared" si="294"/>
        <v>0</v>
      </c>
      <c r="I56" s="227">
        <f t="shared" si="295"/>
        <v>1343.5386693944647</v>
      </c>
      <c r="J56" s="176">
        <f t="shared" si="296"/>
        <v>1940.9218376008084</v>
      </c>
      <c r="K56" s="228">
        <f t="shared" si="297"/>
        <v>3284.4605069952731</v>
      </c>
      <c r="L56" s="227">
        <f t="shared" si="298"/>
        <v>1074.8309355155718</v>
      </c>
      <c r="M56" s="176">
        <f t="shared" si="299"/>
        <v>1552.7374700806467</v>
      </c>
      <c r="N56" s="228">
        <f t="shared" ref="N56" si="304">SUM(L56:M56)</f>
        <v>2627.5684055962183</v>
      </c>
      <c r="O56" s="176">
        <f t="shared" si="2"/>
        <v>14.510948244241522</v>
      </c>
      <c r="P56" s="176">
        <f t="shared" si="213"/>
        <v>6.1902919923478334</v>
      </c>
      <c r="Q56" s="176">
        <f t="shared" si="213"/>
        <v>5.9677246020619776</v>
      </c>
      <c r="R56" s="176">
        <f t="shared" si="213"/>
        <v>5.9417556685588169</v>
      </c>
      <c r="S56" s="176">
        <f t="shared" si="213"/>
        <v>5.5370178045553411</v>
      </c>
      <c r="T56" s="176">
        <f t="shared" si="213"/>
        <v>5.0995968177680906</v>
      </c>
      <c r="U56" s="176">
        <f t="shared" si="213"/>
        <v>4.9315568182252774</v>
      </c>
      <c r="V56" s="176">
        <f t="shared" si="213"/>
        <v>4.7693455743378506</v>
      </c>
      <c r="W56" s="176">
        <f t="shared" si="213"/>
        <v>4.8596850211674401</v>
      </c>
      <c r="X56" s="176">
        <f t="shared" si="213"/>
        <v>4.9268921225015934</v>
      </c>
      <c r="Y56" s="176">
        <f t="shared" si="213"/>
        <v>4.8590539720829407</v>
      </c>
      <c r="Z56" s="176">
        <f t="shared" si="209"/>
        <v>4.827221692947627</v>
      </c>
      <c r="AA56" s="176">
        <f t="shared" si="209"/>
        <v>4.6756435930339491</v>
      </c>
      <c r="AB56" s="176">
        <f t="shared" si="209"/>
        <v>4.5911477901345084</v>
      </c>
      <c r="AC56" s="176">
        <f t="shared" si="209"/>
        <v>0</v>
      </c>
      <c r="AD56" s="176">
        <f t="shared" si="209"/>
        <v>0</v>
      </c>
      <c r="AE56" s="176">
        <f t="shared" si="209"/>
        <v>0</v>
      </c>
      <c r="AF56" s="176">
        <f t="shared" si="209"/>
        <v>0</v>
      </c>
      <c r="AG56" s="176">
        <f t="shared" si="209"/>
        <v>0</v>
      </c>
      <c r="AH56" s="176">
        <f t="shared" si="209"/>
        <v>0</v>
      </c>
      <c r="AI56" s="176">
        <f t="shared" si="209"/>
        <v>0</v>
      </c>
      <c r="AJ56" s="176">
        <f t="shared" si="218"/>
        <v>0</v>
      </c>
      <c r="AK56" s="176">
        <f t="shared" si="218"/>
        <v>0</v>
      </c>
      <c r="AL56" s="176">
        <f t="shared" si="218"/>
        <v>0</v>
      </c>
      <c r="AM56" s="176">
        <f t="shared" si="218"/>
        <v>0</v>
      </c>
      <c r="AN56" s="176">
        <f t="shared" si="218"/>
        <v>0</v>
      </c>
      <c r="AO56" s="176">
        <f t="shared" si="218"/>
        <v>0</v>
      </c>
      <c r="AP56" s="176">
        <f t="shared" ref="AJ56:AX73" si="305">IF(AP$1&lt;=VLOOKUP($A56,input,7,FALSE),(VLOOKUP($A56,input,5,FALSE)*VLOOKUP(AP$1,AC_RATE,2,FALSE))/((1+Discount_Rate)^(AP$1-1)),0)</f>
        <v>0</v>
      </c>
      <c r="AQ56" s="176">
        <f t="shared" si="305"/>
        <v>0</v>
      </c>
      <c r="AR56" s="176">
        <f t="shared" si="305"/>
        <v>0</v>
      </c>
      <c r="AS56" s="176">
        <f t="shared" si="305"/>
        <v>0</v>
      </c>
      <c r="AT56" s="176">
        <f t="shared" si="305"/>
        <v>0</v>
      </c>
      <c r="AU56" s="176">
        <f t="shared" si="305"/>
        <v>0</v>
      </c>
      <c r="AV56" s="176">
        <f t="shared" si="305"/>
        <v>0</v>
      </c>
      <c r="AW56" s="176">
        <f t="shared" si="305"/>
        <v>0</v>
      </c>
      <c r="AX56" s="176">
        <f t="shared" si="305"/>
        <v>0</v>
      </c>
      <c r="AY56" s="187"/>
      <c r="AZ56" s="176">
        <f t="shared" si="214"/>
        <v>8.3206562518936895</v>
      </c>
      <c r="BA56" s="176">
        <f t="shared" si="214"/>
        <v>8.1930278526207072</v>
      </c>
      <c r="BB56" s="176">
        <f t="shared" si="214"/>
        <v>8.2419021830456245</v>
      </c>
      <c r="BC56" s="176">
        <f t="shared" si="214"/>
        <v>8.1065178778917613</v>
      </c>
      <c r="BD56" s="176">
        <f t="shared" si="214"/>
        <v>7.5140505454966382</v>
      </c>
      <c r="BE56" s="176">
        <f t="shared" si="214"/>
        <v>7.2586929191162053</v>
      </c>
      <c r="BF56" s="176">
        <f t="shared" si="214"/>
        <v>7.1002230603325946</v>
      </c>
      <c r="BG56" s="176">
        <f t="shared" si="214"/>
        <v>7.1455555592616093</v>
      </c>
      <c r="BH56" s="176">
        <f t="shared" si="214"/>
        <v>7.2214136176415336</v>
      </c>
      <c r="BI56" s="176">
        <f t="shared" si="214"/>
        <v>7.2146064804931926</v>
      </c>
      <c r="BJ56" s="176">
        <f t="shared" si="210"/>
        <v>7.1117442834907374</v>
      </c>
      <c r="BK56" s="176">
        <f t="shared" si="210"/>
        <v>6.8508662980176709</v>
      </c>
      <c r="BL56" s="176">
        <f t="shared" si="210"/>
        <v>6.7668349507384535</v>
      </c>
      <c r="BM56" s="176">
        <f t="shared" si="210"/>
        <v>0</v>
      </c>
      <c r="BN56" s="176">
        <f t="shared" si="210"/>
        <v>0</v>
      </c>
      <c r="BO56" s="176">
        <f t="shared" si="210"/>
        <v>0</v>
      </c>
      <c r="BP56" s="176">
        <f t="shared" si="210"/>
        <v>0</v>
      </c>
      <c r="BQ56" s="176">
        <f t="shared" si="210"/>
        <v>0</v>
      </c>
      <c r="BR56" s="176">
        <f t="shared" si="210"/>
        <v>0</v>
      </c>
      <c r="BS56" s="176">
        <f t="shared" si="210"/>
        <v>0</v>
      </c>
      <c r="BT56" s="176">
        <f t="shared" si="219"/>
        <v>0</v>
      </c>
      <c r="BU56" s="176">
        <f t="shared" si="219"/>
        <v>0</v>
      </c>
      <c r="BV56" s="176">
        <f t="shared" si="219"/>
        <v>0</v>
      </c>
      <c r="BW56" s="176">
        <f t="shared" si="219"/>
        <v>0</v>
      </c>
      <c r="BX56" s="176">
        <f t="shared" si="219"/>
        <v>0</v>
      </c>
      <c r="BY56" s="176">
        <f t="shared" si="219"/>
        <v>0</v>
      </c>
      <c r="BZ56" s="176">
        <f t="shared" ref="BT56:CH73" si="306">IF(BZ$1&lt;=VLOOKUP($A56,input,7,FALSE),(VLOOKUP($A56,input,6,FALSE)*VLOOKUP(BZ$1,AC_RATE,3,FALSE))/((1+Discount_Rate)^(BZ$1-1)),0)</f>
        <v>0</v>
      </c>
      <c r="CA56" s="176">
        <f t="shared" si="306"/>
        <v>0</v>
      </c>
      <c r="CB56" s="176">
        <f t="shared" si="306"/>
        <v>0</v>
      </c>
      <c r="CC56" s="176">
        <f t="shared" si="306"/>
        <v>0</v>
      </c>
      <c r="CD56" s="176">
        <f t="shared" si="306"/>
        <v>0</v>
      </c>
      <c r="CE56" s="176">
        <f t="shared" si="306"/>
        <v>0</v>
      </c>
      <c r="CF56" s="176">
        <f t="shared" si="306"/>
        <v>0</v>
      </c>
      <c r="CG56" s="176">
        <f t="shared" si="306"/>
        <v>0</v>
      </c>
      <c r="CH56" s="176">
        <f t="shared" si="306"/>
        <v>0</v>
      </c>
      <c r="CI56" s="187"/>
      <c r="CJ56" s="176">
        <v>0</v>
      </c>
      <c r="CK56" s="176">
        <f t="shared" si="252"/>
        <v>5.9677246020619776</v>
      </c>
      <c r="CL56" s="176">
        <f t="shared" si="252"/>
        <v>5.9417556685588169</v>
      </c>
      <c r="CM56" s="176">
        <f t="shared" si="252"/>
        <v>5.5370178045553411</v>
      </c>
      <c r="CN56" s="176">
        <f t="shared" si="252"/>
        <v>5.0995968177680906</v>
      </c>
      <c r="CO56" s="176">
        <f t="shared" si="252"/>
        <v>4.9315568182252774</v>
      </c>
      <c r="CP56" s="176">
        <f t="shared" si="252"/>
        <v>4.7693455743378506</v>
      </c>
      <c r="CQ56" s="176">
        <f t="shared" si="252"/>
        <v>4.8596850211674401</v>
      </c>
      <c r="CR56" s="176">
        <f t="shared" si="252"/>
        <v>4.9268921225015934</v>
      </c>
      <c r="CS56" s="176">
        <f t="shared" si="252"/>
        <v>4.8590539720829407</v>
      </c>
      <c r="CT56" s="176">
        <f t="shared" si="252"/>
        <v>4.827221692947627</v>
      </c>
      <c r="CU56" s="176">
        <f t="shared" si="252"/>
        <v>4.6756435930339491</v>
      </c>
      <c r="CV56" s="176">
        <f t="shared" si="252"/>
        <v>4.5911477901345084</v>
      </c>
      <c r="CW56" s="176">
        <f t="shared" si="252"/>
        <v>4.5423064417439623</v>
      </c>
      <c r="CX56" s="176">
        <f t="shared" si="252"/>
        <v>0</v>
      </c>
      <c r="CY56" s="176">
        <f t="shared" si="252"/>
        <v>0</v>
      </c>
      <c r="CZ56" s="176">
        <f t="shared" si="252"/>
        <v>0</v>
      </c>
      <c r="DA56" s="176">
        <f t="shared" si="252"/>
        <v>0</v>
      </c>
      <c r="DB56" s="176">
        <f t="shared" si="252"/>
        <v>0</v>
      </c>
      <c r="DC56" s="176">
        <f t="shared" si="252"/>
        <v>0</v>
      </c>
      <c r="DD56" s="176">
        <f t="shared" si="252"/>
        <v>0</v>
      </c>
      <c r="DE56" s="176">
        <f t="shared" si="252"/>
        <v>0</v>
      </c>
      <c r="DF56" s="176">
        <f t="shared" si="252"/>
        <v>0</v>
      </c>
      <c r="DG56" s="176">
        <f t="shared" si="252"/>
        <v>0</v>
      </c>
      <c r="DH56" s="176">
        <f t="shared" si="252"/>
        <v>0</v>
      </c>
      <c r="DI56" s="176">
        <f t="shared" si="252"/>
        <v>0</v>
      </c>
      <c r="DJ56" s="176">
        <f t="shared" si="252"/>
        <v>0</v>
      </c>
      <c r="DK56" s="176">
        <f t="shared" si="252"/>
        <v>0</v>
      </c>
      <c r="DL56" s="176">
        <f t="shared" si="252"/>
        <v>0</v>
      </c>
      <c r="DM56" s="176">
        <f t="shared" si="252"/>
        <v>0</v>
      </c>
      <c r="DN56" s="176">
        <f t="shared" si="252"/>
        <v>0</v>
      </c>
      <c r="DO56" s="176">
        <f t="shared" si="252"/>
        <v>0</v>
      </c>
      <c r="DP56" s="176">
        <f t="shared" si="252"/>
        <v>0</v>
      </c>
      <c r="DQ56" s="176">
        <f t="shared" si="252"/>
        <v>0</v>
      </c>
      <c r="DR56" s="176">
        <f t="shared" si="252"/>
        <v>0</v>
      </c>
      <c r="DS56" s="176">
        <f t="shared" si="252"/>
        <v>0</v>
      </c>
      <c r="DT56" s="187"/>
      <c r="DU56" s="176">
        <v>0</v>
      </c>
      <c r="DV56" s="176">
        <f t="shared" si="208"/>
        <v>8.1930278526207072</v>
      </c>
      <c r="DW56" s="176">
        <f t="shared" si="208"/>
        <v>8.2419021830456245</v>
      </c>
      <c r="DX56" s="176">
        <f t="shared" si="208"/>
        <v>8.1065178778917613</v>
      </c>
      <c r="DY56" s="176">
        <f t="shared" si="208"/>
        <v>7.5140505454966382</v>
      </c>
      <c r="DZ56" s="176">
        <f t="shared" si="208"/>
        <v>7.2586929191162053</v>
      </c>
      <c r="EA56" s="176">
        <f t="shared" si="208"/>
        <v>7.1002230603325946</v>
      </c>
      <c r="EB56" s="176">
        <f t="shared" si="208"/>
        <v>7.1455555592616093</v>
      </c>
      <c r="EC56" s="176">
        <f t="shared" si="208"/>
        <v>7.2214136176415336</v>
      </c>
      <c r="ED56" s="176">
        <f t="shared" si="208"/>
        <v>7.2146064804931926</v>
      </c>
      <c r="EE56" s="176">
        <f t="shared" ref="DV56:EE82" si="307">IF(EE$1-1&lt;=VLOOKUP($A56,input,7,FALSE),(VLOOKUP($A56,input,20,FALSE)*VLOOKUP(EE$1,AC_RATE,3,FALSE))/((1+Discount_Rate)^(EE$1-1)),0)</f>
        <v>7.1117442834907374</v>
      </c>
      <c r="EF56" s="176">
        <f t="shared" si="279"/>
        <v>6.8508662980176709</v>
      </c>
      <c r="EG56" s="176">
        <f t="shared" si="279"/>
        <v>6.7668349507384535</v>
      </c>
      <c r="EH56" s="176">
        <f t="shared" si="279"/>
        <v>6.6633736939276531</v>
      </c>
      <c r="EI56" s="176">
        <f t="shared" si="279"/>
        <v>0</v>
      </c>
      <c r="EJ56" s="176">
        <f t="shared" si="279"/>
        <v>0</v>
      </c>
      <c r="EK56" s="176">
        <f t="shared" si="279"/>
        <v>0</v>
      </c>
      <c r="EL56" s="176">
        <f t="shared" si="279"/>
        <v>0</v>
      </c>
      <c r="EM56" s="176">
        <f t="shared" si="279"/>
        <v>0</v>
      </c>
      <c r="EN56" s="176">
        <f t="shared" si="279"/>
        <v>0</v>
      </c>
      <c r="EO56" s="176">
        <f t="shared" si="279"/>
        <v>0</v>
      </c>
      <c r="EP56" s="176">
        <f t="shared" si="223"/>
        <v>0</v>
      </c>
      <c r="EQ56" s="176">
        <f t="shared" si="223"/>
        <v>0</v>
      </c>
      <c r="ER56" s="176">
        <f t="shared" si="223"/>
        <v>0</v>
      </c>
      <c r="ES56" s="176">
        <f t="shared" si="223"/>
        <v>0</v>
      </c>
      <c r="ET56" s="176">
        <f t="shared" si="223"/>
        <v>0</v>
      </c>
      <c r="EU56" s="176">
        <f t="shared" si="223"/>
        <v>0</v>
      </c>
      <c r="EV56" s="176">
        <f t="shared" si="223"/>
        <v>0</v>
      </c>
      <c r="EW56" s="176">
        <f t="shared" si="223"/>
        <v>0</v>
      </c>
      <c r="EX56" s="176">
        <f t="shared" si="223"/>
        <v>0</v>
      </c>
      <c r="EY56" s="176">
        <f t="shared" si="223"/>
        <v>0</v>
      </c>
      <c r="EZ56" s="176">
        <f t="shared" si="223"/>
        <v>0</v>
      </c>
      <c r="FA56" s="176">
        <f t="shared" si="223"/>
        <v>0</v>
      </c>
      <c r="FB56" s="176">
        <f t="shared" si="223"/>
        <v>0</v>
      </c>
      <c r="FC56" s="176">
        <f t="shared" si="223"/>
        <v>0</v>
      </c>
      <c r="FD56" s="176">
        <f t="shared" si="223"/>
        <v>0</v>
      </c>
      <c r="FE56" s="187"/>
      <c r="FF56" s="176">
        <v>0</v>
      </c>
      <c r="FG56" s="176">
        <v>54</v>
      </c>
      <c r="FH56" s="176">
        <f t="shared" si="216"/>
        <v>5.9417556685588169</v>
      </c>
      <c r="FI56" s="176">
        <f t="shared" si="216"/>
        <v>5.5370178045553411</v>
      </c>
      <c r="FJ56" s="176">
        <f t="shared" si="216"/>
        <v>5.0995968177680906</v>
      </c>
      <c r="FK56" s="176">
        <f t="shared" si="216"/>
        <v>4.9315568182252774</v>
      </c>
      <c r="FL56" s="176">
        <f t="shared" si="216"/>
        <v>4.7693455743378506</v>
      </c>
      <c r="FM56" s="176">
        <f t="shared" si="216"/>
        <v>4.8596850211674401</v>
      </c>
      <c r="FN56" s="176">
        <f t="shared" si="216"/>
        <v>4.9268921225015934</v>
      </c>
      <c r="FO56" s="176">
        <f t="shared" si="216"/>
        <v>4.8590539720829407</v>
      </c>
      <c r="FP56" s="176">
        <f t="shared" si="216"/>
        <v>4.827221692947627</v>
      </c>
      <c r="FQ56" s="176">
        <f t="shared" si="216"/>
        <v>4.6756435930339491</v>
      </c>
      <c r="FR56" s="176">
        <f t="shared" si="211"/>
        <v>4.5911477901345084</v>
      </c>
      <c r="FS56" s="176">
        <f t="shared" si="211"/>
        <v>4.5423064417439623</v>
      </c>
      <c r="FT56" s="176">
        <f t="shared" si="211"/>
        <v>4.3829590562505807</v>
      </c>
      <c r="FU56" s="176">
        <f t="shared" si="211"/>
        <v>0</v>
      </c>
      <c r="FV56" s="176">
        <f t="shared" si="211"/>
        <v>0</v>
      </c>
      <c r="FW56" s="176">
        <f t="shared" si="211"/>
        <v>0</v>
      </c>
      <c r="FX56" s="176">
        <f t="shared" si="211"/>
        <v>0</v>
      </c>
      <c r="FY56" s="176">
        <f t="shared" si="211"/>
        <v>0</v>
      </c>
      <c r="FZ56" s="176">
        <f t="shared" si="211"/>
        <v>0</v>
      </c>
      <c r="GA56" s="176">
        <f t="shared" si="211"/>
        <v>0</v>
      </c>
      <c r="GB56" s="176">
        <f t="shared" si="221"/>
        <v>0</v>
      </c>
      <c r="GC56" s="176">
        <f t="shared" si="221"/>
        <v>0</v>
      </c>
      <c r="GD56" s="176">
        <f t="shared" si="221"/>
        <v>0</v>
      </c>
      <c r="GE56" s="176">
        <f t="shared" si="221"/>
        <v>0</v>
      </c>
      <c r="GF56" s="176">
        <f t="shared" si="221"/>
        <v>0</v>
      </c>
      <c r="GG56" s="176">
        <f t="shared" si="221"/>
        <v>0</v>
      </c>
      <c r="GH56" s="176">
        <f t="shared" ref="GB56:GP73" si="308">IF(GH$1-2&lt;=VLOOKUP($A56,input,7,FALSE),(VLOOKUP($A56,input,33,FALSE)*VLOOKUP(GH$1,AC_RATE,2,FALSE))/((1+Discount_Rate)^(GH$1-1)),0)</f>
        <v>0</v>
      </c>
      <c r="GI56" s="176">
        <f t="shared" si="308"/>
        <v>0</v>
      </c>
      <c r="GJ56" s="176">
        <f t="shared" si="308"/>
        <v>0</v>
      </c>
      <c r="GK56" s="176">
        <f t="shared" si="308"/>
        <v>0</v>
      </c>
      <c r="GL56" s="176">
        <f t="shared" si="308"/>
        <v>0</v>
      </c>
      <c r="GM56" s="176">
        <f t="shared" si="308"/>
        <v>0</v>
      </c>
      <c r="GN56" s="176">
        <f t="shared" si="308"/>
        <v>0</v>
      </c>
      <c r="GO56" s="176">
        <f t="shared" si="308"/>
        <v>0</v>
      </c>
      <c r="GP56" s="176">
        <f t="shared" si="308"/>
        <v>0</v>
      </c>
      <c r="GQ56" s="187"/>
      <c r="GR56" s="176">
        <v>0</v>
      </c>
      <c r="GS56" s="176">
        <v>0</v>
      </c>
      <c r="GT56" s="176">
        <f t="shared" si="217"/>
        <v>8.2419021830456245</v>
      </c>
      <c r="GU56" s="176">
        <f t="shared" si="217"/>
        <v>8.1065178778917613</v>
      </c>
      <c r="GV56" s="176">
        <f t="shared" si="217"/>
        <v>7.5140505454966382</v>
      </c>
      <c r="GW56" s="176">
        <f t="shared" si="217"/>
        <v>7.2586929191162053</v>
      </c>
      <c r="GX56" s="176">
        <f t="shared" si="217"/>
        <v>7.1002230603325946</v>
      </c>
      <c r="GY56" s="176">
        <f t="shared" si="217"/>
        <v>7.1455555592616093</v>
      </c>
      <c r="GZ56" s="176">
        <f t="shared" si="217"/>
        <v>7.2214136176415336</v>
      </c>
      <c r="HA56" s="176">
        <f t="shared" si="217"/>
        <v>7.2146064804931926</v>
      </c>
      <c r="HB56" s="176">
        <f t="shared" si="217"/>
        <v>7.1117442834907374</v>
      </c>
      <c r="HC56" s="176">
        <f t="shared" si="217"/>
        <v>6.8508662980176709</v>
      </c>
      <c r="HD56" s="176">
        <f t="shared" si="212"/>
        <v>6.7668349507384535</v>
      </c>
      <c r="HE56" s="176">
        <f t="shared" si="212"/>
        <v>6.6633736939276531</v>
      </c>
      <c r="HF56" s="176">
        <f t="shared" si="212"/>
        <v>6.3986826485013903</v>
      </c>
      <c r="HG56" s="176">
        <f t="shared" si="212"/>
        <v>0</v>
      </c>
      <c r="HH56" s="176">
        <f t="shared" si="212"/>
        <v>0</v>
      </c>
      <c r="HI56" s="176">
        <f t="shared" si="212"/>
        <v>0</v>
      </c>
      <c r="HJ56" s="176">
        <f t="shared" si="212"/>
        <v>0</v>
      </c>
      <c r="HK56" s="176">
        <f t="shared" si="212"/>
        <v>0</v>
      </c>
      <c r="HL56" s="176">
        <f t="shared" si="212"/>
        <v>0</v>
      </c>
      <c r="HM56" s="176">
        <f t="shared" si="212"/>
        <v>0</v>
      </c>
      <c r="HN56" s="176">
        <f t="shared" si="222"/>
        <v>0</v>
      </c>
      <c r="HO56" s="176">
        <f t="shared" si="222"/>
        <v>0</v>
      </c>
      <c r="HP56" s="176">
        <f t="shared" si="222"/>
        <v>0</v>
      </c>
      <c r="HQ56" s="176">
        <f t="shared" si="222"/>
        <v>0</v>
      </c>
      <c r="HR56" s="176">
        <f t="shared" si="222"/>
        <v>0</v>
      </c>
      <c r="HS56" s="176">
        <f t="shared" si="222"/>
        <v>0</v>
      </c>
      <c r="HT56" s="176">
        <f t="shared" ref="HN56:IB73" si="309">IF(HT$1-2&lt;=VLOOKUP($A56,input,7,FALSE),(VLOOKUP($A56,input,34,FALSE)*VLOOKUP(HT$1,AC_RATE,3,FALSE))/((1+Discount_Rate)^(HT$1-1)),0)</f>
        <v>0</v>
      </c>
      <c r="HU56" s="176">
        <f t="shared" si="309"/>
        <v>0</v>
      </c>
      <c r="HV56" s="176">
        <f t="shared" si="309"/>
        <v>0</v>
      </c>
      <c r="HW56" s="176">
        <f t="shared" si="309"/>
        <v>0</v>
      </c>
      <c r="HX56" s="176">
        <f t="shared" si="309"/>
        <v>0</v>
      </c>
      <c r="HY56" s="176">
        <f t="shared" si="309"/>
        <v>0</v>
      </c>
      <c r="HZ56" s="176">
        <f t="shared" si="309"/>
        <v>0</v>
      </c>
      <c r="IA56" s="176">
        <f t="shared" si="309"/>
        <v>0</v>
      </c>
      <c r="IB56" s="176">
        <f t="shared" si="309"/>
        <v>0</v>
      </c>
    </row>
    <row r="57" spans="1:236" s="144" customFormat="1">
      <c r="A57" s="418" t="s">
        <v>172</v>
      </c>
      <c r="B57" s="419">
        <f t="shared" ref="B57:B64" si="310">SUM(P57:AX57)*VLOOKUP($A57,input,12,FALSE)</f>
        <v>780.33811606244171</v>
      </c>
      <c r="C57" s="225">
        <f t="shared" ref="C57:C64" si="311">SUM(AZ57:CH57)*VLOOKUP($A57,input,12,FALSE)</f>
        <v>1127.3030874954188</v>
      </c>
      <c r="D57" s="226">
        <f>SUM(B57:C57)</f>
        <v>1907.6412035578605</v>
      </c>
      <c r="E57" s="227">
        <f t="shared" ref="E57:E64" si="312">IF(Years&gt;1,SUM(CJ57:DS57)*VLOOKUP($A57,input,26,FALSE),0)</f>
        <v>0</v>
      </c>
      <c r="F57" s="228">
        <f t="shared" ref="F57:F64" si="313">IF(Years&gt;1,SUM(DU57:FD57)*VLOOKUP($A57,input,26,FALSE),0)</f>
        <v>0</v>
      </c>
      <c r="G57" s="227">
        <f t="shared" ref="G57:G64" si="314">IF(Years&gt;2,SUM(FF57:GP57)*VLOOKUP($A57,input,40,FALSE),0)</f>
        <v>0</v>
      </c>
      <c r="H57" s="228">
        <f t="shared" ref="H57:H64" si="315">IF(Years&gt;2,SUM(GR57:IB57)*VLOOKUP($A57,input,40,FALSE),0)</f>
        <v>0</v>
      </c>
      <c r="I57" s="227">
        <f>B57+E57+G57</f>
        <v>780.33811606244171</v>
      </c>
      <c r="J57" s="176">
        <f>H57+F57+C57</f>
        <v>1127.3030874954188</v>
      </c>
      <c r="K57" s="228">
        <f>SUM(I57:J57)</f>
        <v>1907.6412035578605</v>
      </c>
      <c r="L57" s="227">
        <f t="shared" ref="L57:L64" si="316">(B57*VLOOKUP($A57,input,16,FALSE))+(E57*VLOOKUP($A57,input,30,FALSE))+(G57*VLOOKUP($A57,input,44,FALSE))</f>
        <v>624.27049284995337</v>
      </c>
      <c r="M57" s="176">
        <f t="shared" ref="M57:M64" si="317">(C57*(VLOOKUP($A57,input,16,FALSE))+(F57*VLOOKUP($A57,input,30,FALSE))+(H57*VLOOKUP($A57,input,44,FALSE)))</f>
        <v>901.84246999633513</v>
      </c>
      <c r="N57" s="228">
        <f>SUM(L57:M57)</f>
        <v>1526.1129628462886</v>
      </c>
      <c r="O57" s="176">
        <f t="shared" si="2"/>
        <v>33.712304001773234</v>
      </c>
      <c r="P57" s="176">
        <f t="shared" si="213"/>
        <v>14.381486446868701</v>
      </c>
      <c r="Q57" s="176">
        <f t="shared" si="213"/>
        <v>13.864410691659137</v>
      </c>
      <c r="R57" s="176">
        <f t="shared" si="213"/>
        <v>13.804078825944725</v>
      </c>
      <c r="S57" s="176">
        <f t="shared" si="213"/>
        <v>12.86377873785584</v>
      </c>
      <c r="T57" s="176">
        <f t="shared" si="213"/>
        <v>11.847548162491522</v>
      </c>
      <c r="U57" s="176">
        <f t="shared" si="213"/>
        <v>11.457152203957714</v>
      </c>
      <c r="V57" s="176">
        <f t="shared" si="213"/>
        <v>11.080297798966722</v>
      </c>
      <c r="W57" s="176">
        <f t="shared" si="213"/>
        <v>11.290177321904153</v>
      </c>
      <c r="X57" s="176">
        <f t="shared" si="213"/>
        <v>11.446315032074406</v>
      </c>
      <c r="Y57" s="176">
        <f t="shared" si="213"/>
        <v>11.288711248273497</v>
      </c>
      <c r="Z57" s="176">
        <f t="shared" si="209"/>
        <v>11.214757468464184</v>
      </c>
      <c r="AA57" s="176">
        <f t="shared" si="209"/>
        <v>10.862606327250589</v>
      </c>
      <c r="AB57" s="176">
        <f t="shared" si="209"/>
        <v>10.666302946777142</v>
      </c>
      <c r="AC57" s="176">
        <f t="shared" si="209"/>
        <v>0</v>
      </c>
      <c r="AD57" s="176">
        <f t="shared" si="209"/>
        <v>0</v>
      </c>
      <c r="AE57" s="176">
        <f t="shared" si="209"/>
        <v>0</v>
      </c>
      <c r="AF57" s="176">
        <f t="shared" si="209"/>
        <v>0</v>
      </c>
      <c r="AG57" s="176">
        <f t="shared" si="209"/>
        <v>0</v>
      </c>
      <c r="AH57" s="176">
        <f t="shared" si="209"/>
        <v>0</v>
      </c>
      <c r="AI57" s="176">
        <f t="shared" si="209"/>
        <v>0</v>
      </c>
      <c r="AJ57" s="176">
        <f t="shared" si="305"/>
        <v>0</v>
      </c>
      <c r="AK57" s="176">
        <f t="shared" si="305"/>
        <v>0</v>
      </c>
      <c r="AL57" s="176">
        <f t="shared" si="305"/>
        <v>0</v>
      </c>
      <c r="AM57" s="176">
        <f t="shared" si="305"/>
        <v>0</v>
      </c>
      <c r="AN57" s="176">
        <f t="shared" si="305"/>
        <v>0</v>
      </c>
      <c r="AO57" s="176">
        <f t="shared" si="305"/>
        <v>0</v>
      </c>
      <c r="AP57" s="176">
        <f t="shared" si="305"/>
        <v>0</v>
      </c>
      <c r="AQ57" s="176">
        <f t="shared" si="305"/>
        <v>0</v>
      </c>
      <c r="AR57" s="176">
        <f t="shared" si="305"/>
        <v>0</v>
      </c>
      <c r="AS57" s="176">
        <f t="shared" si="305"/>
        <v>0</v>
      </c>
      <c r="AT57" s="176">
        <f t="shared" si="305"/>
        <v>0</v>
      </c>
      <c r="AU57" s="176">
        <f t="shared" si="305"/>
        <v>0</v>
      </c>
      <c r="AV57" s="176">
        <f t="shared" si="305"/>
        <v>0</v>
      </c>
      <c r="AW57" s="176">
        <f t="shared" si="305"/>
        <v>0</v>
      </c>
      <c r="AX57" s="176">
        <f t="shared" si="305"/>
        <v>0</v>
      </c>
      <c r="AY57" s="187"/>
      <c r="AZ57" s="176">
        <f t="shared" si="214"/>
        <v>19.330817554904531</v>
      </c>
      <c r="BA57" s="176">
        <f t="shared" si="214"/>
        <v>19.034307132351138</v>
      </c>
      <c r="BB57" s="176">
        <f t="shared" si="214"/>
        <v>19.147853556570638</v>
      </c>
      <c r="BC57" s="176">
        <f t="shared" si="214"/>
        <v>18.833324362778839</v>
      </c>
      <c r="BD57" s="176">
        <f t="shared" si="214"/>
        <v>17.456885105699257</v>
      </c>
      <c r="BE57" s="176">
        <f t="shared" si="214"/>
        <v>16.863630014108352</v>
      </c>
      <c r="BF57" s="176">
        <f t="shared" si="214"/>
        <v>16.495467715924207</v>
      </c>
      <c r="BG57" s="176">
        <f t="shared" si="214"/>
        <v>16.60078564272899</v>
      </c>
      <c r="BH57" s="176">
        <f t="shared" si="214"/>
        <v>16.777021535934871</v>
      </c>
      <c r="BI57" s="176">
        <f t="shared" si="214"/>
        <v>16.761206974883173</v>
      </c>
      <c r="BJ57" s="176">
        <f t="shared" si="210"/>
        <v>16.522234193968377</v>
      </c>
      <c r="BK57" s="176">
        <f t="shared" si="210"/>
        <v>15.916154025697615</v>
      </c>
      <c r="BL57" s="176">
        <f t="shared" si="210"/>
        <v>15.720929683533781</v>
      </c>
      <c r="BM57" s="176">
        <f t="shared" si="210"/>
        <v>0</v>
      </c>
      <c r="BN57" s="176">
        <f t="shared" si="210"/>
        <v>0</v>
      </c>
      <c r="BO57" s="176">
        <f t="shared" si="210"/>
        <v>0</v>
      </c>
      <c r="BP57" s="176">
        <f t="shared" si="210"/>
        <v>0</v>
      </c>
      <c r="BQ57" s="176">
        <f t="shared" si="210"/>
        <v>0</v>
      </c>
      <c r="BR57" s="176">
        <f t="shared" si="210"/>
        <v>0</v>
      </c>
      <c r="BS57" s="176">
        <f t="shared" si="210"/>
        <v>0</v>
      </c>
      <c r="BT57" s="176">
        <f t="shared" si="306"/>
        <v>0</v>
      </c>
      <c r="BU57" s="176">
        <f t="shared" si="306"/>
        <v>0</v>
      </c>
      <c r="BV57" s="176">
        <f t="shared" si="306"/>
        <v>0</v>
      </c>
      <c r="BW57" s="176">
        <f t="shared" si="306"/>
        <v>0</v>
      </c>
      <c r="BX57" s="176">
        <f t="shared" si="306"/>
        <v>0</v>
      </c>
      <c r="BY57" s="176">
        <f t="shared" si="306"/>
        <v>0</v>
      </c>
      <c r="BZ57" s="176">
        <f t="shared" si="306"/>
        <v>0</v>
      </c>
      <c r="CA57" s="176">
        <f t="shared" si="306"/>
        <v>0</v>
      </c>
      <c r="CB57" s="176">
        <f t="shared" si="306"/>
        <v>0</v>
      </c>
      <c r="CC57" s="176">
        <f t="shared" si="306"/>
        <v>0</v>
      </c>
      <c r="CD57" s="176">
        <f t="shared" si="306"/>
        <v>0</v>
      </c>
      <c r="CE57" s="176">
        <f t="shared" si="306"/>
        <v>0</v>
      </c>
      <c r="CF57" s="176">
        <f t="shared" si="306"/>
        <v>0</v>
      </c>
      <c r="CG57" s="176">
        <f t="shared" si="306"/>
        <v>0</v>
      </c>
      <c r="CH57" s="176">
        <f t="shared" si="306"/>
        <v>0</v>
      </c>
      <c r="CI57" s="187"/>
      <c r="CJ57" s="176">
        <v>0</v>
      </c>
      <c r="CK57" s="176">
        <f t="shared" si="252"/>
        <v>13.864410691659137</v>
      </c>
      <c r="CL57" s="176">
        <f t="shared" si="252"/>
        <v>13.804078825944725</v>
      </c>
      <c r="CM57" s="176">
        <f t="shared" si="252"/>
        <v>12.86377873785584</v>
      </c>
      <c r="CN57" s="176">
        <f t="shared" si="252"/>
        <v>11.847548162491522</v>
      </c>
      <c r="CO57" s="176">
        <f t="shared" si="252"/>
        <v>11.457152203957714</v>
      </c>
      <c r="CP57" s="176">
        <f t="shared" si="252"/>
        <v>11.080297798966722</v>
      </c>
      <c r="CQ57" s="176">
        <f t="shared" si="252"/>
        <v>11.290177321904153</v>
      </c>
      <c r="CR57" s="176">
        <f t="shared" si="252"/>
        <v>11.446315032074406</v>
      </c>
      <c r="CS57" s="176">
        <f t="shared" si="252"/>
        <v>11.288711248273497</v>
      </c>
      <c r="CT57" s="176">
        <f t="shared" ref="CT57:DI72" si="318">IF(CT$1-1&lt;=VLOOKUP($A57,input,7,FALSE),(VLOOKUP($A57,input,19,FALSE)*VLOOKUP(CT$1,AC_RATE,2,FALSE))/((1+Discount_Rate)^(CT$1-1)),0)</f>
        <v>11.214757468464184</v>
      </c>
      <c r="CU57" s="176">
        <f t="shared" si="318"/>
        <v>10.862606327250589</v>
      </c>
      <c r="CV57" s="176">
        <f t="shared" si="318"/>
        <v>10.666302946777142</v>
      </c>
      <c r="CW57" s="176">
        <f t="shared" si="318"/>
        <v>10.552833147485972</v>
      </c>
      <c r="CX57" s="176">
        <f t="shared" si="318"/>
        <v>0</v>
      </c>
      <c r="CY57" s="176">
        <f t="shared" si="318"/>
        <v>0</v>
      </c>
      <c r="CZ57" s="176">
        <f t="shared" si="318"/>
        <v>0</v>
      </c>
      <c r="DA57" s="176">
        <f t="shared" si="318"/>
        <v>0</v>
      </c>
      <c r="DB57" s="176">
        <f t="shared" si="318"/>
        <v>0</v>
      </c>
      <c r="DC57" s="176">
        <f t="shared" si="318"/>
        <v>0</v>
      </c>
      <c r="DD57" s="176">
        <f t="shared" si="318"/>
        <v>0</v>
      </c>
      <c r="DE57" s="176">
        <f t="shared" si="318"/>
        <v>0</v>
      </c>
      <c r="DF57" s="176">
        <f t="shared" si="318"/>
        <v>0</v>
      </c>
      <c r="DG57" s="176">
        <f t="shared" si="318"/>
        <v>0</v>
      </c>
      <c r="DH57" s="176">
        <f t="shared" si="318"/>
        <v>0</v>
      </c>
      <c r="DI57" s="176">
        <f t="shared" si="318"/>
        <v>0</v>
      </c>
      <c r="DJ57" s="176">
        <f t="shared" ref="DJ57:DS96" si="319">IF(DJ$1-1&lt;=VLOOKUP($A57,input,7,FALSE),(VLOOKUP($A57,input,19,FALSE)*VLOOKUP(DJ$1,AC_RATE,2,FALSE))/((1+Discount_Rate)^(DJ$1-1)),0)</f>
        <v>0</v>
      </c>
      <c r="DK57" s="176">
        <f t="shared" si="319"/>
        <v>0</v>
      </c>
      <c r="DL57" s="176">
        <f t="shared" si="319"/>
        <v>0</v>
      </c>
      <c r="DM57" s="176">
        <f t="shared" si="319"/>
        <v>0</v>
      </c>
      <c r="DN57" s="176">
        <f t="shared" si="319"/>
        <v>0</v>
      </c>
      <c r="DO57" s="176">
        <f t="shared" si="319"/>
        <v>0</v>
      </c>
      <c r="DP57" s="176">
        <f t="shared" si="319"/>
        <v>0</v>
      </c>
      <c r="DQ57" s="176">
        <f t="shared" si="319"/>
        <v>0</v>
      </c>
      <c r="DR57" s="176">
        <f t="shared" si="319"/>
        <v>0</v>
      </c>
      <c r="DS57" s="176">
        <f t="shared" si="319"/>
        <v>0</v>
      </c>
      <c r="DT57" s="187"/>
      <c r="DU57" s="176">
        <v>0</v>
      </c>
      <c r="DV57" s="176">
        <f t="shared" si="307"/>
        <v>19.034307132351138</v>
      </c>
      <c r="DW57" s="176">
        <f t="shared" si="307"/>
        <v>19.147853556570638</v>
      </c>
      <c r="DX57" s="176">
        <f t="shared" si="307"/>
        <v>18.833324362778839</v>
      </c>
      <c r="DY57" s="176">
        <f t="shared" si="307"/>
        <v>17.456885105699257</v>
      </c>
      <c r="DZ57" s="176">
        <f t="shared" si="307"/>
        <v>16.863630014108352</v>
      </c>
      <c r="EA57" s="176">
        <f t="shared" si="307"/>
        <v>16.495467715924207</v>
      </c>
      <c r="EB57" s="176">
        <f t="shared" si="307"/>
        <v>16.60078564272899</v>
      </c>
      <c r="EC57" s="176">
        <f t="shared" si="307"/>
        <v>16.777021535934871</v>
      </c>
      <c r="ED57" s="176">
        <f t="shared" si="307"/>
        <v>16.761206974883173</v>
      </c>
      <c r="EE57" s="176">
        <f t="shared" si="307"/>
        <v>16.522234193968377</v>
      </c>
      <c r="EF57" s="176">
        <f t="shared" si="279"/>
        <v>15.916154025697615</v>
      </c>
      <c r="EG57" s="176">
        <f t="shared" si="279"/>
        <v>15.720929683533781</v>
      </c>
      <c r="EH57" s="176">
        <f t="shared" si="279"/>
        <v>15.480565147508687</v>
      </c>
      <c r="EI57" s="176">
        <f t="shared" si="279"/>
        <v>0</v>
      </c>
      <c r="EJ57" s="176">
        <f t="shared" si="279"/>
        <v>0</v>
      </c>
      <c r="EK57" s="176">
        <f t="shared" si="279"/>
        <v>0</v>
      </c>
      <c r="EL57" s="176">
        <f t="shared" si="279"/>
        <v>0</v>
      </c>
      <c r="EM57" s="176">
        <f t="shared" si="279"/>
        <v>0</v>
      </c>
      <c r="EN57" s="176">
        <f t="shared" si="279"/>
        <v>0</v>
      </c>
      <c r="EO57" s="176">
        <f t="shared" si="279"/>
        <v>0</v>
      </c>
      <c r="EP57" s="176">
        <f t="shared" si="223"/>
        <v>0</v>
      </c>
      <c r="EQ57" s="176">
        <f t="shared" si="223"/>
        <v>0</v>
      </c>
      <c r="ER57" s="176">
        <f t="shared" si="223"/>
        <v>0</v>
      </c>
      <c r="ES57" s="176">
        <f t="shared" si="223"/>
        <v>0</v>
      </c>
      <c r="ET57" s="176">
        <f t="shared" si="223"/>
        <v>0</v>
      </c>
      <c r="EU57" s="176">
        <f t="shared" si="223"/>
        <v>0</v>
      </c>
      <c r="EV57" s="176">
        <f t="shared" si="223"/>
        <v>0</v>
      </c>
      <c r="EW57" s="176">
        <f t="shared" si="223"/>
        <v>0</v>
      </c>
      <c r="EX57" s="176">
        <f t="shared" si="223"/>
        <v>0</v>
      </c>
      <c r="EY57" s="176">
        <f t="shared" si="223"/>
        <v>0</v>
      </c>
      <c r="EZ57" s="176">
        <f t="shared" si="223"/>
        <v>0</v>
      </c>
      <c r="FA57" s="176">
        <f t="shared" si="223"/>
        <v>0</v>
      </c>
      <c r="FB57" s="176">
        <f t="shared" si="223"/>
        <v>0</v>
      </c>
      <c r="FC57" s="176">
        <f t="shared" si="223"/>
        <v>0</v>
      </c>
      <c r="FD57" s="176">
        <f t="shared" si="223"/>
        <v>0</v>
      </c>
      <c r="FE57" s="187"/>
      <c r="FF57" s="176">
        <v>0</v>
      </c>
      <c r="FG57" s="176">
        <v>55</v>
      </c>
      <c r="FH57" s="176">
        <f t="shared" si="216"/>
        <v>13.804078825944725</v>
      </c>
      <c r="FI57" s="176">
        <f t="shared" si="216"/>
        <v>12.86377873785584</v>
      </c>
      <c r="FJ57" s="176">
        <f t="shared" si="216"/>
        <v>11.847548162491522</v>
      </c>
      <c r="FK57" s="176">
        <f t="shared" si="216"/>
        <v>11.457152203957714</v>
      </c>
      <c r="FL57" s="176">
        <f t="shared" si="216"/>
        <v>11.080297798966722</v>
      </c>
      <c r="FM57" s="176">
        <f t="shared" si="216"/>
        <v>11.290177321904153</v>
      </c>
      <c r="FN57" s="176">
        <f t="shared" si="216"/>
        <v>11.446315032074406</v>
      </c>
      <c r="FO57" s="176">
        <f t="shared" si="216"/>
        <v>11.288711248273497</v>
      </c>
      <c r="FP57" s="176">
        <f t="shared" si="216"/>
        <v>11.214757468464184</v>
      </c>
      <c r="FQ57" s="176">
        <f t="shared" si="216"/>
        <v>10.862606327250589</v>
      </c>
      <c r="FR57" s="176">
        <f t="shared" si="211"/>
        <v>10.666302946777142</v>
      </c>
      <c r="FS57" s="176">
        <f t="shared" si="211"/>
        <v>10.552833147485972</v>
      </c>
      <c r="FT57" s="176">
        <f t="shared" si="211"/>
        <v>10.182632150885187</v>
      </c>
      <c r="FU57" s="176">
        <f t="shared" si="211"/>
        <v>0</v>
      </c>
      <c r="FV57" s="176">
        <f t="shared" si="211"/>
        <v>0</v>
      </c>
      <c r="FW57" s="176">
        <f t="shared" si="211"/>
        <v>0</v>
      </c>
      <c r="FX57" s="176">
        <f t="shared" si="211"/>
        <v>0</v>
      </c>
      <c r="FY57" s="176">
        <f t="shared" si="211"/>
        <v>0</v>
      </c>
      <c r="FZ57" s="176">
        <f t="shared" si="211"/>
        <v>0</v>
      </c>
      <c r="GA57" s="176">
        <f t="shared" si="211"/>
        <v>0</v>
      </c>
      <c r="GB57" s="176">
        <f t="shared" si="308"/>
        <v>0</v>
      </c>
      <c r="GC57" s="176">
        <f t="shared" si="308"/>
        <v>0</v>
      </c>
      <c r="GD57" s="176">
        <f t="shared" si="308"/>
        <v>0</v>
      </c>
      <c r="GE57" s="176">
        <f t="shared" si="308"/>
        <v>0</v>
      </c>
      <c r="GF57" s="176">
        <f t="shared" si="308"/>
        <v>0</v>
      </c>
      <c r="GG57" s="176">
        <f t="shared" si="308"/>
        <v>0</v>
      </c>
      <c r="GH57" s="176">
        <f t="shared" si="308"/>
        <v>0</v>
      </c>
      <c r="GI57" s="176">
        <f t="shared" si="308"/>
        <v>0</v>
      </c>
      <c r="GJ57" s="176">
        <f t="shared" si="308"/>
        <v>0</v>
      </c>
      <c r="GK57" s="176">
        <f t="shared" si="308"/>
        <v>0</v>
      </c>
      <c r="GL57" s="176">
        <f t="shared" si="308"/>
        <v>0</v>
      </c>
      <c r="GM57" s="176">
        <f t="shared" si="308"/>
        <v>0</v>
      </c>
      <c r="GN57" s="176">
        <f t="shared" si="308"/>
        <v>0</v>
      </c>
      <c r="GO57" s="176">
        <f t="shared" si="308"/>
        <v>0</v>
      </c>
      <c r="GP57" s="176">
        <f t="shared" si="308"/>
        <v>0</v>
      </c>
      <c r="GQ57" s="187"/>
      <c r="GR57" s="176">
        <v>0</v>
      </c>
      <c r="GS57" s="176">
        <v>0</v>
      </c>
      <c r="GT57" s="176">
        <f t="shared" si="217"/>
        <v>19.147853556570638</v>
      </c>
      <c r="GU57" s="176">
        <f t="shared" si="217"/>
        <v>18.833324362778839</v>
      </c>
      <c r="GV57" s="176">
        <f t="shared" si="217"/>
        <v>17.456885105699257</v>
      </c>
      <c r="GW57" s="176">
        <f t="shared" si="217"/>
        <v>16.863630014108352</v>
      </c>
      <c r="GX57" s="176">
        <f t="shared" si="217"/>
        <v>16.495467715924207</v>
      </c>
      <c r="GY57" s="176">
        <f t="shared" si="217"/>
        <v>16.60078564272899</v>
      </c>
      <c r="GZ57" s="176">
        <f t="shared" si="217"/>
        <v>16.777021535934871</v>
      </c>
      <c r="HA57" s="176">
        <f t="shared" si="217"/>
        <v>16.761206974883173</v>
      </c>
      <c r="HB57" s="176">
        <f t="shared" si="217"/>
        <v>16.522234193968377</v>
      </c>
      <c r="HC57" s="176">
        <f t="shared" si="217"/>
        <v>15.916154025697615</v>
      </c>
      <c r="HD57" s="176">
        <f t="shared" si="212"/>
        <v>15.720929683533781</v>
      </c>
      <c r="HE57" s="176">
        <f t="shared" si="212"/>
        <v>15.480565147508687</v>
      </c>
      <c r="HF57" s="176">
        <f t="shared" si="212"/>
        <v>14.86562635510424</v>
      </c>
      <c r="HG57" s="176">
        <f t="shared" si="212"/>
        <v>0</v>
      </c>
      <c r="HH57" s="176">
        <f t="shared" si="212"/>
        <v>0</v>
      </c>
      <c r="HI57" s="176">
        <f t="shared" si="212"/>
        <v>0</v>
      </c>
      <c r="HJ57" s="176">
        <f t="shared" si="212"/>
        <v>0</v>
      </c>
      <c r="HK57" s="176">
        <f t="shared" si="212"/>
        <v>0</v>
      </c>
      <c r="HL57" s="176">
        <f t="shared" si="212"/>
        <v>0</v>
      </c>
      <c r="HM57" s="176">
        <f t="shared" si="212"/>
        <v>0</v>
      </c>
      <c r="HN57" s="176">
        <f t="shared" si="309"/>
        <v>0</v>
      </c>
      <c r="HO57" s="176">
        <f t="shared" si="309"/>
        <v>0</v>
      </c>
      <c r="HP57" s="176">
        <f t="shared" si="309"/>
        <v>0</v>
      </c>
      <c r="HQ57" s="176">
        <f t="shared" si="309"/>
        <v>0</v>
      </c>
      <c r="HR57" s="176">
        <f t="shared" si="309"/>
        <v>0</v>
      </c>
      <c r="HS57" s="176">
        <f t="shared" si="309"/>
        <v>0</v>
      </c>
      <c r="HT57" s="176">
        <f t="shared" si="309"/>
        <v>0</v>
      </c>
      <c r="HU57" s="176">
        <f t="shared" si="309"/>
        <v>0</v>
      </c>
      <c r="HV57" s="176">
        <f t="shared" si="309"/>
        <v>0</v>
      </c>
      <c r="HW57" s="176">
        <f t="shared" si="309"/>
        <v>0</v>
      </c>
      <c r="HX57" s="176">
        <f t="shared" si="309"/>
        <v>0</v>
      </c>
      <c r="HY57" s="176">
        <f t="shared" si="309"/>
        <v>0</v>
      </c>
      <c r="HZ57" s="176">
        <f t="shared" si="309"/>
        <v>0</v>
      </c>
      <c r="IA57" s="176">
        <f t="shared" si="309"/>
        <v>0</v>
      </c>
      <c r="IB57" s="176">
        <f t="shared" si="309"/>
        <v>0</v>
      </c>
    </row>
    <row r="58" spans="1:236" s="144" customFormat="1">
      <c r="A58" s="418" t="s">
        <v>173</v>
      </c>
      <c r="B58" s="419">
        <f t="shared" si="310"/>
        <v>1232.711430492745</v>
      </c>
      <c r="C58" s="225">
        <f t="shared" si="311"/>
        <v>1793.9890447382415</v>
      </c>
      <c r="D58" s="226">
        <f t="shared" ref="D58" si="320">SUM(B58:C58)</f>
        <v>3026.7004752309867</v>
      </c>
      <c r="E58" s="227">
        <f t="shared" si="312"/>
        <v>0</v>
      </c>
      <c r="F58" s="228">
        <f t="shared" si="313"/>
        <v>0</v>
      </c>
      <c r="G58" s="227">
        <f t="shared" si="314"/>
        <v>0</v>
      </c>
      <c r="H58" s="228">
        <f t="shared" si="315"/>
        <v>0</v>
      </c>
      <c r="I58" s="227">
        <f t="shared" ref="I58" si="321">B58+E58+G58</f>
        <v>1232.711430492745</v>
      </c>
      <c r="J58" s="176">
        <f t="shared" ref="J58" si="322">H58+F58+C58</f>
        <v>1793.9890447382415</v>
      </c>
      <c r="K58" s="228">
        <f t="shared" ref="K58" si="323">SUM(I58:J58)</f>
        <v>3026.7004752309867</v>
      </c>
      <c r="L58" s="227">
        <f t="shared" si="316"/>
        <v>986.169144394196</v>
      </c>
      <c r="M58" s="176">
        <f t="shared" si="317"/>
        <v>1435.1912357905933</v>
      </c>
      <c r="N58" s="228">
        <f t="shared" ref="N58" si="324">SUM(L58:M58)</f>
        <v>2421.3603801847894</v>
      </c>
      <c r="O58" s="176">
        <f t="shared" si="2"/>
        <v>37.376684871531189</v>
      </c>
      <c r="P58" s="176">
        <f t="shared" si="213"/>
        <v>15.944691495441388</v>
      </c>
      <c r="Q58" s="176">
        <f t="shared" si="213"/>
        <v>15.371411853796001</v>
      </c>
      <c r="R58" s="176">
        <f t="shared" si="213"/>
        <v>15.304522176590892</v>
      </c>
      <c r="S58" s="176">
        <f t="shared" si="213"/>
        <v>14.262015557187999</v>
      </c>
      <c r="T58" s="176">
        <f t="shared" si="213"/>
        <v>13.135325136675384</v>
      </c>
      <c r="U58" s="176">
        <f t="shared" si="213"/>
        <v>12.702494834822685</v>
      </c>
      <c r="V58" s="176">
        <f t="shared" si="213"/>
        <v>12.284677994506584</v>
      </c>
      <c r="W58" s="176">
        <f t="shared" si="213"/>
        <v>12.51737050906765</v>
      </c>
      <c r="X58" s="176">
        <f t="shared" si="213"/>
        <v>12.6904797094738</v>
      </c>
      <c r="Y58" s="176">
        <f t="shared" si="213"/>
        <v>12.515745079607573</v>
      </c>
      <c r="Z58" s="176">
        <f t="shared" si="209"/>
        <v>12.433752845471162</v>
      </c>
      <c r="AA58" s="176">
        <f t="shared" si="209"/>
        <v>12.043324406299565</v>
      </c>
      <c r="AB58" s="176">
        <f t="shared" si="209"/>
        <v>11.825683701861614</v>
      </c>
      <c r="AC58" s="176">
        <f t="shared" si="209"/>
        <v>11.699880228734449</v>
      </c>
      <c r="AD58" s="176">
        <f t="shared" si="209"/>
        <v>11.289439993372708</v>
      </c>
      <c r="AE58" s="176">
        <f t="shared" si="209"/>
        <v>10.925777555814392</v>
      </c>
      <c r="AF58" s="176">
        <f t="shared" ref="Z58:AI84" si="325">IF(AF$1&lt;=VLOOKUP($A58,input,7,FALSE),(VLOOKUP($A58,input,5,FALSE)*VLOOKUP(AF$1,AC_RATE,2,FALSE))/((1+Discount_Rate)^(AF$1-1)),0)</f>
        <v>10.572591634992957</v>
      </c>
      <c r="AG58" s="176">
        <f t="shared" si="325"/>
        <v>9.8514908407352841</v>
      </c>
      <c r="AH58" s="176">
        <f t="shared" si="325"/>
        <v>9.7551278346557577</v>
      </c>
      <c r="AI58" s="176">
        <f t="shared" si="325"/>
        <v>9.416482709441123</v>
      </c>
      <c r="AJ58" s="176">
        <f t="shared" si="305"/>
        <v>0</v>
      </c>
      <c r="AK58" s="176">
        <f t="shared" si="305"/>
        <v>0</v>
      </c>
      <c r="AL58" s="176">
        <f t="shared" si="305"/>
        <v>0</v>
      </c>
      <c r="AM58" s="176">
        <f t="shared" si="305"/>
        <v>0</v>
      </c>
      <c r="AN58" s="176">
        <f t="shared" si="305"/>
        <v>0</v>
      </c>
      <c r="AO58" s="176">
        <f t="shared" si="305"/>
        <v>0</v>
      </c>
      <c r="AP58" s="176">
        <f t="shared" si="305"/>
        <v>0</v>
      </c>
      <c r="AQ58" s="176">
        <f t="shared" si="305"/>
        <v>0</v>
      </c>
      <c r="AR58" s="176">
        <f t="shared" si="305"/>
        <v>0</v>
      </c>
      <c r="AS58" s="176">
        <f t="shared" si="305"/>
        <v>0</v>
      </c>
      <c r="AT58" s="176">
        <f t="shared" si="305"/>
        <v>0</v>
      </c>
      <c r="AU58" s="176">
        <f t="shared" si="305"/>
        <v>0</v>
      </c>
      <c r="AV58" s="176">
        <f t="shared" si="305"/>
        <v>0</v>
      </c>
      <c r="AW58" s="176">
        <f t="shared" si="305"/>
        <v>0</v>
      </c>
      <c r="AX58" s="176">
        <f t="shared" si="305"/>
        <v>0</v>
      </c>
      <c r="AY58" s="187"/>
      <c r="AZ58" s="176">
        <f t="shared" si="214"/>
        <v>21.431993376089803</v>
      </c>
      <c r="BA58" s="176">
        <f t="shared" si="214"/>
        <v>21.103253559780612</v>
      </c>
      <c r="BB58" s="176">
        <f t="shared" si="214"/>
        <v>21.229141986632669</v>
      </c>
      <c r="BC58" s="176">
        <f t="shared" si="214"/>
        <v>20.880424836993928</v>
      </c>
      <c r="BD58" s="176">
        <f t="shared" si="214"/>
        <v>19.354372617188307</v>
      </c>
      <c r="BE58" s="176">
        <f t="shared" si="214"/>
        <v>18.696633276511438</v>
      </c>
      <c r="BF58" s="176">
        <f t="shared" si="214"/>
        <v>18.288453337220314</v>
      </c>
      <c r="BG58" s="176">
        <f t="shared" si="214"/>
        <v>18.405218864764748</v>
      </c>
      <c r="BH58" s="176">
        <f t="shared" si="214"/>
        <v>18.600610833319095</v>
      </c>
      <c r="BI58" s="176">
        <f t="shared" si="214"/>
        <v>18.583077298240038</v>
      </c>
      <c r="BJ58" s="176">
        <f t="shared" si="210"/>
        <v>18.318129215051901</v>
      </c>
      <c r="BK58" s="176">
        <f t="shared" si="210"/>
        <v>17.646170767621268</v>
      </c>
      <c r="BL58" s="176">
        <f t="shared" si="210"/>
        <v>17.42972638826571</v>
      </c>
      <c r="BM58" s="176">
        <f t="shared" si="210"/>
        <v>17.163235272237891</v>
      </c>
      <c r="BN58" s="176">
        <f t="shared" si="210"/>
        <v>16.481455306746003</v>
      </c>
      <c r="BO58" s="176">
        <f t="shared" si="210"/>
        <v>15.869215552692717</v>
      </c>
      <c r="BP58" s="176">
        <f t="shared" ref="BJ58:BS84" si="326">IF(BP$1&lt;=VLOOKUP($A58,input,7,FALSE),(VLOOKUP($A58,input,6,FALSE)*VLOOKUP(BP$1,AC_RATE,3,FALSE))/((1+Discount_Rate)^(BP$1-1)),0)</f>
        <v>15.639517007934387</v>
      </c>
      <c r="BQ58" s="176">
        <f t="shared" si="326"/>
        <v>14.755126803586228</v>
      </c>
      <c r="BR58" s="176">
        <f t="shared" si="326"/>
        <v>14.698623396824569</v>
      </c>
      <c r="BS58" s="176">
        <f t="shared" si="326"/>
        <v>14.223429249946703</v>
      </c>
      <c r="BT58" s="176">
        <f t="shared" si="306"/>
        <v>0</v>
      </c>
      <c r="BU58" s="176">
        <f t="shared" si="306"/>
        <v>0</v>
      </c>
      <c r="BV58" s="176">
        <f t="shared" si="306"/>
        <v>0</v>
      </c>
      <c r="BW58" s="176">
        <f t="shared" si="306"/>
        <v>0</v>
      </c>
      <c r="BX58" s="176">
        <f t="shared" si="306"/>
        <v>0</v>
      </c>
      <c r="BY58" s="176">
        <f t="shared" si="306"/>
        <v>0</v>
      </c>
      <c r="BZ58" s="176">
        <f t="shared" si="306"/>
        <v>0</v>
      </c>
      <c r="CA58" s="176">
        <f t="shared" si="306"/>
        <v>0</v>
      </c>
      <c r="CB58" s="176">
        <f t="shared" si="306"/>
        <v>0</v>
      </c>
      <c r="CC58" s="176">
        <f t="shared" si="306"/>
        <v>0</v>
      </c>
      <c r="CD58" s="176">
        <f t="shared" si="306"/>
        <v>0</v>
      </c>
      <c r="CE58" s="176">
        <f t="shared" si="306"/>
        <v>0</v>
      </c>
      <c r="CF58" s="176">
        <f t="shared" si="306"/>
        <v>0</v>
      </c>
      <c r="CG58" s="176">
        <f t="shared" si="306"/>
        <v>0</v>
      </c>
      <c r="CH58" s="176">
        <f t="shared" si="306"/>
        <v>0</v>
      </c>
      <c r="CI58" s="187"/>
      <c r="CJ58" s="176">
        <v>0</v>
      </c>
      <c r="CK58" s="176">
        <f t="shared" ref="CK58:CZ73" si="327">IF(CK$1-1&lt;=VLOOKUP($A58,input,7,FALSE),(VLOOKUP($A58,input,19,FALSE)*VLOOKUP(CK$1,AC_RATE,2,FALSE))/((1+Discount_Rate)^(CK$1-1)),0)</f>
        <v>15.371411853796001</v>
      </c>
      <c r="CL58" s="176">
        <f t="shared" si="327"/>
        <v>15.304522176590892</v>
      </c>
      <c r="CM58" s="176">
        <f t="shared" si="327"/>
        <v>14.262015557187999</v>
      </c>
      <c r="CN58" s="176">
        <f t="shared" si="327"/>
        <v>13.135325136675384</v>
      </c>
      <c r="CO58" s="176">
        <f t="shared" si="327"/>
        <v>12.702494834822685</v>
      </c>
      <c r="CP58" s="176">
        <f t="shared" si="327"/>
        <v>12.284677994506584</v>
      </c>
      <c r="CQ58" s="176">
        <f t="shared" si="327"/>
        <v>12.51737050906765</v>
      </c>
      <c r="CR58" s="176">
        <f t="shared" si="327"/>
        <v>12.6904797094738</v>
      </c>
      <c r="CS58" s="176">
        <f t="shared" si="327"/>
        <v>12.515745079607573</v>
      </c>
      <c r="CT58" s="176">
        <f t="shared" si="327"/>
        <v>12.433752845471162</v>
      </c>
      <c r="CU58" s="176">
        <f t="shared" si="327"/>
        <v>12.043324406299565</v>
      </c>
      <c r="CV58" s="176">
        <f t="shared" si="327"/>
        <v>11.825683701861614</v>
      </c>
      <c r="CW58" s="176">
        <f t="shared" si="327"/>
        <v>11.699880228734449</v>
      </c>
      <c r="CX58" s="176">
        <f t="shared" si="327"/>
        <v>11.289439993372708</v>
      </c>
      <c r="CY58" s="176">
        <f t="shared" si="327"/>
        <v>10.925777555814392</v>
      </c>
      <c r="CZ58" s="176">
        <f t="shared" si="327"/>
        <v>10.572591634992957</v>
      </c>
      <c r="DA58" s="176">
        <f t="shared" si="318"/>
        <v>9.8514908407352841</v>
      </c>
      <c r="DB58" s="176">
        <f t="shared" si="318"/>
        <v>9.7551278346557577</v>
      </c>
      <c r="DC58" s="176">
        <f t="shared" si="318"/>
        <v>9.416482709441123</v>
      </c>
      <c r="DD58" s="176">
        <f t="shared" si="318"/>
        <v>9.2021681324872144</v>
      </c>
      <c r="DE58" s="176">
        <f t="shared" si="318"/>
        <v>0</v>
      </c>
      <c r="DF58" s="176">
        <f t="shared" si="318"/>
        <v>0</v>
      </c>
      <c r="DG58" s="176">
        <f t="shared" si="318"/>
        <v>0</v>
      </c>
      <c r="DH58" s="176">
        <f t="shared" si="318"/>
        <v>0</v>
      </c>
      <c r="DI58" s="176">
        <f t="shared" si="318"/>
        <v>0</v>
      </c>
      <c r="DJ58" s="176">
        <f t="shared" si="319"/>
        <v>0</v>
      </c>
      <c r="DK58" s="176">
        <f t="shared" si="319"/>
        <v>0</v>
      </c>
      <c r="DL58" s="176">
        <f t="shared" si="319"/>
        <v>0</v>
      </c>
      <c r="DM58" s="176">
        <f t="shared" si="319"/>
        <v>0</v>
      </c>
      <c r="DN58" s="176">
        <f t="shared" si="319"/>
        <v>0</v>
      </c>
      <c r="DO58" s="176">
        <f t="shared" si="319"/>
        <v>0</v>
      </c>
      <c r="DP58" s="176">
        <f t="shared" si="319"/>
        <v>0</v>
      </c>
      <c r="DQ58" s="176">
        <f t="shared" si="319"/>
        <v>0</v>
      </c>
      <c r="DR58" s="176">
        <f t="shared" si="319"/>
        <v>0</v>
      </c>
      <c r="DS58" s="176">
        <f t="shared" si="319"/>
        <v>0</v>
      </c>
      <c r="DT58" s="187"/>
      <c r="DU58" s="176">
        <v>0</v>
      </c>
      <c r="DV58" s="176">
        <f t="shared" si="307"/>
        <v>21.103253559780612</v>
      </c>
      <c r="DW58" s="176">
        <f t="shared" si="307"/>
        <v>21.229141986632669</v>
      </c>
      <c r="DX58" s="176">
        <f t="shared" si="307"/>
        <v>20.880424836993928</v>
      </c>
      <c r="DY58" s="176">
        <f t="shared" si="307"/>
        <v>19.354372617188307</v>
      </c>
      <c r="DZ58" s="176">
        <f t="shared" si="307"/>
        <v>18.696633276511438</v>
      </c>
      <c r="EA58" s="176">
        <f t="shared" si="307"/>
        <v>18.288453337220314</v>
      </c>
      <c r="EB58" s="176">
        <f t="shared" si="307"/>
        <v>18.405218864764748</v>
      </c>
      <c r="EC58" s="176">
        <f t="shared" si="307"/>
        <v>18.600610833319095</v>
      </c>
      <c r="ED58" s="176">
        <f t="shared" si="307"/>
        <v>18.583077298240038</v>
      </c>
      <c r="EE58" s="176">
        <f t="shared" si="307"/>
        <v>18.318129215051901</v>
      </c>
      <c r="EF58" s="176">
        <f t="shared" si="279"/>
        <v>17.646170767621268</v>
      </c>
      <c r="EG58" s="176">
        <f t="shared" si="279"/>
        <v>17.42972638826571</v>
      </c>
      <c r="EH58" s="176">
        <f t="shared" si="279"/>
        <v>17.163235272237891</v>
      </c>
      <c r="EI58" s="176">
        <f t="shared" si="279"/>
        <v>16.481455306746003</v>
      </c>
      <c r="EJ58" s="176">
        <f t="shared" si="279"/>
        <v>15.869215552692717</v>
      </c>
      <c r="EK58" s="176">
        <f t="shared" si="279"/>
        <v>15.639517007934387</v>
      </c>
      <c r="EL58" s="176">
        <f t="shared" si="279"/>
        <v>14.755126803586228</v>
      </c>
      <c r="EM58" s="176">
        <f t="shared" si="279"/>
        <v>14.698623396824569</v>
      </c>
      <c r="EN58" s="176">
        <f t="shared" si="279"/>
        <v>14.223429249946703</v>
      </c>
      <c r="EO58" s="176">
        <f t="shared" si="279"/>
        <v>13.897505815778413</v>
      </c>
      <c r="EP58" s="176">
        <f t="shared" si="223"/>
        <v>0</v>
      </c>
      <c r="EQ58" s="176">
        <f t="shared" si="223"/>
        <v>0</v>
      </c>
      <c r="ER58" s="176">
        <f t="shared" si="223"/>
        <v>0</v>
      </c>
      <c r="ES58" s="176">
        <f t="shared" si="223"/>
        <v>0</v>
      </c>
      <c r="ET58" s="176">
        <f t="shared" si="223"/>
        <v>0</v>
      </c>
      <c r="EU58" s="176">
        <f t="shared" si="223"/>
        <v>0</v>
      </c>
      <c r="EV58" s="176">
        <f t="shared" ref="EP58:FD75" si="328">IF(EV$1-1&lt;=VLOOKUP($A58,input,7,FALSE),(VLOOKUP($A58,input,20,FALSE)*VLOOKUP(EV$1,AC_RATE,3,FALSE))/((1+Discount_Rate)^(EV$1-1)),0)</f>
        <v>0</v>
      </c>
      <c r="EW58" s="176">
        <f t="shared" si="328"/>
        <v>0</v>
      </c>
      <c r="EX58" s="176">
        <f t="shared" si="328"/>
        <v>0</v>
      </c>
      <c r="EY58" s="176">
        <f t="shared" si="328"/>
        <v>0</v>
      </c>
      <c r="EZ58" s="176">
        <f t="shared" si="328"/>
        <v>0</v>
      </c>
      <c r="FA58" s="176">
        <f t="shared" si="328"/>
        <v>0</v>
      </c>
      <c r="FB58" s="176">
        <f t="shared" si="328"/>
        <v>0</v>
      </c>
      <c r="FC58" s="176">
        <f t="shared" si="328"/>
        <v>0</v>
      </c>
      <c r="FD58" s="176">
        <f t="shared" si="328"/>
        <v>0</v>
      </c>
      <c r="FE58" s="187"/>
      <c r="FF58" s="176">
        <v>0</v>
      </c>
      <c r="FG58" s="176">
        <v>56</v>
      </c>
      <c r="FH58" s="176">
        <f t="shared" si="216"/>
        <v>15.304522176590892</v>
      </c>
      <c r="FI58" s="176">
        <f t="shared" si="216"/>
        <v>14.262015557187999</v>
      </c>
      <c r="FJ58" s="176">
        <f t="shared" si="216"/>
        <v>13.135325136675384</v>
      </c>
      <c r="FK58" s="176">
        <f t="shared" si="216"/>
        <v>12.702494834822685</v>
      </c>
      <c r="FL58" s="176">
        <f t="shared" si="216"/>
        <v>12.284677994506584</v>
      </c>
      <c r="FM58" s="176">
        <f t="shared" si="216"/>
        <v>12.51737050906765</v>
      </c>
      <c r="FN58" s="176">
        <f t="shared" si="216"/>
        <v>12.6904797094738</v>
      </c>
      <c r="FO58" s="176">
        <f t="shared" si="216"/>
        <v>12.515745079607573</v>
      </c>
      <c r="FP58" s="176">
        <f t="shared" si="216"/>
        <v>12.433752845471162</v>
      </c>
      <c r="FQ58" s="176">
        <f t="shared" si="216"/>
        <v>12.043324406299565</v>
      </c>
      <c r="FR58" s="176">
        <f t="shared" si="211"/>
        <v>11.825683701861614</v>
      </c>
      <c r="FS58" s="176">
        <f t="shared" si="211"/>
        <v>11.699880228734449</v>
      </c>
      <c r="FT58" s="176">
        <f t="shared" si="211"/>
        <v>11.289439993372708</v>
      </c>
      <c r="FU58" s="176">
        <f t="shared" si="211"/>
        <v>10.925777555814392</v>
      </c>
      <c r="FV58" s="176">
        <f t="shared" si="211"/>
        <v>10.572591634992957</v>
      </c>
      <c r="FW58" s="176">
        <f t="shared" si="211"/>
        <v>9.8514908407352841</v>
      </c>
      <c r="FX58" s="176">
        <f t="shared" ref="FR58:GA84" si="329">IF(FX$1-2&lt;=VLOOKUP($A58,input,7,FALSE),(VLOOKUP($A58,input,33,FALSE)*VLOOKUP(FX$1,AC_RATE,2,FALSE))/((1+Discount_Rate)^(FX$1-1)),0)</f>
        <v>9.7551278346557577</v>
      </c>
      <c r="FY58" s="176">
        <f t="shared" si="329"/>
        <v>9.416482709441123</v>
      </c>
      <c r="FZ58" s="176">
        <f t="shared" si="329"/>
        <v>9.2021681324872144</v>
      </c>
      <c r="GA58" s="176">
        <f t="shared" si="329"/>
        <v>8.92573250674279</v>
      </c>
      <c r="GB58" s="176">
        <f t="shared" si="308"/>
        <v>0</v>
      </c>
      <c r="GC58" s="176">
        <f t="shared" si="308"/>
        <v>0</v>
      </c>
      <c r="GD58" s="176">
        <f t="shared" si="308"/>
        <v>0</v>
      </c>
      <c r="GE58" s="176">
        <f t="shared" si="308"/>
        <v>0</v>
      </c>
      <c r="GF58" s="176">
        <f t="shared" si="308"/>
        <v>0</v>
      </c>
      <c r="GG58" s="176">
        <f t="shared" si="308"/>
        <v>0</v>
      </c>
      <c r="GH58" s="176">
        <f t="shared" si="308"/>
        <v>0</v>
      </c>
      <c r="GI58" s="176">
        <f t="shared" si="308"/>
        <v>0</v>
      </c>
      <c r="GJ58" s="176">
        <f t="shared" si="308"/>
        <v>0</v>
      </c>
      <c r="GK58" s="176">
        <f t="shared" si="308"/>
        <v>0</v>
      </c>
      <c r="GL58" s="176">
        <f t="shared" si="308"/>
        <v>0</v>
      </c>
      <c r="GM58" s="176">
        <f t="shared" si="308"/>
        <v>0</v>
      </c>
      <c r="GN58" s="176">
        <f t="shared" si="308"/>
        <v>0</v>
      </c>
      <c r="GO58" s="176">
        <f t="shared" si="308"/>
        <v>0</v>
      </c>
      <c r="GP58" s="176">
        <f t="shared" si="308"/>
        <v>0</v>
      </c>
      <c r="GQ58" s="187"/>
      <c r="GR58" s="176">
        <v>0</v>
      </c>
      <c r="GS58" s="176">
        <v>0</v>
      </c>
      <c r="GT58" s="176">
        <f t="shared" si="217"/>
        <v>21.229141986632669</v>
      </c>
      <c r="GU58" s="176">
        <f t="shared" si="217"/>
        <v>20.880424836993928</v>
      </c>
      <c r="GV58" s="176">
        <f t="shared" si="217"/>
        <v>19.354372617188307</v>
      </c>
      <c r="GW58" s="176">
        <f t="shared" si="217"/>
        <v>18.696633276511438</v>
      </c>
      <c r="GX58" s="176">
        <f t="shared" si="217"/>
        <v>18.288453337220314</v>
      </c>
      <c r="GY58" s="176">
        <f t="shared" si="217"/>
        <v>18.405218864764748</v>
      </c>
      <c r="GZ58" s="176">
        <f t="shared" si="217"/>
        <v>18.600610833319095</v>
      </c>
      <c r="HA58" s="176">
        <f t="shared" si="217"/>
        <v>18.583077298240038</v>
      </c>
      <c r="HB58" s="176">
        <f t="shared" si="217"/>
        <v>18.318129215051901</v>
      </c>
      <c r="HC58" s="176">
        <f t="shared" si="217"/>
        <v>17.646170767621268</v>
      </c>
      <c r="HD58" s="176">
        <f t="shared" si="212"/>
        <v>17.42972638826571</v>
      </c>
      <c r="HE58" s="176">
        <f t="shared" si="212"/>
        <v>17.163235272237891</v>
      </c>
      <c r="HF58" s="176">
        <f t="shared" si="212"/>
        <v>16.481455306746003</v>
      </c>
      <c r="HG58" s="176">
        <f t="shared" si="212"/>
        <v>15.869215552692717</v>
      </c>
      <c r="HH58" s="176">
        <f t="shared" si="212"/>
        <v>15.639517007934387</v>
      </c>
      <c r="HI58" s="176">
        <f t="shared" si="212"/>
        <v>14.755126803586228</v>
      </c>
      <c r="HJ58" s="176">
        <f t="shared" ref="HD58:HM84" si="330">IF(HJ$1-2&lt;=VLOOKUP($A58,input,7,FALSE),(VLOOKUP($A58,input,34,FALSE)*VLOOKUP(HJ$1,AC_RATE,3,FALSE))/((1+Discount_Rate)^(HJ$1-1)),0)</f>
        <v>14.698623396824569</v>
      </c>
      <c r="HK58" s="176">
        <f t="shared" si="330"/>
        <v>14.223429249946703</v>
      </c>
      <c r="HL58" s="176">
        <f t="shared" si="330"/>
        <v>13.897505815778413</v>
      </c>
      <c r="HM58" s="176">
        <f t="shared" si="330"/>
        <v>13.489269495975563</v>
      </c>
      <c r="HN58" s="176">
        <f t="shared" si="309"/>
        <v>0</v>
      </c>
      <c r="HO58" s="176">
        <f t="shared" si="309"/>
        <v>0</v>
      </c>
      <c r="HP58" s="176">
        <f t="shared" si="309"/>
        <v>0</v>
      </c>
      <c r="HQ58" s="176">
        <f t="shared" si="309"/>
        <v>0</v>
      </c>
      <c r="HR58" s="176">
        <f t="shared" si="309"/>
        <v>0</v>
      </c>
      <c r="HS58" s="176">
        <f t="shared" si="309"/>
        <v>0</v>
      </c>
      <c r="HT58" s="176">
        <f t="shared" si="309"/>
        <v>0</v>
      </c>
      <c r="HU58" s="176">
        <f t="shared" si="309"/>
        <v>0</v>
      </c>
      <c r="HV58" s="176">
        <f t="shared" si="309"/>
        <v>0</v>
      </c>
      <c r="HW58" s="176">
        <f t="shared" si="309"/>
        <v>0</v>
      </c>
      <c r="HX58" s="176">
        <f t="shared" si="309"/>
        <v>0</v>
      </c>
      <c r="HY58" s="176">
        <f t="shared" si="309"/>
        <v>0</v>
      </c>
      <c r="HZ58" s="176">
        <f t="shared" si="309"/>
        <v>0</v>
      </c>
      <c r="IA58" s="176">
        <f t="shared" si="309"/>
        <v>0</v>
      </c>
      <c r="IB58" s="176">
        <f t="shared" si="309"/>
        <v>0</v>
      </c>
    </row>
    <row r="59" spans="1:236" s="144" customFormat="1">
      <c r="A59" s="417" t="s">
        <v>174</v>
      </c>
      <c r="B59" s="419">
        <f t="shared" si="310"/>
        <v>1063.5157439545251</v>
      </c>
      <c r="C59" s="225">
        <f t="shared" si="311"/>
        <v>1547.7552542839735</v>
      </c>
      <c r="D59" s="226">
        <f t="shared" ref="D59:D65" si="331">SUM(B59:C59)</f>
        <v>2611.2709982384986</v>
      </c>
      <c r="E59" s="227">
        <f t="shared" si="312"/>
        <v>0</v>
      </c>
      <c r="F59" s="228">
        <f t="shared" si="313"/>
        <v>0</v>
      </c>
      <c r="G59" s="227">
        <f t="shared" si="314"/>
        <v>0</v>
      </c>
      <c r="H59" s="228">
        <f t="shared" si="315"/>
        <v>0</v>
      </c>
      <c r="I59" s="227">
        <f t="shared" ref="I59:I65" si="332">B59+E59+G59</f>
        <v>1063.5157439545251</v>
      </c>
      <c r="J59" s="176">
        <f t="shared" ref="J59:J65" si="333">H59+F59+C59</f>
        <v>1547.7552542839735</v>
      </c>
      <c r="K59" s="228">
        <f t="shared" ref="K59:K65" si="334">SUM(I59:J59)</f>
        <v>2611.2709982384986</v>
      </c>
      <c r="L59" s="227">
        <f t="shared" si="316"/>
        <v>1063.5157439545251</v>
      </c>
      <c r="M59" s="176">
        <f t="shared" si="317"/>
        <v>1547.7552542839735</v>
      </c>
      <c r="N59" s="228">
        <f t="shared" ref="N59:N65" si="335">SUM(L59:M59)</f>
        <v>2611.2709982384986</v>
      </c>
      <c r="O59" s="176">
        <f t="shared" si="2"/>
        <v>32.246551653870057</v>
      </c>
      <c r="P59" s="176">
        <f t="shared" si="213"/>
        <v>13.756204427439631</v>
      </c>
      <c r="Q59" s="176">
        <f t="shared" si="213"/>
        <v>13.261610226804395</v>
      </c>
      <c r="R59" s="176">
        <f t="shared" si="213"/>
        <v>13.203901485686259</v>
      </c>
      <c r="S59" s="176">
        <f t="shared" si="213"/>
        <v>12.304484010122982</v>
      </c>
      <c r="T59" s="176">
        <f t="shared" si="213"/>
        <v>11.33243737281798</v>
      </c>
      <c r="U59" s="176">
        <f t="shared" si="213"/>
        <v>10.959015151611728</v>
      </c>
      <c r="V59" s="176">
        <f t="shared" si="213"/>
        <v>10.59854572075078</v>
      </c>
      <c r="W59" s="176">
        <f t="shared" si="213"/>
        <v>10.799300047038759</v>
      </c>
      <c r="X59" s="176">
        <f t="shared" si="213"/>
        <v>10.948649161114652</v>
      </c>
      <c r="Y59" s="176">
        <f t="shared" si="213"/>
        <v>10.797897715739868</v>
      </c>
      <c r="Z59" s="176">
        <f t="shared" si="325"/>
        <v>10.727159317661394</v>
      </c>
      <c r="AA59" s="176">
        <f t="shared" si="325"/>
        <v>10.390319095630998</v>
      </c>
      <c r="AB59" s="176">
        <f t="shared" si="325"/>
        <v>10.202550644743354</v>
      </c>
      <c r="AC59" s="176">
        <f t="shared" si="325"/>
        <v>10.094014314986584</v>
      </c>
      <c r="AD59" s="176">
        <f t="shared" si="325"/>
        <v>9.7399090138901805</v>
      </c>
      <c r="AE59" s="176">
        <f t="shared" si="325"/>
        <v>9.4261610285457511</v>
      </c>
      <c r="AF59" s="176">
        <f t="shared" si="325"/>
        <v>9.1214516066605924</v>
      </c>
      <c r="AG59" s="176">
        <f t="shared" si="325"/>
        <v>8.4993254312225996</v>
      </c>
      <c r="AH59" s="176">
        <f t="shared" si="325"/>
        <v>8.4161887200951639</v>
      </c>
      <c r="AI59" s="176">
        <f t="shared" si="325"/>
        <v>8.1240242983413626</v>
      </c>
      <c r="AJ59" s="176">
        <f t="shared" si="305"/>
        <v>0</v>
      </c>
      <c r="AK59" s="176">
        <f t="shared" si="305"/>
        <v>0</v>
      </c>
      <c r="AL59" s="176">
        <f t="shared" si="305"/>
        <v>0</v>
      </c>
      <c r="AM59" s="176">
        <f t="shared" si="305"/>
        <v>0</v>
      </c>
      <c r="AN59" s="176">
        <f t="shared" si="305"/>
        <v>0</v>
      </c>
      <c r="AO59" s="176">
        <f t="shared" si="305"/>
        <v>0</v>
      </c>
      <c r="AP59" s="176">
        <f t="shared" si="305"/>
        <v>0</v>
      </c>
      <c r="AQ59" s="176">
        <f t="shared" si="305"/>
        <v>0</v>
      </c>
      <c r="AR59" s="176">
        <f t="shared" si="305"/>
        <v>0</v>
      </c>
      <c r="AS59" s="176">
        <f t="shared" si="305"/>
        <v>0</v>
      </c>
      <c r="AT59" s="176">
        <f t="shared" si="305"/>
        <v>0</v>
      </c>
      <c r="AU59" s="176">
        <f t="shared" si="305"/>
        <v>0</v>
      </c>
      <c r="AV59" s="176">
        <f t="shared" si="305"/>
        <v>0</v>
      </c>
      <c r="AW59" s="176">
        <f t="shared" si="305"/>
        <v>0</v>
      </c>
      <c r="AX59" s="176">
        <f t="shared" si="305"/>
        <v>0</v>
      </c>
      <c r="AY59" s="187"/>
      <c r="AZ59" s="176">
        <f t="shared" si="214"/>
        <v>18.490347226430423</v>
      </c>
      <c r="BA59" s="176">
        <f t="shared" si="214"/>
        <v>18.20672856137935</v>
      </c>
      <c r="BB59" s="176">
        <f t="shared" si="214"/>
        <v>18.315338184545833</v>
      </c>
      <c r="BC59" s="176">
        <f t="shared" si="214"/>
        <v>18.014484173092804</v>
      </c>
      <c r="BD59" s="176">
        <f t="shared" si="214"/>
        <v>16.697890101103638</v>
      </c>
      <c r="BE59" s="176">
        <f t="shared" si="214"/>
        <v>16.130428709147122</v>
      </c>
      <c r="BF59" s="176">
        <f t="shared" si="214"/>
        <v>15.778273467405764</v>
      </c>
      <c r="BG59" s="176">
        <f t="shared" si="214"/>
        <v>15.879012353914685</v>
      </c>
      <c r="BH59" s="176">
        <f t="shared" si="214"/>
        <v>16.047585816981183</v>
      </c>
      <c r="BI59" s="176">
        <f t="shared" si="214"/>
        <v>16.032458845540429</v>
      </c>
      <c r="BJ59" s="176">
        <f t="shared" si="326"/>
        <v>15.803876185534971</v>
      </c>
      <c r="BK59" s="176">
        <f t="shared" si="326"/>
        <v>15.224147328928156</v>
      </c>
      <c r="BL59" s="176">
        <f t="shared" si="326"/>
        <v>15.037411001641008</v>
      </c>
      <c r="BM59" s="176">
        <f t="shared" si="326"/>
        <v>14.807497097617006</v>
      </c>
      <c r="BN59" s="176">
        <f t="shared" si="326"/>
        <v>14.219294774447533</v>
      </c>
      <c r="BO59" s="176">
        <f t="shared" si="326"/>
        <v>13.691087927813328</v>
      </c>
      <c r="BP59" s="176">
        <f t="shared" si="326"/>
        <v>13.492916634296336</v>
      </c>
      <c r="BQ59" s="176">
        <f t="shared" si="326"/>
        <v>12.729913320741062</v>
      </c>
      <c r="BR59" s="176">
        <f t="shared" si="326"/>
        <v>12.681165283534924</v>
      </c>
      <c r="BS59" s="176">
        <f t="shared" si="326"/>
        <v>12.271193862699118</v>
      </c>
      <c r="BT59" s="176">
        <f t="shared" si="306"/>
        <v>0</v>
      </c>
      <c r="BU59" s="176">
        <f t="shared" si="306"/>
        <v>0</v>
      </c>
      <c r="BV59" s="176">
        <f t="shared" si="306"/>
        <v>0</v>
      </c>
      <c r="BW59" s="176">
        <f t="shared" si="306"/>
        <v>0</v>
      </c>
      <c r="BX59" s="176">
        <f t="shared" si="306"/>
        <v>0</v>
      </c>
      <c r="BY59" s="176">
        <f t="shared" si="306"/>
        <v>0</v>
      </c>
      <c r="BZ59" s="176">
        <f t="shared" si="306"/>
        <v>0</v>
      </c>
      <c r="CA59" s="176">
        <f t="shared" si="306"/>
        <v>0</v>
      </c>
      <c r="CB59" s="176">
        <f t="shared" si="306"/>
        <v>0</v>
      </c>
      <c r="CC59" s="176">
        <f t="shared" si="306"/>
        <v>0</v>
      </c>
      <c r="CD59" s="176">
        <f t="shared" si="306"/>
        <v>0</v>
      </c>
      <c r="CE59" s="176">
        <f t="shared" si="306"/>
        <v>0</v>
      </c>
      <c r="CF59" s="176">
        <f t="shared" si="306"/>
        <v>0</v>
      </c>
      <c r="CG59" s="176">
        <f t="shared" si="306"/>
        <v>0</v>
      </c>
      <c r="CH59" s="176">
        <f t="shared" si="306"/>
        <v>0</v>
      </c>
      <c r="CI59" s="187"/>
      <c r="CJ59" s="176">
        <v>0</v>
      </c>
      <c r="CK59" s="176">
        <f t="shared" si="327"/>
        <v>13.261610226804395</v>
      </c>
      <c r="CL59" s="176">
        <f t="shared" si="327"/>
        <v>13.203901485686259</v>
      </c>
      <c r="CM59" s="176">
        <f t="shared" si="327"/>
        <v>12.304484010122982</v>
      </c>
      <c r="CN59" s="176">
        <f t="shared" si="327"/>
        <v>11.33243737281798</v>
      </c>
      <c r="CO59" s="176">
        <f t="shared" si="327"/>
        <v>10.959015151611728</v>
      </c>
      <c r="CP59" s="176">
        <f t="shared" si="327"/>
        <v>10.59854572075078</v>
      </c>
      <c r="CQ59" s="176">
        <f t="shared" si="327"/>
        <v>10.799300047038759</v>
      </c>
      <c r="CR59" s="176">
        <f t="shared" si="327"/>
        <v>10.948649161114652</v>
      </c>
      <c r="CS59" s="176">
        <f t="shared" si="327"/>
        <v>10.797897715739868</v>
      </c>
      <c r="CT59" s="176">
        <f t="shared" si="327"/>
        <v>10.727159317661394</v>
      </c>
      <c r="CU59" s="176">
        <f t="shared" si="327"/>
        <v>10.390319095630998</v>
      </c>
      <c r="CV59" s="176">
        <f t="shared" si="327"/>
        <v>10.202550644743354</v>
      </c>
      <c r="CW59" s="176">
        <f t="shared" si="327"/>
        <v>10.094014314986584</v>
      </c>
      <c r="CX59" s="176">
        <f t="shared" si="327"/>
        <v>9.7399090138901805</v>
      </c>
      <c r="CY59" s="176">
        <f t="shared" si="327"/>
        <v>9.4261610285457511</v>
      </c>
      <c r="CZ59" s="176">
        <f t="shared" si="327"/>
        <v>9.1214516066605924</v>
      </c>
      <c r="DA59" s="176">
        <f t="shared" si="318"/>
        <v>8.4993254312225996</v>
      </c>
      <c r="DB59" s="176">
        <f t="shared" si="318"/>
        <v>8.4161887200951639</v>
      </c>
      <c r="DC59" s="176">
        <f t="shared" si="318"/>
        <v>8.1240242983413626</v>
      </c>
      <c r="DD59" s="176">
        <f t="shared" si="318"/>
        <v>7.9391254476360285</v>
      </c>
      <c r="DE59" s="176">
        <f t="shared" si="318"/>
        <v>0</v>
      </c>
      <c r="DF59" s="176">
        <f t="shared" si="318"/>
        <v>0</v>
      </c>
      <c r="DG59" s="176">
        <f t="shared" si="318"/>
        <v>0</v>
      </c>
      <c r="DH59" s="176">
        <f t="shared" si="318"/>
        <v>0</v>
      </c>
      <c r="DI59" s="176">
        <f t="shared" si="318"/>
        <v>0</v>
      </c>
      <c r="DJ59" s="176">
        <f t="shared" si="319"/>
        <v>0</v>
      </c>
      <c r="DK59" s="176">
        <f t="shared" si="319"/>
        <v>0</v>
      </c>
      <c r="DL59" s="176">
        <f t="shared" si="319"/>
        <v>0</v>
      </c>
      <c r="DM59" s="176">
        <f t="shared" si="319"/>
        <v>0</v>
      </c>
      <c r="DN59" s="176">
        <f t="shared" si="319"/>
        <v>0</v>
      </c>
      <c r="DO59" s="176">
        <f t="shared" si="319"/>
        <v>0</v>
      </c>
      <c r="DP59" s="176">
        <f t="shared" si="319"/>
        <v>0</v>
      </c>
      <c r="DQ59" s="176">
        <f t="shared" si="319"/>
        <v>0</v>
      </c>
      <c r="DR59" s="176">
        <f t="shared" si="319"/>
        <v>0</v>
      </c>
      <c r="DS59" s="176">
        <f t="shared" si="319"/>
        <v>0</v>
      </c>
      <c r="DT59" s="187"/>
      <c r="DU59" s="176">
        <v>0</v>
      </c>
      <c r="DV59" s="176">
        <f t="shared" si="307"/>
        <v>18.20672856137935</v>
      </c>
      <c r="DW59" s="176">
        <f t="shared" si="307"/>
        <v>18.315338184545833</v>
      </c>
      <c r="DX59" s="176">
        <f t="shared" si="307"/>
        <v>18.014484173092804</v>
      </c>
      <c r="DY59" s="176">
        <f t="shared" si="307"/>
        <v>16.697890101103638</v>
      </c>
      <c r="DZ59" s="176">
        <f t="shared" si="307"/>
        <v>16.130428709147122</v>
      </c>
      <c r="EA59" s="176">
        <f t="shared" si="307"/>
        <v>15.778273467405764</v>
      </c>
      <c r="EB59" s="176">
        <f t="shared" si="307"/>
        <v>15.879012353914685</v>
      </c>
      <c r="EC59" s="176">
        <f t="shared" si="307"/>
        <v>16.047585816981183</v>
      </c>
      <c r="ED59" s="176">
        <f t="shared" si="307"/>
        <v>16.032458845540429</v>
      </c>
      <c r="EE59" s="176">
        <f t="shared" si="307"/>
        <v>15.803876185534971</v>
      </c>
      <c r="EF59" s="176">
        <f t="shared" si="279"/>
        <v>15.224147328928156</v>
      </c>
      <c r="EG59" s="176">
        <f t="shared" si="279"/>
        <v>15.037411001641008</v>
      </c>
      <c r="EH59" s="176">
        <f t="shared" si="279"/>
        <v>14.807497097617006</v>
      </c>
      <c r="EI59" s="176">
        <f t="shared" si="279"/>
        <v>14.219294774447533</v>
      </c>
      <c r="EJ59" s="176">
        <f t="shared" si="279"/>
        <v>13.691087927813328</v>
      </c>
      <c r="EK59" s="176">
        <f t="shared" si="279"/>
        <v>13.492916634296336</v>
      </c>
      <c r="EL59" s="176">
        <f t="shared" si="279"/>
        <v>12.729913320741062</v>
      </c>
      <c r="EM59" s="176">
        <f t="shared" si="279"/>
        <v>12.681165283534924</v>
      </c>
      <c r="EN59" s="176">
        <f t="shared" si="279"/>
        <v>12.271193862699118</v>
      </c>
      <c r="EO59" s="176">
        <f t="shared" si="279"/>
        <v>11.990005017534319</v>
      </c>
      <c r="EP59" s="176">
        <f t="shared" si="328"/>
        <v>0</v>
      </c>
      <c r="EQ59" s="176">
        <f t="shared" si="328"/>
        <v>0</v>
      </c>
      <c r="ER59" s="176">
        <f t="shared" si="328"/>
        <v>0</v>
      </c>
      <c r="ES59" s="176">
        <f t="shared" si="328"/>
        <v>0</v>
      </c>
      <c r="ET59" s="176">
        <f t="shared" si="328"/>
        <v>0</v>
      </c>
      <c r="EU59" s="176">
        <f t="shared" si="328"/>
        <v>0</v>
      </c>
      <c r="EV59" s="176">
        <f t="shared" si="328"/>
        <v>0</v>
      </c>
      <c r="EW59" s="176">
        <f t="shared" si="328"/>
        <v>0</v>
      </c>
      <c r="EX59" s="176">
        <f t="shared" si="328"/>
        <v>0</v>
      </c>
      <c r="EY59" s="176">
        <f t="shared" si="328"/>
        <v>0</v>
      </c>
      <c r="EZ59" s="176">
        <f t="shared" si="328"/>
        <v>0</v>
      </c>
      <c r="FA59" s="176">
        <f t="shared" si="328"/>
        <v>0</v>
      </c>
      <c r="FB59" s="176">
        <f t="shared" si="328"/>
        <v>0</v>
      </c>
      <c r="FC59" s="176">
        <f t="shared" si="328"/>
        <v>0</v>
      </c>
      <c r="FD59" s="176">
        <f t="shared" si="328"/>
        <v>0</v>
      </c>
      <c r="FE59" s="187"/>
      <c r="FF59" s="176">
        <v>0</v>
      </c>
      <c r="FG59" s="176">
        <v>57</v>
      </c>
      <c r="FH59" s="176">
        <f t="shared" si="216"/>
        <v>13.203901485686259</v>
      </c>
      <c r="FI59" s="176">
        <f t="shared" si="216"/>
        <v>12.304484010122982</v>
      </c>
      <c r="FJ59" s="176">
        <f t="shared" si="216"/>
        <v>11.33243737281798</v>
      </c>
      <c r="FK59" s="176">
        <f t="shared" si="216"/>
        <v>10.959015151611728</v>
      </c>
      <c r="FL59" s="176">
        <f t="shared" si="216"/>
        <v>10.59854572075078</v>
      </c>
      <c r="FM59" s="176">
        <f t="shared" si="216"/>
        <v>10.799300047038759</v>
      </c>
      <c r="FN59" s="176">
        <f t="shared" si="216"/>
        <v>10.948649161114652</v>
      </c>
      <c r="FO59" s="176">
        <f t="shared" si="216"/>
        <v>10.797897715739868</v>
      </c>
      <c r="FP59" s="176">
        <f t="shared" si="216"/>
        <v>10.727159317661394</v>
      </c>
      <c r="FQ59" s="176">
        <f t="shared" si="216"/>
        <v>10.390319095630998</v>
      </c>
      <c r="FR59" s="176">
        <f t="shared" si="329"/>
        <v>10.202550644743354</v>
      </c>
      <c r="FS59" s="176">
        <f t="shared" si="329"/>
        <v>10.094014314986584</v>
      </c>
      <c r="FT59" s="176">
        <f t="shared" si="329"/>
        <v>9.7399090138901805</v>
      </c>
      <c r="FU59" s="176">
        <f t="shared" si="329"/>
        <v>9.4261610285457511</v>
      </c>
      <c r="FV59" s="176">
        <f t="shared" si="329"/>
        <v>9.1214516066605924</v>
      </c>
      <c r="FW59" s="176">
        <f t="shared" si="329"/>
        <v>8.4993254312225996</v>
      </c>
      <c r="FX59" s="176">
        <f t="shared" si="329"/>
        <v>8.4161887200951639</v>
      </c>
      <c r="FY59" s="176">
        <f t="shared" si="329"/>
        <v>8.1240242983413626</v>
      </c>
      <c r="FZ59" s="176">
        <f t="shared" si="329"/>
        <v>7.9391254476360285</v>
      </c>
      <c r="GA59" s="176">
        <f t="shared" si="329"/>
        <v>7.7006319666016241</v>
      </c>
      <c r="GB59" s="176">
        <f t="shared" si="308"/>
        <v>0</v>
      </c>
      <c r="GC59" s="176">
        <f t="shared" si="308"/>
        <v>0</v>
      </c>
      <c r="GD59" s="176">
        <f t="shared" si="308"/>
        <v>0</v>
      </c>
      <c r="GE59" s="176">
        <f t="shared" si="308"/>
        <v>0</v>
      </c>
      <c r="GF59" s="176">
        <f t="shared" si="308"/>
        <v>0</v>
      </c>
      <c r="GG59" s="176">
        <f t="shared" si="308"/>
        <v>0</v>
      </c>
      <c r="GH59" s="176">
        <f t="shared" si="308"/>
        <v>0</v>
      </c>
      <c r="GI59" s="176">
        <f t="shared" si="308"/>
        <v>0</v>
      </c>
      <c r="GJ59" s="176">
        <f t="shared" si="308"/>
        <v>0</v>
      </c>
      <c r="GK59" s="176">
        <f t="shared" si="308"/>
        <v>0</v>
      </c>
      <c r="GL59" s="176">
        <f t="shared" si="308"/>
        <v>0</v>
      </c>
      <c r="GM59" s="176">
        <f t="shared" si="308"/>
        <v>0</v>
      </c>
      <c r="GN59" s="176">
        <f t="shared" si="308"/>
        <v>0</v>
      </c>
      <c r="GO59" s="176">
        <f t="shared" si="308"/>
        <v>0</v>
      </c>
      <c r="GP59" s="176">
        <f t="shared" si="308"/>
        <v>0</v>
      </c>
      <c r="GQ59" s="187"/>
      <c r="GR59" s="176">
        <v>0</v>
      </c>
      <c r="GS59" s="176">
        <v>0</v>
      </c>
      <c r="GT59" s="176">
        <f t="shared" si="217"/>
        <v>18.315338184545833</v>
      </c>
      <c r="GU59" s="176">
        <f t="shared" si="217"/>
        <v>18.014484173092804</v>
      </c>
      <c r="GV59" s="176">
        <f t="shared" si="217"/>
        <v>16.697890101103638</v>
      </c>
      <c r="GW59" s="176">
        <f t="shared" si="217"/>
        <v>16.130428709147122</v>
      </c>
      <c r="GX59" s="176">
        <f t="shared" si="217"/>
        <v>15.778273467405764</v>
      </c>
      <c r="GY59" s="176">
        <f t="shared" si="217"/>
        <v>15.879012353914685</v>
      </c>
      <c r="GZ59" s="176">
        <f t="shared" si="217"/>
        <v>16.047585816981183</v>
      </c>
      <c r="HA59" s="176">
        <f t="shared" si="217"/>
        <v>16.032458845540429</v>
      </c>
      <c r="HB59" s="176">
        <f t="shared" si="217"/>
        <v>15.803876185534971</v>
      </c>
      <c r="HC59" s="176">
        <f t="shared" si="217"/>
        <v>15.224147328928156</v>
      </c>
      <c r="HD59" s="176">
        <f t="shared" si="330"/>
        <v>15.037411001641008</v>
      </c>
      <c r="HE59" s="176">
        <f t="shared" si="330"/>
        <v>14.807497097617006</v>
      </c>
      <c r="HF59" s="176">
        <f t="shared" si="330"/>
        <v>14.219294774447533</v>
      </c>
      <c r="HG59" s="176">
        <f t="shared" si="330"/>
        <v>13.691087927813328</v>
      </c>
      <c r="HH59" s="176">
        <f t="shared" si="330"/>
        <v>13.492916634296336</v>
      </c>
      <c r="HI59" s="176">
        <f t="shared" si="330"/>
        <v>12.729913320741062</v>
      </c>
      <c r="HJ59" s="176">
        <f t="shared" si="330"/>
        <v>12.681165283534924</v>
      </c>
      <c r="HK59" s="176">
        <f t="shared" si="330"/>
        <v>12.271193862699118</v>
      </c>
      <c r="HL59" s="176">
        <f t="shared" si="330"/>
        <v>11.990005017534319</v>
      </c>
      <c r="HM59" s="176">
        <f t="shared" si="330"/>
        <v>11.63780113378284</v>
      </c>
      <c r="HN59" s="176">
        <f t="shared" si="309"/>
        <v>0</v>
      </c>
      <c r="HO59" s="176">
        <f t="shared" si="309"/>
        <v>0</v>
      </c>
      <c r="HP59" s="176">
        <f t="shared" si="309"/>
        <v>0</v>
      </c>
      <c r="HQ59" s="176">
        <f t="shared" si="309"/>
        <v>0</v>
      </c>
      <c r="HR59" s="176">
        <f t="shared" si="309"/>
        <v>0</v>
      </c>
      <c r="HS59" s="176">
        <f t="shared" si="309"/>
        <v>0</v>
      </c>
      <c r="HT59" s="176">
        <f t="shared" si="309"/>
        <v>0</v>
      </c>
      <c r="HU59" s="176">
        <f t="shared" si="309"/>
        <v>0</v>
      </c>
      <c r="HV59" s="176">
        <f t="shared" si="309"/>
        <v>0</v>
      </c>
      <c r="HW59" s="176">
        <f t="shared" si="309"/>
        <v>0</v>
      </c>
      <c r="HX59" s="176">
        <f t="shared" si="309"/>
        <v>0</v>
      </c>
      <c r="HY59" s="176">
        <f t="shared" si="309"/>
        <v>0</v>
      </c>
      <c r="HZ59" s="176">
        <f t="shared" si="309"/>
        <v>0</v>
      </c>
      <c r="IA59" s="176">
        <f t="shared" si="309"/>
        <v>0</v>
      </c>
      <c r="IB59" s="176">
        <f t="shared" si="309"/>
        <v>0</v>
      </c>
    </row>
    <row r="60" spans="1:236" s="144" customFormat="1">
      <c r="A60" s="417" t="s">
        <v>175</v>
      </c>
      <c r="B60" s="419">
        <f t="shared" si="310"/>
        <v>2784.4775841718474</v>
      </c>
      <c r="C60" s="225">
        <f t="shared" si="311"/>
        <v>4052.3046657616756</v>
      </c>
      <c r="D60" s="226">
        <f t="shared" si="331"/>
        <v>6836.7822499335234</v>
      </c>
      <c r="E60" s="227">
        <f t="shared" si="312"/>
        <v>0</v>
      </c>
      <c r="F60" s="228">
        <f t="shared" si="313"/>
        <v>0</v>
      </c>
      <c r="G60" s="227">
        <f t="shared" si="314"/>
        <v>0</v>
      </c>
      <c r="H60" s="228">
        <f t="shared" si="315"/>
        <v>0</v>
      </c>
      <c r="I60" s="227">
        <f t="shared" si="332"/>
        <v>2784.4775841718474</v>
      </c>
      <c r="J60" s="176">
        <f t="shared" si="333"/>
        <v>4052.3046657616756</v>
      </c>
      <c r="K60" s="228">
        <f t="shared" si="334"/>
        <v>6836.7822499335234</v>
      </c>
      <c r="L60" s="227">
        <f t="shared" si="316"/>
        <v>2784.4775841718474</v>
      </c>
      <c r="M60" s="176">
        <f t="shared" si="317"/>
        <v>4052.3046657616756</v>
      </c>
      <c r="N60" s="228">
        <f t="shared" si="335"/>
        <v>6836.7822499335234</v>
      </c>
      <c r="O60" s="176">
        <f t="shared" si="2"/>
        <v>35.178056349676417</v>
      </c>
      <c r="P60" s="176">
        <f t="shared" si="213"/>
        <v>15.006768466297778</v>
      </c>
      <c r="Q60" s="176">
        <f t="shared" si="213"/>
        <v>14.467211156513885</v>
      </c>
      <c r="R60" s="176">
        <f t="shared" si="213"/>
        <v>14.404256166203192</v>
      </c>
      <c r="S60" s="176">
        <f t="shared" si="213"/>
        <v>13.423073465588706</v>
      </c>
      <c r="T60" s="176">
        <f t="shared" si="213"/>
        <v>12.362658952165068</v>
      </c>
      <c r="U60" s="176">
        <f t="shared" si="213"/>
        <v>11.955289256303702</v>
      </c>
      <c r="V60" s="176">
        <f t="shared" si="213"/>
        <v>11.562049877182668</v>
      </c>
      <c r="W60" s="176">
        <f t="shared" si="213"/>
        <v>11.781054596769554</v>
      </c>
      <c r="X60" s="176">
        <f t="shared" si="213"/>
        <v>11.943980903034165</v>
      </c>
      <c r="Y60" s="176">
        <f t="shared" si="213"/>
        <v>11.779524780807128</v>
      </c>
      <c r="Z60" s="176">
        <f t="shared" si="325"/>
        <v>11.702355619266976</v>
      </c>
      <c r="AA60" s="176">
        <f t="shared" si="325"/>
        <v>11.33489355887018</v>
      </c>
      <c r="AB60" s="176">
        <f t="shared" si="325"/>
        <v>11.130055248810931</v>
      </c>
      <c r="AC60" s="176">
        <f t="shared" si="325"/>
        <v>11.011651979985364</v>
      </c>
      <c r="AD60" s="176">
        <f t="shared" si="325"/>
        <v>10.625355287880195</v>
      </c>
      <c r="AE60" s="176">
        <f t="shared" si="325"/>
        <v>10.283084758413546</v>
      </c>
      <c r="AF60" s="176">
        <f t="shared" si="325"/>
        <v>9.9506744799933724</v>
      </c>
      <c r="AG60" s="176">
        <f t="shared" si="325"/>
        <v>9.271991379515562</v>
      </c>
      <c r="AH60" s="176">
        <f t="shared" si="325"/>
        <v>9.1812967855583612</v>
      </c>
      <c r="AI60" s="176">
        <f t="shared" si="325"/>
        <v>8.8625719618269407</v>
      </c>
      <c r="AJ60" s="176">
        <f t="shared" si="305"/>
        <v>0</v>
      </c>
      <c r="AK60" s="176">
        <f t="shared" si="305"/>
        <v>0</v>
      </c>
      <c r="AL60" s="176">
        <f t="shared" si="305"/>
        <v>0</v>
      </c>
      <c r="AM60" s="176">
        <f t="shared" si="305"/>
        <v>0</v>
      </c>
      <c r="AN60" s="176">
        <f t="shared" si="305"/>
        <v>0</v>
      </c>
      <c r="AO60" s="176">
        <f t="shared" si="305"/>
        <v>0</v>
      </c>
      <c r="AP60" s="176">
        <f t="shared" si="305"/>
        <v>0</v>
      </c>
      <c r="AQ60" s="176">
        <f t="shared" si="305"/>
        <v>0</v>
      </c>
      <c r="AR60" s="176">
        <f t="shared" si="305"/>
        <v>0</v>
      </c>
      <c r="AS60" s="176">
        <f t="shared" si="305"/>
        <v>0</v>
      </c>
      <c r="AT60" s="176">
        <f t="shared" si="305"/>
        <v>0</v>
      </c>
      <c r="AU60" s="176">
        <f t="shared" si="305"/>
        <v>0</v>
      </c>
      <c r="AV60" s="176">
        <f t="shared" si="305"/>
        <v>0</v>
      </c>
      <c r="AW60" s="176">
        <f t="shared" si="305"/>
        <v>0</v>
      </c>
      <c r="AX60" s="176">
        <f t="shared" si="305"/>
        <v>0</v>
      </c>
      <c r="AY60" s="187"/>
      <c r="AZ60" s="176">
        <f t="shared" si="214"/>
        <v>20.171287883378639</v>
      </c>
      <c r="BA60" s="176">
        <f t="shared" si="214"/>
        <v>19.861885703322926</v>
      </c>
      <c r="BB60" s="176">
        <f t="shared" si="214"/>
        <v>19.980368928595453</v>
      </c>
      <c r="BC60" s="176">
        <f t="shared" si="214"/>
        <v>19.652164552464875</v>
      </c>
      <c r="BD60" s="176">
        <f t="shared" si="214"/>
        <v>18.215880110294879</v>
      </c>
      <c r="BE60" s="176">
        <f t="shared" si="214"/>
        <v>17.596831319069587</v>
      </c>
      <c r="BF60" s="176">
        <f t="shared" si="214"/>
        <v>17.212661964442653</v>
      </c>
      <c r="BG60" s="176">
        <f t="shared" si="214"/>
        <v>17.322558931543291</v>
      </c>
      <c r="BH60" s="176">
        <f t="shared" si="214"/>
        <v>17.506457254888563</v>
      </c>
      <c r="BI60" s="176">
        <f t="shared" si="214"/>
        <v>17.48995510422592</v>
      </c>
      <c r="BJ60" s="176">
        <f t="shared" si="326"/>
        <v>17.240592202401785</v>
      </c>
      <c r="BK60" s="176">
        <f t="shared" si="326"/>
        <v>16.608160722467076</v>
      </c>
      <c r="BL60" s="176">
        <f t="shared" si="326"/>
        <v>16.404448365426553</v>
      </c>
      <c r="BM60" s="176">
        <f t="shared" si="326"/>
        <v>16.153633197400371</v>
      </c>
      <c r="BN60" s="176">
        <f t="shared" si="326"/>
        <v>15.511957935760945</v>
      </c>
      <c r="BO60" s="176">
        <f t="shared" si="326"/>
        <v>14.935732284887262</v>
      </c>
      <c r="BP60" s="176">
        <f t="shared" si="326"/>
        <v>14.719545419232364</v>
      </c>
      <c r="BQ60" s="176">
        <f t="shared" si="326"/>
        <v>13.887178168081157</v>
      </c>
      <c r="BR60" s="176">
        <f t="shared" si="326"/>
        <v>13.833998491129009</v>
      </c>
      <c r="BS60" s="176">
        <f t="shared" si="326"/>
        <v>13.386756941126308</v>
      </c>
      <c r="BT60" s="176">
        <f t="shared" si="306"/>
        <v>0</v>
      </c>
      <c r="BU60" s="176">
        <f t="shared" si="306"/>
        <v>0</v>
      </c>
      <c r="BV60" s="176">
        <f t="shared" si="306"/>
        <v>0</v>
      </c>
      <c r="BW60" s="176">
        <f t="shared" si="306"/>
        <v>0</v>
      </c>
      <c r="BX60" s="176">
        <f t="shared" si="306"/>
        <v>0</v>
      </c>
      <c r="BY60" s="176">
        <f t="shared" si="306"/>
        <v>0</v>
      </c>
      <c r="BZ60" s="176">
        <f t="shared" si="306"/>
        <v>0</v>
      </c>
      <c r="CA60" s="176">
        <f t="shared" si="306"/>
        <v>0</v>
      </c>
      <c r="CB60" s="176">
        <f t="shared" si="306"/>
        <v>0</v>
      </c>
      <c r="CC60" s="176">
        <f t="shared" si="306"/>
        <v>0</v>
      </c>
      <c r="CD60" s="176">
        <f t="shared" si="306"/>
        <v>0</v>
      </c>
      <c r="CE60" s="176">
        <f t="shared" si="306"/>
        <v>0</v>
      </c>
      <c r="CF60" s="176">
        <f t="shared" si="306"/>
        <v>0</v>
      </c>
      <c r="CG60" s="176">
        <f t="shared" si="306"/>
        <v>0</v>
      </c>
      <c r="CH60" s="176">
        <f t="shared" si="306"/>
        <v>0</v>
      </c>
      <c r="CI60" s="187"/>
      <c r="CJ60" s="176">
        <v>0</v>
      </c>
      <c r="CK60" s="176">
        <f t="shared" si="327"/>
        <v>14.467211156513885</v>
      </c>
      <c r="CL60" s="176">
        <f t="shared" si="327"/>
        <v>14.404256166203192</v>
      </c>
      <c r="CM60" s="176">
        <f t="shared" si="327"/>
        <v>13.423073465588706</v>
      </c>
      <c r="CN60" s="176">
        <f t="shared" si="327"/>
        <v>12.362658952165068</v>
      </c>
      <c r="CO60" s="176">
        <f t="shared" si="327"/>
        <v>11.955289256303702</v>
      </c>
      <c r="CP60" s="176">
        <f t="shared" si="327"/>
        <v>11.562049877182668</v>
      </c>
      <c r="CQ60" s="176">
        <f t="shared" si="327"/>
        <v>11.781054596769554</v>
      </c>
      <c r="CR60" s="176">
        <f t="shared" si="327"/>
        <v>11.943980903034165</v>
      </c>
      <c r="CS60" s="176">
        <f t="shared" si="327"/>
        <v>11.779524780807128</v>
      </c>
      <c r="CT60" s="176">
        <f t="shared" si="327"/>
        <v>11.702355619266976</v>
      </c>
      <c r="CU60" s="176">
        <f t="shared" si="327"/>
        <v>11.33489355887018</v>
      </c>
      <c r="CV60" s="176">
        <f t="shared" si="327"/>
        <v>11.130055248810931</v>
      </c>
      <c r="CW60" s="176">
        <f t="shared" si="327"/>
        <v>11.011651979985364</v>
      </c>
      <c r="CX60" s="176">
        <f t="shared" si="327"/>
        <v>10.625355287880195</v>
      </c>
      <c r="CY60" s="176">
        <f t="shared" si="327"/>
        <v>10.283084758413546</v>
      </c>
      <c r="CZ60" s="176">
        <f t="shared" si="327"/>
        <v>9.9506744799933724</v>
      </c>
      <c r="DA60" s="176">
        <f t="shared" si="318"/>
        <v>9.271991379515562</v>
      </c>
      <c r="DB60" s="176">
        <f t="shared" si="318"/>
        <v>9.1812967855583612</v>
      </c>
      <c r="DC60" s="176">
        <f t="shared" si="318"/>
        <v>8.8625719618269407</v>
      </c>
      <c r="DD60" s="176">
        <f t="shared" si="318"/>
        <v>8.66086412469385</v>
      </c>
      <c r="DE60" s="176">
        <f t="shared" si="318"/>
        <v>0</v>
      </c>
      <c r="DF60" s="176">
        <f t="shared" si="318"/>
        <v>0</v>
      </c>
      <c r="DG60" s="176">
        <f t="shared" si="318"/>
        <v>0</v>
      </c>
      <c r="DH60" s="176">
        <f t="shared" si="318"/>
        <v>0</v>
      </c>
      <c r="DI60" s="176">
        <f t="shared" si="318"/>
        <v>0</v>
      </c>
      <c r="DJ60" s="176">
        <f t="shared" si="319"/>
        <v>0</v>
      </c>
      <c r="DK60" s="176">
        <f t="shared" si="319"/>
        <v>0</v>
      </c>
      <c r="DL60" s="176">
        <f t="shared" si="319"/>
        <v>0</v>
      </c>
      <c r="DM60" s="176">
        <f t="shared" si="319"/>
        <v>0</v>
      </c>
      <c r="DN60" s="176">
        <f t="shared" si="319"/>
        <v>0</v>
      </c>
      <c r="DO60" s="176">
        <f t="shared" si="319"/>
        <v>0</v>
      </c>
      <c r="DP60" s="176">
        <f t="shared" si="319"/>
        <v>0</v>
      </c>
      <c r="DQ60" s="176">
        <f t="shared" si="319"/>
        <v>0</v>
      </c>
      <c r="DR60" s="176">
        <f t="shared" si="319"/>
        <v>0</v>
      </c>
      <c r="DS60" s="176">
        <f t="shared" si="319"/>
        <v>0</v>
      </c>
      <c r="DT60" s="187"/>
      <c r="DU60" s="176">
        <v>0</v>
      </c>
      <c r="DV60" s="176">
        <f t="shared" si="307"/>
        <v>19.861885703322926</v>
      </c>
      <c r="DW60" s="176">
        <f t="shared" si="307"/>
        <v>19.980368928595453</v>
      </c>
      <c r="DX60" s="176">
        <f t="shared" si="307"/>
        <v>19.652164552464875</v>
      </c>
      <c r="DY60" s="176">
        <f t="shared" si="307"/>
        <v>18.215880110294879</v>
      </c>
      <c r="DZ60" s="176">
        <f t="shared" si="307"/>
        <v>17.596831319069587</v>
      </c>
      <c r="EA60" s="176">
        <f t="shared" si="307"/>
        <v>17.212661964442653</v>
      </c>
      <c r="EB60" s="176">
        <f t="shared" si="307"/>
        <v>17.322558931543291</v>
      </c>
      <c r="EC60" s="176">
        <f t="shared" si="307"/>
        <v>17.506457254888563</v>
      </c>
      <c r="ED60" s="176">
        <f t="shared" si="307"/>
        <v>17.48995510422592</v>
      </c>
      <c r="EE60" s="176">
        <f t="shared" si="307"/>
        <v>17.240592202401785</v>
      </c>
      <c r="EF60" s="176">
        <f t="shared" si="279"/>
        <v>16.608160722467076</v>
      </c>
      <c r="EG60" s="176">
        <f t="shared" si="279"/>
        <v>16.404448365426553</v>
      </c>
      <c r="EH60" s="176">
        <f t="shared" si="279"/>
        <v>16.153633197400371</v>
      </c>
      <c r="EI60" s="176">
        <f t="shared" si="279"/>
        <v>15.511957935760945</v>
      </c>
      <c r="EJ60" s="176">
        <f t="shared" si="279"/>
        <v>14.935732284887262</v>
      </c>
      <c r="EK60" s="176">
        <f t="shared" si="279"/>
        <v>14.719545419232364</v>
      </c>
      <c r="EL60" s="176">
        <f t="shared" si="279"/>
        <v>13.887178168081157</v>
      </c>
      <c r="EM60" s="176">
        <f t="shared" si="279"/>
        <v>13.833998491129009</v>
      </c>
      <c r="EN60" s="176">
        <f t="shared" si="279"/>
        <v>13.386756941126308</v>
      </c>
      <c r="EO60" s="176">
        <f t="shared" si="279"/>
        <v>13.080005473673801</v>
      </c>
      <c r="EP60" s="176">
        <f t="shared" si="328"/>
        <v>0</v>
      </c>
      <c r="EQ60" s="176">
        <f t="shared" si="328"/>
        <v>0</v>
      </c>
      <c r="ER60" s="176">
        <f t="shared" si="328"/>
        <v>0</v>
      </c>
      <c r="ES60" s="176">
        <f t="shared" si="328"/>
        <v>0</v>
      </c>
      <c r="ET60" s="176">
        <f t="shared" si="328"/>
        <v>0</v>
      </c>
      <c r="EU60" s="176">
        <f t="shared" si="328"/>
        <v>0</v>
      </c>
      <c r="EV60" s="176">
        <f t="shared" si="328"/>
        <v>0</v>
      </c>
      <c r="EW60" s="176">
        <f t="shared" si="328"/>
        <v>0</v>
      </c>
      <c r="EX60" s="176">
        <f t="shared" si="328"/>
        <v>0</v>
      </c>
      <c r="EY60" s="176">
        <f t="shared" si="328"/>
        <v>0</v>
      </c>
      <c r="EZ60" s="176">
        <f t="shared" si="328"/>
        <v>0</v>
      </c>
      <c r="FA60" s="176">
        <f t="shared" si="328"/>
        <v>0</v>
      </c>
      <c r="FB60" s="176">
        <f t="shared" si="328"/>
        <v>0</v>
      </c>
      <c r="FC60" s="176">
        <f t="shared" si="328"/>
        <v>0</v>
      </c>
      <c r="FD60" s="176">
        <f t="shared" si="328"/>
        <v>0</v>
      </c>
      <c r="FE60" s="187"/>
      <c r="FF60" s="176">
        <v>0</v>
      </c>
      <c r="FG60" s="176">
        <v>58</v>
      </c>
      <c r="FH60" s="176">
        <f t="shared" si="216"/>
        <v>14.404256166203192</v>
      </c>
      <c r="FI60" s="176">
        <f t="shared" si="216"/>
        <v>13.423073465588706</v>
      </c>
      <c r="FJ60" s="176">
        <f t="shared" si="216"/>
        <v>12.362658952165068</v>
      </c>
      <c r="FK60" s="176">
        <f t="shared" si="216"/>
        <v>11.955289256303702</v>
      </c>
      <c r="FL60" s="176">
        <f t="shared" si="216"/>
        <v>11.562049877182668</v>
      </c>
      <c r="FM60" s="176">
        <f t="shared" si="216"/>
        <v>11.781054596769554</v>
      </c>
      <c r="FN60" s="176">
        <f t="shared" si="216"/>
        <v>11.943980903034165</v>
      </c>
      <c r="FO60" s="176">
        <f t="shared" si="216"/>
        <v>11.779524780807128</v>
      </c>
      <c r="FP60" s="176">
        <f t="shared" si="216"/>
        <v>11.702355619266976</v>
      </c>
      <c r="FQ60" s="176">
        <f t="shared" si="216"/>
        <v>11.33489355887018</v>
      </c>
      <c r="FR60" s="176">
        <f t="shared" si="329"/>
        <v>11.130055248810931</v>
      </c>
      <c r="FS60" s="176">
        <f t="shared" si="329"/>
        <v>11.011651979985364</v>
      </c>
      <c r="FT60" s="176">
        <f t="shared" si="329"/>
        <v>10.625355287880195</v>
      </c>
      <c r="FU60" s="176">
        <f t="shared" si="329"/>
        <v>10.283084758413546</v>
      </c>
      <c r="FV60" s="176">
        <f t="shared" si="329"/>
        <v>9.9506744799933724</v>
      </c>
      <c r="FW60" s="176">
        <f t="shared" si="329"/>
        <v>9.271991379515562</v>
      </c>
      <c r="FX60" s="176">
        <f t="shared" si="329"/>
        <v>9.1812967855583612</v>
      </c>
      <c r="FY60" s="176">
        <f t="shared" si="329"/>
        <v>8.8625719618269407</v>
      </c>
      <c r="FZ60" s="176">
        <f t="shared" si="329"/>
        <v>8.66086412469385</v>
      </c>
      <c r="GA60" s="176">
        <f t="shared" si="329"/>
        <v>8.4006894181108613</v>
      </c>
      <c r="GB60" s="176">
        <f t="shared" si="308"/>
        <v>0</v>
      </c>
      <c r="GC60" s="176">
        <f t="shared" si="308"/>
        <v>0</v>
      </c>
      <c r="GD60" s="176">
        <f t="shared" si="308"/>
        <v>0</v>
      </c>
      <c r="GE60" s="176">
        <f t="shared" si="308"/>
        <v>0</v>
      </c>
      <c r="GF60" s="176">
        <f t="shared" si="308"/>
        <v>0</v>
      </c>
      <c r="GG60" s="176">
        <f t="shared" si="308"/>
        <v>0</v>
      </c>
      <c r="GH60" s="176">
        <f t="shared" si="308"/>
        <v>0</v>
      </c>
      <c r="GI60" s="176">
        <f t="shared" si="308"/>
        <v>0</v>
      </c>
      <c r="GJ60" s="176">
        <f t="shared" si="308"/>
        <v>0</v>
      </c>
      <c r="GK60" s="176">
        <f t="shared" si="308"/>
        <v>0</v>
      </c>
      <c r="GL60" s="176">
        <f t="shared" si="308"/>
        <v>0</v>
      </c>
      <c r="GM60" s="176">
        <f t="shared" si="308"/>
        <v>0</v>
      </c>
      <c r="GN60" s="176">
        <f t="shared" si="308"/>
        <v>0</v>
      </c>
      <c r="GO60" s="176">
        <f t="shared" si="308"/>
        <v>0</v>
      </c>
      <c r="GP60" s="176">
        <f t="shared" si="308"/>
        <v>0</v>
      </c>
      <c r="GQ60" s="187"/>
      <c r="GR60" s="176">
        <v>0</v>
      </c>
      <c r="GS60" s="176">
        <v>0</v>
      </c>
      <c r="GT60" s="176">
        <f t="shared" si="217"/>
        <v>19.980368928595453</v>
      </c>
      <c r="GU60" s="176">
        <f t="shared" si="217"/>
        <v>19.652164552464875</v>
      </c>
      <c r="GV60" s="176">
        <f t="shared" si="217"/>
        <v>18.215880110294879</v>
      </c>
      <c r="GW60" s="176">
        <f t="shared" si="217"/>
        <v>17.596831319069587</v>
      </c>
      <c r="GX60" s="176">
        <f t="shared" si="217"/>
        <v>17.212661964442653</v>
      </c>
      <c r="GY60" s="176">
        <f t="shared" si="217"/>
        <v>17.322558931543291</v>
      </c>
      <c r="GZ60" s="176">
        <f t="shared" si="217"/>
        <v>17.506457254888563</v>
      </c>
      <c r="HA60" s="176">
        <f t="shared" si="217"/>
        <v>17.48995510422592</v>
      </c>
      <c r="HB60" s="176">
        <f t="shared" si="217"/>
        <v>17.240592202401785</v>
      </c>
      <c r="HC60" s="176">
        <f t="shared" si="217"/>
        <v>16.608160722467076</v>
      </c>
      <c r="HD60" s="176">
        <f t="shared" si="330"/>
        <v>16.404448365426553</v>
      </c>
      <c r="HE60" s="176">
        <f t="shared" si="330"/>
        <v>16.153633197400371</v>
      </c>
      <c r="HF60" s="176">
        <f t="shared" si="330"/>
        <v>15.511957935760945</v>
      </c>
      <c r="HG60" s="176">
        <f t="shared" si="330"/>
        <v>14.935732284887262</v>
      </c>
      <c r="HH60" s="176">
        <f t="shared" si="330"/>
        <v>14.719545419232364</v>
      </c>
      <c r="HI60" s="176">
        <f t="shared" si="330"/>
        <v>13.887178168081157</v>
      </c>
      <c r="HJ60" s="176">
        <f t="shared" si="330"/>
        <v>13.833998491129009</v>
      </c>
      <c r="HK60" s="176">
        <f t="shared" si="330"/>
        <v>13.386756941126308</v>
      </c>
      <c r="HL60" s="176">
        <f t="shared" si="330"/>
        <v>13.080005473673801</v>
      </c>
      <c r="HM60" s="176">
        <f t="shared" si="330"/>
        <v>12.695783055035823</v>
      </c>
      <c r="HN60" s="176">
        <f t="shared" si="309"/>
        <v>0</v>
      </c>
      <c r="HO60" s="176">
        <f t="shared" si="309"/>
        <v>0</v>
      </c>
      <c r="HP60" s="176">
        <f t="shared" si="309"/>
        <v>0</v>
      </c>
      <c r="HQ60" s="176">
        <f t="shared" si="309"/>
        <v>0</v>
      </c>
      <c r="HR60" s="176">
        <f t="shared" si="309"/>
        <v>0</v>
      </c>
      <c r="HS60" s="176">
        <f t="shared" si="309"/>
        <v>0</v>
      </c>
      <c r="HT60" s="176">
        <f t="shared" si="309"/>
        <v>0</v>
      </c>
      <c r="HU60" s="176">
        <f t="shared" si="309"/>
        <v>0</v>
      </c>
      <c r="HV60" s="176">
        <f t="shared" si="309"/>
        <v>0</v>
      </c>
      <c r="HW60" s="176">
        <f t="shared" si="309"/>
        <v>0</v>
      </c>
      <c r="HX60" s="176">
        <f t="shared" si="309"/>
        <v>0</v>
      </c>
      <c r="HY60" s="176">
        <f t="shared" si="309"/>
        <v>0</v>
      </c>
      <c r="HZ60" s="176">
        <f t="shared" si="309"/>
        <v>0</v>
      </c>
      <c r="IA60" s="176">
        <f t="shared" si="309"/>
        <v>0</v>
      </c>
      <c r="IB60" s="176">
        <f t="shared" si="309"/>
        <v>0</v>
      </c>
    </row>
    <row r="61" spans="1:236" s="144" customFormat="1">
      <c r="A61" s="417" t="s">
        <v>176</v>
      </c>
      <c r="B61" s="419">
        <f t="shared" si="310"/>
        <v>0</v>
      </c>
      <c r="C61" s="225">
        <f t="shared" si="311"/>
        <v>220367.11271319821</v>
      </c>
      <c r="D61" s="226">
        <f t="shared" si="331"/>
        <v>220367.11271319821</v>
      </c>
      <c r="E61" s="227">
        <f t="shared" si="312"/>
        <v>0</v>
      </c>
      <c r="F61" s="228">
        <f t="shared" si="313"/>
        <v>0</v>
      </c>
      <c r="G61" s="227">
        <f t="shared" si="314"/>
        <v>0</v>
      </c>
      <c r="H61" s="228">
        <f t="shared" si="315"/>
        <v>0</v>
      </c>
      <c r="I61" s="227">
        <f t="shared" si="332"/>
        <v>0</v>
      </c>
      <c r="J61" s="176">
        <f t="shared" si="333"/>
        <v>220367.11271319821</v>
      </c>
      <c r="K61" s="228">
        <f t="shared" si="334"/>
        <v>220367.11271319821</v>
      </c>
      <c r="L61" s="227">
        <f t="shared" si="316"/>
        <v>0</v>
      </c>
      <c r="M61" s="176">
        <f t="shared" si="317"/>
        <v>176293.69017055858</v>
      </c>
      <c r="N61" s="228">
        <f t="shared" si="335"/>
        <v>176293.69017055858</v>
      </c>
      <c r="O61" s="176">
        <f t="shared" si="2"/>
        <v>23.547660065007396</v>
      </c>
      <c r="P61" s="176">
        <f t="shared" si="213"/>
        <v>0</v>
      </c>
      <c r="Q61" s="176">
        <f t="shared" si="213"/>
        <v>0</v>
      </c>
      <c r="R61" s="176">
        <f t="shared" si="213"/>
        <v>0</v>
      </c>
      <c r="S61" s="176">
        <f t="shared" si="213"/>
        <v>0</v>
      </c>
      <c r="T61" s="176">
        <f t="shared" si="213"/>
        <v>0</v>
      </c>
      <c r="U61" s="176">
        <f t="shared" si="213"/>
        <v>0</v>
      </c>
      <c r="V61" s="176">
        <f t="shared" si="213"/>
        <v>0</v>
      </c>
      <c r="W61" s="176">
        <f t="shared" si="213"/>
        <v>0</v>
      </c>
      <c r="X61" s="176">
        <f t="shared" si="213"/>
        <v>0</v>
      </c>
      <c r="Y61" s="176">
        <f t="shared" si="213"/>
        <v>0</v>
      </c>
      <c r="Z61" s="176">
        <f t="shared" si="325"/>
        <v>0</v>
      </c>
      <c r="AA61" s="176">
        <f t="shared" si="325"/>
        <v>0</v>
      </c>
      <c r="AB61" s="176">
        <f t="shared" si="325"/>
        <v>0</v>
      </c>
      <c r="AC61" s="176">
        <f t="shared" si="325"/>
        <v>0</v>
      </c>
      <c r="AD61" s="176">
        <f t="shared" si="325"/>
        <v>0</v>
      </c>
      <c r="AE61" s="176">
        <f t="shared" si="325"/>
        <v>0</v>
      </c>
      <c r="AF61" s="176">
        <f t="shared" si="325"/>
        <v>0</v>
      </c>
      <c r="AG61" s="176">
        <f t="shared" si="325"/>
        <v>0</v>
      </c>
      <c r="AH61" s="176">
        <f t="shared" si="325"/>
        <v>0</v>
      </c>
      <c r="AI61" s="176">
        <f t="shared" si="325"/>
        <v>0</v>
      </c>
      <c r="AJ61" s="176">
        <f t="shared" si="305"/>
        <v>0</v>
      </c>
      <c r="AK61" s="176">
        <f t="shared" si="305"/>
        <v>0</v>
      </c>
      <c r="AL61" s="176">
        <f t="shared" si="305"/>
        <v>0</v>
      </c>
      <c r="AM61" s="176">
        <f t="shared" si="305"/>
        <v>0</v>
      </c>
      <c r="AN61" s="176">
        <f t="shared" si="305"/>
        <v>0</v>
      </c>
      <c r="AO61" s="176">
        <f t="shared" si="305"/>
        <v>0</v>
      </c>
      <c r="AP61" s="176">
        <f t="shared" si="305"/>
        <v>0</v>
      </c>
      <c r="AQ61" s="176">
        <f t="shared" si="305"/>
        <v>0</v>
      </c>
      <c r="AR61" s="176">
        <f t="shared" si="305"/>
        <v>0</v>
      </c>
      <c r="AS61" s="176">
        <f t="shared" si="305"/>
        <v>0</v>
      </c>
      <c r="AT61" s="176">
        <f t="shared" si="305"/>
        <v>0</v>
      </c>
      <c r="AU61" s="176">
        <f t="shared" si="305"/>
        <v>0</v>
      </c>
      <c r="AV61" s="176">
        <f t="shared" si="305"/>
        <v>0</v>
      </c>
      <c r="AW61" s="176">
        <f t="shared" si="305"/>
        <v>0</v>
      </c>
      <c r="AX61" s="176">
        <f t="shared" si="305"/>
        <v>0</v>
      </c>
      <c r="AY61" s="187"/>
      <c r="AZ61" s="176">
        <f t="shared" si="214"/>
        <v>23.547660065007396</v>
      </c>
      <c r="BA61" s="176">
        <f t="shared" si="214"/>
        <v>23.18646858326132</v>
      </c>
      <c r="BB61" s="176">
        <f t="shared" si="214"/>
        <v>23.324784130005465</v>
      </c>
      <c r="BC61" s="176">
        <f t="shared" si="214"/>
        <v>22.941643245513955</v>
      </c>
      <c r="BD61" s="176">
        <f t="shared" si="214"/>
        <v>21.26494624944625</v>
      </c>
      <c r="BE61" s="176">
        <f t="shared" si="214"/>
        <v>20.542277940724198</v>
      </c>
      <c r="BF61" s="176">
        <f t="shared" si="214"/>
        <v>20.093804376594331</v>
      </c>
      <c r="BG61" s="176">
        <f t="shared" si="214"/>
        <v>20.222096453849034</v>
      </c>
      <c r="BH61" s="176">
        <f t="shared" si="214"/>
        <v>20.43677660861632</v>
      </c>
      <c r="BI61" s="176">
        <f t="shared" si="214"/>
        <v>20.417512244516612</v>
      </c>
      <c r="BJ61" s="176">
        <f t="shared" si="326"/>
        <v>20.126409719039444</v>
      </c>
      <c r="BK61" s="176">
        <f t="shared" si="326"/>
        <v>19.388118659489226</v>
      </c>
      <c r="BL61" s="176">
        <f t="shared" si="326"/>
        <v>19.150307897857868</v>
      </c>
      <c r="BM61" s="176">
        <f t="shared" si="326"/>
        <v>18.857510018516958</v>
      </c>
      <c r="BN61" s="176">
        <f t="shared" si="326"/>
        <v>18.108427906330128</v>
      </c>
      <c r="BO61" s="176">
        <f t="shared" si="326"/>
        <v>17.435750691768536</v>
      </c>
      <c r="BP61" s="176">
        <f t="shared" si="326"/>
        <v>17.183377375181461</v>
      </c>
      <c r="BQ61" s="176">
        <f t="shared" si="326"/>
        <v>16.21168428385911</v>
      </c>
      <c r="BR61" s="176">
        <f t="shared" si="326"/>
        <v>16.149603123624022</v>
      </c>
      <c r="BS61" s="176">
        <f t="shared" si="326"/>
        <v>15.627500021070585</v>
      </c>
      <c r="BT61" s="176">
        <f t="shared" si="306"/>
        <v>0</v>
      </c>
      <c r="BU61" s="176">
        <f t="shared" si="306"/>
        <v>0</v>
      </c>
      <c r="BV61" s="176">
        <f t="shared" si="306"/>
        <v>0</v>
      </c>
      <c r="BW61" s="176">
        <f t="shared" si="306"/>
        <v>0</v>
      </c>
      <c r="BX61" s="176">
        <f t="shared" si="306"/>
        <v>0</v>
      </c>
      <c r="BY61" s="176">
        <f t="shared" si="306"/>
        <v>0</v>
      </c>
      <c r="BZ61" s="176">
        <f t="shared" si="306"/>
        <v>0</v>
      </c>
      <c r="CA61" s="176">
        <f t="shared" si="306"/>
        <v>0</v>
      </c>
      <c r="CB61" s="176">
        <f t="shared" si="306"/>
        <v>0</v>
      </c>
      <c r="CC61" s="176">
        <f t="shared" si="306"/>
        <v>0</v>
      </c>
      <c r="CD61" s="176">
        <f t="shared" si="306"/>
        <v>0</v>
      </c>
      <c r="CE61" s="176">
        <f t="shared" si="306"/>
        <v>0</v>
      </c>
      <c r="CF61" s="176">
        <f t="shared" si="306"/>
        <v>0</v>
      </c>
      <c r="CG61" s="176">
        <f t="shared" si="306"/>
        <v>0</v>
      </c>
      <c r="CH61" s="176">
        <f t="shared" si="306"/>
        <v>0</v>
      </c>
      <c r="CI61" s="187"/>
      <c r="CJ61" s="176">
        <v>0</v>
      </c>
      <c r="CK61" s="176">
        <f t="shared" si="327"/>
        <v>0</v>
      </c>
      <c r="CL61" s="176">
        <f t="shared" si="327"/>
        <v>0</v>
      </c>
      <c r="CM61" s="176">
        <f t="shared" si="327"/>
        <v>0</v>
      </c>
      <c r="CN61" s="176">
        <f t="shared" si="327"/>
        <v>0</v>
      </c>
      <c r="CO61" s="176">
        <f t="shared" si="327"/>
        <v>0</v>
      </c>
      <c r="CP61" s="176">
        <f t="shared" si="327"/>
        <v>0</v>
      </c>
      <c r="CQ61" s="176">
        <f t="shared" si="327"/>
        <v>0</v>
      </c>
      <c r="CR61" s="176">
        <f t="shared" si="327"/>
        <v>0</v>
      </c>
      <c r="CS61" s="176">
        <f t="shared" si="327"/>
        <v>0</v>
      </c>
      <c r="CT61" s="176">
        <f t="shared" si="327"/>
        <v>0</v>
      </c>
      <c r="CU61" s="176">
        <f t="shared" si="327"/>
        <v>0</v>
      </c>
      <c r="CV61" s="176">
        <f t="shared" si="327"/>
        <v>0</v>
      </c>
      <c r="CW61" s="176">
        <f t="shared" si="327"/>
        <v>0</v>
      </c>
      <c r="CX61" s="176">
        <f t="shared" si="327"/>
        <v>0</v>
      </c>
      <c r="CY61" s="176">
        <f t="shared" si="327"/>
        <v>0</v>
      </c>
      <c r="CZ61" s="176">
        <f t="shared" si="327"/>
        <v>0</v>
      </c>
      <c r="DA61" s="176">
        <f t="shared" si="318"/>
        <v>0</v>
      </c>
      <c r="DB61" s="176">
        <f t="shared" si="318"/>
        <v>0</v>
      </c>
      <c r="DC61" s="176">
        <f t="shared" si="318"/>
        <v>0</v>
      </c>
      <c r="DD61" s="176">
        <f t="shared" si="318"/>
        <v>0</v>
      </c>
      <c r="DE61" s="176">
        <f t="shared" si="318"/>
        <v>0</v>
      </c>
      <c r="DF61" s="176">
        <f t="shared" si="318"/>
        <v>0</v>
      </c>
      <c r="DG61" s="176">
        <f t="shared" si="318"/>
        <v>0</v>
      </c>
      <c r="DH61" s="176">
        <f t="shared" si="318"/>
        <v>0</v>
      </c>
      <c r="DI61" s="176">
        <f t="shared" si="318"/>
        <v>0</v>
      </c>
      <c r="DJ61" s="176">
        <f t="shared" si="319"/>
        <v>0</v>
      </c>
      <c r="DK61" s="176">
        <f t="shared" si="319"/>
        <v>0</v>
      </c>
      <c r="DL61" s="176">
        <f t="shared" si="319"/>
        <v>0</v>
      </c>
      <c r="DM61" s="176">
        <f t="shared" si="319"/>
        <v>0</v>
      </c>
      <c r="DN61" s="176">
        <f t="shared" si="319"/>
        <v>0</v>
      </c>
      <c r="DO61" s="176">
        <f t="shared" si="319"/>
        <v>0</v>
      </c>
      <c r="DP61" s="176">
        <f t="shared" si="319"/>
        <v>0</v>
      </c>
      <c r="DQ61" s="176">
        <f t="shared" si="319"/>
        <v>0</v>
      </c>
      <c r="DR61" s="176">
        <f t="shared" si="319"/>
        <v>0</v>
      </c>
      <c r="DS61" s="176">
        <f t="shared" si="319"/>
        <v>0</v>
      </c>
      <c r="DT61" s="187"/>
      <c r="DU61" s="176">
        <v>0</v>
      </c>
      <c r="DV61" s="176">
        <f t="shared" si="307"/>
        <v>23.18646858326132</v>
      </c>
      <c r="DW61" s="176">
        <f t="shared" si="307"/>
        <v>23.324784130005465</v>
      </c>
      <c r="DX61" s="176">
        <f t="shared" si="307"/>
        <v>22.941643245513955</v>
      </c>
      <c r="DY61" s="176">
        <f t="shared" si="307"/>
        <v>21.26494624944625</v>
      </c>
      <c r="DZ61" s="176">
        <f t="shared" si="307"/>
        <v>20.542277940724198</v>
      </c>
      <c r="EA61" s="176">
        <f t="shared" si="307"/>
        <v>20.093804376594331</v>
      </c>
      <c r="EB61" s="176">
        <f t="shared" si="307"/>
        <v>20.222096453849034</v>
      </c>
      <c r="EC61" s="176">
        <f t="shared" si="307"/>
        <v>20.43677660861632</v>
      </c>
      <c r="ED61" s="176">
        <f t="shared" si="307"/>
        <v>20.417512244516612</v>
      </c>
      <c r="EE61" s="176">
        <f t="shared" si="307"/>
        <v>20.126409719039444</v>
      </c>
      <c r="EF61" s="176">
        <f t="shared" si="279"/>
        <v>19.388118659489226</v>
      </c>
      <c r="EG61" s="176">
        <f t="shared" si="279"/>
        <v>19.150307897857868</v>
      </c>
      <c r="EH61" s="176">
        <f t="shared" si="279"/>
        <v>18.857510018516958</v>
      </c>
      <c r="EI61" s="176">
        <f t="shared" si="279"/>
        <v>18.108427906330128</v>
      </c>
      <c r="EJ61" s="176">
        <f t="shared" si="279"/>
        <v>17.435750691768536</v>
      </c>
      <c r="EK61" s="176">
        <f t="shared" si="279"/>
        <v>17.183377375181461</v>
      </c>
      <c r="EL61" s="176">
        <f t="shared" si="279"/>
        <v>16.21168428385911</v>
      </c>
      <c r="EM61" s="176">
        <f t="shared" si="279"/>
        <v>16.149603123624022</v>
      </c>
      <c r="EN61" s="176">
        <f t="shared" si="279"/>
        <v>15.627500021070585</v>
      </c>
      <c r="EO61" s="176">
        <f t="shared" si="279"/>
        <v>15.269402941609144</v>
      </c>
      <c r="EP61" s="176">
        <f t="shared" si="328"/>
        <v>0</v>
      </c>
      <c r="EQ61" s="176">
        <f t="shared" si="328"/>
        <v>0</v>
      </c>
      <c r="ER61" s="176">
        <f t="shared" si="328"/>
        <v>0</v>
      </c>
      <c r="ES61" s="176">
        <f t="shared" si="328"/>
        <v>0</v>
      </c>
      <c r="ET61" s="176">
        <f t="shared" si="328"/>
        <v>0</v>
      </c>
      <c r="EU61" s="176">
        <f t="shared" si="328"/>
        <v>0</v>
      </c>
      <c r="EV61" s="176">
        <f t="shared" si="328"/>
        <v>0</v>
      </c>
      <c r="EW61" s="176">
        <f t="shared" si="328"/>
        <v>0</v>
      </c>
      <c r="EX61" s="176">
        <f t="shared" si="328"/>
        <v>0</v>
      </c>
      <c r="EY61" s="176">
        <f t="shared" si="328"/>
        <v>0</v>
      </c>
      <c r="EZ61" s="176">
        <f t="shared" si="328"/>
        <v>0</v>
      </c>
      <c r="FA61" s="176">
        <f t="shared" si="328"/>
        <v>0</v>
      </c>
      <c r="FB61" s="176">
        <f t="shared" si="328"/>
        <v>0</v>
      </c>
      <c r="FC61" s="176">
        <f t="shared" si="328"/>
        <v>0</v>
      </c>
      <c r="FD61" s="176">
        <f t="shared" si="328"/>
        <v>0</v>
      </c>
      <c r="FE61" s="187"/>
      <c r="FF61" s="176">
        <v>0</v>
      </c>
      <c r="FG61" s="176">
        <v>59</v>
      </c>
      <c r="FH61" s="176">
        <f t="shared" si="216"/>
        <v>0</v>
      </c>
      <c r="FI61" s="176">
        <f t="shared" si="216"/>
        <v>0</v>
      </c>
      <c r="FJ61" s="176">
        <f t="shared" si="216"/>
        <v>0</v>
      </c>
      <c r="FK61" s="176">
        <f t="shared" si="216"/>
        <v>0</v>
      </c>
      <c r="FL61" s="176">
        <f t="shared" si="216"/>
        <v>0</v>
      </c>
      <c r="FM61" s="176">
        <f t="shared" si="216"/>
        <v>0</v>
      </c>
      <c r="FN61" s="176">
        <f t="shared" si="216"/>
        <v>0</v>
      </c>
      <c r="FO61" s="176">
        <f t="shared" si="216"/>
        <v>0</v>
      </c>
      <c r="FP61" s="176">
        <f t="shared" si="216"/>
        <v>0</v>
      </c>
      <c r="FQ61" s="176">
        <f t="shared" si="216"/>
        <v>0</v>
      </c>
      <c r="FR61" s="176">
        <f t="shared" si="329"/>
        <v>0</v>
      </c>
      <c r="FS61" s="176">
        <f t="shared" si="329"/>
        <v>0</v>
      </c>
      <c r="FT61" s="176">
        <f t="shared" si="329"/>
        <v>0</v>
      </c>
      <c r="FU61" s="176">
        <f t="shared" si="329"/>
        <v>0</v>
      </c>
      <c r="FV61" s="176">
        <f t="shared" si="329"/>
        <v>0</v>
      </c>
      <c r="FW61" s="176">
        <f t="shared" si="329"/>
        <v>0</v>
      </c>
      <c r="FX61" s="176">
        <f t="shared" si="329"/>
        <v>0</v>
      </c>
      <c r="FY61" s="176">
        <f t="shared" si="329"/>
        <v>0</v>
      </c>
      <c r="FZ61" s="176">
        <f t="shared" si="329"/>
        <v>0</v>
      </c>
      <c r="GA61" s="176">
        <f t="shared" si="329"/>
        <v>0</v>
      </c>
      <c r="GB61" s="176">
        <f t="shared" si="308"/>
        <v>0</v>
      </c>
      <c r="GC61" s="176">
        <f t="shared" si="308"/>
        <v>0</v>
      </c>
      <c r="GD61" s="176">
        <f t="shared" si="308"/>
        <v>0</v>
      </c>
      <c r="GE61" s="176">
        <f t="shared" si="308"/>
        <v>0</v>
      </c>
      <c r="GF61" s="176">
        <f t="shared" si="308"/>
        <v>0</v>
      </c>
      <c r="GG61" s="176">
        <f t="shared" si="308"/>
        <v>0</v>
      </c>
      <c r="GH61" s="176">
        <f t="shared" si="308"/>
        <v>0</v>
      </c>
      <c r="GI61" s="176">
        <f t="shared" si="308"/>
        <v>0</v>
      </c>
      <c r="GJ61" s="176">
        <f t="shared" si="308"/>
        <v>0</v>
      </c>
      <c r="GK61" s="176">
        <f t="shared" si="308"/>
        <v>0</v>
      </c>
      <c r="GL61" s="176">
        <f t="shared" si="308"/>
        <v>0</v>
      </c>
      <c r="GM61" s="176">
        <f t="shared" si="308"/>
        <v>0</v>
      </c>
      <c r="GN61" s="176">
        <f t="shared" si="308"/>
        <v>0</v>
      </c>
      <c r="GO61" s="176">
        <f t="shared" si="308"/>
        <v>0</v>
      </c>
      <c r="GP61" s="176">
        <f t="shared" si="308"/>
        <v>0</v>
      </c>
      <c r="GQ61" s="187"/>
      <c r="GR61" s="176">
        <v>0</v>
      </c>
      <c r="GS61" s="176">
        <v>0</v>
      </c>
      <c r="GT61" s="176">
        <f t="shared" si="217"/>
        <v>23.324784130005465</v>
      </c>
      <c r="GU61" s="176">
        <f t="shared" si="217"/>
        <v>22.941643245513955</v>
      </c>
      <c r="GV61" s="176">
        <f t="shared" si="217"/>
        <v>21.26494624944625</v>
      </c>
      <c r="GW61" s="176">
        <f t="shared" si="217"/>
        <v>20.542277940724198</v>
      </c>
      <c r="GX61" s="176">
        <f t="shared" si="217"/>
        <v>20.093804376594331</v>
      </c>
      <c r="GY61" s="176">
        <f t="shared" si="217"/>
        <v>20.222096453849034</v>
      </c>
      <c r="GZ61" s="176">
        <f t="shared" si="217"/>
        <v>20.43677660861632</v>
      </c>
      <c r="HA61" s="176">
        <f t="shared" si="217"/>
        <v>20.417512244516612</v>
      </c>
      <c r="HB61" s="176">
        <f t="shared" si="217"/>
        <v>20.126409719039444</v>
      </c>
      <c r="HC61" s="176">
        <f t="shared" si="217"/>
        <v>19.388118659489226</v>
      </c>
      <c r="HD61" s="176">
        <f t="shared" si="330"/>
        <v>19.150307897857868</v>
      </c>
      <c r="HE61" s="176">
        <f t="shared" si="330"/>
        <v>18.857510018516958</v>
      </c>
      <c r="HF61" s="176">
        <f t="shared" si="330"/>
        <v>18.108427906330128</v>
      </c>
      <c r="HG61" s="176">
        <f t="shared" si="330"/>
        <v>17.435750691768536</v>
      </c>
      <c r="HH61" s="176">
        <f t="shared" si="330"/>
        <v>17.183377375181461</v>
      </c>
      <c r="HI61" s="176">
        <f t="shared" si="330"/>
        <v>16.21168428385911</v>
      </c>
      <c r="HJ61" s="176">
        <f t="shared" si="330"/>
        <v>16.149603123624022</v>
      </c>
      <c r="HK61" s="176">
        <f t="shared" si="330"/>
        <v>15.627500021070585</v>
      </c>
      <c r="HL61" s="176">
        <f t="shared" si="330"/>
        <v>15.269402941609144</v>
      </c>
      <c r="HM61" s="176">
        <f t="shared" si="330"/>
        <v>14.8208674313457</v>
      </c>
      <c r="HN61" s="176">
        <f t="shared" si="309"/>
        <v>0</v>
      </c>
      <c r="HO61" s="176">
        <f t="shared" si="309"/>
        <v>0</v>
      </c>
      <c r="HP61" s="176">
        <f t="shared" si="309"/>
        <v>0</v>
      </c>
      <c r="HQ61" s="176">
        <f t="shared" si="309"/>
        <v>0</v>
      </c>
      <c r="HR61" s="176">
        <f t="shared" si="309"/>
        <v>0</v>
      </c>
      <c r="HS61" s="176">
        <f t="shared" si="309"/>
        <v>0</v>
      </c>
      <c r="HT61" s="176">
        <f t="shared" si="309"/>
        <v>0</v>
      </c>
      <c r="HU61" s="176">
        <f t="shared" si="309"/>
        <v>0</v>
      </c>
      <c r="HV61" s="176">
        <f t="shared" si="309"/>
        <v>0</v>
      </c>
      <c r="HW61" s="176">
        <f t="shared" si="309"/>
        <v>0</v>
      </c>
      <c r="HX61" s="176">
        <f t="shared" si="309"/>
        <v>0</v>
      </c>
      <c r="HY61" s="176">
        <f t="shared" si="309"/>
        <v>0</v>
      </c>
      <c r="HZ61" s="176">
        <f t="shared" si="309"/>
        <v>0</v>
      </c>
      <c r="IA61" s="176">
        <f t="shared" si="309"/>
        <v>0</v>
      </c>
      <c r="IB61" s="176">
        <f t="shared" si="309"/>
        <v>0</v>
      </c>
    </row>
    <row r="62" spans="1:236" s="144" customFormat="1">
      <c r="A62" s="185" t="s">
        <v>250</v>
      </c>
      <c r="B62" s="419">
        <f t="shared" si="310"/>
        <v>2016.4931835150753</v>
      </c>
      <c r="C62" s="225">
        <f t="shared" si="311"/>
        <v>1538.8550550846717</v>
      </c>
      <c r="D62" s="226">
        <f t="shared" si="331"/>
        <v>3555.3482385997468</v>
      </c>
      <c r="E62" s="227">
        <f t="shared" si="312"/>
        <v>0</v>
      </c>
      <c r="F62" s="228">
        <f t="shared" si="313"/>
        <v>0</v>
      </c>
      <c r="G62" s="227">
        <f t="shared" si="314"/>
        <v>0</v>
      </c>
      <c r="H62" s="228">
        <f t="shared" si="315"/>
        <v>0</v>
      </c>
      <c r="I62" s="227">
        <f t="shared" si="332"/>
        <v>2016.4931835150753</v>
      </c>
      <c r="J62" s="176">
        <f t="shared" si="333"/>
        <v>1538.8550550846717</v>
      </c>
      <c r="K62" s="228">
        <f t="shared" si="334"/>
        <v>3555.3482385997468</v>
      </c>
      <c r="L62" s="227">
        <f t="shared" si="316"/>
        <v>1613.1945468120603</v>
      </c>
      <c r="M62" s="176">
        <f t="shared" si="317"/>
        <v>1231.0840440677375</v>
      </c>
      <c r="N62" s="228">
        <f t="shared" si="335"/>
        <v>2844.2785908797978</v>
      </c>
      <c r="O62" s="176">
        <f t="shared" si="2"/>
        <v>44.466655007397179</v>
      </c>
      <c r="P62" s="176">
        <f t="shared" si="213"/>
        <v>26.082634522952599</v>
      </c>
      <c r="Q62" s="176">
        <f t="shared" si="213"/>
        <v>25.144852604954323</v>
      </c>
      <c r="R62" s="176">
        <f t="shared" si="213"/>
        <v>25.035433178156506</v>
      </c>
      <c r="S62" s="176">
        <f t="shared" si="213"/>
        <v>23.330080700849653</v>
      </c>
      <c r="T62" s="176">
        <f t="shared" si="213"/>
        <v>21.487018734605648</v>
      </c>
      <c r="U62" s="176">
        <f t="shared" si="213"/>
        <v>20.778986561207315</v>
      </c>
      <c r="V62" s="176">
        <f t="shared" si="213"/>
        <v>20.095513698366705</v>
      </c>
      <c r="W62" s="176">
        <f t="shared" si="213"/>
        <v>20.476156611104042</v>
      </c>
      <c r="X62" s="176">
        <f t="shared" si="213"/>
        <v>20.759331986936502</v>
      </c>
      <c r="Y62" s="176">
        <f t="shared" si="213"/>
        <v>20.473497702177387</v>
      </c>
      <c r="Z62" s="176">
        <f t="shared" si="325"/>
        <v>20.339373220853194</v>
      </c>
      <c r="AA62" s="176">
        <f t="shared" si="325"/>
        <v>19.700702833960413</v>
      </c>
      <c r="AB62" s="176">
        <f t="shared" si="325"/>
        <v>19.344681963139799</v>
      </c>
      <c r="AC62" s="176">
        <f t="shared" si="325"/>
        <v>19.138890210302684</v>
      </c>
      <c r="AD62" s="176">
        <f t="shared" si="325"/>
        <v>18.467484140419451</v>
      </c>
      <c r="AE62" s="176">
        <f t="shared" si="325"/>
        <v>17.872598096291757</v>
      </c>
      <c r="AF62" s="176">
        <f t="shared" si="325"/>
        <v>17.294849740729553</v>
      </c>
      <c r="AG62" s="176">
        <f t="shared" si="325"/>
        <v>16.115259124240605</v>
      </c>
      <c r="AH62" s="176">
        <f t="shared" si="325"/>
        <v>15.95762665641745</v>
      </c>
      <c r="AI62" s="176">
        <f t="shared" si="325"/>
        <v>15.403664415349434</v>
      </c>
      <c r="AJ62" s="176">
        <f t="shared" si="305"/>
        <v>0</v>
      </c>
      <c r="AK62" s="176">
        <f t="shared" si="305"/>
        <v>0</v>
      </c>
      <c r="AL62" s="176">
        <f t="shared" si="305"/>
        <v>0</v>
      </c>
      <c r="AM62" s="176">
        <f t="shared" si="305"/>
        <v>0</v>
      </c>
      <c r="AN62" s="176">
        <f t="shared" si="305"/>
        <v>0</v>
      </c>
      <c r="AO62" s="176">
        <f t="shared" si="305"/>
        <v>0</v>
      </c>
      <c r="AP62" s="176">
        <f t="shared" si="305"/>
        <v>0</v>
      </c>
      <c r="AQ62" s="176">
        <f t="shared" si="305"/>
        <v>0</v>
      </c>
      <c r="AR62" s="176">
        <f t="shared" si="305"/>
        <v>0</v>
      </c>
      <c r="AS62" s="176">
        <f t="shared" si="305"/>
        <v>0</v>
      </c>
      <c r="AT62" s="176">
        <f t="shared" si="305"/>
        <v>0</v>
      </c>
      <c r="AU62" s="176">
        <f t="shared" si="305"/>
        <v>0</v>
      </c>
      <c r="AV62" s="176">
        <f t="shared" si="305"/>
        <v>0</v>
      </c>
      <c r="AW62" s="176">
        <f t="shared" si="305"/>
        <v>0</v>
      </c>
      <c r="AX62" s="176">
        <f t="shared" si="305"/>
        <v>0</v>
      </c>
      <c r="AY62" s="187"/>
      <c r="AZ62" s="176">
        <f t="shared" si="214"/>
        <v>18.384020484444576</v>
      </c>
      <c r="BA62" s="176">
        <f t="shared" si="214"/>
        <v>18.102032737853392</v>
      </c>
      <c r="BB62" s="176">
        <f t="shared" si="214"/>
        <v>18.210017813128037</v>
      </c>
      <c r="BC62" s="176">
        <f t="shared" si="214"/>
        <v>17.910893830130366</v>
      </c>
      <c r="BD62" s="176">
        <f t="shared" si="214"/>
        <v>16.601870689961906</v>
      </c>
      <c r="BE62" s="176">
        <f t="shared" si="214"/>
        <v>16.037672423368619</v>
      </c>
      <c r="BF62" s="176">
        <f t="shared" si="214"/>
        <v>15.687542212259141</v>
      </c>
      <c r="BG62" s="176">
        <f t="shared" si="214"/>
        <v>15.787701810696149</v>
      </c>
      <c r="BH62" s="176">
        <f t="shared" si="214"/>
        <v>15.955305910294582</v>
      </c>
      <c r="BI62" s="176">
        <f t="shared" si="214"/>
        <v>15.940265924867107</v>
      </c>
      <c r="BJ62" s="176">
        <f t="shared" si="326"/>
        <v>15.712997704726691</v>
      </c>
      <c r="BK62" s="176">
        <f t="shared" si="326"/>
        <v>15.136602516211843</v>
      </c>
      <c r="BL62" s="176">
        <f t="shared" si="326"/>
        <v>14.950939995979141</v>
      </c>
      <c r="BM62" s="176">
        <f t="shared" si="326"/>
        <v>14.722348186994932</v>
      </c>
      <c r="BN62" s="176">
        <f t="shared" si="326"/>
        <v>14.137528257670487</v>
      </c>
      <c r="BO62" s="176">
        <f t="shared" si="326"/>
        <v>13.61235880738203</v>
      </c>
      <c r="BP62" s="176">
        <f t="shared" si="326"/>
        <v>13.415327076456091</v>
      </c>
      <c r="BQ62" s="176">
        <f t="shared" si="326"/>
        <v>12.656711330936249</v>
      </c>
      <c r="BR62" s="176">
        <f t="shared" si="326"/>
        <v>12.608243614045943</v>
      </c>
      <c r="BS62" s="176">
        <f t="shared" si="326"/>
        <v>12.20062968952705</v>
      </c>
      <c r="BT62" s="176">
        <f t="shared" si="306"/>
        <v>0</v>
      </c>
      <c r="BU62" s="176">
        <f t="shared" si="306"/>
        <v>0</v>
      </c>
      <c r="BV62" s="176">
        <f t="shared" si="306"/>
        <v>0</v>
      </c>
      <c r="BW62" s="176">
        <f t="shared" si="306"/>
        <v>0</v>
      </c>
      <c r="BX62" s="176">
        <f t="shared" si="306"/>
        <v>0</v>
      </c>
      <c r="BY62" s="176">
        <f t="shared" si="306"/>
        <v>0</v>
      </c>
      <c r="BZ62" s="176">
        <f t="shared" si="306"/>
        <v>0</v>
      </c>
      <c r="CA62" s="176">
        <f t="shared" si="306"/>
        <v>0</v>
      </c>
      <c r="CB62" s="176">
        <f t="shared" si="306"/>
        <v>0</v>
      </c>
      <c r="CC62" s="176">
        <f t="shared" si="306"/>
        <v>0</v>
      </c>
      <c r="CD62" s="176">
        <f t="shared" si="306"/>
        <v>0</v>
      </c>
      <c r="CE62" s="176">
        <f t="shared" si="306"/>
        <v>0</v>
      </c>
      <c r="CF62" s="176">
        <f t="shared" si="306"/>
        <v>0</v>
      </c>
      <c r="CG62" s="176">
        <f t="shared" si="306"/>
        <v>0</v>
      </c>
      <c r="CH62" s="176">
        <f t="shared" si="306"/>
        <v>0</v>
      </c>
      <c r="CI62" s="187"/>
      <c r="CJ62" s="176">
        <v>0</v>
      </c>
      <c r="CK62" s="176">
        <f t="shared" si="327"/>
        <v>25.144852604954323</v>
      </c>
      <c r="CL62" s="176">
        <f t="shared" si="327"/>
        <v>25.035433178156506</v>
      </c>
      <c r="CM62" s="176">
        <f t="shared" si="327"/>
        <v>23.330080700849653</v>
      </c>
      <c r="CN62" s="176">
        <f t="shared" si="327"/>
        <v>21.487018734605648</v>
      </c>
      <c r="CO62" s="176">
        <f t="shared" si="327"/>
        <v>20.778986561207315</v>
      </c>
      <c r="CP62" s="176">
        <f t="shared" si="327"/>
        <v>20.095513698366705</v>
      </c>
      <c r="CQ62" s="176">
        <f t="shared" si="327"/>
        <v>20.476156611104042</v>
      </c>
      <c r="CR62" s="176">
        <f t="shared" si="327"/>
        <v>20.759331986936502</v>
      </c>
      <c r="CS62" s="176">
        <f t="shared" si="327"/>
        <v>20.473497702177387</v>
      </c>
      <c r="CT62" s="176">
        <f t="shared" si="327"/>
        <v>20.339373220853194</v>
      </c>
      <c r="CU62" s="176">
        <f t="shared" si="327"/>
        <v>19.700702833960413</v>
      </c>
      <c r="CV62" s="176">
        <f t="shared" si="327"/>
        <v>19.344681963139799</v>
      </c>
      <c r="CW62" s="176">
        <f t="shared" si="327"/>
        <v>19.138890210302684</v>
      </c>
      <c r="CX62" s="176">
        <f t="shared" si="327"/>
        <v>18.467484140419451</v>
      </c>
      <c r="CY62" s="176">
        <f t="shared" si="327"/>
        <v>17.872598096291757</v>
      </c>
      <c r="CZ62" s="176">
        <f t="shared" si="327"/>
        <v>17.294849740729553</v>
      </c>
      <c r="DA62" s="176">
        <f t="shared" si="318"/>
        <v>16.115259124240605</v>
      </c>
      <c r="DB62" s="176">
        <f t="shared" si="318"/>
        <v>15.95762665641745</v>
      </c>
      <c r="DC62" s="176">
        <f t="shared" si="318"/>
        <v>15.403664415349434</v>
      </c>
      <c r="DD62" s="176">
        <f t="shared" si="318"/>
        <v>15.053084488153718</v>
      </c>
      <c r="DE62" s="176">
        <f t="shared" si="318"/>
        <v>0</v>
      </c>
      <c r="DF62" s="176">
        <f t="shared" si="318"/>
        <v>0</v>
      </c>
      <c r="DG62" s="176">
        <f t="shared" si="318"/>
        <v>0</v>
      </c>
      <c r="DH62" s="176">
        <f t="shared" si="318"/>
        <v>0</v>
      </c>
      <c r="DI62" s="176">
        <f t="shared" si="318"/>
        <v>0</v>
      </c>
      <c r="DJ62" s="176">
        <f t="shared" si="319"/>
        <v>0</v>
      </c>
      <c r="DK62" s="176">
        <f t="shared" si="319"/>
        <v>0</v>
      </c>
      <c r="DL62" s="176">
        <f t="shared" si="319"/>
        <v>0</v>
      </c>
      <c r="DM62" s="176">
        <f t="shared" si="319"/>
        <v>0</v>
      </c>
      <c r="DN62" s="176">
        <f t="shared" si="319"/>
        <v>0</v>
      </c>
      <c r="DO62" s="176">
        <f t="shared" si="319"/>
        <v>0</v>
      </c>
      <c r="DP62" s="176">
        <f t="shared" si="319"/>
        <v>0</v>
      </c>
      <c r="DQ62" s="176">
        <f t="shared" si="319"/>
        <v>0</v>
      </c>
      <c r="DR62" s="176">
        <f t="shared" si="319"/>
        <v>0</v>
      </c>
      <c r="DS62" s="176">
        <f t="shared" si="319"/>
        <v>0</v>
      </c>
      <c r="DT62" s="187"/>
      <c r="DU62" s="176">
        <v>0</v>
      </c>
      <c r="DV62" s="176">
        <f t="shared" si="307"/>
        <v>18.102032737853392</v>
      </c>
      <c r="DW62" s="176">
        <f t="shared" si="307"/>
        <v>18.210017813128037</v>
      </c>
      <c r="DX62" s="176">
        <f t="shared" si="307"/>
        <v>17.910893830130366</v>
      </c>
      <c r="DY62" s="176">
        <f t="shared" si="307"/>
        <v>16.601870689961906</v>
      </c>
      <c r="DZ62" s="176">
        <f t="shared" si="307"/>
        <v>16.037672423368619</v>
      </c>
      <c r="EA62" s="176">
        <f t="shared" si="307"/>
        <v>15.687542212259141</v>
      </c>
      <c r="EB62" s="176">
        <f t="shared" si="307"/>
        <v>15.787701810696149</v>
      </c>
      <c r="EC62" s="176">
        <f t="shared" si="307"/>
        <v>15.955305910294582</v>
      </c>
      <c r="ED62" s="176">
        <f t="shared" si="307"/>
        <v>15.940265924867107</v>
      </c>
      <c r="EE62" s="176">
        <f t="shared" si="307"/>
        <v>15.712997704726691</v>
      </c>
      <c r="EF62" s="176">
        <f t="shared" si="279"/>
        <v>15.136602516211843</v>
      </c>
      <c r="EG62" s="176">
        <f t="shared" si="279"/>
        <v>14.950939995979141</v>
      </c>
      <c r="EH62" s="176">
        <f t="shared" si="279"/>
        <v>14.722348186994932</v>
      </c>
      <c r="EI62" s="176">
        <f t="shared" si="279"/>
        <v>14.137528257670487</v>
      </c>
      <c r="EJ62" s="176">
        <f t="shared" si="279"/>
        <v>13.61235880738203</v>
      </c>
      <c r="EK62" s="176">
        <f t="shared" si="279"/>
        <v>13.415327076456091</v>
      </c>
      <c r="EL62" s="176">
        <f t="shared" si="279"/>
        <v>12.656711330936249</v>
      </c>
      <c r="EM62" s="176">
        <f t="shared" si="279"/>
        <v>12.608243614045943</v>
      </c>
      <c r="EN62" s="176">
        <f t="shared" si="279"/>
        <v>12.20062968952705</v>
      </c>
      <c r="EO62" s="176">
        <f t="shared" si="279"/>
        <v>11.921057790405666</v>
      </c>
      <c r="EP62" s="176">
        <f t="shared" si="328"/>
        <v>0</v>
      </c>
      <c r="EQ62" s="176">
        <f t="shared" si="328"/>
        <v>0</v>
      </c>
      <c r="ER62" s="176">
        <f t="shared" si="328"/>
        <v>0</v>
      </c>
      <c r="ES62" s="176">
        <f t="shared" si="328"/>
        <v>0</v>
      </c>
      <c r="ET62" s="176">
        <f t="shared" si="328"/>
        <v>0</v>
      </c>
      <c r="EU62" s="176">
        <f t="shared" si="328"/>
        <v>0</v>
      </c>
      <c r="EV62" s="176">
        <f t="shared" si="328"/>
        <v>0</v>
      </c>
      <c r="EW62" s="176">
        <f t="shared" si="328"/>
        <v>0</v>
      </c>
      <c r="EX62" s="176">
        <f t="shared" si="328"/>
        <v>0</v>
      </c>
      <c r="EY62" s="176">
        <f t="shared" si="328"/>
        <v>0</v>
      </c>
      <c r="EZ62" s="176">
        <f t="shared" si="328"/>
        <v>0</v>
      </c>
      <c r="FA62" s="176">
        <f t="shared" si="328"/>
        <v>0</v>
      </c>
      <c r="FB62" s="176">
        <f t="shared" si="328"/>
        <v>0</v>
      </c>
      <c r="FC62" s="176">
        <f t="shared" si="328"/>
        <v>0</v>
      </c>
      <c r="FD62" s="176">
        <f t="shared" si="328"/>
        <v>0</v>
      </c>
      <c r="FE62" s="187"/>
      <c r="FF62" s="176">
        <v>0</v>
      </c>
      <c r="FG62" s="176">
        <v>60</v>
      </c>
      <c r="FH62" s="176">
        <f t="shared" si="216"/>
        <v>25.035433178156506</v>
      </c>
      <c r="FI62" s="176">
        <f t="shared" si="216"/>
        <v>23.330080700849653</v>
      </c>
      <c r="FJ62" s="176">
        <f t="shared" si="216"/>
        <v>21.487018734605648</v>
      </c>
      <c r="FK62" s="176">
        <f t="shared" si="216"/>
        <v>20.778986561207315</v>
      </c>
      <c r="FL62" s="176">
        <f t="shared" si="216"/>
        <v>20.095513698366705</v>
      </c>
      <c r="FM62" s="176">
        <f t="shared" si="216"/>
        <v>20.476156611104042</v>
      </c>
      <c r="FN62" s="176">
        <f t="shared" si="216"/>
        <v>20.759331986936502</v>
      </c>
      <c r="FO62" s="176">
        <f t="shared" si="216"/>
        <v>20.473497702177387</v>
      </c>
      <c r="FP62" s="176">
        <f t="shared" si="216"/>
        <v>20.339373220853194</v>
      </c>
      <c r="FQ62" s="176">
        <f t="shared" si="216"/>
        <v>19.700702833960413</v>
      </c>
      <c r="FR62" s="176">
        <f t="shared" si="329"/>
        <v>19.344681963139799</v>
      </c>
      <c r="FS62" s="176">
        <f t="shared" si="329"/>
        <v>19.138890210302684</v>
      </c>
      <c r="FT62" s="176">
        <f t="shared" si="329"/>
        <v>18.467484140419451</v>
      </c>
      <c r="FU62" s="176">
        <f t="shared" si="329"/>
        <v>17.872598096291757</v>
      </c>
      <c r="FV62" s="176">
        <f t="shared" si="329"/>
        <v>17.294849740729553</v>
      </c>
      <c r="FW62" s="176">
        <f t="shared" si="329"/>
        <v>16.115259124240605</v>
      </c>
      <c r="FX62" s="176">
        <f t="shared" si="329"/>
        <v>15.95762665641745</v>
      </c>
      <c r="FY62" s="176">
        <f t="shared" si="329"/>
        <v>15.403664415349434</v>
      </c>
      <c r="FZ62" s="176">
        <f t="shared" si="329"/>
        <v>15.053084488153718</v>
      </c>
      <c r="GA62" s="176">
        <f t="shared" si="329"/>
        <v>14.600885748687551</v>
      </c>
      <c r="GB62" s="176">
        <f t="shared" si="308"/>
        <v>0</v>
      </c>
      <c r="GC62" s="176">
        <f t="shared" si="308"/>
        <v>0</v>
      </c>
      <c r="GD62" s="176">
        <f t="shared" si="308"/>
        <v>0</v>
      </c>
      <c r="GE62" s="176">
        <f t="shared" si="308"/>
        <v>0</v>
      </c>
      <c r="GF62" s="176">
        <f t="shared" si="308"/>
        <v>0</v>
      </c>
      <c r="GG62" s="176">
        <f t="shared" si="308"/>
        <v>0</v>
      </c>
      <c r="GH62" s="176">
        <f t="shared" si="308"/>
        <v>0</v>
      </c>
      <c r="GI62" s="176">
        <f t="shared" si="308"/>
        <v>0</v>
      </c>
      <c r="GJ62" s="176">
        <f t="shared" si="308"/>
        <v>0</v>
      </c>
      <c r="GK62" s="176">
        <f t="shared" si="308"/>
        <v>0</v>
      </c>
      <c r="GL62" s="176">
        <f t="shared" si="308"/>
        <v>0</v>
      </c>
      <c r="GM62" s="176">
        <f t="shared" si="308"/>
        <v>0</v>
      </c>
      <c r="GN62" s="176">
        <f t="shared" si="308"/>
        <v>0</v>
      </c>
      <c r="GO62" s="176">
        <f t="shared" si="308"/>
        <v>0</v>
      </c>
      <c r="GP62" s="176">
        <f t="shared" si="308"/>
        <v>0</v>
      </c>
      <c r="GQ62" s="187"/>
      <c r="GR62" s="176">
        <v>0</v>
      </c>
      <c r="GS62" s="176">
        <v>0</v>
      </c>
      <c r="GT62" s="176">
        <f t="shared" si="217"/>
        <v>18.210017813128037</v>
      </c>
      <c r="GU62" s="176">
        <f t="shared" si="217"/>
        <v>17.910893830130366</v>
      </c>
      <c r="GV62" s="176">
        <f t="shared" si="217"/>
        <v>16.601870689961906</v>
      </c>
      <c r="GW62" s="176">
        <f t="shared" si="217"/>
        <v>16.037672423368619</v>
      </c>
      <c r="GX62" s="176">
        <f t="shared" si="217"/>
        <v>15.687542212259141</v>
      </c>
      <c r="GY62" s="176">
        <f t="shared" si="217"/>
        <v>15.787701810696149</v>
      </c>
      <c r="GZ62" s="176">
        <f t="shared" si="217"/>
        <v>15.955305910294582</v>
      </c>
      <c r="HA62" s="176">
        <f t="shared" si="217"/>
        <v>15.940265924867107</v>
      </c>
      <c r="HB62" s="176">
        <f t="shared" si="217"/>
        <v>15.712997704726691</v>
      </c>
      <c r="HC62" s="176">
        <f t="shared" si="217"/>
        <v>15.136602516211843</v>
      </c>
      <c r="HD62" s="176">
        <f t="shared" si="330"/>
        <v>14.950939995979141</v>
      </c>
      <c r="HE62" s="176">
        <f t="shared" si="330"/>
        <v>14.722348186994932</v>
      </c>
      <c r="HF62" s="176">
        <f t="shared" si="330"/>
        <v>14.137528257670487</v>
      </c>
      <c r="HG62" s="176">
        <f t="shared" si="330"/>
        <v>13.61235880738203</v>
      </c>
      <c r="HH62" s="176">
        <f t="shared" si="330"/>
        <v>13.415327076456091</v>
      </c>
      <c r="HI62" s="176">
        <f t="shared" si="330"/>
        <v>12.656711330936249</v>
      </c>
      <c r="HJ62" s="176">
        <f t="shared" si="330"/>
        <v>12.608243614045943</v>
      </c>
      <c r="HK62" s="176">
        <f t="shared" si="330"/>
        <v>12.20062968952705</v>
      </c>
      <c r="HL62" s="176">
        <f t="shared" si="330"/>
        <v>11.921057790405666</v>
      </c>
      <c r="HM62" s="176">
        <f t="shared" si="330"/>
        <v>11.570879216996685</v>
      </c>
      <c r="HN62" s="176">
        <f t="shared" si="309"/>
        <v>0</v>
      </c>
      <c r="HO62" s="176">
        <f t="shared" si="309"/>
        <v>0</v>
      </c>
      <c r="HP62" s="176">
        <f t="shared" si="309"/>
        <v>0</v>
      </c>
      <c r="HQ62" s="176">
        <f t="shared" si="309"/>
        <v>0</v>
      </c>
      <c r="HR62" s="176">
        <f t="shared" si="309"/>
        <v>0</v>
      </c>
      <c r="HS62" s="176">
        <f t="shared" si="309"/>
        <v>0</v>
      </c>
      <c r="HT62" s="176">
        <f t="shared" si="309"/>
        <v>0</v>
      </c>
      <c r="HU62" s="176">
        <f t="shared" si="309"/>
        <v>0</v>
      </c>
      <c r="HV62" s="176">
        <f t="shared" si="309"/>
        <v>0</v>
      </c>
      <c r="HW62" s="176">
        <f t="shared" si="309"/>
        <v>0</v>
      </c>
      <c r="HX62" s="176">
        <f t="shared" si="309"/>
        <v>0</v>
      </c>
      <c r="HY62" s="176">
        <f t="shared" si="309"/>
        <v>0</v>
      </c>
      <c r="HZ62" s="176">
        <f t="shared" si="309"/>
        <v>0</v>
      </c>
      <c r="IA62" s="176">
        <f t="shared" si="309"/>
        <v>0</v>
      </c>
      <c r="IB62" s="176">
        <f t="shared" si="309"/>
        <v>0</v>
      </c>
    </row>
    <row r="63" spans="1:236" s="144" customFormat="1">
      <c r="A63" s="185" t="s">
        <v>251</v>
      </c>
      <c r="B63" s="419">
        <f t="shared" ref="B63" si="336">SUM(P63:AX63)*VLOOKUP($A63,input,12,FALSE)</f>
        <v>2688.6575780201001</v>
      </c>
      <c r="C63" s="225">
        <f t="shared" ref="C63" si="337">SUM(AZ63:CH63)*VLOOKUP($A63,input,12,FALSE)</f>
        <v>2051.806740112896</v>
      </c>
      <c r="D63" s="226">
        <f t="shared" si="331"/>
        <v>4740.4643181329957</v>
      </c>
      <c r="E63" s="227">
        <f t="shared" ref="E63" si="338">IF(Years&gt;1,SUM(CJ63:DS63)*VLOOKUP($A63,input,26,FALSE),0)</f>
        <v>0</v>
      </c>
      <c r="F63" s="228">
        <f t="shared" ref="F63" si="339">IF(Years&gt;1,SUM(DU63:FD63)*VLOOKUP($A63,input,26,FALSE),0)</f>
        <v>0</v>
      </c>
      <c r="G63" s="227">
        <f t="shared" ref="G63" si="340">IF(Years&gt;2,SUM(FF63:GP63)*VLOOKUP($A63,input,40,FALSE),0)</f>
        <v>0</v>
      </c>
      <c r="H63" s="228">
        <f t="shared" ref="H63" si="341">IF(Years&gt;2,SUM(GR63:IB63)*VLOOKUP($A63,input,40,FALSE),0)</f>
        <v>0</v>
      </c>
      <c r="I63" s="227">
        <f t="shared" si="332"/>
        <v>2688.6575780201001</v>
      </c>
      <c r="J63" s="176">
        <f t="shared" si="333"/>
        <v>2051.806740112896</v>
      </c>
      <c r="K63" s="228">
        <f t="shared" si="334"/>
        <v>4740.4643181329957</v>
      </c>
      <c r="L63" s="227">
        <f t="shared" ref="L63" si="342">(B63*VLOOKUP($A63,input,16,FALSE))+(E63*VLOOKUP($A63,input,30,FALSE))+(G63*VLOOKUP($A63,input,44,FALSE))</f>
        <v>2150.9260624160802</v>
      </c>
      <c r="M63" s="176">
        <f t="shared" ref="M63" si="343">(C63*(VLOOKUP($A63,input,16,FALSE))+(F63*VLOOKUP($A63,input,30,FALSE))+(H63*VLOOKUP($A63,input,44,FALSE)))</f>
        <v>1641.445392090317</v>
      </c>
      <c r="N63" s="228">
        <f t="shared" si="335"/>
        <v>3792.3714545063972</v>
      </c>
      <c r="O63" s="176">
        <f t="shared" si="2"/>
        <v>59.288873343196236</v>
      </c>
      <c r="P63" s="176">
        <f t="shared" si="213"/>
        <v>34.776846030603465</v>
      </c>
      <c r="Q63" s="176">
        <f t="shared" si="213"/>
        <v>33.5264701399391</v>
      </c>
      <c r="R63" s="176">
        <f t="shared" si="213"/>
        <v>33.380577570875346</v>
      </c>
      <c r="S63" s="176">
        <f t="shared" si="213"/>
        <v>31.10677426779954</v>
      </c>
      <c r="T63" s="176">
        <f t="shared" si="213"/>
        <v>28.649358312807532</v>
      </c>
      <c r="U63" s="176">
        <f t="shared" si="213"/>
        <v>27.70531541494309</v>
      </c>
      <c r="V63" s="176">
        <f t="shared" si="213"/>
        <v>26.794018264488944</v>
      </c>
      <c r="W63" s="176">
        <f t="shared" si="213"/>
        <v>27.301542148138726</v>
      </c>
      <c r="X63" s="176">
        <f t="shared" si="213"/>
        <v>27.679109315915337</v>
      </c>
      <c r="Y63" s="176">
        <f t="shared" ref="P63:Y89" si="344">IF(Y$1&lt;=VLOOKUP($A63,input,7,FALSE),(VLOOKUP($A63,input,5,FALSE)*VLOOKUP(Y$1,AC_RATE,2,FALSE))/((1+Discount_Rate)^(Y$1-1)),0)</f>
        <v>27.297996936236519</v>
      </c>
      <c r="Z63" s="176">
        <f t="shared" si="325"/>
        <v>27.119164294470924</v>
      </c>
      <c r="AA63" s="176">
        <f t="shared" si="325"/>
        <v>26.267603778613886</v>
      </c>
      <c r="AB63" s="176">
        <f t="shared" si="325"/>
        <v>25.792909284186404</v>
      </c>
      <c r="AC63" s="176">
        <f t="shared" si="325"/>
        <v>25.518520280403582</v>
      </c>
      <c r="AD63" s="176">
        <f t="shared" si="325"/>
        <v>24.623312187225938</v>
      </c>
      <c r="AE63" s="176">
        <f t="shared" si="325"/>
        <v>23.830130795055677</v>
      </c>
      <c r="AF63" s="176">
        <f t="shared" si="325"/>
        <v>23.059799654306069</v>
      </c>
      <c r="AG63" s="176">
        <f t="shared" si="325"/>
        <v>21.487012165654143</v>
      </c>
      <c r="AH63" s="176">
        <f t="shared" si="325"/>
        <v>21.276835541889934</v>
      </c>
      <c r="AI63" s="176">
        <f t="shared" si="325"/>
        <v>20.538219220465912</v>
      </c>
      <c r="AJ63" s="176">
        <f t="shared" si="305"/>
        <v>0</v>
      </c>
      <c r="AK63" s="176">
        <f t="shared" si="305"/>
        <v>0</v>
      </c>
      <c r="AL63" s="176">
        <f t="shared" si="305"/>
        <v>0</v>
      </c>
      <c r="AM63" s="176">
        <f t="shared" si="305"/>
        <v>0</v>
      </c>
      <c r="AN63" s="176">
        <f t="shared" si="305"/>
        <v>0</v>
      </c>
      <c r="AO63" s="176">
        <f t="shared" si="305"/>
        <v>0</v>
      </c>
      <c r="AP63" s="176">
        <f t="shared" si="305"/>
        <v>0</v>
      </c>
      <c r="AQ63" s="176">
        <f t="shared" si="305"/>
        <v>0</v>
      </c>
      <c r="AR63" s="176">
        <f t="shared" si="305"/>
        <v>0</v>
      </c>
      <c r="AS63" s="176">
        <f t="shared" si="305"/>
        <v>0</v>
      </c>
      <c r="AT63" s="176">
        <f t="shared" si="305"/>
        <v>0</v>
      </c>
      <c r="AU63" s="176">
        <f t="shared" si="305"/>
        <v>0</v>
      </c>
      <c r="AV63" s="176">
        <f t="shared" si="305"/>
        <v>0</v>
      </c>
      <c r="AW63" s="176">
        <f t="shared" si="305"/>
        <v>0</v>
      </c>
      <c r="AX63" s="176">
        <f t="shared" si="305"/>
        <v>0</v>
      </c>
      <c r="AY63" s="187"/>
      <c r="AZ63" s="176">
        <f t="shared" si="214"/>
        <v>24.512027312592771</v>
      </c>
      <c r="BA63" s="176">
        <f t="shared" si="214"/>
        <v>24.136043650471191</v>
      </c>
      <c r="BB63" s="176">
        <f t="shared" si="214"/>
        <v>24.280023750837383</v>
      </c>
      <c r="BC63" s="176">
        <f t="shared" si="214"/>
        <v>23.881191773507155</v>
      </c>
      <c r="BD63" s="176">
        <f t="shared" si="214"/>
        <v>22.135827586615878</v>
      </c>
      <c r="BE63" s="176">
        <f t="shared" si="214"/>
        <v>21.38356323115816</v>
      </c>
      <c r="BF63" s="176">
        <f t="shared" si="214"/>
        <v>20.916722949678856</v>
      </c>
      <c r="BG63" s="176">
        <f t="shared" si="214"/>
        <v>21.050269080928203</v>
      </c>
      <c r="BH63" s="176">
        <f t="shared" si="214"/>
        <v>21.273741213726112</v>
      </c>
      <c r="BI63" s="176">
        <f t="shared" ref="AZ63:BI89" si="345">IF(BI$1&lt;=VLOOKUP($A63,input,7,FALSE),(VLOOKUP($A63,input,6,FALSE)*VLOOKUP(BI$1,AC_RATE,3,FALSE))/((1+Discount_Rate)^(BI$1-1)),0)</f>
        <v>21.253687899822815</v>
      </c>
      <c r="BJ63" s="176">
        <f t="shared" si="326"/>
        <v>20.950663606302257</v>
      </c>
      <c r="BK63" s="176">
        <f t="shared" si="326"/>
        <v>20.182136688282462</v>
      </c>
      <c r="BL63" s="176">
        <f t="shared" si="326"/>
        <v>19.93458666130552</v>
      </c>
      <c r="BM63" s="176">
        <f t="shared" si="326"/>
        <v>19.629797582659911</v>
      </c>
      <c r="BN63" s="176">
        <f t="shared" si="326"/>
        <v>18.850037676893983</v>
      </c>
      <c r="BO63" s="176">
        <f t="shared" si="326"/>
        <v>18.149811743176041</v>
      </c>
      <c r="BP63" s="176">
        <f t="shared" si="326"/>
        <v>17.887102768608123</v>
      </c>
      <c r="BQ63" s="176">
        <f t="shared" si="326"/>
        <v>16.875615107914999</v>
      </c>
      <c r="BR63" s="176">
        <f t="shared" si="326"/>
        <v>16.810991485394595</v>
      </c>
      <c r="BS63" s="176">
        <f t="shared" si="326"/>
        <v>16.267506252702734</v>
      </c>
      <c r="BT63" s="176">
        <f t="shared" si="306"/>
        <v>0</v>
      </c>
      <c r="BU63" s="176">
        <f t="shared" si="306"/>
        <v>0</v>
      </c>
      <c r="BV63" s="176">
        <f t="shared" si="306"/>
        <v>0</v>
      </c>
      <c r="BW63" s="176">
        <f t="shared" si="306"/>
        <v>0</v>
      </c>
      <c r="BX63" s="176">
        <f t="shared" si="306"/>
        <v>0</v>
      </c>
      <c r="BY63" s="176">
        <f t="shared" si="306"/>
        <v>0</v>
      </c>
      <c r="BZ63" s="176">
        <f t="shared" si="306"/>
        <v>0</v>
      </c>
      <c r="CA63" s="176">
        <f t="shared" si="306"/>
        <v>0</v>
      </c>
      <c r="CB63" s="176">
        <f t="shared" si="306"/>
        <v>0</v>
      </c>
      <c r="CC63" s="176">
        <f t="shared" si="306"/>
        <v>0</v>
      </c>
      <c r="CD63" s="176">
        <f t="shared" si="306"/>
        <v>0</v>
      </c>
      <c r="CE63" s="176">
        <f t="shared" si="306"/>
        <v>0</v>
      </c>
      <c r="CF63" s="176">
        <f t="shared" si="306"/>
        <v>0</v>
      </c>
      <c r="CG63" s="176">
        <f t="shared" si="306"/>
        <v>0</v>
      </c>
      <c r="CH63" s="176">
        <f t="shared" si="306"/>
        <v>0</v>
      </c>
      <c r="CI63" s="187"/>
      <c r="CJ63" s="176">
        <v>0</v>
      </c>
      <c r="CK63" s="176">
        <f t="shared" si="327"/>
        <v>33.5264701399391</v>
      </c>
      <c r="CL63" s="176">
        <f t="shared" si="327"/>
        <v>33.380577570875346</v>
      </c>
      <c r="CM63" s="176">
        <f t="shared" si="327"/>
        <v>31.10677426779954</v>
      </c>
      <c r="CN63" s="176">
        <f t="shared" si="327"/>
        <v>28.649358312807532</v>
      </c>
      <c r="CO63" s="176">
        <f t="shared" si="327"/>
        <v>27.70531541494309</v>
      </c>
      <c r="CP63" s="176">
        <f t="shared" si="327"/>
        <v>26.794018264488944</v>
      </c>
      <c r="CQ63" s="176">
        <f t="shared" si="327"/>
        <v>27.301542148138726</v>
      </c>
      <c r="CR63" s="176">
        <f t="shared" si="327"/>
        <v>27.679109315915337</v>
      </c>
      <c r="CS63" s="176">
        <f t="shared" si="327"/>
        <v>27.297996936236519</v>
      </c>
      <c r="CT63" s="176">
        <f t="shared" si="327"/>
        <v>27.119164294470924</v>
      </c>
      <c r="CU63" s="176">
        <f t="shared" si="327"/>
        <v>26.267603778613886</v>
      </c>
      <c r="CV63" s="176">
        <f t="shared" si="327"/>
        <v>25.792909284186404</v>
      </c>
      <c r="CW63" s="176">
        <f t="shared" si="327"/>
        <v>25.518520280403582</v>
      </c>
      <c r="CX63" s="176">
        <f t="shared" si="327"/>
        <v>24.623312187225938</v>
      </c>
      <c r="CY63" s="176">
        <f t="shared" si="327"/>
        <v>23.830130795055677</v>
      </c>
      <c r="CZ63" s="176">
        <f t="shared" si="327"/>
        <v>23.059799654306069</v>
      </c>
      <c r="DA63" s="176">
        <f t="shared" si="318"/>
        <v>21.487012165654143</v>
      </c>
      <c r="DB63" s="176">
        <f t="shared" si="318"/>
        <v>21.276835541889934</v>
      </c>
      <c r="DC63" s="176">
        <f t="shared" si="318"/>
        <v>20.538219220465912</v>
      </c>
      <c r="DD63" s="176">
        <f t="shared" si="318"/>
        <v>20.070779317538292</v>
      </c>
      <c r="DE63" s="176">
        <f t="shared" si="318"/>
        <v>0</v>
      </c>
      <c r="DF63" s="176">
        <f t="shared" si="318"/>
        <v>0</v>
      </c>
      <c r="DG63" s="176">
        <f t="shared" si="318"/>
        <v>0</v>
      </c>
      <c r="DH63" s="176">
        <f t="shared" si="318"/>
        <v>0</v>
      </c>
      <c r="DI63" s="176">
        <f t="shared" si="318"/>
        <v>0</v>
      </c>
      <c r="DJ63" s="176">
        <f t="shared" si="319"/>
        <v>0</v>
      </c>
      <c r="DK63" s="176">
        <f t="shared" si="319"/>
        <v>0</v>
      </c>
      <c r="DL63" s="176">
        <f t="shared" si="319"/>
        <v>0</v>
      </c>
      <c r="DM63" s="176">
        <f t="shared" si="319"/>
        <v>0</v>
      </c>
      <c r="DN63" s="176">
        <f t="shared" si="319"/>
        <v>0</v>
      </c>
      <c r="DO63" s="176">
        <f t="shared" si="319"/>
        <v>0</v>
      </c>
      <c r="DP63" s="176">
        <f t="shared" si="319"/>
        <v>0</v>
      </c>
      <c r="DQ63" s="176">
        <f t="shared" si="319"/>
        <v>0</v>
      </c>
      <c r="DR63" s="176">
        <f t="shared" si="319"/>
        <v>0</v>
      </c>
      <c r="DS63" s="176">
        <f t="shared" si="319"/>
        <v>0</v>
      </c>
      <c r="DT63" s="187"/>
      <c r="DU63" s="176">
        <v>0</v>
      </c>
      <c r="DV63" s="176">
        <f t="shared" si="307"/>
        <v>24.136043650471191</v>
      </c>
      <c r="DW63" s="176">
        <f t="shared" si="307"/>
        <v>24.280023750837383</v>
      </c>
      <c r="DX63" s="176">
        <f t="shared" si="307"/>
        <v>23.881191773507155</v>
      </c>
      <c r="DY63" s="176">
        <f t="shared" si="307"/>
        <v>22.135827586615878</v>
      </c>
      <c r="DZ63" s="176">
        <f t="shared" si="307"/>
        <v>21.38356323115816</v>
      </c>
      <c r="EA63" s="176">
        <f t="shared" si="307"/>
        <v>20.916722949678856</v>
      </c>
      <c r="EB63" s="176">
        <f t="shared" si="307"/>
        <v>21.050269080928203</v>
      </c>
      <c r="EC63" s="176">
        <f t="shared" si="307"/>
        <v>21.273741213726112</v>
      </c>
      <c r="ED63" s="176">
        <f t="shared" si="307"/>
        <v>21.253687899822815</v>
      </c>
      <c r="EE63" s="176">
        <f t="shared" si="307"/>
        <v>20.950663606302257</v>
      </c>
      <c r="EF63" s="176">
        <f t="shared" si="279"/>
        <v>20.182136688282462</v>
      </c>
      <c r="EG63" s="176">
        <f t="shared" si="279"/>
        <v>19.93458666130552</v>
      </c>
      <c r="EH63" s="176">
        <f t="shared" si="279"/>
        <v>19.629797582659911</v>
      </c>
      <c r="EI63" s="176">
        <f t="shared" si="279"/>
        <v>18.850037676893983</v>
      </c>
      <c r="EJ63" s="176">
        <f t="shared" si="279"/>
        <v>18.149811743176041</v>
      </c>
      <c r="EK63" s="176">
        <f t="shared" si="279"/>
        <v>17.887102768608123</v>
      </c>
      <c r="EL63" s="176">
        <f t="shared" si="279"/>
        <v>16.875615107914999</v>
      </c>
      <c r="EM63" s="176">
        <f t="shared" si="279"/>
        <v>16.810991485394595</v>
      </c>
      <c r="EN63" s="176">
        <f t="shared" si="279"/>
        <v>16.267506252702734</v>
      </c>
      <c r="EO63" s="176">
        <f t="shared" si="279"/>
        <v>15.894743720540889</v>
      </c>
      <c r="EP63" s="176">
        <f t="shared" si="328"/>
        <v>0</v>
      </c>
      <c r="EQ63" s="176">
        <f t="shared" si="328"/>
        <v>0</v>
      </c>
      <c r="ER63" s="176">
        <f t="shared" si="328"/>
        <v>0</v>
      </c>
      <c r="ES63" s="176">
        <f t="shared" si="328"/>
        <v>0</v>
      </c>
      <c r="ET63" s="176">
        <f t="shared" si="328"/>
        <v>0</v>
      </c>
      <c r="EU63" s="176">
        <f t="shared" si="328"/>
        <v>0</v>
      </c>
      <c r="EV63" s="176">
        <f t="shared" si="328"/>
        <v>0</v>
      </c>
      <c r="EW63" s="176">
        <f t="shared" si="328"/>
        <v>0</v>
      </c>
      <c r="EX63" s="176">
        <f t="shared" si="328"/>
        <v>0</v>
      </c>
      <c r="EY63" s="176">
        <f t="shared" si="328"/>
        <v>0</v>
      </c>
      <c r="EZ63" s="176">
        <f t="shared" si="328"/>
        <v>0</v>
      </c>
      <c r="FA63" s="176">
        <f t="shared" si="328"/>
        <v>0</v>
      </c>
      <c r="FB63" s="176">
        <f t="shared" si="328"/>
        <v>0</v>
      </c>
      <c r="FC63" s="176">
        <f t="shared" si="328"/>
        <v>0</v>
      </c>
      <c r="FD63" s="176">
        <f t="shared" si="328"/>
        <v>0</v>
      </c>
      <c r="FE63" s="187"/>
      <c r="FF63" s="176">
        <v>0</v>
      </c>
      <c r="FG63" s="176">
        <v>61</v>
      </c>
      <c r="FH63" s="176">
        <f t="shared" si="216"/>
        <v>33.380577570875346</v>
      </c>
      <c r="FI63" s="176">
        <f t="shared" si="216"/>
        <v>31.10677426779954</v>
      </c>
      <c r="FJ63" s="176">
        <f t="shared" si="216"/>
        <v>28.649358312807532</v>
      </c>
      <c r="FK63" s="176">
        <f t="shared" si="216"/>
        <v>27.70531541494309</v>
      </c>
      <c r="FL63" s="176">
        <f t="shared" si="216"/>
        <v>26.794018264488944</v>
      </c>
      <c r="FM63" s="176">
        <f t="shared" si="216"/>
        <v>27.301542148138726</v>
      </c>
      <c r="FN63" s="176">
        <f t="shared" si="216"/>
        <v>27.679109315915337</v>
      </c>
      <c r="FO63" s="176">
        <f t="shared" si="216"/>
        <v>27.297996936236519</v>
      </c>
      <c r="FP63" s="176">
        <f t="shared" si="216"/>
        <v>27.119164294470924</v>
      </c>
      <c r="FQ63" s="176">
        <f t="shared" ref="FH63:FQ89" si="346">IF(FQ$1-2&lt;=VLOOKUP($A63,input,7,FALSE),(VLOOKUP($A63,input,33,FALSE)*VLOOKUP(FQ$1,AC_RATE,2,FALSE))/((1+Discount_Rate)^(FQ$1-1)),0)</f>
        <v>26.267603778613886</v>
      </c>
      <c r="FR63" s="176">
        <f t="shared" si="329"/>
        <v>25.792909284186404</v>
      </c>
      <c r="FS63" s="176">
        <f t="shared" si="329"/>
        <v>25.518520280403582</v>
      </c>
      <c r="FT63" s="176">
        <f t="shared" si="329"/>
        <v>24.623312187225938</v>
      </c>
      <c r="FU63" s="176">
        <f t="shared" si="329"/>
        <v>23.830130795055677</v>
      </c>
      <c r="FV63" s="176">
        <f t="shared" si="329"/>
        <v>23.059799654306069</v>
      </c>
      <c r="FW63" s="176">
        <f t="shared" si="329"/>
        <v>21.487012165654143</v>
      </c>
      <c r="FX63" s="176">
        <f t="shared" si="329"/>
        <v>21.276835541889934</v>
      </c>
      <c r="FY63" s="176">
        <f t="shared" si="329"/>
        <v>20.538219220465912</v>
      </c>
      <c r="FZ63" s="176">
        <f t="shared" si="329"/>
        <v>20.070779317538292</v>
      </c>
      <c r="GA63" s="176">
        <f t="shared" si="329"/>
        <v>19.467847664916732</v>
      </c>
      <c r="GB63" s="176">
        <f t="shared" si="308"/>
        <v>0</v>
      </c>
      <c r="GC63" s="176">
        <f t="shared" si="308"/>
        <v>0</v>
      </c>
      <c r="GD63" s="176">
        <f t="shared" si="308"/>
        <v>0</v>
      </c>
      <c r="GE63" s="176">
        <f t="shared" si="308"/>
        <v>0</v>
      </c>
      <c r="GF63" s="176">
        <f t="shared" si="308"/>
        <v>0</v>
      </c>
      <c r="GG63" s="176">
        <f t="shared" si="308"/>
        <v>0</v>
      </c>
      <c r="GH63" s="176">
        <f t="shared" si="308"/>
        <v>0</v>
      </c>
      <c r="GI63" s="176">
        <f t="shared" si="308"/>
        <v>0</v>
      </c>
      <c r="GJ63" s="176">
        <f t="shared" si="308"/>
        <v>0</v>
      </c>
      <c r="GK63" s="176">
        <f t="shared" si="308"/>
        <v>0</v>
      </c>
      <c r="GL63" s="176">
        <f t="shared" si="308"/>
        <v>0</v>
      </c>
      <c r="GM63" s="176">
        <f t="shared" si="308"/>
        <v>0</v>
      </c>
      <c r="GN63" s="176">
        <f t="shared" si="308"/>
        <v>0</v>
      </c>
      <c r="GO63" s="176">
        <f t="shared" si="308"/>
        <v>0</v>
      </c>
      <c r="GP63" s="176">
        <f t="shared" si="308"/>
        <v>0</v>
      </c>
      <c r="GQ63" s="187"/>
      <c r="GR63" s="176">
        <v>0</v>
      </c>
      <c r="GS63" s="176">
        <v>0</v>
      </c>
      <c r="GT63" s="176">
        <f t="shared" si="217"/>
        <v>24.280023750837383</v>
      </c>
      <c r="GU63" s="176">
        <f t="shared" si="217"/>
        <v>23.881191773507155</v>
      </c>
      <c r="GV63" s="176">
        <f t="shared" si="217"/>
        <v>22.135827586615878</v>
      </c>
      <c r="GW63" s="176">
        <f t="shared" si="217"/>
        <v>21.38356323115816</v>
      </c>
      <c r="GX63" s="176">
        <f t="shared" si="217"/>
        <v>20.916722949678856</v>
      </c>
      <c r="GY63" s="176">
        <f t="shared" si="217"/>
        <v>21.050269080928203</v>
      </c>
      <c r="GZ63" s="176">
        <f t="shared" si="217"/>
        <v>21.273741213726112</v>
      </c>
      <c r="HA63" s="176">
        <f t="shared" si="217"/>
        <v>21.253687899822815</v>
      </c>
      <c r="HB63" s="176">
        <f t="shared" si="217"/>
        <v>20.950663606302257</v>
      </c>
      <c r="HC63" s="176">
        <f t="shared" ref="GT63:HC89" si="347">IF(HC$1-2&lt;=VLOOKUP($A63,input,7,FALSE),(VLOOKUP($A63,input,34,FALSE)*VLOOKUP(HC$1,AC_RATE,3,FALSE))/((1+Discount_Rate)^(HC$1-1)),0)</f>
        <v>20.182136688282462</v>
      </c>
      <c r="HD63" s="176">
        <f t="shared" si="330"/>
        <v>19.93458666130552</v>
      </c>
      <c r="HE63" s="176">
        <f t="shared" si="330"/>
        <v>19.629797582659911</v>
      </c>
      <c r="HF63" s="176">
        <f t="shared" si="330"/>
        <v>18.850037676893983</v>
      </c>
      <c r="HG63" s="176">
        <f t="shared" si="330"/>
        <v>18.149811743176041</v>
      </c>
      <c r="HH63" s="176">
        <f t="shared" si="330"/>
        <v>17.887102768608123</v>
      </c>
      <c r="HI63" s="176">
        <f t="shared" si="330"/>
        <v>16.875615107914999</v>
      </c>
      <c r="HJ63" s="176">
        <f t="shared" si="330"/>
        <v>16.810991485394595</v>
      </c>
      <c r="HK63" s="176">
        <f t="shared" si="330"/>
        <v>16.267506252702734</v>
      </c>
      <c r="HL63" s="176">
        <f t="shared" si="330"/>
        <v>15.894743720540889</v>
      </c>
      <c r="HM63" s="176">
        <f t="shared" si="330"/>
        <v>15.427838955995581</v>
      </c>
      <c r="HN63" s="176">
        <f t="shared" si="309"/>
        <v>0</v>
      </c>
      <c r="HO63" s="176">
        <f t="shared" si="309"/>
        <v>0</v>
      </c>
      <c r="HP63" s="176">
        <f t="shared" si="309"/>
        <v>0</v>
      </c>
      <c r="HQ63" s="176">
        <f t="shared" si="309"/>
        <v>0</v>
      </c>
      <c r="HR63" s="176">
        <f t="shared" si="309"/>
        <v>0</v>
      </c>
      <c r="HS63" s="176">
        <f t="shared" si="309"/>
        <v>0</v>
      </c>
      <c r="HT63" s="176">
        <f t="shared" si="309"/>
        <v>0</v>
      </c>
      <c r="HU63" s="176">
        <f t="shared" si="309"/>
        <v>0</v>
      </c>
      <c r="HV63" s="176">
        <f t="shared" si="309"/>
        <v>0</v>
      </c>
      <c r="HW63" s="176">
        <f t="shared" si="309"/>
        <v>0</v>
      </c>
      <c r="HX63" s="176">
        <f t="shared" si="309"/>
        <v>0</v>
      </c>
      <c r="HY63" s="176">
        <f t="shared" si="309"/>
        <v>0</v>
      </c>
      <c r="HZ63" s="176">
        <f t="shared" si="309"/>
        <v>0</v>
      </c>
      <c r="IA63" s="176">
        <f t="shared" si="309"/>
        <v>0</v>
      </c>
      <c r="IB63" s="176">
        <f t="shared" si="309"/>
        <v>0</v>
      </c>
    </row>
    <row r="64" spans="1:236" s="144" customFormat="1">
      <c r="A64" s="185" t="s">
        <v>284</v>
      </c>
      <c r="B64" s="419">
        <f t="shared" si="310"/>
        <v>122666.87274020938</v>
      </c>
      <c r="C64" s="225">
        <f t="shared" si="311"/>
        <v>93611.294474424474</v>
      </c>
      <c r="D64" s="226">
        <f t="shared" si="331"/>
        <v>216278.16721463384</v>
      </c>
      <c r="E64" s="227">
        <f t="shared" si="312"/>
        <v>0</v>
      </c>
      <c r="F64" s="228">
        <f t="shared" si="313"/>
        <v>0</v>
      </c>
      <c r="G64" s="227">
        <f t="shared" si="314"/>
        <v>0</v>
      </c>
      <c r="H64" s="228">
        <f t="shared" si="315"/>
        <v>0</v>
      </c>
      <c r="I64" s="227">
        <f t="shared" si="332"/>
        <v>122666.87274020938</v>
      </c>
      <c r="J64" s="176">
        <f t="shared" si="333"/>
        <v>93611.294474424474</v>
      </c>
      <c r="K64" s="228">
        <f t="shared" si="334"/>
        <v>216278.16721463384</v>
      </c>
      <c r="L64" s="227">
        <f t="shared" si="316"/>
        <v>98133.498192167506</v>
      </c>
      <c r="M64" s="176">
        <f t="shared" si="317"/>
        <v>74889.035579539588</v>
      </c>
      <c r="N64" s="228">
        <f t="shared" si="335"/>
        <v>173022.53377170709</v>
      </c>
      <c r="O64" s="176">
        <f t="shared" si="2"/>
        <v>64.404424798630302</v>
      </c>
      <c r="P64" s="176">
        <f t="shared" si="344"/>
        <v>37.777455340506556</v>
      </c>
      <c r="Q64" s="176">
        <f t="shared" si="344"/>
        <v>36.419194751640852</v>
      </c>
      <c r="R64" s="176">
        <f t="shared" si="344"/>
        <v>36.260714307282335</v>
      </c>
      <c r="S64" s="176">
        <f t="shared" si="344"/>
        <v>33.790723133860453</v>
      </c>
      <c r="T64" s="176">
        <f t="shared" si="344"/>
        <v>31.121276876109974</v>
      </c>
      <c r="U64" s="176">
        <f t="shared" si="344"/>
        <v>30.095780245903416</v>
      </c>
      <c r="V64" s="176">
        <f t="shared" si="344"/>
        <v>29.105854725546646</v>
      </c>
      <c r="W64" s="176">
        <f t="shared" si="344"/>
        <v>29.657168689784459</v>
      </c>
      <c r="X64" s="176">
        <f t="shared" si="344"/>
        <v>30.067313037151973</v>
      </c>
      <c r="Y64" s="176">
        <f t="shared" si="344"/>
        <v>29.653317590573497</v>
      </c>
      <c r="Z64" s="176">
        <f t="shared" si="325"/>
        <v>29.459054944335264</v>
      </c>
      <c r="AA64" s="176">
        <f t="shared" si="325"/>
        <v>28.534020243683607</v>
      </c>
      <c r="AB64" s="176">
        <f t="shared" si="325"/>
        <v>28.018368247874736</v>
      </c>
      <c r="AC64" s="176">
        <f t="shared" si="325"/>
        <v>27.720304463504814</v>
      </c>
      <c r="AD64" s="176">
        <f t="shared" si="325"/>
        <v>26.747856193448406</v>
      </c>
      <c r="AE64" s="176">
        <f t="shared" si="325"/>
        <v>25.886237673089649</v>
      </c>
      <c r="AF64" s="176">
        <f t="shared" si="325"/>
        <v>25.049440965261091</v>
      </c>
      <c r="AG64" s="176">
        <f t="shared" si="325"/>
        <v>23.340950521349935</v>
      </c>
      <c r="AH64" s="176">
        <f t="shared" si="325"/>
        <v>23.112639477534064</v>
      </c>
      <c r="AI64" s="176">
        <f t="shared" si="325"/>
        <v>22.310294001126842</v>
      </c>
      <c r="AJ64" s="176">
        <f t="shared" si="305"/>
        <v>0</v>
      </c>
      <c r="AK64" s="176">
        <f t="shared" si="305"/>
        <v>0</v>
      </c>
      <c r="AL64" s="176">
        <f t="shared" si="305"/>
        <v>0</v>
      </c>
      <c r="AM64" s="176">
        <f t="shared" si="305"/>
        <v>0</v>
      </c>
      <c r="AN64" s="176">
        <f t="shared" si="305"/>
        <v>0</v>
      </c>
      <c r="AO64" s="176">
        <f t="shared" si="305"/>
        <v>0</v>
      </c>
      <c r="AP64" s="176">
        <f t="shared" si="305"/>
        <v>0</v>
      </c>
      <c r="AQ64" s="176">
        <f t="shared" si="305"/>
        <v>0</v>
      </c>
      <c r="AR64" s="176">
        <f t="shared" si="305"/>
        <v>0</v>
      </c>
      <c r="AS64" s="176">
        <f t="shared" si="305"/>
        <v>0</v>
      </c>
      <c r="AT64" s="176">
        <f t="shared" si="305"/>
        <v>0</v>
      </c>
      <c r="AU64" s="176">
        <f t="shared" si="305"/>
        <v>0</v>
      </c>
      <c r="AV64" s="176">
        <f t="shared" si="305"/>
        <v>0</v>
      </c>
      <c r="AW64" s="176">
        <f t="shared" si="305"/>
        <v>0</v>
      </c>
      <c r="AX64" s="176">
        <f t="shared" si="305"/>
        <v>0</v>
      </c>
      <c r="AY64" s="187"/>
      <c r="AZ64" s="176">
        <f t="shared" si="345"/>
        <v>26.626969458123746</v>
      </c>
      <c r="BA64" s="176">
        <f t="shared" si="345"/>
        <v>26.21854524414934</v>
      </c>
      <c r="BB64" s="176">
        <f t="shared" si="345"/>
        <v>26.374948208544645</v>
      </c>
      <c r="BC64" s="176">
        <f t="shared" si="345"/>
        <v>25.941704285311932</v>
      </c>
      <c r="BD64" s="176">
        <f t="shared" si="345"/>
        <v>24.045746912835373</v>
      </c>
      <c r="BE64" s="176">
        <f t="shared" si="345"/>
        <v>23.228575825280437</v>
      </c>
      <c r="BF64" s="176">
        <f t="shared" si="345"/>
        <v>22.721455718148974</v>
      </c>
      <c r="BG64" s="176">
        <f t="shared" si="345"/>
        <v>22.866524451660055</v>
      </c>
      <c r="BH64" s="176">
        <f t="shared" si="345"/>
        <v>23.109278165127684</v>
      </c>
      <c r="BI64" s="176">
        <f t="shared" si="345"/>
        <v>23.087494614953396</v>
      </c>
      <c r="BJ64" s="176">
        <f t="shared" si="326"/>
        <v>22.758324836144599</v>
      </c>
      <c r="BK64" s="176">
        <f t="shared" si="326"/>
        <v>21.923488022653203</v>
      </c>
      <c r="BL64" s="176">
        <f t="shared" si="326"/>
        <v>21.654578930654665</v>
      </c>
      <c r="BM64" s="176">
        <f t="shared" si="326"/>
        <v>21.323492097861479</v>
      </c>
      <c r="BN64" s="176">
        <f t="shared" si="326"/>
        <v>20.476453094080991</v>
      </c>
      <c r="BO64" s="176">
        <f t="shared" si="326"/>
        <v>19.71581039761519</v>
      </c>
      <c r="BP64" s="176">
        <f t="shared" si="326"/>
        <v>19.430434416551346</v>
      </c>
      <c r="BQ64" s="176">
        <f t="shared" si="326"/>
        <v>18.33167376713299</v>
      </c>
      <c r="BR64" s="176">
        <f t="shared" si="326"/>
        <v>18.2614743013287</v>
      </c>
      <c r="BS64" s="176">
        <f t="shared" si="326"/>
        <v>17.671096177672119</v>
      </c>
      <c r="BT64" s="176">
        <f t="shared" si="306"/>
        <v>0</v>
      </c>
      <c r="BU64" s="176">
        <f t="shared" si="306"/>
        <v>0</v>
      </c>
      <c r="BV64" s="176">
        <f t="shared" si="306"/>
        <v>0</v>
      </c>
      <c r="BW64" s="176">
        <f t="shared" si="306"/>
        <v>0</v>
      </c>
      <c r="BX64" s="176">
        <f t="shared" si="306"/>
        <v>0</v>
      </c>
      <c r="BY64" s="176">
        <f t="shared" si="306"/>
        <v>0</v>
      </c>
      <c r="BZ64" s="176">
        <f t="shared" si="306"/>
        <v>0</v>
      </c>
      <c r="CA64" s="176">
        <f t="shared" si="306"/>
        <v>0</v>
      </c>
      <c r="CB64" s="176">
        <f t="shared" si="306"/>
        <v>0</v>
      </c>
      <c r="CC64" s="176">
        <f t="shared" si="306"/>
        <v>0</v>
      </c>
      <c r="CD64" s="176">
        <f t="shared" si="306"/>
        <v>0</v>
      </c>
      <c r="CE64" s="176">
        <f t="shared" si="306"/>
        <v>0</v>
      </c>
      <c r="CF64" s="176">
        <f t="shared" si="306"/>
        <v>0</v>
      </c>
      <c r="CG64" s="176">
        <f t="shared" si="306"/>
        <v>0</v>
      </c>
      <c r="CH64" s="176">
        <f t="shared" si="306"/>
        <v>0</v>
      </c>
      <c r="CI64" s="187"/>
      <c r="CJ64" s="176">
        <v>0</v>
      </c>
      <c r="CK64" s="176">
        <f t="shared" si="327"/>
        <v>36.419194751640852</v>
      </c>
      <c r="CL64" s="176">
        <f t="shared" si="327"/>
        <v>36.260714307282335</v>
      </c>
      <c r="CM64" s="176">
        <f t="shared" si="327"/>
        <v>33.790723133860453</v>
      </c>
      <c r="CN64" s="176">
        <f t="shared" si="327"/>
        <v>31.121276876109974</v>
      </c>
      <c r="CO64" s="176">
        <f t="shared" si="327"/>
        <v>30.095780245903416</v>
      </c>
      <c r="CP64" s="176">
        <f t="shared" si="327"/>
        <v>29.105854725546646</v>
      </c>
      <c r="CQ64" s="176">
        <f t="shared" si="327"/>
        <v>29.657168689784459</v>
      </c>
      <c r="CR64" s="176">
        <f t="shared" si="327"/>
        <v>30.067313037151973</v>
      </c>
      <c r="CS64" s="176">
        <f t="shared" si="327"/>
        <v>29.653317590573497</v>
      </c>
      <c r="CT64" s="176">
        <f t="shared" si="327"/>
        <v>29.459054944335264</v>
      </c>
      <c r="CU64" s="176">
        <f t="shared" si="327"/>
        <v>28.534020243683607</v>
      </c>
      <c r="CV64" s="176">
        <f t="shared" si="327"/>
        <v>28.018368247874736</v>
      </c>
      <c r="CW64" s="176">
        <f t="shared" si="327"/>
        <v>27.720304463504814</v>
      </c>
      <c r="CX64" s="176">
        <f t="shared" si="327"/>
        <v>26.747856193448406</v>
      </c>
      <c r="CY64" s="176">
        <f t="shared" si="327"/>
        <v>25.886237673089649</v>
      </c>
      <c r="CZ64" s="176">
        <f t="shared" si="327"/>
        <v>25.049440965261091</v>
      </c>
      <c r="DA64" s="176">
        <f t="shared" si="318"/>
        <v>23.340950521349935</v>
      </c>
      <c r="DB64" s="176">
        <f t="shared" si="318"/>
        <v>23.112639477534064</v>
      </c>
      <c r="DC64" s="176">
        <f t="shared" si="318"/>
        <v>22.310294001126842</v>
      </c>
      <c r="DD64" s="176">
        <f t="shared" si="318"/>
        <v>21.802522536121668</v>
      </c>
      <c r="DE64" s="176">
        <f t="shared" si="318"/>
        <v>0</v>
      </c>
      <c r="DF64" s="176">
        <f t="shared" si="318"/>
        <v>0</v>
      </c>
      <c r="DG64" s="176">
        <f t="shared" si="318"/>
        <v>0</v>
      </c>
      <c r="DH64" s="176">
        <f t="shared" si="318"/>
        <v>0</v>
      </c>
      <c r="DI64" s="176">
        <f t="shared" si="318"/>
        <v>0</v>
      </c>
      <c r="DJ64" s="176">
        <f t="shared" si="319"/>
        <v>0</v>
      </c>
      <c r="DK64" s="176">
        <f t="shared" si="319"/>
        <v>0</v>
      </c>
      <c r="DL64" s="176">
        <f t="shared" si="319"/>
        <v>0</v>
      </c>
      <c r="DM64" s="176">
        <f t="shared" si="319"/>
        <v>0</v>
      </c>
      <c r="DN64" s="176">
        <f t="shared" si="319"/>
        <v>0</v>
      </c>
      <c r="DO64" s="176">
        <f t="shared" si="319"/>
        <v>0</v>
      </c>
      <c r="DP64" s="176">
        <f t="shared" si="319"/>
        <v>0</v>
      </c>
      <c r="DQ64" s="176">
        <f t="shared" si="319"/>
        <v>0</v>
      </c>
      <c r="DR64" s="176">
        <f t="shared" si="319"/>
        <v>0</v>
      </c>
      <c r="DS64" s="176">
        <f t="shared" si="319"/>
        <v>0</v>
      </c>
      <c r="DT64" s="187"/>
      <c r="DU64" s="176">
        <v>0</v>
      </c>
      <c r="DV64" s="176">
        <f t="shared" si="307"/>
        <v>26.21854524414934</v>
      </c>
      <c r="DW64" s="176">
        <f t="shared" si="307"/>
        <v>26.374948208544645</v>
      </c>
      <c r="DX64" s="176">
        <f t="shared" si="307"/>
        <v>25.941704285311932</v>
      </c>
      <c r="DY64" s="176">
        <f t="shared" si="307"/>
        <v>24.045746912835373</v>
      </c>
      <c r="DZ64" s="176">
        <f t="shared" si="307"/>
        <v>23.228575825280437</v>
      </c>
      <c r="EA64" s="176">
        <f t="shared" si="307"/>
        <v>22.721455718148974</v>
      </c>
      <c r="EB64" s="176">
        <f t="shared" si="307"/>
        <v>22.866524451660055</v>
      </c>
      <c r="EC64" s="176">
        <f t="shared" si="307"/>
        <v>23.109278165127684</v>
      </c>
      <c r="ED64" s="176">
        <f t="shared" si="307"/>
        <v>23.087494614953396</v>
      </c>
      <c r="EE64" s="176">
        <f t="shared" si="307"/>
        <v>22.758324836144599</v>
      </c>
      <c r="EF64" s="176">
        <f t="shared" si="279"/>
        <v>21.923488022653203</v>
      </c>
      <c r="EG64" s="176">
        <f t="shared" si="279"/>
        <v>21.654578930654665</v>
      </c>
      <c r="EH64" s="176">
        <f t="shared" si="279"/>
        <v>21.323492097861479</v>
      </c>
      <c r="EI64" s="176">
        <f t="shared" si="279"/>
        <v>20.476453094080991</v>
      </c>
      <c r="EJ64" s="176">
        <f t="shared" si="279"/>
        <v>19.71581039761519</v>
      </c>
      <c r="EK64" s="176">
        <f t="shared" si="279"/>
        <v>19.430434416551346</v>
      </c>
      <c r="EL64" s="176">
        <f t="shared" si="279"/>
        <v>18.33167376713299</v>
      </c>
      <c r="EM64" s="176">
        <f t="shared" si="279"/>
        <v>18.2614743013287</v>
      </c>
      <c r="EN64" s="176">
        <f t="shared" si="279"/>
        <v>17.671096177672119</v>
      </c>
      <c r="EO64" s="176">
        <f t="shared" si="279"/>
        <v>17.2661710185888</v>
      </c>
      <c r="EP64" s="176">
        <f t="shared" si="328"/>
        <v>0</v>
      </c>
      <c r="EQ64" s="176">
        <f t="shared" si="328"/>
        <v>0</v>
      </c>
      <c r="ER64" s="176">
        <f t="shared" si="328"/>
        <v>0</v>
      </c>
      <c r="ES64" s="176">
        <f t="shared" si="328"/>
        <v>0</v>
      </c>
      <c r="ET64" s="176">
        <f t="shared" si="328"/>
        <v>0</v>
      </c>
      <c r="EU64" s="176">
        <f t="shared" si="328"/>
        <v>0</v>
      </c>
      <c r="EV64" s="176">
        <f t="shared" si="328"/>
        <v>0</v>
      </c>
      <c r="EW64" s="176">
        <f t="shared" si="328"/>
        <v>0</v>
      </c>
      <c r="EX64" s="176">
        <f t="shared" si="328"/>
        <v>0</v>
      </c>
      <c r="EY64" s="176">
        <f t="shared" si="328"/>
        <v>0</v>
      </c>
      <c r="EZ64" s="176">
        <f t="shared" si="328"/>
        <v>0</v>
      </c>
      <c r="FA64" s="176">
        <f t="shared" si="328"/>
        <v>0</v>
      </c>
      <c r="FB64" s="176">
        <f t="shared" si="328"/>
        <v>0</v>
      </c>
      <c r="FC64" s="176">
        <f t="shared" si="328"/>
        <v>0</v>
      </c>
      <c r="FD64" s="176">
        <f t="shared" si="328"/>
        <v>0</v>
      </c>
      <c r="FE64" s="187"/>
      <c r="FF64" s="176">
        <v>0</v>
      </c>
      <c r="FG64" s="176">
        <v>62</v>
      </c>
      <c r="FH64" s="176">
        <f t="shared" si="346"/>
        <v>36.260714307282335</v>
      </c>
      <c r="FI64" s="176">
        <f t="shared" si="346"/>
        <v>33.790723133860453</v>
      </c>
      <c r="FJ64" s="176">
        <f t="shared" si="346"/>
        <v>31.121276876109974</v>
      </c>
      <c r="FK64" s="176">
        <f t="shared" si="346"/>
        <v>30.095780245903416</v>
      </c>
      <c r="FL64" s="176">
        <f t="shared" si="346"/>
        <v>29.105854725546646</v>
      </c>
      <c r="FM64" s="176">
        <f t="shared" si="346"/>
        <v>29.657168689784459</v>
      </c>
      <c r="FN64" s="176">
        <f t="shared" si="346"/>
        <v>30.067313037151973</v>
      </c>
      <c r="FO64" s="176">
        <f t="shared" si="346"/>
        <v>29.653317590573497</v>
      </c>
      <c r="FP64" s="176">
        <f t="shared" si="346"/>
        <v>29.459054944335264</v>
      </c>
      <c r="FQ64" s="176">
        <f t="shared" si="346"/>
        <v>28.534020243683607</v>
      </c>
      <c r="FR64" s="176">
        <f t="shared" si="329"/>
        <v>28.018368247874736</v>
      </c>
      <c r="FS64" s="176">
        <f t="shared" si="329"/>
        <v>27.720304463504814</v>
      </c>
      <c r="FT64" s="176">
        <f t="shared" si="329"/>
        <v>26.747856193448406</v>
      </c>
      <c r="FU64" s="176">
        <f t="shared" si="329"/>
        <v>25.886237673089649</v>
      </c>
      <c r="FV64" s="176">
        <f t="shared" si="329"/>
        <v>25.049440965261091</v>
      </c>
      <c r="FW64" s="176">
        <f t="shared" si="329"/>
        <v>23.340950521349935</v>
      </c>
      <c r="FX64" s="176">
        <f t="shared" si="329"/>
        <v>23.112639477534064</v>
      </c>
      <c r="FY64" s="176">
        <f t="shared" si="329"/>
        <v>22.310294001126842</v>
      </c>
      <c r="FZ64" s="176">
        <f t="shared" si="329"/>
        <v>21.802522536121668</v>
      </c>
      <c r="GA64" s="176">
        <f t="shared" si="329"/>
        <v>21.147568847674908</v>
      </c>
      <c r="GB64" s="176">
        <f t="shared" si="308"/>
        <v>0</v>
      </c>
      <c r="GC64" s="176">
        <f t="shared" si="308"/>
        <v>0</v>
      </c>
      <c r="GD64" s="176">
        <f t="shared" si="308"/>
        <v>0</v>
      </c>
      <c r="GE64" s="176">
        <f t="shared" si="308"/>
        <v>0</v>
      </c>
      <c r="GF64" s="176">
        <f t="shared" si="308"/>
        <v>0</v>
      </c>
      <c r="GG64" s="176">
        <f t="shared" si="308"/>
        <v>0</v>
      </c>
      <c r="GH64" s="176">
        <f t="shared" si="308"/>
        <v>0</v>
      </c>
      <c r="GI64" s="176">
        <f t="shared" si="308"/>
        <v>0</v>
      </c>
      <c r="GJ64" s="176">
        <f t="shared" si="308"/>
        <v>0</v>
      </c>
      <c r="GK64" s="176">
        <f t="shared" si="308"/>
        <v>0</v>
      </c>
      <c r="GL64" s="176">
        <f t="shared" si="308"/>
        <v>0</v>
      </c>
      <c r="GM64" s="176">
        <f t="shared" si="308"/>
        <v>0</v>
      </c>
      <c r="GN64" s="176">
        <f t="shared" si="308"/>
        <v>0</v>
      </c>
      <c r="GO64" s="176">
        <f t="shared" si="308"/>
        <v>0</v>
      </c>
      <c r="GP64" s="176">
        <f t="shared" si="308"/>
        <v>0</v>
      </c>
      <c r="GQ64" s="187"/>
      <c r="GR64" s="176">
        <v>0</v>
      </c>
      <c r="GS64" s="176">
        <v>0</v>
      </c>
      <c r="GT64" s="176">
        <f t="shared" si="347"/>
        <v>26.374948208544645</v>
      </c>
      <c r="GU64" s="176">
        <f t="shared" si="347"/>
        <v>25.941704285311932</v>
      </c>
      <c r="GV64" s="176">
        <f t="shared" si="347"/>
        <v>24.045746912835373</v>
      </c>
      <c r="GW64" s="176">
        <f t="shared" si="347"/>
        <v>23.228575825280437</v>
      </c>
      <c r="GX64" s="176">
        <f t="shared" si="347"/>
        <v>22.721455718148974</v>
      </c>
      <c r="GY64" s="176">
        <f t="shared" si="347"/>
        <v>22.866524451660055</v>
      </c>
      <c r="GZ64" s="176">
        <f t="shared" si="347"/>
        <v>23.109278165127684</v>
      </c>
      <c r="HA64" s="176">
        <f t="shared" si="347"/>
        <v>23.087494614953396</v>
      </c>
      <c r="HB64" s="176">
        <f t="shared" si="347"/>
        <v>22.758324836144599</v>
      </c>
      <c r="HC64" s="176">
        <f t="shared" si="347"/>
        <v>21.923488022653203</v>
      </c>
      <c r="HD64" s="176">
        <f t="shared" si="330"/>
        <v>21.654578930654665</v>
      </c>
      <c r="HE64" s="176">
        <f t="shared" si="330"/>
        <v>21.323492097861479</v>
      </c>
      <c r="HF64" s="176">
        <f t="shared" si="330"/>
        <v>20.476453094080991</v>
      </c>
      <c r="HG64" s="176">
        <f t="shared" si="330"/>
        <v>19.71581039761519</v>
      </c>
      <c r="HH64" s="176">
        <f t="shared" si="330"/>
        <v>19.430434416551346</v>
      </c>
      <c r="HI64" s="176">
        <f t="shared" si="330"/>
        <v>18.33167376713299</v>
      </c>
      <c r="HJ64" s="176">
        <f t="shared" si="330"/>
        <v>18.2614743013287</v>
      </c>
      <c r="HK64" s="176">
        <f t="shared" si="330"/>
        <v>17.671096177672119</v>
      </c>
      <c r="HL64" s="176">
        <f t="shared" si="330"/>
        <v>17.2661710185888</v>
      </c>
      <c r="HM64" s="176">
        <f t="shared" si="330"/>
        <v>16.758980864675525</v>
      </c>
      <c r="HN64" s="176">
        <f t="shared" si="309"/>
        <v>0</v>
      </c>
      <c r="HO64" s="176">
        <f t="shared" si="309"/>
        <v>0</v>
      </c>
      <c r="HP64" s="176">
        <f t="shared" si="309"/>
        <v>0</v>
      </c>
      <c r="HQ64" s="176">
        <f t="shared" si="309"/>
        <v>0</v>
      </c>
      <c r="HR64" s="176">
        <f t="shared" si="309"/>
        <v>0</v>
      </c>
      <c r="HS64" s="176">
        <f t="shared" si="309"/>
        <v>0</v>
      </c>
      <c r="HT64" s="176">
        <f t="shared" si="309"/>
        <v>0</v>
      </c>
      <c r="HU64" s="176">
        <f t="shared" si="309"/>
        <v>0</v>
      </c>
      <c r="HV64" s="176">
        <f t="shared" si="309"/>
        <v>0</v>
      </c>
      <c r="HW64" s="176">
        <f t="shared" si="309"/>
        <v>0</v>
      </c>
      <c r="HX64" s="176">
        <f t="shared" si="309"/>
        <v>0</v>
      </c>
      <c r="HY64" s="176">
        <f t="shared" si="309"/>
        <v>0</v>
      </c>
      <c r="HZ64" s="176">
        <f t="shared" si="309"/>
        <v>0</v>
      </c>
      <c r="IA64" s="176">
        <f t="shared" si="309"/>
        <v>0</v>
      </c>
      <c r="IB64" s="176">
        <f t="shared" si="309"/>
        <v>0</v>
      </c>
    </row>
    <row r="65" spans="1:236" s="144" customFormat="1">
      <c r="A65" s="185" t="s">
        <v>285</v>
      </c>
      <c r="B65" s="419">
        <f t="shared" ref="B65" si="348">SUM(P65:AX65)*VLOOKUP($A65,input,12,FALSE)</f>
        <v>11498.976233742078</v>
      </c>
      <c r="C65" s="225">
        <f t="shared" ref="C65" si="349">SUM(AZ65:CH65)*VLOOKUP($A65,input,12,FALSE)</f>
        <v>8775.2628425684998</v>
      </c>
      <c r="D65" s="226">
        <f t="shared" si="331"/>
        <v>20274.23907631058</v>
      </c>
      <c r="E65" s="227">
        <f t="shared" ref="E65" si="350">IF(Years&gt;1,SUM(CJ65:DS65)*VLOOKUP($A65,input,26,FALSE),0)</f>
        <v>0</v>
      </c>
      <c r="F65" s="228">
        <f t="shared" ref="F65" si="351">IF(Years&gt;1,SUM(DU65:FD65)*VLOOKUP($A65,input,26,FALSE),0)</f>
        <v>0</v>
      </c>
      <c r="G65" s="227">
        <f t="shared" ref="G65" si="352">IF(Years&gt;2,SUM(FF65:GP65)*VLOOKUP($A65,input,40,FALSE),0)</f>
        <v>0</v>
      </c>
      <c r="H65" s="228">
        <f t="shared" ref="H65" si="353">IF(Years&gt;2,SUM(GR65:IB65)*VLOOKUP($A65,input,40,FALSE),0)</f>
        <v>0</v>
      </c>
      <c r="I65" s="227">
        <f t="shared" si="332"/>
        <v>11498.976233742078</v>
      </c>
      <c r="J65" s="176">
        <f t="shared" si="333"/>
        <v>8775.2628425684998</v>
      </c>
      <c r="K65" s="228">
        <f t="shared" si="334"/>
        <v>20274.23907631058</v>
      </c>
      <c r="L65" s="227">
        <f t="shared" ref="L65" si="354">(B65*VLOOKUP($A65,input,16,FALSE))+(E65*VLOOKUP($A65,input,30,FALSE))+(G65*VLOOKUP($A65,input,44,FALSE))</f>
        <v>9199.1809869936624</v>
      </c>
      <c r="M65" s="176">
        <f t="shared" ref="M65" si="355">(C65*(VLOOKUP($A65,input,16,FALSE))+(F65*VLOOKUP($A65,input,30,FALSE))+(H65*VLOOKUP($A65,input,44,FALSE)))</f>
        <v>7020.2102740547998</v>
      </c>
      <c r="N65" s="228">
        <f t="shared" si="335"/>
        <v>16219.391261048462</v>
      </c>
      <c r="O65" s="176">
        <f t="shared" si="2"/>
        <v>253.5694210643216</v>
      </c>
      <c r="P65" s="176">
        <f t="shared" si="344"/>
        <v>148.73523845490868</v>
      </c>
      <c r="Q65" s="176">
        <f t="shared" si="344"/>
        <v>143.38757247931744</v>
      </c>
      <c r="R65" s="176">
        <f t="shared" si="344"/>
        <v>142.76361232981449</v>
      </c>
      <c r="S65" s="176">
        <f t="shared" si="344"/>
        <v>133.03890422417061</v>
      </c>
      <c r="T65" s="176">
        <f t="shared" si="344"/>
        <v>122.52891295794159</v>
      </c>
      <c r="U65" s="176">
        <f t="shared" si="344"/>
        <v>118.49138622529975</v>
      </c>
      <c r="V65" s="176">
        <f t="shared" si="344"/>
        <v>114.59390803372366</v>
      </c>
      <c r="W65" s="176">
        <f t="shared" si="344"/>
        <v>116.76450987006569</v>
      </c>
      <c r="X65" s="176">
        <f t="shared" si="344"/>
        <v>118.37930675770123</v>
      </c>
      <c r="Y65" s="176">
        <f t="shared" si="344"/>
        <v>116.74934754231509</v>
      </c>
      <c r="Z65" s="176">
        <f t="shared" si="325"/>
        <v>115.98450775226858</v>
      </c>
      <c r="AA65" s="176">
        <f t="shared" si="325"/>
        <v>112.34251398798862</v>
      </c>
      <c r="AB65" s="176">
        <f t="shared" si="325"/>
        <v>110.31231841591827</v>
      </c>
      <c r="AC65" s="176">
        <f t="shared" si="325"/>
        <v>109.13879871631327</v>
      </c>
      <c r="AD65" s="176">
        <f t="shared" si="325"/>
        <v>105.31013095591976</v>
      </c>
      <c r="AE65" s="176">
        <f t="shared" si="325"/>
        <v>101.91781575290729</v>
      </c>
      <c r="AF65" s="176">
        <f t="shared" si="325"/>
        <v>98.623227571799404</v>
      </c>
      <c r="AG65" s="176">
        <f t="shared" si="325"/>
        <v>91.896656624057769</v>
      </c>
      <c r="AH65" s="176">
        <f t="shared" si="325"/>
        <v>90.997763428691286</v>
      </c>
      <c r="AI65" s="176">
        <f t="shared" si="325"/>
        <v>87.838814667293704</v>
      </c>
      <c r="AJ65" s="176">
        <f t="shared" si="305"/>
        <v>0</v>
      </c>
      <c r="AK65" s="176">
        <f t="shared" si="305"/>
        <v>0</v>
      </c>
      <c r="AL65" s="176">
        <f t="shared" si="305"/>
        <v>0</v>
      </c>
      <c r="AM65" s="176">
        <f t="shared" si="305"/>
        <v>0</v>
      </c>
      <c r="AN65" s="176">
        <f t="shared" si="305"/>
        <v>0</v>
      </c>
      <c r="AO65" s="176">
        <f t="shared" si="305"/>
        <v>0</v>
      </c>
      <c r="AP65" s="176">
        <f t="shared" si="305"/>
        <v>0</v>
      </c>
      <c r="AQ65" s="176">
        <f t="shared" si="305"/>
        <v>0</v>
      </c>
      <c r="AR65" s="176">
        <f t="shared" si="305"/>
        <v>0</v>
      </c>
      <c r="AS65" s="176">
        <f t="shared" si="305"/>
        <v>0</v>
      </c>
      <c r="AT65" s="176">
        <f t="shared" si="305"/>
        <v>0</v>
      </c>
      <c r="AU65" s="176">
        <f t="shared" si="305"/>
        <v>0</v>
      </c>
      <c r="AV65" s="176">
        <f t="shared" si="305"/>
        <v>0</v>
      </c>
      <c r="AW65" s="176">
        <f t="shared" si="305"/>
        <v>0</v>
      </c>
      <c r="AX65" s="176">
        <f t="shared" si="305"/>
        <v>0</v>
      </c>
      <c r="AY65" s="187"/>
      <c r="AZ65" s="176">
        <f t="shared" si="345"/>
        <v>104.83418260941293</v>
      </c>
      <c r="BA65" s="176">
        <f t="shared" si="345"/>
        <v>103.2261581326794</v>
      </c>
      <c r="BB65" s="176">
        <f t="shared" si="345"/>
        <v>103.84193894678434</v>
      </c>
      <c r="BC65" s="176">
        <f t="shared" si="345"/>
        <v>102.13619572902813</v>
      </c>
      <c r="BD65" s="176">
        <f t="shared" si="345"/>
        <v>94.671540702534713</v>
      </c>
      <c r="BE65" s="176">
        <f t="shared" si="345"/>
        <v>91.454221392104131</v>
      </c>
      <c r="BF65" s="176">
        <f t="shared" si="345"/>
        <v>89.45761708459797</v>
      </c>
      <c r="BG65" s="176">
        <f t="shared" si="345"/>
        <v>90.028773412535898</v>
      </c>
      <c r="BH65" s="176">
        <f t="shared" si="345"/>
        <v>90.984529461559859</v>
      </c>
      <c r="BI65" s="176">
        <f t="shared" si="345"/>
        <v>90.89876451258796</v>
      </c>
      <c r="BJ65" s="176">
        <f t="shared" si="326"/>
        <v>89.60277606916361</v>
      </c>
      <c r="BK65" s="176">
        <f t="shared" si="326"/>
        <v>86.315904272046041</v>
      </c>
      <c r="BL65" s="176">
        <f t="shared" si="326"/>
        <v>85.257170761263225</v>
      </c>
      <c r="BM65" s="176">
        <f t="shared" si="326"/>
        <v>83.953634602437504</v>
      </c>
      <c r="BN65" s="176">
        <f t="shared" si="326"/>
        <v>80.618721038981732</v>
      </c>
      <c r="BO65" s="176">
        <f t="shared" si="326"/>
        <v>77.623962079753525</v>
      </c>
      <c r="BP65" s="176">
        <f t="shared" si="326"/>
        <v>76.500396074307872</v>
      </c>
      <c r="BQ65" s="176">
        <f t="shared" si="326"/>
        <v>72.174418431740747</v>
      </c>
      <c r="BR65" s="176">
        <f t="shared" si="326"/>
        <v>71.898033106374157</v>
      </c>
      <c r="BS65" s="176">
        <f t="shared" si="326"/>
        <v>69.573630093806244</v>
      </c>
      <c r="BT65" s="176">
        <f t="shared" si="306"/>
        <v>0</v>
      </c>
      <c r="BU65" s="176">
        <f t="shared" si="306"/>
        <v>0</v>
      </c>
      <c r="BV65" s="176">
        <f t="shared" si="306"/>
        <v>0</v>
      </c>
      <c r="BW65" s="176">
        <f t="shared" si="306"/>
        <v>0</v>
      </c>
      <c r="BX65" s="176">
        <f t="shared" si="306"/>
        <v>0</v>
      </c>
      <c r="BY65" s="176">
        <f t="shared" si="306"/>
        <v>0</v>
      </c>
      <c r="BZ65" s="176">
        <f t="shared" si="306"/>
        <v>0</v>
      </c>
      <c r="CA65" s="176">
        <f t="shared" si="306"/>
        <v>0</v>
      </c>
      <c r="CB65" s="176">
        <f t="shared" si="306"/>
        <v>0</v>
      </c>
      <c r="CC65" s="176">
        <f t="shared" si="306"/>
        <v>0</v>
      </c>
      <c r="CD65" s="176">
        <f t="shared" si="306"/>
        <v>0</v>
      </c>
      <c r="CE65" s="176">
        <f t="shared" si="306"/>
        <v>0</v>
      </c>
      <c r="CF65" s="176">
        <f t="shared" si="306"/>
        <v>0</v>
      </c>
      <c r="CG65" s="176">
        <f t="shared" si="306"/>
        <v>0</v>
      </c>
      <c r="CH65" s="176">
        <f t="shared" si="306"/>
        <v>0</v>
      </c>
      <c r="CI65" s="187"/>
      <c r="CJ65" s="176">
        <v>0</v>
      </c>
      <c r="CK65" s="176">
        <f t="shared" si="327"/>
        <v>143.38757247931744</v>
      </c>
      <c r="CL65" s="176">
        <f t="shared" si="327"/>
        <v>142.76361232981449</v>
      </c>
      <c r="CM65" s="176">
        <f t="shared" si="327"/>
        <v>133.03890422417061</v>
      </c>
      <c r="CN65" s="176">
        <f t="shared" si="327"/>
        <v>122.52891295794159</v>
      </c>
      <c r="CO65" s="176">
        <f t="shared" si="327"/>
        <v>118.49138622529975</v>
      </c>
      <c r="CP65" s="176">
        <f t="shared" si="327"/>
        <v>114.59390803372366</v>
      </c>
      <c r="CQ65" s="176">
        <f t="shared" si="327"/>
        <v>116.76450987006569</v>
      </c>
      <c r="CR65" s="176">
        <f t="shared" si="327"/>
        <v>118.37930675770123</v>
      </c>
      <c r="CS65" s="176">
        <f t="shared" si="327"/>
        <v>116.74934754231509</v>
      </c>
      <c r="CT65" s="176">
        <f t="shared" si="327"/>
        <v>115.98450775226858</v>
      </c>
      <c r="CU65" s="176">
        <f t="shared" si="327"/>
        <v>112.34251398798862</v>
      </c>
      <c r="CV65" s="176">
        <f t="shared" si="327"/>
        <v>110.31231841591827</v>
      </c>
      <c r="CW65" s="176">
        <f t="shared" si="327"/>
        <v>109.13879871631327</v>
      </c>
      <c r="CX65" s="176">
        <f t="shared" si="327"/>
        <v>105.31013095591976</v>
      </c>
      <c r="CY65" s="176">
        <f t="shared" si="327"/>
        <v>101.91781575290729</v>
      </c>
      <c r="CZ65" s="176">
        <f t="shared" si="327"/>
        <v>98.623227571799404</v>
      </c>
      <c r="DA65" s="176">
        <f t="shared" si="318"/>
        <v>91.896656624057769</v>
      </c>
      <c r="DB65" s="176">
        <f t="shared" si="318"/>
        <v>90.997763428691286</v>
      </c>
      <c r="DC65" s="176">
        <f t="shared" si="318"/>
        <v>87.838814667293704</v>
      </c>
      <c r="DD65" s="176">
        <f t="shared" si="318"/>
        <v>85.839645870787621</v>
      </c>
      <c r="DE65" s="176">
        <f t="shared" si="318"/>
        <v>0</v>
      </c>
      <c r="DF65" s="176">
        <f t="shared" si="318"/>
        <v>0</v>
      </c>
      <c r="DG65" s="176">
        <f t="shared" si="318"/>
        <v>0</v>
      </c>
      <c r="DH65" s="176">
        <f t="shared" si="318"/>
        <v>0</v>
      </c>
      <c r="DI65" s="176">
        <f t="shared" si="318"/>
        <v>0</v>
      </c>
      <c r="DJ65" s="176">
        <f t="shared" si="319"/>
        <v>0</v>
      </c>
      <c r="DK65" s="176">
        <f t="shared" si="319"/>
        <v>0</v>
      </c>
      <c r="DL65" s="176">
        <f t="shared" si="319"/>
        <v>0</v>
      </c>
      <c r="DM65" s="176">
        <f t="shared" si="319"/>
        <v>0</v>
      </c>
      <c r="DN65" s="176">
        <f t="shared" si="319"/>
        <v>0</v>
      </c>
      <c r="DO65" s="176">
        <f t="shared" si="319"/>
        <v>0</v>
      </c>
      <c r="DP65" s="176">
        <f t="shared" si="319"/>
        <v>0</v>
      </c>
      <c r="DQ65" s="176">
        <f t="shared" si="319"/>
        <v>0</v>
      </c>
      <c r="DR65" s="176">
        <f t="shared" si="319"/>
        <v>0</v>
      </c>
      <c r="DS65" s="176">
        <f t="shared" si="319"/>
        <v>0</v>
      </c>
      <c r="DT65" s="187"/>
      <c r="DU65" s="176">
        <v>0</v>
      </c>
      <c r="DV65" s="176">
        <f t="shared" si="307"/>
        <v>103.2261581326794</v>
      </c>
      <c r="DW65" s="176">
        <f t="shared" si="307"/>
        <v>103.84193894678434</v>
      </c>
      <c r="DX65" s="176">
        <f t="shared" si="307"/>
        <v>102.13619572902813</v>
      </c>
      <c r="DY65" s="176">
        <f t="shared" si="307"/>
        <v>94.671540702534713</v>
      </c>
      <c r="DZ65" s="176">
        <f t="shared" si="307"/>
        <v>91.454221392104131</v>
      </c>
      <c r="EA65" s="176">
        <f t="shared" si="307"/>
        <v>89.45761708459797</v>
      </c>
      <c r="EB65" s="176">
        <f t="shared" si="307"/>
        <v>90.028773412535898</v>
      </c>
      <c r="EC65" s="176">
        <f t="shared" si="307"/>
        <v>90.984529461559859</v>
      </c>
      <c r="ED65" s="176">
        <f t="shared" si="307"/>
        <v>90.89876451258796</v>
      </c>
      <c r="EE65" s="176">
        <f t="shared" si="307"/>
        <v>89.60277606916361</v>
      </c>
      <c r="EF65" s="176">
        <f t="shared" si="279"/>
        <v>86.315904272046041</v>
      </c>
      <c r="EG65" s="176">
        <f t="shared" si="279"/>
        <v>85.257170761263225</v>
      </c>
      <c r="EH65" s="176">
        <f t="shared" si="279"/>
        <v>83.953634602437504</v>
      </c>
      <c r="EI65" s="176">
        <f t="shared" si="279"/>
        <v>80.618721038981732</v>
      </c>
      <c r="EJ65" s="176">
        <f t="shared" si="279"/>
        <v>77.623962079753525</v>
      </c>
      <c r="EK65" s="176">
        <f t="shared" si="279"/>
        <v>76.500396074307872</v>
      </c>
      <c r="EL65" s="176">
        <f t="shared" si="279"/>
        <v>72.174418431740747</v>
      </c>
      <c r="EM65" s="176">
        <f t="shared" si="279"/>
        <v>71.898033106374157</v>
      </c>
      <c r="EN65" s="176">
        <f t="shared" si="279"/>
        <v>69.573630093806244</v>
      </c>
      <c r="EO65" s="176">
        <f t="shared" si="279"/>
        <v>67.979381896043904</v>
      </c>
      <c r="EP65" s="176">
        <f t="shared" si="328"/>
        <v>0</v>
      </c>
      <c r="EQ65" s="176">
        <f t="shared" si="328"/>
        <v>0</v>
      </c>
      <c r="ER65" s="176">
        <f t="shared" si="328"/>
        <v>0</v>
      </c>
      <c r="ES65" s="176">
        <f t="shared" si="328"/>
        <v>0</v>
      </c>
      <c r="ET65" s="176">
        <f t="shared" si="328"/>
        <v>0</v>
      </c>
      <c r="EU65" s="176">
        <f t="shared" si="328"/>
        <v>0</v>
      </c>
      <c r="EV65" s="176">
        <f t="shared" si="328"/>
        <v>0</v>
      </c>
      <c r="EW65" s="176">
        <f t="shared" si="328"/>
        <v>0</v>
      </c>
      <c r="EX65" s="176">
        <f t="shared" si="328"/>
        <v>0</v>
      </c>
      <c r="EY65" s="176">
        <f t="shared" si="328"/>
        <v>0</v>
      </c>
      <c r="EZ65" s="176">
        <f t="shared" si="328"/>
        <v>0</v>
      </c>
      <c r="FA65" s="176">
        <f t="shared" si="328"/>
        <v>0</v>
      </c>
      <c r="FB65" s="176">
        <f t="shared" si="328"/>
        <v>0</v>
      </c>
      <c r="FC65" s="176">
        <f t="shared" si="328"/>
        <v>0</v>
      </c>
      <c r="FD65" s="176">
        <f t="shared" si="328"/>
        <v>0</v>
      </c>
      <c r="FE65" s="187"/>
      <c r="FF65" s="176">
        <v>0</v>
      </c>
      <c r="FG65" s="176">
        <v>63</v>
      </c>
      <c r="FH65" s="176">
        <f t="shared" si="346"/>
        <v>142.76361232981449</v>
      </c>
      <c r="FI65" s="176">
        <f t="shared" si="346"/>
        <v>133.03890422417061</v>
      </c>
      <c r="FJ65" s="176">
        <f t="shared" si="346"/>
        <v>122.52891295794159</v>
      </c>
      <c r="FK65" s="176">
        <f t="shared" si="346"/>
        <v>118.49138622529975</v>
      </c>
      <c r="FL65" s="176">
        <f t="shared" si="346"/>
        <v>114.59390803372366</v>
      </c>
      <c r="FM65" s="176">
        <f t="shared" si="346"/>
        <v>116.76450987006569</v>
      </c>
      <c r="FN65" s="176">
        <f t="shared" si="346"/>
        <v>118.37930675770123</v>
      </c>
      <c r="FO65" s="176">
        <f t="shared" si="346"/>
        <v>116.74934754231509</v>
      </c>
      <c r="FP65" s="176">
        <f t="shared" si="346"/>
        <v>115.98450775226858</v>
      </c>
      <c r="FQ65" s="176">
        <f t="shared" si="346"/>
        <v>112.34251398798862</v>
      </c>
      <c r="FR65" s="176">
        <f t="shared" si="329"/>
        <v>110.31231841591827</v>
      </c>
      <c r="FS65" s="176">
        <f t="shared" si="329"/>
        <v>109.13879871631327</v>
      </c>
      <c r="FT65" s="176">
        <f t="shared" si="329"/>
        <v>105.31013095591976</v>
      </c>
      <c r="FU65" s="176">
        <f t="shared" si="329"/>
        <v>101.91781575290729</v>
      </c>
      <c r="FV65" s="176">
        <f t="shared" si="329"/>
        <v>98.623227571799404</v>
      </c>
      <c r="FW65" s="176">
        <f t="shared" si="329"/>
        <v>91.896656624057769</v>
      </c>
      <c r="FX65" s="176">
        <f t="shared" si="329"/>
        <v>90.997763428691286</v>
      </c>
      <c r="FY65" s="176">
        <f t="shared" si="329"/>
        <v>87.838814667293704</v>
      </c>
      <c r="FZ65" s="176">
        <f t="shared" si="329"/>
        <v>85.839645870787621</v>
      </c>
      <c r="GA65" s="176">
        <f t="shared" si="329"/>
        <v>83.260999634560093</v>
      </c>
      <c r="GB65" s="176">
        <f t="shared" si="308"/>
        <v>0</v>
      </c>
      <c r="GC65" s="176">
        <f t="shared" si="308"/>
        <v>0</v>
      </c>
      <c r="GD65" s="176">
        <f t="shared" si="308"/>
        <v>0</v>
      </c>
      <c r="GE65" s="176">
        <f t="shared" si="308"/>
        <v>0</v>
      </c>
      <c r="GF65" s="176">
        <f t="shared" si="308"/>
        <v>0</v>
      </c>
      <c r="GG65" s="176">
        <f t="shared" si="308"/>
        <v>0</v>
      </c>
      <c r="GH65" s="176">
        <f t="shared" si="308"/>
        <v>0</v>
      </c>
      <c r="GI65" s="176">
        <f t="shared" si="308"/>
        <v>0</v>
      </c>
      <c r="GJ65" s="176">
        <f t="shared" si="308"/>
        <v>0</v>
      </c>
      <c r="GK65" s="176">
        <f t="shared" si="308"/>
        <v>0</v>
      </c>
      <c r="GL65" s="176">
        <f t="shared" si="308"/>
        <v>0</v>
      </c>
      <c r="GM65" s="176">
        <f t="shared" si="308"/>
        <v>0</v>
      </c>
      <c r="GN65" s="176">
        <f t="shared" si="308"/>
        <v>0</v>
      </c>
      <c r="GO65" s="176">
        <f t="shared" si="308"/>
        <v>0</v>
      </c>
      <c r="GP65" s="176">
        <f t="shared" si="308"/>
        <v>0</v>
      </c>
      <c r="GQ65" s="187"/>
      <c r="GR65" s="176">
        <v>0</v>
      </c>
      <c r="GS65" s="176">
        <v>0</v>
      </c>
      <c r="GT65" s="176">
        <f t="shared" si="347"/>
        <v>103.84193894678434</v>
      </c>
      <c r="GU65" s="176">
        <f t="shared" si="347"/>
        <v>102.13619572902813</v>
      </c>
      <c r="GV65" s="176">
        <f t="shared" si="347"/>
        <v>94.671540702534713</v>
      </c>
      <c r="GW65" s="176">
        <f t="shared" si="347"/>
        <v>91.454221392104131</v>
      </c>
      <c r="GX65" s="176">
        <f t="shared" si="347"/>
        <v>89.45761708459797</v>
      </c>
      <c r="GY65" s="176">
        <f t="shared" si="347"/>
        <v>90.028773412535898</v>
      </c>
      <c r="GZ65" s="176">
        <f t="shared" si="347"/>
        <v>90.984529461559859</v>
      </c>
      <c r="HA65" s="176">
        <f t="shared" si="347"/>
        <v>90.89876451258796</v>
      </c>
      <c r="HB65" s="176">
        <f t="shared" si="347"/>
        <v>89.60277606916361</v>
      </c>
      <c r="HC65" s="176">
        <f t="shared" si="347"/>
        <v>86.315904272046041</v>
      </c>
      <c r="HD65" s="176">
        <f t="shared" si="330"/>
        <v>85.257170761263225</v>
      </c>
      <c r="HE65" s="176">
        <f t="shared" si="330"/>
        <v>83.953634602437504</v>
      </c>
      <c r="HF65" s="176">
        <f t="shared" si="330"/>
        <v>80.618721038981732</v>
      </c>
      <c r="HG65" s="176">
        <f t="shared" si="330"/>
        <v>77.623962079753525</v>
      </c>
      <c r="HH65" s="176">
        <f t="shared" si="330"/>
        <v>76.500396074307872</v>
      </c>
      <c r="HI65" s="176">
        <f t="shared" si="330"/>
        <v>72.174418431740747</v>
      </c>
      <c r="HJ65" s="176">
        <f t="shared" si="330"/>
        <v>71.898033106374157</v>
      </c>
      <c r="HK65" s="176">
        <f t="shared" si="330"/>
        <v>69.573630093806244</v>
      </c>
      <c r="HL65" s="176">
        <f t="shared" si="330"/>
        <v>67.979381896043904</v>
      </c>
      <c r="HM65" s="176">
        <f t="shared" si="330"/>
        <v>65.98250180435106</v>
      </c>
      <c r="HN65" s="176">
        <f t="shared" si="309"/>
        <v>0</v>
      </c>
      <c r="HO65" s="176">
        <f t="shared" si="309"/>
        <v>0</v>
      </c>
      <c r="HP65" s="176">
        <f t="shared" si="309"/>
        <v>0</v>
      </c>
      <c r="HQ65" s="176">
        <f t="shared" si="309"/>
        <v>0</v>
      </c>
      <c r="HR65" s="176">
        <f t="shared" si="309"/>
        <v>0</v>
      </c>
      <c r="HS65" s="176">
        <f t="shared" si="309"/>
        <v>0</v>
      </c>
      <c r="HT65" s="176">
        <f t="shared" si="309"/>
        <v>0</v>
      </c>
      <c r="HU65" s="176">
        <f t="shared" si="309"/>
        <v>0</v>
      </c>
      <c r="HV65" s="176">
        <f t="shared" si="309"/>
        <v>0</v>
      </c>
      <c r="HW65" s="176">
        <f t="shared" si="309"/>
        <v>0</v>
      </c>
      <c r="HX65" s="176">
        <f t="shared" si="309"/>
        <v>0</v>
      </c>
      <c r="HY65" s="176">
        <f t="shared" si="309"/>
        <v>0</v>
      </c>
      <c r="HZ65" s="176">
        <f t="shared" si="309"/>
        <v>0</v>
      </c>
      <c r="IA65" s="176">
        <f t="shared" si="309"/>
        <v>0</v>
      </c>
      <c r="IB65" s="176">
        <f t="shared" si="309"/>
        <v>0</v>
      </c>
    </row>
    <row r="66" spans="1:236" s="144" customFormat="1">
      <c r="A66" s="418" t="s">
        <v>99</v>
      </c>
      <c r="B66" s="419">
        <f t="shared" si="74"/>
        <v>35371.956793418358</v>
      </c>
      <c r="C66" s="225">
        <f t="shared" si="75"/>
        <v>26531.913282514291</v>
      </c>
      <c r="D66" s="226">
        <f t="shared" si="76"/>
        <v>61903.870075932646</v>
      </c>
      <c r="E66" s="227">
        <f t="shared" si="77"/>
        <v>0</v>
      </c>
      <c r="F66" s="228">
        <f t="shared" si="78"/>
        <v>0</v>
      </c>
      <c r="G66" s="227">
        <f t="shared" si="79"/>
        <v>0</v>
      </c>
      <c r="H66" s="228">
        <f t="shared" si="80"/>
        <v>0</v>
      </c>
      <c r="I66" s="227">
        <f t="shared" si="81"/>
        <v>35371.956793418358</v>
      </c>
      <c r="J66" s="176">
        <f t="shared" si="82"/>
        <v>26531.913282514291</v>
      </c>
      <c r="K66" s="228">
        <f t="shared" si="83"/>
        <v>61903.870075932646</v>
      </c>
      <c r="L66" s="227">
        <f t="shared" si="84"/>
        <v>28297.565434734686</v>
      </c>
      <c r="M66" s="176">
        <f t="shared" si="85"/>
        <v>21225.530626011434</v>
      </c>
      <c r="N66" s="228">
        <f t="shared" si="86"/>
        <v>49523.096060746117</v>
      </c>
      <c r="O66" s="176">
        <f t="shared" si="2"/>
        <v>118.87871410409306</v>
      </c>
      <c r="P66" s="176">
        <f t="shared" si="344"/>
        <v>69.972035507539246</v>
      </c>
      <c r="Q66" s="176">
        <f t="shared" si="344"/>
        <v>67.456242495650059</v>
      </c>
      <c r="R66" s="176">
        <f t="shared" si="344"/>
        <v>67.162702362256951</v>
      </c>
      <c r="S66" s="176">
        <f t="shared" si="344"/>
        <v>62.58774334153464</v>
      </c>
      <c r="T66" s="176">
        <f t="shared" si="344"/>
        <v>57.643350272991889</v>
      </c>
      <c r="U66" s="176">
        <f t="shared" si="344"/>
        <v>55.743908238717665</v>
      </c>
      <c r="V66" s="176">
        <f t="shared" si="344"/>
        <v>53.910351609879505</v>
      </c>
      <c r="W66" s="176">
        <f t="shared" si="344"/>
        <v>54.931504568270732</v>
      </c>
      <c r="X66" s="176">
        <f t="shared" si="344"/>
        <v>55.691180797877564</v>
      </c>
      <c r="Y66" s="176">
        <f t="shared" si="344"/>
        <v>54.924371497811016</v>
      </c>
      <c r="Z66" s="176">
        <f t="shared" si="325"/>
        <v>54.564554970788478</v>
      </c>
      <c r="AA66" s="176">
        <f t="shared" si="325"/>
        <v>52.851190205049456</v>
      </c>
      <c r="AB66" s="176">
        <f t="shared" si="325"/>
        <v>0</v>
      </c>
      <c r="AC66" s="176">
        <f t="shared" si="325"/>
        <v>0</v>
      </c>
      <c r="AD66" s="176">
        <f t="shared" si="325"/>
        <v>0</v>
      </c>
      <c r="AE66" s="176">
        <f t="shared" si="325"/>
        <v>0</v>
      </c>
      <c r="AF66" s="176">
        <f t="shared" si="325"/>
        <v>0</v>
      </c>
      <c r="AG66" s="176">
        <f t="shared" si="325"/>
        <v>0</v>
      </c>
      <c r="AH66" s="176">
        <f t="shared" si="325"/>
        <v>0</v>
      </c>
      <c r="AI66" s="176">
        <f t="shared" si="325"/>
        <v>0</v>
      </c>
      <c r="AJ66" s="176">
        <f t="shared" si="305"/>
        <v>0</v>
      </c>
      <c r="AK66" s="176">
        <f t="shared" si="305"/>
        <v>0</v>
      </c>
      <c r="AL66" s="176">
        <f t="shared" si="305"/>
        <v>0</v>
      </c>
      <c r="AM66" s="176">
        <f t="shared" si="305"/>
        <v>0</v>
      </c>
      <c r="AN66" s="176">
        <f t="shared" si="305"/>
        <v>0</v>
      </c>
      <c r="AO66" s="176">
        <f t="shared" si="305"/>
        <v>0</v>
      </c>
      <c r="AP66" s="176">
        <f t="shared" si="305"/>
        <v>0</v>
      </c>
      <c r="AQ66" s="176">
        <f t="shared" si="305"/>
        <v>0</v>
      </c>
      <c r="AR66" s="176">
        <f t="shared" si="305"/>
        <v>0</v>
      </c>
      <c r="AS66" s="176">
        <f t="shared" si="305"/>
        <v>0</v>
      </c>
      <c r="AT66" s="176">
        <f t="shared" si="305"/>
        <v>0</v>
      </c>
      <c r="AU66" s="176">
        <f t="shared" si="305"/>
        <v>0</v>
      </c>
      <c r="AV66" s="176">
        <f t="shared" si="305"/>
        <v>0</v>
      </c>
      <c r="AW66" s="176">
        <f t="shared" si="305"/>
        <v>0</v>
      </c>
      <c r="AX66" s="176">
        <f t="shared" si="305"/>
        <v>0</v>
      </c>
      <c r="AY66" s="187"/>
      <c r="AZ66" s="176">
        <f t="shared" si="345"/>
        <v>48.906678596553817</v>
      </c>
      <c r="BA66" s="176">
        <f t="shared" si="345"/>
        <v>48.156511672927358</v>
      </c>
      <c r="BB66" s="176">
        <f t="shared" si="345"/>
        <v>48.443782423857513</v>
      </c>
      <c r="BC66" s="176">
        <f t="shared" si="345"/>
        <v>47.648028279144363</v>
      </c>
      <c r="BD66" s="176">
        <f t="shared" si="345"/>
        <v>44.165657595003751</v>
      </c>
      <c r="BE66" s="176">
        <f t="shared" si="345"/>
        <v>42.66473110765795</v>
      </c>
      <c r="BF66" s="176">
        <f t="shared" si="345"/>
        <v>41.73328601292669</v>
      </c>
      <c r="BG66" s="176">
        <f t="shared" si="345"/>
        <v>41.999738788763374</v>
      </c>
      <c r="BH66" s="176">
        <f t="shared" si="345"/>
        <v>42.445612956356975</v>
      </c>
      <c r="BI66" s="176">
        <f t="shared" si="345"/>
        <v>42.405602353996031</v>
      </c>
      <c r="BJ66" s="176">
        <f t="shared" si="326"/>
        <v>41.801004801081923</v>
      </c>
      <c r="BK66" s="176">
        <f t="shared" si="326"/>
        <v>40.267631062016086</v>
      </c>
      <c r="BL66" s="176">
        <f t="shared" si="326"/>
        <v>0</v>
      </c>
      <c r="BM66" s="176">
        <f t="shared" si="326"/>
        <v>0</v>
      </c>
      <c r="BN66" s="176">
        <f t="shared" si="326"/>
        <v>0</v>
      </c>
      <c r="BO66" s="176">
        <f t="shared" si="326"/>
        <v>0</v>
      </c>
      <c r="BP66" s="176">
        <f t="shared" si="326"/>
        <v>0</v>
      </c>
      <c r="BQ66" s="176">
        <f t="shared" si="326"/>
        <v>0</v>
      </c>
      <c r="BR66" s="176">
        <f t="shared" si="326"/>
        <v>0</v>
      </c>
      <c r="BS66" s="176">
        <f t="shared" si="326"/>
        <v>0</v>
      </c>
      <c r="BT66" s="176">
        <f t="shared" si="306"/>
        <v>0</v>
      </c>
      <c r="BU66" s="176">
        <f t="shared" si="306"/>
        <v>0</v>
      </c>
      <c r="BV66" s="176">
        <f t="shared" si="306"/>
        <v>0</v>
      </c>
      <c r="BW66" s="176">
        <f t="shared" si="306"/>
        <v>0</v>
      </c>
      <c r="BX66" s="176">
        <f t="shared" si="306"/>
        <v>0</v>
      </c>
      <c r="BY66" s="176">
        <f t="shared" si="306"/>
        <v>0</v>
      </c>
      <c r="BZ66" s="176">
        <f t="shared" si="306"/>
        <v>0</v>
      </c>
      <c r="CA66" s="176">
        <f t="shared" si="306"/>
        <v>0</v>
      </c>
      <c r="CB66" s="176">
        <f t="shared" si="306"/>
        <v>0</v>
      </c>
      <c r="CC66" s="176">
        <f t="shared" si="306"/>
        <v>0</v>
      </c>
      <c r="CD66" s="176">
        <f t="shared" si="306"/>
        <v>0</v>
      </c>
      <c r="CE66" s="176">
        <f t="shared" si="306"/>
        <v>0</v>
      </c>
      <c r="CF66" s="176">
        <f t="shared" si="306"/>
        <v>0</v>
      </c>
      <c r="CG66" s="176">
        <f t="shared" si="306"/>
        <v>0</v>
      </c>
      <c r="CH66" s="176">
        <f t="shared" si="306"/>
        <v>0</v>
      </c>
      <c r="CI66" s="187"/>
      <c r="CJ66" s="176">
        <v>0</v>
      </c>
      <c r="CK66" s="176">
        <f t="shared" si="327"/>
        <v>67.456242495650059</v>
      </c>
      <c r="CL66" s="176">
        <f t="shared" si="327"/>
        <v>67.162702362256951</v>
      </c>
      <c r="CM66" s="176">
        <f t="shared" si="327"/>
        <v>62.58774334153464</v>
      </c>
      <c r="CN66" s="176">
        <f t="shared" si="327"/>
        <v>57.643350272991889</v>
      </c>
      <c r="CO66" s="176">
        <f t="shared" si="327"/>
        <v>55.743908238717665</v>
      </c>
      <c r="CP66" s="176">
        <f t="shared" si="327"/>
        <v>53.910351609879505</v>
      </c>
      <c r="CQ66" s="176">
        <f t="shared" si="327"/>
        <v>54.931504568270732</v>
      </c>
      <c r="CR66" s="176">
        <f t="shared" si="327"/>
        <v>55.691180797877564</v>
      </c>
      <c r="CS66" s="176">
        <f t="shared" si="327"/>
        <v>54.924371497811016</v>
      </c>
      <c r="CT66" s="176">
        <f t="shared" si="327"/>
        <v>54.564554970788478</v>
      </c>
      <c r="CU66" s="176">
        <f t="shared" si="327"/>
        <v>52.851190205049456</v>
      </c>
      <c r="CV66" s="176">
        <f t="shared" si="327"/>
        <v>51.896090941876366</v>
      </c>
      <c r="CW66" s="176">
        <f t="shared" si="327"/>
        <v>0</v>
      </c>
      <c r="CX66" s="176">
        <f t="shared" si="327"/>
        <v>0</v>
      </c>
      <c r="CY66" s="176">
        <f t="shared" si="327"/>
        <v>0</v>
      </c>
      <c r="CZ66" s="176">
        <f t="shared" si="327"/>
        <v>0</v>
      </c>
      <c r="DA66" s="176">
        <f t="shared" si="318"/>
        <v>0</v>
      </c>
      <c r="DB66" s="176">
        <f t="shared" si="318"/>
        <v>0</v>
      </c>
      <c r="DC66" s="176">
        <f t="shared" si="318"/>
        <v>0</v>
      </c>
      <c r="DD66" s="176">
        <f t="shared" si="318"/>
        <v>0</v>
      </c>
      <c r="DE66" s="176">
        <f t="shared" si="318"/>
        <v>0</v>
      </c>
      <c r="DF66" s="176">
        <f t="shared" si="318"/>
        <v>0</v>
      </c>
      <c r="DG66" s="176">
        <f t="shared" si="318"/>
        <v>0</v>
      </c>
      <c r="DH66" s="176">
        <f t="shared" si="318"/>
        <v>0</v>
      </c>
      <c r="DI66" s="176">
        <f t="shared" si="318"/>
        <v>0</v>
      </c>
      <c r="DJ66" s="176">
        <f t="shared" si="319"/>
        <v>0</v>
      </c>
      <c r="DK66" s="176">
        <f t="shared" si="319"/>
        <v>0</v>
      </c>
      <c r="DL66" s="176">
        <f t="shared" si="319"/>
        <v>0</v>
      </c>
      <c r="DM66" s="176">
        <f t="shared" si="319"/>
        <v>0</v>
      </c>
      <c r="DN66" s="176">
        <f t="shared" si="319"/>
        <v>0</v>
      </c>
      <c r="DO66" s="176">
        <f t="shared" si="319"/>
        <v>0</v>
      </c>
      <c r="DP66" s="176">
        <f t="shared" si="319"/>
        <v>0</v>
      </c>
      <c r="DQ66" s="176">
        <f t="shared" si="319"/>
        <v>0</v>
      </c>
      <c r="DR66" s="176">
        <f t="shared" si="319"/>
        <v>0</v>
      </c>
      <c r="DS66" s="176">
        <f t="shared" si="319"/>
        <v>0</v>
      </c>
      <c r="DT66" s="187"/>
      <c r="DU66" s="176">
        <v>0</v>
      </c>
      <c r="DV66" s="176">
        <f t="shared" si="307"/>
        <v>48.156511672927358</v>
      </c>
      <c r="DW66" s="176">
        <f t="shared" si="307"/>
        <v>48.443782423857513</v>
      </c>
      <c r="DX66" s="176">
        <f t="shared" si="307"/>
        <v>47.648028279144363</v>
      </c>
      <c r="DY66" s="176">
        <f t="shared" si="307"/>
        <v>44.165657595003751</v>
      </c>
      <c r="DZ66" s="176">
        <f t="shared" si="307"/>
        <v>42.66473110765795</v>
      </c>
      <c r="EA66" s="176">
        <f t="shared" si="307"/>
        <v>41.73328601292669</v>
      </c>
      <c r="EB66" s="176">
        <f t="shared" si="307"/>
        <v>41.999738788763374</v>
      </c>
      <c r="EC66" s="176">
        <f t="shared" si="307"/>
        <v>42.445612956356975</v>
      </c>
      <c r="ED66" s="176">
        <f t="shared" si="307"/>
        <v>42.405602353996031</v>
      </c>
      <c r="EE66" s="176">
        <f t="shared" si="307"/>
        <v>41.801004801081923</v>
      </c>
      <c r="EF66" s="176">
        <f t="shared" si="279"/>
        <v>40.267631062016086</v>
      </c>
      <c r="EG66" s="176">
        <f t="shared" si="279"/>
        <v>39.773716403243263</v>
      </c>
      <c r="EH66" s="176">
        <f t="shared" si="279"/>
        <v>0</v>
      </c>
      <c r="EI66" s="176">
        <f t="shared" si="279"/>
        <v>0</v>
      </c>
      <c r="EJ66" s="176">
        <f t="shared" si="279"/>
        <v>0</v>
      </c>
      <c r="EK66" s="176">
        <f t="shared" si="279"/>
        <v>0</v>
      </c>
      <c r="EL66" s="176">
        <f t="shared" si="279"/>
        <v>0</v>
      </c>
      <c r="EM66" s="176">
        <f t="shared" si="279"/>
        <v>0</v>
      </c>
      <c r="EN66" s="176">
        <f t="shared" si="279"/>
        <v>0</v>
      </c>
      <c r="EO66" s="176">
        <f t="shared" si="279"/>
        <v>0</v>
      </c>
      <c r="EP66" s="176">
        <f t="shared" si="328"/>
        <v>0</v>
      </c>
      <c r="EQ66" s="176">
        <f t="shared" si="328"/>
        <v>0</v>
      </c>
      <c r="ER66" s="176">
        <f t="shared" si="328"/>
        <v>0</v>
      </c>
      <c r="ES66" s="176">
        <f t="shared" si="328"/>
        <v>0</v>
      </c>
      <c r="ET66" s="176">
        <f t="shared" si="328"/>
        <v>0</v>
      </c>
      <c r="EU66" s="176">
        <f t="shared" si="328"/>
        <v>0</v>
      </c>
      <c r="EV66" s="176">
        <f t="shared" si="328"/>
        <v>0</v>
      </c>
      <c r="EW66" s="176">
        <f t="shared" si="328"/>
        <v>0</v>
      </c>
      <c r="EX66" s="176">
        <f t="shared" si="328"/>
        <v>0</v>
      </c>
      <c r="EY66" s="176">
        <f t="shared" si="328"/>
        <v>0</v>
      </c>
      <c r="EZ66" s="176">
        <f t="shared" si="328"/>
        <v>0</v>
      </c>
      <c r="FA66" s="176">
        <f t="shared" si="328"/>
        <v>0</v>
      </c>
      <c r="FB66" s="176">
        <f t="shared" si="328"/>
        <v>0</v>
      </c>
      <c r="FC66" s="176">
        <f t="shared" si="328"/>
        <v>0</v>
      </c>
      <c r="FD66" s="176">
        <f t="shared" si="328"/>
        <v>0</v>
      </c>
      <c r="FE66" s="187"/>
      <c r="FF66" s="176">
        <v>0</v>
      </c>
      <c r="FG66" s="176">
        <v>64</v>
      </c>
      <c r="FH66" s="176">
        <f t="shared" si="346"/>
        <v>67.162702362256951</v>
      </c>
      <c r="FI66" s="176">
        <f t="shared" si="346"/>
        <v>62.58774334153464</v>
      </c>
      <c r="FJ66" s="176">
        <f t="shared" si="346"/>
        <v>57.643350272991889</v>
      </c>
      <c r="FK66" s="176">
        <f t="shared" si="346"/>
        <v>55.743908238717665</v>
      </c>
      <c r="FL66" s="176">
        <f t="shared" si="346"/>
        <v>53.910351609879505</v>
      </c>
      <c r="FM66" s="176">
        <f t="shared" si="346"/>
        <v>54.931504568270732</v>
      </c>
      <c r="FN66" s="176">
        <f t="shared" si="346"/>
        <v>55.691180797877564</v>
      </c>
      <c r="FO66" s="176">
        <f t="shared" si="346"/>
        <v>54.924371497811016</v>
      </c>
      <c r="FP66" s="176">
        <f t="shared" si="346"/>
        <v>54.564554970788478</v>
      </c>
      <c r="FQ66" s="176">
        <f t="shared" si="346"/>
        <v>52.851190205049456</v>
      </c>
      <c r="FR66" s="176">
        <f t="shared" si="329"/>
        <v>51.896090941876366</v>
      </c>
      <c r="FS66" s="176">
        <f t="shared" si="329"/>
        <v>51.344012208265092</v>
      </c>
      <c r="FT66" s="176">
        <f t="shared" si="329"/>
        <v>0</v>
      </c>
      <c r="FU66" s="176">
        <f t="shared" si="329"/>
        <v>0</v>
      </c>
      <c r="FV66" s="176">
        <f t="shared" si="329"/>
        <v>0</v>
      </c>
      <c r="FW66" s="176">
        <f t="shared" si="329"/>
        <v>0</v>
      </c>
      <c r="FX66" s="176">
        <f t="shared" si="329"/>
        <v>0</v>
      </c>
      <c r="FY66" s="176">
        <f t="shared" si="329"/>
        <v>0</v>
      </c>
      <c r="FZ66" s="176">
        <f t="shared" si="329"/>
        <v>0</v>
      </c>
      <c r="GA66" s="176">
        <f t="shared" si="329"/>
        <v>0</v>
      </c>
      <c r="GB66" s="176">
        <f t="shared" si="308"/>
        <v>0</v>
      </c>
      <c r="GC66" s="176">
        <f t="shared" si="308"/>
        <v>0</v>
      </c>
      <c r="GD66" s="176">
        <f t="shared" si="308"/>
        <v>0</v>
      </c>
      <c r="GE66" s="176">
        <f t="shared" si="308"/>
        <v>0</v>
      </c>
      <c r="GF66" s="176">
        <f t="shared" si="308"/>
        <v>0</v>
      </c>
      <c r="GG66" s="176">
        <f t="shared" si="308"/>
        <v>0</v>
      </c>
      <c r="GH66" s="176">
        <f t="shared" si="308"/>
        <v>0</v>
      </c>
      <c r="GI66" s="176">
        <f t="shared" si="308"/>
        <v>0</v>
      </c>
      <c r="GJ66" s="176">
        <f t="shared" si="308"/>
        <v>0</v>
      </c>
      <c r="GK66" s="176">
        <f t="shared" si="308"/>
        <v>0</v>
      </c>
      <c r="GL66" s="176">
        <f t="shared" si="308"/>
        <v>0</v>
      </c>
      <c r="GM66" s="176">
        <f t="shared" si="308"/>
        <v>0</v>
      </c>
      <c r="GN66" s="176">
        <f t="shared" si="308"/>
        <v>0</v>
      </c>
      <c r="GO66" s="176">
        <f t="shared" si="308"/>
        <v>0</v>
      </c>
      <c r="GP66" s="176">
        <f t="shared" si="308"/>
        <v>0</v>
      </c>
      <c r="GQ66" s="187"/>
      <c r="GR66" s="176">
        <v>0</v>
      </c>
      <c r="GS66" s="176">
        <v>0</v>
      </c>
      <c r="GT66" s="176">
        <f t="shared" si="347"/>
        <v>48.443782423857513</v>
      </c>
      <c r="GU66" s="176">
        <f t="shared" si="347"/>
        <v>47.648028279144363</v>
      </c>
      <c r="GV66" s="176">
        <f t="shared" si="347"/>
        <v>44.165657595003751</v>
      </c>
      <c r="GW66" s="176">
        <f t="shared" si="347"/>
        <v>42.66473110765795</v>
      </c>
      <c r="GX66" s="176">
        <f t="shared" si="347"/>
        <v>41.73328601292669</v>
      </c>
      <c r="GY66" s="176">
        <f t="shared" si="347"/>
        <v>41.999738788763374</v>
      </c>
      <c r="GZ66" s="176">
        <f t="shared" si="347"/>
        <v>42.445612956356975</v>
      </c>
      <c r="HA66" s="176">
        <f t="shared" si="347"/>
        <v>42.405602353996031</v>
      </c>
      <c r="HB66" s="176">
        <f t="shared" si="347"/>
        <v>41.801004801081923</v>
      </c>
      <c r="HC66" s="176">
        <f t="shared" si="347"/>
        <v>40.267631062016086</v>
      </c>
      <c r="HD66" s="176">
        <f t="shared" si="330"/>
        <v>39.773716403243263</v>
      </c>
      <c r="HE66" s="176">
        <f t="shared" si="330"/>
        <v>39.165597730765981</v>
      </c>
      <c r="HF66" s="176">
        <f t="shared" si="330"/>
        <v>0</v>
      </c>
      <c r="HG66" s="176">
        <f t="shared" si="330"/>
        <v>0</v>
      </c>
      <c r="HH66" s="176">
        <f t="shared" si="330"/>
        <v>0</v>
      </c>
      <c r="HI66" s="176">
        <f t="shared" si="330"/>
        <v>0</v>
      </c>
      <c r="HJ66" s="176">
        <f t="shared" si="330"/>
        <v>0</v>
      </c>
      <c r="HK66" s="176">
        <f t="shared" si="330"/>
        <v>0</v>
      </c>
      <c r="HL66" s="176">
        <f t="shared" si="330"/>
        <v>0</v>
      </c>
      <c r="HM66" s="176">
        <f t="shared" si="330"/>
        <v>0</v>
      </c>
      <c r="HN66" s="176">
        <f t="shared" si="309"/>
        <v>0</v>
      </c>
      <c r="HO66" s="176">
        <f t="shared" si="309"/>
        <v>0</v>
      </c>
      <c r="HP66" s="176">
        <f t="shared" si="309"/>
        <v>0</v>
      </c>
      <c r="HQ66" s="176">
        <f t="shared" si="309"/>
        <v>0</v>
      </c>
      <c r="HR66" s="176">
        <f t="shared" si="309"/>
        <v>0</v>
      </c>
      <c r="HS66" s="176">
        <f t="shared" si="309"/>
        <v>0</v>
      </c>
      <c r="HT66" s="176">
        <f t="shared" si="309"/>
        <v>0</v>
      </c>
      <c r="HU66" s="176">
        <f t="shared" si="309"/>
        <v>0</v>
      </c>
      <c r="HV66" s="176">
        <f t="shared" si="309"/>
        <v>0</v>
      </c>
      <c r="HW66" s="176">
        <f t="shared" si="309"/>
        <v>0</v>
      </c>
      <c r="HX66" s="176">
        <f t="shared" si="309"/>
        <v>0</v>
      </c>
      <c r="HY66" s="176">
        <f t="shared" si="309"/>
        <v>0</v>
      </c>
      <c r="HZ66" s="176">
        <f t="shared" si="309"/>
        <v>0</v>
      </c>
      <c r="IA66" s="176">
        <f t="shared" si="309"/>
        <v>0</v>
      </c>
      <c r="IB66" s="176">
        <f t="shared" si="309"/>
        <v>0</v>
      </c>
    </row>
    <row r="67" spans="1:236" s="144" customFormat="1">
      <c r="A67" s="418" t="s">
        <v>77</v>
      </c>
      <c r="B67" s="419">
        <f t="shared" si="74"/>
        <v>38311.559731200417</v>
      </c>
      <c r="C67" s="225">
        <f t="shared" si="75"/>
        <v>29068.063581072169</v>
      </c>
      <c r="D67" s="226">
        <f t="shared" si="76"/>
        <v>67379.623312272583</v>
      </c>
      <c r="E67" s="227">
        <f t="shared" si="77"/>
        <v>0</v>
      </c>
      <c r="F67" s="228">
        <f t="shared" si="78"/>
        <v>0</v>
      </c>
      <c r="G67" s="227">
        <f t="shared" si="79"/>
        <v>0</v>
      </c>
      <c r="H67" s="228">
        <f t="shared" si="80"/>
        <v>0</v>
      </c>
      <c r="I67" s="227">
        <f t="shared" si="81"/>
        <v>38311.559731200417</v>
      </c>
      <c r="J67" s="176">
        <f t="shared" si="82"/>
        <v>29068.063581072169</v>
      </c>
      <c r="K67" s="228">
        <f t="shared" si="83"/>
        <v>67379.623312272583</v>
      </c>
      <c r="L67" s="227">
        <f t="shared" si="84"/>
        <v>30649.247784960335</v>
      </c>
      <c r="M67" s="176">
        <f t="shared" si="85"/>
        <v>23254.450864857736</v>
      </c>
      <c r="N67" s="228">
        <f t="shared" si="86"/>
        <v>53903.69864981807</v>
      </c>
      <c r="O67" s="176">
        <f t="shared" ref="O67:O130" si="356">P67+AZ67</f>
        <v>0.84280992903054486</v>
      </c>
      <c r="P67" s="176">
        <f t="shared" si="344"/>
        <v>0.49554663444549069</v>
      </c>
      <c r="Q67" s="176">
        <f t="shared" si="344"/>
        <v>0.47772962010597159</v>
      </c>
      <c r="R67" s="176">
        <f t="shared" si="344"/>
        <v>0.47565074925245804</v>
      </c>
      <c r="S67" s="176">
        <f t="shared" si="344"/>
        <v>0.44325058354339131</v>
      </c>
      <c r="T67" s="176">
        <f t="shared" si="344"/>
        <v>0.40823406120386352</v>
      </c>
      <c r="U67" s="176">
        <f t="shared" si="344"/>
        <v>0.39478208570277251</v>
      </c>
      <c r="V67" s="176">
        <f t="shared" si="344"/>
        <v>0.38179671504869073</v>
      </c>
      <c r="W67" s="176">
        <f t="shared" si="344"/>
        <v>0.38902858858380185</v>
      </c>
      <c r="X67" s="176">
        <f t="shared" si="344"/>
        <v>0.39440866644089578</v>
      </c>
      <c r="Y67" s="176">
        <f t="shared" si="344"/>
        <v>0.38897807170182269</v>
      </c>
      <c r="Z67" s="176">
        <f t="shared" si="325"/>
        <v>0.38642982699676948</v>
      </c>
      <c r="AA67" s="176">
        <f t="shared" si="325"/>
        <v>0.37429566315430157</v>
      </c>
      <c r="AB67" s="176">
        <f t="shared" si="325"/>
        <v>0.36753158630568977</v>
      </c>
      <c r="AC67" s="176">
        <f t="shared" si="325"/>
        <v>0.3636217277971357</v>
      </c>
      <c r="AD67" s="176">
        <f t="shared" si="325"/>
        <v>0.3508656153735949</v>
      </c>
      <c r="AE67" s="176">
        <f t="shared" si="325"/>
        <v>0.3395633147265244</v>
      </c>
      <c r="AF67" s="176">
        <f t="shared" si="325"/>
        <v>0.32858661477302376</v>
      </c>
      <c r="AG67" s="176">
        <f t="shared" si="325"/>
        <v>0.30617545229976273</v>
      </c>
      <c r="AH67" s="176">
        <f t="shared" si="325"/>
        <v>0.30318057696075651</v>
      </c>
      <c r="AI67" s="176">
        <f t="shared" si="325"/>
        <v>0.29265579182336698</v>
      </c>
      <c r="AJ67" s="176">
        <f t="shared" si="305"/>
        <v>0</v>
      </c>
      <c r="AK67" s="176">
        <f t="shared" si="305"/>
        <v>0</v>
      </c>
      <c r="AL67" s="176">
        <f t="shared" si="305"/>
        <v>0</v>
      </c>
      <c r="AM67" s="176">
        <f t="shared" si="305"/>
        <v>0</v>
      </c>
      <c r="AN67" s="176">
        <f t="shared" si="305"/>
        <v>0</v>
      </c>
      <c r="AO67" s="176">
        <f t="shared" si="305"/>
        <v>0</v>
      </c>
      <c r="AP67" s="176">
        <f t="shared" si="305"/>
        <v>0</v>
      </c>
      <c r="AQ67" s="176">
        <f t="shared" si="305"/>
        <v>0</v>
      </c>
      <c r="AR67" s="176">
        <f t="shared" si="305"/>
        <v>0</v>
      </c>
      <c r="AS67" s="176">
        <f t="shared" si="305"/>
        <v>0</v>
      </c>
      <c r="AT67" s="176">
        <f t="shared" si="305"/>
        <v>0</v>
      </c>
      <c r="AU67" s="176">
        <f t="shared" si="305"/>
        <v>0</v>
      </c>
      <c r="AV67" s="176">
        <f t="shared" si="305"/>
        <v>0</v>
      </c>
      <c r="AW67" s="176">
        <f t="shared" si="305"/>
        <v>0</v>
      </c>
      <c r="AX67" s="176">
        <f t="shared" si="305"/>
        <v>0</v>
      </c>
      <c r="AY67" s="187"/>
      <c r="AZ67" s="176">
        <f t="shared" si="345"/>
        <v>0.34726329458505412</v>
      </c>
      <c r="BA67" s="176">
        <f t="shared" si="345"/>
        <v>0.34193671251359004</v>
      </c>
      <c r="BB67" s="176">
        <f t="shared" si="345"/>
        <v>0.34397648684030041</v>
      </c>
      <c r="BC67" s="176">
        <f t="shared" si="345"/>
        <v>0.33832621137889812</v>
      </c>
      <c r="BD67" s="176">
        <f t="shared" si="345"/>
        <v>0.31359953699732823</v>
      </c>
      <c r="BE67" s="176">
        <f t="shared" si="345"/>
        <v>0.30294216479617442</v>
      </c>
      <c r="BF67" s="176">
        <f t="shared" si="345"/>
        <v>0.29632841179549008</v>
      </c>
      <c r="BG67" s="176">
        <f t="shared" si="345"/>
        <v>0.29822036748423519</v>
      </c>
      <c r="BH67" s="176">
        <f t="shared" si="345"/>
        <v>0.3013863099864077</v>
      </c>
      <c r="BI67" s="176">
        <f t="shared" si="345"/>
        <v>0.30110221354001421</v>
      </c>
      <c r="BJ67" s="176">
        <f t="shared" si="326"/>
        <v>0.29680925102143885</v>
      </c>
      <c r="BK67" s="176">
        <f t="shared" si="326"/>
        <v>0.28592148616521479</v>
      </c>
      <c r="BL67" s="176">
        <f t="shared" si="326"/>
        <v>0.28241443075742045</v>
      </c>
      <c r="BM67" s="176">
        <f t="shared" si="326"/>
        <v>0.27809646642692037</v>
      </c>
      <c r="BN67" s="176">
        <f t="shared" si="326"/>
        <v>0.26704956319005529</v>
      </c>
      <c r="BO67" s="176">
        <f t="shared" si="326"/>
        <v>0.25712942228959762</v>
      </c>
      <c r="BP67" s="176">
        <f t="shared" si="326"/>
        <v>0.25340760920322553</v>
      </c>
      <c r="BQ67" s="176">
        <f t="shared" si="326"/>
        <v>0.23907780559273545</v>
      </c>
      <c r="BR67" s="176">
        <f t="shared" si="326"/>
        <v>0.23816227903190595</v>
      </c>
      <c r="BS67" s="176">
        <f t="shared" si="326"/>
        <v>0.23046269261842556</v>
      </c>
      <c r="BT67" s="176">
        <f t="shared" si="306"/>
        <v>0</v>
      </c>
      <c r="BU67" s="176">
        <f t="shared" si="306"/>
        <v>0</v>
      </c>
      <c r="BV67" s="176">
        <f t="shared" si="306"/>
        <v>0</v>
      </c>
      <c r="BW67" s="176">
        <f t="shared" si="306"/>
        <v>0</v>
      </c>
      <c r="BX67" s="176">
        <f t="shared" si="306"/>
        <v>0</v>
      </c>
      <c r="BY67" s="176">
        <f t="shared" si="306"/>
        <v>0</v>
      </c>
      <c r="BZ67" s="176">
        <f t="shared" si="306"/>
        <v>0</v>
      </c>
      <c r="CA67" s="176">
        <f t="shared" si="306"/>
        <v>0</v>
      </c>
      <c r="CB67" s="176">
        <f t="shared" si="306"/>
        <v>0</v>
      </c>
      <c r="CC67" s="176">
        <f t="shared" si="306"/>
        <v>0</v>
      </c>
      <c r="CD67" s="176">
        <f t="shared" si="306"/>
        <v>0</v>
      </c>
      <c r="CE67" s="176">
        <f t="shared" si="306"/>
        <v>0</v>
      </c>
      <c r="CF67" s="176">
        <f t="shared" si="306"/>
        <v>0</v>
      </c>
      <c r="CG67" s="176">
        <f t="shared" si="306"/>
        <v>0</v>
      </c>
      <c r="CH67" s="176">
        <f t="shared" si="306"/>
        <v>0</v>
      </c>
      <c r="CI67" s="187"/>
      <c r="CJ67" s="176">
        <v>0</v>
      </c>
      <c r="CK67" s="176">
        <f t="shared" si="327"/>
        <v>0.47772962010597159</v>
      </c>
      <c r="CL67" s="176">
        <f t="shared" si="327"/>
        <v>0.47565074925245804</v>
      </c>
      <c r="CM67" s="176">
        <f t="shared" si="327"/>
        <v>0.44325058354339131</v>
      </c>
      <c r="CN67" s="176">
        <f t="shared" si="327"/>
        <v>0.40823406120386352</v>
      </c>
      <c r="CO67" s="176">
        <f t="shared" si="327"/>
        <v>0.39478208570277251</v>
      </c>
      <c r="CP67" s="176">
        <f t="shared" si="327"/>
        <v>0.38179671504869073</v>
      </c>
      <c r="CQ67" s="176">
        <f t="shared" si="327"/>
        <v>0.38902858858380185</v>
      </c>
      <c r="CR67" s="176">
        <f t="shared" si="327"/>
        <v>0.39440866644089578</v>
      </c>
      <c r="CS67" s="176">
        <f t="shared" si="327"/>
        <v>0.38897807170182269</v>
      </c>
      <c r="CT67" s="176">
        <f t="shared" si="327"/>
        <v>0.38642982699676948</v>
      </c>
      <c r="CU67" s="176">
        <f t="shared" si="327"/>
        <v>0.37429566315430157</v>
      </c>
      <c r="CV67" s="176">
        <f t="shared" si="327"/>
        <v>0.36753158630568977</v>
      </c>
      <c r="CW67" s="176">
        <f t="shared" si="327"/>
        <v>0.3636217277971357</v>
      </c>
      <c r="CX67" s="176">
        <f t="shared" si="327"/>
        <v>0.3508656153735949</v>
      </c>
      <c r="CY67" s="176">
        <f t="shared" si="327"/>
        <v>0.3395633147265244</v>
      </c>
      <c r="CZ67" s="176">
        <f t="shared" si="327"/>
        <v>0.32858661477302376</v>
      </c>
      <c r="DA67" s="176">
        <f t="shared" si="318"/>
        <v>0.30617545229976273</v>
      </c>
      <c r="DB67" s="176">
        <f t="shared" si="318"/>
        <v>0.30318057696075651</v>
      </c>
      <c r="DC67" s="176">
        <f t="shared" si="318"/>
        <v>0.29265579182336698</v>
      </c>
      <c r="DD67" s="176">
        <f t="shared" si="318"/>
        <v>0.28599508801780993</v>
      </c>
      <c r="DE67" s="176">
        <f t="shared" si="318"/>
        <v>0</v>
      </c>
      <c r="DF67" s="176">
        <f t="shared" si="318"/>
        <v>0</v>
      </c>
      <c r="DG67" s="176">
        <f t="shared" si="318"/>
        <v>0</v>
      </c>
      <c r="DH67" s="176">
        <f t="shared" si="318"/>
        <v>0</v>
      </c>
      <c r="DI67" s="176">
        <f t="shared" si="318"/>
        <v>0</v>
      </c>
      <c r="DJ67" s="176">
        <f t="shared" si="319"/>
        <v>0</v>
      </c>
      <c r="DK67" s="176">
        <f t="shared" si="319"/>
        <v>0</v>
      </c>
      <c r="DL67" s="176">
        <f t="shared" si="319"/>
        <v>0</v>
      </c>
      <c r="DM67" s="176">
        <f t="shared" si="319"/>
        <v>0</v>
      </c>
      <c r="DN67" s="176">
        <f t="shared" si="319"/>
        <v>0</v>
      </c>
      <c r="DO67" s="176">
        <f t="shared" si="319"/>
        <v>0</v>
      </c>
      <c r="DP67" s="176">
        <f t="shared" si="319"/>
        <v>0</v>
      </c>
      <c r="DQ67" s="176">
        <f t="shared" si="319"/>
        <v>0</v>
      </c>
      <c r="DR67" s="176">
        <f t="shared" si="319"/>
        <v>0</v>
      </c>
      <c r="DS67" s="176">
        <f t="shared" si="319"/>
        <v>0</v>
      </c>
      <c r="DT67" s="187"/>
      <c r="DU67" s="176">
        <v>0</v>
      </c>
      <c r="DV67" s="176">
        <f t="shared" si="307"/>
        <v>0.34193671251359004</v>
      </c>
      <c r="DW67" s="176">
        <f t="shared" si="307"/>
        <v>0.34397648684030041</v>
      </c>
      <c r="DX67" s="176">
        <f t="shared" si="307"/>
        <v>0.33832621137889812</v>
      </c>
      <c r="DY67" s="176">
        <f t="shared" si="307"/>
        <v>0.31359953699732823</v>
      </c>
      <c r="DZ67" s="176">
        <f t="shared" si="307"/>
        <v>0.30294216479617442</v>
      </c>
      <c r="EA67" s="176">
        <f t="shared" si="307"/>
        <v>0.29632841179549008</v>
      </c>
      <c r="EB67" s="176">
        <f t="shared" si="307"/>
        <v>0.29822036748423519</v>
      </c>
      <c r="EC67" s="176">
        <f t="shared" si="307"/>
        <v>0.3013863099864077</v>
      </c>
      <c r="ED67" s="176">
        <f t="shared" si="307"/>
        <v>0.30110221354001421</v>
      </c>
      <c r="EE67" s="176">
        <f t="shared" si="307"/>
        <v>0.29680925102143885</v>
      </c>
      <c r="EF67" s="176">
        <f t="shared" si="279"/>
        <v>0.28592148616521479</v>
      </c>
      <c r="EG67" s="176">
        <f t="shared" si="279"/>
        <v>0.28241443075742045</v>
      </c>
      <c r="EH67" s="176">
        <f t="shared" si="279"/>
        <v>0.27809646642692037</v>
      </c>
      <c r="EI67" s="176">
        <f t="shared" si="279"/>
        <v>0.26704956319005529</v>
      </c>
      <c r="EJ67" s="176">
        <f t="shared" si="279"/>
        <v>0.25712942228959762</v>
      </c>
      <c r="EK67" s="176">
        <f t="shared" si="279"/>
        <v>0.25340760920322553</v>
      </c>
      <c r="EL67" s="176">
        <f t="shared" si="279"/>
        <v>0.23907780559273545</v>
      </c>
      <c r="EM67" s="176">
        <f t="shared" si="279"/>
        <v>0.23816227903190595</v>
      </c>
      <c r="EN67" s="176">
        <f t="shared" si="279"/>
        <v>0.23046269261842556</v>
      </c>
      <c r="EO67" s="176">
        <f t="shared" si="279"/>
        <v>0.22518174447955464</v>
      </c>
      <c r="EP67" s="176">
        <f t="shared" si="328"/>
        <v>0</v>
      </c>
      <c r="EQ67" s="176">
        <f t="shared" si="328"/>
        <v>0</v>
      </c>
      <c r="ER67" s="176">
        <f t="shared" si="328"/>
        <v>0</v>
      </c>
      <c r="ES67" s="176">
        <f t="shared" si="328"/>
        <v>0</v>
      </c>
      <c r="ET67" s="176">
        <f t="shared" si="328"/>
        <v>0</v>
      </c>
      <c r="EU67" s="176">
        <f t="shared" si="328"/>
        <v>0</v>
      </c>
      <c r="EV67" s="176">
        <f t="shared" si="328"/>
        <v>0</v>
      </c>
      <c r="EW67" s="176">
        <f t="shared" si="328"/>
        <v>0</v>
      </c>
      <c r="EX67" s="176">
        <f t="shared" si="328"/>
        <v>0</v>
      </c>
      <c r="EY67" s="176">
        <f t="shared" si="328"/>
        <v>0</v>
      </c>
      <c r="EZ67" s="176">
        <f t="shared" si="328"/>
        <v>0</v>
      </c>
      <c r="FA67" s="176">
        <f t="shared" si="328"/>
        <v>0</v>
      </c>
      <c r="FB67" s="176">
        <f t="shared" si="328"/>
        <v>0</v>
      </c>
      <c r="FC67" s="176">
        <f t="shared" si="328"/>
        <v>0</v>
      </c>
      <c r="FD67" s="176">
        <f t="shared" si="328"/>
        <v>0</v>
      </c>
      <c r="FE67" s="187"/>
      <c r="FF67" s="176">
        <v>0</v>
      </c>
      <c r="FG67" s="176">
        <v>65</v>
      </c>
      <c r="FH67" s="176">
        <f t="shared" si="346"/>
        <v>0.47565074925245804</v>
      </c>
      <c r="FI67" s="176">
        <f t="shared" si="346"/>
        <v>0.44325058354339131</v>
      </c>
      <c r="FJ67" s="176">
        <f t="shared" si="346"/>
        <v>0.40823406120386352</v>
      </c>
      <c r="FK67" s="176">
        <f t="shared" si="346"/>
        <v>0.39478208570277251</v>
      </c>
      <c r="FL67" s="176">
        <f t="shared" si="346"/>
        <v>0.38179671504869073</v>
      </c>
      <c r="FM67" s="176">
        <f t="shared" si="346"/>
        <v>0.38902858858380185</v>
      </c>
      <c r="FN67" s="176">
        <f t="shared" si="346"/>
        <v>0.39440866644089578</v>
      </c>
      <c r="FO67" s="176">
        <f t="shared" si="346"/>
        <v>0.38897807170182269</v>
      </c>
      <c r="FP67" s="176">
        <f t="shared" si="346"/>
        <v>0.38642982699676948</v>
      </c>
      <c r="FQ67" s="176">
        <f t="shared" si="346"/>
        <v>0.37429566315430157</v>
      </c>
      <c r="FR67" s="176">
        <f t="shared" si="329"/>
        <v>0.36753158630568977</v>
      </c>
      <c r="FS67" s="176">
        <f t="shared" si="329"/>
        <v>0.3636217277971357</v>
      </c>
      <c r="FT67" s="176">
        <f t="shared" si="329"/>
        <v>0.3508656153735949</v>
      </c>
      <c r="FU67" s="176">
        <f t="shared" si="329"/>
        <v>0.3395633147265244</v>
      </c>
      <c r="FV67" s="176">
        <f t="shared" si="329"/>
        <v>0.32858661477302376</v>
      </c>
      <c r="FW67" s="176">
        <f t="shared" si="329"/>
        <v>0.30617545229976273</v>
      </c>
      <c r="FX67" s="176">
        <f t="shared" si="329"/>
        <v>0.30318057696075651</v>
      </c>
      <c r="FY67" s="176">
        <f t="shared" si="329"/>
        <v>0.29265579182336698</v>
      </c>
      <c r="FZ67" s="176">
        <f t="shared" si="329"/>
        <v>0.28599508801780993</v>
      </c>
      <c r="GA67" s="176">
        <f t="shared" si="329"/>
        <v>0.2774037180300214</v>
      </c>
      <c r="GB67" s="176">
        <f t="shared" si="308"/>
        <v>0</v>
      </c>
      <c r="GC67" s="176">
        <f t="shared" si="308"/>
        <v>0</v>
      </c>
      <c r="GD67" s="176">
        <f t="shared" si="308"/>
        <v>0</v>
      </c>
      <c r="GE67" s="176">
        <f t="shared" si="308"/>
        <v>0</v>
      </c>
      <c r="GF67" s="176">
        <f t="shared" si="308"/>
        <v>0</v>
      </c>
      <c r="GG67" s="176">
        <f t="shared" si="308"/>
        <v>0</v>
      </c>
      <c r="GH67" s="176">
        <f t="shared" si="308"/>
        <v>0</v>
      </c>
      <c r="GI67" s="176">
        <f t="shared" si="308"/>
        <v>0</v>
      </c>
      <c r="GJ67" s="176">
        <f t="shared" si="308"/>
        <v>0</v>
      </c>
      <c r="GK67" s="176">
        <f t="shared" si="308"/>
        <v>0</v>
      </c>
      <c r="GL67" s="176">
        <f t="shared" si="308"/>
        <v>0</v>
      </c>
      <c r="GM67" s="176">
        <f t="shared" si="308"/>
        <v>0</v>
      </c>
      <c r="GN67" s="176">
        <f t="shared" si="308"/>
        <v>0</v>
      </c>
      <c r="GO67" s="176">
        <f t="shared" si="308"/>
        <v>0</v>
      </c>
      <c r="GP67" s="176">
        <f t="shared" si="308"/>
        <v>0</v>
      </c>
      <c r="GQ67" s="187"/>
      <c r="GR67" s="176">
        <v>0</v>
      </c>
      <c r="GS67" s="176">
        <v>0</v>
      </c>
      <c r="GT67" s="176">
        <f t="shared" si="347"/>
        <v>0.34397648684030041</v>
      </c>
      <c r="GU67" s="176">
        <f t="shared" si="347"/>
        <v>0.33832621137889812</v>
      </c>
      <c r="GV67" s="176">
        <f t="shared" si="347"/>
        <v>0.31359953699732823</v>
      </c>
      <c r="GW67" s="176">
        <f t="shared" si="347"/>
        <v>0.30294216479617442</v>
      </c>
      <c r="GX67" s="176">
        <f t="shared" si="347"/>
        <v>0.29632841179549008</v>
      </c>
      <c r="GY67" s="176">
        <f t="shared" si="347"/>
        <v>0.29822036748423519</v>
      </c>
      <c r="GZ67" s="176">
        <f t="shared" si="347"/>
        <v>0.3013863099864077</v>
      </c>
      <c r="HA67" s="176">
        <f t="shared" si="347"/>
        <v>0.30110221354001421</v>
      </c>
      <c r="HB67" s="176">
        <f t="shared" si="347"/>
        <v>0.29680925102143885</v>
      </c>
      <c r="HC67" s="176">
        <f t="shared" si="347"/>
        <v>0.28592148616521479</v>
      </c>
      <c r="HD67" s="176">
        <f t="shared" si="330"/>
        <v>0.28241443075742045</v>
      </c>
      <c r="HE67" s="176">
        <f t="shared" si="330"/>
        <v>0.27809646642692037</v>
      </c>
      <c r="HF67" s="176">
        <f t="shared" si="330"/>
        <v>0.26704956319005529</v>
      </c>
      <c r="HG67" s="176">
        <f t="shared" si="330"/>
        <v>0.25712942228959762</v>
      </c>
      <c r="HH67" s="176">
        <f t="shared" si="330"/>
        <v>0.25340760920322553</v>
      </c>
      <c r="HI67" s="176">
        <f t="shared" si="330"/>
        <v>0.23907780559273545</v>
      </c>
      <c r="HJ67" s="176">
        <f t="shared" si="330"/>
        <v>0.23816227903190595</v>
      </c>
      <c r="HK67" s="176">
        <f t="shared" si="330"/>
        <v>0.23046269261842556</v>
      </c>
      <c r="HL67" s="176">
        <f t="shared" si="330"/>
        <v>0.22518174447955464</v>
      </c>
      <c r="HM67" s="176">
        <f t="shared" si="330"/>
        <v>0.21856707794358168</v>
      </c>
      <c r="HN67" s="176">
        <f t="shared" si="309"/>
        <v>0</v>
      </c>
      <c r="HO67" s="176">
        <f t="shared" si="309"/>
        <v>0</v>
      </c>
      <c r="HP67" s="176">
        <f t="shared" si="309"/>
        <v>0</v>
      </c>
      <c r="HQ67" s="176">
        <f t="shared" si="309"/>
        <v>0</v>
      </c>
      <c r="HR67" s="176">
        <f t="shared" si="309"/>
        <v>0</v>
      </c>
      <c r="HS67" s="176">
        <f t="shared" si="309"/>
        <v>0</v>
      </c>
      <c r="HT67" s="176">
        <f t="shared" si="309"/>
        <v>0</v>
      </c>
      <c r="HU67" s="176">
        <f t="shared" si="309"/>
        <v>0</v>
      </c>
      <c r="HV67" s="176">
        <f t="shared" si="309"/>
        <v>0</v>
      </c>
      <c r="HW67" s="176">
        <f t="shared" si="309"/>
        <v>0</v>
      </c>
      <c r="HX67" s="176">
        <f t="shared" si="309"/>
        <v>0</v>
      </c>
      <c r="HY67" s="176">
        <f t="shared" si="309"/>
        <v>0</v>
      </c>
      <c r="HZ67" s="176">
        <f t="shared" si="309"/>
        <v>0</v>
      </c>
      <c r="IA67" s="176">
        <f t="shared" si="309"/>
        <v>0</v>
      </c>
      <c r="IB67" s="176">
        <f t="shared" si="309"/>
        <v>0</v>
      </c>
    </row>
    <row r="68" spans="1:236" s="187" customFormat="1">
      <c r="A68" s="418" t="s">
        <v>150</v>
      </c>
      <c r="B68" s="419">
        <f t="shared" ref="B68" si="357">SUM(P68:AX68)*VLOOKUP($A68,input,12,FALSE)</f>
        <v>0</v>
      </c>
      <c r="C68" s="225">
        <f t="shared" ref="C68" si="358">SUM(AZ68:CH68)*VLOOKUP($A68,input,12,FALSE)</f>
        <v>589990.71762047394</v>
      </c>
      <c r="D68" s="226">
        <f t="shared" ref="D68" si="359">SUM(B68:C68)</f>
        <v>589990.71762047394</v>
      </c>
      <c r="E68" s="227">
        <f t="shared" ref="E68" si="360">IF(Years&gt;1,SUM(CJ68:DS68)*VLOOKUP($A68,input,26,FALSE),0)</f>
        <v>0</v>
      </c>
      <c r="F68" s="228">
        <f t="shared" ref="F68" si="361">IF(Years&gt;1,SUM(DU68:FD68)*VLOOKUP($A68,input,26,FALSE),0)</f>
        <v>0</v>
      </c>
      <c r="G68" s="227">
        <f t="shared" ref="G68" si="362">IF(Years&gt;2,SUM(FF68:GP68)*VLOOKUP($A68,input,40,FALSE),0)</f>
        <v>0</v>
      </c>
      <c r="H68" s="228">
        <f t="shared" ref="H68" si="363">IF(Years&gt;2,SUM(GR68:IB68)*VLOOKUP($A68,input,40,FALSE),0)</f>
        <v>0</v>
      </c>
      <c r="I68" s="227">
        <f t="shared" ref="I68" si="364">B68+E68+G68</f>
        <v>0</v>
      </c>
      <c r="J68" s="176">
        <f t="shared" ref="J68" si="365">H68+F68+C68</f>
        <v>589990.71762047394</v>
      </c>
      <c r="K68" s="228">
        <f t="shared" ref="K68" si="366">SUM(I68:J68)</f>
        <v>589990.71762047394</v>
      </c>
      <c r="L68" s="227">
        <f t="shared" ref="L68" si="367">(B68*VLOOKUP($A68,input,16,FALSE))+(E68*VLOOKUP($A68,input,30,FALSE))+(G68*VLOOKUP($A68,input,44,FALSE))</f>
        <v>0</v>
      </c>
      <c r="M68" s="176">
        <f t="shared" ref="M68" si="368">(C68*(VLOOKUP($A68,input,16,FALSE))+(F68*VLOOKUP($A68,input,30,FALSE))+(H68*VLOOKUP($A68,input,44,FALSE)))</f>
        <v>471992.57409637916</v>
      </c>
      <c r="N68" s="228">
        <f t="shared" ref="N68" si="369">SUM(L68:M68)</f>
        <v>471992.57409637916</v>
      </c>
      <c r="O68" s="176">
        <f t="shared" si="356"/>
        <v>28.981735464624485</v>
      </c>
      <c r="P68" s="176">
        <f t="shared" si="344"/>
        <v>0</v>
      </c>
      <c r="Q68" s="176">
        <f t="shared" si="344"/>
        <v>0</v>
      </c>
      <c r="R68" s="176">
        <f t="shared" si="344"/>
        <v>0</v>
      </c>
      <c r="S68" s="176">
        <f t="shared" si="344"/>
        <v>0</v>
      </c>
      <c r="T68" s="176">
        <f t="shared" si="344"/>
        <v>0</v>
      </c>
      <c r="U68" s="176">
        <f t="shared" si="344"/>
        <v>0</v>
      </c>
      <c r="V68" s="176">
        <f t="shared" si="344"/>
        <v>0</v>
      </c>
      <c r="W68" s="176">
        <f t="shared" si="344"/>
        <v>0</v>
      </c>
      <c r="X68" s="176">
        <f t="shared" si="344"/>
        <v>0</v>
      </c>
      <c r="Y68" s="176">
        <f t="shared" si="344"/>
        <v>0</v>
      </c>
      <c r="Z68" s="176">
        <f t="shared" si="325"/>
        <v>0</v>
      </c>
      <c r="AA68" s="176">
        <f t="shared" si="325"/>
        <v>0</v>
      </c>
      <c r="AB68" s="176">
        <f t="shared" si="325"/>
        <v>0</v>
      </c>
      <c r="AC68" s="176">
        <f t="shared" si="325"/>
        <v>0</v>
      </c>
      <c r="AD68" s="176">
        <f t="shared" si="325"/>
        <v>0</v>
      </c>
      <c r="AE68" s="176">
        <f t="shared" si="325"/>
        <v>0</v>
      </c>
      <c r="AF68" s="176">
        <f t="shared" si="325"/>
        <v>0</v>
      </c>
      <c r="AG68" s="176">
        <f t="shared" si="325"/>
        <v>0</v>
      </c>
      <c r="AH68" s="176">
        <f t="shared" si="325"/>
        <v>0</v>
      </c>
      <c r="AI68" s="176">
        <f t="shared" si="325"/>
        <v>0</v>
      </c>
      <c r="AJ68" s="176">
        <f t="shared" si="305"/>
        <v>0</v>
      </c>
      <c r="AK68" s="176">
        <f t="shared" si="305"/>
        <v>0</v>
      </c>
      <c r="AL68" s="176">
        <f t="shared" si="305"/>
        <v>0</v>
      </c>
      <c r="AM68" s="176">
        <f t="shared" si="305"/>
        <v>0</v>
      </c>
      <c r="AN68" s="176">
        <f t="shared" si="305"/>
        <v>0</v>
      </c>
      <c r="AO68" s="176">
        <f t="shared" si="305"/>
        <v>0</v>
      </c>
      <c r="AP68" s="176">
        <f t="shared" si="305"/>
        <v>0</v>
      </c>
      <c r="AQ68" s="176">
        <f t="shared" si="305"/>
        <v>0</v>
      </c>
      <c r="AR68" s="176">
        <f t="shared" si="305"/>
        <v>0</v>
      </c>
      <c r="AS68" s="176">
        <f t="shared" si="305"/>
        <v>0</v>
      </c>
      <c r="AT68" s="176">
        <f t="shared" si="305"/>
        <v>0</v>
      </c>
      <c r="AU68" s="176">
        <f t="shared" si="305"/>
        <v>0</v>
      </c>
      <c r="AV68" s="176">
        <f t="shared" si="305"/>
        <v>0</v>
      </c>
      <c r="AW68" s="176">
        <f t="shared" si="305"/>
        <v>0</v>
      </c>
      <c r="AX68" s="176">
        <f t="shared" si="305"/>
        <v>0</v>
      </c>
      <c r="AZ68" s="176">
        <f t="shared" si="345"/>
        <v>28.981735464624485</v>
      </c>
      <c r="BA68" s="176">
        <f t="shared" si="345"/>
        <v>28.537192102475473</v>
      </c>
      <c r="BB68" s="176">
        <f t="shared" si="345"/>
        <v>28.707426621545192</v>
      </c>
      <c r="BC68" s="176">
        <f t="shared" si="345"/>
        <v>28.235868609863328</v>
      </c>
      <c r="BD68" s="176">
        <f t="shared" si="345"/>
        <v>26.17224153778</v>
      </c>
      <c r="BE68" s="176">
        <f t="shared" si="345"/>
        <v>25.282803619352858</v>
      </c>
      <c r="BF68" s="176">
        <f t="shared" si="345"/>
        <v>24.730836155808408</v>
      </c>
      <c r="BG68" s="176">
        <f t="shared" si="345"/>
        <v>24.888734097044964</v>
      </c>
      <c r="BH68" s="176">
        <f t="shared" si="345"/>
        <v>25.152955825989316</v>
      </c>
      <c r="BI68" s="176">
        <f t="shared" si="345"/>
        <v>25.129245839405058</v>
      </c>
      <c r="BJ68" s="176">
        <f t="shared" si="326"/>
        <v>24.770965808048544</v>
      </c>
      <c r="BK68" s="176">
        <f t="shared" si="326"/>
        <v>23.862299888602124</v>
      </c>
      <c r="BL68" s="176">
        <f t="shared" si="326"/>
        <v>23.569609720440454</v>
      </c>
      <c r="BM68" s="176">
        <f t="shared" si="326"/>
        <v>23.209243099713177</v>
      </c>
      <c r="BN68" s="176">
        <f t="shared" si="326"/>
        <v>22.287295884714002</v>
      </c>
      <c r="BO68" s="176">
        <f t="shared" si="326"/>
        <v>21.459385466792046</v>
      </c>
      <c r="BP68" s="176">
        <f t="shared" si="326"/>
        <v>21.148772154069491</v>
      </c>
      <c r="BQ68" s="176">
        <f t="shared" si="326"/>
        <v>19.952842195518905</v>
      </c>
      <c r="BR68" s="176">
        <f t="shared" si="326"/>
        <v>19.876434613691103</v>
      </c>
      <c r="BS68" s="176">
        <f t="shared" si="326"/>
        <v>19.233846179779178</v>
      </c>
      <c r="BT68" s="176">
        <f t="shared" si="306"/>
        <v>0</v>
      </c>
      <c r="BU68" s="176">
        <f t="shared" si="306"/>
        <v>0</v>
      </c>
      <c r="BV68" s="176">
        <f t="shared" si="306"/>
        <v>0</v>
      </c>
      <c r="BW68" s="176">
        <f t="shared" si="306"/>
        <v>0</v>
      </c>
      <c r="BX68" s="176">
        <f t="shared" si="306"/>
        <v>0</v>
      </c>
      <c r="BY68" s="176">
        <f t="shared" si="306"/>
        <v>0</v>
      </c>
      <c r="BZ68" s="176">
        <f t="shared" si="306"/>
        <v>0</v>
      </c>
      <c r="CA68" s="176">
        <f t="shared" si="306"/>
        <v>0</v>
      </c>
      <c r="CB68" s="176">
        <f t="shared" si="306"/>
        <v>0</v>
      </c>
      <c r="CC68" s="176">
        <f t="shared" si="306"/>
        <v>0</v>
      </c>
      <c r="CD68" s="176">
        <f t="shared" si="306"/>
        <v>0</v>
      </c>
      <c r="CE68" s="176">
        <f t="shared" si="306"/>
        <v>0</v>
      </c>
      <c r="CF68" s="176">
        <f t="shared" si="306"/>
        <v>0</v>
      </c>
      <c r="CG68" s="176">
        <f t="shared" si="306"/>
        <v>0</v>
      </c>
      <c r="CH68" s="176">
        <f t="shared" si="306"/>
        <v>0</v>
      </c>
      <c r="CJ68" s="176">
        <v>0</v>
      </c>
      <c r="CK68" s="176">
        <f t="shared" si="327"/>
        <v>0</v>
      </c>
      <c r="CL68" s="176">
        <f t="shared" si="327"/>
        <v>0</v>
      </c>
      <c r="CM68" s="176">
        <f t="shared" si="327"/>
        <v>0</v>
      </c>
      <c r="CN68" s="176">
        <f t="shared" si="327"/>
        <v>0</v>
      </c>
      <c r="CO68" s="176">
        <f t="shared" si="327"/>
        <v>0</v>
      </c>
      <c r="CP68" s="176">
        <f t="shared" si="327"/>
        <v>0</v>
      </c>
      <c r="CQ68" s="176">
        <f t="shared" si="327"/>
        <v>0</v>
      </c>
      <c r="CR68" s="176">
        <f t="shared" si="327"/>
        <v>0</v>
      </c>
      <c r="CS68" s="176">
        <f t="shared" si="327"/>
        <v>0</v>
      </c>
      <c r="CT68" s="176">
        <f t="shared" si="327"/>
        <v>0</v>
      </c>
      <c r="CU68" s="176">
        <f t="shared" si="327"/>
        <v>0</v>
      </c>
      <c r="CV68" s="176">
        <f t="shared" si="327"/>
        <v>0</v>
      </c>
      <c r="CW68" s="176">
        <f t="shared" si="327"/>
        <v>0</v>
      </c>
      <c r="CX68" s="176">
        <f t="shared" si="327"/>
        <v>0</v>
      </c>
      <c r="CY68" s="176">
        <f t="shared" si="327"/>
        <v>0</v>
      </c>
      <c r="CZ68" s="176">
        <f t="shared" si="327"/>
        <v>0</v>
      </c>
      <c r="DA68" s="176">
        <f t="shared" si="318"/>
        <v>0</v>
      </c>
      <c r="DB68" s="176">
        <f t="shared" si="318"/>
        <v>0</v>
      </c>
      <c r="DC68" s="176">
        <f t="shared" si="318"/>
        <v>0</v>
      </c>
      <c r="DD68" s="176">
        <f t="shared" si="318"/>
        <v>0</v>
      </c>
      <c r="DE68" s="176">
        <f t="shared" si="318"/>
        <v>0</v>
      </c>
      <c r="DF68" s="176">
        <f t="shared" si="318"/>
        <v>0</v>
      </c>
      <c r="DG68" s="176">
        <f t="shared" si="318"/>
        <v>0</v>
      </c>
      <c r="DH68" s="176">
        <f t="shared" si="318"/>
        <v>0</v>
      </c>
      <c r="DI68" s="176">
        <f t="shared" si="318"/>
        <v>0</v>
      </c>
      <c r="DJ68" s="176">
        <f t="shared" si="319"/>
        <v>0</v>
      </c>
      <c r="DK68" s="176">
        <f t="shared" si="319"/>
        <v>0</v>
      </c>
      <c r="DL68" s="176">
        <f t="shared" si="319"/>
        <v>0</v>
      </c>
      <c r="DM68" s="176">
        <f t="shared" si="319"/>
        <v>0</v>
      </c>
      <c r="DN68" s="176">
        <f t="shared" si="319"/>
        <v>0</v>
      </c>
      <c r="DO68" s="176">
        <f t="shared" si="319"/>
        <v>0</v>
      </c>
      <c r="DP68" s="176">
        <f t="shared" si="319"/>
        <v>0</v>
      </c>
      <c r="DQ68" s="176">
        <f t="shared" si="319"/>
        <v>0</v>
      </c>
      <c r="DR68" s="176">
        <f t="shared" si="319"/>
        <v>0</v>
      </c>
      <c r="DS68" s="176">
        <f t="shared" si="319"/>
        <v>0</v>
      </c>
      <c r="DU68" s="176">
        <v>0</v>
      </c>
      <c r="DV68" s="176">
        <f t="shared" si="307"/>
        <v>28.537192102475473</v>
      </c>
      <c r="DW68" s="176">
        <f t="shared" si="307"/>
        <v>28.707426621545192</v>
      </c>
      <c r="DX68" s="176">
        <f t="shared" si="307"/>
        <v>28.235868609863328</v>
      </c>
      <c r="DY68" s="176">
        <f t="shared" si="307"/>
        <v>26.17224153778</v>
      </c>
      <c r="DZ68" s="176">
        <f t="shared" si="307"/>
        <v>25.282803619352858</v>
      </c>
      <c r="EA68" s="176">
        <f t="shared" si="307"/>
        <v>24.730836155808408</v>
      </c>
      <c r="EB68" s="176">
        <f t="shared" si="307"/>
        <v>24.888734097044964</v>
      </c>
      <c r="EC68" s="176">
        <f t="shared" si="307"/>
        <v>25.152955825989316</v>
      </c>
      <c r="ED68" s="176">
        <f t="shared" si="307"/>
        <v>25.129245839405058</v>
      </c>
      <c r="EE68" s="176">
        <f t="shared" si="307"/>
        <v>24.770965808048544</v>
      </c>
      <c r="EF68" s="176">
        <f t="shared" si="279"/>
        <v>23.862299888602124</v>
      </c>
      <c r="EG68" s="176">
        <f t="shared" si="279"/>
        <v>23.569609720440454</v>
      </c>
      <c r="EH68" s="176">
        <f t="shared" si="279"/>
        <v>23.209243099713177</v>
      </c>
      <c r="EI68" s="176">
        <f t="shared" si="279"/>
        <v>22.287295884714002</v>
      </c>
      <c r="EJ68" s="176">
        <f t="shared" si="279"/>
        <v>21.459385466792046</v>
      </c>
      <c r="EK68" s="176">
        <f t="shared" si="279"/>
        <v>21.148772154069491</v>
      </c>
      <c r="EL68" s="176">
        <f t="shared" si="279"/>
        <v>19.952842195518905</v>
      </c>
      <c r="EM68" s="176">
        <f t="shared" si="279"/>
        <v>19.876434613691103</v>
      </c>
      <c r="EN68" s="176">
        <f t="shared" si="279"/>
        <v>19.233846179779178</v>
      </c>
      <c r="EO68" s="176">
        <f t="shared" si="279"/>
        <v>18.793111312749716</v>
      </c>
      <c r="EP68" s="176">
        <f t="shared" si="328"/>
        <v>0</v>
      </c>
      <c r="EQ68" s="176">
        <f t="shared" si="328"/>
        <v>0</v>
      </c>
      <c r="ER68" s="176">
        <f t="shared" si="328"/>
        <v>0</v>
      </c>
      <c r="ES68" s="176">
        <f t="shared" si="328"/>
        <v>0</v>
      </c>
      <c r="ET68" s="176">
        <f t="shared" si="328"/>
        <v>0</v>
      </c>
      <c r="EU68" s="176">
        <f t="shared" si="328"/>
        <v>0</v>
      </c>
      <c r="EV68" s="176">
        <f t="shared" si="328"/>
        <v>0</v>
      </c>
      <c r="EW68" s="176">
        <f t="shared" si="328"/>
        <v>0</v>
      </c>
      <c r="EX68" s="176">
        <f t="shared" si="328"/>
        <v>0</v>
      </c>
      <c r="EY68" s="176">
        <f t="shared" si="328"/>
        <v>0</v>
      </c>
      <c r="EZ68" s="176">
        <f t="shared" si="328"/>
        <v>0</v>
      </c>
      <c r="FA68" s="176">
        <f t="shared" si="328"/>
        <v>0</v>
      </c>
      <c r="FB68" s="176">
        <f t="shared" si="328"/>
        <v>0</v>
      </c>
      <c r="FC68" s="176">
        <f t="shared" si="328"/>
        <v>0</v>
      </c>
      <c r="FD68" s="176">
        <f t="shared" si="328"/>
        <v>0</v>
      </c>
      <c r="FF68" s="176">
        <v>0</v>
      </c>
      <c r="FG68" s="176">
        <v>66</v>
      </c>
      <c r="FH68" s="176">
        <f t="shared" si="346"/>
        <v>0</v>
      </c>
      <c r="FI68" s="176">
        <f t="shared" si="346"/>
        <v>0</v>
      </c>
      <c r="FJ68" s="176">
        <f t="shared" si="346"/>
        <v>0</v>
      </c>
      <c r="FK68" s="176">
        <f t="shared" si="346"/>
        <v>0</v>
      </c>
      <c r="FL68" s="176">
        <f t="shared" si="346"/>
        <v>0</v>
      </c>
      <c r="FM68" s="176">
        <f t="shared" si="346"/>
        <v>0</v>
      </c>
      <c r="FN68" s="176">
        <f t="shared" si="346"/>
        <v>0</v>
      </c>
      <c r="FO68" s="176">
        <f t="shared" si="346"/>
        <v>0</v>
      </c>
      <c r="FP68" s="176">
        <f t="shared" si="346"/>
        <v>0</v>
      </c>
      <c r="FQ68" s="176">
        <f t="shared" si="346"/>
        <v>0</v>
      </c>
      <c r="FR68" s="176">
        <f t="shared" si="329"/>
        <v>0</v>
      </c>
      <c r="FS68" s="176">
        <f t="shared" si="329"/>
        <v>0</v>
      </c>
      <c r="FT68" s="176">
        <f t="shared" si="329"/>
        <v>0</v>
      </c>
      <c r="FU68" s="176">
        <f t="shared" si="329"/>
        <v>0</v>
      </c>
      <c r="FV68" s="176">
        <f t="shared" si="329"/>
        <v>0</v>
      </c>
      <c r="FW68" s="176">
        <f t="shared" si="329"/>
        <v>0</v>
      </c>
      <c r="FX68" s="176">
        <f t="shared" si="329"/>
        <v>0</v>
      </c>
      <c r="FY68" s="176">
        <f t="shared" si="329"/>
        <v>0</v>
      </c>
      <c r="FZ68" s="176">
        <f t="shared" si="329"/>
        <v>0</v>
      </c>
      <c r="GA68" s="176">
        <f t="shared" si="329"/>
        <v>0</v>
      </c>
      <c r="GB68" s="176">
        <f t="shared" si="308"/>
        <v>0</v>
      </c>
      <c r="GC68" s="176">
        <f t="shared" si="308"/>
        <v>0</v>
      </c>
      <c r="GD68" s="176">
        <f t="shared" si="308"/>
        <v>0</v>
      </c>
      <c r="GE68" s="176">
        <f t="shared" si="308"/>
        <v>0</v>
      </c>
      <c r="GF68" s="176">
        <f t="shared" si="308"/>
        <v>0</v>
      </c>
      <c r="GG68" s="176">
        <f t="shared" si="308"/>
        <v>0</v>
      </c>
      <c r="GH68" s="176">
        <f t="shared" si="308"/>
        <v>0</v>
      </c>
      <c r="GI68" s="176">
        <f t="shared" si="308"/>
        <v>0</v>
      </c>
      <c r="GJ68" s="176">
        <f t="shared" si="308"/>
        <v>0</v>
      </c>
      <c r="GK68" s="176">
        <f t="shared" si="308"/>
        <v>0</v>
      </c>
      <c r="GL68" s="176">
        <f t="shared" si="308"/>
        <v>0</v>
      </c>
      <c r="GM68" s="176">
        <f t="shared" si="308"/>
        <v>0</v>
      </c>
      <c r="GN68" s="176">
        <f t="shared" si="308"/>
        <v>0</v>
      </c>
      <c r="GO68" s="176">
        <f t="shared" si="308"/>
        <v>0</v>
      </c>
      <c r="GP68" s="176">
        <f t="shared" si="308"/>
        <v>0</v>
      </c>
      <c r="GR68" s="176">
        <v>0</v>
      </c>
      <c r="GS68" s="176">
        <v>0</v>
      </c>
      <c r="GT68" s="176">
        <f t="shared" si="347"/>
        <v>28.707426621545192</v>
      </c>
      <c r="GU68" s="176">
        <f t="shared" si="347"/>
        <v>28.235868609863328</v>
      </c>
      <c r="GV68" s="176">
        <f t="shared" si="347"/>
        <v>26.17224153778</v>
      </c>
      <c r="GW68" s="176">
        <f t="shared" si="347"/>
        <v>25.282803619352858</v>
      </c>
      <c r="GX68" s="176">
        <f t="shared" si="347"/>
        <v>24.730836155808408</v>
      </c>
      <c r="GY68" s="176">
        <f t="shared" si="347"/>
        <v>24.888734097044964</v>
      </c>
      <c r="GZ68" s="176">
        <f t="shared" si="347"/>
        <v>25.152955825989316</v>
      </c>
      <c r="HA68" s="176">
        <f t="shared" si="347"/>
        <v>25.129245839405058</v>
      </c>
      <c r="HB68" s="176">
        <f t="shared" si="347"/>
        <v>24.770965808048544</v>
      </c>
      <c r="HC68" s="176">
        <f t="shared" si="347"/>
        <v>23.862299888602124</v>
      </c>
      <c r="HD68" s="176">
        <f t="shared" si="330"/>
        <v>23.569609720440454</v>
      </c>
      <c r="HE68" s="176">
        <f t="shared" si="330"/>
        <v>23.209243099713177</v>
      </c>
      <c r="HF68" s="176">
        <f t="shared" si="330"/>
        <v>22.287295884714002</v>
      </c>
      <c r="HG68" s="176">
        <f t="shared" si="330"/>
        <v>21.459385466792046</v>
      </c>
      <c r="HH68" s="176">
        <f t="shared" si="330"/>
        <v>21.148772154069491</v>
      </c>
      <c r="HI68" s="176">
        <f t="shared" si="330"/>
        <v>19.952842195518905</v>
      </c>
      <c r="HJ68" s="176">
        <f t="shared" si="330"/>
        <v>19.876434613691103</v>
      </c>
      <c r="HK68" s="176">
        <f t="shared" si="330"/>
        <v>19.233846179779178</v>
      </c>
      <c r="HL68" s="176">
        <f t="shared" si="330"/>
        <v>18.793111312749716</v>
      </c>
      <c r="HM68" s="176">
        <f t="shared" si="330"/>
        <v>18.241067607810095</v>
      </c>
      <c r="HN68" s="176">
        <f t="shared" si="309"/>
        <v>0</v>
      </c>
      <c r="HO68" s="176">
        <f t="shared" si="309"/>
        <v>0</v>
      </c>
      <c r="HP68" s="176">
        <f t="shared" si="309"/>
        <v>0</v>
      </c>
      <c r="HQ68" s="176">
        <f t="shared" si="309"/>
        <v>0</v>
      </c>
      <c r="HR68" s="176">
        <f t="shared" si="309"/>
        <v>0</v>
      </c>
      <c r="HS68" s="176">
        <f t="shared" si="309"/>
        <v>0</v>
      </c>
      <c r="HT68" s="176">
        <f t="shared" si="309"/>
        <v>0</v>
      </c>
      <c r="HU68" s="176">
        <f t="shared" si="309"/>
        <v>0</v>
      </c>
      <c r="HV68" s="176">
        <f t="shared" si="309"/>
        <v>0</v>
      </c>
      <c r="HW68" s="176">
        <f t="shared" si="309"/>
        <v>0</v>
      </c>
      <c r="HX68" s="176">
        <f t="shared" si="309"/>
        <v>0</v>
      </c>
      <c r="HY68" s="176">
        <f t="shared" si="309"/>
        <v>0</v>
      </c>
      <c r="HZ68" s="176">
        <f t="shared" si="309"/>
        <v>0</v>
      </c>
      <c r="IA68" s="176">
        <f t="shared" si="309"/>
        <v>0</v>
      </c>
      <c r="IB68" s="176">
        <f t="shared" si="309"/>
        <v>0</v>
      </c>
    </row>
    <row r="69" spans="1:236" s="187" customFormat="1">
      <c r="A69" s="418" t="s">
        <v>151</v>
      </c>
      <c r="B69" s="419">
        <f t="shared" ref="B69" si="370">SUM(P69:AX69)*VLOOKUP($A69,input,12,FALSE)</f>
        <v>0</v>
      </c>
      <c r="C69" s="225">
        <f t="shared" ref="C69" si="371">SUM(AZ69:CH69)*VLOOKUP($A69,input,12,FALSE)</f>
        <v>465182.93616726447</v>
      </c>
      <c r="D69" s="226">
        <f t="shared" ref="D69" si="372">SUM(B69:C69)</f>
        <v>465182.93616726447</v>
      </c>
      <c r="E69" s="227">
        <f t="shared" ref="E69" si="373">IF(Years&gt;1,SUM(CJ69:DS69)*VLOOKUP($A69,input,26,FALSE),0)</f>
        <v>0</v>
      </c>
      <c r="F69" s="228">
        <f t="shared" ref="F69" si="374">IF(Years&gt;1,SUM(DU69:FD69)*VLOOKUP($A69,input,26,FALSE),0)</f>
        <v>0</v>
      </c>
      <c r="G69" s="227">
        <f t="shared" ref="G69" si="375">IF(Years&gt;2,SUM(FF69:GP69)*VLOOKUP($A69,input,40,FALSE),0)</f>
        <v>0</v>
      </c>
      <c r="H69" s="228">
        <f t="shared" ref="H69" si="376">IF(Years&gt;2,SUM(GR69:IB69)*VLOOKUP($A69,input,40,FALSE),0)</f>
        <v>0</v>
      </c>
      <c r="I69" s="227">
        <f t="shared" ref="I69" si="377">B69+E69+G69</f>
        <v>0</v>
      </c>
      <c r="J69" s="176">
        <f t="shared" ref="J69" si="378">H69+F69+C69</f>
        <v>465182.93616726447</v>
      </c>
      <c r="K69" s="228">
        <f t="shared" ref="K69" si="379">SUM(I69:J69)</f>
        <v>465182.93616726447</v>
      </c>
      <c r="L69" s="227">
        <f t="shared" ref="L69" si="380">(B69*VLOOKUP($A69,input,16,FALSE))+(E69*VLOOKUP($A69,input,30,FALSE))+(G69*VLOOKUP($A69,input,44,FALSE))</f>
        <v>0</v>
      </c>
      <c r="M69" s="176">
        <f t="shared" ref="M69" si="381">(C69*(VLOOKUP($A69,input,16,FALSE))+(F69*VLOOKUP($A69,input,30,FALSE))+(H69*VLOOKUP($A69,input,44,FALSE)))</f>
        <v>372146.34893381159</v>
      </c>
      <c r="N69" s="228">
        <f t="shared" ref="N69" si="382">SUM(L69:M69)</f>
        <v>372146.34893381159</v>
      </c>
      <c r="O69" s="176">
        <f t="shared" si="356"/>
        <v>48.834224257892259</v>
      </c>
      <c r="P69" s="176">
        <f t="shared" si="344"/>
        <v>0</v>
      </c>
      <c r="Q69" s="176">
        <f t="shared" si="344"/>
        <v>0</v>
      </c>
      <c r="R69" s="176">
        <f t="shared" si="344"/>
        <v>0</v>
      </c>
      <c r="S69" s="176">
        <f t="shared" si="344"/>
        <v>0</v>
      </c>
      <c r="T69" s="176">
        <f t="shared" si="344"/>
        <v>0</v>
      </c>
      <c r="U69" s="176">
        <f t="shared" si="344"/>
        <v>0</v>
      </c>
      <c r="V69" s="176">
        <f t="shared" si="344"/>
        <v>0</v>
      </c>
      <c r="W69" s="176">
        <f t="shared" si="344"/>
        <v>0</v>
      </c>
      <c r="X69" s="176">
        <f t="shared" si="344"/>
        <v>0</v>
      </c>
      <c r="Y69" s="176">
        <f t="shared" si="344"/>
        <v>0</v>
      </c>
      <c r="Z69" s="176">
        <f t="shared" si="325"/>
        <v>0</v>
      </c>
      <c r="AA69" s="176">
        <f t="shared" si="325"/>
        <v>0</v>
      </c>
      <c r="AB69" s="176">
        <f t="shared" si="325"/>
        <v>0</v>
      </c>
      <c r="AC69" s="176">
        <f t="shared" si="325"/>
        <v>0</v>
      </c>
      <c r="AD69" s="176">
        <f t="shared" si="325"/>
        <v>0</v>
      </c>
      <c r="AE69" s="176">
        <f t="shared" si="325"/>
        <v>0</v>
      </c>
      <c r="AF69" s="176">
        <f t="shared" si="325"/>
        <v>0</v>
      </c>
      <c r="AG69" s="176">
        <f t="shared" si="325"/>
        <v>0</v>
      </c>
      <c r="AH69" s="176">
        <f t="shared" si="325"/>
        <v>0</v>
      </c>
      <c r="AI69" s="176">
        <f t="shared" si="325"/>
        <v>0</v>
      </c>
      <c r="AJ69" s="176">
        <f t="shared" si="305"/>
        <v>0</v>
      </c>
      <c r="AK69" s="176">
        <f t="shared" si="305"/>
        <v>0</v>
      </c>
      <c r="AL69" s="176">
        <f t="shared" si="305"/>
        <v>0</v>
      </c>
      <c r="AM69" s="176">
        <f t="shared" si="305"/>
        <v>0</v>
      </c>
      <c r="AN69" s="176">
        <f t="shared" si="305"/>
        <v>0</v>
      </c>
      <c r="AO69" s="176">
        <f t="shared" si="305"/>
        <v>0</v>
      </c>
      <c r="AP69" s="176">
        <f t="shared" si="305"/>
        <v>0</v>
      </c>
      <c r="AQ69" s="176">
        <f t="shared" si="305"/>
        <v>0</v>
      </c>
      <c r="AR69" s="176">
        <f t="shared" si="305"/>
        <v>0</v>
      </c>
      <c r="AS69" s="176">
        <f t="shared" si="305"/>
        <v>0</v>
      </c>
      <c r="AT69" s="176">
        <f t="shared" si="305"/>
        <v>0</v>
      </c>
      <c r="AU69" s="176">
        <f t="shared" si="305"/>
        <v>0</v>
      </c>
      <c r="AV69" s="176">
        <f t="shared" si="305"/>
        <v>0</v>
      </c>
      <c r="AW69" s="176">
        <f t="shared" si="305"/>
        <v>0</v>
      </c>
      <c r="AX69" s="176">
        <f t="shared" si="305"/>
        <v>0</v>
      </c>
      <c r="AZ69" s="176">
        <f t="shared" si="345"/>
        <v>48.834224257892259</v>
      </c>
      <c r="BA69" s="176">
        <f t="shared" si="345"/>
        <v>48.085168692671168</v>
      </c>
      <c r="BB69" s="176">
        <f t="shared" si="345"/>
        <v>48.372013857303649</v>
      </c>
      <c r="BC69" s="176">
        <f t="shared" si="345"/>
        <v>47.577438607619705</v>
      </c>
      <c r="BD69" s="176">
        <f t="shared" si="345"/>
        <v>44.100226991159303</v>
      </c>
      <c r="BE69" s="176">
        <f t="shared" si="345"/>
        <v>42.601524098609566</v>
      </c>
      <c r="BF69" s="176">
        <f t="shared" si="345"/>
        <v>41.67145892253717</v>
      </c>
      <c r="BG69" s="176">
        <f t="shared" si="345"/>
        <v>41.937516953520763</v>
      </c>
      <c r="BH69" s="176">
        <f t="shared" si="345"/>
        <v>42.382730566791992</v>
      </c>
      <c r="BI69" s="176">
        <f t="shared" si="345"/>
        <v>42.34277923939753</v>
      </c>
      <c r="BJ69" s="176">
        <f t="shared" si="326"/>
        <v>41.739077386561796</v>
      </c>
      <c r="BK69" s="176">
        <f t="shared" si="326"/>
        <v>40.207975312294579</v>
      </c>
      <c r="BL69" s="176">
        <f t="shared" si="326"/>
        <v>39.714792378942164</v>
      </c>
      <c r="BM69" s="176">
        <f t="shared" si="326"/>
        <v>39.107574623016703</v>
      </c>
      <c r="BN69" s="176">
        <f t="shared" si="326"/>
        <v>37.554093565743095</v>
      </c>
      <c r="BO69" s="176">
        <f t="shared" si="326"/>
        <v>36.159064511544599</v>
      </c>
      <c r="BP69" s="176">
        <f t="shared" si="326"/>
        <v>35.635681079607089</v>
      </c>
      <c r="BQ69" s="176">
        <f t="shared" si="326"/>
        <v>33.620539099449353</v>
      </c>
      <c r="BR69" s="176">
        <f t="shared" si="326"/>
        <v>33.491792324069515</v>
      </c>
      <c r="BS69" s="176">
        <f t="shared" si="326"/>
        <v>32.409030812927917</v>
      </c>
      <c r="BT69" s="176">
        <f t="shared" si="306"/>
        <v>0</v>
      </c>
      <c r="BU69" s="176">
        <f t="shared" si="306"/>
        <v>0</v>
      </c>
      <c r="BV69" s="176">
        <f t="shared" si="306"/>
        <v>0</v>
      </c>
      <c r="BW69" s="176">
        <f t="shared" si="306"/>
        <v>0</v>
      </c>
      <c r="BX69" s="176">
        <f t="shared" si="306"/>
        <v>0</v>
      </c>
      <c r="BY69" s="176">
        <f t="shared" si="306"/>
        <v>0</v>
      </c>
      <c r="BZ69" s="176">
        <f t="shared" si="306"/>
        <v>0</v>
      </c>
      <c r="CA69" s="176">
        <f t="shared" si="306"/>
        <v>0</v>
      </c>
      <c r="CB69" s="176">
        <f t="shared" si="306"/>
        <v>0</v>
      </c>
      <c r="CC69" s="176">
        <f t="shared" si="306"/>
        <v>0</v>
      </c>
      <c r="CD69" s="176">
        <f t="shared" si="306"/>
        <v>0</v>
      </c>
      <c r="CE69" s="176">
        <f t="shared" si="306"/>
        <v>0</v>
      </c>
      <c r="CF69" s="176">
        <f t="shared" si="306"/>
        <v>0</v>
      </c>
      <c r="CG69" s="176">
        <f t="shared" si="306"/>
        <v>0</v>
      </c>
      <c r="CH69" s="176">
        <f t="shared" si="306"/>
        <v>0</v>
      </c>
      <c r="CJ69" s="176">
        <v>0</v>
      </c>
      <c r="CK69" s="176">
        <f t="shared" si="327"/>
        <v>0</v>
      </c>
      <c r="CL69" s="176">
        <f t="shared" si="327"/>
        <v>0</v>
      </c>
      <c r="CM69" s="176">
        <f t="shared" si="327"/>
        <v>0</v>
      </c>
      <c r="CN69" s="176">
        <f t="shared" si="327"/>
        <v>0</v>
      </c>
      <c r="CO69" s="176">
        <f t="shared" si="327"/>
        <v>0</v>
      </c>
      <c r="CP69" s="176">
        <f t="shared" si="327"/>
        <v>0</v>
      </c>
      <c r="CQ69" s="176">
        <f t="shared" si="327"/>
        <v>0</v>
      </c>
      <c r="CR69" s="176">
        <f t="shared" si="327"/>
        <v>0</v>
      </c>
      <c r="CS69" s="176">
        <f t="shared" si="327"/>
        <v>0</v>
      </c>
      <c r="CT69" s="176">
        <f t="shared" si="327"/>
        <v>0</v>
      </c>
      <c r="CU69" s="176">
        <f t="shared" si="327"/>
        <v>0</v>
      </c>
      <c r="CV69" s="176">
        <f t="shared" si="327"/>
        <v>0</v>
      </c>
      <c r="CW69" s="176">
        <f t="shared" si="327"/>
        <v>0</v>
      </c>
      <c r="CX69" s="176">
        <f t="shared" si="327"/>
        <v>0</v>
      </c>
      <c r="CY69" s="176">
        <f t="shared" si="327"/>
        <v>0</v>
      </c>
      <c r="CZ69" s="176">
        <f t="shared" si="327"/>
        <v>0</v>
      </c>
      <c r="DA69" s="176">
        <f t="shared" si="318"/>
        <v>0</v>
      </c>
      <c r="DB69" s="176">
        <f t="shared" si="318"/>
        <v>0</v>
      </c>
      <c r="DC69" s="176">
        <f t="shared" si="318"/>
        <v>0</v>
      </c>
      <c r="DD69" s="176">
        <f t="shared" si="318"/>
        <v>0</v>
      </c>
      <c r="DE69" s="176">
        <f t="shared" si="318"/>
        <v>0</v>
      </c>
      <c r="DF69" s="176">
        <f t="shared" si="318"/>
        <v>0</v>
      </c>
      <c r="DG69" s="176">
        <f t="shared" si="318"/>
        <v>0</v>
      </c>
      <c r="DH69" s="176">
        <f t="shared" si="318"/>
        <v>0</v>
      </c>
      <c r="DI69" s="176">
        <f t="shared" si="318"/>
        <v>0</v>
      </c>
      <c r="DJ69" s="176">
        <f t="shared" si="319"/>
        <v>0</v>
      </c>
      <c r="DK69" s="176">
        <f t="shared" si="319"/>
        <v>0</v>
      </c>
      <c r="DL69" s="176">
        <f t="shared" si="319"/>
        <v>0</v>
      </c>
      <c r="DM69" s="176">
        <f t="shared" si="319"/>
        <v>0</v>
      </c>
      <c r="DN69" s="176">
        <f t="shared" si="319"/>
        <v>0</v>
      </c>
      <c r="DO69" s="176">
        <f t="shared" si="319"/>
        <v>0</v>
      </c>
      <c r="DP69" s="176">
        <f t="shared" si="319"/>
        <v>0</v>
      </c>
      <c r="DQ69" s="176">
        <f t="shared" si="319"/>
        <v>0</v>
      </c>
      <c r="DR69" s="176">
        <f t="shared" si="319"/>
        <v>0</v>
      </c>
      <c r="DS69" s="176">
        <f t="shared" si="319"/>
        <v>0</v>
      </c>
      <c r="DU69" s="176">
        <v>0</v>
      </c>
      <c r="DV69" s="176">
        <f t="shared" si="307"/>
        <v>48.085168692671168</v>
      </c>
      <c r="DW69" s="176">
        <f t="shared" si="307"/>
        <v>48.372013857303649</v>
      </c>
      <c r="DX69" s="176">
        <f t="shared" si="307"/>
        <v>47.577438607619705</v>
      </c>
      <c r="DY69" s="176">
        <f t="shared" si="307"/>
        <v>44.100226991159303</v>
      </c>
      <c r="DZ69" s="176">
        <f t="shared" si="307"/>
        <v>42.601524098609566</v>
      </c>
      <c r="EA69" s="176">
        <f t="shared" si="307"/>
        <v>41.67145892253717</v>
      </c>
      <c r="EB69" s="176">
        <f t="shared" si="307"/>
        <v>41.937516953520763</v>
      </c>
      <c r="EC69" s="176">
        <f t="shared" si="307"/>
        <v>42.382730566791992</v>
      </c>
      <c r="ED69" s="176">
        <f t="shared" si="307"/>
        <v>42.34277923939753</v>
      </c>
      <c r="EE69" s="176">
        <f t="shared" si="307"/>
        <v>41.739077386561796</v>
      </c>
      <c r="EF69" s="176">
        <f t="shared" si="279"/>
        <v>40.207975312294579</v>
      </c>
      <c r="EG69" s="176">
        <f t="shared" si="279"/>
        <v>39.714792378942164</v>
      </c>
      <c r="EH69" s="176">
        <f t="shared" si="279"/>
        <v>39.107574623016703</v>
      </c>
      <c r="EI69" s="176">
        <f t="shared" si="279"/>
        <v>37.554093565743095</v>
      </c>
      <c r="EJ69" s="176">
        <f t="shared" si="279"/>
        <v>36.159064511544599</v>
      </c>
      <c r="EK69" s="176">
        <f t="shared" si="279"/>
        <v>35.635681079607089</v>
      </c>
      <c r="EL69" s="176">
        <f t="shared" si="279"/>
        <v>33.620539099449353</v>
      </c>
      <c r="EM69" s="176">
        <f t="shared" si="279"/>
        <v>33.491792324069515</v>
      </c>
      <c r="EN69" s="176">
        <f t="shared" si="279"/>
        <v>32.409030812927917</v>
      </c>
      <c r="EO69" s="176">
        <f t="shared" si="279"/>
        <v>31.666392561983269</v>
      </c>
      <c r="EP69" s="176">
        <f t="shared" si="328"/>
        <v>0</v>
      </c>
      <c r="EQ69" s="176">
        <f t="shared" si="328"/>
        <v>0</v>
      </c>
      <c r="ER69" s="176">
        <f t="shared" si="328"/>
        <v>0</v>
      </c>
      <c r="ES69" s="176">
        <f t="shared" si="328"/>
        <v>0</v>
      </c>
      <c r="ET69" s="176">
        <f t="shared" si="328"/>
        <v>0</v>
      </c>
      <c r="EU69" s="176">
        <f t="shared" si="328"/>
        <v>0</v>
      </c>
      <c r="EV69" s="176">
        <f t="shared" si="328"/>
        <v>0</v>
      </c>
      <c r="EW69" s="176">
        <f t="shared" si="328"/>
        <v>0</v>
      </c>
      <c r="EX69" s="176">
        <f t="shared" si="328"/>
        <v>0</v>
      </c>
      <c r="EY69" s="176">
        <f t="shared" si="328"/>
        <v>0</v>
      </c>
      <c r="EZ69" s="176">
        <f t="shared" si="328"/>
        <v>0</v>
      </c>
      <c r="FA69" s="176">
        <f t="shared" si="328"/>
        <v>0</v>
      </c>
      <c r="FB69" s="176">
        <f t="shared" si="328"/>
        <v>0</v>
      </c>
      <c r="FC69" s="176">
        <f t="shared" si="328"/>
        <v>0</v>
      </c>
      <c r="FD69" s="176">
        <f t="shared" si="328"/>
        <v>0</v>
      </c>
      <c r="FF69" s="176">
        <v>0</v>
      </c>
      <c r="FG69" s="176">
        <v>67</v>
      </c>
      <c r="FH69" s="176">
        <f t="shared" si="346"/>
        <v>0</v>
      </c>
      <c r="FI69" s="176">
        <f t="shared" si="346"/>
        <v>0</v>
      </c>
      <c r="FJ69" s="176">
        <f t="shared" si="346"/>
        <v>0</v>
      </c>
      <c r="FK69" s="176">
        <f t="shared" si="346"/>
        <v>0</v>
      </c>
      <c r="FL69" s="176">
        <f t="shared" si="346"/>
        <v>0</v>
      </c>
      <c r="FM69" s="176">
        <f t="shared" si="346"/>
        <v>0</v>
      </c>
      <c r="FN69" s="176">
        <f t="shared" si="346"/>
        <v>0</v>
      </c>
      <c r="FO69" s="176">
        <f t="shared" si="346"/>
        <v>0</v>
      </c>
      <c r="FP69" s="176">
        <f t="shared" si="346"/>
        <v>0</v>
      </c>
      <c r="FQ69" s="176">
        <f t="shared" si="346"/>
        <v>0</v>
      </c>
      <c r="FR69" s="176">
        <f t="shared" si="329"/>
        <v>0</v>
      </c>
      <c r="FS69" s="176">
        <f t="shared" si="329"/>
        <v>0</v>
      </c>
      <c r="FT69" s="176">
        <f t="shared" si="329"/>
        <v>0</v>
      </c>
      <c r="FU69" s="176">
        <f t="shared" si="329"/>
        <v>0</v>
      </c>
      <c r="FV69" s="176">
        <f t="shared" si="329"/>
        <v>0</v>
      </c>
      <c r="FW69" s="176">
        <f t="shared" si="329"/>
        <v>0</v>
      </c>
      <c r="FX69" s="176">
        <f t="shared" si="329"/>
        <v>0</v>
      </c>
      <c r="FY69" s="176">
        <f t="shared" si="329"/>
        <v>0</v>
      </c>
      <c r="FZ69" s="176">
        <f t="shared" si="329"/>
        <v>0</v>
      </c>
      <c r="GA69" s="176">
        <f t="shared" si="329"/>
        <v>0</v>
      </c>
      <c r="GB69" s="176">
        <f t="shared" si="308"/>
        <v>0</v>
      </c>
      <c r="GC69" s="176">
        <f t="shared" si="308"/>
        <v>0</v>
      </c>
      <c r="GD69" s="176">
        <f t="shared" si="308"/>
        <v>0</v>
      </c>
      <c r="GE69" s="176">
        <f t="shared" si="308"/>
        <v>0</v>
      </c>
      <c r="GF69" s="176">
        <f t="shared" si="308"/>
        <v>0</v>
      </c>
      <c r="GG69" s="176">
        <f t="shared" si="308"/>
        <v>0</v>
      </c>
      <c r="GH69" s="176">
        <f t="shared" si="308"/>
        <v>0</v>
      </c>
      <c r="GI69" s="176">
        <f t="shared" si="308"/>
        <v>0</v>
      </c>
      <c r="GJ69" s="176">
        <f t="shared" si="308"/>
        <v>0</v>
      </c>
      <c r="GK69" s="176">
        <f t="shared" si="308"/>
        <v>0</v>
      </c>
      <c r="GL69" s="176">
        <f t="shared" si="308"/>
        <v>0</v>
      </c>
      <c r="GM69" s="176">
        <f t="shared" si="308"/>
        <v>0</v>
      </c>
      <c r="GN69" s="176">
        <f t="shared" si="308"/>
        <v>0</v>
      </c>
      <c r="GO69" s="176">
        <f t="shared" si="308"/>
        <v>0</v>
      </c>
      <c r="GP69" s="176">
        <f t="shared" si="308"/>
        <v>0</v>
      </c>
      <c r="GR69" s="176">
        <v>0</v>
      </c>
      <c r="GS69" s="176">
        <v>0</v>
      </c>
      <c r="GT69" s="176">
        <f t="shared" si="347"/>
        <v>48.372013857303649</v>
      </c>
      <c r="GU69" s="176">
        <f t="shared" si="347"/>
        <v>47.577438607619705</v>
      </c>
      <c r="GV69" s="176">
        <f t="shared" si="347"/>
        <v>44.100226991159303</v>
      </c>
      <c r="GW69" s="176">
        <f t="shared" si="347"/>
        <v>42.601524098609566</v>
      </c>
      <c r="GX69" s="176">
        <f t="shared" si="347"/>
        <v>41.67145892253717</v>
      </c>
      <c r="GY69" s="176">
        <f t="shared" si="347"/>
        <v>41.937516953520763</v>
      </c>
      <c r="GZ69" s="176">
        <f t="shared" si="347"/>
        <v>42.382730566791992</v>
      </c>
      <c r="HA69" s="176">
        <f t="shared" si="347"/>
        <v>42.34277923939753</v>
      </c>
      <c r="HB69" s="176">
        <f t="shared" si="347"/>
        <v>41.739077386561796</v>
      </c>
      <c r="HC69" s="176">
        <f t="shared" si="347"/>
        <v>40.207975312294579</v>
      </c>
      <c r="HD69" s="176">
        <f t="shared" si="330"/>
        <v>39.714792378942164</v>
      </c>
      <c r="HE69" s="176">
        <f t="shared" si="330"/>
        <v>39.107574623016703</v>
      </c>
      <c r="HF69" s="176">
        <f t="shared" si="330"/>
        <v>37.554093565743095</v>
      </c>
      <c r="HG69" s="176">
        <f t="shared" si="330"/>
        <v>36.159064511544599</v>
      </c>
      <c r="HH69" s="176">
        <f t="shared" si="330"/>
        <v>35.635681079607089</v>
      </c>
      <c r="HI69" s="176">
        <f t="shared" si="330"/>
        <v>33.620539099449353</v>
      </c>
      <c r="HJ69" s="176">
        <f t="shared" si="330"/>
        <v>33.491792324069515</v>
      </c>
      <c r="HK69" s="176">
        <f t="shared" si="330"/>
        <v>32.409030812927917</v>
      </c>
      <c r="HL69" s="176">
        <f t="shared" si="330"/>
        <v>31.666392561983269</v>
      </c>
      <c r="HM69" s="176">
        <f t="shared" si="330"/>
        <v>30.73619891916001</v>
      </c>
      <c r="HN69" s="176">
        <f t="shared" si="309"/>
        <v>0</v>
      </c>
      <c r="HO69" s="176">
        <f t="shared" si="309"/>
        <v>0</v>
      </c>
      <c r="HP69" s="176">
        <f t="shared" si="309"/>
        <v>0</v>
      </c>
      <c r="HQ69" s="176">
        <f t="shared" si="309"/>
        <v>0</v>
      </c>
      <c r="HR69" s="176">
        <f t="shared" si="309"/>
        <v>0</v>
      </c>
      <c r="HS69" s="176">
        <f t="shared" si="309"/>
        <v>0</v>
      </c>
      <c r="HT69" s="176">
        <f t="shared" si="309"/>
        <v>0</v>
      </c>
      <c r="HU69" s="176">
        <f t="shared" si="309"/>
        <v>0</v>
      </c>
      <c r="HV69" s="176">
        <f t="shared" si="309"/>
        <v>0</v>
      </c>
      <c r="HW69" s="176">
        <f t="shared" si="309"/>
        <v>0</v>
      </c>
      <c r="HX69" s="176">
        <f t="shared" si="309"/>
        <v>0</v>
      </c>
      <c r="HY69" s="176">
        <f t="shared" si="309"/>
        <v>0</v>
      </c>
      <c r="HZ69" s="176">
        <f t="shared" si="309"/>
        <v>0</v>
      </c>
      <c r="IA69" s="176">
        <f t="shared" si="309"/>
        <v>0</v>
      </c>
      <c r="IB69" s="176">
        <f t="shared" si="309"/>
        <v>0</v>
      </c>
    </row>
    <row r="70" spans="1:236" s="187" customFormat="1">
      <c r="A70" s="185" t="s">
        <v>229</v>
      </c>
      <c r="B70" s="419">
        <f t="shared" ref="B70" si="383">SUM(P70:AX70)*VLOOKUP($A70,input,12,FALSE)</f>
        <v>0</v>
      </c>
      <c r="C70" s="225">
        <f t="shared" ref="C70" si="384">SUM(AZ70:CH70)*VLOOKUP($A70,input,12,FALSE)</f>
        <v>119650.11753343209</v>
      </c>
      <c r="D70" s="226">
        <f t="shared" ref="D70" si="385">SUM(B70:C70)</f>
        <v>119650.11753343209</v>
      </c>
      <c r="E70" s="227">
        <f t="shared" ref="E70" si="386">IF(Years&gt;1,SUM(CJ70:DS70)*VLOOKUP($A70,input,26,FALSE),0)</f>
        <v>0</v>
      </c>
      <c r="F70" s="228">
        <f t="shared" ref="F70" si="387">IF(Years&gt;1,SUM(DU70:FD70)*VLOOKUP($A70,input,26,FALSE),0)</f>
        <v>0</v>
      </c>
      <c r="G70" s="227">
        <f t="shared" ref="G70" si="388">IF(Years&gt;2,SUM(FF70:GP70)*VLOOKUP($A70,input,40,FALSE),0)</f>
        <v>0</v>
      </c>
      <c r="H70" s="228">
        <f t="shared" ref="H70" si="389">IF(Years&gt;2,SUM(GR70:IB70)*VLOOKUP($A70,input,40,FALSE),0)</f>
        <v>0</v>
      </c>
      <c r="I70" s="227">
        <f t="shared" ref="I70" si="390">B70+E70+G70</f>
        <v>0</v>
      </c>
      <c r="J70" s="176">
        <f t="shared" ref="J70" si="391">H70+F70+C70</f>
        <v>119650.11753343209</v>
      </c>
      <c r="K70" s="228">
        <f t="shared" ref="K70" si="392">SUM(I70:J70)</f>
        <v>119650.11753343209</v>
      </c>
      <c r="L70" s="227">
        <f t="shared" ref="L70" si="393">(B70*VLOOKUP($A70,input,16,FALSE))+(E70*VLOOKUP($A70,input,30,FALSE))+(G70*VLOOKUP($A70,input,44,FALSE))</f>
        <v>0</v>
      </c>
      <c r="M70" s="176">
        <f t="shared" ref="M70" si="394">(C70*(VLOOKUP($A70,input,16,FALSE))+(F70*VLOOKUP($A70,input,30,FALSE))+(H70*VLOOKUP($A70,input,44,FALSE)))</f>
        <v>95720.094026745675</v>
      </c>
      <c r="N70" s="228">
        <f t="shared" ref="N70" si="395">SUM(L70:M70)</f>
        <v>95720.094026745675</v>
      </c>
      <c r="O70" s="176">
        <f t="shared" si="356"/>
        <v>1.7389041278774688E-2</v>
      </c>
      <c r="P70" s="176">
        <f t="shared" si="344"/>
        <v>0</v>
      </c>
      <c r="Q70" s="176">
        <f t="shared" si="344"/>
        <v>0</v>
      </c>
      <c r="R70" s="176">
        <f t="shared" si="344"/>
        <v>0</v>
      </c>
      <c r="S70" s="176">
        <f t="shared" si="344"/>
        <v>0</v>
      </c>
      <c r="T70" s="176">
        <f t="shared" si="344"/>
        <v>0</v>
      </c>
      <c r="U70" s="176">
        <f t="shared" si="344"/>
        <v>0</v>
      </c>
      <c r="V70" s="176">
        <f t="shared" si="344"/>
        <v>0</v>
      </c>
      <c r="W70" s="176">
        <f t="shared" si="344"/>
        <v>0</v>
      </c>
      <c r="X70" s="176">
        <f t="shared" si="344"/>
        <v>0</v>
      </c>
      <c r="Y70" s="176">
        <f t="shared" si="344"/>
        <v>0</v>
      </c>
      <c r="Z70" s="176">
        <f t="shared" si="325"/>
        <v>0</v>
      </c>
      <c r="AA70" s="176">
        <f t="shared" si="325"/>
        <v>0</v>
      </c>
      <c r="AB70" s="176">
        <f t="shared" si="325"/>
        <v>0</v>
      </c>
      <c r="AC70" s="176">
        <f t="shared" si="325"/>
        <v>0</v>
      </c>
      <c r="AD70" s="176">
        <f t="shared" si="325"/>
        <v>0</v>
      </c>
      <c r="AE70" s="176">
        <f t="shared" si="325"/>
        <v>0</v>
      </c>
      <c r="AF70" s="176">
        <f t="shared" si="325"/>
        <v>0</v>
      </c>
      <c r="AG70" s="176">
        <f t="shared" si="325"/>
        <v>0</v>
      </c>
      <c r="AH70" s="176">
        <f t="shared" si="325"/>
        <v>0</v>
      </c>
      <c r="AI70" s="176">
        <f t="shared" si="325"/>
        <v>0</v>
      </c>
      <c r="AJ70" s="176">
        <f t="shared" si="305"/>
        <v>0</v>
      </c>
      <c r="AK70" s="176">
        <f t="shared" si="305"/>
        <v>0</v>
      </c>
      <c r="AL70" s="176">
        <f t="shared" si="305"/>
        <v>0</v>
      </c>
      <c r="AM70" s="176">
        <f t="shared" si="305"/>
        <v>0</v>
      </c>
      <c r="AN70" s="176">
        <f t="shared" si="305"/>
        <v>0</v>
      </c>
      <c r="AO70" s="176">
        <f t="shared" si="305"/>
        <v>0</v>
      </c>
      <c r="AP70" s="176">
        <f t="shared" si="305"/>
        <v>0</v>
      </c>
      <c r="AQ70" s="176">
        <f t="shared" si="305"/>
        <v>0</v>
      </c>
      <c r="AR70" s="176">
        <f t="shared" si="305"/>
        <v>0</v>
      </c>
      <c r="AS70" s="176">
        <f t="shared" si="305"/>
        <v>0</v>
      </c>
      <c r="AT70" s="176">
        <f t="shared" si="305"/>
        <v>0</v>
      </c>
      <c r="AU70" s="176">
        <f t="shared" si="305"/>
        <v>0</v>
      </c>
      <c r="AV70" s="176">
        <f t="shared" si="305"/>
        <v>0</v>
      </c>
      <c r="AW70" s="176">
        <f t="shared" si="305"/>
        <v>0</v>
      </c>
      <c r="AX70" s="176">
        <f t="shared" si="305"/>
        <v>0</v>
      </c>
      <c r="AZ70" s="176">
        <f t="shared" si="345"/>
        <v>1.7389041278774688E-2</v>
      </c>
      <c r="BA70" s="176">
        <f t="shared" si="345"/>
        <v>1.712231526148528E-2</v>
      </c>
      <c r="BB70" s="176">
        <f t="shared" si="345"/>
        <v>1.7224455972927114E-2</v>
      </c>
      <c r="BC70" s="176">
        <f t="shared" si="345"/>
        <v>1.6941521165917992E-2</v>
      </c>
      <c r="BD70" s="176">
        <f t="shared" si="345"/>
        <v>1.5703344922667999E-2</v>
      </c>
      <c r="BE70" s="176">
        <f t="shared" si="345"/>
        <v>1.5169682171611713E-2</v>
      </c>
      <c r="BF70" s="176">
        <f t="shared" si="345"/>
        <v>1.4838501693485042E-2</v>
      </c>
      <c r="BG70" s="176">
        <f t="shared" si="345"/>
        <v>1.4933240458226976E-2</v>
      </c>
      <c r="BH70" s="176">
        <f t="shared" si="345"/>
        <v>1.5091773495593586E-2</v>
      </c>
      <c r="BI70" s="176">
        <f t="shared" si="345"/>
        <v>1.5077547503643035E-2</v>
      </c>
      <c r="BJ70" s="176">
        <f t="shared" si="326"/>
        <v>1.4862579484829127E-2</v>
      </c>
      <c r="BK70" s="176">
        <f t="shared" si="326"/>
        <v>1.4317379933161274E-2</v>
      </c>
      <c r="BL70" s="176">
        <f t="shared" si="326"/>
        <v>1.414176583226427E-2</v>
      </c>
      <c r="BM70" s="176">
        <f t="shared" si="326"/>
        <v>1.3925545859827904E-2</v>
      </c>
      <c r="BN70" s="176">
        <f t="shared" si="326"/>
        <v>1.3372377530828402E-2</v>
      </c>
      <c r="BO70" s="176">
        <f t="shared" si="326"/>
        <v>1.2875631280075225E-2</v>
      </c>
      <c r="BP70" s="176">
        <f t="shared" si="326"/>
        <v>1.2689263292441693E-2</v>
      </c>
      <c r="BQ70" s="176">
        <f t="shared" si="326"/>
        <v>1.1971705317311341E-2</v>
      </c>
      <c r="BR70" s="176">
        <f t="shared" si="326"/>
        <v>1.192586076821466E-2</v>
      </c>
      <c r="BS70" s="176">
        <f t="shared" si="326"/>
        <v>1.1540307707867507E-2</v>
      </c>
      <c r="BT70" s="176">
        <f t="shared" si="306"/>
        <v>0</v>
      </c>
      <c r="BU70" s="176">
        <f t="shared" si="306"/>
        <v>0</v>
      </c>
      <c r="BV70" s="176">
        <f t="shared" si="306"/>
        <v>0</v>
      </c>
      <c r="BW70" s="176">
        <f t="shared" si="306"/>
        <v>0</v>
      </c>
      <c r="BX70" s="176">
        <f t="shared" si="306"/>
        <v>0</v>
      </c>
      <c r="BY70" s="176">
        <f t="shared" si="306"/>
        <v>0</v>
      </c>
      <c r="BZ70" s="176">
        <f t="shared" si="306"/>
        <v>0</v>
      </c>
      <c r="CA70" s="176">
        <f t="shared" si="306"/>
        <v>0</v>
      </c>
      <c r="CB70" s="176">
        <f t="shared" si="306"/>
        <v>0</v>
      </c>
      <c r="CC70" s="176">
        <f t="shared" si="306"/>
        <v>0</v>
      </c>
      <c r="CD70" s="176">
        <f t="shared" si="306"/>
        <v>0</v>
      </c>
      <c r="CE70" s="176">
        <f t="shared" si="306"/>
        <v>0</v>
      </c>
      <c r="CF70" s="176">
        <f t="shared" si="306"/>
        <v>0</v>
      </c>
      <c r="CG70" s="176">
        <f t="shared" si="306"/>
        <v>0</v>
      </c>
      <c r="CH70" s="176">
        <f t="shared" si="306"/>
        <v>0</v>
      </c>
      <c r="CJ70" s="176">
        <v>0</v>
      </c>
      <c r="CK70" s="176">
        <f t="shared" si="327"/>
        <v>0</v>
      </c>
      <c r="CL70" s="176">
        <f t="shared" si="327"/>
        <v>0</v>
      </c>
      <c r="CM70" s="176">
        <f t="shared" si="327"/>
        <v>0</v>
      </c>
      <c r="CN70" s="176">
        <f t="shared" si="327"/>
        <v>0</v>
      </c>
      <c r="CO70" s="176">
        <f t="shared" si="327"/>
        <v>0</v>
      </c>
      <c r="CP70" s="176">
        <f t="shared" si="327"/>
        <v>0</v>
      </c>
      <c r="CQ70" s="176">
        <f t="shared" si="327"/>
        <v>0</v>
      </c>
      <c r="CR70" s="176">
        <f t="shared" si="327"/>
        <v>0</v>
      </c>
      <c r="CS70" s="176">
        <f t="shared" si="327"/>
        <v>0</v>
      </c>
      <c r="CT70" s="176">
        <f t="shared" si="327"/>
        <v>0</v>
      </c>
      <c r="CU70" s="176">
        <f t="shared" si="327"/>
        <v>0</v>
      </c>
      <c r="CV70" s="176">
        <f t="shared" si="327"/>
        <v>0</v>
      </c>
      <c r="CW70" s="176">
        <f t="shared" si="327"/>
        <v>0</v>
      </c>
      <c r="CX70" s="176">
        <f t="shared" si="327"/>
        <v>0</v>
      </c>
      <c r="CY70" s="176">
        <f t="shared" si="327"/>
        <v>0</v>
      </c>
      <c r="CZ70" s="176">
        <f t="shared" si="327"/>
        <v>0</v>
      </c>
      <c r="DA70" s="176">
        <f t="shared" si="318"/>
        <v>0</v>
      </c>
      <c r="DB70" s="176">
        <f t="shared" si="318"/>
        <v>0</v>
      </c>
      <c r="DC70" s="176">
        <f t="shared" si="318"/>
        <v>0</v>
      </c>
      <c r="DD70" s="176">
        <f t="shared" si="318"/>
        <v>0</v>
      </c>
      <c r="DE70" s="176">
        <f t="shared" si="318"/>
        <v>0</v>
      </c>
      <c r="DF70" s="176">
        <f t="shared" si="318"/>
        <v>0</v>
      </c>
      <c r="DG70" s="176">
        <f t="shared" si="318"/>
        <v>0</v>
      </c>
      <c r="DH70" s="176">
        <f t="shared" si="318"/>
        <v>0</v>
      </c>
      <c r="DI70" s="176">
        <f t="shared" si="318"/>
        <v>0</v>
      </c>
      <c r="DJ70" s="176">
        <f t="shared" si="319"/>
        <v>0</v>
      </c>
      <c r="DK70" s="176">
        <f t="shared" si="319"/>
        <v>0</v>
      </c>
      <c r="DL70" s="176">
        <f t="shared" si="319"/>
        <v>0</v>
      </c>
      <c r="DM70" s="176">
        <f t="shared" si="319"/>
        <v>0</v>
      </c>
      <c r="DN70" s="176">
        <f t="shared" si="319"/>
        <v>0</v>
      </c>
      <c r="DO70" s="176">
        <f t="shared" si="319"/>
        <v>0</v>
      </c>
      <c r="DP70" s="176">
        <f t="shared" si="319"/>
        <v>0</v>
      </c>
      <c r="DQ70" s="176">
        <f t="shared" si="319"/>
        <v>0</v>
      </c>
      <c r="DR70" s="176">
        <f t="shared" si="319"/>
        <v>0</v>
      </c>
      <c r="DS70" s="176">
        <f t="shared" si="319"/>
        <v>0</v>
      </c>
      <c r="DU70" s="176">
        <v>0</v>
      </c>
      <c r="DV70" s="176">
        <f t="shared" si="307"/>
        <v>1.712231526148528E-2</v>
      </c>
      <c r="DW70" s="176">
        <f t="shared" si="307"/>
        <v>1.7224455972927114E-2</v>
      </c>
      <c r="DX70" s="176">
        <f t="shared" si="307"/>
        <v>1.6941521165917992E-2</v>
      </c>
      <c r="DY70" s="176">
        <f t="shared" si="307"/>
        <v>1.5703344922667999E-2</v>
      </c>
      <c r="DZ70" s="176">
        <f t="shared" si="307"/>
        <v>1.5169682171611713E-2</v>
      </c>
      <c r="EA70" s="176">
        <f t="shared" si="307"/>
        <v>1.4838501693485042E-2</v>
      </c>
      <c r="EB70" s="176">
        <f t="shared" si="307"/>
        <v>1.4933240458226976E-2</v>
      </c>
      <c r="EC70" s="176">
        <f t="shared" si="307"/>
        <v>1.5091773495593586E-2</v>
      </c>
      <c r="ED70" s="176">
        <f t="shared" si="307"/>
        <v>1.5077547503643035E-2</v>
      </c>
      <c r="EE70" s="176">
        <f t="shared" si="307"/>
        <v>1.4862579484829127E-2</v>
      </c>
      <c r="EF70" s="176">
        <f t="shared" si="279"/>
        <v>1.4317379933161274E-2</v>
      </c>
      <c r="EG70" s="176">
        <f t="shared" si="279"/>
        <v>1.414176583226427E-2</v>
      </c>
      <c r="EH70" s="176">
        <f t="shared" si="279"/>
        <v>1.3925545859827904E-2</v>
      </c>
      <c r="EI70" s="176">
        <f t="shared" si="279"/>
        <v>1.3372377530828402E-2</v>
      </c>
      <c r="EJ70" s="176">
        <f t="shared" si="279"/>
        <v>1.2875631280075225E-2</v>
      </c>
      <c r="EK70" s="176">
        <f t="shared" si="279"/>
        <v>1.2689263292441693E-2</v>
      </c>
      <c r="EL70" s="176">
        <f t="shared" si="279"/>
        <v>1.1971705317311341E-2</v>
      </c>
      <c r="EM70" s="176">
        <f t="shared" si="279"/>
        <v>1.192586076821466E-2</v>
      </c>
      <c r="EN70" s="176">
        <f t="shared" si="279"/>
        <v>1.1540307707867507E-2</v>
      </c>
      <c r="EO70" s="176">
        <f t="shared" si="279"/>
        <v>1.1275866787649826E-2</v>
      </c>
      <c r="EP70" s="176">
        <f t="shared" si="328"/>
        <v>0</v>
      </c>
      <c r="EQ70" s="176">
        <f t="shared" si="328"/>
        <v>0</v>
      </c>
      <c r="ER70" s="176">
        <f t="shared" si="328"/>
        <v>0</v>
      </c>
      <c r="ES70" s="176">
        <f t="shared" si="328"/>
        <v>0</v>
      </c>
      <c r="ET70" s="176">
        <f t="shared" si="328"/>
        <v>0</v>
      </c>
      <c r="EU70" s="176">
        <f t="shared" si="328"/>
        <v>0</v>
      </c>
      <c r="EV70" s="176">
        <f t="shared" si="328"/>
        <v>0</v>
      </c>
      <c r="EW70" s="176">
        <f t="shared" si="328"/>
        <v>0</v>
      </c>
      <c r="EX70" s="176">
        <f t="shared" si="328"/>
        <v>0</v>
      </c>
      <c r="EY70" s="176">
        <f t="shared" si="328"/>
        <v>0</v>
      </c>
      <c r="EZ70" s="176">
        <f t="shared" si="328"/>
        <v>0</v>
      </c>
      <c r="FA70" s="176">
        <f t="shared" si="328"/>
        <v>0</v>
      </c>
      <c r="FB70" s="176">
        <f t="shared" si="328"/>
        <v>0</v>
      </c>
      <c r="FC70" s="176">
        <f t="shared" si="328"/>
        <v>0</v>
      </c>
      <c r="FD70" s="176">
        <f t="shared" si="328"/>
        <v>0</v>
      </c>
      <c r="FF70" s="176">
        <v>0</v>
      </c>
      <c r="FG70" s="176">
        <v>68</v>
      </c>
      <c r="FH70" s="176">
        <f t="shared" si="346"/>
        <v>0</v>
      </c>
      <c r="FI70" s="176">
        <f t="shared" si="346"/>
        <v>0</v>
      </c>
      <c r="FJ70" s="176">
        <f t="shared" si="346"/>
        <v>0</v>
      </c>
      <c r="FK70" s="176">
        <f t="shared" si="346"/>
        <v>0</v>
      </c>
      <c r="FL70" s="176">
        <f t="shared" si="346"/>
        <v>0</v>
      </c>
      <c r="FM70" s="176">
        <f t="shared" si="346"/>
        <v>0</v>
      </c>
      <c r="FN70" s="176">
        <f t="shared" si="346"/>
        <v>0</v>
      </c>
      <c r="FO70" s="176">
        <f t="shared" si="346"/>
        <v>0</v>
      </c>
      <c r="FP70" s="176">
        <f t="shared" si="346"/>
        <v>0</v>
      </c>
      <c r="FQ70" s="176">
        <f t="shared" si="346"/>
        <v>0</v>
      </c>
      <c r="FR70" s="176">
        <f t="shared" si="329"/>
        <v>0</v>
      </c>
      <c r="FS70" s="176">
        <f t="shared" si="329"/>
        <v>0</v>
      </c>
      <c r="FT70" s="176">
        <f t="shared" si="329"/>
        <v>0</v>
      </c>
      <c r="FU70" s="176">
        <f t="shared" si="329"/>
        <v>0</v>
      </c>
      <c r="FV70" s="176">
        <f t="shared" si="329"/>
        <v>0</v>
      </c>
      <c r="FW70" s="176">
        <f t="shared" si="329"/>
        <v>0</v>
      </c>
      <c r="FX70" s="176">
        <f t="shared" si="329"/>
        <v>0</v>
      </c>
      <c r="FY70" s="176">
        <f t="shared" si="329"/>
        <v>0</v>
      </c>
      <c r="FZ70" s="176">
        <f t="shared" si="329"/>
        <v>0</v>
      </c>
      <c r="GA70" s="176">
        <f t="shared" si="329"/>
        <v>0</v>
      </c>
      <c r="GB70" s="176">
        <f t="shared" si="308"/>
        <v>0</v>
      </c>
      <c r="GC70" s="176">
        <f t="shared" si="308"/>
        <v>0</v>
      </c>
      <c r="GD70" s="176">
        <f t="shared" si="308"/>
        <v>0</v>
      </c>
      <c r="GE70" s="176">
        <f t="shared" si="308"/>
        <v>0</v>
      </c>
      <c r="GF70" s="176">
        <f t="shared" si="308"/>
        <v>0</v>
      </c>
      <c r="GG70" s="176">
        <f t="shared" si="308"/>
        <v>0</v>
      </c>
      <c r="GH70" s="176">
        <f t="shared" si="308"/>
        <v>0</v>
      </c>
      <c r="GI70" s="176">
        <f t="shared" si="308"/>
        <v>0</v>
      </c>
      <c r="GJ70" s="176">
        <f t="shared" si="308"/>
        <v>0</v>
      </c>
      <c r="GK70" s="176">
        <f t="shared" si="308"/>
        <v>0</v>
      </c>
      <c r="GL70" s="176">
        <f t="shared" si="308"/>
        <v>0</v>
      </c>
      <c r="GM70" s="176">
        <f t="shared" si="308"/>
        <v>0</v>
      </c>
      <c r="GN70" s="176">
        <f t="shared" si="308"/>
        <v>0</v>
      </c>
      <c r="GO70" s="176">
        <f t="shared" si="308"/>
        <v>0</v>
      </c>
      <c r="GP70" s="176">
        <f t="shared" si="308"/>
        <v>0</v>
      </c>
      <c r="GR70" s="176">
        <v>0</v>
      </c>
      <c r="GS70" s="176">
        <v>0</v>
      </c>
      <c r="GT70" s="176">
        <f t="shared" si="347"/>
        <v>1.7224455972927114E-2</v>
      </c>
      <c r="GU70" s="176">
        <f t="shared" si="347"/>
        <v>1.6941521165917992E-2</v>
      </c>
      <c r="GV70" s="176">
        <f t="shared" si="347"/>
        <v>1.5703344922667999E-2</v>
      </c>
      <c r="GW70" s="176">
        <f t="shared" si="347"/>
        <v>1.5169682171611713E-2</v>
      </c>
      <c r="GX70" s="176">
        <f t="shared" si="347"/>
        <v>1.4838501693485042E-2</v>
      </c>
      <c r="GY70" s="176">
        <f t="shared" si="347"/>
        <v>1.4933240458226976E-2</v>
      </c>
      <c r="GZ70" s="176">
        <f t="shared" si="347"/>
        <v>1.5091773495593586E-2</v>
      </c>
      <c r="HA70" s="176">
        <f t="shared" si="347"/>
        <v>1.5077547503643035E-2</v>
      </c>
      <c r="HB70" s="176">
        <f t="shared" si="347"/>
        <v>1.4862579484829127E-2</v>
      </c>
      <c r="HC70" s="176">
        <f t="shared" si="347"/>
        <v>1.4317379933161274E-2</v>
      </c>
      <c r="HD70" s="176">
        <f t="shared" si="330"/>
        <v>1.414176583226427E-2</v>
      </c>
      <c r="HE70" s="176">
        <f t="shared" si="330"/>
        <v>1.3925545859827904E-2</v>
      </c>
      <c r="HF70" s="176">
        <f t="shared" si="330"/>
        <v>1.3372377530828402E-2</v>
      </c>
      <c r="HG70" s="176">
        <f t="shared" si="330"/>
        <v>1.2875631280075225E-2</v>
      </c>
      <c r="HH70" s="176">
        <f t="shared" si="330"/>
        <v>1.2689263292441693E-2</v>
      </c>
      <c r="HI70" s="176">
        <f t="shared" si="330"/>
        <v>1.1971705317311341E-2</v>
      </c>
      <c r="HJ70" s="176">
        <f t="shared" si="330"/>
        <v>1.192586076821466E-2</v>
      </c>
      <c r="HK70" s="176">
        <f t="shared" si="330"/>
        <v>1.1540307707867507E-2</v>
      </c>
      <c r="HL70" s="176">
        <f t="shared" si="330"/>
        <v>1.1275866787649826E-2</v>
      </c>
      <c r="HM70" s="176">
        <f t="shared" si="330"/>
        <v>1.0944640564686057E-2</v>
      </c>
      <c r="HN70" s="176">
        <f t="shared" si="309"/>
        <v>0</v>
      </c>
      <c r="HO70" s="176">
        <f t="shared" si="309"/>
        <v>0</v>
      </c>
      <c r="HP70" s="176">
        <f t="shared" si="309"/>
        <v>0</v>
      </c>
      <c r="HQ70" s="176">
        <f t="shared" si="309"/>
        <v>0</v>
      </c>
      <c r="HR70" s="176">
        <f t="shared" si="309"/>
        <v>0</v>
      </c>
      <c r="HS70" s="176">
        <f t="shared" si="309"/>
        <v>0</v>
      </c>
      <c r="HT70" s="176">
        <f t="shared" si="309"/>
        <v>0</v>
      </c>
      <c r="HU70" s="176">
        <f t="shared" si="309"/>
        <v>0</v>
      </c>
      <c r="HV70" s="176">
        <f t="shared" si="309"/>
        <v>0</v>
      </c>
      <c r="HW70" s="176">
        <f t="shared" si="309"/>
        <v>0</v>
      </c>
      <c r="HX70" s="176">
        <f t="shared" si="309"/>
        <v>0</v>
      </c>
      <c r="HY70" s="176">
        <f t="shared" si="309"/>
        <v>0</v>
      </c>
      <c r="HZ70" s="176">
        <f t="shared" si="309"/>
        <v>0</v>
      </c>
      <c r="IA70" s="176">
        <f t="shared" si="309"/>
        <v>0</v>
      </c>
      <c r="IB70" s="176">
        <f t="shared" si="309"/>
        <v>0</v>
      </c>
    </row>
    <row r="71" spans="1:236" s="144" customFormat="1">
      <c r="A71" s="418" t="s">
        <v>179</v>
      </c>
      <c r="B71" s="419">
        <f t="shared" si="74"/>
        <v>223290.60909668531</v>
      </c>
      <c r="C71" s="225">
        <f t="shared" si="75"/>
        <v>169315.13068273684</v>
      </c>
      <c r="D71" s="226">
        <f t="shared" si="76"/>
        <v>392605.73977942218</v>
      </c>
      <c r="E71" s="227">
        <f t="shared" si="77"/>
        <v>0</v>
      </c>
      <c r="F71" s="228">
        <f t="shared" si="78"/>
        <v>0</v>
      </c>
      <c r="G71" s="227">
        <f t="shared" si="79"/>
        <v>0</v>
      </c>
      <c r="H71" s="228">
        <f t="shared" si="80"/>
        <v>0</v>
      </c>
      <c r="I71" s="227">
        <f t="shared" si="81"/>
        <v>223290.60909668531</v>
      </c>
      <c r="J71" s="176">
        <f t="shared" si="82"/>
        <v>169315.13068273684</v>
      </c>
      <c r="K71" s="228">
        <f t="shared" si="83"/>
        <v>392605.73977942218</v>
      </c>
      <c r="L71" s="227">
        <f t="shared" si="84"/>
        <v>178632.48727734826</v>
      </c>
      <c r="M71" s="176">
        <f t="shared" si="85"/>
        <v>135452.10454618948</v>
      </c>
      <c r="N71" s="228">
        <f t="shared" si="86"/>
        <v>314084.59182353772</v>
      </c>
      <c r="O71" s="176">
        <f t="shared" si="356"/>
        <v>6.40363995140667</v>
      </c>
      <c r="P71" s="176">
        <f t="shared" si="344"/>
        <v>3.7561584167132231</v>
      </c>
      <c r="Q71" s="176">
        <f t="shared" si="344"/>
        <v>3.6211085067345761</v>
      </c>
      <c r="R71" s="176">
        <f t="shared" si="344"/>
        <v>3.6053510225526435</v>
      </c>
      <c r="S71" s="176">
        <f t="shared" si="344"/>
        <v>3.3597633287381252</v>
      </c>
      <c r="T71" s="176">
        <f t="shared" si="344"/>
        <v>3.0943441008246491</v>
      </c>
      <c r="U71" s="176">
        <f t="shared" si="344"/>
        <v>2.9923804358783967</v>
      </c>
      <c r="V71" s="176">
        <f t="shared" si="344"/>
        <v>2.893953555568638</v>
      </c>
      <c r="W71" s="176">
        <f t="shared" si="344"/>
        <v>2.9487699154414262</v>
      </c>
      <c r="X71" s="176">
        <f t="shared" si="344"/>
        <v>2.9895499819796822</v>
      </c>
      <c r="Y71" s="176">
        <f t="shared" si="344"/>
        <v>2.9483870061484505</v>
      </c>
      <c r="Z71" s="176">
        <f t="shared" si="325"/>
        <v>2.9290717487510491</v>
      </c>
      <c r="AA71" s="176">
        <f t="shared" si="325"/>
        <v>2.8370968699433989</v>
      </c>
      <c r="AB71" s="176">
        <f t="shared" si="325"/>
        <v>2.7858263286458307</v>
      </c>
      <c r="AC71" s="176">
        <f t="shared" si="325"/>
        <v>2.7561902723713363</v>
      </c>
      <c r="AD71" s="176">
        <f t="shared" si="325"/>
        <v>0</v>
      </c>
      <c r="AE71" s="176">
        <f t="shared" si="325"/>
        <v>0</v>
      </c>
      <c r="AF71" s="176">
        <f t="shared" si="325"/>
        <v>0</v>
      </c>
      <c r="AG71" s="176">
        <f t="shared" si="325"/>
        <v>0</v>
      </c>
      <c r="AH71" s="176">
        <f t="shared" si="325"/>
        <v>0</v>
      </c>
      <c r="AI71" s="176">
        <f t="shared" si="325"/>
        <v>0</v>
      </c>
      <c r="AJ71" s="176">
        <f t="shared" si="305"/>
        <v>0</v>
      </c>
      <c r="AK71" s="176">
        <f t="shared" si="305"/>
        <v>0</v>
      </c>
      <c r="AL71" s="176">
        <f t="shared" si="305"/>
        <v>0</v>
      </c>
      <c r="AM71" s="176">
        <f t="shared" si="305"/>
        <v>0</v>
      </c>
      <c r="AN71" s="176">
        <f t="shared" si="305"/>
        <v>0</v>
      </c>
      <c r="AO71" s="176">
        <f t="shared" si="305"/>
        <v>0</v>
      </c>
      <c r="AP71" s="176">
        <f t="shared" si="305"/>
        <v>0</v>
      </c>
      <c r="AQ71" s="176">
        <f t="shared" si="305"/>
        <v>0</v>
      </c>
      <c r="AR71" s="176">
        <f t="shared" si="305"/>
        <v>0</v>
      </c>
      <c r="AS71" s="176">
        <f t="shared" si="305"/>
        <v>0</v>
      </c>
      <c r="AT71" s="176">
        <f t="shared" si="305"/>
        <v>0</v>
      </c>
      <c r="AU71" s="176">
        <f t="shared" si="305"/>
        <v>0</v>
      </c>
      <c r="AV71" s="176">
        <f t="shared" si="305"/>
        <v>0</v>
      </c>
      <c r="AW71" s="176">
        <f t="shared" si="305"/>
        <v>0</v>
      </c>
      <c r="AX71" s="176">
        <f t="shared" si="305"/>
        <v>0</v>
      </c>
      <c r="AY71" s="187"/>
      <c r="AZ71" s="176">
        <f t="shared" si="345"/>
        <v>2.6474815346934468</v>
      </c>
      <c r="BA71" s="176">
        <f t="shared" si="345"/>
        <v>2.6068724985611342</v>
      </c>
      <c r="BB71" s="176">
        <f t="shared" si="345"/>
        <v>2.6224234218781532</v>
      </c>
      <c r="BC71" s="176">
        <f t="shared" si="345"/>
        <v>2.579346597511015</v>
      </c>
      <c r="BD71" s="176">
        <f t="shared" si="345"/>
        <v>2.3908342644762031</v>
      </c>
      <c r="BE71" s="176">
        <f t="shared" si="345"/>
        <v>2.3095841106278834</v>
      </c>
      <c r="BF71" s="176">
        <f t="shared" si="345"/>
        <v>2.2591618828330979</v>
      </c>
      <c r="BG71" s="176">
        <f t="shared" si="345"/>
        <v>2.2735858597650571</v>
      </c>
      <c r="BH71" s="176">
        <f t="shared" si="345"/>
        <v>2.297722514704124</v>
      </c>
      <c r="BI71" s="176">
        <f t="shared" si="345"/>
        <v>2.2955566074296523</v>
      </c>
      <c r="BJ71" s="176">
        <f t="shared" si="326"/>
        <v>2.2628277265652343</v>
      </c>
      <c r="BK71" s="176">
        <f t="shared" si="326"/>
        <v>2.1798210948238039</v>
      </c>
      <c r="BL71" s="176">
        <f t="shared" si="326"/>
        <v>2.1530838479622352</v>
      </c>
      <c r="BM71" s="176">
        <f t="shared" si="326"/>
        <v>2.1201643571587989</v>
      </c>
      <c r="BN71" s="176">
        <f t="shared" si="326"/>
        <v>0</v>
      </c>
      <c r="BO71" s="176">
        <f t="shared" si="326"/>
        <v>0</v>
      </c>
      <c r="BP71" s="176">
        <f t="shared" si="326"/>
        <v>0</v>
      </c>
      <c r="BQ71" s="176">
        <f t="shared" si="326"/>
        <v>0</v>
      </c>
      <c r="BR71" s="176">
        <f t="shared" si="326"/>
        <v>0</v>
      </c>
      <c r="BS71" s="176">
        <f t="shared" si="326"/>
        <v>0</v>
      </c>
      <c r="BT71" s="176">
        <f t="shared" si="306"/>
        <v>0</v>
      </c>
      <c r="BU71" s="176">
        <f t="shared" si="306"/>
        <v>0</v>
      </c>
      <c r="BV71" s="176">
        <f t="shared" si="306"/>
        <v>0</v>
      </c>
      <c r="BW71" s="176">
        <f t="shared" si="306"/>
        <v>0</v>
      </c>
      <c r="BX71" s="176">
        <f t="shared" si="306"/>
        <v>0</v>
      </c>
      <c r="BY71" s="176">
        <f t="shared" si="306"/>
        <v>0</v>
      </c>
      <c r="BZ71" s="176">
        <f t="shared" si="306"/>
        <v>0</v>
      </c>
      <c r="CA71" s="176">
        <f t="shared" si="306"/>
        <v>0</v>
      </c>
      <c r="CB71" s="176">
        <f t="shared" si="306"/>
        <v>0</v>
      </c>
      <c r="CC71" s="176">
        <f t="shared" si="306"/>
        <v>0</v>
      </c>
      <c r="CD71" s="176">
        <f t="shared" si="306"/>
        <v>0</v>
      </c>
      <c r="CE71" s="176">
        <f t="shared" si="306"/>
        <v>0</v>
      </c>
      <c r="CF71" s="176">
        <f t="shared" si="306"/>
        <v>0</v>
      </c>
      <c r="CG71" s="176">
        <f t="shared" si="306"/>
        <v>0</v>
      </c>
      <c r="CH71" s="176">
        <f t="shared" si="306"/>
        <v>0</v>
      </c>
      <c r="CI71" s="187"/>
      <c r="CJ71" s="176">
        <v>0</v>
      </c>
      <c r="CK71" s="176">
        <f t="shared" si="327"/>
        <v>3.6211085067345761</v>
      </c>
      <c r="CL71" s="176">
        <f t="shared" si="327"/>
        <v>3.6053510225526435</v>
      </c>
      <c r="CM71" s="176">
        <f t="shared" si="327"/>
        <v>3.3597633287381252</v>
      </c>
      <c r="CN71" s="176">
        <f t="shared" si="327"/>
        <v>3.0943441008246491</v>
      </c>
      <c r="CO71" s="176">
        <f t="shared" si="327"/>
        <v>2.9923804358783967</v>
      </c>
      <c r="CP71" s="176">
        <f t="shared" si="327"/>
        <v>2.893953555568638</v>
      </c>
      <c r="CQ71" s="176">
        <f t="shared" si="327"/>
        <v>2.9487699154414262</v>
      </c>
      <c r="CR71" s="176">
        <f t="shared" si="327"/>
        <v>2.9895499819796822</v>
      </c>
      <c r="CS71" s="176">
        <f t="shared" si="327"/>
        <v>2.9483870061484505</v>
      </c>
      <c r="CT71" s="176">
        <f t="shared" si="327"/>
        <v>2.9290717487510491</v>
      </c>
      <c r="CU71" s="176">
        <f t="shared" si="327"/>
        <v>2.8370968699433989</v>
      </c>
      <c r="CV71" s="176">
        <f t="shared" si="327"/>
        <v>2.7858263286458307</v>
      </c>
      <c r="CW71" s="176">
        <f t="shared" si="327"/>
        <v>2.7561902723713363</v>
      </c>
      <c r="CX71" s="176">
        <f t="shared" si="327"/>
        <v>2.6595011300914417</v>
      </c>
      <c r="CY71" s="176">
        <f t="shared" si="327"/>
        <v>0</v>
      </c>
      <c r="CZ71" s="176">
        <f t="shared" si="327"/>
        <v>0</v>
      </c>
      <c r="DA71" s="176">
        <f t="shared" si="318"/>
        <v>0</v>
      </c>
      <c r="DB71" s="176">
        <f t="shared" si="318"/>
        <v>0</v>
      </c>
      <c r="DC71" s="176">
        <f t="shared" si="318"/>
        <v>0</v>
      </c>
      <c r="DD71" s="176">
        <f t="shared" si="318"/>
        <v>0</v>
      </c>
      <c r="DE71" s="176">
        <f t="shared" si="318"/>
        <v>0</v>
      </c>
      <c r="DF71" s="176">
        <f t="shared" si="318"/>
        <v>0</v>
      </c>
      <c r="DG71" s="176">
        <f t="shared" si="318"/>
        <v>0</v>
      </c>
      <c r="DH71" s="176">
        <f t="shared" si="318"/>
        <v>0</v>
      </c>
      <c r="DI71" s="176">
        <f t="shared" si="318"/>
        <v>0</v>
      </c>
      <c r="DJ71" s="176">
        <f t="shared" si="319"/>
        <v>0</v>
      </c>
      <c r="DK71" s="176">
        <f t="shared" si="319"/>
        <v>0</v>
      </c>
      <c r="DL71" s="176">
        <f t="shared" si="319"/>
        <v>0</v>
      </c>
      <c r="DM71" s="176">
        <f t="shared" si="319"/>
        <v>0</v>
      </c>
      <c r="DN71" s="176">
        <f t="shared" si="319"/>
        <v>0</v>
      </c>
      <c r="DO71" s="176">
        <f t="shared" si="319"/>
        <v>0</v>
      </c>
      <c r="DP71" s="176">
        <f t="shared" si="319"/>
        <v>0</v>
      </c>
      <c r="DQ71" s="176">
        <f t="shared" si="319"/>
        <v>0</v>
      </c>
      <c r="DR71" s="176">
        <f t="shared" si="319"/>
        <v>0</v>
      </c>
      <c r="DS71" s="176">
        <f t="shared" si="319"/>
        <v>0</v>
      </c>
      <c r="DT71" s="187"/>
      <c r="DU71" s="176">
        <v>0</v>
      </c>
      <c r="DV71" s="176">
        <f t="shared" si="307"/>
        <v>2.6068724985611342</v>
      </c>
      <c r="DW71" s="176">
        <f t="shared" si="307"/>
        <v>2.6224234218781532</v>
      </c>
      <c r="DX71" s="176">
        <f t="shared" si="307"/>
        <v>2.579346597511015</v>
      </c>
      <c r="DY71" s="176">
        <f t="shared" si="307"/>
        <v>2.3908342644762031</v>
      </c>
      <c r="DZ71" s="176">
        <f t="shared" si="307"/>
        <v>2.3095841106278834</v>
      </c>
      <c r="EA71" s="176">
        <f t="shared" si="307"/>
        <v>2.2591618828330979</v>
      </c>
      <c r="EB71" s="176">
        <f t="shared" si="307"/>
        <v>2.2735858597650571</v>
      </c>
      <c r="EC71" s="176">
        <f t="shared" si="307"/>
        <v>2.297722514704124</v>
      </c>
      <c r="ED71" s="176">
        <f t="shared" si="307"/>
        <v>2.2955566074296523</v>
      </c>
      <c r="EE71" s="176">
        <f t="shared" si="307"/>
        <v>2.2628277265652343</v>
      </c>
      <c r="EF71" s="176">
        <f t="shared" si="279"/>
        <v>2.1798210948238039</v>
      </c>
      <c r="EG71" s="176">
        <f t="shared" si="279"/>
        <v>2.1530838479622352</v>
      </c>
      <c r="EH71" s="176">
        <f t="shared" si="279"/>
        <v>2.1201643571587989</v>
      </c>
      <c r="EI71" s="176">
        <f t="shared" si="279"/>
        <v>2.0359444790686241</v>
      </c>
      <c r="EJ71" s="176">
        <f t="shared" si="279"/>
        <v>0</v>
      </c>
      <c r="EK71" s="176">
        <f t="shared" si="279"/>
        <v>0</v>
      </c>
      <c r="EL71" s="176">
        <f t="shared" si="279"/>
        <v>0</v>
      </c>
      <c r="EM71" s="176">
        <f t="shared" si="279"/>
        <v>0</v>
      </c>
      <c r="EN71" s="176">
        <f t="shared" si="279"/>
        <v>0</v>
      </c>
      <c r="EO71" s="176">
        <f t="shared" si="279"/>
        <v>0</v>
      </c>
      <c r="EP71" s="176">
        <f t="shared" si="328"/>
        <v>0</v>
      </c>
      <c r="EQ71" s="176">
        <f t="shared" si="328"/>
        <v>0</v>
      </c>
      <c r="ER71" s="176">
        <f t="shared" si="328"/>
        <v>0</v>
      </c>
      <c r="ES71" s="176">
        <f t="shared" si="328"/>
        <v>0</v>
      </c>
      <c r="ET71" s="176">
        <f t="shared" si="328"/>
        <v>0</v>
      </c>
      <c r="EU71" s="176">
        <f t="shared" si="328"/>
        <v>0</v>
      </c>
      <c r="EV71" s="176">
        <f t="shared" si="328"/>
        <v>0</v>
      </c>
      <c r="EW71" s="176">
        <f t="shared" si="328"/>
        <v>0</v>
      </c>
      <c r="EX71" s="176">
        <f t="shared" si="328"/>
        <v>0</v>
      </c>
      <c r="EY71" s="176">
        <f t="shared" si="328"/>
        <v>0</v>
      </c>
      <c r="EZ71" s="176">
        <f t="shared" si="328"/>
        <v>0</v>
      </c>
      <c r="FA71" s="176">
        <f t="shared" si="328"/>
        <v>0</v>
      </c>
      <c r="FB71" s="176">
        <f t="shared" si="328"/>
        <v>0</v>
      </c>
      <c r="FC71" s="176">
        <f t="shared" si="328"/>
        <v>0</v>
      </c>
      <c r="FD71" s="176">
        <f t="shared" si="328"/>
        <v>0</v>
      </c>
      <c r="FE71" s="187"/>
      <c r="FF71" s="176">
        <v>0</v>
      </c>
      <c r="FG71" s="176">
        <v>69</v>
      </c>
      <c r="FH71" s="176">
        <f t="shared" si="346"/>
        <v>3.6053510225526435</v>
      </c>
      <c r="FI71" s="176">
        <f t="shared" si="346"/>
        <v>3.3597633287381252</v>
      </c>
      <c r="FJ71" s="176">
        <f t="shared" si="346"/>
        <v>3.0943441008246491</v>
      </c>
      <c r="FK71" s="176">
        <f t="shared" si="346"/>
        <v>2.9923804358783967</v>
      </c>
      <c r="FL71" s="176">
        <f t="shared" si="346"/>
        <v>2.893953555568638</v>
      </c>
      <c r="FM71" s="176">
        <f t="shared" si="346"/>
        <v>2.9487699154414262</v>
      </c>
      <c r="FN71" s="176">
        <f t="shared" si="346"/>
        <v>2.9895499819796822</v>
      </c>
      <c r="FO71" s="176">
        <f t="shared" si="346"/>
        <v>2.9483870061484505</v>
      </c>
      <c r="FP71" s="176">
        <f t="shared" si="346"/>
        <v>2.9290717487510491</v>
      </c>
      <c r="FQ71" s="176">
        <f t="shared" si="346"/>
        <v>2.8370968699433989</v>
      </c>
      <c r="FR71" s="176">
        <f t="shared" si="329"/>
        <v>2.7858263286458307</v>
      </c>
      <c r="FS71" s="176">
        <f t="shared" si="329"/>
        <v>2.7561902723713363</v>
      </c>
      <c r="FT71" s="176">
        <f t="shared" si="329"/>
        <v>2.6595011300914417</v>
      </c>
      <c r="FU71" s="176">
        <f t="shared" si="329"/>
        <v>2.5738316314957714</v>
      </c>
      <c r="FV71" s="176">
        <f t="shared" si="329"/>
        <v>0</v>
      </c>
      <c r="FW71" s="176">
        <f t="shared" si="329"/>
        <v>0</v>
      </c>
      <c r="FX71" s="176">
        <f t="shared" si="329"/>
        <v>0</v>
      </c>
      <c r="FY71" s="176">
        <f t="shared" si="329"/>
        <v>0</v>
      </c>
      <c r="FZ71" s="176">
        <f t="shared" si="329"/>
        <v>0</v>
      </c>
      <c r="GA71" s="176">
        <f t="shared" si="329"/>
        <v>0</v>
      </c>
      <c r="GB71" s="176">
        <f t="shared" si="308"/>
        <v>0</v>
      </c>
      <c r="GC71" s="176">
        <f t="shared" si="308"/>
        <v>0</v>
      </c>
      <c r="GD71" s="176">
        <f t="shared" si="308"/>
        <v>0</v>
      </c>
      <c r="GE71" s="176">
        <f t="shared" si="308"/>
        <v>0</v>
      </c>
      <c r="GF71" s="176">
        <f t="shared" si="308"/>
        <v>0</v>
      </c>
      <c r="GG71" s="176">
        <f t="shared" si="308"/>
        <v>0</v>
      </c>
      <c r="GH71" s="176">
        <f t="shared" si="308"/>
        <v>0</v>
      </c>
      <c r="GI71" s="176">
        <f t="shared" si="308"/>
        <v>0</v>
      </c>
      <c r="GJ71" s="176">
        <f t="shared" si="308"/>
        <v>0</v>
      </c>
      <c r="GK71" s="176">
        <f t="shared" si="308"/>
        <v>0</v>
      </c>
      <c r="GL71" s="176">
        <f t="shared" si="308"/>
        <v>0</v>
      </c>
      <c r="GM71" s="176">
        <f t="shared" si="308"/>
        <v>0</v>
      </c>
      <c r="GN71" s="176">
        <f t="shared" si="308"/>
        <v>0</v>
      </c>
      <c r="GO71" s="176">
        <f t="shared" si="308"/>
        <v>0</v>
      </c>
      <c r="GP71" s="176">
        <f t="shared" si="308"/>
        <v>0</v>
      </c>
      <c r="GQ71" s="187"/>
      <c r="GR71" s="176">
        <v>0</v>
      </c>
      <c r="GS71" s="176">
        <v>0</v>
      </c>
      <c r="GT71" s="176">
        <f t="shared" si="347"/>
        <v>2.6224234218781532</v>
      </c>
      <c r="GU71" s="176">
        <f t="shared" si="347"/>
        <v>2.579346597511015</v>
      </c>
      <c r="GV71" s="176">
        <f t="shared" si="347"/>
        <v>2.3908342644762031</v>
      </c>
      <c r="GW71" s="176">
        <f t="shared" si="347"/>
        <v>2.3095841106278834</v>
      </c>
      <c r="GX71" s="176">
        <f t="shared" si="347"/>
        <v>2.2591618828330979</v>
      </c>
      <c r="GY71" s="176">
        <f t="shared" si="347"/>
        <v>2.2735858597650571</v>
      </c>
      <c r="GZ71" s="176">
        <f t="shared" si="347"/>
        <v>2.297722514704124</v>
      </c>
      <c r="HA71" s="176">
        <f t="shared" si="347"/>
        <v>2.2955566074296523</v>
      </c>
      <c r="HB71" s="176">
        <f t="shared" si="347"/>
        <v>2.2628277265652343</v>
      </c>
      <c r="HC71" s="176">
        <f t="shared" si="347"/>
        <v>2.1798210948238039</v>
      </c>
      <c r="HD71" s="176">
        <f t="shared" si="330"/>
        <v>2.1530838479622352</v>
      </c>
      <c r="HE71" s="176">
        <f t="shared" si="330"/>
        <v>2.1201643571587989</v>
      </c>
      <c r="HF71" s="176">
        <f t="shared" si="330"/>
        <v>2.0359444790686241</v>
      </c>
      <c r="HG71" s="176">
        <f t="shared" si="330"/>
        <v>1.9603148623914533</v>
      </c>
      <c r="HH71" s="176">
        <f t="shared" si="330"/>
        <v>0</v>
      </c>
      <c r="HI71" s="176">
        <f t="shared" si="330"/>
        <v>0</v>
      </c>
      <c r="HJ71" s="176">
        <f t="shared" si="330"/>
        <v>0</v>
      </c>
      <c r="HK71" s="176">
        <f t="shared" si="330"/>
        <v>0</v>
      </c>
      <c r="HL71" s="176">
        <f t="shared" si="330"/>
        <v>0</v>
      </c>
      <c r="HM71" s="176">
        <f t="shared" si="330"/>
        <v>0</v>
      </c>
      <c r="HN71" s="176">
        <f t="shared" si="309"/>
        <v>0</v>
      </c>
      <c r="HO71" s="176">
        <f t="shared" si="309"/>
        <v>0</v>
      </c>
      <c r="HP71" s="176">
        <f t="shared" si="309"/>
        <v>0</v>
      </c>
      <c r="HQ71" s="176">
        <f t="shared" si="309"/>
        <v>0</v>
      </c>
      <c r="HR71" s="176">
        <f t="shared" si="309"/>
        <v>0</v>
      </c>
      <c r="HS71" s="176">
        <f t="shared" si="309"/>
        <v>0</v>
      </c>
      <c r="HT71" s="176">
        <f t="shared" si="309"/>
        <v>0</v>
      </c>
      <c r="HU71" s="176">
        <f t="shared" si="309"/>
        <v>0</v>
      </c>
      <c r="HV71" s="176">
        <f t="shared" si="309"/>
        <v>0</v>
      </c>
      <c r="HW71" s="176">
        <f t="shared" si="309"/>
        <v>0</v>
      </c>
      <c r="HX71" s="176">
        <f t="shared" si="309"/>
        <v>0</v>
      </c>
      <c r="HY71" s="176">
        <f t="shared" si="309"/>
        <v>0</v>
      </c>
      <c r="HZ71" s="176">
        <f t="shared" si="309"/>
        <v>0</v>
      </c>
      <c r="IA71" s="176">
        <f t="shared" si="309"/>
        <v>0</v>
      </c>
      <c r="IB71" s="176">
        <f t="shared" si="309"/>
        <v>0</v>
      </c>
    </row>
    <row r="72" spans="1:236" s="144" customFormat="1">
      <c r="A72" s="418" t="s">
        <v>186</v>
      </c>
      <c r="B72" s="419">
        <f t="shared" si="74"/>
        <v>116.6215675314097</v>
      </c>
      <c r="C72" s="225">
        <f t="shared" si="75"/>
        <v>167.66535940045549</v>
      </c>
      <c r="D72" s="226">
        <f t="shared" si="76"/>
        <v>284.2869269318652</v>
      </c>
      <c r="E72" s="227">
        <f t="shared" si="77"/>
        <v>0</v>
      </c>
      <c r="F72" s="228">
        <f t="shared" si="78"/>
        <v>0</v>
      </c>
      <c r="G72" s="227">
        <f t="shared" si="79"/>
        <v>0</v>
      </c>
      <c r="H72" s="228">
        <f t="shared" si="80"/>
        <v>0</v>
      </c>
      <c r="I72" s="227">
        <f t="shared" si="81"/>
        <v>116.6215675314097</v>
      </c>
      <c r="J72" s="176">
        <f t="shared" si="82"/>
        <v>167.66535940045549</v>
      </c>
      <c r="K72" s="228">
        <f t="shared" si="83"/>
        <v>284.2869269318652</v>
      </c>
      <c r="L72" s="227">
        <f t="shared" si="84"/>
        <v>93.297254025127756</v>
      </c>
      <c r="M72" s="176">
        <f t="shared" si="85"/>
        <v>134.1322875203644</v>
      </c>
      <c r="N72" s="228">
        <f t="shared" si="86"/>
        <v>227.42954154549216</v>
      </c>
      <c r="O72" s="176">
        <f t="shared" si="356"/>
        <v>6.3760227133788501</v>
      </c>
      <c r="P72" s="176">
        <f t="shared" si="344"/>
        <v>2.7199767845164722</v>
      </c>
      <c r="Q72" s="176">
        <f t="shared" si="344"/>
        <v>2.6221820221181416</v>
      </c>
      <c r="R72" s="176">
        <f t="shared" si="344"/>
        <v>2.6107714301243288</v>
      </c>
      <c r="S72" s="176">
        <f t="shared" si="344"/>
        <v>2.4329320656379534</v>
      </c>
      <c r="T72" s="176">
        <f t="shared" si="344"/>
        <v>2.2407319350799186</v>
      </c>
      <c r="U72" s="176">
        <f t="shared" si="344"/>
        <v>2.1668961777050462</v>
      </c>
      <c r="V72" s="176">
        <f t="shared" si="344"/>
        <v>2.0956215402393585</v>
      </c>
      <c r="W72" s="176">
        <f t="shared" si="344"/>
        <v>2.1353161456644814</v>
      </c>
      <c r="X72" s="176">
        <f t="shared" si="344"/>
        <v>2.1648465386749427</v>
      </c>
      <c r="Y72" s="176">
        <f t="shared" si="344"/>
        <v>2.1350388665212918</v>
      </c>
      <c r="Z72" s="176">
        <f t="shared" si="325"/>
        <v>0</v>
      </c>
      <c r="AA72" s="176">
        <f t="shared" si="325"/>
        <v>0</v>
      </c>
      <c r="AB72" s="176">
        <f t="shared" si="325"/>
        <v>0</v>
      </c>
      <c r="AC72" s="176">
        <f t="shared" si="325"/>
        <v>0</v>
      </c>
      <c r="AD72" s="176">
        <f t="shared" si="325"/>
        <v>0</v>
      </c>
      <c r="AE72" s="176">
        <f t="shared" si="325"/>
        <v>0</v>
      </c>
      <c r="AF72" s="176">
        <f t="shared" si="325"/>
        <v>0</v>
      </c>
      <c r="AG72" s="176">
        <f t="shared" si="325"/>
        <v>0</v>
      </c>
      <c r="AH72" s="176">
        <f t="shared" si="325"/>
        <v>0</v>
      </c>
      <c r="AI72" s="176">
        <f t="shared" si="325"/>
        <v>0</v>
      </c>
      <c r="AJ72" s="176">
        <f t="shared" si="305"/>
        <v>0</v>
      </c>
      <c r="AK72" s="176">
        <f t="shared" si="305"/>
        <v>0</v>
      </c>
      <c r="AL72" s="176">
        <f t="shared" si="305"/>
        <v>0</v>
      </c>
      <c r="AM72" s="176">
        <f t="shared" si="305"/>
        <v>0</v>
      </c>
      <c r="AN72" s="176">
        <f t="shared" si="305"/>
        <v>0</v>
      </c>
      <c r="AO72" s="176">
        <f t="shared" si="305"/>
        <v>0</v>
      </c>
      <c r="AP72" s="176">
        <f t="shared" si="305"/>
        <v>0</v>
      </c>
      <c r="AQ72" s="176">
        <f t="shared" si="305"/>
        <v>0</v>
      </c>
      <c r="AR72" s="176">
        <f t="shared" si="305"/>
        <v>0</v>
      </c>
      <c r="AS72" s="176">
        <f t="shared" si="305"/>
        <v>0</v>
      </c>
      <c r="AT72" s="176">
        <f t="shared" si="305"/>
        <v>0</v>
      </c>
      <c r="AU72" s="176">
        <f t="shared" si="305"/>
        <v>0</v>
      </c>
      <c r="AV72" s="176">
        <f t="shared" si="305"/>
        <v>0</v>
      </c>
      <c r="AW72" s="176">
        <f t="shared" si="305"/>
        <v>0</v>
      </c>
      <c r="AX72" s="176">
        <f t="shared" si="305"/>
        <v>0</v>
      </c>
      <c r="AY72" s="187"/>
      <c r="AZ72" s="176">
        <f t="shared" si="345"/>
        <v>3.6560459288623783</v>
      </c>
      <c r="BA72" s="176">
        <f t="shared" si="345"/>
        <v>3.5999667837272802</v>
      </c>
      <c r="BB72" s="176">
        <f t="shared" si="345"/>
        <v>3.6214418683079259</v>
      </c>
      <c r="BC72" s="176">
        <f t="shared" si="345"/>
        <v>3.5619548251342583</v>
      </c>
      <c r="BD72" s="176">
        <f t="shared" si="345"/>
        <v>3.3016282699909469</v>
      </c>
      <c r="BE72" s="176">
        <f t="shared" si="345"/>
        <v>3.189425676581362</v>
      </c>
      <c r="BF72" s="176">
        <f t="shared" si="345"/>
        <v>3.1197949810552301</v>
      </c>
      <c r="BG72" s="176">
        <f t="shared" si="345"/>
        <v>3.1397138063422219</v>
      </c>
      <c r="BH72" s="176">
        <f t="shared" si="345"/>
        <v>3.1730453774485521</v>
      </c>
      <c r="BI72" s="176">
        <f t="shared" si="345"/>
        <v>3.1700543626409479</v>
      </c>
      <c r="BJ72" s="176">
        <f t="shared" si="326"/>
        <v>0</v>
      </c>
      <c r="BK72" s="176">
        <f t="shared" si="326"/>
        <v>0</v>
      </c>
      <c r="BL72" s="176">
        <f t="shared" si="326"/>
        <v>0</v>
      </c>
      <c r="BM72" s="176">
        <f t="shared" si="326"/>
        <v>0</v>
      </c>
      <c r="BN72" s="176">
        <f t="shared" si="326"/>
        <v>0</v>
      </c>
      <c r="BO72" s="176">
        <f t="shared" si="326"/>
        <v>0</v>
      </c>
      <c r="BP72" s="176">
        <f t="shared" si="326"/>
        <v>0</v>
      </c>
      <c r="BQ72" s="176">
        <f t="shared" si="326"/>
        <v>0</v>
      </c>
      <c r="BR72" s="176">
        <f t="shared" si="326"/>
        <v>0</v>
      </c>
      <c r="BS72" s="176">
        <f t="shared" si="326"/>
        <v>0</v>
      </c>
      <c r="BT72" s="176">
        <f t="shared" si="306"/>
        <v>0</v>
      </c>
      <c r="BU72" s="176">
        <f t="shared" si="306"/>
        <v>0</v>
      </c>
      <c r="BV72" s="176">
        <f t="shared" si="306"/>
        <v>0</v>
      </c>
      <c r="BW72" s="176">
        <f t="shared" si="306"/>
        <v>0</v>
      </c>
      <c r="BX72" s="176">
        <f t="shared" si="306"/>
        <v>0</v>
      </c>
      <c r="BY72" s="176">
        <f t="shared" si="306"/>
        <v>0</v>
      </c>
      <c r="BZ72" s="176">
        <f t="shared" si="306"/>
        <v>0</v>
      </c>
      <c r="CA72" s="176">
        <f t="shared" si="306"/>
        <v>0</v>
      </c>
      <c r="CB72" s="176">
        <f t="shared" si="306"/>
        <v>0</v>
      </c>
      <c r="CC72" s="176">
        <f t="shared" si="306"/>
        <v>0</v>
      </c>
      <c r="CD72" s="176">
        <f t="shared" si="306"/>
        <v>0</v>
      </c>
      <c r="CE72" s="176">
        <f t="shared" si="306"/>
        <v>0</v>
      </c>
      <c r="CF72" s="176">
        <f t="shared" si="306"/>
        <v>0</v>
      </c>
      <c r="CG72" s="176">
        <f t="shared" si="306"/>
        <v>0</v>
      </c>
      <c r="CH72" s="176">
        <f t="shared" si="306"/>
        <v>0</v>
      </c>
      <c r="CI72" s="187"/>
      <c r="CJ72" s="176">
        <v>0</v>
      </c>
      <c r="CK72" s="176">
        <f t="shared" si="327"/>
        <v>2.6221820221181416</v>
      </c>
      <c r="CL72" s="176">
        <f t="shared" si="327"/>
        <v>2.6107714301243288</v>
      </c>
      <c r="CM72" s="176">
        <f t="shared" si="327"/>
        <v>2.4329320656379534</v>
      </c>
      <c r="CN72" s="176">
        <f t="shared" si="327"/>
        <v>2.2407319350799186</v>
      </c>
      <c r="CO72" s="176">
        <f t="shared" si="327"/>
        <v>2.1668961777050462</v>
      </c>
      <c r="CP72" s="176">
        <f t="shared" si="327"/>
        <v>2.0956215402393585</v>
      </c>
      <c r="CQ72" s="176">
        <f t="shared" si="327"/>
        <v>2.1353161456644814</v>
      </c>
      <c r="CR72" s="176">
        <f t="shared" si="327"/>
        <v>2.1648465386749427</v>
      </c>
      <c r="CS72" s="176">
        <f t="shared" si="327"/>
        <v>2.1350388665212918</v>
      </c>
      <c r="CT72" s="176">
        <f t="shared" si="327"/>
        <v>2.1210519559921392</v>
      </c>
      <c r="CU72" s="176">
        <f t="shared" si="327"/>
        <v>0</v>
      </c>
      <c r="CV72" s="176">
        <f t="shared" si="327"/>
        <v>0</v>
      </c>
      <c r="CW72" s="176">
        <f t="shared" si="327"/>
        <v>0</v>
      </c>
      <c r="CX72" s="176">
        <f t="shared" si="327"/>
        <v>0</v>
      </c>
      <c r="CY72" s="176">
        <f t="shared" si="327"/>
        <v>0</v>
      </c>
      <c r="CZ72" s="176">
        <f t="shared" si="327"/>
        <v>0</v>
      </c>
      <c r="DA72" s="176">
        <f t="shared" si="318"/>
        <v>0</v>
      </c>
      <c r="DB72" s="176">
        <f t="shared" si="318"/>
        <v>0</v>
      </c>
      <c r="DC72" s="176">
        <f t="shared" si="318"/>
        <v>0</v>
      </c>
      <c r="DD72" s="176">
        <f t="shared" si="318"/>
        <v>0</v>
      </c>
      <c r="DE72" s="176">
        <f t="shared" si="318"/>
        <v>0</v>
      </c>
      <c r="DF72" s="176">
        <f t="shared" si="318"/>
        <v>0</v>
      </c>
      <c r="DG72" s="176">
        <f t="shared" si="318"/>
        <v>0</v>
      </c>
      <c r="DH72" s="176">
        <f t="shared" si="318"/>
        <v>0</v>
      </c>
      <c r="DI72" s="176">
        <f t="shared" si="318"/>
        <v>0</v>
      </c>
      <c r="DJ72" s="176">
        <f t="shared" si="319"/>
        <v>0</v>
      </c>
      <c r="DK72" s="176">
        <f t="shared" si="319"/>
        <v>0</v>
      </c>
      <c r="DL72" s="176">
        <f t="shared" si="319"/>
        <v>0</v>
      </c>
      <c r="DM72" s="176">
        <f t="shared" si="319"/>
        <v>0</v>
      </c>
      <c r="DN72" s="176">
        <f t="shared" si="319"/>
        <v>0</v>
      </c>
      <c r="DO72" s="176">
        <f t="shared" si="319"/>
        <v>0</v>
      </c>
      <c r="DP72" s="176">
        <f t="shared" si="319"/>
        <v>0</v>
      </c>
      <c r="DQ72" s="176">
        <f t="shared" si="319"/>
        <v>0</v>
      </c>
      <c r="DR72" s="176">
        <f t="shared" si="319"/>
        <v>0</v>
      </c>
      <c r="DS72" s="176">
        <f t="shared" si="319"/>
        <v>0</v>
      </c>
      <c r="DT72" s="187"/>
      <c r="DU72" s="176">
        <v>0</v>
      </c>
      <c r="DV72" s="176">
        <f t="shared" si="307"/>
        <v>3.5999667837272802</v>
      </c>
      <c r="DW72" s="176">
        <f t="shared" si="307"/>
        <v>3.6214418683079259</v>
      </c>
      <c r="DX72" s="176">
        <f t="shared" si="307"/>
        <v>3.5619548251342583</v>
      </c>
      <c r="DY72" s="176">
        <f t="shared" si="307"/>
        <v>3.3016282699909469</v>
      </c>
      <c r="DZ72" s="176">
        <f t="shared" si="307"/>
        <v>3.189425676581362</v>
      </c>
      <c r="EA72" s="176">
        <f t="shared" si="307"/>
        <v>3.1197949810552301</v>
      </c>
      <c r="EB72" s="176">
        <f t="shared" si="307"/>
        <v>3.1397138063422219</v>
      </c>
      <c r="EC72" s="176">
        <f t="shared" si="307"/>
        <v>3.1730453774485521</v>
      </c>
      <c r="ED72" s="176">
        <f t="shared" si="307"/>
        <v>3.1700543626409479</v>
      </c>
      <c r="EE72" s="176">
        <f t="shared" si="307"/>
        <v>3.1248573366853236</v>
      </c>
      <c r="EF72" s="176">
        <f t="shared" si="279"/>
        <v>0</v>
      </c>
      <c r="EG72" s="176">
        <f t="shared" si="279"/>
        <v>0</v>
      </c>
      <c r="EH72" s="176">
        <f t="shared" si="279"/>
        <v>0</v>
      </c>
      <c r="EI72" s="176">
        <f t="shared" si="279"/>
        <v>0</v>
      </c>
      <c r="EJ72" s="176">
        <f t="shared" si="279"/>
        <v>0</v>
      </c>
      <c r="EK72" s="176">
        <f t="shared" si="279"/>
        <v>0</v>
      </c>
      <c r="EL72" s="176">
        <f t="shared" si="279"/>
        <v>0</v>
      </c>
      <c r="EM72" s="176">
        <f t="shared" si="279"/>
        <v>0</v>
      </c>
      <c r="EN72" s="176">
        <f t="shared" si="279"/>
        <v>0</v>
      </c>
      <c r="EO72" s="176">
        <f t="shared" si="279"/>
        <v>0</v>
      </c>
      <c r="EP72" s="176">
        <f t="shared" si="328"/>
        <v>0</v>
      </c>
      <c r="EQ72" s="176">
        <f t="shared" si="328"/>
        <v>0</v>
      </c>
      <c r="ER72" s="176">
        <f t="shared" si="328"/>
        <v>0</v>
      </c>
      <c r="ES72" s="176">
        <f t="shared" si="328"/>
        <v>0</v>
      </c>
      <c r="ET72" s="176">
        <f t="shared" si="328"/>
        <v>0</v>
      </c>
      <c r="EU72" s="176">
        <f t="shared" si="328"/>
        <v>0</v>
      </c>
      <c r="EV72" s="176">
        <f t="shared" si="328"/>
        <v>0</v>
      </c>
      <c r="EW72" s="176">
        <f t="shared" si="328"/>
        <v>0</v>
      </c>
      <c r="EX72" s="176">
        <f t="shared" si="328"/>
        <v>0</v>
      </c>
      <c r="EY72" s="176">
        <f t="shared" si="328"/>
        <v>0</v>
      </c>
      <c r="EZ72" s="176">
        <f t="shared" si="328"/>
        <v>0</v>
      </c>
      <c r="FA72" s="176">
        <f t="shared" si="328"/>
        <v>0</v>
      </c>
      <c r="FB72" s="176">
        <f t="shared" si="328"/>
        <v>0</v>
      </c>
      <c r="FC72" s="176">
        <f t="shared" si="328"/>
        <v>0</v>
      </c>
      <c r="FD72" s="176">
        <f t="shared" si="328"/>
        <v>0</v>
      </c>
      <c r="FE72" s="187"/>
      <c r="FF72" s="176">
        <v>0</v>
      </c>
      <c r="FG72" s="176">
        <v>70</v>
      </c>
      <c r="FH72" s="176">
        <f t="shared" si="346"/>
        <v>2.6107714301243288</v>
      </c>
      <c r="FI72" s="176">
        <f t="shared" si="346"/>
        <v>2.4329320656379534</v>
      </c>
      <c r="FJ72" s="176">
        <f t="shared" si="346"/>
        <v>2.2407319350799186</v>
      </c>
      <c r="FK72" s="176">
        <f t="shared" si="346"/>
        <v>2.1668961777050462</v>
      </c>
      <c r="FL72" s="176">
        <f t="shared" si="346"/>
        <v>2.0956215402393585</v>
      </c>
      <c r="FM72" s="176">
        <f t="shared" si="346"/>
        <v>2.1353161456644814</v>
      </c>
      <c r="FN72" s="176">
        <f t="shared" si="346"/>
        <v>2.1648465386749427</v>
      </c>
      <c r="FO72" s="176">
        <f t="shared" si="346"/>
        <v>2.1350388665212918</v>
      </c>
      <c r="FP72" s="176">
        <f t="shared" si="346"/>
        <v>2.1210519559921392</v>
      </c>
      <c r="FQ72" s="176">
        <f t="shared" si="346"/>
        <v>2.0544494575452203</v>
      </c>
      <c r="FR72" s="176">
        <f t="shared" si="329"/>
        <v>0</v>
      </c>
      <c r="FS72" s="176">
        <f t="shared" si="329"/>
        <v>0</v>
      </c>
      <c r="FT72" s="176">
        <f t="shared" si="329"/>
        <v>0</v>
      </c>
      <c r="FU72" s="176">
        <f t="shared" si="329"/>
        <v>0</v>
      </c>
      <c r="FV72" s="176">
        <f t="shared" si="329"/>
        <v>0</v>
      </c>
      <c r="FW72" s="176">
        <f t="shared" si="329"/>
        <v>0</v>
      </c>
      <c r="FX72" s="176">
        <f t="shared" si="329"/>
        <v>0</v>
      </c>
      <c r="FY72" s="176">
        <f t="shared" si="329"/>
        <v>0</v>
      </c>
      <c r="FZ72" s="176">
        <f t="shared" si="329"/>
        <v>0</v>
      </c>
      <c r="GA72" s="176">
        <f t="shared" si="329"/>
        <v>0</v>
      </c>
      <c r="GB72" s="176">
        <f t="shared" si="308"/>
        <v>0</v>
      </c>
      <c r="GC72" s="176">
        <f t="shared" si="308"/>
        <v>0</v>
      </c>
      <c r="GD72" s="176">
        <f t="shared" si="308"/>
        <v>0</v>
      </c>
      <c r="GE72" s="176">
        <f t="shared" si="308"/>
        <v>0</v>
      </c>
      <c r="GF72" s="176">
        <f t="shared" si="308"/>
        <v>0</v>
      </c>
      <c r="GG72" s="176">
        <f t="shared" si="308"/>
        <v>0</v>
      </c>
      <c r="GH72" s="176">
        <f t="shared" si="308"/>
        <v>0</v>
      </c>
      <c r="GI72" s="176">
        <f t="shared" si="308"/>
        <v>0</v>
      </c>
      <c r="GJ72" s="176">
        <f t="shared" si="308"/>
        <v>0</v>
      </c>
      <c r="GK72" s="176">
        <f t="shared" si="308"/>
        <v>0</v>
      </c>
      <c r="GL72" s="176">
        <f t="shared" si="308"/>
        <v>0</v>
      </c>
      <c r="GM72" s="176">
        <f t="shared" si="308"/>
        <v>0</v>
      </c>
      <c r="GN72" s="176">
        <f t="shared" si="308"/>
        <v>0</v>
      </c>
      <c r="GO72" s="176">
        <f t="shared" si="308"/>
        <v>0</v>
      </c>
      <c r="GP72" s="176">
        <f t="shared" si="308"/>
        <v>0</v>
      </c>
      <c r="GQ72" s="187"/>
      <c r="GR72" s="176">
        <v>0</v>
      </c>
      <c r="GS72" s="176">
        <v>0</v>
      </c>
      <c r="GT72" s="176">
        <f t="shared" si="347"/>
        <v>3.6214418683079259</v>
      </c>
      <c r="GU72" s="176">
        <f t="shared" si="347"/>
        <v>3.5619548251342583</v>
      </c>
      <c r="GV72" s="176">
        <f t="shared" si="347"/>
        <v>3.3016282699909469</v>
      </c>
      <c r="GW72" s="176">
        <f t="shared" si="347"/>
        <v>3.189425676581362</v>
      </c>
      <c r="GX72" s="176">
        <f t="shared" si="347"/>
        <v>3.1197949810552301</v>
      </c>
      <c r="GY72" s="176">
        <f t="shared" si="347"/>
        <v>3.1397138063422219</v>
      </c>
      <c r="GZ72" s="176">
        <f t="shared" si="347"/>
        <v>3.1730453774485521</v>
      </c>
      <c r="HA72" s="176">
        <f t="shared" si="347"/>
        <v>3.1700543626409479</v>
      </c>
      <c r="HB72" s="176">
        <f t="shared" si="347"/>
        <v>3.1248573366853236</v>
      </c>
      <c r="HC72" s="176">
        <f t="shared" si="347"/>
        <v>3.0102291309471578</v>
      </c>
      <c r="HD72" s="176">
        <f t="shared" si="330"/>
        <v>0</v>
      </c>
      <c r="HE72" s="176">
        <f t="shared" si="330"/>
        <v>0</v>
      </c>
      <c r="HF72" s="176">
        <f t="shared" si="330"/>
        <v>0</v>
      </c>
      <c r="HG72" s="176">
        <f t="shared" si="330"/>
        <v>0</v>
      </c>
      <c r="HH72" s="176">
        <f t="shared" si="330"/>
        <v>0</v>
      </c>
      <c r="HI72" s="176">
        <f t="shared" si="330"/>
        <v>0</v>
      </c>
      <c r="HJ72" s="176">
        <f t="shared" si="330"/>
        <v>0</v>
      </c>
      <c r="HK72" s="176">
        <f t="shared" si="330"/>
        <v>0</v>
      </c>
      <c r="HL72" s="176">
        <f t="shared" si="330"/>
        <v>0</v>
      </c>
      <c r="HM72" s="176">
        <f t="shared" si="330"/>
        <v>0</v>
      </c>
      <c r="HN72" s="176">
        <f t="shared" si="309"/>
        <v>0</v>
      </c>
      <c r="HO72" s="176">
        <f t="shared" si="309"/>
        <v>0</v>
      </c>
      <c r="HP72" s="176">
        <f t="shared" si="309"/>
        <v>0</v>
      </c>
      <c r="HQ72" s="176">
        <f t="shared" si="309"/>
        <v>0</v>
      </c>
      <c r="HR72" s="176">
        <f t="shared" si="309"/>
        <v>0</v>
      </c>
      <c r="HS72" s="176">
        <f t="shared" si="309"/>
        <v>0</v>
      </c>
      <c r="HT72" s="176">
        <f t="shared" si="309"/>
        <v>0</v>
      </c>
      <c r="HU72" s="176">
        <f t="shared" si="309"/>
        <v>0</v>
      </c>
      <c r="HV72" s="176">
        <f t="shared" si="309"/>
        <v>0</v>
      </c>
      <c r="HW72" s="176">
        <f t="shared" si="309"/>
        <v>0</v>
      </c>
      <c r="HX72" s="176">
        <f t="shared" si="309"/>
        <v>0</v>
      </c>
      <c r="HY72" s="176">
        <f t="shared" si="309"/>
        <v>0</v>
      </c>
      <c r="HZ72" s="176">
        <f t="shared" si="309"/>
        <v>0</v>
      </c>
      <c r="IA72" s="176">
        <f t="shared" si="309"/>
        <v>0</v>
      </c>
      <c r="IB72" s="176">
        <f t="shared" si="309"/>
        <v>0</v>
      </c>
    </row>
    <row r="73" spans="1:236" s="144" customFormat="1">
      <c r="A73" s="418" t="s">
        <v>52</v>
      </c>
      <c r="B73" s="419">
        <f t="shared" si="74"/>
        <v>0</v>
      </c>
      <c r="C73" s="225">
        <f t="shared" si="75"/>
        <v>57018.184052949204</v>
      </c>
      <c r="D73" s="226">
        <f t="shared" si="76"/>
        <v>57018.184052949204</v>
      </c>
      <c r="E73" s="227">
        <f t="shared" si="77"/>
        <v>0</v>
      </c>
      <c r="F73" s="228">
        <f t="shared" si="78"/>
        <v>0</v>
      </c>
      <c r="G73" s="227">
        <f t="shared" si="79"/>
        <v>0</v>
      </c>
      <c r="H73" s="228">
        <f t="shared" si="80"/>
        <v>0</v>
      </c>
      <c r="I73" s="227">
        <f t="shared" si="81"/>
        <v>0</v>
      </c>
      <c r="J73" s="176">
        <f t="shared" si="82"/>
        <v>57018.184052949204</v>
      </c>
      <c r="K73" s="228">
        <f t="shared" si="83"/>
        <v>57018.184052949204</v>
      </c>
      <c r="L73" s="227">
        <f t="shared" si="84"/>
        <v>0</v>
      </c>
      <c r="M73" s="176">
        <f t="shared" si="85"/>
        <v>45614.547242359367</v>
      </c>
      <c r="N73" s="228">
        <f t="shared" si="86"/>
        <v>45614.547242359367</v>
      </c>
      <c r="O73" s="176">
        <f t="shared" si="356"/>
        <v>1.5939954505543468</v>
      </c>
      <c r="P73" s="176">
        <f t="shared" si="344"/>
        <v>0</v>
      </c>
      <c r="Q73" s="176">
        <f t="shared" si="344"/>
        <v>0</v>
      </c>
      <c r="R73" s="176">
        <f t="shared" si="344"/>
        <v>0</v>
      </c>
      <c r="S73" s="176">
        <f t="shared" si="344"/>
        <v>0</v>
      </c>
      <c r="T73" s="176">
        <f t="shared" si="344"/>
        <v>0</v>
      </c>
      <c r="U73" s="176">
        <f t="shared" si="344"/>
        <v>0</v>
      </c>
      <c r="V73" s="176">
        <f t="shared" si="344"/>
        <v>0</v>
      </c>
      <c r="W73" s="176">
        <f t="shared" si="344"/>
        <v>0</v>
      </c>
      <c r="X73" s="176">
        <f t="shared" si="344"/>
        <v>0</v>
      </c>
      <c r="Y73" s="176">
        <f t="shared" si="344"/>
        <v>0</v>
      </c>
      <c r="Z73" s="176">
        <f t="shared" si="325"/>
        <v>0</v>
      </c>
      <c r="AA73" s="176">
        <f t="shared" si="325"/>
        <v>0</v>
      </c>
      <c r="AB73" s="176">
        <f t="shared" si="325"/>
        <v>0</v>
      </c>
      <c r="AC73" s="176">
        <f t="shared" si="325"/>
        <v>0</v>
      </c>
      <c r="AD73" s="176">
        <f t="shared" si="325"/>
        <v>0</v>
      </c>
      <c r="AE73" s="176">
        <f t="shared" si="325"/>
        <v>0</v>
      </c>
      <c r="AF73" s="176">
        <f t="shared" si="325"/>
        <v>0</v>
      </c>
      <c r="AG73" s="176">
        <f t="shared" si="325"/>
        <v>0</v>
      </c>
      <c r="AH73" s="176">
        <f t="shared" si="325"/>
        <v>0</v>
      </c>
      <c r="AI73" s="176">
        <f t="shared" si="325"/>
        <v>0</v>
      </c>
      <c r="AJ73" s="176">
        <f t="shared" si="305"/>
        <v>0</v>
      </c>
      <c r="AK73" s="176">
        <f t="shared" si="305"/>
        <v>0</v>
      </c>
      <c r="AL73" s="176">
        <f t="shared" si="305"/>
        <v>0</v>
      </c>
      <c r="AM73" s="176">
        <f t="shared" si="305"/>
        <v>0</v>
      </c>
      <c r="AN73" s="176">
        <f t="shared" si="305"/>
        <v>0</v>
      </c>
      <c r="AO73" s="176">
        <f t="shared" si="305"/>
        <v>0</v>
      </c>
      <c r="AP73" s="176">
        <f t="shared" ref="AJ73:AX90" si="396">IF(AP$1&lt;=VLOOKUP($A73,input,7,FALSE),(VLOOKUP($A73,input,5,FALSE)*VLOOKUP(AP$1,AC_RATE,2,FALSE))/((1+Discount_Rate)^(AP$1-1)),0)</f>
        <v>0</v>
      </c>
      <c r="AQ73" s="176">
        <f t="shared" si="396"/>
        <v>0</v>
      </c>
      <c r="AR73" s="176">
        <f t="shared" si="396"/>
        <v>0</v>
      </c>
      <c r="AS73" s="176">
        <f t="shared" si="396"/>
        <v>0</v>
      </c>
      <c r="AT73" s="176">
        <f t="shared" si="396"/>
        <v>0</v>
      </c>
      <c r="AU73" s="176">
        <f t="shared" si="396"/>
        <v>0</v>
      </c>
      <c r="AV73" s="176">
        <f t="shared" si="396"/>
        <v>0</v>
      </c>
      <c r="AW73" s="176">
        <f t="shared" si="396"/>
        <v>0</v>
      </c>
      <c r="AX73" s="176">
        <f t="shared" si="396"/>
        <v>0</v>
      </c>
      <c r="AY73" s="187"/>
      <c r="AZ73" s="176">
        <f t="shared" si="345"/>
        <v>1.5939954505543468</v>
      </c>
      <c r="BA73" s="176">
        <f t="shared" si="345"/>
        <v>1.569545565636151</v>
      </c>
      <c r="BB73" s="176">
        <f t="shared" si="345"/>
        <v>1.5789084641849855</v>
      </c>
      <c r="BC73" s="176">
        <f t="shared" si="345"/>
        <v>1.5529727735424832</v>
      </c>
      <c r="BD73" s="176">
        <f t="shared" si="345"/>
        <v>1.4394732845779001</v>
      </c>
      <c r="BE73" s="176">
        <f t="shared" si="345"/>
        <v>1.390554199064407</v>
      </c>
      <c r="BF73" s="176">
        <f t="shared" si="345"/>
        <v>1.3601959885694626</v>
      </c>
      <c r="BG73" s="176">
        <f t="shared" si="345"/>
        <v>1.3688803753374728</v>
      </c>
      <c r="BH73" s="176">
        <f t="shared" si="345"/>
        <v>1.3834125704294125</v>
      </c>
      <c r="BI73" s="176">
        <f t="shared" si="345"/>
        <v>1.3821085211672783</v>
      </c>
      <c r="BJ73" s="176">
        <f t="shared" si="326"/>
        <v>0</v>
      </c>
      <c r="BK73" s="176">
        <f t="shared" si="326"/>
        <v>0</v>
      </c>
      <c r="BL73" s="176">
        <f t="shared" si="326"/>
        <v>0</v>
      </c>
      <c r="BM73" s="176">
        <f t="shared" si="326"/>
        <v>0</v>
      </c>
      <c r="BN73" s="176">
        <f t="shared" si="326"/>
        <v>0</v>
      </c>
      <c r="BO73" s="176">
        <f t="shared" si="326"/>
        <v>0</v>
      </c>
      <c r="BP73" s="176">
        <f t="shared" si="326"/>
        <v>0</v>
      </c>
      <c r="BQ73" s="176">
        <f t="shared" si="326"/>
        <v>0</v>
      </c>
      <c r="BR73" s="176">
        <f t="shared" si="326"/>
        <v>0</v>
      </c>
      <c r="BS73" s="176">
        <f t="shared" si="326"/>
        <v>0</v>
      </c>
      <c r="BT73" s="176">
        <f t="shared" si="306"/>
        <v>0</v>
      </c>
      <c r="BU73" s="176">
        <f t="shared" si="306"/>
        <v>0</v>
      </c>
      <c r="BV73" s="176">
        <f t="shared" si="306"/>
        <v>0</v>
      </c>
      <c r="BW73" s="176">
        <f t="shared" si="306"/>
        <v>0</v>
      </c>
      <c r="BX73" s="176">
        <f t="shared" si="306"/>
        <v>0</v>
      </c>
      <c r="BY73" s="176">
        <f t="shared" si="306"/>
        <v>0</v>
      </c>
      <c r="BZ73" s="176">
        <f t="shared" ref="BT73:CH90" si="397">IF(BZ$1&lt;=VLOOKUP($A73,input,7,FALSE),(VLOOKUP($A73,input,6,FALSE)*VLOOKUP(BZ$1,AC_RATE,3,FALSE))/((1+Discount_Rate)^(BZ$1-1)),0)</f>
        <v>0</v>
      </c>
      <c r="CA73" s="176">
        <f t="shared" si="397"/>
        <v>0</v>
      </c>
      <c r="CB73" s="176">
        <f t="shared" si="397"/>
        <v>0</v>
      </c>
      <c r="CC73" s="176">
        <f t="shared" si="397"/>
        <v>0</v>
      </c>
      <c r="CD73" s="176">
        <f t="shared" si="397"/>
        <v>0</v>
      </c>
      <c r="CE73" s="176">
        <f t="shared" si="397"/>
        <v>0</v>
      </c>
      <c r="CF73" s="176">
        <f t="shared" si="397"/>
        <v>0</v>
      </c>
      <c r="CG73" s="176">
        <f t="shared" si="397"/>
        <v>0</v>
      </c>
      <c r="CH73" s="176">
        <f t="shared" si="397"/>
        <v>0</v>
      </c>
      <c r="CI73" s="187"/>
      <c r="CJ73" s="176">
        <v>0</v>
      </c>
      <c r="CK73" s="176">
        <f t="shared" si="327"/>
        <v>0</v>
      </c>
      <c r="CL73" s="176">
        <f t="shared" si="327"/>
        <v>0</v>
      </c>
      <c r="CM73" s="176">
        <f t="shared" si="327"/>
        <v>0</v>
      </c>
      <c r="CN73" s="176">
        <f t="shared" si="327"/>
        <v>0</v>
      </c>
      <c r="CO73" s="176">
        <f t="shared" si="327"/>
        <v>0</v>
      </c>
      <c r="CP73" s="176">
        <f t="shared" si="327"/>
        <v>0</v>
      </c>
      <c r="CQ73" s="176">
        <f t="shared" si="327"/>
        <v>0</v>
      </c>
      <c r="CR73" s="176">
        <f t="shared" si="327"/>
        <v>0</v>
      </c>
      <c r="CS73" s="176">
        <f t="shared" si="327"/>
        <v>0</v>
      </c>
      <c r="CT73" s="176">
        <f t="shared" si="327"/>
        <v>0</v>
      </c>
      <c r="CU73" s="176">
        <f t="shared" si="327"/>
        <v>0</v>
      </c>
      <c r="CV73" s="176">
        <f t="shared" si="327"/>
        <v>0</v>
      </c>
      <c r="CW73" s="176">
        <f t="shared" si="327"/>
        <v>0</v>
      </c>
      <c r="CX73" s="176">
        <f t="shared" si="327"/>
        <v>0</v>
      </c>
      <c r="CY73" s="176">
        <f t="shared" si="327"/>
        <v>0</v>
      </c>
      <c r="CZ73" s="176">
        <f t="shared" ref="CZ73:DO88" si="398">IF(CZ$1-1&lt;=VLOOKUP($A73,input,7,FALSE),(VLOOKUP($A73,input,19,FALSE)*VLOOKUP(CZ$1,AC_RATE,2,FALSE))/((1+Discount_Rate)^(CZ$1-1)),0)</f>
        <v>0</v>
      </c>
      <c r="DA73" s="176">
        <f t="shared" si="398"/>
        <v>0</v>
      </c>
      <c r="DB73" s="176">
        <f t="shared" si="398"/>
        <v>0</v>
      </c>
      <c r="DC73" s="176">
        <f t="shared" si="398"/>
        <v>0</v>
      </c>
      <c r="DD73" s="176">
        <f t="shared" si="398"/>
        <v>0</v>
      </c>
      <c r="DE73" s="176">
        <f t="shared" si="398"/>
        <v>0</v>
      </c>
      <c r="DF73" s="176">
        <f t="shared" si="398"/>
        <v>0</v>
      </c>
      <c r="DG73" s="176">
        <f t="shared" si="398"/>
        <v>0</v>
      </c>
      <c r="DH73" s="176">
        <f t="shared" si="398"/>
        <v>0</v>
      </c>
      <c r="DI73" s="176">
        <f t="shared" si="398"/>
        <v>0</v>
      </c>
      <c r="DJ73" s="176">
        <f t="shared" si="398"/>
        <v>0</v>
      </c>
      <c r="DK73" s="176">
        <f t="shared" si="398"/>
        <v>0</v>
      </c>
      <c r="DL73" s="176">
        <f t="shared" si="398"/>
        <v>0</v>
      </c>
      <c r="DM73" s="176">
        <f t="shared" si="398"/>
        <v>0</v>
      </c>
      <c r="DN73" s="176">
        <f t="shared" si="398"/>
        <v>0</v>
      </c>
      <c r="DO73" s="176">
        <f t="shared" si="398"/>
        <v>0</v>
      </c>
      <c r="DP73" s="176">
        <f t="shared" si="319"/>
        <v>0</v>
      </c>
      <c r="DQ73" s="176">
        <f t="shared" si="319"/>
        <v>0</v>
      </c>
      <c r="DR73" s="176">
        <f t="shared" si="319"/>
        <v>0</v>
      </c>
      <c r="DS73" s="176">
        <f t="shared" si="319"/>
        <v>0</v>
      </c>
      <c r="DT73" s="187"/>
      <c r="DU73" s="176">
        <v>0</v>
      </c>
      <c r="DV73" s="176">
        <f t="shared" si="307"/>
        <v>1.569545565636151</v>
      </c>
      <c r="DW73" s="176">
        <f t="shared" si="307"/>
        <v>1.5789084641849855</v>
      </c>
      <c r="DX73" s="176">
        <f t="shared" si="307"/>
        <v>1.5529727735424832</v>
      </c>
      <c r="DY73" s="176">
        <f t="shared" si="307"/>
        <v>1.4394732845779001</v>
      </c>
      <c r="DZ73" s="176">
        <f t="shared" si="307"/>
        <v>1.390554199064407</v>
      </c>
      <c r="EA73" s="176">
        <f t="shared" si="307"/>
        <v>1.3601959885694626</v>
      </c>
      <c r="EB73" s="176">
        <f t="shared" si="307"/>
        <v>1.3688803753374728</v>
      </c>
      <c r="EC73" s="176">
        <f t="shared" si="307"/>
        <v>1.3834125704294125</v>
      </c>
      <c r="ED73" s="176">
        <f t="shared" si="307"/>
        <v>1.3821085211672783</v>
      </c>
      <c r="EE73" s="176">
        <f t="shared" si="307"/>
        <v>1.36240311944267</v>
      </c>
      <c r="EF73" s="176">
        <f t="shared" si="279"/>
        <v>0</v>
      </c>
      <c r="EG73" s="176">
        <f t="shared" si="279"/>
        <v>0</v>
      </c>
      <c r="EH73" s="176">
        <f t="shared" si="279"/>
        <v>0</v>
      </c>
      <c r="EI73" s="176">
        <f t="shared" si="279"/>
        <v>0</v>
      </c>
      <c r="EJ73" s="176">
        <f t="shared" si="279"/>
        <v>0</v>
      </c>
      <c r="EK73" s="176">
        <f t="shared" si="279"/>
        <v>0</v>
      </c>
      <c r="EL73" s="176">
        <f t="shared" si="279"/>
        <v>0</v>
      </c>
      <c r="EM73" s="176">
        <f t="shared" si="279"/>
        <v>0</v>
      </c>
      <c r="EN73" s="176">
        <f t="shared" si="279"/>
        <v>0</v>
      </c>
      <c r="EO73" s="176">
        <f t="shared" si="279"/>
        <v>0</v>
      </c>
      <c r="EP73" s="176">
        <f t="shared" si="328"/>
        <v>0</v>
      </c>
      <c r="EQ73" s="176">
        <f t="shared" si="328"/>
        <v>0</v>
      </c>
      <c r="ER73" s="176">
        <f t="shared" si="328"/>
        <v>0</v>
      </c>
      <c r="ES73" s="176">
        <f t="shared" si="328"/>
        <v>0</v>
      </c>
      <c r="ET73" s="176">
        <f t="shared" si="328"/>
        <v>0</v>
      </c>
      <c r="EU73" s="176">
        <f t="shared" si="328"/>
        <v>0</v>
      </c>
      <c r="EV73" s="176">
        <f t="shared" si="328"/>
        <v>0</v>
      </c>
      <c r="EW73" s="176">
        <f t="shared" si="328"/>
        <v>0</v>
      </c>
      <c r="EX73" s="176">
        <f t="shared" si="328"/>
        <v>0</v>
      </c>
      <c r="EY73" s="176">
        <f t="shared" si="328"/>
        <v>0</v>
      </c>
      <c r="EZ73" s="176">
        <f t="shared" si="328"/>
        <v>0</v>
      </c>
      <c r="FA73" s="176">
        <f t="shared" si="328"/>
        <v>0</v>
      </c>
      <c r="FB73" s="176">
        <f t="shared" si="328"/>
        <v>0</v>
      </c>
      <c r="FC73" s="176">
        <f t="shared" si="328"/>
        <v>0</v>
      </c>
      <c r="FD73" s="176">
        <f t="shared" si="328"/>
        <v>0</v>
      </c>
      <c r="FE73" s="187"/>
      <c r="FF73" s="176">
        <v>0</v>
      </c>
      <c r="FG73" s="176">
        <v>71</v>
      </c>
      <c r="FH73" s="176">
        <f t="shared" si="346"/>
        <v>0</v>
      </c>
      <c r="FI73" s="176">
        <f t="shared" si="346"/>
        <v>0</v>
      </c>
      <c r="FJ73" s="176">
        <f t="shared" si="346"/>
        <v>0</v>
      </c>
      <c r="FK73" s="176">
        <f t="shared" si="346"/>
        <v>0</v>
      </c>
      <c r="FL73" s="176">
        <f t="shared" si="346"/>
        <v>0</v>
      </c>
      <c r="FM73" s="176">
        <f t="shared" si="346"/>
        <v>0</v>
      </c>
      <c r="FN73" s="176">
        <f t="shared" si="346"/>
        <v>0</v>
      </c>
      <c r="FO73" s="176">
        <f t="shared" si="346"/>
        <v>0</v>
      </c>
      <c r="FP73" s="176">
        <f t="shared" si="346"/>
        <v>0</v>
      </c>
      <c r="FQ73" s="176">
        <f t="shared" si="346"/>
        <v>0</v>
      </c>
      <c r="FR73" s="176">
        <f t="shared" si="329"/>
        <v>0</v>
      </c>
      <c r="FS73" s="176">
        <f t="shared" si="329"/>
        <v>0</v>
      </c>
      <c r="FT73" s="176">
        <f t="shared" si="329"/>
        <v>0</v>
      </c>
      <c r="FU73" s="176">
        <f t="shared" si="329"/>
        <v>0</v>
      </c>
      <c r="FV73" s="176">
        <f t="shared" si="329"/>
        <v>0</v>
      </c>
      <c r="FW73" s="176">
        <f t="shared" si="329"/>
        <v>0</v>
      </c>
      <c r="FX73" s="176">
        <f t="shared" si="329"/>
        <v>0</v>
      </c>
      <c r="FY73" s="176">
        <f t="shared" si="329"/>
        <v>0</v>
      </c>
      <c r="FZ73" s="176">
        <f t="shared" si="329"/>
        <v>0</v>
      </c>
      <c r="GA73" s="176">
        <f t="shared" si="329"/>
        <v>0</v>
      </c>
      <c r="GB73" s="176">
        <f t="shared" si="308"/>
        <v>0</v>
      </c>
      <c r="GC73" s="176">
        <f t="shared" si="308"/>
        <v>0</v>
      </c>
      <c r="GD73" s="176">
        <f t="shared" si="308"/>
        <v>0</v>
      </c>
      <c r="GE73" s="176">
        <f t="shared" si="308"/>
        <v>0</v>
      </c>
      <c r="GF73" s="176">
        <f t="shared" si="308"/>
        <v>0</v>
      </c>
      <c r="GG73" s="176">
        <f t="shared" si="308"/>
        <v>0</v>
      </c>
      <c r="GH73" s="176">
        <f t="shared" ref="GB73:GP90" si="399">IF(GH$1-2&lt;=VLOOKUP($A73,input,7,FALSE),(VLOOKUP($A73,input,33,FALSE)*VLOOKUP(GH$1,AC_RATE,2,FALSE))/((1+Discount_Rate)^(GH$1-1)),0)</f>
        <v>0</v>
      </c>
      <c r="GI73" s="176">
        <f t="shared" si="399"/>
        <v>0</v>
      </c>
      <c r="GJ73" s="176">
        <f t="shared" si="399"/>
        <v>0</v>
      </c>
      <c r="GK73" s="176">
        <f t="shared" si="399"/>
        <v>0</v>
      </c>
      <c r="GL73" s="176">
        <f t="shared" si="399"/>
        <v>0</v>
      </c>
      <c r="GM73" s="176">
        <f t="shared" si="399"/>
        <v>0</v>
      </c>
      <c r="GN73" s="176">
        <f t="shared" si="399"/>
        <v>0</v>
      </c>
      <c r="GO73" s="176">
        <f t="shared" si="399"/>
        <v>0</v>
      </c>
      <c r="GP73" s="176">
        <f t="shared" si="399"/>
        <v>0</v>
      </c>
      <c r="GQ73" s="187"/>
      <c r="GR73" s="176">
        <v>0</v>
      </c>
      <c r="GS73" s="176">
        <v>0</v>
      </c>
      <c r="GT73" s="176">
        <f t="shared" si="347"/>
        <v>1.5789084641849855</v>
      </c>
      <c r="GU73" s="176">
        <f t="shared" si="347"/>
        <v>1.5529727735424832</v>
      </c>
      <c r="GV73" s="176">
        <f t="shared" si="347"/>
        <v>1.4394732845779001</v>
      </c>
      <c r="GW73" s="176">
        <f t="shared" si="347"/>
        <v>1.390554199064407</v>
      </c>
      <c r="GX73" s="176">
        <f t="shared" si="347"/>
        <v>1.3601959885694626</v>
      </c>
      <c r="GY73" s="176">
        <f t="shared" si="347"/>
        <v>1.3688803753374728</v>
      </c>
      <c r="GZ73" s="176">
        <f t="shared" si="347"/>
        <v>1.3834125704294125</v>
      </c>
      <c r="HA73" s="176">
        <f t="shared" si="347"/>
        <v>1.3821085211672783</v>
      </c>
      <c r="HB73" s="176">
        <f t="shared" si="347"/>
        <v>1.36240311944267</v>
      </c>
      <c r="HC73" s="176">
        <f t="shared" si="347"/>
        <v>1.3124264938731169</v>
      </c>
      <c r="HD73" s="176">
        <f t="shared" si="330"/>
        <v>0</v>
      </c>
      <c r="HE73" s="176">
        <f t="shared" si="330"/>
        <v>0</v>
      </c>
      <c r="HF73" s="176">
        <f t="shared" si="330"/>
        <v>0</v>
      </c>
      <c r="HG73" s="176">
        <f t="shared" si="330"/>
        <v>0</v>
      </c>
      <c r="HH73" s="176">
        <f t="shared" si="330"/>
        <v>0</v>
      </c>
      <c r="HI73" s="176">
        <f t="shared" si="330"/>
        <v>0</v>
      </c>
      <c r="HJ73" s="176">
        <f t="shared" si="330"/>
        <v>0</v>
      </c>
      <c r="HK73" s="176">
        <f t="shared" si="330"/>
        <v>0</v>
      </c>
      <c r="HL73" s="176">
        <f t="shared" si="330"/>
        <v>0</v>
      </c>
      <c r="HM73" s="176">
        <f t="shared" si="330"/>
        <v>0</v>
      </c>
      <c r="HN73" s="176">
        <f t="shared" si="309"/>
        <v>0</v>
      </c>
      <c r="HO73" s="176">
        <f t="shared" si="309"/>
        <v>0</v>
      </c>
      <c r="HP73" s="176">
        <f t="shared" si="309"/>
        <v>0</v>
      </c>
      <c r="HQ73" s="176">
        <f t="shared" si="309"/>
        <v>0</v>
      </c>
      <c r="HR73" s="176">
        <f t="shared" si="309"/>
        <v>0</v>
      </c>
      <c r="HS73" s="176">
        <f t="shared" si="309"/>
        <v>0</v>
      </c>
      <c r="HT73" s="176">
        <f t="shared" ref="HN73:IB90" si="400">IF(HT$1-2&lt;=VLOOKUP($A73,input,7,FALSE),(VLOOKUP($A73,input,34,FALSE)*VLOOKUP(HT$1,AC_RATE,3,FALSE))/((1+Discount_Rate)^(HT$1-1)),0)</f>
        <v>0</v>
      </c>
      <c r="HU73" s="176">
        <f t="shared" si="400"/>
        <v>0</v>
      </c>
      <c r="HV73" s="176">
        <f t="shared" si="400"/>
        <v>0</v>
      </c>
      <c r="HW73" s="176">
        <f t="shared" si="400"/>
        <v>0</v>
      </c>
      <c r="HX73" s="176">
        <f t="shared" si="400"/>
        <v>0</v>
      </c>
      <c r="HY73" s="176">
        <f t="shared" si="400"/>
        <v>0</v>
      </c>
      <c r="HZ73" s="176">
        <f t="shared" si="400"/>
        <v>0</v>
      </c>
      <c r="IA73" s="176">
        <f t="shared" si="400"/>
        <v>0</v>
      </c>
      <c r="IB73" s="176">
        <f t="shared" si="400"/>
        <v>0</v>
      </c>
    </row>
    <row r="74" spans="1:236" s="144" customFormat="1">
      <c r="A74" s="418" t="s">
        <v>184</v>
      </c>
      <c r="B74" s="419">
        <f t="shared" ref="B74" si="401">SUM(P74:AX74)*VLOOKUP($A74,input,12,FALSE)</f>
        <v>0</v>
      </c>
      <c r="C74" s="225">
        <f t="shared" ref="C74" si="402">SUM(AZ74:CH74)*VLOOKUP($A74,input,12,FALSE)</f>
        <v>42763.638039711906</v>
      </c>
      <c r="D74" s="226">
        <f t="shared" ref="D74" si="403">SUM(B74:C74)</f>
        <v>42763.638039711906</v>
      </c>
      <c r="E74" s="227">
        <f t="shared" ref="E74" si="404">IF(Years&gt;1,SUM(CJ74:DS74)*VLOOKUP($A74,input,26,FALSE),0)</f>
        <v>0</v>
      </c>
      <c r="F74" s="228">
        <f t="shared" ref="F74" si="405">IF(Years&gt;1,SUM(DU74:FD74)*VLOOKUP($A74,input,26,FALSE),0)</f>
        <v>0</v>
      </c>
      <c r="G74" s="227">
        <f t="shared" ref="G74" si="406">IF(Years&gt;2,SUM(FF74:GP74)*VLOOKUP($A74,input,40,FALSE),0)</f>
        <v>0</v>
      </c>
      <c r="H74" s="228">
        <f t="shared" ref="H74" si="407">IF(Years&gt;2,SUM(GR74:IB74)*VLOOKUP($A74,input,40,FALSE),0)</f>
        <v>0</v>
      </c>
      <c r="I74" s="227">
        <f t="shared" ref="I74" si="408">B74+E74+G74</f>
        <v>0</v>
      </c>
      <c r="J74" s="176">
        <f t="shared" ref="J74" si="409">H74+F74+C74</f>
        <v>42763.638039711906</v>
      </c>
      <c r="K74" s="228">
        <f t="shared" ref="K74" si="410">SUM(I74:J74)</f>
        <v>42763.638039711906</v>
      </c>
      <c r="L74" s="227">
        <f t="shared" ref="L74" si="411">(B74*VLOOKUP($A74,input,16,FALSE))+(E74*VLOOKUP($A74,input,30,FALSE))+(G74*VLOOKUP($A74,input,44,FALSE))</f>
        <v>0</v>
      </c>
      <c r="M74" s="176">
        <f t="shared" ref="M74" si="412">(C74*(VLOOKUP($A74,input,16,FALSE))+(F74*VLOOKUP($A74,input,30,FALSE))+(H74*VLOOKUP($A74,input,44,FALSE)))</f>
        <v>34210.910431769524</v>
      </c>
      <c r="N74" s="228">
        <f t="shared" ref="N74" si="413">SUM(L74:M74)</f>
        <v>34210.910431769524</v>
      </c>
      <c r="O74" s="176">
        <f t="shared" si="356"/>
        <v>4.7819863516630399</v>
      </c>
      <c r="P74" s="176">
        <f t="shared" si="344"/>
        <v>0</v>
      </c>
      <c r="Q74" s="176">
        <f t="shared" si="344"/>
        <v>0</v>
      </c>
      <c r="R74" s="176">
        <f t="shared" si="344"/>
        <v>0</v>
      </c>
      <c r="S74" s="176">
        <f t="shared" si="344"/>
        <v>0</v>
      </c>
      <c r="T74" s="176">
        <f t="shared" si="344"/>
        <v>0</v>
      </c>
      <c r="U74" s="176">
        <f t="shared" si="344"/>
        <v>0</v>
      </c>
      <c r="V74" s="176">
        <f t="shared" si="344"/>
        <v>0</v>
      </c>
      <c r="W74" s="176">
        <f t="shared" si="344"/>
        <v>0</v>
      </c>
      <c r="X74" s="176">
        <f t="shared" si="344"/>
        <v>0</v>
      </c>
      <c r="Y74" s="176">
        <f t="shared" si="344"/>
        <v>0</v>
      </c>
      <c r="Z74" s="176">
        <f t="shared" si="325"/>
        <v>0</v>
      </c>
      <c r="AA74" s="176">
        <f t="shared" si="325"/>
        <v>0</v>
      </c>
      <c r="AB74" s="176">
        <f t="shared" si="325"/>
        <v>0</v>
      </c>
      <c r="AC74" s="176">
        <f t="shared" si="325"/>
        <v>0</v>
      </c>
      <c r="AD74" s="176">
        <f t="shared" si="325"/>
        <v>0</v>
      </c>
      <c r="AE74" s="176">
        <f t="shared" si="325"/>
        <v>0</v>
      </c>
      <c r="AF74" s="176">
        <f t="shared" si="325"/>
        <v>0</v>
      </c>
      <c r="AG74" s="176">
        <f t="shared" si="325"/>
        <v>0</v>
      </c>
      <c r="AH74" s="176">
        <f t="shared" si="325"/>
        <v>0</v>
      </c>
      <c r="AI74" s="176">
        <f t="shared" si="325"/>
        <v>0</v>
      </c>
      <c r="AJ74" s="176">
        <f t="shared" si="396"/>
        <v>0</v>
      </c>
      <c r="AK74" s="176">
        <f t="shared" si="396"/>
        <v>0</v>
      </c>
      <c r="AL74" s="176">
        <f t="shared" si="396"/>
        <v>0</v>
      </c>
      <c r="AM74" s="176">
        <f t="shared" si="396"/>
        <v>0</v>
      </c>
      <c r="AN74" s="176">
        <f t="shared" si="396"/>
        <v>0</v>
      </c>
      <c r="AO74" s="176">
        <f t="shared" si="396"/>
        <v>0</v>
      </c>
      <c r="AP74" s="176">
        <f t="shared" si="396"/>
        <v>0</v>
      </c>
      <c r="AQ74" s="176">
        <f t="shared" si="396"/>
        <v>0</v>
      </c>
      <c r="AR74" s="176">
        <f t="shared" si="396"/>
        <v>0</v>
      </c>
      <c r="AS74" s="176">
        <f t="shared" si="396"/>
        <v>0</v>
      </c>
      <c r="AT74" s="176">
        <f t="shared" si="396"/>
        <v>0</v>
      </c>
      <c r="AU74" s="176">
        <f t="shared" si="396"/>
        <v>0</v>
      </c>
      <c r="AV74" s="176">
        <f t="shared" si="396"/>
        <v>0</v>
      </c>
      <c r="AW74" s="176">
        <f t="shared" si="396"/>
        <v>0</v>
      </c>
      <c r="AX74" s="176">
        <f t="shared" si="396"/>
        <v>0</v>
      </c>
      <c r="AY74" s="187"/>
      <c r="AZ74" s="176">
        <f t="shared" si="345"/>
        <v>4.7819863516630399</v>
      </c>
      <c r="BA74" s="176">
        <f t="shared" si="345"/>
        <v>4.708636696908453</v>
      </c>
      <c r="BB74" s="176">
        <f t="shared" si="345"/>
        <v>4.7367253925549564</v>
      </c>
      <c r="BC74" s="176">
        <f t="shared" si="345"/>
        <v>4.6589183206274489</v>
      </c>
      <c r="BD74" s="176">
        <f t="shared" si="345"/>
        <v>4.3184198537337002</v>
      </c>
      <c r="BE74" s="176">
        <f t="shared" si="345"/>
        <v>4.1716625971932215</v>
      </c>
      <c r="BF74" s="176">
        <f t="shared" si="345"/>
        <v>4.0805879657083874</v>
      </c>
      <c r="BG74" s="176">
        <f t="shared" si="345"/>
        <v>4.1066411260124189</v>
      </c>
      <c r="BH74" s="176">
        <f t="shared" si="345"/>
        <v>4.1502377112882369</v>
      </c>
      <c r="BI74" s="176">
        <f t="shared" si="345"/>
        <v>4.1463255635018346</v>
      </c>
      <c r="BJ74" s="176">
        <f t="shared" si="326"/>
        <v>0</v>
      </c>
      <c r="BK74" s="176">
        <f t="shared" si="326"/>
        <v>0</v>
      </c>
      <c r="BL74" s="176">
        <f t="shared" si="326"/>
        <v>0</v>
      </c>
      <c r="BM74" s="176">
        <f t="shared" si="326"/>
        <v>0</v>
      </c>
      <c r="BN74" s="176">
        <f t="shared" si="326"/>
        <v>0</v>
      </c>
      <c r="BO74" s="176">
        <f t="shared" si="326"/>
        <v>0</v>
      </c>
      <c r="BP74" s="176">
        <f t="shared" si="326"/>
        <v>0</v>
      </c>
      <c r="BQ74" s="176">
        <f t="shared" si="326"/>
        <v>0</v>
      </c>
      <c r="BR74" s="176">
        <f t="shared" si="326"/>
        <v>0</v>
      </c>
      <c r="BS74" s="176">
        <f t="shared" si="326"/>
        <v>0</v>
      </c>
      <c r="BT74" s="176">
        <f t="shared" si="397"/>
        <v>0</v>
      </c>
      <c r="BU74" s="176">
        <f t="shared" si="397"/>
        <v>0</v>
      </c>
      <c r="BV74" s="176">
        <f t="shared" si="397"/>
        <v>0</v>
      </c>
      <c r="BW74" s="176">
        <f t="shared" si="397"/>
        <v>0</v>
      </c>
      <c r="BX74" s="176">
        <f t="shared" si="397"/>
        <v>0</v>
      </c>
      <c r="BY74" s="176">
        <f t="shared" si="397"/>
        <v>0</v>
      </c>
      <c r="BZ74" s="176">
        <f t="shared" si="397"/>
        <v>0</v>
      </c>
      <c r="CA74" s="176">
        <f t="shared" si="397"/>
        <v>0</v>
      </c>
      <c r="CB74" s="176">
        <f t="shared" si="397"/>
        <v>0</v>
      </c>
      <c r="CC74" s="176">
        <f t="shared" si="397"/>
        <v>0</v>
      </c>
      <c r="CD74" s="176">
        <f t="shared" si="397"/>
        <v>0</v>
      </c>
      <c r="CE74" s="176">
        <f t="shared" si="397"/>
        <v>0</v>
      </c>
      <c r="CF74" s="176">
        <f t="shared" si="397"/>
        <v>0</v>
      </c>
      <c r="CG74" s="176">
        <f t="shared" si="397"/>
        <v>0</v>
      </c>
      <c r="CH74" s="176">
        <f t="shared" si="397"/>
        <v>0</v>
      </c>
      <c r="CI74" s="187"/>
      <c r="CJ74" s="176">
        <v>0</v>
      </c>
      <c r="CK74" s="176">
        <f t="shared" ref="CK74:CZ89" si="414">IF(CK$1-1&lt;=VLOOKUP($A74,input,7,FALSE),(VLOOKUP($A74,input,19,FALSE)*VLOOKUP(CK$1,AC_RATE,2,FALSE))/((1+Discount_Rate)^(CK$1-1)),0)</f>
        <v>0</v>
      </c>
      <c r="CL74" s="176">
        <f t="shared" si="414"/>
        <v>0</v>
      </c>
      <c r="CM74" s="176">
        <f t="shared" si="414"/>
        <v>0</v>
      </c>
      <c r="CN74" s="176">
        <f t="shared" si="414"/>
        <v>0</v>
      </c>
      <c r="CO74" s="176">
        <f t="shared" si="414"/>
        <v>0</v>
      </c>
      <c r="CP74" s="176">
        <f t="shared" si="414"/>
        <v>0</v>
      </c>
      <c r="CQ74" s="176">
        <f t="shared" si="414"/>
        <v>0</v>
      </c>
      <c r="CR74" s="176">
        <f t="shared" si="414"/>
        <v>0</v>
      </c>
      <c r="CS74" s="176">
        <f t="shared" si="414"/>
        <v>0</v>
      </c>
      <c r="CT74" s="176">
        <f t="shared" si="414"/>
        <v>0</v>
      </c>
      <c r="CU74" s="176">
        <f t="shared" si="414"/>
        <v>0</v>
      </c>
      <c r="CV74" s="176">
        <f t="shared" si="414"/>
        <v>0</v>
      </c>
      <c r="CW74" s="176">
        <f t="shared" si="414"/>
        <v>0</v>
      </c>
      <c r="CX74" s="176">
        <f t="shared" si="414"/>
        <v>0</v>
      </c>
      <c r="CY74" s="176">
        <f t="shared" si="414"/>
        <v>0</v>
      </c>
      <c r="CZ74" s="176">
        <f t="shared" si="414"/>
        <v>0</v>
      </c>
      <c r="DA74" s="176">
        <f t="shared" si="398"/>
        <v>0</v>
      </c>
      <c r="DB74" s="176">
        <f t="shared" si="398"/>
        <v>0</v>
      </c>
      <c r="DC74" s="176">
        <f t="shared" si="398"/>
        <v>0</v>
      </c>
      <c r="DD74" s="176">
        <f t="shared" si="398"/>
        <v>0</v>
      </c>
      <c r="DE74" s="176">
        <f t="shared" si="398"/>
        <v>0</v>
      </c>
      <c r="DF74" s="176">
        <f t="shared" si="398"/>
        <v>0</v>
      </c>
      <c r="DG74" s="176">
        <f t="shared" si="398"/>
        <v>0</v>
      </c>
      <c r="DH74" s="176">
        <f t="shared" si="398"/>
        <v>0</v>
      </c>
      <c r="DI74" s="176">
        <f t="shared" si="398"/>
        <v>0</v>
      </c>
      <c r="DJ74" s="176">
        <f t="shared" si="398"/>
        <v>0</v>
      </c>
      <c r="DK74" s="176">
        <f t="shared" si="398"/>
        <v>0</v>
      </c>
      <c r="DL74" s="176">
        <f t="shared" si="398"/>
        <v>0</v>
      </c>
      <c r="DM74" s="176">
        <f t="shared" si="398"/>
        <v>0</v>
      </c>
      <c r="DN74" s="176">
        <f t="shared" si="398"/>
        <v>0</v>
      </c>
      <c r="DO74" s="176">
        <f t="shared" si="398"/>
        <v>0</v>
      </c>
      <c r="DP74" s="176">
        <f t="shared" si="319"/>
        <v>0</v>
      </c>
      <c r="DQ74" s="176">
        <f t="shared" si="319"/>
        <v>0</v>
      </c>
      <c r="DR74" s="176">
        <f t="shared" si="319"/>
        <v>0</v>
      </c>
      <c r="DS74" s="176">
        <f t="shared" si="319"/>
        <v>0</v>
      </c>
      <c r="DT74" s="187"/>
      <c r="DU74" s="176">
        <v>0</v>
      </c>
      <c r="DV74" s="176">
        <f t="shared" si="307"/>
        <v>4.708636696908453</v>
      </c>
      <c r="DW74" s="176">
        <f t="shared" si="307"/>
        <v>4.7367253925549564</v>
      </c>
      <c r="DX74" s="176">
        <f t="shared" si="307"/>
        <v>4.6589183206274489</v>
      </c>
      <c r="DY74" s="176">
        <f t="shared" si="307"/>
        <v>4.3184198537337002</v>
      </c>
      <c r="DZ74" s="176">
        <f t="shared" si="307"/>
        <v>4.1716625971932215</v>
      </c>
      <c r="EA74" s="176">
        <f t="shared" si="307"/>
        <v>4.0805879657083874</v>
      </c>
      <c r="EB74" s="176">
        <f t="shared" si="307"/>
        <v>4.1066411260124189</v>
      </c>
      <c r="EC74" s="176">
        <f t="shared" si="307"/>
        <v>4.1502377112882369</v>
      </c>
      <c r="ED74" s="176">
        <f t="shared" si="307"/>
        <v>4.1463255635018346</v>
      </c>
      <c r="EE74" s="176">
        <f t="shared" si="307"/>
        <v>4.0872093583280096</v>
      </c>
      <c r="EF74" s="176">
        <f t="shared" si="279"/>
        <v>0</v>
      </c>
      <c r="EG74" s="176">
        <f t="shared" si="279"/>
        <v>0</v>
      </c>
      <c r="EH74" s="176">
        <f t="shared" si="279"/>
        <v>0</v>
      </c>
      <c r="EI74" s="176">
        <f t="shared" si="279"/>
        <v>0</v>
      </c>
      <c r="EJ74" s="176">
        <f t="shared" si="279"/>
        <v>0</v>
      </c>
      <c r="EK74" s="176">
        <f t="shared" si="279"/>
        <v>0</v>
      </c>
      <c r="EL74" s="176">
        <f t="shared" si="279"/>
        <v>0</v>
      </c>
      <c r="EM74" s="176">
        <f t="shared" si="279"/>
        <v>0</v>
      </c>
      <c r="EN74" s="176">
        <f t="shared" si="279"/>
        <v>0</v>
      </c>
      <c r="EO74" s="176">
        <f t="shared" si="279"/>
        <v>0</v>
      </c>
      <c r="EP74" s="176">
        <f t="shared" si="328"/>
        <v>0</v>
      </c>
      <c r="EQ74" s="176">
        <f t="shared" si="328"/>
        <v>0</v>
      </c>
      <c r="ER74" s="176">
        <f t="shared" si="328"/>
        <v>0</v>
      </c>
      <c r="ES74" s="176">
        <f t="shared" si="328"/>
        <v>0</v>
      </c>
      <c r="ET74" s="176">
        <f t="shared" si="328"/>
        <v>0</v>
      </c>
      <c r="EU74" s="176">
        <f t="shared" si="328"/>
        <v>0</v>
      </c>
      <c r="EV74" s="176">
        <f t="shared" si="328"/>
        <v>0</v>
      </c>
      <c r="EW74" s="176">
        <f t="shared" si="328"/>
        <v>0</v>
      </c>
      <c r="EX74" s="176">
        <f t="shared" si="328"/>
        <v>0</v>
      </c>
      <c r="EY74" s="176">
        <f t="shared" si="328"/>
        <v>0</v>
      </c>
      <c r="EZ74" s="176">
        <f t="shared" si="328"/>
        <v>0</v>
      </c>
      <c r="FA74" s="176">
        <f t="shared" si="328"/>
        <v>0</v>
      </c>
      <c r="FB74" s="176">
        <f t="shared" si="328"/>
        <v>0</v>
      </c>
      <c r="FC74" s="176">
        <f t="shared" si="328"/>
        <v>0</v>
      </c>
      <c r="FD74" s="176">
        <f t="shared" si="328"/>
        <v>0</v>
      </c>
      <c r="FE74" s="187"/>
      <c r="FF74" s="176">
        <v>0</v>
      </c>
      <c r="FG74" s="176">
        <v>72</v>
      </c>
      <c r="FH74" s="176">
        <f t="shared" si="346"/>
        <v>0</v>
      </c>
      <c r="FI74" s="176">
        <f t="shared" si="346"/>
        <v>0</v>
      </c>
      <c r="FJ74" s="176">
        <f t="shared" si="346"/>
        <v>0</v>
      </c>
      <c r="FK74" s="176">
        <f t="shared" si="346"/>
        <v>0</v>
      </c>
      <c r="FL74" s="176">
        <f t="shared" si="346"/>
        <v>0</v>
      </c>
      <c r="FM74" s="176">
        <f t="shared" si="346"/>
        <v>0</v>
      </c>
      <c r="FN74" s="176">
        <f t="shared" si="346"/>
        <v>0</v>
      </c>
      <c r="FO74" s="176">
        <f t="shared" si="346"/>
        <v>0</v>
      </c>
      <c r="FP74" s="176">
        <f t="shared" si="346"/>
        <v>0</v>
      </c>
      <c r="FQ74" s="176">
        <f t="shared" si="346"/>
        <v>0</v>
      </c>
      <c r="FR74" s="176">
        <f t="shared" si="329"/>
        <v>0</v>
      </c>
      <c r="FS74" s="176">
        <f t="shared" si="329"/>
        <v>0</v>
      </c>
      <c r="FT74" s="176">
        <f t="shared" si="329"/>
        <v>0</v>
      </c>
      <c r="FU74" s="176">
        <f t="shared" si="329"/>
        <v>0</v>
      </c>
      <c r="FV74" s="176">
        <f t="shared" si="329"/>
        <v>0</v>
      </c>
      <c r="FW74" s="176">
        <f t="shared" si="329"/>
        <v>0</v>
      </c>
      <c r="FX74" s="176">
        <f t="shared" si="329"/>
        <v>0</v>
      </c>
      <c r="FY74" s="176">
        <f t="shared" si="329"/>
        <v>0</v>
      </c>
      <c r="FZ74" s="176">
        <f t="shared" si="329"/>
        <v>0</v>
      </c>
      <c r="GA74" s="176">
        <f t="shared" si="329"/>
        <v>0</v>
      </c>
      <c r="GB74" s="176">
        <f t="shared" si="399"/>
        <v>0</v>
      </c>
      <c r="GC74" s="176">
        <f t="shared" si="399"/>
        <v>0</v>
      </c>
      <c r="GD74" s="176">
        <f t="shared" si="399"/>
        <v>0</v>
      </c>
      <c r="GE74" s="176">
        <f t="shared" si="399"/>
        <v>0</v>
      </c>
      <c r="GF74" s="176">
        <f t="shared" si="399"/>
        <v>0</v>
      </c>
      <c r="GG74" s="176">
        <f t="shared" si="399"/>
        <v>0</v>
      </c>
      <c r="GH74" s="176">
        <f t="shared" si="399"/>
        <v>0</v>
      </c>
      <c r="GI74" s="176">
        <f t="shared" si="399"/>
        <v>0</v>
      </c>
      <c r="GJ74" s="176">
        <f t="shared" si="399"/>
        <v>0</v>
      </c>
      <c r="GK74" s="176">
        <f t="shared" si="399"/>
        <v>0</v>
      </c>
      <c r="GL74" s="176">
        <f t="shared" si="399"/>
        <v>0</v>
      </c>
      <c r="GM74" s="176">
        <f t="shared" si="399"/>
        <v>0</v>
      </c>
      <c r="GN74" s="176">
        <f t="shared" si="399"/>
        <v>0</v>
      </c>
      <c r="GO74" s="176">
        <f t="shared" si="399"/>
        <v>0</v>
      </c>
      <c r="GP74" s="176">
        <f t="shared" si="399"/>
        <v>0</v>
      </c>
      <c r="GQ74" s="187"/>
      <c r="GR74" s="176">
        <v>0</v>
      </c>
      <c r="GS74" s="176">
        <v>0</v>
      </c>
      <c r="GT74" s="176">
        <f t="shared" si="347"/>
        <v>4.7367253925549564</v>
      </c>
      <c r="GU74" s="176">
        <f t="shared" si="347"/>
        <v>4.6589183206274489</v>
      </c>
      <c r="GV74" s="176">
        <f t="shared" si="347"/>
        <v>4.3184198537337002</v>
      </c>
      <c r="GW74" s="176">
        <f t="shared" si="347"/>
        <v>4.1716625971932215</v>
      </c>
      <c r="GX74" s="176">
        <f t="shared" si="347"/>
        <v>4.0805879657083874</v>
      </c>
      <c r="GY74" s="176">
        <f t="shared" si="347"/>
        <v>4.1066411260124189</v>
      </c>
      <c r="GZ74" s="176">
        <f t="shared" si="347"/>
        <v>4.1502377112882369</v>
      </c>
      <c r="HA74" s="176">
        <f t="shared" si="347"/>
        <v>4.1463255635018346</v>
      </c>
      <c r="HB74" s="176">
        <f t="shared" si="347"/>
        <v>4.0872093583280096</v>
      </c>
      <c r="HC74" s="176">
        <f t="shared" si="347"/>
        <v>3.9372794816193508</v>
      </c>
      <c r="HD74" s="176">
        <f t="shared" si="330"/>
        <v>0</v>
      </c>
      <c r="HE74" s="176">
        <f t="shared" si="330"/>
        <v>0</v>
      </c>
      <c r="HF74" s="176">
        <f t="shared" si="330"/>
        <v>0</v>
      </c>
      <c r="HG74" s="176">
        <f t="shared" si="330"/>
        <v>0</v>
      </c>
      <c r="HH74" s="176">
        <f t="shared" si="330"/>
        <v>0</v>
      </c>
      <c r="HI74" s="176">
        <f t="shared" si="330"/>
        <v>0</v>
      </c>
      <c r="HJ74" s="176">
        <f t="shared" si="330"/>
        <v>0</v>
      </c>
      <c r="HK74" s="176">
        <f t="shared" si="330"/>
        <v>0</v>
      </c>
      <c r="HL74" s="176">
        <f t="shared" si="330"/>
        <v>0</v>
      </c>
      <c r="HM74" s="176">
        <f t="shared" si="330"/>
        <v>0</v>
      </c>
      <c r="HN74" s="176">
        <f t="shared" si="400"/>
        <v>0</v>
      </c>
      <c r="HO74" s="176">
        <f t="shared" si="400"/>
        <v>0</v>
      </c>
      <c r="HP74" s="176">
        <f t="shared" si="400"/>
        <v>0</v>
      </c>
      <c r="HQ74" s="176">
        <f t="shared" si="400"/>
        <v>0</v>
      </c>
      <c r="HR74" s="176">
        <f t="shared" si="400"/>
        <v>0</v>
      </c>
      <c r="HS74" s="176">
        <f t="shared" si="400"/>
        <v>0</v>
      </c>
      <c r="HT74" s="176">
        <f t="shared" si="400"/>
        <v>0</v>
      </c>
      <c r="HU74" s="176">
        <f t="shared" si="400"/>
        <v>0</v>
      </c>
      <c r="HV74" s="176">
        <f t="shared" si="400"/>
        <v>0</v>
      </c>
      <c r="HW74" s="176">
        <f t="shared" si="400"/>
        <v>0</v>
      </c>
      <c r="HX74" s="176">
        <f t="shared" si="400"/>
        <v>0</v>
      </c>
      <c r="HY74" s="176">
        <f t="shared" si="400"/>
        <v>0</v>
      </c>
      <c r="HZ74" s="176">
        <f t="shared" si="400"/>
        <v>0</v>
      </c>
      <c r="IA74" s="176">
        <f t="shared" si="400"/>
        <v>0</v>
      </c>
      <c r="IB74" s="176">
        <f t="shared" si="400"/>
        <v>0</v>
      </c>
    </row>
    <row r="75" spans="1:236" s="144" customFormat="1">
      <c r="A75" s="185" t="s">
        <v>240</v>
      </c>
      <c r="B75" s="419">
        <f t="shared" ref="B75:B114" si="415">SUM(P75:AX75)*VLOOKUP($A75,input,12,FALSE)</f>
        <v>0</v>
      </c>
      <c r="C75" s="225">
        <f t="shared" ref="C75:C114" si="416">SUM(AZ75:CH75)*VLOOKUP($A75,input,12,FALSE)</f>
        <v>219590.58366000606</v>
      </c>
      <c r="D75" s="226">
        <f t="shared" si="76"/>
        <v>219590.58366000606</v>
      </c>
      <c r="E75" s="227">
        <f t="shared" ref="E75:E114" si="417">IF(Years&gt;1,SUM(CJ75:DS75)*VLOOKUP($A75,input,26,FALSE),0)</f>
        <v>0</v>
      </c>
      <c r="F75" s="228">
        <f t="shared" ref="F75:F112" si="418">IF(Years&gt;1,SUM(DU75:FD75)*VLOOKUP($A75,input,26,FALSE),0)</f>
        <v>0</v>
      </c>
      <c r="G75" s="227">
        <f t="shared" ref="G75:G113" si="419">IF(Years&gt;2,SUM(FF75:GP75)*VLOOKUP($A75,input,40,FALSE),0)</f>
        <v>0</v>
      </c>
      <c r="H75" s="228">
        <f t="shared" ref="H75:H113" si="420">IF(Years&gt;2,SUM(GR75:IB75)*VLOOKUP($A75,input,40,FALSE),0)</f>
        <v>0</v>
      </c>
      <c r="I75" s="227">
        <f t="shared" si="81"/>
        <v>0</v>
      </c>
      <c r="J75" s="176">
        <f t="shared" si="82"/>
        <v>219590.58366000606</v>
      </c>
      <c r="K75" s="228">
        <f t="shared" si="83"/>
        <v>219590.58366000606</v>
      </c>
      <c r="L75" s="227">
        <f t="shared" ref="L75:L114" si="421">(B75*VLOOKUP($A75,input,16,FALSE))+(E75*VLOOKUP($A75,input,30,FALSE))+(G75*VLOOKUP($A75,input,44,FALSE))</f>
        <v>0</v>
      </c>
      <c r="M75" s="176">
        <f t="shared" ref="M75:M114" si="422">(C75*(VLOOKUP($A75,input,16,FALSE))+(F75*VLOOKUP($A75,input,30,FALSE))+(H75*VLOOKUP($A75,input,44,FALSE)))</f>
        <v>175672.46692800487</v>
      </c>
      <c r="N75" s="228">
        <f t="shared" si="86"/>
        <v>175672.46692800487</v>
      </c>
      <c r="O75" s="176">
        <f t="shared" si="356"/>
        <v>2.463447514493081E-2</v>
      </c>
      <c r="P75" s="176">
        <f t="shared" si="344"/>
        <v>0</v>
      </c>
      <c r="Q75" s="176">
        <f t="shared" si="344"/>
        <v>0</v>
      </c>
      <c r="R75" s="176">
        <f t="shared" si="344"/>
        <v>0</v>
      </c>
      <c r="S75" s="176">
        <f t="shared" si="344"/>
        <v>0</v>
      </c>
      <c r="T75" s="176">
        <f t="shared" si="344"/>
        <v>0</v>
      </c>
      <c r="U75" s="176">
        <f t="shared" si="344"/>
        <v>0</v>
      </c>
      <c r="V75" s="176">
        <f t="shared" si="344"/>
        <v>0</v>
      </c>
      <c r="W75" s="176">
        <f t="shared" si="344"/>
        <v>0</v>
      </c>
      <c r="X75" s="176">
        <f t="shared" si="344"/>
        <v>0</v>
      </c>
      <c r="Y75" s="176">
        <f t="shared" si="344"/>
        <v>0</v>
      </c>
      <c r="Z75" s="176">
        <f t="shared" si="325"/>
        <v>0</v>
      </c>
      <c r="AA75" s="176">
        <f t="shared" si="325"/>
        <v>0</v>
      </c>
      <c r="AB75" s="176">
        <f t="shared" si="325"/>
        <v>0</v>
      </c>
      <c r="AC75" s="176">
        <f t="shared" si="325"/>
        <v>0</v>
      </c>
      <c r="AD75" s="176">
        <f t="shared" si="325"/>
        <v>0</v>
      </c>
      <c r="AE75" s="176">
        <f t="shared" si="325"/>
        <v>0</v>
      </c>
      <c r="AF75" s="176">
        <f t="shared" si="325"/>
        <v>0</v>
      </c>
      <c r="AG75" s="176">
        <f t="shared" si="325"/>
        <v>0</v>
      </c>
      <c r="AH75" s="176">
        <f t="shared" si="325"/>
        <v>0</v>
      </c>
      <c r="AI75" s="176">
        <f t="shared" si="325"/>
        <v>0</v>
      </c>
      <c r="AJ75" s="176">
        <f t="shared" si="396"/>
        <v>0</v>
      </c>
      <c r="AK75" s="176">
        <f t="shared" si="396"/>
        <v>0</v>
      </c>
      <c r="AL75" s="176">
        <f t="shared" si="396"/>
        <v>0</v>
      </c>
      <c r="AM75" s="176">
        <f t="shared" si="396"/>
        <v>0</v>
      </c>
      <c r="AN75" s="176">
        <f t="shared" si="396"/>
        <v>0</v>
      </c>
      <c r="AO75" s="176">
        <f t="shared" si="396"/>
        <v>0</v>
      </c>
      <c r="AP75" s="176">
        <f t="shared" si="396"/>
        <v>0</v>
      </c>
      <c r="AQ75" s="176">
        <f t="shared" si="396"/>
        <v>0</v>
      </c>
      <c r="AR75" s="176">
        <f t="shared" si="396"/>
        <v>0</v>
      </c>
      <c r="AS75" s="176">
        <f t="shared" si="396"/>
        <v>0</v>
      </c>
      <c r="AT75" s="176">
        <f t="shared" si="396"/>
        <v>0</v>
      </c>
      <c r="AU75" s="176">
        <f t="shared" si="396"/>
        <v>0</v>
      </c>
      <c r="AV75" s="176">
        <f t="shared" si="396"/>
        <v>0</v>
      </c>
      <c r="AW75" s="176">
        <f t="shared" si="396"/>
        <v>0</v>
      </c>
      <c r="AX75" s="176">
        <f t="shared" si="396"/>
        <v>0</v>
      </c>
      <c r="AY75" s="187"/>
      <c r="AZ75" s="176">
        <f t="shared" si="345"/>
        <v>2.463447514493081E-2</v>
      </c>
      <c r="BA75" s="176">
        <f t="shared" si="345"/>
        <v>2.4256613287104149E-2</v>
      </c>
      <c r="BB75" s="176">
        <f t="shared" si="345"/>
        <v>2.440131262831341E-2</v>
      </c>
      <c r="BC75" s="176">
        <f t="shared" si="345"/>
        <v>2.400048831838383E-2</v>
      </c>
      <c r="BD75" s="176">
        <f t="shared" si="345"/>
        <v>2.2246405307112999E-2</v>
      </c>
      <c r="BE75" s="176">
        <f t="shared" si="345"/>
        <v>2.1490383076449928E-2</v>
      </c>
      <c r="BF75" s="176">
        <f t="shared" si="345"/>
        <v>2.1021210732437144E-2</v>
      </c>
      <c r="BG75" s="176">
        <f t="shared" si="345"/>
        <v>2.1155423982488219E-2</v>
      </c>
      <c r="BH75" s="176">
        <f t="shared" si="345"/>
        <v>2.1380012452090917E-2</v>
      </c>
      <c r="BI75" s="176">
        <f t="shared" si="345"/>
        <v>2.1359858963494297E-2</v>
      </c>
      <c r="BJ75" s="176">
        <f t="shared" si="326"/>
        <v>2.105532093684126E-2</v>
      </c>
      <c r="BK75" s="176">
        <f t="shared" si="326"/>
        <v>2.0282954905311804E-2</v>
      </c>
      <c r="BL75" s="176">
        <f t="shared" si="326"/>
        <v>2.0034168262374384E-2</v>
      </c>
      <c r="BM75" s="176">
        <f t="shared" si="326"/>
        <v>1.9727856634756197E-2</v>
      </c>
      <c r="BN75" s="176">
        <f t="shared" si="326"/>
        <v>1.8944201502006902E-2</v>
      </c>
      <c r="BO75" s="176">
        <f t="shared" si="326"/>
        <v>1.8240477646773241E-2</v>
      </c>
      <c r="BP75" s="176">
        <f t="shared" si="326"/>
        <v>1.7976456330959067E-2</v>
      </c>
      <c r="BQ75" s="176">
        <f t="shared" si="326"/>
        <v>1.6959915866191066E-2</v>
      </c>
      <c r="BR75" s="176">
        <f t="shared" si="326"/>
        <v>1.689496942163744E-2</v>
      </c>
      <c r="BS75" s="176">
        <f t="shared" si="326"/>
        <v>1.6348769252812301E-2</v>
      </c>
      <c r="BT75" s="176">
        <f t="shared" si="397"/>
        <v>1.5974144615837255E-2</v>
      </c>
      <c r="BU75" s="176">
        <f t="shared" si="397"/>
        <v>1.5504907466638579E-2</v>
      </c>
      <c r="BV75" s="176">
        <f t="shared" si="397"/>
        <v>1.4876947678988029E-2</v>
      </c>
      <c r="BW75" s="176">
        <f t="shared" si="397"/>
        <v>1.4168889178606002E-2</v>
      </c>
      <c r="BX75" s="176">
        <f t="shared" si="397"/>
        <v>1.349453025496386E-2</v>
      </c>
      <c r="BY75" s="176">
        <f t="shared" si="397"/>
        <v>1.2852266998961099E-2</v>
      </c>
      <c r="BZ75" s="176">
        <f t="shared" si="397"/>
        <v>1.2240571838491676E-2</v>
      </c>
      <c r="CA75" s="176">
        <f t="shared" si="397"/>
        <v>1.1657989905235158E-2</v>
      </c>
      <c r="CB75" s="176">
        <f t="shared" si="397"/>
        <v>1.1103135574368069E-2</v>
      </c>
      <c r="CC75" s="176">
        <f t="shared" si="397"/>
        <v>1.0574689168965361E-2</v>
      </c>
      <c r="CD75" s="176">
        <f t="shared" si="397"/>
        <v>1.0071393821253754E-2</v>
      </c>
      <c r="CE75" s="176">
        <f t="shared" si="397"/>
        <v>9.5920524832516247E-3</v>
      </c>
      <c r="CF75" s="176">
        <f t="shared" si="397"/>
        <v>9.1355250796855466E-3</v>
      </c>
      <c r="CG75" s="176">
        <f t="shared" si="397"/>
        <v>8.7007257964118335E-3</v>
      </c>
      <c r="CH75" s="176">
        <f t="shared" si="397"/>
        <v>8.2866204978939307E-3</v>
      </c>
      <c r="CI75" s="187"/>
      <c r="CJ75" s="176">
        <v>0</v>
      </c>
      <c r="CK75" s="176">
        <f t="shared" si="414"/>
        <v>0</v>
      </c>
      <c r="CL75" s="176">
        <f t="shared" si="414"/>
        <v>0</v>
      </c>
      <c r="CM75" s="176">
        <f t="shared" si="414"/>
        <v>0</v>
      </c>
      <c r="CN75" s="176">
        <f t="shared" si="414"/>
        <v>0</v>
      </c>
      <c r="CO75" s="176">
        <f t="shared" si="414"/>
        <v>0</v>
      </c>
      <c r="CP75" s="176">
        <f t="shared" si="414"/>
        <v>0</v>
      </c>
      <c r="CQ75" s="176">
        <f t="shared" si="414"/>
        <v>0</v>
      </c>
      <c r="CR75" s="176">
        <f t="shared" si="414"/>
        <v>0</v>
      </c>
      <c r="CS75" s="176">
        <f t="shared" si="414"/>
        <v>0</v>
      </c>
      <c r="CT75" s="176">
        <f t="shared" si="414"/>
        <v>0</v>
      </c>
      <c r="CU75" s="176">
        <f t="shared" si="414"/>
        <v>0</v>
      </c>
      <c r="CV75" s="176">
        <f t="shared" si="414"/>
        <v>0</v>
      </c>
      <c r="CW75" s="176">
        <f t="shared" si="414"/>
        <v>0</v>
      </c>
      <c r="CX75" s="176">
        <f t="shared" si="414"/>
        <v>0</v>
      </c>
      <c r="CY75" s="176">
        <f t="shared" si="414"/>
        <v>0</v>
      </c>
      <c r="CZ75" s="176">
        <f t="shared" si="414"/>
        <v>0</v>
      </c>
      <c r="DA75" s="176">
        <f t="shared" si="398"/>
        <v>0</v>
      </c>
      <c r="DB75" s="176">
        <f t="shared" si="398"/>
        <v>0</v>
      </c>
      <c r="DC75" s="176">
        <f t="shared" si="398"/>
        <v>0</v>
      </c>
      <c r="DD75" s="176">
        <f t="shared" si="398"/>
        <v>0</v>
      </c>
      <c r="DE75" s="176">
        <f t="shared" si="398"/>
        <v>0</v>
      </c>
      <c r="DF75" s="176">
        <f t="shared" si="398"/>
        <v>0</v>
      </c>
      <c r="DG75" s="176">
        <f t="shared" si="398"/>
        <v>0</v>
      </c>
      <c r="DH75" s="176">
        <f t="shared" si="398"/>
        <v>0</v>
      </c>
      <c r="DI75" s="176">
        <f t="shared" si="398"/>
        <v>0</v>
      </c>
      <c r="DJ75" s="176">
        <f t="shared" si="398"/>
        <v>0</v>
      </c>
      <c r="DK75" s="176">
        <f t="shared" si="398"/>
        <v>0</v>
      </c>
      <c r="DL75" s="176">
        <f t="shared" si="398"/>
        <v>0</v>
      </c>
      <c r="DM75" s="176">
        <f t="shared" si="398"/>
        <v>0</v>
      </c>
      <c r="DN75" s="176">
        <f t="shared" si="398"/>
        <v>0</v>
      </c>
      <c r="DO75" s="176">
        <f t="shared" si="398"/>
        <v>0</v>
      </c>
      <c r="DP75" s="176">
        <f t="shared" si="319"/>
        <v>0</v>
      </c>
      <c r="DQ75" s="176">
        <f t="shared" si="319"/>
        <v>0</v>
      </c>
      <c r="DR75" s="176">
        <f t="shared" si="319"/>
        <v>0</v>
      </c>
      <c r="DS75" s="176">
        <f t="shared" si="319"/>
        <v>0</v>
      </c>
      <c r="DT75" s="187"/>
      <c r="DU75" s="176">
        <v>0</v>
      </c>
      <c r="DV75" s="176">
        <f t="shared" si="307"/>
        <v>2.4256613287104149E-2</v>
      </c>
      <c r="DW75" s="176">
        <f t="shared" si="307"/>
        <v>2.440131262831341E-2</v>
      </c>
      <c r="DX75" s="176">
        <f t="shared" si="307"/>
        <v>2.400048831838383E-2</v>
      </c>
      <c r="DY75" s="176">
        <f t="shared" si="307"/>
        <v>2.2246405307112999E-2</v>
      </c>
      <c r="DZ75" s="176">
        <f t="shared" si="307"/>
        <v>2.1490383076449928E-2</v>
      </c>
      <c r="EA75" s="176">
        <f t="shared" si="307"/>
        <v>2.1021210732437144E-2</v>
      </c>
      <c r="EB75" s="176">
        <f t="shared" si="307"/>
        <v>2.1155423982488219E-2</v>
      </c>
      <c r="EC75" s="176">
        <f t="shared" si="307"/>
        <v>2.1380012452090917E-2</v>
      </c>
      <c r="ED75" s="176">
        <f t="shared" si="307"/>
        <v>2.1359858963494297E-2</v>
      </c>
      <c r="EE75" s="176">
        <f t="shared" si="307"/>
        <v>2.105532093684126E-2</v>
      </c>
      <c r="EF75" s="176">
        <f t="shared" si="279"/>
        <v>2.0282954905311804E-2</v>
      </c>
      <c r="EG75" s="176">
        <f t="shared" si="279"/>
        <v>2.0034168262374384E-2</v>
      </c>
      <c r="EH75" s="176">
        <f t="shared" si="279"/>
        <v>1.9727856634756197E-2</v>
      </c>
      <c r="EI75" s="176">
        <f t="shared" si="279"/>
        <v>1.8944201502006902E-2</v>
      </c>
      <c r="EJ75" s="176">
        <f t="shared" si="279"/>
        <v>1.8240477646773241E-2</v>
      </c>
      <c r="EK75" s="176">
        <f t="shared" si="279"/>
        <v>1.7976456330959067E-2</v>
      </c>
      <c r="EL75" s="176">
        <f t="shared" si="279"/>
        <v>1.6959915866191066E-2</v>
      </c>
      <c r="EM75" s="176">
        <f t="shared" si="279"/>
        <v>1.689496942163744E-2</v>
      </c>
      <c r="EN75" s="176">
        <f t="shared" si="279"/>
        <v>1.6348769252812301E-2</v>
      </c>
      <c r="EO75" s="176">
        <f t="shared" si="279"/>
        <v>1.5974144615837255E-2</v>
      </c>
      <c r="EP75" s="176">
        <f t="shared" si="328"/>
        <v>1.5504907466638579E-2</v>
      </c>
      <c r="EQ75" s="176">
        <f t="shared" si="328"/>
        <v>1.4876947678988029E-2</v>
      </c>
      <c r="ER75" s="176">
        <f t="shared" si="328"/>
        <v>1.4168889178606002E-2</v>
      </c>
      <c r="ES75" s="176">
        <f t="shared" si="328"/>
        <v>1.349453025496386E-2</v>
      </c>
      <c r="ET75" s="176">
        <f t="shared" si="328"/>
        <v>1.2852266998961099E-2</v>
      </c>
      <c r="EU75" s="176">
        <f t="shared" si="328"/>
        <v>1.2240571838491676E-2</v>
      </c>
      <c r="EV75" s="176">
        <f t="shared" ref="EP75:FD92" si="423">IF(EV$1-1&lt;=VLOOKUP($A75,input,7,FALSE),(VLOOKUP($A75,input,20,FALSE)*VLOOKUP(EV$1,AC_RATE,3,FALSE))/((1+Discount_Rate)^(EV$1-1)),0)</f>
        <v>1.1657989905235158E-2</v>
      </c>
      <c r="EW75" s="176">
        <f t="shared" si="423"/>
        <v>1.1103135574368069E-2</v>
      </c>
      <c r="EX75" s="176">
        <f t="shared" si="423"/>
        <v>1.0574689168965361E-2</v>
      </c>
      <c r="EY75" s="176">
        <f t="shared" si="423"/>
        <v>1.0071393821253754E-2</v>
      </c>
      <c r="EZ75" s="176">
        <f t="shared" si="423"/>
        <v>9.5920524832516247E-3</v>
      </c>
      <c r="FA75" s="176">
        <f t="shared" si="423"/>
        <v>9.1355250796855466E-3</v>
      </c>
      <c r="FB75" s="176">
        <f t="shared" si="423"/>
        <v>8.7007257964118335E-3</v>
      </c>
      <c r="FC75" s="176">
        <f t="shared" si="423"/>
        <v>8.2866204978939307E-3</v>
      </c>
      <c r="FD75" s="176">
        <f t="shared" si="423"/>
        <v>7.8922242675932217E-3</v>
      </c>
      <c r="FE75" s="187"/>
      <c r="FF75" s="176">
        <v>0</v>
      </c>
      <c r="FG75" s="176">
        <v>73</v>
      </c>
      <c r="FH75" s="176">
        <f t="shared" si="346"/>
        <v>0</v>
      </c>
      <c r="FI75" s="176">
        <f t="shared" si="346"/>
        <v>0</v>
      </c>
      <c r="FJ75" s="176">
        <f t="shared" si="346"/>
        <v>0</v>
      </c>
      <c r="FK75" s="176">
        <f t="shared" si="346"/>
        <v>0</v>
      </c>
      <c r="FL75" s="176">
        <f t="shared" si="346"/>
        <v>0</v>
      </c>
      <c r="FM75" s="176">
        <f t="shared" si="346"/>
        <v>0</v>
      </c>
      <c r="FN75" s="176">
        <f t="shared" si="346"/>
        <v>0</v>
      </c>
      <c r="FO75" s="176">
        <f t="shared" si="346"/>
        <v>0</v>
      </c>
      <c r="FP75" s="176">
        <f t="shared" si="346"/>
        <v>0</v>
      </c>
      <c r="FQ75" s="176">
        <f t="shared" si="346"/>
        <v>0</v>
      </c>
      <c r="FR75" s="176">
        <f t="shared" si="329"/>
        <v>0</v>
      </c>
      <c r="FS75" s="176">
        <f t="shared" si="329"/>
        <v>0</v>
      </c>
      <c r="FT75" s="176">
        <f t="shared" si="329"/>
        <v>0</v>
      </c>
      <c r="FU75" s="176">
        <f t="shared" si="329"/>
        <v>0</v>
      </c>
      <c r="FV75" s="176">
        <f t="shared" si="329"/>
        <v>0</v>
      </c>
      <c r="FW75" s="176">
        <f t="shared" si="329"/>
        <v>0</v>
      </c>
      <c r="FX75" s="176">
        <f t="shared" si="329"/>
        <v>0</v>
      </c>
      <c r="FY75" s="176">
        <f t="shared" si="329"/>
        <v>0</v>
      </c>
      <c r="FZ75" s="176">
        <f t="shared" si="329"/>
        <v>0</v>
      </c>
      <c r="GA75" s="176">
        <f t="shared" si="329"/>
        <v>0</v>
      </c>
      <c r="GB75" s="176">
        <f t="shared" si="399"/>
        <v>0</v>
      </c>
      <c r="GC75" s="176">
        <f t="shared" si="399"/>
        <v>0</v>
      </c>
      <c r="GD75" s="176">
        <f t="shared" si="399"/>
        <v>0</v>
      </c>
      <c r="GE75" s="176">
        <f t="shared" si="399"/>
        <v>0</v>
      </c>
      <c r="GF75" s="176">
        <f t="shared" si="399"/>
        <v>0</v>
      </c>
      <c r="GG75" s="176">
        <f t="shared" si="399"/>
        <v>0</v>
      </c>
      <c r="GH75" s="176">
        <f t="shared" si="399"/>
        <v>0</v>
      </c>
      <c r="GI75" s="176">
        <f t="shared" si="399"/>
        <v>0</v>
      </c>
      <c r="GJ75" s="176">
        <f t="shared" si="399"/>
        <v>0</v>
      </c>
      <c r="GK75" s="176">
        <f t="shared" si="399"/>
        <v>0</v>
      </c>
      <c r="GL75" s="176">
        <f t="shared" si="399"/>
        <v>0</v>
      </c>
      <c r="GM75" s="176">
        <f t="shared" si="399"/>
        <v>0</v>
      </c>
      <c r="GN75" s="176">
        <f t="shared" si="399"/>
        <v>0</v>
      </c>
      <c r="GO75" s="176">
        <f t="shared" si="399"/>
        <v>0</v>
      </c>
      <c r="GP75" s="176">
        <f t="shared" si="399"/>
        <v>0</v>
      </c>
      <c r="GQ75" s="187"/>
      <c r="GR75" s="176">
        <v>0</v>
      </c>
      <c r="GS75" s="176">
        <v>0</v>
      </c>
      <c r="GT75" s="176">
        <f t="shared" si="347"/>
        <v>2.440131262831341E-2</v>
      </c>
      <c r="GU75" s="176">
        <f t="shared" si="347"/>
        <v>2.400048831838383E-2</v>
      </c>
      <c r="GV75" s="176">
        <f t="shared" si="347"/>
        <v>2.2246405307112999E-2</v>
      </c>
      <c r="GW75" s="176">
        <f t="shared" si="347"/>
        <v>2.1490383076449928E-2</v>
      </c>
      <c r="GX75" s="176">
        <f t="shared" si="347"/>
        <v>2.1021210732437144E-2</v>
      </c>
      <c r="GY75" s="176">
        <f t="shared" si="347"/>
        <v>2.1155423982488219E-2</v>
      </c>
      <c r="GZ75" s="176">
        <f t="shared" si="347"/>
        <v>2.1380012452090917E-2</v>
      </c>
      <c r="HA75" s="176">
        <f t="shared" si="347"/>
        <v>2.1359858963494297E-2</v>
      </c>
      <c r="HB75" s="176">
        <f t="shared" si="347"/>
        <v>2.105532093684126E-2</v>
      </c>
      <c r="HC75" s="176">
        <f t="shared" si="347"/>
        <v>2.0282954905311804E-2</v>
      </c>
      <c r="HD75" s="176">
        <f t="shared" si="330"/>
        <v>2.0034168262374384E-2</v>
      </c>
      <c r="HE75" s="176">
        <f t="shared" si="330"/>
        <v>1.9727856634756197E-2</v>
      </c>
      <c r="HF75" s="176">
        <f t="shared" si="330"/>
        <v>1.8944201502006902E-2</v>
      </c>
      <c r="HG75" s="176">
        <f t="shared" si="330"/>
        <v>1.8240477646773241E-2</v>
      </c>
      <c r="HH75" s="176">
        <f t="shared" si="330"/>
        <v>1.7976456330959067E-2</v>
      </c>
      <c r="HI75" s="176">
        <f t="shared" si="330"/>
        <v>1.6959915866191066E-2</v>
      </c>
      <c r="HJ75" s="176">
        <f t="shared" si="330"/>
        <v>1.689496942163744E-2</v>
      </c>
      <c r="HK75" s="176">
        <f t="shared" si="330"/>
        <v>1.6348769252812301E-2</v>
      </c>
      <c r="HL75" s="176">
        <f t="shared" si="330"/>
        <v>1.5974144615837255E-2</v>
      </c>
      <c r="HM75" s="176">
        <f t="shared" si="330"/>
        <v>1.5504907466638579E-2</v>
      </c>
      <c r="HN75" s="176">
        <f t="shared" si="400"/>
        <v>1.4876947678988029E-2</v>
      </c>
      <c r="HO75" s="176">
        <f t="shared" si="400"/>
        <v>1.4168889178606002E-2</v>
      </c>
      <c r="HP75" s="176">
        <f t="shared" si="400"/>
        <v>1.349453025496386E-2</v>
      </c>
      <c r="HQ75" s="176">
        <f t="shared" si="400"/>
        <v>1.2852266998961099E-2</v>
      </c>
      <c r="HR75" s="176">
        <f t="shared" si="400"/>
        <v>1.2240571838491676E-2</v>
      </c>
      <c r="HS75" s="176">
        <f t="shared" si="400"/>
        <v>1.1657989905235158E-2</v>
      </c>
      <c r="HT75" s="176">
        <f t="shared" si="400"/>
        <v>1.1103135574368069E-2</v>
      </c>
      <c r="HU75" s="176">
        <f t="shared" si="400"/>
        <v>1.0574689168965361E-2</v>
      </c>
      <c r="HV75" s="176">
        <f t="shared" si="400"/>
        <v>1.0071393821253754E-2</v>
      </c>
      <c r="HW75" s="176">
        <f t="shared" si="400"/>
        <v>9.5920524832516247E-3</v>
      </c>
      <c r="HX75" s="176">
        <f t="shared" si="400"/>
        <v>9.1355250796855466E-3</v>
      </c>
      <c r="HY75" s="176">
        <f t="shared" si="400"/>
        <v>8.7007257964118335E-3</v>
      </c>
      <c r="HZ75" s="176">
        <f t="shared" si="400"/>
        <v>8.2866204978939307E-3</v>
      </c>
      <c r="IA75" s="176">
        <f t="shared" si="400"/>
        <v>7.8922242675932217E-3</v>
      </c>
      <c r="IB75" s="176">
        <f t="shared" si="400"/>
        <v>7.5165990654233357E-3</v>
      </c>
    </row>
    <row r="76" spans="1:236" s="144" customFormat="1">
      <c r="A76" s="418" t="s">
        <v>159</v>
      </c>
      <c r="B76" s="419">
        <f t="shared" si="415"/>
        <v>0</v>
      </c>
      <c r="C76" s="225">
        <f t="shared" si="416"/>
        <v>3543.8739900721253</v>
      </c>
      <c r="D76" s="226">
        <f t="shared" si="76"/>
        <v>3543.8739900721253</v>
      </c>
      <c r="E76" s="227">
        <f t="shared" si="417"/>
        <v>0</v>
      </c>
      <c r="F76" s="228">
        <f t="shared" si="418"/>
        <v>0</v>
      </c>
      <c r="G76" s="227">
        <f t="shared" si="419"/>
        <v>0</v>
      </c>
      <c r="H76" s="228">
        <f t="shared" si="420"/>
        <v>0</v>
      </c>
      <c r="I76" s="227">
        <f t="shared" si="81"/>
        <v>0</v>
      </c>
      <c r="J76" s="176">
        <f t="shared" si="82"/>
        <v>3543.8739900721253</v>
      </c>
      <c r="K76" s="228">
        <f t="shared" si="83"/>
        <v>3543.8739900721253</v>
      </c>
      <c r="L76" s="227">
        <f t="shared" si="421"/>
        <v>0</v>
      </c>
      <c r="M76" s="176">
        <f t="shared" si="422"/>
        <v>2835.0991920577003</v>
      </c>
      <c r="N76" s="228">
        <f t="shared" si="86"/>
        <v>2835.0991920577003</v>
      </c>
      <c r="O76" s="176">
        <f t="shared" si="356"/>
        <v>2.463447514493081E-2</v>
      </c>
      <c r="P76" s="176">
        <f t="shared" si="344"/>
        <v>0</v>
      </c>
      <c r="Q76" s="176">
        <f t="shared" si="344"/>
        <v>0</v>
      </c>
      <c r="R76" s="176">
        <f t="shared" si="344"/>
        <v>0</v>
      </c>
      <c r="S76" s="176">
        <f t="shared" si="344"/>
        <v>0</v>
      </c>
      <c r="T76" s="176">
        <f t="shared" si="344"/>
        <v>0</v>
      </c>
      <c r="U76" s="176">
        <f t="shared" si="344"/>
        <v>0</v>
      </c>
      <c r="V76" s="176">
        <f t="shared" si="344"/>
        <v>0</v>
      </c>
      <c r="W76" s="176">
        <f t="shared" si="344"/>
        <v>0</v>
      </c>
      <c r="X76" s="176">
        <f t="shared" si="344"/>
        <v>0</v>
      </c>
      <c r="Y76" s="176">
        <f t="shared" si="344"/>
        <v>0</v>
      </c>
      <c r="Z76" s="176">
        <f t="shared" si="325"/>
        <v>0</v>
      </c>
      <c r="AA76" s="176">
        <f t="shared" si="325"/>
        <v>0</v>
      </c>
      <c r="AB76" s="176">
        <f t="shared" si="325"/>
        <v>0</v>
      </c>
      <c r="AC76" s="176">
        <f t="shared" si="325"/>
        <v>0</v>
      </c>
      <c r="AD76" s="176">
        <f t="shared" si="325"/>
        <v>0</v>
      </c>
      <c r="AE76" s="176">
        <f t="shared" si="325"/>
        <v>0</v>
      </c>
      <c r="AF76" s="176">
        <f t="shared" si="325"/>
        <v>0</v>
      </c>
      <c r="AG76" s="176">
        <f t="shared" si="325"/>
        <v>0</v>
      </c>
      <c r="AH76" s="176">
        <f t="shared" si="325"/>
        <v>0</v>
      </c>
      <c r="AI76" s="176">
        <f t="shared" si="325"/>
        <v>0</v>
      </c>
      <c r="AJ76" s="176">
        <f t="shared" si="396"/>
        <v>0</v>
      </c>
      <c r="AK76" s="176">
        <f t="shared" si="396"/>
        <v>0</v>
      </c>
      <c r="AL76" s="176">
        <f t="shared" si="396"/>
        <v>0</v>
      </c>
      <c r="AM76" s="176">
        <f t="shared" si="396"/>
        <v>0</v>
      </c>
      <c r="AN76" s="176">
        <f t="shared" si="396"/>
        <v>0</v>
      </c>
      <c r="AO76" s="176">
        <f t="shared" si="396"/>
        <v>0</v>
      </c>
      <c r="AP76" s="176">
        <f t="shared" si="396"/>
        <v>0</v>
      </c>
      <c r="AQ76" s="176">
        <f t="shared" si="396"/>
        <v>0</v>
      </c>
      <c r="AR76" s="176">
        <f t="shared" si="396"/>
        <v>0</v>
      </c>
      <c r="AS76" s="176">
        <f t="shared" si="396"/>
        <v>0</v>
      </c>
      <c r="AT76" s="176">
        <f t="shared" si="396"/>
        <v>0</v>
      </c>
      <c r="AU76" s="176">
        <f t="shared" si="396"/>
        <v>0</v>
      </c>
      <c r="AV76" s="176">
        <f t="shared" si="396"/>
        <v>0</v>
      </c>
      <c r="AW76" s="176">
        <f t="shared" si="396"/>
        <v>0</v>
      </c>
      <c r="AX76" s="176">
        <f t="shared" si="396"/>
        <v>0</v>
      </c>
      <c r="AY76" s="187"/>
      <c r="AZ76" s="176">
        <f t="shared" si="345"/>
        <v>2.463447514493081E-2</v>
      </c>
      <c r="BA76" s="176">
        <f t="shared" si="345"/>
        <v>2.4256613287104149E-2</v>
      </c>
      <c r="BB76" s="176">
        <f t="shared" si="345"/>
        <v>2.440131262831341E-2</v>
      </c>
      <c r="BC76" s="176">
        <f t="shared" si="345"/>
        <v>2.400048831838383E-2</v>
      </c>
      <c r="BD76" s="176">
        <f t="shared" si="345"/>
        <v>2.2246405307112999E-2</v>
      </c>
      <c r="BE76" s="176">
        <f t="shared" si="345"/>
        <v>2.1490383076449928E-2</v>
      </c>
      <c r="BF76" s="176">
        <f t="shared" si="345"/>
        <v>2.1021210732437144E-2</v>
      </c>
      <c r="BG76" s="176">
        <f t="shared" si="345"/>
        <v>2.1155423982488219E-2</v>
      </c>
      <c r="BH76" s="176">
        <f t="shared" si="345"/>
        <v>2.1380012452090917E-2</v>
      </c>
      <c r="BI76" s="176">
        <f t="shared" si="345"/>
        <v>2.1359858963494297E-2</v>
      </c>
      <c r="BJ76" s="176">
        <f t="shared" si="326"/>
        <v>2.105532093684126E-2</v>
      </c>
      <c r="BK76" s="176">
        <f t="shared" si="326"/>
        <v>2.0282954905311804E-2</v>
      </c>
      <c r="BL76" s="176">
        <f t="shared" si="326"/>
        <v>2.0034168262374384E-2</v>
      </c>
      <c r="BM76" s="176">
        <f t="shared" si="326"/>
        <v>1.9727856634756197E-2</v>
      </c>
      <c r="BN76" s="176">
        <f t="shared" si="326"/>
        <v>1.8944201502006902E-2</v>
      </c>
      <c r="BO76" s="176">
        <f t="shared" si="326"/>
        <v>1.8240477646773241E-2</v>
      </c>
      <c r="BP76" s="176">
        <f t="shared" si="326"/>
        <v>1.7976456330959067E-2</v>
      </c>
      <c r="BQ76" s="176">
        <f t="shared" si="326"/>
        <v>1.6959915866191066E-2</v>
      </c>
      <c r="BR76" s="176">
        <f t="shared" si="326"/>
        <v>1.689496942163744E-2</v>
      </c>
      <c r="BS76" s="176">
        <f t="shared" si="326"/>
        <v>1.6348769252812301E-2</v>
      </c>
      <c r="BT76" s="176">
        <f t="shared" si="397"/>
        <v>1.5974144615837255E-2</v>
      </c>
      <c r="BU76" s="176">
        <f t="shared" si="397"/>
        <v>1.5504907466638579E-2</v>
      </c>
      <c r="BV76" s="176">
        <f t="shared" si="397"/>
        <v>1.4876947678988029E-2</v>
      </c>
      <c r="BW76" s="176">
        <f t="shared" si="397"/>
        <v>1.4168889178606002E-2</v>
      </c>
      <c r="BX76" s="176">
        <f t="shared" si="397"/>
        <v>1.349453025496386E-2</v>
      </c>
      <c r="BY76" s="176">
        <f t="shared" si="397"/>
        <v>1.2852266998961099E-2</v>
      </c>
      <c r="BZ76" s="176">
        <f t="shared" si="397"/>
        <v>1.2240571838491676E-2</v>
      </c>
      <c r="CA76" s="176">
        <f t="shared" si="397"/>
        <v>1.1657989905235158E-2</v>
      </c>
      <c r="CB76" s="176">
        <f t="shared" si="397"/>
        <v>1.1103135574368069E-2</v>
      </c>
      <c r="CC76" s="176">
        <f t="shared" si="397"/>
        <v>1.0574689168965361E-2</v>
      </c>
      <c r="CD76" s="176">
        <f t="shared" si="397"/>
        <v>1.0071393821253754E-2</v>
      </c>
      <c r="CE76" s="176">
        <f t="shared" si="397"/>
        <v>9.5920524832516247E-3</v>
      </c>
      <c r="CF76" s="176">
        <f t="shared" si="397"/>
        <v>9.1355250796855466E-3</v>
      </c>
      <c r="CG76" s="176">
        <f t="shared" si="397"/>
        <v>8.7007257964118335E-3</v>
      </c>
      <c r="CH76" s="176">
        <f t="shared" si="397"/>
        <v>8.2866204978939307E-3</v>
      </c>
      <c r="CI76" s="187"/>
      <c r="CJ76" s="176">
        <v>0</v>
      </c>
      <c r="CK76" s="176">
        <f t="shared" si="414"/>
        <v>0</v>
      </c>
      <c r="CL76" s="176">
        <f t="shared" si="414"/>
        <v>0</v>
      </c>
      <c r="CM76" s="176">
        <f t="shared" si="414"/>
        <v>0</v>
      </c>
      <c r="CN76" s="176">
        <f t="shared" si="414"/>
        <v>0</v>
      </c>
      <c r="CO76" s="176">
        <f t="shared" si="414"/>
        <v>0</v>
      </c>
      <c r="CP76" s="176">
        <f t="shared" si="414"/>
        <v>0</v>
      </c>
      <c r="CQ76" s="176">
        <f t="shared" si="414"/>
        <v>0</v>
      </c>
      <c r="CR76" s="176">
        <f t="shared" si="414"/>
        <v>0</v>
      </c>
      <c r="CS76" s="176">
        <f t="shared" si="414"/>
        <v>0</v>
      </c>
      <c r="CT76" s="176">
        <f t="shared" si="414"/>
        <v>0</v>
      </c>
      <c r="CU76" s="176">
        <f t="shared" si="414"/>
        <v>0</v>
      </c>
      <c r="CV76" s="176">
        <f t="shared" si="414"/>
        <v>0</v>
      </c>
      <c r="CW76" s="176">
        <f t="shared" si="414"/>
        <v>0</v>
      </c>
      <c r="CX76" s="176">
        <f t="shared" si="414"/>
        <v>0</v>
      </c>
      <c r="CY76" s="176">
        <f t="shared" si="414"/>
        <v>0</v>
      </c>
      <c r="CZ76" s="176">
        <f t="shared" si="414"/>
        <v>0</v>
      </c>
      <c r="DA76" s="176">
        <f t="shared" si="398"/>
        <v>0</v>
      </c>
      <c r="DB76" s="176">
        <f t="shared" si="398"/>
        <v>0</v>
      </c>
      <c r="DC76" s="176">
        <f t="shared" si="398"/>
        <v>0</v>
      </c>
      <c r="DD76" s="176">
        <f t="shared" si="398"/>
        <v>0</v>
      </c>
      <c r="DE76" s="176">
        <f t="shared" si="398"/>
        <v>0</v>
      </c>
      <c r="DF76" s="176">
        <f t="shared" si="398"/>
        <v>0</v>
      </c>
      <c r="DG76" s="176">
        <f t="shared" si="398"/>
        <v>0</v>
      </c>
      <c r="DH76" s="176">
        <f t="shared" si="398"/>
        <v>0</v>
      </c>
      <c r="DI76" s="176">
        <f t="shared" si="398"/>
        <v>0</v>
      </c>
      <c r="DJ76" s="176">
        <f t="shared" si="398"/>
        <v>0</v>
      </c>
      <c r="DK76" s="176">
        <f t="shared" si="398"/>
        <v>0</v>
      </c>
      <c r="DL76" s="176">
        <f t="shared" si="398"/>
        <v>0</v>
      </c>
      <c r="DM76" s="176">
        <f t="shared" si="398"/>
        <v>0</v>
      </c>
      <c r="DN76" s="176">
        <f t="shared" si="398"/>
        <v>0</v>
      </c>
      <c r="DO76" s="176">
        <f t="shared" si="398"/>
        <v>0</v>
      </c>
      <c r="DP76" s="176">
        <f t="shared" si="319"/>
        <v>0</v>
      </c>
      <c r="DQ76" s="176">
        <f t="shared" si="319"/>
        <v>0</v>
      </c>
      <c r="DR76" s="176">
        <f t="shared" si="319"/>
        <v>0</v>
      </c>
      <c r="DS76" s="176">
        <f t="shared" si="319"/>
        <v>0</v>
      </c>
      <c r="DT76" s="187"/>
      <c r="DU76" s="176">
        <v>0</v>
      </c>
      <c r="DV76" s="176">
        <f t="shared" si="307"/>
        <v>2.4256613287104149E-2</v>
      </c>
      <c r="DW76" s="176">
        <f t="shared" si="307"/>
        <v>2.440131262831341E-2</v>
      </c>
      <c r="DX76" s="176">
        <f t="shared" si="307"/>
        <v>2.400048831838383E-2</v>
      </c>
      <c r="DY76" s="176">
        <f t="shared" si="307"/>
        <v>2.2246405307112999E-2</v>
      </c>
      <c r="DZ76" s="176">
        <f t="shared" si="307"/>
        <v>2.1490383076449928E-2</v>
      </c>
      <c r="EA76" s="176">
        <f t="shared" si="307"/>
        <v>2.1021210732437144E-2</v>
      </c>
      <c r="EB76" s="176">
        <f t="shared" si="307"/>
        <v>2.1155423982488219E-2</v>
      </c>
      <c r="EC76" s="176">
        <f t="shared" si="307"/>
        <v>2.1380012452090917E-2</v>
      </c>
      <c r="ED76" s="176">
        <f t="shared" si="307"/>
        <v>2.1359858963494297E-2</v>
      </c>
      <c r="EE76" s="176">
        <f t="shared" si="307"/>
        <v>2.105532093684126E-2</v>
      </c>
      <c r="EF76" s="176">
        <f t="shared" si="279"/>
        <v>2.0282954905311804E-2</v>
      </c>
      <c r="EG76" s="176">
        <f t="shared" si="279"/>
        <v>2.0034168262374384E-2</v>
      </c>
      <c r="EH76" s="176">
        <f t="shared" si="279"/>
        <v>1.9727856634756197E-2</v>
      </c>
      <c r="EI76" s="176">
        <f t="shared" si="279"/>
        <v>1.8944201502006902E-2</v>
      </c>
      <c r="EJ76" s="176">
        <f t="shared" si="279"/>
        <v>1.8240477646773241E-2</v>
      </c>
      <c r="EK76" s="176">
        <f t="shared" si="279"/>
        <v>1.7976456330959067E-2</v>
      </c>
      <c r="EL76" s="176">
        <f t="shared" si="279"/>
        <v>1.6959915866191066E-2</v>
      </c>
      <c r="EM76" s="176">
        <f t="shared" si="279"/>
        <v>1.689496942163744E-2</v>
      </c>
      <c r="EN76" s="176">
        <f t="shared" si="279"/>
        <v>1.6348769252812301E-2</v>
      </c>
      <c r="EO76" s="176">
        <f t="shared" si="279"/>
        <v>1.5974144615837255E-2</v>
      </c>
      <c r="EP76" s="176">
        <f t="shared" si="423"/>
        <v>1.5504907466638579E-2</v>
      </c>
      <c r="EQ76" s="176">
        <f t="shared" si="423"/>
        <v>1.4876947678988029E-2</v>
      </c>
      <c r="ER76" s="176">
        <f t="shared" si="423"/>
        <v>1.4168889178606002E-2</v>
      </c>
      <c r="ES76" s="176">
        <f t="shared" si="423"/>
        <v>1.349453025496386E-2</v>
      </c>
      <c r="ET76" s="176">
        <f t="shared" si="423"/>
        <v>1.2852266998961099E-2</v>
      </c>
      <c r="EU76" s="176">
        <f t="shared" si="423"/>
        <v>1.2240571838491676E-2</v>
      </c>
      <c r="EV76" s="176">
        <f t="shared" si="423"/>
        <v>1.1657989905235158E-2</v>
      </c>
      <c r="EW76" s="176">
        <f t="shared" si="423"/>
        <v>1.1103135574368069E-2</v>
      </c>
      <c r="EX76" s="176">
        <f t="shared" si="423"/>
        <v>1.0574689168965361E-2</v>
      </c>
      <c r="EY76" s="176">
        <f t="shared" si="423"/>
        <v>1.0071393821253754E-2</v>
      </c>
      <c r="EZ76" s="176">
        <f t="shared" si="423"/>
        <v>9.5920524832516247E-3</v>
      </c>
      <c r="FA76" s="176">
        <f t="shared" si="423"/>
        <v>9.1355250796855466E-3</v>
      </c>
      <c r="FB76" s="176">
        <f t="shared" si="423"/>
        <v>8.7007257964118335E-3</v>
      </c>
      <c r="FC76" s="176">
        <f t="shared" si="423"/>
        <v>8.2866204978939307E-3</v>
      </c>
      <c r="FD76" s="176">
        <f t="shared" si="423"/>
        <v>7.8922242675932217E-3</v>
      </c>
      <c r="FE76" s="187"/>
      <c r="FF76" s="176">
        <v>0</v>
      </c>
      <c r="FG76" s="176">
        <v>74</v>
      </c>
      <c r="FH76" s="176">
        <f t="shared" si="346"/>
        <v>0</v>
      </c>
      <c r="FI76" s="176">
        <f t="shared" si="346"/>
        <v>0</v>
      </c>
      <c r="FJ76" s="176">
        <f t="shared" si="346"/>
        <v>0</v>
      </c>
      <c r="FK76" s="176">
        <f t="shared" si="346"/>
        <v>0</v>
      </c>
      <c r="FL76" s="176">
        <f t="shared" si="346"/>
        <v>0</v>
      </c>
      <c r="FM76" s="176">
        <f t="shared" si="346"/>
        <v>0</v>
      </c>
      <c r="FN76" s="176">
        <f t="shared" si="346"/>
        <v>0</v>
      </c>
      <c r="FO76" s="176">
        <f t="shared" si="346"/>
        <v>0</v>
      </c>
      <c r="FP76" s="176">
        <f t="shared" si="346"/>
        <v>0</v>
      </c>
      <c r="FQ76" s="176">
        <f t="shared" si="346"/>
        <v>0</v>
      </c>
      <c r="FR76" s="176">
        <f t="shared" si="329"/>
        <v>0</v>
      </c>
      <c r="FS76" s="176">
        <f t="shared" si="329"/>
        <v>0</v>
      </c>
      <c r="FT76" s="176">
        <f t="shared" si="329"/>
        <v>0</v>
      </c>
      <c r="FU76" s="176">
        <f t="shared" si="329"/>
        <v>0</v>
      </c>
      <c r="FV76" s="176">
        <f t="shared" si="329"/>
        <v>0</v>
      </c>
      <c r="FW76" s="176">
        <f t="shared" si="329"/>
        <v>0</v>
      </c>
      <c r="FX76" s="176">
        <f t="shared" si="329"/>
        <v>0</v>
      </c>
      <c r="FY76" s="176">
        <f t="shared" si="329"/>
        <v>0</v>
      </c>
      <c r="FZ76" s="176">
        <f t="shared" si="329"/>
        <v>0</v>
      </c>
      <c r="GA76" s="176">
        <f t="shared" si="329"/>
        <v>0</v>
      </c>
      <c r="GB76" s="176">
        <f t="shared" si="399"/>
        <v>0</v>
      </c>
      <c r="GC76" s="176">
        <f t="shared" si="399"/>
        <v>0</v>
      </c>
      <c r="GD76" s="176">
        <f t="shared" si="399"/>
        <v>0</v>
      </c>
      <c r="GE76" s="176">
        <f t="shared" si="399"/>
        <v>0</v>
      </c>
      <c r="GF76" s="176">
        <f t="shared" si="399"/>
        <v>0</v>
      </c>
      <c r="GG76" s="176">
        <f t="shared" si="399"/>
        <v>0</v>
      </c>
      <c r="GH76" s="176">
        <f t="shared" si="399"/>
        <v>0</v>
      </c>
      <c r="GI76" s="176">
        <f t="shared" si="399"/>
        <v>0</v>
      </c>
      <c r="GJ76" s="176">
        <f t="shared" si="399"/>
        <v>0</v>
      </c>
      <c r="GK76" s="176">
        <f t="shared" si="399"/>
        <v>0</v>
      </c>
      <c r="GL76" s="176">
        <f t="shared" si="399"/>
        <v>0</v>
      </c>
      <c r="GM76" s="176">
        <f t="shared" si="399"/>
        <v>0</v>
      </c>
      <c r="GN76" s="176">
        <f t="shared" si="399"/>
        <v>0</v>
      </c>
      <c r="GO76" s="176">
        <f t="shared" si="399"/>
        <v>0</v>
      </c>
      <c r="GP76" s="176">
        <f t="shared" si="399"/>
        <v>0</v>
      </c>
      <c r="GQ76" s="187"/>
      <c r="GR76" s="176">
        <v>0</v>
      </c>
      <c r="GS76" s="176">
        <v>0</v>
      </c>
      <c r="GT76" s="176">
        <f t="shared" si="347"/>
        <v>2.440131262831341E-2</v>
      </c>
      <c r="GU76" s="176">
        <f t="shared" si="347"/>
        <v>2.400048831838383E-2</v>
      </c>
      <c r="GV76" s="176">
        <f t="shared" si="347"/>
        <v>2.2246405307112999E-2</v>
      </c>
      <c r="GW76" s="176">
        <f t="shared" si="347"/>
        <v>2.1490383076449928E-2</v>
      </c>
      <c r="GX76" s="176">
        <f t="shared" si="347"/>
        <v>2.1021210732437144E-2</v>
      </c>
      <c r="GY76" s="176">
        <f t="shared" si="347"/>
        <v>2.1155423982488219E-2</v>
      </c>
      <c r="GZ76" s="176">
        <f t="shared" si="347"/>
        <v>2.1380012452090917E-2</v>
      </c>
      <c r="HA76" s="176">
        <f t="shared" si="347"/>
        <v>2.1359858963494297E-2</v>
      </c>
      <c r="HB76" s="176">
        <f t="shared" si="347"/>
        <v>2.105532093684126E-2</v>
      </c>
      <c r="HC76" s="176">
        <f t="shared" si="347"/>
        <v>2.0282954905311804E-2</v>
      </c>
      <c r="HD76" s="176">
        <f t="shared" si="330"/>
        <v>2.0034168262374384E-2</v>
      </c>
      <c r="HE76" s="176">
        <f t="shared" si="330"/>
        <v>1.9727856634756197E-2</v>
      </c>
      <c r="HF76" s="176">
        <f t="shared" si="330"/>
        <v>1.8944201502006902E-2</v>
      </c>
      <c r="HG76" s="176">
        <f t="shared" si="330"/>
        <v>1.8240477646773241E-2</v>
      </c>
      <c r="HH76" s="176">
        <f t="shared" si="330"/>
        <v>1.7976456330959067E-2</v>
      </c>
      <c r="HI76" s="176">
        <f t="shared" si="330"/>
        <v>1.6959915866191066E-2</v>
      </c>
      <c r="HJ76" s="176">
        <f t="shared" si="330"/>
        <v>1.689496942163744E-2</v>
      </c>
      <c r="HK76" s="176">
        <f t="shared" si="330"/>
        <v>1.6348769252812301E-2</v>
      </c>
      <c r="HL76" s="176">
        <f t="shared" si="330"/>
        <v>1.5974144615837255E-2</v>
      </c>
      <c r="HM76" s="176">
        <f t="shared" si="330"/>
        <v>1.5504907466638579E-2</v>
      </c>
      <c r="HN76" s="176">
        <f t="shared" si="400"/>
        <v>1.4876947678988029E-2</v>
      </c>
      <c r="HO76" s="176">
        <f t="shared" si="400"/>
        <v>1.4168889178606002E-2</v>
      </c>
      <c r="HP76" s="176">
        <f t="shared" si="400"/>
        <v>1.349453025496386E-2</v>
      </c>
      <c r="HQ76" s="176">
        <f t="shared" si="400"/>
        <v>1.2852266998961099E-2</v>
      </c>
      <c r="HR76" s="176">
        <f t="shared" si="400"/>
        <v>1.2240571838491676E-2</v>
      </c>
      <c r="HS76" s="176">
        <f t="shared" si="400"/>
        <v>1.1657989905235158E-2</v>
      </c>
      <c r="HT76" s="176">
        <f t="shared" si="400"/>
        <v>1.1103135574368069E-2</v>
      </c>
      <c r="HU76" s="176">
        <f t="shared" si="400"/>
        <v>1.0574689168965361E-2</v>
      </c>
      <c r="HV76" s="176">
        <f t="shared" si="400"/>
        <v>1.0071393821253754E-2</v>
      </c>
      <c r="HW76" s="176">
        <f t="shared" si="400"/>
        <v>9.5920524832516247E-3</v>
      </c>
      <c r="HX76" s="176">
        <f t="shared" si="400"/>
        <v>9.1355250796855466E-3</v>
      </c>
      <c r="HY76" s="176">
        <f t="shared" si="400"/>
        <v>8.7007257964118335E-3</v>
      </c>
      <c r="HZ76" s="176">
        <f t="shared" si="400"/>
        <v>8.2866204978939307E-3</v>
      </c>
      <c r="IA76" s="176">
        <f t="shared" si="400"/>
        <v>7.8922242675932217E-3</v>
      </c>
      <c r="IB76" s="176">
        <f t="shared" si="400"/>
        <v>7.5165990654233357E-3</v>
      </c>
    </row>
    <row r="77" spans="1:236" s="144" customFormat="1">
      <c r="A77" s="418" t="s">
        <v>53</v>
      </c>
      <c r="B77" s="419">
        <f t="shared" si="415"/>
        <v>80864.24092913339</v>
      </c>
      <c r="C77" s="225">
        <f t="shared" si="416"/>
        <v>61018.079616733929</v>
      </c>
      <c r="D77" s="226">
        <f t="shared" si="76"/>
        <v>141882.32054586732</v>
      </c>
      <c r="E77" s="227">
        <f t="shared" si="417"/>
        <v>0</v>
      </c>
      <c r="F77" s="228">
        <f t="shared" si="418"/>
        <v>0</v>
      </c>
      <c r="G77" s="227">
        <f t="shared" si="419"/>
        <v>0</v>
      </c>
      <c r="H77" s="228">
        <f t="shared" si="420"/>
        <v>0</v>
      </c>
      <c r="I77" s="227">
        <f t="shared" si="81"/>
        <v>80864.24092913339</v>
      </c>
      <c r="J77" s="176">
        <f t="shared" si="82"/>
        <v>61018.079616733929</v>
      </c>
      <c r="K77" s="228">
        <f t="shared" si="83"/>
        <v>141882.32054586732</v>
      </c>
      <c r="L77" s="227">
        <f t="shared" si="421"/>
        <v>64691.392743306715</v>
      </c>
      <c r="M77" s="176">
        <f t="shared" si="422"/>
        <v>48814.463693387144</v>
      </c>
      <c r="N77" s="228">
        <f t="shared" si="86"/>
        <v>113505.85643669387</v>
      </c>
      <c r="O77" s="176">
        <f t="shared" si="356"/>
        <v>0.62433825758145212</v>
      </c>
      <c r="P77" s="176">
        <f t="shared" si="344"/>
        <v>0.3674546932359169</v>
      </c>
      <c r="Q77" s="176">
        <f t="shared" si="344"/>
        <v>0.35424313032048338</v>
      </c>
      <c r="R77" s="176">
        <f t="shared" si="344"/>
        <v>0.35270161878825457</v>
      </c>
      <c r="S77" s="176">
        <f t="shared" si="344"/>
        <v>0.32867644714171479</v>
      </c>
      <c r="T77" s="176">
        <f t="shared" si="344"/>
        <v>0.30271121081464791</v>
      </c>
      <c r="U77" s="176">
        <f t="shared" si="344"/>
        <v>0.29273638465786933</v>
      </c>
      <c r="V77" s="176">
        <f t="shared" si="344"/>
        <v>0.28310755245807129</v>
      </c>
      <c r="W77" s="176">
        <f t="shared" si="344"/>
        <v>0.28847008685271763</v>
      </c>
      <c r="X77" s="176">
        <f t="shared" si="344"/>
        <v>0.29245948910297398</v>
      </c>
      <c r="Y77" s="176">
        <f t="shared" si="344"/>
        <v>0.288432627885023</v>
      </c>
      <c r="Z77" s="176">
        <f t="shared" si="325"/>
        <v>0.28654306914060096</v>
      </c>
      <c r="AA77" s="176">
        <f t="shared" si="325"/>
        <v>0.27754541858164261</v>
      </c>
      <c r="AB77" s="176">
        <f t="shared" si="325"/>
        <v>0.27252976190946676</v>
      </c>
      <c r="AC77" s="176">
        <f t="shared" si="325"/>
        <v>0.26963054767009609</v>
      </c>
      <c r="AD77" s="176">
        <f t="shared" si="325"/>
        <v>0.26017171362368985</v>
      </c>
      <c r="AE77" s="176">
        <f t="shared" si="325"/>
        <v>0.2517909011462191</v>
      </c>
      <c r="AF77" s="176">
        <f t="shared" si="325"/>
        <v>0.2436515260929113</v>
      </c>
      <c r="AG77" s="176">
        <f t="shared" si="325"/>
        <v>0.22703333870296491</v>
      </c>
      <c r="AH77" s="176">
        <f t="shared" si="325"/>
        <v>0</v>
      </c>
      <c r="AI77" s="176">
        <f t="shared" si="325"/>
        <v>0</v>
      </c>
      <c r="AJ77" s="176">
        <f t="shared" si="396"/>
        <v>0</v>
      </c>
      <c r="AK77" s="176">
        <f t="shared" si="396"/>
        <v>0</v>
      </c>
      <c r="AL77" s="176">
        <f t="shared" si="396"/>
        <v>0</v>
      </c>
      <c r="AM77" s="176">
        <f t="shared" si="396"/>
        <v>0</v>
      </c>
      <c r="AN77" s="176">
        <f t="shared" si="396"/>
        <v>0</v>
      </c>
      <c r="AO77" s="176">
        <f t="shared" si="396"/>
        <v>0</v>
      </c>
      <c r="AP77" s="176">
        <f t="shared" si="396"/>
        <v>0</v>
      </c>
      <c r="AQ77" s="176">
        <f t="shared" si="396"/>
        <v>0</v>
      </c>
      <c r="AR77" s="176">
        <f t="shared" si="396"/>
        <v>0</v>
      </c>
      <c r="AS77" s="176">
        <f t="shared" si="396"/>
        <v>0</v>
      </c>
      <c r="AT77" s="176">
        <f t="shared" si="396"/>
        <v>0</v>
      </c>
      <c r="AU77" s="176">
        <f t="shared" si="396"/>
        <v>0</v>
      </c>
      <c r="AV77" s="176">
        <f t="shared" si="396"/>
        <v>0</v>
      </c>
      <c r="AW77" s="176">
        <f t="shared" si="396"/>
        <v>0</v>
      </c>
      <c r="AX77" s="176">
        <f t="shared" si="396"/>
        <v>0</v>
      </c>
      <c r="AY77" s="187"/>
      <c r="AZ77" s="176">
        <f t="shared" si="345"/>
        <v>0.25688356434553522</v>
      </c>
      <c r="BA77" s="176">
        <f t="shared" si="345"/>
        <v>0.25294329363557805</v>
      </c>
      <c r="BB77" s="176">
        <f t="shared" si="345"/>
        <v>0.25445219050915052</v>
      </c>
      <c r="BC77" s="176">
        <f t="shared" si="345"/>
        <v>0.25027247176924311</v>
      </c>
      <c r="BD77" s="176">
        <f t="shared" si="345"/>
        <v>0.23198123181214089</v>
      </c>
      <c r="BE77" s="176">
        <f t="shared" si="345"/>
        <v>0.22409757753517306</v>
      </c>
      <c r="BF77" s="176">
        <f t="shared" si="345"/>
        <v>0.21920513865375635</v>
      </c>
      <c r="BG77" s="176">
        <f t="shared" si="345"/>
        <v>0.22060468858744398</v>
      </c>
      <c r="BH77" s="176">
        <f t="shared" si="345"/>
        <v>0.22294665391217802</v>
      </c>
      <c r="BI77" s="176">
        <f t="shared" si="345"/>
        <v>0.22273649721290847</v>
      </c>
      <c r="BJ77" s="176">
        <f t="shared" si="326"/>
        <v>0.21956083329861212</v>
      </c>
      <c r="BK77" s="176">
        <f t="shared" si="326"/>
        <v>0.21150674901260974</v>
      </c>
      <c r="BL77" s="176">
        <f t="shared" si="326"/>
        <v>0.2089124497948131</v>
      </c>
      <c r="BM77" s="176">
        <f t="shared" si="326"/>
        <v>0.20571829111109408</v>
      </c>
      <c r="BN77" s="176">
        <f t="shared" si="326"/>
        <v>0.19754648625087412</v>
      </c>
      <c r="BO77" s="176">
        <f t="shared" si="326"/>
        <v>0.19020818936474768</v>
      </c>
      <c r="BP77" s="176">
        <f t="shared" si="326"/>
        <v>0.18745502591107049</v>
      </c>
      <c r="BQ77" s="176">
        <f t="shared" si="326"/>
        <v>0.17685473764209936</v>
      </c>
      <c r="BR77" s="176">
        <f t="shared" si="326"/>
        <v>0</v>
      </c>
      <c r="BS77" s="176">
        <f t="shared" si="326"/>
        <v>0</v>
      </c>
      <c r="BT77" s="176">
        <f t="shared" si="397"/>
        <v>0</v>
      </c>
      <c r="BU77" s="176">
        <f t="shared" si="397"/>
        <v>0</v>
      </c>
      <c r="BV77" s="176">
        <f t="shared" si="397"/>
        <v>0</v>
      </c>
      <c r="BW77" s="176">
        <f t="shared" si="397"/>
        <v>0</v>
      </c>
      <c r="BX77" s="176">
        <f t="shared" si="397"/>
        <v>0</v>
      </c>
      <c r="BY77" s="176">
        <f t="shared" si="397"/>
        <v>0</v>
      </c>
      <c r="BZ77" s="176">
        <f t="shared" si="397"/>
        <v>0</v>
      </c>
      <c r="CA77" s="176">
        <f t="shared" si="397"/>
        <v>0</v>
      </c>
      <c r="CB77" s="176">
        <f t="shared" si="397"/>
        <v>0</v>
      </c>
      <c r="CC77" s="176">
        <f t="shared" si="397"/>
        <v>0</v>
      </c>
      <c r="CD77" s="176">
        <f t="shared" si="397"/>
        <v>0</v>
      </c>
      <c r="CE77" s="176">
        <f t="shared" si="397"/>
        <v>0</v>
      </c>
      <c r="CF77" s="176">
        <f t="shared" si="397"/>
        <v>0</v>
      </c>
      <c r="CG77" s="176">
        <f t="shared" si="397"/>
        <v>0</v>
      </c>
      <c r="CH77" s="176">
        <f t="shared" si="397"/>
        <v>0</v>
      </c>
      <c r="CI77" s="187"/>
      <c r="CJ77" s="176">
        <v>0</v>
      </c>
      <c r="CK77" s="176">
        <f t="shared" si="414"/>
        <v>0.35424313032048338</v>
      </c>
      <c r="CL77" s="176">
        <f t="shared" si="414"/>
        <v>0.35270161878825457</v>
      </c>
      <c r="CM77" s="176">
        <f t="shared" si="414"/>
        <v>0.32867644714171479</v>
      </c>
      <c r="CN77" s="176">
        <f t="shared" si="414"/>
        <v>0.30271121081464791</v>
      </c>
      <c r="CO77" s="176">
        <f t="shared" si="414"/>
        <v>0.29273638465786933</v>
      </c>
      <c r="CP77" s="176">
        <f t="shared" si="414"/>
        <v>0.28310755245807129</v>
      </c>
      <c r="CQ77" s="176">
        <f t="shared" si="414"/>
        <v>0.28847008685271763</v>
      </c>
      <c r="CR77" s="176">
        <f t="shared" si="414"/>
        <v>0.29245948910297398</v>
      </c>
      <c r="CS77" s="176">
        <f t="shared" si="414"/>
        <v>0.288432627885023</v>
      </c>
      <c r="CT77" s="176">
        <f t="shared" si="414"/>
        <v>0.28654306914060096</v>
      </c>
      <c r="CU77" s="176">
        <f t="shared" si="414"/>
        <v>0.27754541858164261</v>
      </c>
      <c r="CV77" s="176">
        <f t="shared" si="414"/>
        <v>0.27252976190946676</v>
      </c>
      <c r="CW77" s="176">
        <f t="shared" si="414"/>
        <v>0.26963054767009609</v>
      </c>
      <c r="CX77" s="176">
        <f t="shared" si="414"/>
        <v>0.26017171362368985</v>
      </c>
      <c r="CY77" s="176">
        <f t="shared" si="414"/>
        <v>0.2517909011462191</v>
      </c>
      <c r="CZ77" s="176">
        <f t="shared" si="414"/>
        <v>0.2436515260929113</v>
      </c>
      <c r="DA77" s="176">
        <f t="shared" si="398"/>
        <v>0.22703333870296491</v>
      </c>
      <c r="DB77" s="176">
        <f t="shared" si="398"/>
        <v>0.22481259715720553</v>
      </c>
      <c r="DC77" s="176">
        <f t="shared" si="398"/>
        <v>0</v>
      </c>
      <c r="DD77" s="176">
        <f t="shared" si="398"/>
        <v>0</v>
      </c>
      <c r="DE77" s="176">
        <f t="shared" si="398"/>
        <v>0</v>
      </c>
      <c r="DF77" s="176">
        <f t="shared" si="398"/>
        <v>0</v>
      </c>
      <c r="DG77" s="176">
        <f t="shared" si="398"/>
        <v>0</v>
      </c>
      <c r="DH77" s="176">
        <f t="shared" si="398"/>
        <v>0</v>
      </c>
      <c r="DI77" s="176">
        <f t="shared" si="398"/>
        <v>0</v>
      </c>
      <c r="DJ77" s="176">
        <f t="shared" si="398"/>
        <v>0</v>
      </c>
      <c r="DK77" s="176">
        <f t="shared" si="398"/>
        <v>0</v>
      </c>
      <c r="DL77" s="176">
        <f t="shared" si="398"/>
        <v>0</v>
      </c>
      <c r="DM77" s="176">
        <f t="shared" si="398"/>
        <v>0</v>
      </c>
      <c r="DN77" s="176">
        <f t="shared" si="398"/>
        <v>0</v>
      </c>
      <c r="DO77" s="176">
        <f t="shared" si="398"/>
        <v>0</v>
      </c>
      <c r="DP77" s="176">
        <f t="shared" si="319"/>
        <v>0</v>
      </c>
      <c r="DQ77" s="176">
        <f t="shared" si="319"/>
        <v>0</v>
      </c>
      <c r="DR77" s="176">
        <f t="shared" si="319"/>
        <v>0</v>
      </c>
      <c r="DS77" s="176">
        <f t="shared" si="319"/>
        <v>0</v>
      </c>
      <c r="DT77" s="187"/>
      <c r="DU77" s="176">
        <v>0</v>
      </c>
      <c r="DV77" s="176">
        <f t="shared" si="307"/>
        <v>0.25294329363557805</v>
      </c>
      <c r="DW77" s="176">
        <f t="shared" si="307"/>
        <v>0.25445219050915052</v>
      </c>
      <c r="DX77" s="176">
        <f t="shared" si="307"/>
        <v>0.25027247176924311</v>
      </c>
      <c r="DY77" s="176">
        <f t="shared" si="307"/>
        <v>0.23198123181214089</v>
      </c>
      <c r="DZ77" s="176">
        <f t="shared" si="307"/>
        <v>0.22409757753517306</v>
      </c>
      <c r="EA77" s="176">
        <f t="shared" si="307"/>
        <v>0.21920513865375635</v>
      </c>
      <c r="EB77" s="176">
        <f t="shared" si="307"/>
        <v>0.22060468858744398</v>
      </c>
      <c r="EC77" s="176">
        <f t="shared" si="307"/>
        <v>0.22294665391217802</v>
      </c>
      <c r="ED77" s="176">
        <f t="shared" si="307"/>
        <v>0.22273649721290847</v>
      </c>
      <c r="EE77" s="176">
        <f t="shared" si="307"/>
        <v>0.21956083329861212</v>
      </c>
      <c r="EF77" s="176">
        <f t="shared" si="279"/>
        <v>0.21150674901260974</v>
      </c>
      <c r="EG77" s="176">
        <f t="shared" si="279"/>
        <v>0.2089124497948131</v>
      </c>
      <c r="EH77" s="176">
        <f t="shared" si="279"/>
        <v>0.20571829111109408</v>
      </c>
      <c r="EI77" s="176">
        <f t="shared" si="279"/>
        <v>0.19754648625087412</v>
      </c>
      <c r="EJ77" s="176">
        <f t="shared" si="279"/>
        <v>0.19020818936474768</v>
      </c>
      <c r="EK77" s="176">
        <f t="shared" si="279"/>
        <v>0.18745502591107049</v>
      </c>
      <c r="EL77" s="176">
        <f t="shared" si="279"/>
        <v>0.17685473764209936</v>
      </c>
      <c r="EM77" s="176">
        <f t="shared" si="279"/>
        <v>0.17617748862135299</v>
      </c>
      <c r="EN77" s="176">
        <f t="shared" si="279"/>
        <v>0</v>
      </c>
      <c r="EO77" s="176">
        <f t="shared" si="279"/>
        <v>0</v>
      </c>
      <c r="EP77" s="176">
        <f t="shared" si="423"/>
        <v>0</v>
      </c>
      <c r="EQ77" s="176">
        <f t="shared" si="423"/>
        <v>0</v>
      </c>
      <c r="ER77" s="176">
        <f t="shared" si="423"/>
        <v>0</v>
      </c>
      <c r="ES77" s="176">
        <f t="shared" si="423"/>
        <v>0</v>
      </c>
      <c r="ET77" s="176">
        <f t="shared" si="423"/>
        <v>0</v>
      </c>
      <c r="EU77" s="176">
        <f t="shared" si="423"/>
        <v>0</v>
      </c>
      <c r="EV77" s="176">
        <f t="shared" si="423"/>
        <v>0</v>
      </c>
      <c r="EW77" s="176">
        <f t="shared" si="423"/>
        <v>0</v>
      </c>
      <c r="EX77" s="176">
        <f t="shared" si="423"/>
        <v>0</v>
      </c>
      <c r="EY77" s="176">
        <f t="shared" si="423"/>
        <v>0</v>
      </c>
      <c r="EZ77" s="176">
        <f t="shared" si="423"/>
        <v>0</v>
      </c>
      <c r="FA77" s="176">
        <f t="shared" si="423"/>
        <v>0</v>
      </c>
      <c r="FB77" s="176">
        <f t="shared" si="423"/>
        <v>0</v>
      </c>
      <c r="FC77" s="176">
        <f t="shared" si="423"/>
        <v>0</v>
      </c>
      <c r="FD77" s="176">
        <f t="shared" si="423"/>
        <v>0</v>
      </c>
      <c r="FE77" s="187"/>
      <c r="FF77" s="176">
        <v>0</v>
      </c>
      <c r="FG77" s="176">
        <v>75</v>
      </c>
      <c r="FH77" s="176">
        <f t="shared" si="346"/>
        <v>0.35270161878825457</v>
      </c>
      <c r="FI77" s="176">
        <f t="shared" si="346"/>
        <v>0.32867644714171479</v>
      </c>
      <c r="FJ77" s="176">
        <f t="shared" si="346"/>
        <v>0.30271121081464791</v>
      </c>
      <c r="FK77" s="176">
        <f t="shared" si="346"/>
        <v>0.29273638465786933</v>
      </c>
      <c r="FL77" s="176">
        <f t="shared" si="346"/>
        <v>0.28310755245807129</v>
      </c>
      <c r="FM77" s="176">
        <f t="shared" si="346"/>
        <v>0.28847008685271763</v>
      </c>
      <c r="FN77" s="176">
        <f t="shared" si="346"/>
        <v>0.29245948910297398</v>
      </c>
      <c r="FO77" s="176">
        <f t="shared" si="346"/>
        <v>0.288432627885023</v>
      </c>
      <c r="FP77" s="176">
        <f t="shared" si="346"/>
        <v>0.28654306914060096</v>
      </c>
      <c r="FQ77" s="176">
        <f t="shared" si="346"/>
        <v>0.27754541858164261</v>
      </c>
      <c r="FR77" s="176">
        <f t="shared" si="329"/>
        <v>0.27252976190946676</v>
      </c>
      <c r="FS77" s="176">
        <f t="shared" si="329"/>
        <v>0.26963054767009609</v>
      </c>
      <c r="FT77" s="176">
        <f t="shared" si="329"/>
        <v>0.26017171362368985</v>
      </c>
      <c r="FU77" s="176">
        <f t="shared" si="329"/>
        <v>0.2517909011462191</v>
      </c>
      <c r="FV77" s="176">
        <f t="shared" si="329"/>
        <v>0.2436515260929113</v>
      </c>
      <c r="FW77" s="176">
        <f t="shared" si="329"/>
        <v>0.22703333870296491</v>
      </c>
      <c r="FX77" s="176">
        <f t="shared" si="329"/>
        <v>0.22481259715720553</v>
      </c>
      <c r="FY77" s="176">
        <f t="shared" si="329"/>
        <v>0.21700832319949623</v>
      </c>
      <c r="FZ77" s="176">
        <f t="shared" si="329"/>
        <v>0</v>
      </c>
      <c r="GA77" s="176">
        <f t="shared" si="329"/>
        <v>0</v>
      </c>
      <c r="GB77" s="176">
        <f t="shared" si="399"/>
        <v>0</v>
      </c>
      <c r="GC77" s="176">
        <f t="shared" si="399"/>
        <v>0</v>
      </c>
      <c r="GD77" s="176">
        <f t="shared" si="399"/>
        <v>0</v>
      </c>
      <c r="GE77" s="176">
        <f t="shared" si="399"/>
        <v>0</v>
      </c>
      <c r="GF77" s="176">
        <f t="shared" si="399"/>
        <v>0</v>
      </c>
      <c r="GG77" s="176">
        <f t="shared" si="399"/>
        <v>0</v>
      </c>
      <c r="GH77" s="176">
        <f t="shared" si="399"/>
        <v>0</v>
      </c>
      <c r="GI77" s="176">
        <f t="shared" si="399"/>
        <v>0</v>
      </c>
      <c r="GJ77" s="176">
        <f t="shared" si="399"/>
        <v>0</v>
      </c>
      <c r="GK77" s="176">
        <f t="shared" si="399"/>
        <v>0</v>
      </c>
      <c r="GL77" s="176">
        <f t="shared" si="399"/>
        <v>0</v>
      </c>
      <c r="GM77" s="176">
        <f t="shared" si="399"/>
        <v>0</v>
      </c>
      <c r="GN77" s="176">
        <f t="shared" si="399"/>
        <v>0</v>
      </c>
      <c r="GO77" s="176">
        <f t="shared" si="399"/>
        <v>0</v>
      </c>
      <c r="GP77" s="176">
        <f t="shared" si="399"/>
        <v>0</v>
      </c>
      <c r="GQ77" s="187"/>
      <c r="GR77" s="176">
        <v>0</v>
      </c>
      <c r="GS77" s="176">
        <v>0</v>
      </c>
      <c r="GT77" s="176">
        <f t="shared" si="347"/>
        <v>0.25445219050915052</v>
      </c>
      <c r="GU77" s="176">
        <f t="shared" si="347"/>
        <v>0.25027247176924311</v>
      </c>
      <c r="GV77" s="176">
        <f t="shared" si="347"/>
        <v>0.23198123181214089</v>
      </c>
      <c r="GW77" s="176">
        <f t="shared" si="347"/>
        <v>0.22409757753517306</v>
      </c>
      <c r="GX77" s="176">
        <f t="shared" si="347"/>
        <v>0.21920513865375635</v>
      </c>
      <c r="GY77" s="176">
        <f t="shared" si="347"/>
        <v>0.22060468858744398</v>
      </c>
      <c r="GZ77" s="176">
        <f t="shared" si="347"/>
        <v>0.22294665391217802</v>
      </c>
      <c r="HA77" s="176">
        <f t="shared" si="347"/>
        <v>0.22273649721290847</v>
      </c>
      <c r="HB77" s="176">
        <f t="shared" si="347"/>
        <v>0.21956083329861212</v>
      </c>
      <c r="HC77" s="176">
        <f t="shared" si="347"/>
        <v>0.21150674901260974</v>
      </c>
      <c r="HD77" s="176">
        <f t="shared" si="330"/>
        <v>0.2089124497948131</v>
      </c>
      <c r="HE77" s="176">
        <f t="shared" si="330"/>
        <v>0.20571829111109408</v>
      </c>
      <c r="HF77" s="176">
        <f t="shared" si="330"/>
        <v>0.19754648625087412</v>
      </c>
      <c r="HG77" s="176">
        <f t="shared" si="330"/>
        <v>0.19020818936474768</v>
      </c>
      <c r="HH77" s="176">
        <f t="shared" si="330"/>
        <v>0.18745502591107049</v>
      </c>
      <c r="HI77" s="176">
        <f t="shared" si="330"/>
        <v>0.17685473764209936</v>
      </c>
      <c r="HJ77" s="176">
        <f t="shared" si="330"/>
        <v>0.17617748862135299</v>
      </c>
      <c r="HK77" s="176">
        <f t="shared" si="330"/>
        <v>0.17048181841167909</v>
      </c>
      <c r="HL77" s="176">
        <f t="shared" si="330"/>
        <v>0</v>
      </c>
      <c r="HM77" s="176">
        <f t="shared" si="330"/>
        <v>0</v>
      </c>
      <c r="HN77" s="176">
        <f t="shared" si="400"/>
        <v>0</v>
      </c>
      <c r="HO77" s="176">
        <f t="shared" si="400"/>
        <v>0</v>
      </c>
      <c r="HP77" s="176">
        <f t="shared" si="400"/>
        <v>0</v>
      </c>
      <c r="HQ77" s="176">
        <f t="shared" si="400"/>
        <v>0</v>
      </c>
      <c r="HR77" s="176">
        <f t="shared" si="400"/>
        <v>0</v>
      </c>
      <c r="HS77" s="176">
        <f t="shared" si="400"/>
        <v>0</v>
      </c>
      <c r="HT77" s="176">
        <f t="shared" si="400"/>
        <v>0</v>
      </c>
      <c r="HU77" s="176">
        <f t="shared" si="400"/>
        <v>0</v>
      </c>
      <c r="HV77" s="176">
        <f t="shared" si="400"/>
        <v>0</v>
      </c>
      <c r="HW77" s="176">
        <f t="shared" si="400"/>
        <v>0</v>
      </c>
      <c r="HX77" s="176">
        <f t="shared" si="400"/>
        <v>0</v>
      </c>
      <c r="HY77" s="176">
        <f t="shared" si="400"/>
        <v>0</v>
      </c>
      <c r="HZ77" s="176">
        <f t="shared" si="400"/>
        <v>0</v>
      </c>
      <c r="IA77" s="176">
        <f t="shared" si="400"/>
        <v>0</v>
      </c>
      <c r="IB77" s="176">
        <f t="shared" si="400"/>
        <v>0</v>
      </c>
    </row>
    <row r="78" spans="1:236" s="144" customFormat="1">
      <c r="A78" s="417" t="s">
        <v>54</v>
      </c>
      <c r="B78" s="419">
        <f t="shared" si="415"/>
        <v>21157.836961786194</v>
      </c>
      <c r="C78" s="225">
        <f t="shared" si="416"/>
        <v>15886.410082705517</v>
      </c>
      <c r="D78" s="226">
        <f t="shared" si="76"/>
        <v>37044.247044491713</v>
      </c>
      <c r="E78" s="227">
        <f t="shared" si="417"/>
        <v>0</v>
      </c>
      <c r="F78" s="228">
        <f t="shared" si="418"/>
        <v>0</v>
      </c>
      <c r="G78" s="227">
        <f t="shared" si="419"/>
        <v>0</v>
      </c>
      <c r="H78" s="228">
        <f t="shared" si="420"/>
        <v>0</v>
      </c>
      <c r="I78" s="227">
        <f t="shared" si="81"/>
        <v>21157.836961786194</v>
      </c>
      <c r="J78" s="176">
        <f t="shared" si="82"/>
        <v>15886.410082705517</v>
      </c>
      <c r="K78" s="228">
        <f t="shared" si="83"/>
        <v>37044.247044491713</v>
      </c>
      <c r="L78" s="227">
        <f t="shared" si="421"/>
        <v>16926.269569428954</v>
      </c>
      <c r="M78" s="176">
        <f t="shared" si="422"/>
        <v>12709.128066164414</v>
      </c>
      <c r="N78" s="228">
        <f t="shared" si="86"/>
        <v>29635.39763559337</v>
      </c>
      <c r="O78" s="176">
        <f t="shared" si="356"/>
        <v>0.203100538637144</v>
      </c>
      <c r="P78" s="176">
        <f t="shared" si="344"/>
        <v>0.1197780491763486</v>
      </c>
      <c r="Q78" s="176">
        <f t="shared" si="344"/>
        <v>0.11547151761827912</v>
      </c>
      <c r="R78" s="176">
        <f t="shared" si="344"/>
        <v>0.11496903595860229</v>
      </c>
      <c r="S78" s="176">
        <f t="shared" si="344"/>
        <v>0.10713762641636007</v>
      </c>
      <c r="T78" s="176">
        <f t="shared" si="344"/>
        <v>9.8673820099802342E-2</v>
      </c>
      <c r="U78" s="176">
        <f t="shared" si="344"/>
        <v>9.5422357429913202E-2</v>
      </c>
      <c r="V78" s="176">
        <f t="shared" si="344"/>
        <v>9.2283677320586774E-2</v>
      </c>
      <c r="W78" s="176">
        <f t="shared" si="344"/>
        <v>9.4031685769670401E-2</v>
      </c>
      <c r="X78" s="176">
        <f t="shared" si="344"/>
        <v>9.5332098657875494E-2</v>
      </c>
      <c r="Y78" s="176">
        <f t="shared" si="344"/>
        <v>9.4019475387935661E-2</v>
      </c>
      <c r="Z78" s="176">
        <f t="shared" si="325"/>
        <v>9.3403541874560542E-2</v>
      </c>
      <c r="AA78" s="176">
        <f t="shared" si="325"/>
        <v>9.0470606056999539E-2</v>
      </c>
      <c r="AB78" s="176">
        <f t="shared" si="325"/>
        <v>8.8835668246732266E-2</v>
      </c>
      <c r="AC78" s="176">
        <f t="shared" si="325"/>
        <v>8.7890620511246798E-2</v>
      </c>
      <c r="AD78" s="176">
        <f t="shared" si="325"/>
        <v>8.4807354164628174E-2</v>
      </c>
      <c r="AE78" s="176">
        <f t="shared" si="325"/>
        <v>8.2075487113960927E-2</v>
      </c>
      <c r="AF78" s="176">
        <f t="shared" si="325"/>
        <v>7.9422320660120255E-2</v>
      </c>
      <c r="AG78" s="176">
        <f t="shared" si="325"/>
        <v>7.4005342450137734E-2</v>
      </c>
      <c r="AH78" s="176">
        <f t="shared" si="325"/>
        <v>0</v>
      </c>
      <c r="AI78" s="176">
        <f t="shared" si="325"/>
        <v>0</v>
      </c>
      <c r="AJ78" s="176">
        <f t="shared" si="396"/>
        <v>0</v>
      </c>
      <c r="AK78" s="176">
        <f t="shared" si="396"/>
        <v>0</v>
      </c>
      <c r="AL78" s="176">
        <f t="shared" si="396"/>
        <v>0</v>
      </c>
      <c r="AM78" s="176">
        <f t="shared" si="396"/>
        <v>0</v>
      </c>
      <c r="AN78" s="176">
        <f t="shared" si="396"/>
        <v>0</v>
      </c>
      <c r="AO78" s="176">
        <f t="shared" si="396"/>
        <v>0</v>
      </c>
      <c r="AP78" s="176">
        <f t="shared" si="396"/>
        <v>0</v>
      </c>
      <c r="AQ78" s="176">
        <f t="shared" si="396"/>
        <v>0</v>
      </c>
      <c r="AR78" s="176">
        <f t="shared" si="396"/>
        <v>0</v>
      </c>
      <c r="AS78" s="176">
        <f t="shared" si="396"/>
        <v>0</v>
      </c>
      <c r="AT78" s="176">
        <f t="shared" si="396"/>
        <v>0</v>
      </c>
      <c r="AU78" s="176">
        <f t="shared" si="396"/>
        <v>0</v>
      </c>
      <c r="AV78" s="176">
        <f t="shared" si="396"/>
        <v>0</v>
      </c>
      <c r="AW78" s="176">
        <f t="shared" si="396"/>
        <v>0</v>
      </c>
      <c r="AX78" s="176">
        <f t="shared" si="396"/>
        <v>0</v>
      </c>
      <c r="AY78" s="187"/>
      <c r="AZ78" s="176">
        <f t="shared" si="345"/>
        <v>8.3322489460795388E-2</v>
      </c>
      <c r="BA78" s="176">
        <f t="shared" si="345"/>
        <v>8.2044427294616973E-2</v>
      </c>
      <c r="BB78" s="176">
        <f t="shared" si="345"/>
        <v>8.2533851536942426E-2</v>
      </c>
      <c r="BC78" s="176">
        <f t="shared" si="345"/>
        <v>8.1178122253357063E-2</v>
      </c>
      <c r="BD78" s="176">
        <f t="shared" si="345"/>
        <v>7.5245194421117503E-2</v>
      </c>
      <c r="BE78" s="176">
        <f t="shared" si="345"/>
        <v>7.2688060405639451E-2</v>
      </c>
      <c r="BF78" s="176">
        <f t="shared" si="345"/>
        <v>7.1101153947949164E-2</v>
      </c>
      <c r="BG78" s="176">
        <f t="shared" si="345"/>
        <v>7.1555110529004262E-2</v>
      </c>
      <c r="BH78" s="176">
        <f t="shared" si="345"/>
        <v>7.2314747999719278E-2</v>
      </c>
      <c r="BI78" s="176">
        <f t="shared" si="345"/>
        <v>7.2246581788289549E-2</v>
      </c>
      <c r="BJ78" s="176">
        <f t="shared" si="326"/>
        <v>7.1216526698139562E-2</v>
      </c>
      <c r="BK78" s="176">
        <f t="shared" si="326"/>
        <v>6.86041121797311E-2</v>
      </c>
      <c r="BL78" s="176">
        <f t="shared" si="326"/>
        <v>6.7762627946266293E-2</v>
      </c>
      <c r="BM78" s="176">
        <f t="shared" si="326"/>
        <v>6.6726573911675371E-2</v>
      </c>
      <c r="BN78" s="176">
        <f t="shared" si="326"/>
        <v>6.4075975668552762E-2</v>
      </c>
      <c r="BO78" s="176">
        <f t="shared" si="326"/>
        <v>6.1695733217027135E-2</v>
      </c>
      <c r="BP78" s="176">
        <f t="shared" si="326"/>
        <v>6.0802719942949786E-2</v>
      </c>
      <c r="BQ78" s="176">
        <f t="shared" si="326"/>
        <v>5.7364421312116845E-2</v>
      </c>
      <c r="BR78" s="176">
        <f t="shared" si="326"/>
        <v>0</v>
      </c>
      <c r="BS78" s="176">
        <f t="shared" si="326"/>
        <v>0</v>
      </c>
      <c r="BT78" s="176">
        <f t="shared" si="397"/>
        <v>0</v>
      </c>
      <c r="BU78" s="176">
        <f t="shared" si="397"/>
        <v>0</v>
      </c>
      <c r="BV78" s="176">
        <f t="shared" si="397"/>
        <v>0</v>
      </c>
      <c r="BW78" s="176">
        <f t="shared" si="397"/>
        <v>0</v>
      </c>
      <c r="BX78" s="176">
        <f t="shared" si="397"/>
        <v>0</v>
      </c>
      <c r="BY78" s="176">
        <f t="shared" si="397"/>
        <v>0</v>
      </c>
      <c r="BZ78" s="176">
        <f t="shared" si="397"/>
        <v>0</v>
      </c>
      <c r="CA78" s="176">
        <f t="shared" si="397"/>
        <v>0</v>
      </c>
      <c r="CB78" s="176">
        <f t="shared" si="397"/>
        <v>0</v>
      </c>
      <c r="CC78" s="176">
        <f t="shared" si="397"/>
        <v>0</v>
      </c>
      <c r="CD78" s="176">
        <f t="shared" si="397"/>
        <v>0</v>
      </c>
      <c r="CE78" s="176">
        <f t="shared" si="397"/>
        <v>0</v>
      </c>
      <c r="CF78" s="176">
        <f t="shared" si="397"/>
        <v>0</v>
      </c>
      <c r="CG78" s="176">
        <f t="shared" si="397"/>
        <v>0</v>
      </c>
      <c r="CH78" s="176">
        <f t="shared" si="397"/>
        <v>0</v>
      </c>
      <c r="CI78" s="187"/>
      <c r="CJ78" s="176">
        <v>0</v>
      </c>
      <c r="CK78" s="176">
        <f t="shared" si="414"/>
        <v>0.11547151761827912</v>
      </c>
      <c r="CL78" s="176">
        <f t="shared" si="414"/>
        <v>0.11496903595860229</v>
      </c>
      <c r="CM78" s="176">
        <f t="shared" si="414"/>
        <v>0.10713762641636007</v>
      </c>
      <c r="CN78" s="176">
        <f t="shared" si="414"/>
        <v>9.8673820099802342E-2</v>
      </c>
      <c r="CO78" s="176">
        <f t="shared" si="414"/>
        <v>9.5422357429913202E-2</v>
      </c>
      <c r="CP78" s="176">
        <f t="shared" si="414"/>
        <v>9.2283677320586774E-2</v>
      </c>
      <c r="CQ78" s="176">
        <f t="shared" si="414"/>
        <v>9.4031685769670401E-2</v>
      </c>
      <c r="CR78" s="176">
        <f t="shared" si="414"/>
        <v>9.5332098657875494E-2</v>
      </c>
      <c r="CS78" s="176">
        <f t="shared" si="414"/>
        <v>9.4019475387935661E-2</v>
      </c>
      <c r="CT78" s="176">
        <f t="shared" si="414"/>
        <v>9.3403541874560542E-2</v>
      </c>
      <c r="CU78" s="176">
        <f t="shared" si="414"/>
        <v>9.0470606056999539E-2</v>
      </c>
      <c r="CV78" s="176">
        <f t="shared" si="414"/>
        <v>8.8835668246732266E-2</v>
      </c>
      <c r="CW78" s="176">
        <f t="shared" si="414"/>
        <v>8.7890620511246798E-2</v>
      </c>
      <c r="CX78" s="176">
        <f t="shared" si="414"/>
        <v>8.4807354164628174E-2</v>
      </c>
      <c r="CY78" s="176">
        <f t="shared" si="414"/>
        <v>8.2075487113960927E-2</v>
      </c>
      <c r="CZ78" s="176">
        <f t="shared" si="414"/>
        <v>7.9422320660120255E-2</v>
      </c>
      <c r="DA78" s="176">
        <f t="shared" si="398"/>
        <v>7.4005342450137734E-2</v>
      </c>
      <c r="DB78" s="176">
        <f t="shared" si="398"/>
        <v>7.3281454321962022E-2</v>
      </c>
      <c r="DC78" s="176">
        <f t="shared" si="398"/>
        <v>0</v>
      </c>
      <c r="DD78" s="176">
        <f t="shared" si="398"/>
        <v>0</v>
      </c>
      <c r="DE78" s="176">
        <f t="shared" si="398"/>
        <v>0</v>
      </c>
      <c r="DF78" s="176">
        <f t="shared" si="398"/>
        <v>0</v>
      </c>
      <c r="DG78" s="176">
        <f t="shared" si="398"/>
        <v>0</v>
      </c>
      <c r="DH78" s="176">
        <f t="shared" si="398"/>
        <v>0</v>
      </c>
      <c r="DI78" s="176">
        <f t="shared" si="398"/>
        <v>0</v>
      </c>
      <c r="DJ78" s="176">
        <f t="shared" si="398"/>
        <v>0</v>
      </c>
      <c r="DK78" s="176">
        <f t="shared" si="398"/>
        <v>0</v>
      </c>
      <c r="DL78" s="176">
        <f t="shared" si="398"/>
        <v>0</v>
      </c>
      <c r="DM78" s="176">
        <f t="shared" si="398"/>
        <v>0</v>
      </c>
      <c r="DN78" s="176">
        <f t="shared" si="398"/>
        <v>0</v>
      </c>
      <c r="DO78" s="176">
        <f t="shared" si="398"/>
        <v>0</v>
      </c>
      <c r="DP78" s="176">
        <f t="shared" si="319"/>
        <v>0</v>
      </c>
      <c r="DQ78" s="176">
        <f t="shared" si="319"/>
        <v>0</v>
      </c>
      <c r="DR78" s="176">
        <f t="shared" si="319"/>
        <v>0</v>
      </c>
      <c r="DS78" s="176">
        <f t="shared" si="319"/>
        <v>0</v>
      </c>
      <c r="DT78" s="187"/>
      <c r="DU78" s="176">
        <v>0</v>
      </c>
      <c r="DV78" s="176">
        <f t="shared" si="307"/>
        <v>8.2044427294616973E-2</v>
      </c>
      <c r="DW78" s="176">
        <f t="shared" si="307"/>
        <v>8.2533851536942426E-2</v>
      </c>
      <c r="DX78" s="176">
        <f t="shared" si="307"/>
        <v>8.1178122253357063E-2</v>
      </c>
      <c r="DY78" s="176">
        <f t="shared" si="307"/>
        <v>7.5245194421117503E-2</v>
      </c>
      <c r="DZ78" s="176">
        <f t="shared" si="307"/>
        <v>7.2688060405639451E-2</v>
      </c>
      <c r="EA78" s="176">
        <f t="shared" si="307"/>
        <v>7.1101153947949164E-2</v>
      </c>
      <c r="EB78" s="176">
        <f t="shared" si="307"/>
        <v>7.1555110529004262E-2</v>
      </c>
      <c r="EC78" s="176">
        <f t="shared" si="307"/>
        <v>7.2314747999719278E-2</v>
      </c>
      <c r="ED78" s="176">
        <f t="shared" si="307"/>
        <v>7.2246581788289549E-2</v>
      </c>
      <c r="EE78" s="176">
        <f t="shared" si="307"/>
        <v>7.1216526698139562E-2</v>
      </c>
      <c r="EF78" s="176">
        <f t="shared" si="279"/>
        <v>6.86041121797311E-2</v>
      </c>
      <c r="EG78" s="176">
        <f t="shared" ref="EF78:EO103" si="424">IF(EG$1-1&lt;=VLOOKUP($A78,input,7,FALSE),(VLOOKUP($A78,input,20,FALSE)*VLOOKUP(EG$1,AC_RATE,3,FALSE))/((1+Discount_Rate)^(EG$1-1)),0)</f>
        <v>6.7762627946266293E-2</v>
      </c>
      <c r="EH78" s="176">
        <f t="shared" si="424"/>
        <v>6.6726573911675371E-2</v>
      </c>
      <c r="EI78" s="176">
        <f t="shared" si="424"/>
        <v>6.4075975668552762E-2</v>
      </c>
      <c r="EJ78" s="176">
        <f t="shared" si="424"/>
        <v>6.1695733217027135E-2</v>
      </c>
      <c r="EK78" s="176">
        <f t="shared" si="424"/>
        <v>6.0802719942949786E-2</v>
      </c>
      <c r="EL78" s="176">
        <f t="shared" si="424"/>
        <v>5.7364421312116845E-2</v>
      </c>
      <c r="EM78" s="176">
        <f t="shared" si="424"/>
        <v>5.7144749514361923E-2</v>
      </c>
      <c r="EN78" s="176">
        <f t="shared" si="424"/>
        <v>0</v>
      </c>
      <c r="EO78" s="176">
        <f t="shared" si="424"/>
        <v>0</v>
      </c>
      <c r="EP78" s="176">
        <f t="shared" si="423"/>
        <v>0</v>
      </c>
      <c r="EQ78" s="176">
        <f t="shared" si="423"/>
        <v>0</v>
      </c>
      <c r="ER78" s="176">
        <f t="shared" si="423"/>
        <v>0</v>
      </c>
      <c r="ES78" s="176">
        <f t="shared" si="423"/>
        <v>0</v>
      </c>
      <c r="ET78" s="176">
        <f t="shared" si="423"/>
        <v>0</v>
      </c>
      <c r="EU78" s="176">
        <f t="shared" si="423"/>
        <v>0</v>
      </c>
      <c r="EV78" s="176">
        <f t="shared" si="423"/>
        <v>0</v>
      </c>
      <c r="EW78" s="176">
        <f t="shared" si="423"/>
        <v>0</v>
      </c>
      <c r="EX78" s="176">
        <f t="shared" si="423"/>
        <v>0</v>
      </c>
      <c r="EY78" s="176">
        <f t="shared" si="423"/>
        <v>0</v>
      </c>
      <c r="EZ78" s="176">
        <f t="shared" si="423"/>
        <v>0</v>
      </c>
      <c r="FA78" s="176">
        <f t="shared" si="423"/>
        <v>0</v>
      </c>
      <c r="FB78" s="176">
        <f t="shared" si="423"/>
        <v>0</v>
      </c>
      <c r="FC78" s="176">
        <f t="shared" si="423"/>
        <v>0</v>
      </c>
      <c r="FD78" s="176">
        <f t="shared" si="423"/>
        <v>0</v>
      </c>
      <c r="FE78" s="187"/>
      <c r="FF78" s="176">
        <v>0</v>
      </c>
      <c r="FG78" s="176">
        <v>76</v>
      </c>
      <c r="FH78" s="176">
        <f t="shared" si="346"/>
        <v>0.11496903595860229</v>
      </c>
      <c r="FI78" s="176">
        <f t="shared" si="346"/>
        <v>0.10713762641636007</v>
      </c>
      <c r="FJ78" s="176">
        <f t="shared" si="346"/>
        <v>9.8673820099802342E-2</v>
      </c>
      <c r="FK78" s="176">
        <f t="shared" si="346"/>
        <v>9.5422357429913202E-2</v>
      </c>
      <c r="FL78" s="176">
        <f t="shared" si="346"/>
        <v>9.2283677320586774E-2</v>
      </c>
      <c r="FM78" s="176">
        <f t="shared" si="346"/>
        <v>9.4031685769670401E-2</v>
      </c>
      <c r="FN78" s="176">
        <f t="shared" si="346"/>
        <v>9.5332098657875494E-2</v>
      </c>
      <c r="FO78" s="176">
        <f t="shared" si="346"/>
        <v>9.4019475387935661E-2</v>
      </c>
      <c r="FP78" s="176">
        <f t="shared" si="346"/>
        <v>9.3403541874560542E-2</v>
      </c>
      <c r="FQ78" s="176">
        <f t="shared" si="346"/>
        <v>9.0470606056999539E-2</v>
      </c>
      <c r="FR78" s="176">
        <f t="shared" si="329"/>
        <v>8.8835668246732266E-2</v>
      </c>
      <c r="FS78" s="176">
        <f t="shared" si="329"/>
        <v>8.7890620511246798E-2</v>
      </c>
      <c r="FT78" s="176">
        <f t="shared" si="329"/>
        <v>8.4807354164628174E-2</v>
      </c>
      <c r="FU78" s="176">
        <f t="shared" si="329"/>
        <v>8.2075487113960927E-2</v>
      </c>
      <c r="FV78" s="176">
        <f t="shared" si="329"/>
        <v>7.9422320660120255E-2</v>
      </c>
      <c r="FW78" s="176">
        <f t="shared" si="329"/>
        <v>7.4005342450137734E-2</v>
      </c>
      <c r="FX78" s="176">
        <f t="shared" si="329"/>
        <v>7.3281454321962022E-2</v>
      </c>
      <c r="FY78" s="176">
        <f t="shared" si="329"/>
        <v>7.0737519716962863E-2</v>
      </c>
      <c r="FZ78" s="176">
        <f t="shared" si="329"/>
        <v>0</v>
      </c>
      <c r="GA78" s="176">
        <f t="shared" si="329"/>
        <v>0</v>
      </c>
      <c r="GB78" s="176">
        <f t="shared" si="399"/>
        <v>0</v>
      </c>
      <c r="GC78" s="176">
        <f t="shared" si="399"/>
        <v>0</v>
      </c>
      <c r="GD78" s="176">
        <f t="shared" si="399"/>
        <v>0</v>
      </c>
      <c r="GE78" s="176">
        <f t="shared" si="399"/>
        <v>0</v>
      </c>
      <c r="GF78" s="176">
        <f t="shared" si="399"/>
        <v>0</v>
      </c>
      <c r="GG78" s="176">
        <f t="shared" si="399"/>
        <v>0</v>
      </c>
      <c r="GH78" s="176">
        <f t="shared" si="399"/>
        <v>0</v>
      </c>
      <c r="GI78" s="176">
        <f t="shared" si="399"/>
        <v>0</v>
      </c>
      <c r="GJ78" s="176">
        <f t="shared" si="399"/>
        <v>0</v>
      </c>
      <c r="GK78" s="176">
        <f t="shared" si="399"/>
        <v>0</v>
      </c>
      <c r="GL78" s="176">
        <f t="shared" si="399"/>
        <v>0</v>
      </c>
      <c r="GM78" s="176">
        <f t="shared" si="399"/>
        <v>0</v>
      </c>
      <c r="GN78" s="176">
        <f t="shared" si="399"/>
        <v>0</v>
      </c>
      <c r="GO78" s="176">
        <f t="shared" si="399"/>
        <v>0</v>
      </c>
      <c r="GP78" s="176">
        <f t="shared" si="399"/>
        <v>0</v>
      </c>
      <c r="GQ78" s="187"/>
      <c r="GR78" s="176">
        <v>0</v>
      </c>
      <c r="GS78" s="176">
        <v>0</v>
      </c>
      <c r="GT78" s="176">
        <f t="shared" si="347"/>
        <v>8.2533851536942426E-2</v>
      </c>
      <c r="GU78" s="176">
        <f t="shared" si="347"/>
        <v>8.1178122253357063E-2</v>
      </c>
      <c r="GV78" s="176">
        <f t="shared" si="347"/>
        <v>7.5245194421117503E-2</v>
      </c>
      <c r="GW78" s="176">
        <f t="shared" si="347"/>
        <v>7.2688060405639451E-2</v>
      </c>
      <c r="GX78" s="176">
        <f t="shared" si="347"/>
        <v>7.1101153947949164E-2</v>
      </c>
      <c r="GY78" s="176">
        <f t="shared" si="347"/>
        <v>7.1555110529004262E-2</v>
      </c>
      <c r="GZ78" s="176">
        <f t="shared" si="347"/>
        <v>7.2314747999719278E-2</v>
      </c>
      <c r="HA78" s="176">
        <f t="shared" si="347"/>
        <v>7.2246581788289549E-2</v>
      </c>
      <c r="HB78" s="176">
        <f t="shared" si="347"/>
        <v>7.1216526698139562E-2</v>
      </c>
      <c r="HC78" s="176">
        <f t="shared" si="347"/>
        <v>6.86041121797311E-2</v>
      </c>
      <c r="HD78" s="176">
        <f t="shared" si="330"/>
        <v>6.7762627946266293E-2</v>
      </c>
      <c r="HE78" s="176">
        <f t="shared" si="330"/>
        <v>6.6726573911675371E-2</v>
      </c>
      <c r="HF78" s="176">
        <f t="shared" si="330"/>
        <v>6.4075975668552762E-2</v>
      </c>
      <c r="HG78" s="176">
        <f t="shared" si="330"/>
        <v>6.1695733217027135E-2</v>
      </c>
      <c r="HH78" s="176">
        <f t="shared" si="330"/>
        <v>6.0802719942949786E-2</v>
      </c>
      <c r="HI78" s="176">
        <f t="shared" si="330"/>
        <v>5.7364421312116845E-2</v>
      </c>
      <c r="HJ78" s="176">
        <f t="shared" si="330"/>
        <v>5.7144749514361923E-2</v>
      </c>
      <c r="HK78" s="176">
        <f t="shared" si="330"/>
        <v>5.5297307766865145E-2</v>
      </c>
      <c r="HL78" s="176">
        <f t="shared" si="330"/>
        <v>0</v>
      </c>
      <c r="HM78" s="176">
        <f t="shared" si="330"/>
        <v>0</v>
      </c>
      <c r="HN78" s="176">
        <f t="shared" si="400"/>
        <v>0</v>
      </c>
      <c r="HO78" s="176">
        <f t="shared" si="400"/>
        <v>0</v>
      </c>
      <c r="HP78" s="176">
        <f t="shared" si="400"/>
        <v>0</v>
      </c>
      <c r="HQ78" s="176">
        <f t="shared" si="400"/>
        <v>0</v>
      </c>
      <c r="HR78" s="176">
        <f t="shared" si="400"/>
        <v>0</v>
      </c>
      <c r="HS78" s="176">
        <f t="shared" si="400"/>
        <v>0</v>
      </c>
      <c r="HT78" s="176">
        <f t="shared" si="400"/>
        <v>0</v>
      </c>
      <c r="HU78" s="176">
        <f t="shared" si="400"/>
        <v>0</v>
      </c>
      <c r="HV78" s="176">
        <f t="shared" si="400"/>
        <v>0</v>
      </c>
      <c r="HW78" s="176">
        <f t="shared" si="400"/>
        <v>0</v>
      </c>
      <c r="HX78" s="176">
        <f t="shared" si="400"/>
        <v>0</v>
      </c>
      <c r="HY78" s="176">
        <f t="shared" si="400"/>
        <v>0</v>
      </c>
      <c r="HZ78" s="176">
        <f t="shared" si="400"/>
        <v>0</v>
      </c>
      <c r="IA78" s="176">
        <f t="shared" si="400"/>
        <v>0</v>
      </c>
      <c r="IB78" s="176">
        <f t="shared" si="400"/>
        <v>0</v>
      </c>
    </row>
    <row r="79" spans="1:236" s="144" customFormat="1">
      <c r="A79" s="418" t="s">
        <v>101</v>
      </c>
      <c r="B79" s="419">
        <f t="shared" si="415"/>
        <v>1930.4057271301722</v>
      </c>
      <c r="C79" s="225">
        <f t="shared" si="416"/>
        <v>1442.5499518048512</v>
      </c>
      <c r="D79" s="226">
        <f t="shared" si="76"/>
        <v>3372.9556789350236</v>
      </c>
      <c r="E79" s="227">
        <f t="shared" si="417"/>
        <v>0</v>
      </c>
      <c r="F79" s="228">
        <f t="shared" si="418"/>
        <v>0</v>
      </c>
      <c r="G79" s="227">
        <f t="shared" si="419"/>
        <v>0</v>
      </c>
      <c r="H79" s="228">
        <f t="shared" si="420"/>
        <v>0</v>
      </c>
      <c r="I79" s="227">
        <f t="shared" si="81"/>
        <v>1930.4057271301722</v>
      </c>
      <c r="J79" s="176">
        <f t="shared" si="82"/>
        <v>1442.5499518048512</v>
      </c>
      <c r="K79" s="228">
        <f t="shared" si="83"/>
        <v>3372.9556789350236</v>
      </c>
      <c r="L79" s="227">
        <f t="shared" si="421"/>
        <v>1544.3245817041379</v>
      </c>
      <c r="M79" s="176">
        <f t="shared" si="422"/>
        <v>1154.0399614438809</v>
      </c>
      <c r="N79" s="228">
        <f t="shared" si="86"/>
        <v>2698.364543148019</v>
      </c>
      <c r="O79" s="176">
        <f t="shared" si="356"/>
        <v>32.388804237677135</v>
      </c>
      <c r="P79" s="176">
        <f t="shared" si="344"/>
        <v>19.093433093280655</v>
      </c>
      <c r="Q79" s="176">
        <f t="shared" si="344"/>
        <v>18.406942766100254</v>
      </c>
      <c r="R79" s="176">
        <f t="shared" si="344"/>
        <v>18.326843782892453</v>
      </c>
      <c r="S79" s="176">
        <f t="shared" si="344"/>
        <v>17.078464007557059</v>
      </c>
      <c r="T79" s="176">
        <f t="shared" si="344"/>
        <v>15.729275898960019</v>
      </c>
      <c r="U79" s="176">
        <f t="shared" si="344"/>
        <v>15.210970705564979</v>
      </c>
      <c r="V79" s="176">
        <f t="shared" si="344"/>
        <v>14.710643816951164</v>
      </c>
      <c r="W79" s="176">
        <f t="shared" si="344"/>
        <v>14.989288214639833</v>
      </c>
      <c r="X79" s="176">
        <f t="shared" si="344"/>
        <v>15.196582845378291</v>
      </c>
      <c r="Y79" s="176">
        <f t="shared" si="344"/>
        <v>14.987341797009069</v>
      </c>
      <c r="Z79" s="176">
        <f t="shared" si="325"/>
        <v>14.889157819156644</v>
      </c>
      <c r="AA79" s="176">
        <f t="shared" si="325"/>
        <v>14.421627965526792</v>
      </c>
      <c r="AB79" s="176">
        <f t="shared" si="325"/>
        <v>0</v>
      </c>
      <c r="AC79" s="176">
        <f t="shared" si="325"/>
        <v>0</v>
      </c>
      <c r="AD79" s="176">
        <f t="shared" si="325"/>
        <v>0</v>
      </c>
      <c r="AE79" s="176">
        <f t="shared" si="325"/>
        <v>0</v>
      </c>
      <c r="AF79" s="176">
        <f t="shared" si="325"/>
        <v>0</v>
      </c>
      <c r="AG79" s="176">
        <f t="shared" si="325"/>
        <v>0</v>
      </c>
      <c r="AH79" s="176">
        <f t="shared" si="325"/>
        <v>0</v>
      </c>
      <c r="AI79" s="176">
        <f t="shared" si="325"/>
        <v>0</v>
      </c>
      <c r="AJ79" s="176">
        <f t="shared" si="396"/>
        <v>0</v>
      </c>
      <c r="AK79" s="176">
        <f t="shared" si="396"/>
        <v>0</v>
      </c>
      <c r="AL79" s="176">
        <f t="shared" si="396"/>
        <v>0</v>
      </c>
      <c r="AM79" s="176">
        <f t="shared" si="396"/>
        <v>0</v>
      </c>
      <c r="AN79" s="176">
        <f t="shared" si="396"/>
        <v>0</v>
      </c>
      <c r="AO79" s="176">
        <f t="shared" si="396"/>
        <v>0</v>
      </c>
      <c r="AP79" s="176">
        <f t="shared" si="396"/>
        <v>0</v>
      </c>
      <c r="AQ79" s="176">
        <f t="shared" si="396"/>
        <v>0</v>
      </c>
      <c r="AR79" s="176">
        <f t="shared" si="396"/>
        <v>0</v>
      </c>
      <c r="AS79" s="176">
        <f t="shared" si="396"/>
        <v>0</v>
      </c>
      <c r="AT79" s="176">
        <f t="shared" si="396"/>
        <v>0</v>
      </c>
      <c r="AU79" s="176">
        <f t="shared" si="396"/>
        <v>0</v>
      </c>
      <c r="AV79" s="176">
        <f t="shared" si="396"/>
        <v>0</v>
      </c>
      <c r="AW79" s="176">
        <f t="shared" si="396"/>
        <v>0</v>
      </c>
      <c r="AX79" s="176">
        <f t="shared" si="396"/>
        <v>0</v>
      </c>
      <c r="AY79" s="187"/>
      <c r="AZ79" s="176">
        <f t="shared" si="345"/>
        <v>13.295371144396482</v>
      </c>
      <c r="BA79" s="176">
        <f t="shared" si="345"/>
        <v>13.091436877010622</v>
      </c>
      <c r="BB79" s="176">
        <f t="shared" si="345"/>
        <v>13.169531962633856</v>
      </c>
      <c r="BC79" s="176">
        <f t="shared" si="345"/>
        <v>12.953204724774801</v>
      </c>
      <c r="BD79" s="176">
        <f t="shared" si="345"/>
        <v>12.006515805456575</v>
      </c>
      <c r="BE79" s="176">
        <f t="shared" si="345"/>
        <v>11.598486160378123</v>
      </c>
      <c r="BF79" s="176">
        <f t="shared" si="345"/>
        <v>11.345271086477107</v>
      </c>
      <c r="BG79" s="176">
        <f t="shared" si="345"/>
        <v>11.417706767019375</v>
      </c>
      <c r="BH79" s="176">
        <f t="shared" si="345"/>
        <v>11.538918485172598</v>
      </c>
      <c r="BI79" s="176">
        <f t="shared" si="345"/>
        <v>11.528041528827071</v>
      </c>
      <c r="BJ79" s="176">
        <f t="shared" si="326"/>
        <v>11.363680564442269</v>
      </c>
      <c r="BK79" s="176">
        <f t="shared" si="326"/>
        <v>10.946830073896225</v>
      </c>
      <c r="BL79" s="176">
        <f t="shared" si="326"/>
        <v>0</v>
      </c>
      <c r="BM79" s="176">
        <f t="shared" si="326"/>
        <v>0</v>
      </c>
      <c r="BN79" s="176">
        <f t="shared" si="326"/>
        <v>0</v>
      </c>
      <c r="BO79" s="176">
        <f t="shared" si="326"/>
        <v>0</v>
      </c>
      <c r="BP79" s="176">
        <f t="shared" si="326"/>
        <v>0</v>
      </c>
      <c r="BQ79" s="176">
        <f t="shared" si="326"/>
        <v>0</v>
      </c>
      <c r="BR79" s="176">
        <f t="shared" si="326"/>
        <v>0</v>
      </c>
      <c r="BS79" s="176">
        <f t="shared" si="326"/>
        <v>0</v>
      </c>
      <c r="BT79" s="176">
        <f t="shared" si="397"/>
        <v>0</v>
      </c>
      <c r="BU79" s="176">
        <f t="shared" si="397"/>
        <v>0</v>
      </c>
      <c r="BV79" s="176">
        <f t="shared" si="397"/>
        <v>0</v>
      </c>
      <c r="BW79" s="176">
        <f t="shared" si="397"/>
        <v>0</v>
      </c>
      <c r="BX79" s="176">
        <f t="shared" si="397"/>
        <v>0</v>
      </c>
      <c r="BY79" s="176">
        <f t="shared" si="397"/>
        <v>0</v>
      </c>
      <c r="BZ79" s="176">
        <f t="shared" si="397"/>
        <v>0</v>
      </c>
      <c r="CA79" s="176">
        <f t="shared" si="397"/>
        <v>0</v>
      </c>
      <c r="CB79" s="176">
        <f t="shared" si="397"/>
        <v>0</v>
      </c>
      <c r="CC79" s="176">
        <f t="shared" si="397"/>
        <v>0</v>
      </c>
      <c r="CD79" s="176">
        <f t="shared" si="397"/>
        <v>0</v>
      </c>
      <c r="CE79" s="176">
        <f t="shared" si="397"/>
        <v>0</v>
      </c>
      <c r="CF79" s="176">
        <f t="shared" si="397"/>
        <v>0</v>
      </c>
      <c r="CG79" s="176">
        <f t="shared" si="397"/>
        <v>0</v>
      </c>
      <c r="CH79" s="176">
        <f t="shared" si="397"/>
        <v>0</v>
      </c>
      <c r="CI79" s="187"/>
      <c r="CJ79" s="176">
        <v>0</v>
      </c>
      <c r="CK79" s="176">
        <f t="shared" si="414"/>
        <v>18.406942766100254</v>
      </c>
      <c r="CL79" s="176">
        <f t="shared" si="414"/>
        <v>18.326843782892453</v>
      </c>
      <c r="CM79" s="176">
        <f t="shared" si="414"/>
        <v>17.078464007557059</v>
      </c>
      <c r="CN79" s="176">
        <f t="shared" si="414"/>
        <v>15.729275898960019</v>
      </c>
      <c r="CO79" s="176">
        <f t="shared" si="414"/>
        <v>15.210970705564979</v>
      </c>
      <c r="CP79" s="176">
        <f t="shared" si="414"/>
        <v>14.710643816951164</v>
      </c>
      <c r="CQ79" s="176">
        <f t="shared" si="414"/>
        <v>14.989288214639833</v>
      </c>
      <c r="CR79" s="176">
        <f t="shared" si="414"/>
        <v>15.196582845378291</v>
      </c>
      <c r="CS79" s="176">
        <f t="shared" si="414"/>
        <v>14.987341797009069</v>
      </c>
      <c r="CT79" s="176">
        <f t="shared" si="414"/>
        <v>14.889157819156644</v>
      </c>
      <c r="CU79" s="176">
        <f t="shared" si="414"/>
        <v>14.421627965526792</v>
      </c>
      <c r="CV79" s="176">
        <f t="shared" si="414"/>
        <v>14.16100779424605</v>
      </c>
      <c r="CW79" s="176">
        <f t="shared" si="414"/>
        <v>0</v>
      </c>
      <c r="CX79" s="176">
        <f t="shared" si="414"/>
        <v>0</v>
      </c>
      <c r="CY79" s="176">
        <f t="shared" si="414"/>
        <v>0</v>
      </c>
      <c r="CZ79" s="176">
        <f t="shared" si="414"/>
        <v>0</v>
      </c>
      <c r="DA79" s="176">
        <f t="shared" si="398"/>
        <v>0</v>
      </c>
      <c r="DB79" s="176">
        <f t="shared" si="398"/>
        <v>0</v>
      </c>
      <c r="DC79" s="176">
        <f t="shared" si="398"/>
        <v>0</v>
      </c>
      <c r="DD79" s="176">
        <f t="shared" si="398"/>
        <v>0</v>
      </c>
      <c r="DE79" s="176">
        <f t="shared" si="398"/>
        <v>0</v>
      </c>
      <c r="DF79" s="176">
        <f t="shared" si="398"/>
        <v>0</v>
      </c>
      <c r="DG79" s="176">
        <f t="shared" si="398"/>
        <v>0</v>
      </c>
      <c r="DH79" s="176">
        <f t="shared" si="398"/>
        <v>0</v>
      </c>
      <c r="DI79" s="176">
        <f t="shared" si="398"/>
        <v>0</v>
      </c>
      <c r="DJ79" s="176">
        <f t="shared" si="398"/>
        <v>0</v>
      </c>
      <c r="DK79" s="176">
        <f t="shared" si="398"/>
        <v>0</v>
      </c>
      <c r="DL79" s="176">
        <f t="shared" si="398"/>
        <v>0</v>
      </c>
      <c r="DM79" s="176">
        <f t="shared" si="398"/>
        <v>0</v>
      </c>
      <c r="DN79" s="176">
        <f t="shared" si="398"/>
        <v>0</v>
      </c>
      <c r="DO79" s="176">
        <f t="shared" si="398"/>
        <v>0</v>
      </c>
      <c r="DP79" s="176">
        <f t="shared" si="319"/>
        <v>0</v>
      </c>
      <c r="DQ79" s="176">
        <f t="shared" si="319"/>
        <v>0</v>
      </c>
      <c r="DR79" s="176">
        <f t="shared" si="319"/>
        <v>0</v>
      </c>
      <c r="DS79" s="176">
        <f t="shared" si="319"/>
        <v>0</v>
      </c>
      <c r="DT79" s="187"/>
      <c r="DU79" s="176">
        <v>0</v>
      </c>
      <c r="DV79" s="176">
        <f t="shared" si="307"/>
        <v>13.091436877010622</v>
      </c>
      <c r="DW79" s="176">
        <f t="shared" si="307"/>
        <v>13.169531962633856</v>
      </c>
      <c r="DX79" s="176">
        <f t="shared" si="307"/>
        <v>12.953204724774801</v>
      </c>
      <c r="DY79" s="176">
        <f t="shared" si="307"/>
        <v>12.006515805456575</v>
      </c>
      <c r="DZ79" s="176">
        <f t="shared" si="307"/>
        <v>11.598486160378123</v>
      </c>
      <c r="EA79" s="176">
        <f t="shared" si="307"/>
        <v>11.345271086477107</v>
      </c>
      <c r="EB79" s="176">
        <f t="shared" si="307"/>
        <v>11.417706767019375</v>
      </c>
      <c r="EC79" s="176">
        <f t="shared" si="307"/>
        <v>11.538918485172598</v>
      </c>
      <c r="ED79" s="176">
        <f t="shared" si="307"/>
        <v>11.528041528827071</v>
      </c>
      <c r="EE79" s="176">
        <f t="shared" si="307"/>
        <v>11.363680564442269</v>
      </c>
      <c r="EF79" s="176">
        <f t="shared" si="424"/>
        <v>10.946830073896225</v>
      </c>
      <c r="EG79" s="176">
        <f t="shared" si="424"/>
        <v>10.812558459252058</v>
      </c>
      <c r="EH79" s="176">
        <f t="shared" si="424"/>
        <v>0</v>
      </c>
      <c r="EI79" s="176">
        <f t="shared" si="424"/>
        <v>0</v>
      </c>
      <c r="EJ79" s="176">
        <f t="shared" si="424"/>
        <v>0</v>
      </c>
      <c r="EK79" s="176">
        <f t="shared" si="424"/>
        <v>0</v>
      </c>
      <c r="EL79" s="176">
        <f t="shared" si="424"/>
        <v>0</v>
      </c>
      <c r="EM79" s="176">
        <f t="shared" si="424"/>
        <v>0</v>
      </c>
      <c r="EN79" s="176">
        <f t="shared" si="424"/>
        <v>0</v>
      </c>
      <c r="EO79" s="176">
        <f t="shared" si="424"/>
        <v>0</v>
      </c>
      <c r="EP79" s="176">
        <f t="shared" si="423"/>
        <v>0</v>
      </c>
      <c r="EQ79" s="176">
        <f t="shared" si="423"/>
        <v>0</v>
      </c>
      <c r="ER79" s="176">
        <f t="shared" si="423"/>
        <v>0</v>
      </c>
      <c r="ES79" s="176">
        <f t="shared" si="423"/>
        <v>0</v>
      </c>
      <c r="ET79" s="176">
        <f t="shared" si="423"/>
        <v>0</v>
      </c>
      <c r="EU79" s="176">
        <f t="shared" si="423"/>
        <v>0</v>
      </c>
      <c r="EV79" s="176">
        <f t="shared" si="423"/>
        <v>0</v>
      </c>
      <c r="EW79" s="176">
        <f t="shared" si="423"/>
        <v>0</v>
      </c>
      <c r="EX79" s="176">
        <f t="shared" si="423"/>
        <v>0</v>
      </c>
      <c r="EY79" s="176">
        <f t="shared" si="423"/>
        <v>0</v>
      </c>
      <c r="EZ79" s="176">
        <f t="shared" si="423"/>
        <v>0</v>
      </c>
      <c r="FA79" s="176">
        <f t="shared" si="423"/>
        <v>0</v>
      </c>
      <c r="FB79" s="176">
        <f t="shared" si="423"/>
        <v>0</v>
      </c>
      <c r="FC79" s="176">
        <f t="shared" si="423"/>
        <v>0</v>
      </c>
      <c r="FD79" s="176">
        <f t="shared" si="423"/>
        <v>0</v>
      </c>
      <c r="FE79" s="187"/>
      <c r="FF79" s="176">
        <v>0</v>
      </c>
      <c r="FG79" s="176">
        <v>77</v>
      </c>
      <c r="FH79" s="176">
        <f t="shared" si="346"/>
        <v>18.326843782892453</v>
      </c>
      <c r="FI79" s="176">
        <f t="shared" si="346"/>
        <v>17.078464007557059</v>
      </c>
      <c r="FJ79" s="176">
        <f t="shared" si="346"/>
        <v>15.729275898960019</v>
      </c>
      <c r="FK79" s="176">
        <f t="shared" si="346"/>
        <v>15.210970705564979</v>
      </c>
      <c r="FL79" s="176">
        <f t="shared" si="346"/>
        <v>14.710643816951164</v>
      </c>
      <c r="FM79" s="176">
        <f t="shared" si="346"/>
        <v>14.989288214639833</v>
      </c>
      <c r="FN79" s="176">
        <f t="shared" si="346"/>
        <v>15.196582845378291</v>
      </c>
      <c r="FO79" s="176">
        <f t="shared" si="346"/>
        <v>14.987341797009069</v>
      </c>
      <c r="FP79" s="176">
        <f t="shared" si="346"/>
        <v>14.889157819156644</v>
      </c>
      <c r="FQ79" s="176">
        <f t="shared" si="346"/>
        <v>14.421627965526792</v>
      </c>
      <c r="FR79" s="176">
        <f t="shared" si="329"/>
        <v>14.16100779424605</v>
      </c>
      <c r="FS79" s="176">
        <f t="shared" si="329"/>
        <v>14.010360778106376</v>
      </c>
      <c r="FT79" s="176">
        <f t="shared" si="329"/>
        <v>0</v>
      </c>
      <c r="FU79" s="176">
        <f t="shared" si="329"/>
        <v>0</v>
      </c>
      <c r="FV79" s="176">
        <f t="shared" si="329"/>
        <v>0</v>
      </c>
      <c r="FW79" s="176">
        <f t="shared" si="329"/>
        <v>0</v>
      </c>
      <c r="FX79" s="176">
        <f t="shared" si="329"/>
        <v>0</v>
      </c>
      <c r="FY79" s="176">
        <f t="shared" si="329"/>
        <v>0</v>
      </c>
      <c r="FZ79" s="176">
        <f t="shared" si="329"/>
        <v>0</v>
      </c>
      <c r="GA79" s="176">
        <f t="shared" si="329"/>
        <v>0</v>
      </c>
      <c r="GB79" s="176">
        <f t="shared" si="399"/>
        <v>0</v>
      </c>
      <c r="GC79" s="176">
        <f t="shared" si="399"/>
        <v>0</v>
      </c>
      <c r="GD79" s="176">
        <f t="shared" si="399"/>
        <v>0</v>
      </c>
      <c r="GE79" s="176">
        <f t="shared" si="399"/>
        <v>0</v>
      </c>
      <c r="GF79" s="176">
        <f t="shared" si="399"/>
        <v>0</v>
      </c>
      <c r="GG79" s="176">
        <f t="shared" si="399"/>
        <v>0</v>
      </c>
      <c r="GH79" s="176">
        <f t="shared" si="399"/>
        <v>0</v>
      </c>
      <c r="GI79" s="176">
        <f t="shared" si="399"/>
        <v>0</v>
      </c>
      <c r="GJ79" s="176">
        <f t="shared" si="399"/>
        <v>0</v>
      </c>
      <c r="GK79" s="176">
        <f t="shared" si="399"/>
        <v>0</v>
      </c>
      <c r="GL79" s="176">
        <f t="shared" si="399"/>
        <v>0</v>
      </c>
      <c r="GM79" s="176">
        <f t="shared" si="399"/>
        <v>0</v>
      </c>
      <c r="GN79" s="176">
        <f t="shared" si="399"/>
        <v>0</v>
      </c>
      <c r="GO79" s="176">
        <f t="shared" si="399"/>
        <v>0</v>
      </c>
      <c r="GP79" s="176">
        <f t="shared" si="399"/>
        <v>0</v>
      </c>
      <c r="GQ79" s="187"/>
      <c r="GR79" s="176">
        <v>0</v>
      </c>
      <c r="GS79" s="176">
        <v>0</v>
      </c>
      <c r="GT79" s="176">
        <f t="shared" si="347"/>
        <v>13.169531962633856</v>
      </c>
      <c r="GU79" s="176">
        <f t="shared" si="347"/>
        <v>12.953204724774801</v>
      </c>
      <c r="GV79" s="176">
        <f t="shared" si="347"/>
        <v>12.006515805456575</v>
      </c>
      <c r="GW79" s="176">
        <f t="shared" si="347"/>
        <v>11.598486160378123</v>
      </c>
      <c r="GX79" s="176">
        <f t="shared" si="347"/>
        <v>11.345271086477107</v>
      </c>
      <c r="GY79" s="176">
        <f t="shared" si="347"/>
        <v>11.417706767019375</v>
      </c>
      <c r="GZ79" s="176">
        <f t="shared" si="347"/>
        <v>11.538918485172598</v>
      </c>
      <c r="HA79" s="176">
        <f t="shared" si="347"/>
        <v>11.528041528827071</v>
      </c>
      <c r="HB79" s="176">
        <f t="shared" si="347"/>
        <v>11.363680564442269</v>
      </c>
      <c r="HC79" s="176">
        <f t="shared" si="347"/>
        <v>10.946830073896225</v>
      </c>
      <c r="HD79" s="176">
        <f t="shared" si="330"/>
        <v>10.812558459252058</v>
      </c>
      <c r="HE79" s="176">
        <f t="shared" si="330"/>
        <v>10.64724027199342</v>
      </c>
      <c r="HF79" s="176">
        <f t="shared" si="330"/>
        <v>0</v>
      </c>
      <c r="HG79" s="176">
        <f t="shared" si="330"/>
        <v>0</v>
      </c>
      <c r="HH79" s="176">
        <f t="shared" si="330"/>
        <v>0</v>
      </c>
      <c r="HI79" s="176">
        <f t="shared" si="330"/>
        <v>0</v>
      </c>
      <c r="HJ79" s="176">
        <f t="shared" si="330"/>
        <v>0</v>
      </c>
      <c r="HK79" s="176">
        <f t="shared" si="330"/>
        <v>0</v>
      </c>
      <c r="HL79" s="176">
        <f t="shared" si="330"/>
        <v>0</v>
      </c>
      <c r="HM79" s="176">
        <f t="shared" si="330"/>
        <v>0</v>
      </c>
      <c r="HN79" s="176">
        <f t="shared" si="400"/>
        <v>0</v>
      </c>
      <c r="HO79" s="176">
        <f t="shared" si="400"/>
        <v>0</v>
      </c>
      <c r="HP79" s="176">
        <f t="shared" si="400"/>
        <v>0</v>
      </c>
      <c r="HQ79" s="176">
        <f t="shared" si="400"/>
        <v>0</v>
      </c>
      <c r="HR79" s="176">
        <f t="shared" si="400"/>
        <v>0</v>
      </c>
      <c r="HS79" s="176">
        <f t="shared" si="400"/>
        <v>0</v>
      </c>
      <c r="HT79" s="176">
        <f t="shared" si="400"/>
        <v>0</v>
      </c>
      <c r="HU79" s="176">
        <f t="shared" si="400"/>
        <v>0</v>
      </c>
      <c r="HV79" s="176">
        <f t="shared" si="400"/>
        <v>0</v>
      </c>
      <c r="HW79" s="176">
        <f t="shared" si="400"/>
        <v>0</v>
      </c>
      <c r="HX79" s="176">
        <f t="shared" si="400"/>
        <v>0</v>
      </c>
      <c r="HY79" s="176">
        <f t="shared" si="400"/>
        <v>0</v>
      </c>
      <c r="HZ79" s="176">
        <f t="shared" si="400"/>
        <v>0</v>
      </c>
      <c r="IA79" s="176">
        <f t="shared" si="400"/>
        <v>0</v>
      </c>
      <c r="IB79" s="176">
        <f t="shared" si="400"/>
        <v>0</v>
      </c>
    </row>
    <row r="80" spans="1:236" s="144" customFormat="1">
      <c r="A80" s="418" t="s">
        <v>55</v>
      </c>
      <c r="B80" s="419">
        <f t="shared" si="415"/>
        <v>0</v>
      </c>
      <c r="C80" s="225">
        <f t="shared" si="416"/>
        <v>18517.266231895876</v>
      </c>
      <c r="D80" s="226">
        <f t="shared" si="76"/>
        <v>18517.266231895876</v>
      </c>
      <c r="E80" s="227">
        <f t="shared" si="417"/>
        <v>0</v>
      </c>
      <c r="F80" s="228">
        <f t="shared" si="418"/>
        <v>0</v>
      </c>
      <c r="G80" s="227">
        <f t="shared" si="419"/>
        <v>0</v>
      </c>
      <c r="H80" s="228">
        <f t="shared" si="420"/>
        <v>0</v>
      </c>
      <c r="I80" s="227">
        <f t="shared" si="81"/>
        <v>0</v>
      </c>
      <c r="J80" s="176">
        <f t="shared" si="82"/>
        <v>18517.266231895876</v>
      </c>
      <c r="K80" s="228">
        <f t="shared" si="83"/>
        <v>18517.266231895876</v>
      </c>
      <c r="L80" s="227">
        <f t="shared" si="421"/>
        <v>0</v>
      </c>
      <c r="M80" s="176">
        <f t="shared" si="422"/>
        <v>14813.812985516701</v>
      </c>
      <c r="N80" s="228">
        <f t="shared" si="86"/>
        <v>14813.812985516701</v>
      </c>
      <c r="O80" s="176">
        <f t="shared" si="356"/>
        <v>0.65063996118081968</v>
      </c>
      <c r="P80" s="176">
        <f t="shared" si="344"/>
        <v>0</v>
      </c>
      <c r="Q80" s="176">
        <f t="shared" si="344"/>
        <v>0</v>
      </c>
      <c r="R80" s="176">
        <f t="shared" si="344"/>
        <v>0</v>
      </c>
      <c r="S80" s="176">
        <f t="shared" si="344"/>
        <v>0</v>
      </c>
      <c r="T80" s="176">
        <f t="shared" si="344"/>
        <v>0</v>
      </c>
      <c r="U80" s="176">
        <f t="shared" si="344"/>
        <v>0</v>
      </c>
      <c r="V80" s="176">
        <f t="shared" si="344"/>
        <v>0</v>
      </c>
      <c r="W80" s="176">
        <f t="shared" si="344"/>
        <v>0</v>
      </c>
      <c r="X80" s="176">
        <f t="shared" si="344"/>
        <v>0</v>
      </c>
      <c r="Y80" s="176">
        <f t="shared" si="344"/>
        <v>0</v>
      </c>
      <c r="Z80" s="176">
        <f t="shared" si="325"/>
        <v>0</v>
      </c>
      <c r="AA80" s="176">
        <f t="shared" si="325"/>
        <v>0</v>
      </c>
      <c r="AB80" s="176">
        <f t="shared" si="325"/>
        <v>0</v>
      </c>
      <c r="AC80" s="176">
        <f t="shared" si="325"/>
        <v>0</v>
      </c>
      <c r="AD80" s="176">
        <f t="shared" si="325"/>
        <v>0</v>
      </c>
      <c r="AE80" s="176">
        <f t="shared" si="325"/>
        <v>0</v>
      </c>
      <c r="AF80" s="176">
        <f t="shared" si="325"/>
        <v>0</v>
      </c>
      <c r="AG80" s="176">
        <f t="shared" si="325"/>
        <v>0</v>
      </c>
      <c r="AH80" s="176">
        <f t="shared" si="325"/>
        <v>0</v>
      </c>
      <c r="AI80" s="176">
        <f t="shared" si="325"/>
        <v>0</v>
      </c>
      <c r="AJ80" s="176">
        <f t="shared" si="396"/>
        <v>0</v>
      </c>
      <c r="AK80" s="176">
        <f t="shared" si="396"/>
        <v>0</v>
      </c>
      <c r="AL80" s="176">
        <f t="shared" si="396"/>
        <v>0</v>
      </c>
      <c r="AM80" s="176">
        <f t="shared" si="396"/>
        <v>0</v>
      </c>
      <c r="AN80" s="176">
        <f t="shared" si="396"/>
        <v>0</v>
      </c>
      <c r="AO80" s="176">
        <f t="shared" si="396"/>
        <v>0</v>
      </c>
      <c r="AP80" s="176">
        <f t="shared" si="396"/>
        <v>0</v>
      </c>
      <c r="AQ80" s="176">
        <f t="shared" si="396"/>
        <v>0</v>
      </c>
      <c r="AR80" s="176">
        <f t="shared" si="396"/>
        <v>0</v>
      </c>
      <c r="AS80" s="176">
        <f t="shared" si="396"/>
        <v>0</v>
      </c>
      <c r="AT80" s="176">
        <f t="shared" si="396"/>
        <v>0</v>
      </c>
      <c r="AU80" s="176">
        <f t="shared" si="396"/>
        <v>0</v>
      </c>
      <c r="AV80" s="176">
        <f t="shared" si="396"/>
        <v>0</v>
      </c>
      <c r="AW80" s="176">
        <f t="shared" si="396"/>
        <v>0</v>
      </c>
      <c r="AX80" s="176">
        <f t="shared" si="396"/>
        <v>0</v>
      </c>
      <c r="AY80" s="187"/>
      <c r="AZ80" s="176">
        <f t="shared" si="345"/>
        <v>0.65063996118081968</v>
      </c>
      <c r="BA80" s="176">
        <f t="shared" si="345"/>
        <v>0.64065996270057435</v>
      </c>
      <c r="BB80" s="176">
        <f t="shared" si="345"/>
        <v>0.64448172765368961</v>
      </c>
      <c r="BC80" s="176">
        <f t="shared" si="345"/>
        <v>0.63389525029143179</v>
      </c>
      <c r="BD80" s="176">
        <f t="shared" si="345"/>
        <v>0.58756682252316095</v>
      </c>
      <c r="BE80" s="176">
        <f t="shared" si="345"/>
        <v>0.56759894125447163</v>
      </c>
      <c r="BF80" s="176">
        <f t="shared" si="345"/>
        <v>0.55520727169789874</v>
      </c>
      <c r="BG80" s="176">
        <f t="shared" si="345"/>
        <v>0.55875208047865943</v>
      </c>
      <c r="BH80" s="176">
        <f t="shared" si="345"/>
        <v>0.56468385829346013</v>
      </c>
      <c r="BI80" s="176">
        <f t="shared" si="345"/>
        <v>0.56415156909464359</v>
      </c>
      <c r="BJ80" s="176">
        <f t="shared" si="326"/>
        <v>0.55610818239068993</v>
      </c>
      <c r="BK80" s="176">
        <f t="shared" si="326"/>
        <v>0.53570863249911771</v>
      </c>
      <c r="BL80" s="176">
        <f t="shared" si="326"/>
        <v>0.5291377382238881</v>
      </c>
      <c r="BM80" s="176">
        <f t="shared" si="326"/>
        <v>0.52104750758856089</v>
      </c>
      <c r="BN80" s="176">
        <f t="shared" si="326"/>
        <v>0.50034979261182944</v>
      </c>
      <c r="BO80" s="176">
        <f t="shared" si="326"/>
        <v>0.48176320372948145</v>
      </c>
      <c r="BP80" s="176">
        <f t="shared" si="326"/>
        <v>0.47478993485886012</v>
      </c>
      <c r="BQ80" s="176">
        <f t="shared" si="326"/>
        <v>0.44794130728939935</v>
      </c>
      <c r="BR80" s="176">
        <f t="shared" si="326"/>
        <v>0.44622595707736534</v>
      </c>
      <c r="BS80" s="176">
        <f t="shared" si="326"/>
        <v>0.4317998467360426</v>
      </c>
      <c r="BT80" s="176">
        <f t="shared" si="397"/>
        <v>0</v>
      </c>
      <c r="BU80" s="176">
        <f t="shared" si="397"/>
        <v>0</v>
      </c>
      <c r="BV80" s="176">
        <f t="shared" si="397"/>
        <v>0</v>
      </c>
      <c r="BW80" s="176">
        <f t="shared" si="397"/>
        <v>0</v>
      </c>
      <c r="BX80" s="176">
        <f t="shared" si="397"/>
        <v>0</v>
      </c>
      <c r="BY80" s="176">
        <f t="shared" si="397"/>
        <v>0</v>
      </c>
      <c r="BZ80" s="176">
        <f t="shared" si="397"/>
        <v>0</v>
      </c>
      <c r="CA80" s="176">
        <f t="shared" si="397"/>
        <v>0</v>
      </c>
      <c r="CB80" s="176">
        <f t="shared" si="397"/>
        <v>0</v>
      </c>
      <c r="CC80" s="176">
        <f t="shared" si="397"/>
        <v>0</v>
      </c>
      <c r="CD80" s="176">
        <f t="shared" si="397"/>
        <v>0</v>
      </c>
      <c r="CE80" s="176">
        <f t="shared" si="397"/>
        <v>0</v>
      </c>
      <c r="CF80" s="176">
        <f t="shared" si="397"/>
        <v>0</v>
      </c>
      <c r="CG80" s="176">
        <f t="shared" si="397"/>
        <v>0</v>
      </c>
      <c r="CH80" s="176">
        <f t="shared" si="397"/>
        <v>0</v>
      </c>
      <c r="CI80" s="187"/>
      <c r="CJ80" s="176">
        <v>0</v>
      </c>
      <c r="CK80" s="176">
        <f t="shared" si="414"/>
        <v>0</v>
      </c>
      <c r="CL80" s="176">
        <f t="shared" si="414"/>
        <v>0</v>
      </c>
      <c r="CM80" s="176">
        <f t="shared" si="414"/>
        <v>0</v>
      </c>
      <c r="CN80" s="176">
        <f t="shared" si="414"/>
        <v>0</v>
      </c>
      <c r="CO80" s="176">
        <f t="shared" si="414"/>
        <v>0</v>
      </c>
      <c r="CP80" s="176">
        <f t="shared" si="414"/>
        <v>0</v>
      </c>
      <c r="CQ80" s="176">
        <f t="shared" si="414"/>
        <v>0</v>
      </c>
      <c r="CR80" s="176">
        <f t="shared" si="414"/>
        <v>0</v>
      </c>
      <c r="CS80" s="176">
        <f t="shared" si="414"/>
        <v>0</v>
      </c>
      <c r="CT80" s="176">
        <f t="shared" si="414"/>
        <v>0</v>
      </c>
      <c r="CU80" s="176">
        <f t="shared" si="414"/>
        <v>0</v>
      </c>
      <c r="CV80" s="176">
        <f t="shared" si="414"/>
        <v>0</v>
      </c>
      <c r="CW80" s="176">
        <f t="shared" si="414"/>
        <v>0</v>
      </c>
      <c r="CX80" s="176">
        <f t="shared" si="414"/>
        <v>0</v>
      </c>
      <c r="CY80" s="176">
        <f t="shared" si="414"/>
        <v>0</v>
      </c>
      <c r="CZ80" s="176">
        <f t="shared" si="414"/>
        <v>0</v>
      </c>
      <c r="DA80" s="176">
        <f t="shared" si="398"/>
        <v>0</v>
      </c>
      <c r="DB80" s="176">
        <f t="shared" si="398"/>
        <v>0</v>
      </c>
      <c r="DC80" s="176">
        <f t="shared" si="398"/>
        <v>0</v>
      </c>
      <c r="DD80" s="176">
        <f t="shared" si="398"/>
        <v>0</v>
      </c>
      <c r="DE80" s="176">
        <f t="shared" si="398"/>
        <v>0</v>
      </c>
      <c r="DF80" s="176">
        <f t="shared" si="398"/>
        <v>0</v>
      </c>
      <c r="DG80" s="176">
        <f t="shared" si="398"/>
        <v>0</v>
      </c>
      <c r="DH80" s="176">
        <f t="shared" si="398"/>
        <v>0</v>
      </c>
      <c r="DI80" s="176">
        <f t="shared" si="398"/>
        <v>0</v>
      </c>
      <c r="DJ80" s="176">
        <f t="shared" si="398"/>
        <v>0</v>
      </c>
      <c r="DK80" s="176">
        <f t="shared" si="398"/>
        <v>0</v>
      </c>
      <c r="DL80" s="176">
        <f t="shared" si="398"/>
        <v>0</v>
      </c>
      <c r="DM80" s="176">
        <f t="shared" si="398"/>
        <v>0</v>
      </c>
      <c r="DN80" s="176">
        <f t="shared" si="398"/>
        <v>0</v>
      </c>
      <c r="DO80" s="176">
        <f t="shared" si="398"/>
        <v>0</v>
      </c>
      <c r="DP80" s="176">
        <f t="shared" si="319"/>
        <v>0</v>
      </c>
      <c r="DQ80" s="176">
        <f t="shared" si="319"/>
        <v>0</v>
      </c>
      <c r="DR80" s="176">
        <f t="shared" si="319"/>
        <v>0</v>
      </c>
      <c r="DS80" s="176">
        <f t="shared" si="319"/>
        <v>0</v>
      </c>
      <c r="DT80" s="187"/>
      <c r="DU80" s="176">
        <v>0</v>
      </c>
      <c r="DV80" s="176">
        <f t="shared" si="307"/>
        <v>0.64065996270057435</v>
      </c>
      <c r="DW80" s="176">
        <f t="shared" si="307"/>
        <v>0.64448172765368961</v>
      </c>
      <c r="DX80" s="176">
        <f t="shared" si="307"/>
        <v>0.63389525029143179</v>
      </c>
      <c r="DY80" s="176">
        <f t="shared" si="307"/>
        <v>0.58756682252316095</v>
      </c>
      <c r="DZ80" s="176">
        <f t="shared" si="307"/>
        <v>0.56759894125447163</v>
      </c>
      <c r="EA80" s="176">
        <f t="shared" si="307"/>
        <v>0.55520727169789874</v>
      </c>
      <c r="EB80" s="176">
        <f t="shared" si="307"/>
        <v>0.55875208047865943</v>
      </c>
      <c r="EC80" s="176">
        <f t="shared" si="307"/>
        <v>0.56468385829346013</v>
      </c>
      <c r="ED80" s="176">
        <f t="shared" si="307"/>
        <v>0.56415156909464359</v>
      </c>
      <c r="EE80" s="176">
        <f t="shared" si="307"/>
        <v>0.55610818239068993</v>
      </c>
      <c r="EF80" s="176">
        <f t="shared" si="424"/>
        <v>0.53570863249911771</v>
      </c>
      <c r="EG80" s="176">
        <f t="shared" si="424"/>
        <v>0.5291377382238881</v>
      </c>
      <c r="EH80" s="176">
        <f t="shared" si="424"/>
        <v>0.52104750758856089</v>
      </c>
      <c r="EI80" s="176">
        <f t="shared" si="424"/>
        <v>0.50034979261182944</v>
      </c>
      <c r="EJ80" s="176">
        <f t="shared" si="424"/>
        <v>0.48176320372948145</v>
      </c>
      <c r="EK80" s="176">
        <f t="shared" si="424"/>
        <v>0.47478993485886012</v>
      </c>
      <c r="EL80" s="176">
        <f t="shared" si="424"/>
        <v>0.44794130728939935</v>
      </c>
      <c r="EM80" s="176">
        <f t="shared" si="424"/>
        <v>0.44622595707736534</v>
      </c>
      <c r="EN80" s="176">
        <f t="shared" si="424"/>
        <v>0.4317998467360426</v>
      </c>
      <c r="EO80" s="176">
        <f t="shared" si="424"/>
        <v>0.42190534897123111</v>
      </c>
      <c r="EP80" s="176">
        <f t="shared" si="423"/>
        <v>0</v>
      </c>
      <c r="EQ80" s="176">
        <f t="shared" si="423"/>
        <v>0</v>
      </c>
      <c r="ER80" s="176">
        <f t="shared" si="423"/>
        <v>0</v>
      </c>
      <c r="ES80" s="176">
        <f t="shared" si="423"/>
        <v>0</v>
      </c>
      <c r="ET80" s="176">
        <f t="shared" si="423"/>
        <v>0</v>
      </c>
      <c r="EU80" s="176">
        <f t="shared" si="423"/>
        <v>0</v>
      </c>
      <c r="EV80" s="176">
        <f t="shared" si="423"/>
        <v>0</v>
      </c>
      <c r="EW80" s="176">
        <f t="shared" si="423"/>
        <v>0</v>
      </c>
      <c r="EX80" s="176">
        <f t="shared" si="423"/>
        <v>0</v>
      </c>
      <c r="EY80" s="176">
        <f t="shared" si="423"/>
        <v>0</v>
      </c>
      <c r="EZ80" s="176">
        <f t="shared" si="423"/>
        <v>0</v>
      </c>
      <c r="FA80" s="176">
        <f t="shared" si="423"/>
        <v>0</v>
      </c>
      <c r="FB80" s="176">
        <f t="shared" si="423"/>
        <v>0</v>
      </c>
      <c r="FC80" s="176">
        <f t="shared" si="423"/>
        <v>0</v>
      </c>
      <c r="FD80" s="176">
        <f t="shared" si="423"/>
        <v>0</v>
      </c>
      <c r="FE80" s="187"/>
      <c r="FF80" s="176">
        <v>0</v>
      </c>
      <c r="FG80" s="176">
        <v>78</v>
      </c>
      <c r="FH80" s="176">
        <f t="shared" si="346"/>
        <v>0</v>
      </c>
      <c r="FI80" s="176">
        <f t="shared" si="346"/>
        <v>0</v>
      </c>
      <c r="FJ80" s="176">
        <f t="shared" si="346"/>
        <v>0</v>
      </c>
      <c r="FK80" s="176">
        <f t="shared" si="346"/>
        <v>0</v>
      </c>
      <c r="FL80" s="176">
        <f t="shared" si="346"/>
        <v>0</v>
      </c>
      <c r="FM80" s="176">
        <f t="shared" si="346"/>
        <v>0</v>
      </c>
      <c r="FN80" s="176">
        <f t="shared" si="346"/>
        <v>0</v>
      </c>
      <c r="FO80" s="176">
        <f t="shared" si="346"/>
        <v>0</v>
      </c>
      <c r="FP80" s="176">
        <f t="shared" si="346"/>
        <v>0</v>
      </c>
      <c r="FQ80" s="176">
        <f t="shared" si="346"/>
        <v>0</v>
      </c>
      <c r="FR80" s="176">
        <f t="shared" si="329"/>
        <v>0</v>
      </c>
      <c r="FS80" s="176">
        <f t="shared" si="329"/>
        <v>0</v>
      </c>
      <c r="FT80" s="176">
        <f t="shared" si="329"/>
        <v>0</v>
      </c>
      <c r="FU80" s="176">
        <f t="shared" si="329"/>
        <v>0</v>
      </c>
      <c r="FV80" s="176">
        <f t="shared" si="329"/>
        <v>0</v>
      </c>
      <c r="FW80" s="176">
        <f t="shared" si="329"/>
        <v>0</v>
      </c>
      <c r="FX80" s="176">
        <f t="shared" si="329"/>
        <v>0</v>
      </c>
      <c r="FY80" s="176">
        <f t="shared" si="329"/>
        <v>0</v>
      </c>
      <c r="FZ80" s="176">
        <f t="shared" si="329"/>
        <v>0</v>
      </c>
      <c r="GA80" s="176">
        <f t="shared" si="329"/>
        <v>0</v>
      </c>
      <c r="GB80" s="176">
        <f t="shared" si="399"/>
        <v>0</v>
      </c>
      <c r="GC80" s="176">
        <f t="shared" si="399"/>
        <v>0</v>
      </c>
      <c r="GD80" s="176">
        <f t="shared" si="399"/>
        <v>0</v>
      </c>
      <c r="GE80" s="176">
        <f t="shared" si="399"/>
        <v>0</v>
      </c>
      <c r="GF80" s="176">
        <f t="shared" si="399"/>
        <v>0</v>
      </c>
      <c r="GG80" s="176">
        <f t="shared" si="399"/>
        <v>0</v>
      </c>
      <c r="GH80" s="176">
        <f t="shared" si="399"/>
        <v>0</v>
      </c>
      <c r="GI80" s="176">
        <f t="shared" si="399"/>
        <v>0</v>
      </c>
      <c r="GJ80" s="176">
        <f t="shared" si="399"/>
        <v>0</v>
      </c>
      <c r="GK80" s="176">
        <f t="shared" si="399"/>
        <v>0</v>
      </c>
      <c r="GL80" s="176">
        <f t="shared" si="399"/>
        <v>0</v>
      </c>
      <c r="GM80" s="176">
        <f t="shared" si="399"/>
        <v>0</v>
      </c>
      <c r="GN80" s="176">
        <f t="shared" si="399"/>
        <v>0</v>
      </c>
      <c r="GO80" s="176">
        <f t="shared" si="399"/>
        <v>0</v>
      </c>
      <c r="GP80" s="176">
        <f t="shared" si="399"/>
        <v>0</v>
      </c>
      <c r="GQ80" s="187"/>
      <c r="GR80" s="176">
        <v>0</v>
      </c>
      <c r="GS80" s="176">
        <v>0</v>
      </c>
      <c r="GT80" s="176">
        <f t="shared" si="347"/>
        <v>0.64448172765368961</v>
      </c>
      <c r="GU80" s="176">
        <f t="shared" si="347"/>
        <v>0.63389525029143179</v>
      </c>
      <c r="GV80" s="176">
        <f t="shared" si="347"/>
        <v>0.58756682252316095</v>
      </c>
      <c r="GW80" s="176">
        <f t="shared" si="347"/>
        <v>0.56759894125447163</v>
      </c>
      <c r="GX80" s="176">
        <f t="shared" si="347"/>
        <v>0.55520727169789874</v>
      </c>
      <c r="GY80" s="176">
        <f t="shared" si="347"/>
        <v>0.55875208047865943</v>
      </c>
      <c r="GZ80" s="176">
        <f t="shared" si="347"/>
        <v>0.56468385829346013</v>
      </c>
      <c r="HA80" s="176">
        <f t="shared" si="347"/>
        <v>0.56415156909464359</v>
      </c>
      <c r="HB80" s="176">
        <f t="shared" si="347"/>
        <v>0.55610818239068993</v>
      </c>
      <c r="HC80" s="176">
        <f t="shared" si="347"/>
        <v>0.53570863249911771</v>
      </c>
      <c r="HD80" s="176">
        <f t="shared" si="330"/>
        <v>0.5291377382238881</v>
      </c>
      <c r="HE80" s="176">
        <f t="shared" si="330"/>
        <v>0.52104750758856089</v>
      </c>
      <c r="HF80" s="176">
        <f t="shared" si="330"/>
        <v>0.50034979261182944</v>
      </c>
      <c r="HG80" s="176">
        <f t="shared" si="330"/>
        <v>0.48176320372948145</v>
      </c>
      <c r="HH80" s="176">
        <f t="shared" si="330"/>
        <v>0.47478993485886012</v>
      </c>
      <c r="HI80" s="176">
        <f t="shared" si="330"/>
        <v>0.44794130728939935</v>
      </c>
      <c r="HJ80" s="176">
        <f t="shared" si="330"/>
        <v>0.44622595707736534</v>
      </c>
      <c r="HK80" s="176">
        <f t="shared" si="330"/>
        <v>0.4317998467360426</v>
      </c>
      <c r="HL80" s="176">
        <f t="shared" si="330"/>
        <v>0.42190534897123111</v>
      </c>
      <c r="HM80" s="176">
        <f t="shared" si="330"/>
        <v>0.40951196779533661</v>
      </c>
      <c r="HN80" s="176">
        <f t="shared" si="400"/>
        <v>0</v>
      </c>
      <c r="HO80" s="176">
        <f t="shared" si="400"/>
        <v>0</v>
      </c>
      <c r="HP80" s="176">
        <f t="shared" si="400"/>
        <v>0</v>
      </c>
      <c r="HQ80" s="176">
        <f t="shared" si="400"/>
        <v>0</v>
      </c>
      <c r="HR80" s="176">
        <f t="shared" si="400"/>
        <v>0</v>
      </c>
      <c r="HS80" s="176">
        <f t="shared" si="400"/>
        <v>0</v>
      </c>
      <c r="HT80" s="176">
        <f t="shared" si="400"/>
        <v>0</v>
      </c>
      <c r="HU80" s="176">
        <f t="shared" si="400"/>
        <v>0</v>
      </c>
      <c r="HV80" s="176">
        <f t="shared" si="400"/>
        <v>0</v>
      </c>
      <c r="HW80" s="176">
        <f t="shared" si="400"/>
        <v>0</v>
      </c>
      <c r="HX80" s="176">
        <f t="shared" si="400"/>
        <v>0</v>
      </c>
      <c r="HY80" s="176">
        <f t="shared" si="400"/>
        <v>0</v>
      </c>
      <c r="HZ80" s="176">
        <f t="shared" si="400"/>
        <v>0</v>
      </c>
      <c r="IA80" s="176">
        <f t="shared" si="400"/>
        <v>0</v>
      </c>
      <c r="IB80" s="176">
        <f t="shared" si="400"/>
        <v>0</v>
      </c>
    </row>
    <row r="81" spans="1:236" s="144" customFormat="1">
      <c r="A81" s="418" t="s">
        <v>56</v>
      </c>
      <c r="B81" s="419">
        <f t="shared" si="415"/>
        <v>0</v>
      </c>
      <c r="C81" s="225">
        <f t="shared" si="416"/>
        <v>2273112.4612805014</v>
      </c>
      <c r="D81" s="226">
        <f t="shared" si="76"/>
        <v>2273112.4612805014</v>
      </c>
      <c r="E81" s="227">
        <f t="shared" si="417"/>
        <v>0</v>
      </c>
      <c r="F81" s="228">
        <f t="shared" si="418"/>
        <v>0</v>
      </c>
      <c r="G81" s="227">
        <f t="shared" si="419"/>
        <v>0</v>
      </c>
      <c r="H81" s="228">
        <f t="shared" si="420"/>
        <v>0</v>
      </c>
      <c r="I81" s="227">
        <f t="shared" si="81"/>
        <v>0</v>
      </c>
      <c r="J81" s="176">
        <f t="shared" si="82"/>
        <v>2273112.4612805014</v>
      </c>
      <c r="K81" s="228">
        <f t="shared" si="83"/>
        <v>2273112.4612805014</v>
      </c>
      <c r="L81" s="227">
        <f t="shared" si="421"/>
        <v>0</v>
      </c>
      <c r="M81" s="176">
        <f t="shared" si="422"/>
        <v>1818489.9690244012</v>
      </c>
      <c r="N81" s="228">
        <f t="shared" si="86"/>
        <v>1818489.9690244012</v>
      </c>
      <c r="O81" s="176">
        <f t="shared" si="356"/>
        <v>1.2291878553933862</v>
      </c>
      <c r="P81" s="176">
        <f t="shared" si="344"/>
        <v>0</v>
      </c>
      <c r="Q81" s="176">
        <f t="shared" si="344"/>
        <v>0</v>
      </c>
      <c r="R81" s="176">
        <f t="shared" si="344"/>
        <v>0</v>
      </c>
      <c r="S81" s="176">
        <f t="shared" si="344"/>
        <v>0</v>
      </c>
      <c r="T81" s="176">
        <f t="shared" si="344"/>
        <v>0</v>
      </c>
      <c r="U81" s="176">
        <f t="shared" si="344"/>
        <v>0</v>
      </c>
      <c r="V81" s="176">
        <f t="shared" si="344"/>
        <v>0</v>
      </c>
      <c r="W81" s="176">
        <f t="shared" si="344"/>
        <v>0</v>
      </c>
      <c r="X81" s="176">
        <f t="shared" si="344"/>
        <v>0</v>
      </c>
      <c r="Y81" s="176">
        <f t="shared" si="344"/>
        <v>0</v>
      </c>
      <c r="Z81" s="176">
        <f t="shared" si="325"/>
        <v>0</v>
      </c>
      <c r="AA81" s="176">
        <f t="shared" si="325"/>
        <v>0</v>
      </c>
      <c r="AB81" s="176">
        <f t="shared" si="325"/>
        <v>0</v>
      </c>
      <c r="AC81" s="176">
        <f t="shared" si="325"/>
        <v>0</v>
      </c>
      <c r="AD81" s="176">
        <f t="shared" si="325"/>
        <v>0</v>
      </c>
      <c r="AE81" s="176">
        <f t="shared" si="325"/>
        <v>0</v>
      </c>
      <c r="AF81" s="176">
        <f t="shared" si="325"/>
        <v>0</v>
      </c>
      <c r="AG81" s="176">
        <f t="shared" si="325"/>
        <v>0</v>
      </c>
      <c r="AH81" s="176">
        <f t="shared" si="325"/>
        <v>0</v>
      </c>
      <c r="AI81" s="176">
        <f t="shared" si="325"/>
        <v>0</v>
      </c>
      <c r="AJ81" s="176">
        <f t="shared" si="396"/>
        <v>0</v>
      </c>
      <c r="AK81" s="176">
        <f t="shared" si="396"/>
        <v>0</v>
      </c>
      <c r="AL81" s="176">
        <f t="shared" si="396"/>
        <v>0</v>
      </c>
      <c r="AM81" s="176">
        <f t="shared" si="396"/>
        <v>0</v>
      </c>
      <c r="AN81" s="176">
        <f t="shared" si="396"/>
        <v>0</v>
      </c>
      <c r="AO81" s="176">
        <f t="shared" si="396"/>
        <v>0</v>
      </c>
      <c r="AP81" s="176">
        <f t="shared" si="396"/>
        <v>0</v>
      </c>
      <c r="AQ81" s="176">
        <f t="shared" si="396"/>
        <v>0</v>
      </c>
      <c r="AR81" s="176">
        <f t="shared" si="396"/>
        <v>0</v>
      </c>
      <c r="AS81" s="176">
        <f t="shared" si="396"/>
        <v>0</v>
      </c>
      <c r="AT81" s="176">
        <f t="shared" si="396"/>
        <v>0</v>
      </c>
      <c r="AU81" s="176">
        <f t="shared" si="396"/>
        <v>0</v>
      </c>
      <c r="AV81" s="176">
        <f t="shared" si="396"/>
        <v>0</v>
      </c>
      <c r="AW81" s="176">
        <f t="shared" si="396"/>
        <v>0</v>
      </c>
      <c r="AX81" s="176">
        <f t="shared" si="396"/>
        <v>0</v>
      </c>
      <c r="AY81" s="187"/>
      <c r="AZ81" s="176">
        <f t="shared" si="345"/>
        <v>1.2291878553933862</v>
      </c>
      <c r="BA81" s="176">
        <f t="shared" si="345"/>
        <v>1.2103336600462411</v>
      </c>
      <c r="BB81" s="176">
        <f t="shared" si="345"/>
        <v>1.2175537315862857</v>
      </c>
      <c r="BC81" s="176">
        <f t="shared" si="345"/>
        <v>1.1975537774158285</v>
      </c>
      <c r="BD81" s="176">
        <f t="shared" si="345"/>
        <v>1.1100301942210944</v>
      </c>
      <c r="BE81" s="176">
        <f t="shared" si="345"/>
        <v>1.0723069085058032</v>
      </c>
      <c r="BF81" s="176">
        <f t="shared" si="345"/>
        <v>1.0488965884582242</v>
      </c>
      <c r="BG81" s="176">
        <f t="shared" si="345"/>
        <v>1.0555934348909197</v>
      </c>
      <c r="BH81" s="176">
        <f t="shared" si="345"/>
        <v>1.0667997389697719</v>
      </c>
      <c r="BI81" s="176">
        <f t="shared" si="345"/>
        <v>1.0657941391637671</v>
      </c>
      <c r="BJ81" s="176">
        <f t="shared" si="326"/>
        <v>1.050598587333859</v>
      </c>
      <c r="BK81" s="176">
        <f t="shared" si="326"/>
        <v>1.0120597940253377</v>
      </c>
      <c r="BL81" s="176">
        <f t="shared" si="326"/>
        <v>0.99964607226818081</v>
      </c>
      <c r="BM81" s="176">
        <f t="shared" si="326"/>
        <v>0.98436202296658537</v>
      </c>
      <c r="BN81" s="176">
        <f t="shared" si="326"/>
        <v>0.94525993671043285</v>
      </c>
      <c r="BO81" s="176">
        <f t="shared" si="326"/>
        <v>0.91014618611031783</v>
      </c>
      <c r="BP81" s="176">
        <f t="shared" si="326"/>
        <v>0.8969722989844725</v>
      </c>
      <c r="BQ81" s="176">
        <f t="shared" si="326"/>
        <v>0.84624991961744556</v>
      </c>
      <c r="BR81" s="176">
        <f t="shared" si="326"/>
        <v>0.84300928305317402</v>
      </c>
      <c r="BS81" s="176">
        <f t="shared" si="326"/>
        <v>0.81575550109988459</v>
      </c>
      <c r="BT81" s="176">
        <f t="shared" si="397"/>
        <v>0</v>
      </c>
      <c r="BU81" s="176">
        <f t="shared" si="397"/>
        <v>0</v>
      </c>
      <c r="BV81" s="176">
        <f t="shared" si="397"/>
        <v>0</v>
      </c>
      <c r="BW81" s="176">
        <f t="shared" si="397"/>
        <v>0</v>
      </c>
      <c r="BX81" s="176">
        <f t="shared" si="397"/>
        <v>0</v>
      </c>
      <c r="BY81" s="176">
        <f t="shared" si="397"/>
        <v>0</v>
      </c>
      <c r="BZ81" s="176">
        <f t="shared" si="397"/>
        <v>0</v>
      </c>
      <c r="CA81" s="176">
        <f t="shared" si="397"/>
        <v>0</v>
      </c>
      <c r="CB81" s="176">
        <f t="shared" si="397"/>
        <v>0</v>
      </c>
      <c r="CC81" s="176">
        <f t="shared" si="397"/>
        <v>0</v>
      </c>
      <c r="CD81" s="176">
        <f t="shared" si="397"/>
        <v>0</v>
      </c>
      <c r="CE81" s="176">
        <f t="shared" si="397"/>
        <v>0</v>
      </c>
      <c r="CF81" s="176">
        <f t="shared" si="397"/>
        <v>0</v>
      </c>
      <c r="CG81" s="176">
        <f t="shared" si="397"/>
        <v>0</v>
      </c>
      <c r="CH81" s="176">
        <f t="shared" si="397"/>
        <v>0</v>
      </c>
      <c r="CI81" s="187"/>
      <c r="CJ81" s="176">
        <v>0</v>
      </c>
      <c r="CK81" s="176">
        <f t="shared" si="414"/>
        <v>0</v>
      </c>
      <c r="CL81" s="176">
        <f t="shared" si="414"/>
        <v>0</v>
      </c>
      <c r="CM81" s="176">
        <f t="shared" si="414"/>
        <v>0</v>
      </c>
      <c r="CN81" s="176">
        <f t="shared" si="414"/>
        <v>0</v>
      </c>
      <c r="CO81" s="176">
        <f t="shared" si="414"/>
        <v>0</v>
      </c>
      <c r="CP81" s="176">
        <f t="shared" si="414"/>
        <v>0</v>
      </c>
      <c r="CQ81" s="176">
        <f t="shared" si="414"/>
        <v>0</v>
      </c>
      <c r="CR81" s="176">
        <f t="shared" si="414"/>
        <v>0</v>
      </c>
      <c r="CS81" s="176">
        <f t="shared" si="414"/>
        <v>0</v>
      </c>
      <c r="CT81" s="176">
        <f t="shared" si="414"/>
        <v>0</v>
      </c>
      <c r="CU81" s="176">
        <f t="shared" si="414"/>
        <v>0</v>
      </c>
      <c r="CV81" s="176">
        <f t="shared" si="414"/>
        <v>0</v>
      </c>
      <c r="CW81" s="176">
        <f t="shared" si="414"/>
        <v>0</v>
      </c>
      <c r="CX81" s="176">
        <f t="shared" si="414"/>
        <v>0</v>
      </c>
      <c r="CY81" s="176">
        <f t="shared" si="414"/>
        <v>0</v>
      </c>
      <c r="CZ81" s="176">
        <f t="shared" si="414"/>
        <v>0</v>
      </c>
      <c r="DA81" s="176">
        <f t="shared" si="398"/>
        <v>0</v>
      </c>
      <c r="DB81" s="176">
        <f t="shared" si="398"/>
        <v>0</v>
      </c>
      <c r="DC81" s="176">
        <f t="shared" si="398"/>
        <v>0</v>
      </c>
      <c r="DD81" s="176">
        <f t="shared" si="398"/>
        <v>0</v>
      </c>
      <c r="DE81" s="176">
        <f t="shared" si="398"/>
        <v>0</v>
      </c>
      <c r="DF81" s="176">
        <f t="shared" si="398"/>
        <v>0</v>
      </c>
      <c r="DG81" s="176">
        <f t="shared" si="398"/>
        <v>0</v>
      </c>
      <c r="DH81" s="176">
        <f t="shared" si="398"/>
        <v>0</v>
      </c>
      <c r="DI81" s="176">
        <f t="shared" si="398"/>
        <v>0</v>
      </c>
      <c r="DJ81" s="176">
        <f t="shared" si="398"/>
        <v>0</v>
      </c>
      <c r="DK81" s="176">
        <f t="shared" si="398"/>
        <v>0</v>
      </c>
      <c r="DL81" s="176">
        <f t="shared" si="398"/>
        <v>0</v>
      </c>
      <c r="DM81" s="176">
        <f t="shared" si="398"/>
        <v>0</v>
      </c>
      <c r="DN81" s="176">
        <f t="shared" si="398"/>
        <v>0</v>
      </c>
      <c r="DO81" s="176">
        <f t="shared" si="398"/>
        <v>0</v>
      </c>
      <c r="DP81" s="176">
        <f t="shared" si="319"/>
        <v>0</v>
      </c>
      <c r="DQ81" s="176">
        <f t="shared" si="319"/>
        <v>0</v>
      </c>
      <c r="DR81" s="176">
        <f t="shared" si="319"/>
        <v>0</v>
      </c>
      <c r="DS81" s="176">
        <f t="shared" si="319"/>
        <v>0</v>
      </c>
      <c r="DT81" s="187"/>
      <c r="DU81" s="176">
        <v>0</v>
      </c>
      <c r="DV81" s="176">
        <f t="shared" si="307"/>
        <v>1.2103336600462411</v>
      </c>
      <c r="DW81" s="176">
        <f t="shared" si="307"/>
        <v>1.2175537315862857</v>
      </c>
      <c r="DX81" s="176">
        <f t="shared" si="307"/>
        <v>1.1975537774158285</v>
      </c>
      <c r="DY81" s="176">
        <f t="shared" si="307"/>
        <v>1.1100301942210944</v>
      </c>
      <c r="DZ81" s="176">
        <f t="shared" si="307"/>
        <v>1.0723069085058032</v>
      </c>
      <c r="EA81" s="176">
        <f t="shared" si="307"/>
        <v>1.0488965884582242</v>
      </c>
      <c r="EB81" s="176">
        <f t="shared" si="307"/>
        <v>1.0555934348909197</v>
      </c>
      <c r="EC81" s="176">
        <f t="shared" si="307"/>
        <v>1.0667997389697719</v>
      </c>
      <c r="ED81" s="176">
        <f t="shared" si="307"/>
        <v>1.0657941391637671</v>
      </c>
      <c r="EE81" s="176">
        <f t="shared" si="307"/>
        <v>1.050598587333859</v>
      </c>
      <c r="EF81" s="176">
        <f t="shared" si="424"/>
        <v>1.0120597940253377</v>
      </c>
      <c r="EG81" s="176">
        <f t="shared" si="424"/>
        <v>0.99964607226818081</v>
      </c>
      <c r="EH81" s="176">
        <f t="shared" si="424"/>
        <v>0.98436202296658537</v>
      </c>
      <c r="EI81" s="176">
        <f t="shared" si="424"/>
        <v>0.94525993671043285</v>
      </c>
      <c r="EJ81" s="176">
        <f t="shared" si="424"/>
        <v>0.91014618611031783</v>
      </c>
      <c r="EK81" s="176">
        <f t="shared" si="424"/>
        <v>0.8969722989844725</v>
      </c>
      <c r="EL81" s="176">
        <f t="shared" si="424"/>
        <v>0.84624991961744556</v>
      </c>
      <c r="EM81" s="176">
        <f t="shared" si="424"/>
        <v>0.84300928305317402</v>
      </c>
      <c r="EN81" s="176">
        <f t="shared" si="424"/>
        <v>0.81575550109988459</v>
      </c>
      <c r="EO81" s="176">
        <f t="shared" si="424"/>
        <v>0.79706283355199736</v>
      </c>
      <c r="EP81" s="176">
        <f t="shared" si="423"/>
        <v>0</v>
      </c>
      <c r="EQ81" s="176">
        <f t="shared" si="423"/>
        <v>0</v>
      </c>
      <c r="ER81" s="176">
        <f t="shared" si="423"/>
        <v>0</v>
      </c>
      <c r="ES81" s="176">
        <f t="shared" si="423"/>
        <v>0</v>
      </c>
      <c r="ET81" s="176">
        <f t="shared" si="423"/>
        <v>0</v>
      </c>
      <c r="EU81" s="176">
        <f t="shared" si="423"/>
        <v>0</v>
      </c>
      <c r="EV81" s="176">
        <f t="shared" si="423"/>
        <v>0</v>
      </c>
      <c r="EW81" s="176">
        <f t="shared" si="423"/>
        <v>0</v>
      </c>
      <c r="EX81" s="176">
        <f t="shared" si="423"/>
        <v>0</v>
      </c>
      <c r="EY81" s="176">
        <f t="shared" si="423"/>
        <v>0</v>
      </c>
      <c r="EZ81" s="176">
        <f t="shared" si="423"/>
        <v>0</v>
      </c>
      <c r="FA81" s="176">
        <f t="shared" si="423"/>
        <v>0</v>
      </c>
      <c r="FB81" s="176">
        <f t="shared" si="423"/>
        <v>0</v>
      </c>
      <c r="FC81" s="176">
        <f t="shared" si="423"/>
        <v>0</v>
      </c>
      <c r="FD81" s="176">
        <f t="shared" si="423"/>
        <v>0</v>
      </c>
      <c r="FE81" s="187"/>
      <c r="FF81" s="176">
        <v>0</v>
      </c>
      <c r="FG81" s="176">
        <v>79</v>
      </c>
      <c r="FH81" s="176">
        <f t="shared" si="346"/>
        <v>0</v>
      </c>
      <c r="FI81" s="176">
        <f t="shared" si="346"/>
        <v>0</v>
      </c>
      <c r="FJ81" s="176">
        <f t="shared" si="346"/>
        <v>0</v>
      </c>
      <c r="FK81" s="176">
        <f t="shared" si="346"/>
        <v>0</v>
      </c>
      <c r="FL81" s="176">
        <f t="shared" si="346"/>
        <v>0</v>
      </c>
      <c r="FM81" s="176">
        <f t="shared" si="346"/>
        <v>0</v>
      </c>
      <c r="FN81" s="176">
        <f t="shared" si="346"/>
        <v>0</v>
      </c>
      <c r="FO81" s="176">
        <f t="shared" si="346"/>
        <v>0</v>
      </c>
      <c r="FP81" s="176">
        <f t="shared" si="346"/>
        <v>0</v>
      </c>
      <c r="FQ81" s="176">
        <f t="shared" si="346"/>
        <v>0</v>
      </c>
      <c r="FR81" s="176">
        <f t="shared" si="329"/>
        <v>0</v>
      </c>
      <c r="FS81" s="176">
        <f t="shared" si="329"/>
        <v>0</v>
      </c>
      <c r="FT81" s="176">
        <f t="shared" si="329"/>
        <v>0</v>
      </c>
      <c r="FU81" s="176">
        <f t="shared" si="329"/>
        <v>0</v>
      </c>
      <c r="FV81" s="176">
        <f t="shared" si="329"/>
        <v>0</v>
      </c>
      <c r="FW81" s="176">
        <f t="shared" si="329"/>
        <v>0</v>
      </c>
      <c r="FX81" s="176">
        <f t="shared" si="329"/>
        <v>0</v>
      </c>
      <c r="FY81" s="176">
        <f t="shared" si="329"/>
        <v>0</v>
      </c>
      <c r="FZ81" s="176">
        <f t="shared" si="329"/>
        <v>0</v>
      </c>
      <c r="GA81" s="176">
        <f t="shared" si="329"/>
        <v>0</v>
      </c>
      <c r="GB81" s="176">
        <f t="shared" si="399"/>
        <v>0</v>
      </c>
      <c r="GC81" s="176">
        <f t="shared" si="399"/>
        <v>0</v>
      </c>
      <c r="GD81" s="176">
        <f t="shared" si="399"/>
        <v>0</v>
      </c>
      <c r="GE81" s="176">
        <f t="shared" si="399"/>
        <v>0</v>
      </c>
      <c r="GF81" s="176">
        <f t="shared" si="399"/>
        <v>0</v>
      </c>
      <c r="GG81" s="176">
        <f t="shared" si="399"/>
        <v>0</v>
      </c>
      <c r="GH81" s="176">
        <f t="shared" si="399"/>
        <v>0</v>
      </c>
      <c r="GI81" s="176">
        <f t="shared" si="399"/>
        <v>0</v>
      </c>
      <c r="GJ81" s="176">
        <f t="shared" si="399"/>
        <v>0</v>
      </c>
      <c r="GK81" s="176">
        <f t="shared" si="399"/>
        <v>0</v>
      </c>
      <c r="GL81" s="176">
        <f t="shared" si="399"/>
        <v>0</v>
      </c>
      <c r="GM81" s="176">
        <f t="shared" si="399"/>
        <v>0</v>
      </c>
      <c r="GN81" s="176">
        <f t="shared" si="399"/>
        <v>0</v>
      </c>
      <c r="GO81" s="176">
        <f t="shared" si="399"/>
        <v>0</v>
      </c>
      <c r="GP81" s="176">
        <f t="shared" si="399"/>
        <v>0</v>
      </c>
      <c r="GQ81" s="187"/>
      <c r="GR81" s="176">
        <v>0</v>
      </c>
      <c r="GS81" s="176">
        <v>0</v>
      </c>
      <c r="GT81" s="176">
        <f t="shared" si="347"/>
        <v>1.2175537315862857</v>
      </c>
      <c r="GU81" s="176">
        <f t="shared" si="347"/>
        <v>1.1975537774158285</v>
      </c>
      <c r="GV81" s="176">
        <f t="shared" si="347"/>
        <v>1.1100301942210944</v>
      </c>
      <c r="GW81" s="176">
        <f t="shared" si="347"/>
        <v>1.0723069085058032</v>
      </c>
      <c r="GX81" s="176">
        <f t="shared" si="347"/>
        <v>1.0488965884582242</v>
      </c>
      <c r="GY81" s="176">
        <f t="shared" si="347"/>
        <v>1.0555934348909197</v>
      </c>
      <c r="GZ81" s="176">
        <f t="shared" si="347"/>
        <v>1.0667997389697719</v>
      </c>
      <c r="HA81" s="176">
        <f t="shared" si="347"/>
        <v>1.0657941391637671</v>
      </c>
      <c r="HB81" s="176">
        <f t="shared" si="347"/>
        <v>1.050598587333859</v>
      </c>
      <c r="HC81" s="176">
        <f t="shared" si="347"/>
        <v>1.0120597940253377</v>
      </c>
      <c r="HD81" s="176">
        <f t="shared" si="330"/>
        <v>0.99964607226818081</v>
      </c>
      <c r="HE81" s="176">
        <f t="shared" si="330"/>
        <v>0.98436202296658537</v>
      </c>
      <c r="HF81" s="176">
        <f t="shared" si="330"/>
        <v>0.94525993671043285</v>
      </c>
      <c r="HG81" s="176">
        <f t="shared" si="330"/>
        <v>0.91014618611031783</v>
      </c>
      <c r="HH81" s="176">
        <f t="shared" si="330"/>
        <v>0.8969722989844725</v>
      </c>
      <c r="HI81" s="176">
        <f t="shared" si="330"/>
        <v>0.84624991961744556</v>
      </c>
      <c r="HJ81" s="176">
        <f t="shared" si="330"/>
        <v>0.84300928305317402</v>
      </c>
      <c r="HK81" s="176">
        <f t="shared" si="330"/>
        <v>0.81575550109988459</v>
      </c>
      <c r="HL81" s="176">
        <f t="shared" si="330"/>
        <v>0.79706283355199736</v>
      </c>
      <c r="HM81" s="176">
        <f t="shared" si="330"/>
        <v>0.77364927991624577</v>
      </c>
      <c r="HN81" s="176">
        <f t="shared" si="400"/>
        <v>0</v>
      </c>
      <c r="HO81" s="176">
        <f t="shared" si="400"/>
        <v>0</v>
      </c>
      <c r="HP81" s="176">
        <f t="shared" si="400"/>
        <v>0</v>
      </c>
      <c r="HQ81" s="176">
        <f t="shared" si="400"/>
        <v>0</v>
      </c>
      <c r="HR81" s="176">
        <f t="shared" si="400"/>
        <v>0</v>
      </c>
      <c r="HS81" s="176">
        <f t="shared" si="400"/>
        <v>0</v>
      </c>
      <c r="HT81" s="176">
        <f t="shared" si="400"/>
        <v>0</v>
      </c>
      <c r="HU81" s="176">
        <f t="shared" si="400"/>
        <v>0</v>
      </c>
      <c r="HV81" s="176">
        <f t="shared" si="400"/>
        <v>0</v>
      </c>
      <c r="HW81" s="176">
        <f t="shared" si="400"/>
        <v>0</v>
      </c>
      <c r="HX81" s="176">
        <f t="shared" si="400"/>
        <v>0</v>
      </c>
      <c r="HY81" s="176">
        <f t="shared" si="400"/>
        <v>0</v>
      </c>
      <c r="HZ81" s="176">
        <f t="shared" si="400"/>
        <v>0</v>
      </c>
      <c r="IA81" s="176">
        <f t="shared" si="400"/>
        <v>0</v>
      </c>
      <c r="IB81" s="176">
        <f t="shared" si="400"/>
        <v>0</v>
      </c>
    </row>
    <row r="82" spans="1:236" s="144" customFormat="1">
      <c r="A82" s="418" t="s">
        <v>57</v>
      </c>
      <c r="B82" s="419">
        <f t="shared" si="415"/>
        <v>0</v>
      </c>
      <c r="C82" s="225">
        <f t="shared" si="416"/>
        <v>3747.023284571871</v>
      </c>
      <c r="D82" s="226">
        <f t="shared" si="76"/>
        <v>3747.023284571871</v>
      </c>
      <c r="E82" s="227">
        <f t="shared" si="417"/>
        <v>0</v>
      </c>
      <c r="F82" s="228">
        <f t="shared" si="418"/>
        <v>0</v>
      </c>
      <c r="G82" s="227">
        <f t="shared" si="419"/>
        <v>0</v>
      </c>
      <c r="H82" s="228">
        <f t="shared" si="420"/>
        <v>0</v>
      </c>
      <c r="I82" s="227">
        <f t="shared" si="81"/>
        <v>0</v>
      </c>
      <c r="J82" s="176">
        <f t="shared" si="82"/>
        <v>3747.023284571871</v>
      </c>
      <c r="K82" s="228">
        <f t="shared" si="83"/>
        <v>3747.023284571871</v>
      </c>
      <c r="L82" s="227">
        <f t="shared" si="421"/>
        <v>0</v>
      </c>
      <c r="M82" s="176">
        <f t="shared" si="422"/>
        <v>2997.6186276574972</v>
      </c>
      <c r="N82" s="228">
        <f t="shared" si="86"/>
        <v>2997.6186276574972</v>
      </c>
      <c r="O82" s="176">
        <f t="shared" si="356"/>
        <v>0.65063996118081968</v>
      </c>
      <c r="P82" s="176">
        <f t="shared" si="344"/>
        <v>0</v>
      </c>
      <c r="Q82" s="176">
        <f t="shared" si="344"/>
        <v>0</v>
      </c>
      <c r="R82" s="176">
        <f t="shared" si="344"/>
        <v>0</v>
      </c>
      <c r="S82" s="176">
        <f t="shared" si="344"/>
        <v>0</v>
      </c>
      <c r="T82" s="176">
        <f t="shared" si="344"/>
        <v>0</v>
      </c>
      <c r="U82" s="176">
        <f t="shared" si="344"/>
        <v>0</v>
      </c>
      <c r="V82" s="176">
        <f t="shared" si="344"/>
        <v>0</v>
      </c>
      <c r="W82" s="176">
        <f t="shared" si="344"/>
        <v>0</v>
      </c>
      <c r="X82" s="176">
        <f t="shared" si="344"/>
        <v>0</v>
      </c>
      <c r="Y82" s="176">
        <f t="shared" si="344"/>
        <v>0</v>
      </c>
      <c r="Z82" s="176">
        <f t="shared" si="325"/>
        <v>0</v>
      </c>
      <c r="AA82" s="176">
        <f t="shared" si="325"/>
        <v>0</v>
      </c>
      <c r="AB82" s="176">
        <f t="shared" si="325"/>
        <v>0</v>
      </c>
      <c r="AC82" s="176">
        <f t="shared" si="325"/>
        <v>0</v>
      </c>
      <c r="AD82" s="176">
        <f t="shared" si="325"/>
        <v>0</v>
      </c>
      <c r="AE82" s="176">
        <f t="shared" si="325"/>
        <v>0</v>
      </c>
      <c r="AF82" s="176">
        <f t="shared" si="325"/>
        <v>0</v>
      </c>
      <c r="AG82" s="176">
        <f t="shared" si="325"/>
        <v>0</v>
      </c>
      <c r="AH82" s="176">
        <f t="shared" si="325"/>
        <v>0</v>
      </c>
      <c r="AI82" s="176">
        <f t="shared" si="325"/>
        <v>0</v>
      </c>
      <c r="AJ82" s="176">
        <f t="shared" si="396"/>
        <v>0</v>
      </c>
      <c r="AK82" s="176">
        <f t="shared" si="396"/>
        <v>0</v>
      </c>
      <c r="AL82" s="176">
        <f t="shared" si="396"/>
        <v>0</v>
      </c>
      <c r="AM82" s="176">
        <f t="shared" si="396"/>
        <v>0</v>
      </c>
      <c r="AN82" s="176">
        <f t="shared" si="396"/>
        <v>0</v>
      </c>
      <c r="AO82" s="176">
        <f t="shared" si="396"/>
        <v>0</v>
      </c>
      <c r="AP82" s="176">
        <f t="shared" si="396"/>
        <v>0</v>
      </c>
      <c r="AQ82" s="176">
        <f t="shared" si="396"/>
        <v>0</v>
      </c>
      <c r="AR82" s="176">
        <f t="shared" si="396"/>
        <v>0</v>
      </c>
      <c r="AS82" s="176">
        <f t="shared" si="396"/>
        <v>0</v>
      </c>
      <c r="AT82" s="176">
        <f t="shared" si="396"/>
        <v>0</v>
      </c>
      <c r="AU82" s="176">
        <f t="shared" si="396"/>
        <v>0</v>
      </c>
      <c r="AV82" s="176">
        <f t="shared" si="396"/>
        <v>0</v>
      </c>
      <c r="AW82" s="176">
        <f t="shared" si="396"/>
        <v>0</v>
      </c>
      <c r="AX82" s="176">
        <f t="shared" si="396"/>
        <v>0</v>
      </c>
      <c r="AY82" s="187"/>
      <c r="AZ82" s="176">
        <f t="shared" si="345"/>
        <v>0.65063996118081968</v>
      </c>
      <c r="BA82" s="176">
        <f t="shared" si="345"/>
        <v>0.64065996270057435</v>
      </c>
      <c r="BB82" s="176">
        <f t="shared" si="345"/>
        <v>0.64448172765368961</v>
      </c>
      <c r="BC82" s="176">
        <f t="shared" si="345"/>
        <v>0.63389525029143179</v>
      </c>
      <c r="BD82" s="176">
        <f t="shared" si="345"/>
        <v>0.58756682252316095</v>
      </c>
      <c r="BE82" s="176">
        <f t="shared" si="345"/>
        <v>0.56759894125447163</v>
      </c>
      <c r="BF82" s="176">
        <f t="shared" si="345"/>
        <v>0.55520727169789874</v>
      </c>
      <c r="BG82" s="176">
        <f t="shared" si="345"/>
        <v>0.55875208047865943</v>
      </c>
      <c r="BH82" s="176">
        <f t="shared" si="345"/>
        <v>0.56468385829346013</v>
      </c>
      <c r="BI82" s="176">
        <f t="shared" si="345"/>
        <v>0.56415156909464359</v>
      </c>
      <c r="BJ82" s="176">
        <f t="shared" si="326"/>
        <v>0.55610818239068993</v>
      </c>
      <c r="BK82" s="176">
        <f t="shared" si="326"/>
        <v>0.53570863249911771</v>
      </c>
      <c r="BL82" s="176">
        <f t="shared" si="326"/>
        <v>0.5291377382238881</v>
      </c>
      <c r="BM82" s="176">
        <f t="shared" si="326"/>
        <v>0.52104750758856089</v>
      </c>
      <c r="BN82" s="176">
        <f t="shared" si="326"/>
        <v>0.50034979261182944</v>
      </c>
      <c r="BO82" s="176">
        <f t="shared" si="326"/>
        <v>0.48176320372948145</v>
      </c>
      <c r="BP82" s="176">
        <f t="shared" si="326"/>
        <v>0.47478993485886012</v>
      </c>
      <c r="BQ82" s="176">
        <f t="shared" si="326"/>
        <v>0.44794130728939935</v>
      </c>
      <c r="BR82" s="176">
        <f t="shared" si="326"/>
        <v>0.44622595707736534</v>
      </c>
      <c r="BS82" s="176">
        <f t="shared" si="326"/>
        <v>0.4317998467360426</v>
      </c>
      <c r="BT82" s="176">
        <f t="shared" si="397"/>
        <v>0</v>
      </c>
      <c r="BU82" s="176">
        <f t="shared" si="397"/>
        <v>0</v>
      </c>
      <c r="BV82" s="176">
        <f t="shared" si="397"/>
        <v>0</v>
      </c>
      <c r="BW82" s="176">
        <f t="shared" si="397"/>
        <v>0</v>
      </c>
      <c r="BX82" s="176">
        <f t="shared" si="397"/>
        <v>0</v>
      </c>
      <c r="BY82" s="176">
        <f t="shared" si="397"/>
        <v>0</v>
      </c>
      <c r="BZ82" s="176">
        <f t="shared" si="397"/>
        <v>0</v>
      </c>
      <c r="CA82" s="176">
        <f t="shared" si="397"/>
        <v>0</v>
      </c>
      <c r="CB82" s="176">
        <f t="shared" si="397"/>
        <v>0</v>
      </c>
      <c r="CC82" s="176">
        <f t="shared" si="397"/>
        <v>0</v>
      </c>
      <c r="CD82" s="176">
        <f t="shared" si="397"/>
        <v>0</v>
      </c>
      <c r="CE82" s="176">
        <f t="shared" si="397"/>
        <v>0</v>
      </c>
      <c r="CF82" s="176">
        <f t="shared" si="397"/>
        <v>0</v>
      </c>
      <c r="CG82" s="176">
        <f t="shared" si="397"/>
        <v>0</v>
      </c>
      <c r="CH82" s="176">
        <f t="shared" si="397"/>
        <v>0</v>
      </c>
      <c r="CI82" s="187"/>
      <c r="CJ82" s="176">
        <v>0</v>
      </c>
      <c r="CK82" s="176">
        <f t="shared" si="414"/>
        <v>0</v>
      </c>
      <c r="CL82" s="176">
        <f t="shared" si="414"/>
        <v>0</v>
      </c>
      <c r="CM82" s="176">
        <f t="shared" si="414"/>
        <v>0</v>
      </c>
      <c r="CN82" s="176">
        <f t="shared" si="414"/>
        <v>0</v>
      </c>
      <c r="CO82" s="176">
        <f t="shared" si="414"/>
        <v>0</v>
      </c>
      <c r="CP82" s="176">
        <f t="shared" si="414"/>
        <v>0</v>
      </c>
      <c r="CQ82" s="176">
        <f t="shared" si="414"/>
        <v>0</v>
      </c>
      <c r="CR82" s="176">
        <f t="shared" si="414"/>
        <v>0</v>
      </c>
      <c r="CS82" s="176">
        <f t="shared" si="414"/>
        <v>0</v>
      </c>
      <c r="CT82" s="176">
        <f t="shared" si="414"/>
        <v>0</v>
      </c>
      <c r="CU82" s="176">
        <f t="shared" si="414"/>
        <v>0</v>
      </c>
      <c r="CV82" s="176">
        <f t="shared" si="414"/>
        <v>0</v>
      </c>
      <c r="CW82" s="176">
        <f t="shared" si="414"/>
        <v>0</v>
      </c>
      <c r="CX82" s="176">
        <f t="shared" si="414"/>
        <v>0</v>
      </c>
      <c r="CY82" s="176">
        <f t="shared" si="414"/>
        <v>0</v>
      </c>
      <c r="CZ82" s="176">
        <f t="shared" si="414"/>
        <v>0</v>
      </c>
      <c r="DA82" s="176">
        <f t="shared" si="398"/>
        <v>0</v>
      </c>
      <c r="DB82" s="176">
        <f t="shared" si="398"/>
        <v>0</v>
      </c>
      <c r="DC82" s="176">
        <f t="shared" si="398"/>
        <v>0</v>
      </c>
      <c r="DD82" s="176">
        <f t="shared" si="398"/>
        <v>0</v>
      </c>
      <c r="DE82" s="176">
        <f t="shared" si="398"/>
        <v>0</v>
      </c>
      <c r="DF82" s="176">
        <f t="shared" si="398"/>
        <v>0</v>
      </c>
      <c r="DG82" s="176">
        <f t="shared" si="398"/>
        <v>0</v>
      </c>
      <c r="DH82" s="176">
        <f t="shared" si="398"/>
        <v>0</v>
      </c>
      <c r="DI82" s="176">
        <f t="shared" si="398"/>
        <v>0</v>
      </c>
      <c r="DJ82" s="176">
        <f t="shared" si="398"/>
        <v>0</v>
      </c>
      <c r="DK82" s="176">
        <f t="shared" si="398"/>
        <v>0</v>
      </c>
      <c r="DL82" s="176">
        <f t="shared" si="398"/>
        <v>0</v>
      </c>
      <c r="DM82" s="176">
        <f t="shared" si="398"/>
        <v>0</v>
      </c>
      <c r="DN82" s="176">
        <f t="shared" si="398"/>
        <v>0</v>
      </c>
      <c r="DO82" s="176">
        <f t="shared" si="398"/>
        <v>0</v>
      </c>
      <c r="DP82" s="176">
        <f t="shared" si="319"/>
        <v>0</v>
      </c>
      <c r="DQ82" s="176">
        <f t="shared" si="319"/>
        <v>0</v>
      </c>
      <c r="DR82" s="176">
        <f t="shared" si="319"/>
        <v>0</v>
      </c>
      <c r="DS82" s="176">
        <f t="shared" si="319"/>
        <v>0</v>
      </c>
      <c r="DT82" s="187"/>
      <c r="DU82" s="176">
        <v>0</v>
      </c>
      <c r="DV82" s="176">
        <f t="shared" si="307"/>
        <v>0.64065996270057435</v>
      </c>
      <c r="DW82" s="176">
        <f t="shared" si="307"/>
        <v>0.64448172765368961</v>
      </c>
      <c r="DX82" s="176">
        <f t="shared" si="307"/>
        <v>0.63389525029143179</v>
      </c>
      <c r="DY82" s="176">
        <f t="shared" si="307"/>
        <v>0.58756682252316095</v>
      </c>
      <c r="DZ82" s="176">
        <f t="shared" ref="DV82:EE107" si="425">IF(DZ$1-1&lt;=VLOOKUP($A82,input,7,FALSE),(VLOOKUP($A82,input,20,FALSE)*VLOOKUP(DZ$1,AC_RATE,3,FALSE))/((1+Discount_Rate)^(DZ$1-1)),0)</f>
        <v>0.56759894125447163</v>
      </c>
      <c r="EA82" s="176">
        <f t="shared" si="425"/>
        <v>0.55520727169789874</v>
      </c>
      <c r="EB82" s="176">
        <f t="shared" si="425"/>
        <v>0.55875208047865943</v>
      </c>
      <c r="EC82" s="176">
        <f t="shared" si="425"/>
        <v>0.56468385829346013</v>
      </c>
      <c r="ED82" s="176">
        <f t="shared" si="425"/>
        <v>0.56415156909464359</v>
      </c>
      <c r="EE82" s="176">
        <f t="shared" si="425"/>
        <v>0.55610818239068993</v>
      </c>
      <c r="EF82" s="176">
        <f t="shared" si="424"/>
        <v>0.53570863249911771</v>
      </c>
      <c r="EG82" s="176">
        <f t="shared" si="424"/>
        <v>0.5291377382238881</v>
      </c>
      <c r="EH82" s="176">
        <f t="shared" si="424"/>
        <v>0.52104750758856089</v>
      </c>
      <c r="EI82" s="176">
        <f t="shared" si="424"/>
        <v>0.50034979261182944</v>
      </c>
      <c r="EJ82" s="176">
        <f t="shared" si="424"/>
        <v>0.48176320372948145</v>
      </c>
      <c r="EK82" s="176">
        <f t="shared" si="424"/>
        <v>0.47478993485886012</v>
      </c>
      <c r="EL82" s="176">
        <f t="shared" si="424"/>
        <v>0.44794130728939935</v>
      </c>
      <c r="EM82" s="176">
        <f t="shared" si="424"/>
        <v>0.44622595707736534</v>
      </c>
      <c r="EN82" s="176">
        <f t="shared" si="424"/>
        <v>0.4317998467360426</v>
      </c>
      <c r="EO82" s="176">
        <f t="shared" si="424"/>
        <v>0.42190534897123111</v>
      </c>
      <c r="EP82" s="176">
        <f t="shared" si="423"/>
        <v>0</v>
      </c>
      <c r="EQ82" s="176">
        <f t="shared" si="423"/>
        <v>0</v>
      </c>
      <c r="ER82" s="176">
        <f t="shared" si="423"/>
        <v>0</v>
      </c>
      <c r="ES82" s="176">
        <f t="shared" si="423"/>
        <v>0</v>
      </c>
      <c r="ET82" s="176">
        <f t="shared" si="423"/>
        <v>0</v>
      </c>
      <c r="EU82" s="176">
        <f t="shared" si="423"/>
        <v>0</v>
      </c>
      <c r="EV82" s="176">
        <f t="shared" si="423"/>
        <v>0</v>
      </c>
      <c r="EW82" s="176">
        <f t="shared" si="423"/>
        <v>0</v>
      </c>
      <c r="EX82" s="176">
        <f t="shared" si="423"/>
        <v>0</v>
      </c>
      <c r="EY82" s="176">
        <f t="shared" si="423"/>
        <v>0</v>
      </c>
      <c r="EZ82" s="176">
        <f t="shared" si="423"/>
        <v>0</v>
      </c>
      <c r="FA82" s="176">
        <f t="shared" si="423"/>
        <v>0</v>
      </c>
      <c r="FB82" s="176">
        <f t="shared" si="423"/>
        <v>0</v>
      </c>
      <c r="FC82" s="176">
        <f t="shared" si="423"/>
        <v>0</v>
      </c>
      <c r="FD82" s="176">
        <f t="shared" si="423"/>
        <v>0</v>
      </c>
      <c r="FE82" s="187"/>
      <c r="FF82" s="176">
        <v>0</v>
      </c>
      <c r="FG82" s="176">
        <v>80</v>
      </c>
      <c r="FH82" s="176">
        <f t="shared" si="346"/>
        <v>0</v>
      </c>
      <c r="FI82" s="176">
        <f t="shared" si="346"/>
        <v>0</v>
      </c>
      <c r="FJ82" s="176">
        <f t="shared" si="346"/>
        <v>0</v>
      </c>
      <c r="FK82" s="176">
        <f t="shared" si="346"/>
        <v>0</v>
      </c>
      <c r="FL82" s="176">
        <f t="shared" si="346"/>
        <v>0</v>
      </c>
      <c r="FM82" s="176">
        <f t="shared" si="346"/>
        <v>0</v>
      </c>
      <c r="FN82" s="176">
        <f t="shared" si="346"/>
        <v>0</v>
      </c>
      <c r="FO82" s="176">
        <f t="shared" si="346"/>
        <v>0</v>
      </c>
      <c r="FP82" s="176">
        <f t="shared" si="346"/>
        <v>0</v>
      </c>
      <c r="FQ82" s="176">
        <f t="shared" si="346"/>
        <v>0</v>
      </c>
      <c r="FR82" s="176">
        <f t="shared" si="329"/>
        <v>0</v>
      </c>
      <c r="FS82" s="176">
        <f t="shared" si="329"/>
        <v>0</v>
      </c>
      <c r="FT82" s="176">
        <f t="shared" si="329"/>
        <v>0</v>
      </c>
      <c r="FU82" s="176">
        <f t="shared" si="329"/>
        <v>0</v>
      </c>
      <c r="FV82" s="176">
        <f t="shared" si="329"/>
        <v>0</v>
      </c>
      <c r="FW82" s="176">
        <f t="shared" si="329"/>
        <v>0</v>
      </c>
      <c r="FX82" s="176">
        <f t="shared" si="329"/>
        <v>0</v>
      </c>
      <c r="FY82" s="176">
        <f t="shared" si="329"/>
        <v>0</v>
      </c>
      <c r="FZ82" s="176">
        <f t="shared" si="329"/>
        <v>0</v>
      </c>
      <c r="GA82" s="176">
        <f t="shared" si="329"/>
        <v>0</v>
      </c>
      <c r="GB82" s="176">
        <f t="shared" si="399"/>
        <v>0</v>
      </c>
      <c r="GC82" s="176">
        <f t="shared" si="399"/>
        <v>0</v>
      </c>
      <c r="GD82" s="176">
        <f t="shared" si="399"/>
        <v>0</v>
      </c>
      <c r="GE82" s="176">
        <f t="shared" si="399"/>
        <v>0</v>
      </c>
      <c r="GF82" s="176">
        <f t="shared" si="399"/>
        <v>0</v>
      </c>
      <c r="GG82" s="176">
        <f t="shared" si="399"/>
        <v>0</v>
      </c>
      <c r="GH82" s="176">
        <f t="shared" si="399"/>
        <v>0</v>
      </c>
      <c r="GI82" s="176">
        <f t="shared" si="399"/>
        <v>0</v>
      </c>
      <c r="GJ82" s="176">
        <f t="shared" si="399"/>
        <v>0</v>
      </c>
      <c r="GK82" s="176">
        <f t="shared" si="399"/>
        <v>0</v>
      </c>
      <c r="GL82" s="176">
        <f t="shared" si="399"/>
        <v>0</v>
      </c>
      <c r="GM82" s="176">
        <f t="shared" si="399"/>
        <v>0</v>
      </c>
      <c r="GN82" s="176">
        <f t="shared" si="399"/>
        <v>0</v>
      </c>
      <c r="GO82" s="176">
        <f t="shared" si="399"/>
        <v>0</v>
      </c>
      <c r="GP82" s="176">
        <f t="shared" si="399"/>
        <v>0</v>
      </c>
      <c r="GQ82" s="187"/>
      <c r="GR82" s="176">
        <v>0</v>
      </c>
      <c r="GS82" s="176">
        <v>0</v>
      </c>
      <c r="GT82" s="176">
        <f t="shared" si="347"/>
        <v>0.64448172765368961</v>
      </c>
      <c r="GU82" s="176">
        <f t="shared" si="347"/>
        <v>0.63389525029143179</v>
      </c>
      <c r="GV82" s="176">
        <f t="shared" si="347"/>
        <v>0.58756682252316095</v>
      </c>
      <c r="GW82" s="176">
        <f t="shared" si="347"/>
        <v>0.56759894125447163</v>
      </c>
      <c r="GX82" s="176">
        <f t="shared" si="347"/>
        <v>0.55520727169789874</v>
      </c>
      <c r="GY82" s="176">
        <f t="shared" si="347"/>
        <v>0.55875208047865943</v>
      </c>
      <c r="GZ82" s="176">
        <f t="shared" si="347"/>
        <v>0.56468385829346013</v>
      </c>
      <c r="HA82" s="176">
        <f t="shared" si="347"/>
        <v>0.56415156909464359</v>
      </c>
      <c r="HB82" s="176">
        <f t="shared" si="347"/>
        <v>0.55610818239068993</v>
      </c>
      <c r="HC82" s="176">
        <f t="shared" si="347"/>
        <v>0.53570863249911771</v>
      </c>
      <c r="HD82" s="176">
        <f t="shared" si="330"/>
        <v>0.5291377382238881</v>
      </c>
      <c r="HE82" s="176">
        <f t="shared" si="330"/>
        <v>0.52104750758856089</v>
      </c>
      <c r="HF82" s="176">
        <f t="shared" si="330"/>
        <v>0.50034979261182944</v>
      </c>
      <c r="HG82" s="176">
        <f t="shared" si="330"/>
        <v>0.48176320372948145</v>
      </c>
      <c r="HH82" s="176">
        <f t="shared" si="330"/>
        <v>0.47478993485886012</v>
      </c>
      <c r="HI82" s="176">
        <f t="shared" si="330"/>
        <v>0.44794130728939935</v>
      </c>
      <c r="HJ82" s="176">
        <f t="shared" si="330"/>
        <v>0.44622595707736534</v>
      </c>
      <c r="HK82" s="176">
        <f t="shared" si="330"/>
        <v>0.4317998467360426</v>
      </c>
      <c r="HL82" s="176">
        <f t="shared" si="330"/>
        <v>0.42190534897123111</v>
      </c>
      <c r="HM82" s="176">
        <f t="shared" si="330"/>
        <v>0.40951196779533661</v>
      </c>
      <c r="HN82" s="176">
        <f t="shared" si="400"/>
        <v>0</v>
      </c>
      <c r="HO82" s="176">
        <f t="shared" si="400"/>
        <v>0</v>
      </c>
      <c r="HP82" s="176">
        <f t="shared" si="400"/>
        <v>0</v>
      </c>
      <c r="HQ82" s="176">
        <f t="shared" si="400"/>
        <v>0</v>
      </c>
      <c r="HR82" s="176">
        <f t="shared" si="400"/>
        <v>0</v>
      </c>
      <c r="HS82" s="176">
        <f t="shared" si="400"/>
        <v>0</v>
      </c>
      <c r="HT82" s="176">
        <f t="shared" si="400"/>
        <v>0</v>
      </c>
      <c r="HU82" s="176">
        <f t="shared" si="400"/>
        <v>0</v>
      </c>
      <c r="HV82" s="176">
        <f t="shared" si="400"/>
        <v>0</v>
      </c>
      <c r="HW82" s="176">
        <f t="shared" si="400"/>
        <v>0</v>
      </c>
      <c r="HX82" s="176">
        <f t="shared" si="400"/>
        <v>0</v>
      </c>
      <c r="HY82" s="176">
        <f t="shared" si="400"/>
        <v>0</v>
      </c>
      <c r="HZ82" s="176">
        <f t="shared" si="400"/>
        <v>0</v>
      </c>
      <c r="IA82" s="176">
        <f t="shared" si="400"/>
        <v>0</v>
      </c>
      <c r="IB82" s="176">
        <f t="shared" si="400"/>
        <v>0</v>
      </c>
    </row>
    <row r="83" spans="1:236" s="144" customFormat="1">
      <c r="A83" s="418" t="s">
        <v>58</v>
      </c>
      <c r="B83" s="419">
        <f t="shared" si="415"/>
        <v>0</v>
      </c>
      <c r="C83" s="225">
        <f t="shared" si="416"/>
        <v>19670.214007002163</v>
      </c>
      <c r="D83" s="226">
        <f t="shared" si="76"/>
        <v>19670.214007002163</v>
      </c>
      <c r="E83" s="227">
        <f t="shared" si="417"/>
        <v>0</v>
      </c>
      <c r="F83" s="228">
        <f t="shared" si="418"/>
        <v>0</v>
      </c>
      <c r="G83" s="227">
        <f t="shared" si="419"/>
        <v>0</v>
      </c>
      <c r="H83" s="228">
        <f t="shared" si="420"/>
        <v>0</v>
      </c>
      <c r="I83" s="227">
        <f t="shared" si="81"/>
        <v>0</v>
      </c>
      <c r="J83" s="176">
        <f t="shared" si="82"/>
        <v>19670.214007002163</v>
      </c>
      <c r="K83" s="228">
        <f t="shared" si="83"/>
        <v>19670.214007002163</v>
      </c>
      <c r="L83" s="227">
        <f t="shared" si="421"/>
        <v>0</v>
      </c>
      <c r="M83" s="176">
        <f t="shared" si="422"/>
        <v>15736.171205601731</v>
      </c>
      <c r="N83" s="228">
        <f t="shared" si="86"/>
        <v>15736.171205601731</v>
      </c>
      <c r="O83" s="176">
        <f t="shared" si="356"/>
        <v>0.26977165428321292</v>
      </c>
      <c r="P83" s="176">
        <f t="shared" si="344"/>
        <v>0</v>
      </c>
      <c r="Q83" s="176">
        <f t="shared" si="344"/>
        <v>0</v>
      </c>
      <c r="R83" s="176">
        <f t="shared" si="344"/>
        <v>0</v>
      </c>
      <c r="S83" s="176">
        <f t="shared" si="344"/>
        <v>0</v>
      </c>
      <c r="T83" s="176">
        <f t="shared" si="344"/>
        <v>0</v>
      </c>
      <c r="U83" s="176">
        <f t="shared" si="344"/>
        <v>0</v>
      </c>
      <c r="V83" s="176">
        <f t="shared" si="344"/>
        <v>0</v>
      </c>
      <c r="W83" s="176">
        <f t="shared" si="344"/>
        <v>0</v>
      </c>
      <c r="X83" s="176">
        <f t="shared" si="344"/>
        <v>0</v>
      </c>
      <c r="Y83" s="176">
        <f t="shared" si="344"/>
        <v>0</v>
      </c>
      <c r="Z83" s="176">
        <f t="shared" si="325"/>
        <v>0</v>
      </c>
      <c r="AA83" s="176">
        <f t="shared" si="325"/>
        <v>0</v>
      </c>
      <c r="AB83" s="176">
        <f t="shared" si="325"/>
        <v>0</v>
      </c>
      <c r="AC83" s="176">
        <f t="shared" si="325"/>
        <v>0</v>
      </c>
      <c r="AD83" s="176">
        <f t="shared" si="325"/>
        <v>0</v>
      </c>
      <c r="AE83" s="176">
        <f t="shared" si="325"/>
        <v>0</v>
      </c>
      <c r="AF83" s="176">
        <f t="shared" si="325"/>
        <v>0</v>
      </c>
      <c r="AG83" s="176">
        <f t="shared" si="325"/>
        <v>0</v>
      </c>
      <c r="AH83" s="176">
        <f t="shared" si="325"/>
        <v>0</v>
      </c>
      <c r="AI83" s="176">
        <f t="shared" si="325"/>
        <v>0</v>
      </c>
      <c r="AJ83" s="176">
        <f t="shared" si="396"/>
        <v>0</v>
      </c>
      <c r="AK83" s="176">
        <f t="shared" si="396"/>
        <v>0</v>
      </c>
      <c r="AL83" s="176">
        <f t="shared" si="396"/>
        <v>0</v>
      </c>
      <c r="AM83" s="176">
        <f t="shared" si="396"/>
        <v>0</v>
      </c>
      <c r="AN83" s="176">
        <f t="shared" si="396"/>
        <v>0</v>
      </c>
      <c r="AO83" s="176">
        <f t="shared" si="396"/>
        <v>0</v>
      </c>
      <c r="AP83" s="176">
        <f t="shared" si="396"/>
        <v>0</v>
      </c>
      <c r="AQ83" s="176">
        <f t="shared" si="396"/>
        <v>0</v>
      </c>
      <c r="AR83" s="176">
        <f t="shared" si="396"/>
        <v>0</v>
      </c>
      <c r="AS83" s="176">
        <f t="shared" si="396"/>
        <v>0</v>
      </c>
      <c r="AT83" s="176">
        <f t="shared" si="396"/>
        <v>0</v>
      </c>
      <c r="AU83" s="176">
        <f t="shared" si="396"/>
        <v>0</v>
      </c>
      <c r="AV83" s="176">
        <f t="shared" si="396"/>
        <v>0</v>
      </c>
      <c r="AW83" s="176">
        <f t="shared" si="396"/>
        <v>0</v>
      </c>
      <c r="AX83" s="176">
        <f t="shared" si="396"/>
        <v>0</v>
      </c>
      <c r="AY83" s="187"/>
      <c r="AZ83" s="176">
        <f t="shared" si="345"/>
        <v>0.26977165428321292</v>
      </c>
      <c r="BA83" s="176">
        <f t="shared" si="345"/>
        <v>0.26563369648720919</v>
      </c>
      <c r="BB83" s="176">
        <f t="shared" si="345"/>
        <v>0.26721829613554982</v>
      </c>
      <c r="BC83" s="176">
        <f t="shared" si="345"/>
        <v>0.26282887697681112</v>
      </c>
      <c r="BD83" s="176">
        <f t="shared" si="345"/>
        <v>0.24361994831416886</v>
      </c>
      <c r="BE83" s="176">
        <f t="shared" si="345"/>
        <v>0.23534076369014284</v>
      </c>
      <c r="BF83" s="176">
        <f t="shared" si="345"/>
        <v>0.2302028665503166</v>
      </c>
      <c r="BG83" s="176">
        <f t="shared" si="345"/>
        <v>0.23167263321999351</v>
      </c>
      <c r="BH83" s="176">
        <f t="shared" si="345"/>
        <v>0.23413209714691721</v>
      </c>
      <c r="BI83" s="176">
        <f t="shared" si="345"/>
        <v>0.23391139668846209</v>
      </c>
      <c r="BJ83" s="176">
        <f t="shared" si="326"/>
        <v>0.23057640672991855</v>
      </c>
      <c r="BK83" s="176">
        <f t="shared" si="326"/>
        <v>0.22211824146307146</v>
      </c>
      <c r="BL83" s="176">
        <f t="shared" si="326"/>
        <v>0.2193937838144332</v>
      </c>
      <c r="BM83" s="176">
        <f t="shared" si="326"/>
        <v>0.21603937118649683</v>
      </c>
      <c r="BN83" s="176">
        <f t="shared" si="326"/>
        <v>0.20745757919354618</v>
      </c>
      <c r="BO83" s="176">
        <f t="shared" si="326"/>
        <v>0.1997511130533893</v>
      </c>
      <c r="BP83" s="176">
        <f t="shared" si="326"/>
        <v>0.19685982080079684</v>
      </c>
      <c r="BQ83" s="176">
        <f t="shared" si="326"/>
        <v>0.18572770610328845</v>
      </c>
      <c r="BR83" s="176">
        <f t="shared" si="326"/>
        <v>0.18501647886244135</v>
      </c>
      <c r="BS83" s="176">
        <f t="shared" si="326"/>
        <v>0.17903505152344451</v>
      </c>
      <c r="BT83" s="176">
        <f t="shared" si="397"/>
        <v>0</v>
      </c>
      <c r="BU83" s="176">
        <f t="shared" si="397"/>
        <v>0</v>
      </c>
      <c r="BV83" s="176">
        <f t="shared" si="397"/>
        <v>0</v>
      </c>
      <c r="BW83" s="176">
        <f t="shared" si="397"/>
        <v>0</v>
      </c>
      <c r="BX83" s="176">
        <f t="shared" si="397"/>
        <v>0</v>
      </c>
      <c r="BY83" s="176">
        <f t="shared" si="397"/>
        <v>0</v>
      </c>
      <c r="BZ83" s="176">
        <f t="shared" si="397"/>
        <v>0</v>
      </c>
      <c r="CA83" s="176">
        <f t="shared" si="397"/>
        <v>0</v>
      </c>
      <c r="CB83" s="176">
        <f t="shared" si="397"/>
        <v>0</v>
      </c>
      <c r="CC83" s="176">
        <f t="shared" si="397"/>
        <v>0</v>
      </c>
      <c r="CD83" s="176">
        <f t="shared" si="397"/>
        <v>0</v>
      </c>
      <c r="CE83" s="176">
        <f t="shared" si="397"/>
        <v>0</v>
      </c>
      <c r="CF83" s="176">
        <f t="shared" si="397"/>
        <v>0</v>
      </c>
      <c r="CG83" s="176">
        <f t="shared" si="397"/>
        <v>0</v>
      </c>
      <c r="CH83" s="176">
        <f t="shared" si="397"/>
        <v>0</v>
      </c>
      <c r="CI83" s="187"/>
      <c r="CJ83" s="176">
        <v>0</v>
      </c>
      <c r="CK83" s="176">
        <f t="shared" si="414"/>
        <v>0</v>
      </c>
      <c r="CL83" s="176">
        <f t="shared" si="414"/>
        <v>0</v>
      </c>
      <c r="CM83" s="176">
        <f t="shared" si="414"/>
        <v>0</v>
      </c>
      <c r="CN83" s="176">
        <f t="shared" si="414"/>
        <v>0</v>
      </c>
      <c r="CO83" s="176">
        <f t="shared" si="414"/>
        <v>0</v>
      </c>
      <c r="CP83" s="176">
        <f t="shared" si="414"/>
        <v>0</v>
      </c>
      <c r="CQ83" s="176">
        <f t="shared" si="414"/>
        <v>0</v>
      </c>
      <c r="CR83" s="176">
        <f t="shared" si="414"/>
        <v>0</v>
      </c>
      <c r="CS83" s="176">
        <f t="shared" si="414"/>
        <v>0</v>
      </c>
      <c r="CT83" s="176">
        <f t="shared" si="414"/>
        <v>0</v>
      </c>
      <c r="CU83" s="176">
        <f t="shared" si="414"/>
        <v>0</v>
      </c>
      <c r="CV83" s="176">
        <f t="shared" si="414"/>
        <v>0</v>
      </c>
      <c r="CW83" s="176">
        <f t="shared" si="414"/>
        <v>0</v>
      </c>
      <c r="CX83" s="176">
        <f t="shared" si="414"/>
        <v>0</v>
      </c>
      <c r="CY83" s="176">
        <f t="shared" si="414"/>
        <v>0</v>
      </c>
      <c r="CZ83" s="176">
        <f t="shared" si="414"/>
        <v>0</v>
      </c>
      <c r="DA83" s="176">
        <f t="shared" si="398"/>
        <v>0</v>
      </c>
      <c r="DB83" s="176">
        <f t="shared" si="398"/>
        <v>0</v>
      </c>
      <c r="DC83" s="176">
        <f t="shared" si="398"/>
        <v>0</v>
      </c>
      <c r="DD83" s="176">
        <f t="shared" si="398"/>
        <v>0</v>
      </c>
      <c r="DE83" s="176">
        <f t="shared" si="398"/>
        <v>0</v>
      </c>
      <c r="DF83" s="176">
        <f t="shared" si="398"/>
        <v>0</v>
      </c>
      <c r="DG83" s="176">
        <f t="shared" si="398"/>
        <v>0</v>
      </c>
      <c r="DH83" s="176">
        <f t="shared" si="398"/>
        <v>0</v>
      </c>
      <c r="DI83" s="176">
        <f t="shared" si="398"/>
        <v>0</v>
      </c>
      <c r="DJ83" s="176">
        <f t="shared" si="398"/>
        <v>0</v>
      </c>
      <c r="DK83" s="176">
        <f t="shared" si="398"/>
        <v>0</v>
      </c>
      <c r="DL83" s="176">
        <f t="shared" si="398"/>
        <v>0</v>
      </c>
      <c r="DM83" s="176">
        <f t="shared" si="398"/>
        <v>0</v>
      </c>
      <c r="DN83" s="176">
        <f t="shared" si="398"/>
        <v>0</v>
      </c>
      <c r="DO83" s="176">
        <f t="shared" si="398"/>
        <v>0</v>
      </c>
      <c r="DP83" s="176">
        <f t="shared" si="319"/>
        <v>0</v>
      </c>
      <c r="DQ83" s="176">
        <f t="shared" si="319"/>
        <v>0</v>
      </c>
      <c r="DR83" s="176">
        <f t="shared" si="319"/>
        <v>0</v>
      </c>
      <c r="DS83" s="176">
        <f t="shared" si="319"/>
        <v>0</v>
      </c>
      <c r="DT83" s="187"/>
      <c r="DU83" s="176">
        <v>0</v>
      </c>
      <c r="DV83" s="176">
        <f t="shared" si="425"/>
        <v>0.26563369648720919</v>
      </c>
      <c r="DW83" s="176">
        <f t="shared" si="425"/>
        <v>0.26721829613554982</v>
      </c>
      <c r="DX83" s="176">
        <f t="shared" si="425"/>
        <v>0.26282887697681112</v>
      </c>
      <c r="DY83" s="176">
        <f t="shared" si="425"/>
        <v>0.24361994831416886</v>
      </c>
      <c r="DZ83" s="176">
        <f t="shared" si="425"/>
        <v>0.23534076369014284</v>
      </c>
      <c r="EA83" s="176">
        <f t="shared" si="425"/>
        <v>0.2302028665503166</v>
      </c>
      <c r="EB83" s="176">
        <f t="shared" si="425"/>
        <v>0.23167263321999351</v>
      </c>
      <c r="EC83" s="176">
        <f t="shared" si="425"/>
        <v>0.23413209714691721</v>
      </c>
      <c r="ED83" s="176">
        <f t="shared" si="425"/>
        <v>0.23391139668846209</v>
      </c>
      <c r="EE83" s="176">
        <f t="shared" si="425"/>
        <v>0.23057640672991855</v>
      </c>
      <c r="EF83" s="176">
        <f t="shared" si="424"/>
        <v>0.22211824146307146</v>
      </c>
      <c r="EG83" s="176">
        <f t="shared" si="424"/>
        <v>0.2193937838144332</v>
      </c>
      <c r="EH83" s="176">
        <f t="shared" si="424"/>
        <v>0.21603937118649683</v>
      </c>
      <c r="EI83" s="176">
        <f t="shared" si="424"/>
        <v>0.20745757919354618</v>
      </c>
      <c r="EJ83" s="176">
        <f t="shared" si="424"/>
        <v>0.1997511130533893</v>
      </c>
      <c r="EK83" s="176">
        <f t="shared" si="424"/>
        <v>0.19685982080079684</v>
      </c>
      <c r="EL83" s="176">
        <f t="shared" si="424"/>
        <v>0.18572770610328845</v>
      </c>
      <c r="EM83" s="176">
        <f t="shared" si="424"/>
        <v>0.18501647886244135</v>
      </c>
      <c r="EN83" s="176">
        <f t="shared" si="424"/>
        <v>0.17903505152344451</v>
      </c>
      <c r="EO83" s="176">
        <f t="shared" si="424"/>
        <v>0.17493254446951192</v>
      </c>
      <c r="EP83" s="176">
        <f t="shared" si="423"/>
        <v>0</v>
      </c>
      <c r="EQ83" s="176">
        <f t="shared" si="423"/>
        <v>0</v>
      </c>
      <c r="ER83" s="176">
        <f t="shared" si="423"/>
        <v>0</v>
      </c>
      <c r="ES83" s="176">
        <f t="shared" si="423"/>
        <v>0</v>
      </c>
      <c r="ET83" s="176">
        <f t="shared" si="423"/>
        <v>0</v>
      </c>
      <c r="EU83" s="176">
        <f t="shared" si="423"/>
        <v>0</v>
      </c>
      <c r="EV83" s="176">
        <f t="shared" si="423"/>
        <v>0</v>
      </c>
      <c r="EW83" s="176">
        <f t="shared" si="423"/>
        <v>0</v>
      </c>
      <c r="EX83" s="176">
        <f t="shared" si="423"/>
        <v>0</v>
      </c>
      <c r="EY83" s="176">
        <f t="shared" si="423"/>
        <v>0</v>
      </c>
      <c r="EZ83" s="176">
        <f t="shared" si="423"/>
        <v>0</v>
      </c>
      <c r="FA83" s="176">
        <f t="shared" si="423"/>
        <v>0</v>
      </c>
      <c r="FB83" s="176">
        <f t="shared" si="423"/>
        <v>0</v>
      </c>
      <c r="FC83" s="176">
        <f t="shared" si="423"/>
        <v>0</v>
      </c>
      <c r="FD83" s="176">
        <f t="shared" si="423"/>
        <v>0</v>
      </c>
      <c r="FE83" s="187"/>
      <c r="FF83" s="176">
        <v>0</v>
      </c>
      <c r="FG83" s="176">
        <v>81</v>
      </c>
      <c r="FH83" s="176">
        <f t="shared" si="346"/>
        <v>0</v>
      </c>
      <c r="FI83" s="176">
        <f t="shared" si="346"/>
        <v>0</v>
      </c>
      <c r="FJ83" s="176">
        <f t="shared" si="346"/>
        <v>0</v>
      </c>
      <c r="FK83" s="176">
        <f t="shared" si="346"/>
        <v>0</v>
      </c>
      <c r="FL83" s="176">
        <f t="shared" si="346"/>
        <v>0</v>
      </c>
      <c r="FM83" s="176">
        <f t="shared" si="346"/>
        <v>0</v>
      </c>
      <c r="FN83" s="176">
        <f t="shared" si="346"/>
        <v>0</v>
      </c>
      <c r="FO83" s="176">
        <f t="shared" si="346"/>
        <v>0</v>
      </c>
      <c r="FP83" s="176">
        <f t="shared" si="346"/>
        <v>0</v>
      </c>
      <c r="FQ83" s="176">
        <f t="shared" si="346"/>
        <v>0</v>
      </c>
      <c r="FR83" s="176">
        <f t="shared" si="329"/>
        <v>0</v>
      </c>
      <c r="FS83" s="176">
        <f t="shared" si="329"/>
        <v>0</v>
      </c>
      <c r="FT83" s="176">
        <f t="shared" si="329"/>
        <v>0</v>
      </c>
      <c r="FU83" s="176">
        <f t="shared" si="329"/>
        <v>0</v>
      </c>
      <c r="FV83" s="176">
        <f t="shared" si="329"/>
        <v>0</v>
      </c>
      <c r="FW83" s="176">
        <f t="shared" si="329"/>
        <v>0</v>
      </c>
      <c r="FX83" s="176">
        <f t="shared" si="329"/>
        <v>0</v>
      </c>
      <c r="FY83" s="176">
        <f t="shared" si="329"/>
        <v>0</v>
      </c>
      <c r="FZ83" s="176">
        <f t="shared" si="329"/>
        <v>0</v>
      </c>
      <c r="GA83" s="176">
        <f t="shared" si="329"/>
        <v>0</v>
      </c>
      <c r="GB83" s="176">
        <f t="shared" si="399"/>
        <v>0</v>
      </c>
      <c r="GC83" s="176">
        <f t="shared" si="399"/>
        <v>0</v>
      </c>
      <c r="GD83" s="176">
        <f t="shared" si="399"/>
        <v>0</v>
      </c>
      <c r="GE83" s="176">
        <f t="shared" si="399"/>
        <v>0</v>
      </c>
      <c r="GF83" s="176">
        <f t="shared" si="399"/>
        <v>0</v>
      </c>
      <c r="GG83" s="176">
        <f t="shared" si="399"/>
        <v>0</v>
      </c>
      <c r="GH83" s="176">
        <f t="shared" si="399"/>
        <v>0</v>
      </c>
      <c r="GI83" s="176">
        <f t="shared" si="399"/>
        <v>0</v>
      </c>
      <c r="GJ83" s="176">
        <f t="shared" si="399"/>
        <v>0</v>
      </c>
      <c r="GK83" s="176">
        <f t="shared" si="399"/>
        <v>0</v>
      </c>
      <c r="GL83" s="176">
        <f t="shared" si="399"/>
        <v>0</v>
      </c>
      <c r="GM83" s="176">
        <f t="shared" si="399"/>
        <v>0</v>
      </c>
      <c r="GN83" s="176">
        <f t="shared" si="399"/>
        <v>0</v>
      </c>
      <c r="GO83" s="176">
        <f t="shared" si="399"/>
        <v>0</v>
      </c>
      <c r="GP83" s="176">
        <f t="shared" si="399"/>
        <v>0</v>
      </c>
      <c r="GQ83" s="187"/>
      <c r="GR83" s="176">
        <v>0</v>
      </c>
      <c r="GS83" s="176">
        <v>0</v>
      </c>
      <c r="GT83" s="176">
        <f t="shared" si="347"/>
        <v>0.26721829613554982</v>
      </c>
      <c r="GU83" s="176">
        <f t="shared" si="347"/>
        <v>0.26282887697681112</v>
      </c>
      <c r="GV83" s="176">
        <f t="shared" si="347"/>
        <v>0.24361994831416886</v>
      </c>
      <c r="GW83" s="176">
        <f t="shared" si="347"/>
        <v>0.23534076369014284</v>
      </c>
      <c r="GX83" s="176">
        <f t="shared" si="347"/>
        <v>0.2302028665503166</v>
      </c>
      <c r="GY83" s="176">
        <f t="shared" si="347"/>
        <v>0.23167263321999351</v>
      </c>
      <c r="GZ83" s="176">
        <f t="shared" si="347"/>
        <v>0.23413209714691721</v>
      </c>
      <c r="HA83" s="176">
        <f t="shared" si="347"/>
        <v>0.23391139668846209</v>
      </c>
      <c r="HB83" s="176">
        <f t="shared" si="347"/>
        <v>0.23057640672991855</v>
      </c>
      <c r="HC83" s="176">
        <f t="shared" si="347"/>
        <v>0.22211824146307146</v>
      </c>
      <c r="HD83" s="176">
        <f t="shared" si="330"/>
        <v>0.2193937838144332</v>
      </c>
      <c r="HE83" s="176">
        <f t="shared" si="330"/>
        <v>0.21603937118649683</v>
      </c>
      <c r="HF83" s="176">
        <f t="shared" si="330"/>
        <v>0.20745757919354618</v>
      </c>
      <c r="HG83" s="176">
        <f t="shared" si="330"/>
        <v>0.1997511130533893</v>
      </c>
      <c r="HH83" s="176">
        <f t="shared" si="330"/>
        <v>0.19685982080079684</v>
      </c>
      <c r="HI83" s="176">
        <f t="shared" si="330"/>
        <v>0.18572770610328845</v>
      </c>
      <c r="HJ83" s="176">
        <f t="shared" si="330"/>
        <v>0.18501647886244135</v>
      </c>
      <c r="HK83" s="176">
        <f t="shared" si="330"/>
        <v>0.17903505152344451</v>
      </c>
      <c r="HL83" s="176">
        <f t="shared" si="330"/>
        <v>0.17493254446951192</v>
      </c>
      <c r="HM83" s="176">
        <f t="shared" si="330"/>
        <v>0.16979393764936562</v>
      </c>
      <c r="HN83" s="176">
        <f t="shared" si="400"/>
        <v>0</v>
      </c>
      <c r="HO83" s="176">
        <f t="shared" si="400"/>
        <v>0</v>
      </c>
      <c r="HP83" s="176">
        <f t="shared" si="400"/>
        <v>0</v>
      </c>
      <c r="HQ83" s="176">
        <f t="shared" si="400"/>
        <v>0</v>
      </c>
      <c r="HR83" s="176">
        <f t="shared" si="400"/>
        <v>0</v>
      </c>
      <c r="HS83" s="176">
        <f t="shared" si="400"/>
        <v>0</v>
      </c>
      <c r="HT83" s="176">
        <f t="shared" si="400"/>
        <v>0</v>
      </c>
      <c r="HU83" s="176">
        <f t="shared" si="400"/>
        <v>0</v>
      </c>
      <c r="HV83" s="176">
        <f t="shared" si="400"/>
        <v>0</v>
      </c>
      <c r="HW83" s="176">
        <f t="shared" si="400"/>
        <v>0</v>
      </c>
      <c r="HX83" s="176">
        <f t="shared" si="400"/>
        <v>0</v>
      </c>
      <c r="HY83" s="176">
        <f t="shared" si="400"/>
        <v>0</v>
      </c>
      <c r="HZ83" s="176">
        <f t="shared" si="400"/>
        <v>0</v>
      </c>
      <c r="IA83" s="176">
        <f t="shared" si="400"/>
        <v>0</v>
      </c>
      <c r="IB83" s="176">
        <f t="shared" si="400"/>
        <v>0</v>
      </c>
    </row>
    <row r="84" spans="1:236" s="144" customFormat="1">
      <c r="A84" s="418" t="s">
        <v>110</v>
      </c>
      <c r="B84" s="419">
        <f t="shared" si="415"/>
        <v>11246.40236420232</v>
      </c>
      <c r="C84" s="225">
        <f t="shared" si="416"/>
        <v>8421.9099309139656</v>
      </c>
      <c r="D84" s="226">
        <f t="shared" si="76"/>
        <v>19668.312295116288</v>
      </c>
      <c r="E84" s="227">
        <f t="shared" si="417"/>
        <v>0</v>
      </c>
      <c r="F84" s="228">
        <f t="shared" si="418"/>
        <v>0</v>
      </c>
      <c r="G84" s="227">
        <f t="shared" si="419"/>
        <v>0</v>
      </c>
      <c r="H84" s="228">
        <f t="shared" si="420"/>
        <v>0</v>
      </c>
      <c r="I84" s="227">
        <f t="shared" si="81"/>
        <v>11246.40236420232</v>
      </c>
      <c r="J84" s="176">
        <f t="shared" si="82"/>
        <v>8421.9099309139656</v>
      </c>
      <c r="K84" s="228">
        <f t="shared" si="83"/>
        <v>19668.312295116288</v>
      </c>
      <c r="L84" s="227">
        <f t="shared" si="421"/>
        <v>11246.40236420232</v>
      </c>
      <c r="M84" s="176">
        <f t="shared" si="422"/>
        <v>8421.9099309139656</v>
      </c>
      <c r="N84" s="228">
        <f t="shared" si="86"/>
        <v>19668.312295116288</v>
      </c>
      <c r="O84" s="176">
        <f t="shared" si="356"/>
        <v>0.51920544295684612</v>
      </c>
      <c r="P84" s="176">
        <f t="shared" si="344"/>
        <v>0.30618968729185614</v>
      </c>
      <c r="Q84" s="176">
        <f t="shared" si="344"/>
        <v>0.29518086255188714</v>
      </c>
      <c r="R84" s="176">
        <f t="shared" si="344"/>
        <v>0.29389636423767757</v>
      </c>
      <c r="S84" s="176">
        <f t="shared" si="344"/>
        <v>0.27387686270728279</v>
      </c>
      <c r="T84" s="176">
        <f t="shared" si="344"/>
        <v>0.25224075970521981</v>
      </c>
      <c r="U84" s="176">
        <f t="shared" si="344"/>
        <v>0.24392901690275742</v>
      </c>
      <c r="V84" s="176">
        <f t="shared" si="344"/>
        <v>0.23590558115812521</v>
      </c>
      <c r="W84" s="176">
        <f t="shared" si="344"/>
        <v>0.24037403062853221</v>
      </c>
      <c r="X84" s="176">
        <f t="shared" si="344"/>
        <v>0.24369828760489681</v>
      </c>
      <c r="Y84" s="176">
        <f t="shared" si="344"/>
        <v>0.24034281712162692</v>
      </c>
      <c r="Z84" s="176">
        <f t="shared" si="325"/>
        <v>0.2387683008296205</v>
      </c>
      <c r="AA84" s="176">
        <f t="shared" ref="Z84:AI109" si="426">IF(AA$1&lt;=VLOOKUP($A84,input,7,FALSE),(VLOOKUP($A84,input,5,FALSE)*VLOOKUP(AA$1,AC_RATE,2,FALSE))/((1+Discount_Rate)^(AA$1-1)),0)</f>
        <v>0.23127081103911709</v>
      </c>
      <c r="AB84" s="176">
        <f t="shared" si="426"/>
        <v>0.22709140504352993</v>
      </c>
      <c r="AC84" s="176">
        <f t="shared" si="426"/>
        <v>0.22467557115247913</v>
      </c>
      <c r="AD84" s="176">
        <f t="shared" si="426"/>
        <v>0.21679379009993655</v>
      </c>
      <c r="AE84" s="176">
        <f t="shared" si="426"/>
        <v>0</v>
      </c>
      <c r="AF84" s="176">
        <f t="shared" si="426"/>
        <v>0</v>
      </c>
      <c r="AG84" s="176">
        <f t="shared" si="426"/>
        <v>0</v>
      </c>
      <c r="AH84" s="176">
        <f t="shared" si="426"/>
        <v>0</v>
      </c>
      <c r="AI84" s="176">
        <f t="shared" si="426"/>
        <v>0</v>
      </c>
      <c r="AJ84" s="176">
        <f t="shared" si="396"/>
        <v>0</v>
      </c>
      <c r="AK84" s="176">
        <f t="shared" si="396"/>
        <v>0</v>
      </c>
      <c r="AL84" s="176">
        <f t="shared" si="396"/>
        <v>0</v>
      </c>
      <c r="AM84" s="176">
        <f t="shared" si="396"/>
        <v>0</v>
      </c>
      <c r="AN84" s="176">
        <f t="shared" si="396"/>
        <v>0</v>
      </c>
      <c r="AO84" s="176">
        <f t="shared" si="396"/>
        <v>0</v>
      </c>
      <c r="AP84" s="176">
        <f t="shared" si="396"/>
        <v>0</v>
      </c>
      <c r="AQ84" s="176">
        <f t="shared" si="396"/>
        <v>0</v>
      </c>
      <c r="AR84" s="176">
        <f t="shared" si="396"/>
        <v>0</v>
      </c>
      <c r="AS84" s="176">
        <f t="shared" si="396"/>
        <v>0</v>
      </c>
      <c r="AT84" s="176">
        <f t="shared" si="396"/>
        <v>0</v>
      </c>
      <c r="AU84" s="176">
        <f t="shared" si="396"/>
        <v>0</v>
      </c>
      <c r="AV84" s="176">
        <f t="shared" si="396"/>
        <v>0</v>
      </c>
      <c r="AW84" s="176">
        <f t="shared" si="396"/>
        <v>0</v>
      </c>
      <c r="AX84" s="176">
        <f t="shared" si="396"/>
        <v>0</v>
      </c>
      <c r="AY84" s="187"/>
      <c r="AZ84" s="176">
        <f t="shared" si="345"/>
        <v>0.21301575566498998</v>
      </c>
      <c r="BA84" s="176">
        <f t="shared" si="345"/>
        <v>0.20974836195319471</v>
      </c>
      <c r="BB84" s="176">
        <f t="shared" si="345"/>
        <v>0.21099958566835716</v>
      </c>
      <c r="BC84" s="176">
        <f t="shared" si="345"/>
        <v>0.20753363428249547</v>
      </c>
      <c r="BD84" s="176">
        <f t="shared" si="345"/>
        <v>0.19236597530268301</v>
      </c>
      <c r="BE84" s="176">
        <f t="shared" si="345"/>
        <v>0.18582860660224351</v>
      </c>
      <c r="BF84" s="176">
        <f t="shared" si="345"/>
        <v>0.18177164574519183</v>
      </c>
      <c r="BG84" s="176">
        <f t="shared" si="345"/>
        <v>0.18293219561328047</v>
      </c>
      <c r="BH84" s="176">
        <f t="shared" si="345"/>
        <v>0.18487422532102149</v>
      </c>
      <c r="BI84" s="176">
        <f t="shared" si="345"/>
        <v>0.18469995691962718</v>
      </c>
      <c r="BJ84" s="176">
        <f t="shared" si="326"/>
        <v>0.18206659868915684</v>
      </c>
      <c r="BK84" s="176">
        <f t="shared" ref="BJ84:BS109" si="427">IF(BK$1&lt;=VLOOKUP($A84,input,7,FALSE),(VLOOKUP($A84,input,6,FALSE)*VLOOKUP(BK$1,AC_RATE,3,FALSE))/((1+Discount_Rate)^(BK$1-1)),0)</f>
        <v>0.17538790418122563</v>
      </c>
      <c r="BL84" s="176">
        <f t="shared" si="427"/>
        <v>0.17323663144523735</v>
      </c>
      <c r="BM84" s="176">
        <f t="shared" si="427"/>
        <v>0.17058793678289189</v>
      </c>
      <c r="BN84" s="176">
        <f t="shared" si="427"/>
        <v>0.16381162475264796</v>
      </c>
      <c r="BO84" s="176">
        <f t="shared" si="427"/>
        <v>0</v>
      </c>
      <c r="BP84" s="176">
        <f t="shared" si="427"/>
        <v>0</v>
      </c>
      <c r="BQ84" s="176">
        <f t="shared" si="427"/>
        <v>0</v>
      </c>
      <c r="BR84" s="176">
        <f t="shared" si="427"/>
        <v>0</v>
      </c>
      <c r="BS84" s="176">
        <f t="shared" si="427"/>
        <v>0</v>
      </c>
      <c r="BT84" s="176">
        <f t="shared" si="397"/>
        <v>0</v>
      </c>
      <c r="BU84" s="176">
        <f t="shared" si="397"/>
        <v>0</v>
      </c>
      <c r="BV84" s="176">
        <f t="shared" si="397"/>
        <v>0</v>
      </c>
      <c r="BW84" s="176">
        <f t="shared" si="397"/>
        <v>0</v>
      </c>
      <c r="BX84" s="176">
        <f t="shared" si="397"/>
        <v>0</v>
      </c>
      <c r="BY84" s="176">
        <f t="shared" si="397"/>
        <v>0</v>
      </c>
      <c r="BZ84" s="176">
        <f t="shared" si="397"/>
        <v>0</v>
      </c>
      <c r="CA84" s="176">
        <f t="shared" si="397"/>
        <v>0</v>
      </c>
      <c r="CB84" s="176">
        <f t="shared" si="397"/>
        <v>0</v>
      </c>
      <c r="CC84" s="176">
        <f t="shared" si="397"/>
        <v>0</v>
      </c>
      <c r="CD84" s="176">
        <f t="shared" si="397"/>
        <v>0</v>
      </c>
      <c r="CE84" s="176">
        <f t="shared" si="397"/>
        <v>0</v>
      </c>
      <c r="CF84" s="176">
        <f t="shared" si="397"/>
        <v>0</v>
      </c>
      <c r="CG84" s="176">
        <f t="shared" si="397"/>
        <v>0</v>
      </c>
      <c r="CH84" s="176">
        <f t="shared" si="397"/>
        <v>0</v>
      </c>
      <c r="CI84" s="187"/>
      <c r="CJ84" s="176">
        <v>0</v>
      </c>
      <c r="CK84" s="176">
        <f t="shared" si="414"/>
        <v>0.29518086255188714</v>
      </c>
      <c r="CL84" s="176">
        <f t="shared" si="414"/>
        <v>0.29389636423767757</v>
      </c>
      <c r="CM84" s="176">
        <f t="shared" si="414"/>
        <v>0.27387686270728279</v>
      </c>
      <c r="CN84" s="176">
        <f t="shared" si="414"/>
        <v>0.25224075970521981</v>
      </c>
      <c r="CO84" s="176">
        <f t="shared" si="414"/>
        <v>0.24392901690275742</v>
      </c>
      <c r="CP84" s="176">
        <f t="shared" si="414"/>
        <v>0.23590558115812521</v>
      </c>
      <c r="CQ84" s="176">
        <f t="shared" si="414"/>
        <v>0.24037403062853221</v>
      </c>
      <c r="CR84" s="176">
        <f t="shared" si="414"/>
        <v>0.24369828760489681</v>
      </c>
      <c r="CS84" s="176">
        <f t="shared" si="414"/>
        <v>0.24034281712162692</v>
      </c>
      <c r="CT84" s="176">
        <f t="shared" si="414"/>
        <v>0.2387683008296205</v>
      </c>
      <c r="CU84" s="176">
        <f t="shared" si="414"/>
        <v>0.23127081103911709</v>
      </c>
      <c r="CV84" s="176">
        <f t="shared" si="414"/>
        <v>0.22709140504352993</v>
      </c>
      <c r="CW84" s="176">
        <f t="shared" si="414"/>
        <v>0.22467557115247913</v>
      </c>
      <c r="CX84" s="176">
        <f t="shared" si="414"/>
        <v>0.21679379009993655</v>
      </c>
      <c r="CY84" s="176">
        <f t="shared" si="414"/>
        <v>0.20981029417794836</v>
      </c>
      <c r="CZ84" s="176">
        <f t="shared" si="414"/>
        <v>0</v>
      </c>
      <c r="DA84" s="176">
        <f t="shared" si="398"/>
        <v>0</v>
      </c>
      <c r="DB84" s="176">
        <f t="shared" si="398"/>
        <v>0</v>
      </c>
      <c r="DC84" s="176">
        <f t="shared" si="398"/>
        <v>0</v>
      </c>
      <c r="DD84" s="176">
        <f t="shared" si="398"/>
        <v>0</v>
      </c>
      <c r="DE84" s="176">
        <f t="shared" si="398"/>
        <v>0</v>
      </c>
      <c r="DF84" s="176">
        <f t="shared" si="398"/>
        <v>0</v>
      </c>
      <c r="DG84" s="176">
        <f t="shared" si="398"/>
        <v>0</v>
      </c>
      <c r="DH84" s="176">
        <f t="shared" si="398"/>
        <v>0</v>
      </c>
      <c r="DI84" s="176">
        <f t="shared" si="398"/>
        <v>0</v>
      </c>
      <c r="DJ84" s="176">
        <f t="shared" si="398"/>
        <v>0</v>
      </c>
      <c r="DK84" s="176">
        <f t="shared" si="398"/>
        <v>0</v>
      </c>
      <c r="DL84" s="176">
        <f t="shared" si="398"/>
        <v>0</v>
      </c>
      <c r="DM84" s="176">
        <f t="shared" si="398"/>
        <v>0</v>
      </c>
      <c r="DN84" s="176">
        <f t="shared" si="398"/>
        <v>0</v>
      </c>
      <c r="DO84" s="176">
        <f t="shared" si="398"/>
        <v>0</v>
      </c>
      <c r="DP84" s="176">
        <f t="shared" si="319"/>
        <v>0</v>
      </c>
      <c r="DQ84" s="176">
        <f t="shared" si="319"/>
        <v>0</v>
      </c>
      <c r="DR84" s="176">
        <f t="shared" si="319"/>
        <v>0</v>
      </c>
      <c r="DS84" s="176">
        <f t="shared" si="319"/>
        <v>0</v>
      </c>
      <c r="DT84" s="187"/>
      <c r="DU84" s="176">
        <v>0</v>
      </c>
      <c r="DV84" s="176">
        <f t="shared" si="425"/>
        <v>0.20974836195319471</v>
      </c>
      <c r="DW84" s="176">
        <f t="shared" si="425"/>
        <v>0.21099958566835716</v>
      </c>
      <c r="DX84" s="176">
        <f t="shared" si="425"/>
        <v>0.20753363428249547</v>
      </c>
      <c r="DY84" s="176">
        <f t="shared" si="425"/>
        <v>0.19236597530268301</v>
      </c>
      <c r="DZ84" s="176">
        <f t="shared" si="425"/>
        <v>0.18582860660224351</v>
      </c>
      <c r="EA84" s="176">
        <f t="shared" si="425"/>
        <v>0.18177164574519183</v>
      </c>
      <c r="EB84" s="176">
        <f t="shared" si="425"/>
        <v>0.18293219561328047</v>
      </c>
      <c r="EC84" s="176">
        <f t="shared" si="425"/>
        <v>0.18487422532102149</v>
      </c>
      <c r="ED84" s="176">
        <f t="shared" si="425"/>
        <v>0.18469995691962718</v>
      </c>
      <c r="EE84" s="176">
        <f t="shared" si="425"/>
        <v>0.18206659868915684</v>
      </c>
      <c r="EF84" s="176">
        <f t="shared" si="424"/>
        <v>0.17538790418122563</v>
      </c>
      <c r="EG84" s="176">
        <f t="shared" si="424"/>
        <v>0.17323663144523735</v>
      </c>
      <c r="EH84" s="176">
        <f t="shared" si="424"/>
        <v>0.17058793678289189</v>
      </c>
      <c r="EI84" s="176">
        <f t="shared" si="424"/>
        <v>0.16381162475264796</v>
      </c>
      <c r="EJ84" s="176">
        <f t="shared" si="424"/>
        <v>0.15772648318092156</v>
      </c>
      <c r="EK84" s="176">
        <f t="shared" si="424"/>
        <v>0</v>
      </c>
      <c r="EL84" s="176">
        <f t="shared" si="424"/>
        <v>0</v>
      </c>
      <c r="EM84" s="176">
        <f t="shared" si="424"/>
        <v>0</v>
      </c>
      <c r="EN84" s="176">
        <f t="shared" si="424"/>
        <v>0</v>
      </c>
      <c r="EO84" s="176">
        <f t="shared" si="424"/>
        <v>0</v>
      </c>
      <c r="EP84" s="176">
        <f t="shared" si="423"/>
        <v>0</v>
      </c>
      <c r="EQ84" s="176">
        <f t="shared" si="423"/>
        <v>0</v>
      </c>
      <c r="ER84" s="176">
        <f t="shared" si="423"/>
        <v>0</v>
      </c>
      <c r="ES84" s="176">
        <f t="shared" si="423"/>
        <v>0</v>
      </c>
      <c r="ET84" s="176">
        <f t="shared" si="423"/>
        <v>0</v>
      </c>
      <c r="EU84" s="176">
        <f t="shared" si="423"/>
        <v>0</v>
      </c>
      <c r="EV84" s="176">
        <f t="shared" si="423"/>
        <v>0</v>
      </c>
      <c r="EW84" s="176">
        <f t="shared" si="423"/>
        <v>0</v>
      </c>
      <c r="EX84" s="176">
        <f t="shared" si="423"/>
        <v>0</v>
      </c>
      <c r="EY84" s="176">
        <f t="shared" si="423"/>
        <v>0</v>
      </c>
      <c r="EZ84" s="176">
        <f t="shared" si="423"/>
        <v>0</v>
      </c>
      <c r="FA84" s="176">
        <f t="shared" si="423"/>
        <v>0</v>
      </c>
      <c r="FB84" s="176">
        <f t="shared" si="423"/>
        <v>0</v>
      </c>
      <c r="FC84" s="176">
        <f t="shared" si="423"/>
        <v>0</v>
      </c>
      <c r="FD84" s="176">
        <f t="shared" si="423"/>
        <v>0</v>
      </c>
      <c r="FE84" s="187"/>
      <c r="FF84" s="176">
        <v>0</v>
      </c>
      <c r="FG84" s="176">
        <v>82</v>
      </c>
      <c r="FH84" s="176">
        <f t="shared" si="346"/>
        <v>0.29389636423767757</v>
      </c>
      <c r="FI84" s="176">
        <f t="shared" si="346"/>
        <v>0.27387686270728279</v>
      </c>
      <c r="FJ84" s="176">
        <f t="shared" si="346"/>
        <v>0.25224075970521981</v>
      </c>
      <c r="FK84" s="176">
        <f t="shared" si="346"/>
        <v>0.24392901690275742</v>
      </c>
      <c r="FL84" s="176">
        <f t="shared" si="346"/>
        <v>0.23590558115812521</v>
      </c>
      <c r="FM84" s="176">
        <f t="shared" si="346"/>
        <v>0.24037403062853221</v>
      </c>
      <c r="FN84" s="176">
        <f t="shared" si="346"/>
        <v>0.24369828760489681</v>
      </c>
      <c r="FO84" s="176">
        <f t="shared" si="346"/>
        <v>0.24034281712162692</v>
      </c>
      <c r="FP84" s="176">
        <f t="shared" si="346"/>
        <v>0.2387683008296205</v>
      </c>
      <c r="FQ84" s="176">
        <f t="shared" si="346"/>
        <v>0.23127081103911709</v>
      </c>
      <c r="FR84" s="176">
        <f t="shared" si="329"/>
        <v>0.22709140504352993</v>
      </c>
      <c r="FS84" s="176">
        <f t="shared" ref="FR84:GA109" si="428">IF(FS$1-2&lt;=VLOOKUP($A84,input,7,FALSE),(VLOOKUP($A84,input,33,FALSE)*VLOOKUP(FS$1,AC_RATE,2,FALSE))/((1+Discount_Rate)^(FS$1-1)),0)</f>
        <v>0.22467557115247913</v>
      </c>
      <c r="FT84" s="176">
        <f t="shared" si="428"/>
        <v>0.21679379009993655</v>
      </c>
      <c r="FU84" s="176">
        <f t="shared" si="428"/>
        <v>0.20981029417794836</v>
      </c>
      <c r="FV84" s="176">
        <f t="shared" si="428"/>
        <v>0.20302798128822458</v>
      </c>
      <c r="FW84" s="176">
        <f t="shared" si="428"/>
        <v>0</v>
      </c>
      <c r="FX84" s="176">
        <f t="shared" si="428"/>
        <v>0</v>
      </c>
      <c r="FY84" s="176">
        <f t="shared" si="428"/>
        <v>0</v>
      </c>
      <c r="FZ84" s="176">
        <f t="shared" si="428"/>
        <v>0</v>
      </c>
      <c r="GA84" s="176">
        <f t="shared" si="428"/>
        <v>0</v>
      </c>
      <c r="GB84" s="176">
        <f t="shared" si="399"/>
        <v>0</v>
      </c>
      <c r="GC84" s="176">
        <f t="shared" si="399"/>
        <v>0</v>
      </c>
      <c r="GD84" s="176">
        <f t="shared" si="399"/>
        <v>0</v>
      </c>
      <c r="GE84" s="176">
        <f t="shared" si="399"/>
        <v>0</v>
      </c>
      <c r="GF84" s="176">
        <f t="shared" si="399"/>
        <v>0</v>
      </c>
      <c r="GG84" s="176">
        <f t="shared" si="399"/>
        <v>0</v>
      </c>
      <c r="GH84" s="176">
        <f t="shared" si="399"/>
        <v>0</v>
      </c>
      <c r="GI84" s="176">
        <f t="shared" si="399"/>
        <v>0</v>
      </c>
      <c r="GJ84" s="176">
        <f t="shared" si="399"/>
        <v>0</v>
      </c>
      <c r="GK84" s="176">
        <f t="shared" si="399"/>
        <v>0</v>
      </c>
      <c r="GL84" s="176">
        <f t="shared" si="399"/>
        <v>0</v>
      </c>
      <c r="GM84" s="176">
        <f t="shared" si="399"/>
        <v>0</v>
      </c>
      <c r="GN84" s="176">
        <f t="shared" si="399"/>
        <v>0</v>
      </c>
      <c r="GO84" s="176">
        <f t="shared" si="399"/>
        <v>0</v>
      </c>
      <c r="GP84" s="176">
        <f t="shared" si="399"/>
        <v>0</v>
      </c>
      <c r="GQ84" s="187"/>
      <c r="GR84" s="176">
        <v>0</v>
      </c>
      <c r="GS84" s="176">
        <v>0</v>
      </c>
      <c r="GT84" s="176">
        <f t="shared" si="347"/>
        <v>0.21099958566835716</v>
      </c>
      <c r="GU84" s="176">
        <f t="shared" si="347"/>
        <v>0.20753363428249547</v>
      </c>
      <c r="GV84" s="176">
        <f t="shared" si="347"/>
        <v>0.19236597530268301</v>
      </c>
      <c r="GW84" s="176">
        <f t="shared" si="347"/>
        <v>0.18582860660224351</v>
      </c>
      <c r="GX84" s="176">
        <f t="shared" si="347"/>
        <v>0.18177164574519183</v>
      </c>
      <c r="GY84" s="176">
        <f t="shared" si="347"/>
        <v>0.18293219561328047</v>
      </c>
      <c r="GZ84" s="176">
        <f t="shared" si="347"/>
        <v>0.18487422532102149</v>
      </c>
      <c r="HA84" s="176">
        <f t="shared" si="347"/>
        <v>0.18469995691962718</v>
      </c>
      <c r="HB84" s="176">
        <f t="shared" si="347"/>
        <v>0.18206659868915684</v>
      </c>
      <c r="HC84" s="176">
        <f t="shared" si="347"/>
        <v>0.17538790418122563</v>
      </c>
      <c r="HD84" s="176">
        <f t="shared" si="330"/>
        <v>0.17323663144523735</v>
      </c>
      <c r="HE84" s="176">
        <f t="shared" ref="HD84:HM109" si="429">IF(HE$1-2&lt;=VLOOKUP($A84,input,7,FALSE),(VLOOKUP($A84,input,34,FALSE)*VLOOKUP(HE$1,AC_RATE,3,FALSE))/((1+Discount_Rate)^(HE$1-1)),0)</f>
        <v>0.17058793678289189</v>
      </c>
      <c r="HF84" s="176">
        <f t="shared" si="429"/>
        <v>0.16381162475264796</v>
      </c>
      <c r="HG84" s="176">
        <f t="shared" si="429"/>
        <v>0.15772648318092156</v>
      </c>
      <c r="HH84" s="176">
        <f t="shared" si="429"/>
        <v>0.15544347533241076</v>
      </c>
      <c r="HI84" s="176">
        <f t="shared" si="429"/>
        <v>0</v>
      </c>
      <c r="HJ84" s="176">
        <f t="shared" si="429"/>
        <v>0</v>
      </c>
      <c r="HK84" s="176">
        <f t="shared" si="429"/>
        <v>0</v>
      </c>
      <c r="HL84" s="176">
        <f t="shared" si="429"/>
        <v>0</v>
      </c>
      <c r="HM84" s="176">
        <f t="shared" si="429"/>
        <v>0</v>
      </c>
      <c r="HN84" s="176">
        <f t="shared" si="400"/>
        <v>0</v>
      </c>
      <c r="HO84" s="176">
        <f t="shared" si="400"/>
        <v>0</v>
      </c>
      <c r="HP84" s="176">
        <f t="shared" si="400"/>
        <v>0</v>
      </c>
      <c r="HQ84" s="176">
        <f t="shared" si="400"/>
        <v>0</v>
      </c>
      <c r="HR84" s="176">
        <f t="shared" si="400"/>
        <v>0</v>
      </c>
      <c r="HS84" s="176">
        <f t="shared" si="400"/>
        <v>0</v>
      </c>
      <c r="HT84" s="176">
        <f t="shared" si="400"/>
        <v>0</v>
      </c>
      <c r="HU84" s="176">
        <f t="shared" si="400"/>
        <v>0</v>
      </c>
      <c r="HV84" s="176">
        <f t="shared" si="400"/>
        <v>0</v>
      </c>
      <c r="HW84" s="176">
        <f t="shared" si="400"/>
        <v>0</v>
      </c>
      <c r="HX84" s="176">
        <f t="shared" si="400"/>
        <v>0</v>
      </c>
      <c r="HY84" s="176">
        <f t="shared" si="400"/>
        <v>0</v>
      </c>
      <c r="HZ84" s="176">
        <f t="shared" si="400"/>
        <v>0</v>
      </c>
      <c r="IA84" s="176">
        <f t="shared" si="400"/>
        <v>0</v>
      </c>
      <c r="IB84" s="176">
        <f t="shared" si="400"/>
        <v>0</v>
      </c>
    </row>
    <row r="85" spans="1:236" s="144" customFormat="1">
      <c r="A85" s="418" t="s">
        <v>111</v>
      </c>
      <c r="B85" s="419">
        <f>SUM(P85:AX85)*VLOOKUP($A85,input,12,FALSE)</f>
        <v>37794.792963742475</v>
      </c>
      <c r="C85" s="225">
        <f>SUM(AZ85:CH85)*VLOOKUP($A85,input,12,FALSE)</f>
        <v>28302.770245118874</v>
      </c>
      <c r="D85" s="226">
        <f>SUM(B85:C85)</f>
        <v>66097.563208861349</v>
      </c>
      <c r="E85" s="227">
        <f>IF(Years&gt;1,SUM(CJ85:DS85)*VLOOKUP($A85,input,26,FALSE),0)</f>
        <v>0</v>
      </c>
      <c r="F85" s="228">
        <f>IF(Years&gt;1,SUM(DU85:FD85)*VLOOKUP($A85,input,26,FALSE),0)</f>
        <v>0</v>
      </c>
      <c r="G85" s="227">
        <f>IF(Years&gt;2,SUM(FF85:GP85)*VLOOKUP($A85,input,40,FALSE),0)</f>
        <v>0</v>
      </c>
      <c r="H85" s="228">
        <f>IF(Years&gt;2,SUM(GR85:IB85)*VLOOKUP($A85,input,40,FALSE),0)</f>
        <v>0</v>
      </c>
      <c r="I85" s="227">
        <f>B85+E85+G85</f>
        <v>37794.792963742475</v>
      </c>
      <c r="J85" s="176">
        <f>H85+F85+C85</f>
        <v>28302.770245118874</v>
      </c>
      <c r="K85" s="228">
        <f>SUM(I85:J85)</f>
        <v>66097.563208861349</v>
      </c>
      <c r="L85" s="227">
        <f>(B85*VLOOKUP($A85,input,16,FALSE))+(E85*VLOOKUP($A85,input,30,FALSE))+(G85*VLOOKUP($A85,input,44,FALSE))</f>
        <v>37794.792963742475</v>
      </c>
      <c r="M85" s="176">
        <f>(C85*(VLOOKUP($A85,input,16,FALSE))+(F85*VLOOKUP($A85,input,30,FALSE))+(H85*VLOOKUP($A85,input,44,FALSE)))</f>
        <v>28302.770245118874</v>
      </c>
      <c r="N85" s="228">
        <f>SUM(L85:M85)</f>
        <v>66097.563208861349</v>
      </c>
      <c r="O85" s="176">
        <f t="shared" si="356"/>
        <v>0.51920544295684612</v>
      </c>
      <c r="P85" s="176">
        <f t="shared" si="344"/>
        <v>0.30618968729185614</v>
      </c>
      <c r="Q85" s="176">
        <f t="shared" si="344"/>
        <v>0.29518086255188714</v>
      </c>
      <c r="R85" s="176">
        <f t="shared" si="344"/>
        <v>0.29389636423767757</v>
      </c>
      <c r="S85" s="176">
        <f t="shared" si="344"/>
        <v>0.27387686270728279</v>
      </c>
      <c r="T85" s="176">
        <f t="shared" si="344"/>
        <v>0.25224075970521981</v>
      </c>
      <c r="U85" s="176">
        <f t="shared" si="344"/>
        <v>0.24392901690275742</v>
      </c>
      <c r="V85" s="176">
        <f t="shared" si="344"/>
        <v>0.23590558115812521</v>
      </c>
      <c r="W85" s="176">
        <f t="shared" si="344"/>
        <v>0.24037403062853221</v>
      </c>
      <c r="X85" s="176">
        <f t="shared" si="344"/>
        <v>0.24369828760489681</v>
      </c>
      <c r="Y85" s="176">
        <f t="shared" si="344"/>
        <v>0.24034281712162692</v>
      </c>
      <c r="Z85" s="176">
        <f t="shared" si="426"/>
        <v>0.2387683008296205</v>
      </c>
      <c r="AA85" s="176">
        <f t="shared" si="426"/>
        <v>0.23127081103911709</v>
      </c>
      <c r="AB85" s="176">
        <f t="shared" si="426"/>
        <v>0.22709140504352993</v>
      </c>
      <c r="AC85" s="176">
        <f t="shared" si="426"/>
        <v>0.22467557115247913</v>
      </c>
      <c r="AD85" s="176">
        <f t="shared" si="426"/>
        <v>0.21679379009993655</v>
      </c>
      <c r="AE85" s="176">
        <f t="shared" si="426"/>
        <v>0</v>
      </c>
      <c r="AF85" s="176">
        <f t="shared" si="426"/>
        <v>0</v>
      </c>
      <c r="AG85" s="176">
        <f t="shared" si="426"/>
        <v>0</v>
      </c>
      <c r="AH85" s="176">
        <f t="shared" si="426"/>
        <v>0</v>
      </c>
      <c r="AI85" s="176">
        <f t="shared" si="426"/>
        <v>0</v>
      </c>
      <c r="AJ85" s="176">
        <f t="shared" si="396"/>
        <v>0</v>
      </c>
      <c r="AK85" s="176">
        <f t="shared" si="396"/>
        <v>0</v>
      </c>
      <c r="AL85" s="176">
        <f t="shared" si="396"/>
        <v>0</v>
      </c>
      <c r="AM85" s="176">
        <f t="shared" si="396"/>
        <v>0</v>
      </c>
      <c r="AN85" s="176">
        <f t="shared" si="396"/>
        <v>0</v>
      </c>
      <c r="AO85" s="176">
        <f t="shared" si="396"/>
        <v>0</v>
      </c>
      <c r="AP85" s="176">
        <f t="shared" si="396"/>
        <v>0</v>
      </c>
      <c r="AQ85" s="176">
        <f t="shared" si="396"/>
        <v>0</v>
      </c>
      <c r="AR85" s="176">
        <f t="shared" si="396"/>
        <v>0</v>
      </c>
      <c r="AS85" s="176">
        <f t="shared" si="396"/>
        <v>0</v>
      </c>
      <c r="AT85" s="176">
        <f t="shared" si="396"/>
        <v>0</v>
      </c>
      <c r="AU85" s="176">
        <f t="shared" si="396"/>
        <v>0</v>
      </c>
      <c r="AV85" s="176">
        <f t="shared" si="396"/>
        <v>0</v>
      </c>
      <c r="AW85" s="176">
        <f t="shared" si="396"/>
        <v>0</v>
      </c>
      <c r="AX85" s="176">
        <f t="shared" si="396"/>
        <v>0</v>
      </c>
      <c r="AY85" s="187"/>
      <c r="AZ85" s="176">
        <f t="shared" si="345"/>
        <v>0.21301575566498998</v>
      </c>
      <c r="BA85" s="176">
        <f t="shared" si="345"/>
        <v>0.20974836195319471</v>
      </c>
      <c r="BB85" s="176">
        <f t="shared" si="345"/>
        <v>0.21099958566835716</v>
      </c>
      <c r="BC85" s="176">
        <f t="shared" si="345"/>
        <v>0.20753363428249547</v>
      </c>
      <c r="BD85" s="176">
        <f t="shared" si="345"/>
        <v>0.19236597530268301</v>
      </c>
      <c r="BE85" s="176">
        <f t="shared" si="345"/>
        <v>0.18582860660224351</v>
      </c>
      <c r="BF85" s="176">
        <f t="shared" si="345"/>
        <v>0.18177164574519183</v>
      </c>
      <c r="BG85" s="176">
        <f t="shared" si="345"/>
        <v>0.18293219561328047</v>
      </c>
      <c r="BH85" s="176">
        <f t="shared" si="345"/>
        <v>0.18487422532102149</v>
      </c>
      <c r="BI85" s="176">
        <f t="shared" si="345"/>
        <v>0.18469995691962718</v>
      </c>
      <c r="BJ85" s="176">
        <f t="shared" si="427"/>
        <v>0.18206659868915684</v>
      </c>
      <c r="BK85" s="176">
        <f t="shared" si="427"/>
        <v>0.17538790418122563</v>
      </c>
      <c r="BL85" s="176">
        <f t="shared" si="427"/>
        <v>0.17323663144523735</v>
      </c>
      <c r="BM85" s="176">
        <f t="shared" si="427"/>
        <v>0.17058793678289189</v>
      </c>
      <c r="BN85" s="176">
        <f t="shared" si="427"/>
        <v>0.16381162475264796</v>
      </c>
      <c r="BO85" s="176">
        <f t="shared" si="427"/>
        <v>0</v>
      </c>
      <c r="BP85" s="176">
        <f t="shared" si="427"/>
        <v>0</v>
      </c>
      <c r="BQ85" s="176">
        <f t="shared" si="427"/>
        <v>0</v>
      </c>
      <c r="BR85" s="176">
        <f t="shared" si="427"/>
        <v>0</v>
      </c>
      <c r="BS85" s="176">
        <f t="shared" si="427"/>
        <v>0</v>
      </c>
      <c r="BT85" s="176">
        <f t="shared" si="397"/>
        <v>0</v>
      </c>
      <c r="BU85" s="176">
        <f t="shared" si="397"/>
        <v>0</v>
      </c>
      <c r="BV85" s="176">
        <f t="shared" si="397"/>
        <v>0</v>
      </c>
      <c r="BW85" s="176">
        <f t="shared" si="397"/>
        <v>0</v>
      </c>
      <c r="BX85" s="176">
        <f t="shared" si="397"/>
        <v>0</v>
      </c>
      <c r="BY85" s="176">
        <f t="shared" si="397"/>
        <v>0</v>
      </c>
      <c r="BZ85" s="176">
        <f t="shared" si="397"/>
        <v>0</v>
      </c>
      <c r="CA85" s="176">
        <f t="shared" si="397"/>
        <v>0</v>
      </c>
      <c r="CB85" s="176">
        <f t="shared" si="397"/>
        <v>0</v>
      </c>
      <c r="CC85" s="176">
        <f t="shared" si="397"/>
        <v>0</v>
      </c>
      <c r="CD85" s="176">
        <f t="shared" si="397"/>
        <v>0</v>
      </c>
      <c r="CE85" s="176">
        <f t="shared" si="397"/>
        <v>0</v>
      </c>
      <c r="CF85" s="176">
        <f t="shared" si="397"/>
        <v>0</v>
      </c>
      <c r="CG85" s="176">
        <f t="shared" si="397"/>
        <v>0</v>
      </c>
      <c r="CH85" s="176">
        <f t="shared" si="397"/>
        <v>0</v>
      </c>
      <c r="CI85" s="187"/>
      <c r="CJ85" s="176">
        <v>0</v>
      </c>
      <c r="CK85" s="176">
        <f t="shared" si="414"/>
        <v>0.29518086255188714</v>
      </c>
      <c r="CL85" s="176">
        <f t="shared" si="414"/>
        <v>0.29389636423767757</v>
      </c>
      <c r="CM85" s="176">
        <f t="shared" si="414"/>
        <v>0.27387686270728279</v>
      </c>
      <c r="CN85" s="176">
        <f t="shared" si="414"/>
        <v>0.25224075970521981</v>
      </c>
      <c r="CO85" s="176">
        <f t="shared" si="414"/>
        <v>0.24392901690275742</v>
      </c>
      <c r="CP85" s="176">
        <f t="shared" si="414"/>
        <v>0.23590558115812521</v>
      </c>
      <c r="CQ85" s="176">
        <f t="shared" si="414"/>
        <v>0.24037403062853221</v>
      </c>
      <c r="CR85" s="176">
        <f t="shared" si="414"/>
        <v>0.24369828760489681</v>
      </c>
      <c r="CS85" s="176">
        <f t="shared" si="414"/>
        <v>0.24034281712162692</v>
      </c>
      <c r="CT85" s="176">
        <f t="shared" si="414"/>
        <v>0.2387683008296205</v>
      </c>
      <c r="CU85" s="176">
        <f t="shared" si="414"/>
        <v>0.23127081103911709</v>
      </c>
      <c r="CV85" s="176">
        <f t="shared" si="414"/>
        <v>0.22709140504352993</v>
      </c>
      <c r="CW85" s="176">
        <f t="shared" si="414"/>
        <v>0.22467557115247913</v>
      </c>
      <c r="CX85" s="176">
        <f t="shared" si="414"/>
        <v>0.21679379009993655</v>
      </c>
      <c r="CY85" s="176">
        <f t="shared" si="414"/>
        <v>0.20981029417794836</v>
      </c>
      <c r="CZ85" s="176">
        <f t="shared" si="414"/>
        <v>0</v>
      </c>
      <c r="DA85" s="176">
        <f t="shared" si="398"/>
        <v>0</v>
      </c>
      <c r="DB85" s="176">
        <f t="shared" si="398"/>
        <v>0</v>
      </c>
      <c r="DC85" s="176">
        <f t="shared" si="398"/>
        <v>0</v>
      </c>
      <c r="DD85" s="176">
        <f t="shared" si="398"/>
        <v>0</v>
      </c>
      <c r="DE85" s="176">
        <f t="shared" si="398"/>
        <v>0</v>
      </c>
      <c r="DF85" s="176">
        <f t="shared" si="398"/>
        <v>0</v>
      </c>
      <c r="DG85" s="176">
        <f t="shared" si="398"/>
        <v>0</v>
      </c>
      <c r="DH85" s="176">
        <f t="shared" si="398"/>
        <v>0</v>
      </c>
      <c r="DI85" s="176">
        <f t="shared" si="398"/>
        <v>0</v>
      </c>
      <c r="DJ85" s="176">
        <f t="shared" si="398"/>
        <v>0</v>
      </c>
      <c r="DK85" s="176">
        <f t="shared" si="398"/>
        <v>0</v>
      </c>
      <c r="DL85" s="176">
        <f t="shared" si="398"/>
        <v>0</v>
      </c>
      <c r="DM85" s="176">
        <f t="shared" si="398"/>
        <v>0</v>
      </c>
      <c r="DN85" s="176">
        <f t="shared" si="398"/>
        <v>0</v>
      </c>
      <c r="DO85" s="176">
        <f t="shared" si="398"/>
        <v>0</v>
      </c>
      <c r="DP85" s="176">
        <f t="shared" si="319"/>
        <v>0</v>
      </c>
      <c r="DQ85" s="176">
        <f t="shared" si="319"/>
        <v>0</v>
      </c>
      <c r="DR85" s="176">
        <f t="shared" si="319"/>
        <v>0</v>
      </c>
      <c r="DS85" s="176">
        <f t="shared" si="319"/>
        <v>0</v>
      </c>
      <c r="DT85" s="187"/>
      <c r="DU85" s="176">
        <v>0</v>
      </c>
      <c r="DV85" s="176">
        <f t="shared" si="425"/>
        <v>0.20974836195319471</v>
      </c>
      <c r="DW85" s="176">
        <f t="shared" si="425"/>
        <v>0.21099958566835716</v>
      </c>
      <c r="DX85" s="176">
        <f t="shared" si="425"/>
        <v>0.20753363428249547</v>
      </c>
      <c r="DY85" s="176">
        <f t="shared" si="425"/>
        <v>0.19236597530268301</v>
      </c>
      <c r="DZ85" s="176">
        <f t="shared" si="425"/>
        <v>0.18582860660224351</v>
      </c>
      <c r="EA85" s="176">
        <f t="shared" si="425"/>
        <v>0.18177164574519183</v>
      </c>
      <c r="EB85" s="176">
        <f t="shared" si="425"/>
        <v>0.18293219561328047</v>
      </c>
      <c r="EC85" s="176">
        <f t="shared" si="425"/>
        <v>0.18487422532102149</v>
      </c>
      <c r="ED85" s="176">
        <f t="shared" si="425"/>
        <v>0.18469995691962718</v>
      </c>
      <c r="EE85" s="176">
        <f t="shared" si="425"/>
        <v>0.18206659868915684</v>
      </c>
      <c r="EF85" s="176">
        <f t="shared" si="424"/>
        <v>0.17538790418122563</v>
      </c>
      <c r="EG85" s="176">
        <f t="shared" si="424"/>
        <v>0.17323663144523735</v>
      </c>
      <c r="EH85" s="176">
        <f t="shared" si="424"/>
        <v>0.17058793678289189</v>
      </c>
      <c r="EI85" s="176">
        <f t="shared" si="424"/>
        <v>0.16381162475264796</v>
      </c>
      <c r="EJ85" s="176">
        <f t="shared" si="424"/>
        <v>0.15772648318092156</v>
      </c>
      <c r="EK85" s="176">
        <f t="shared" si="424"/>
        <v>0</v>
      </c>
      <c r="EL85" s="176">
        <f t="shared" si="424"/>
        <v>0</v>
      </c>
      <c r="EM85" s="176">
        <f t="shared" si="424"/>
        <v>0</v>
      </c>
      <c r="EN85" s="176">
        <f t="shared" si="424"/>
        <v>0</v>
      </c>
      <c r="EO85" s="176">
        <f t="shared" si="424"/>
        <v>0</v>
      </c>
      <c r="EP85" s="176">
        <f t="shared" si="423"/>
        <v>0</v>
      </c>
      <c r="EQ85" s="176">
        <f t="shared" si="423"/>
        <v>0</v>
      </c>
      <c r="ER85" s="176">
        <f t="shared" si="423"/>
        <v>0</v>
      </c>
      <c r="ES85" s="176">
        <f t="shared" si="423"/>
        <v>0</v>
      </c>
      <c r="ET85" s="176">
        <f t="shared" si="423"/>
        <v>0</v>
      </c>
      <c r="EU85" s="176">
        <f t="shared" si="423"/>
        <v>0</v>
      </c>
      <c r="EV85" s="176">
        <f t="shared" si="423"/>
        <v>0</v>
      </c>
      <c r="EW85" s="176">
        <f t="shared" si="423"/>
        <v>0</v>
      </c>
      <c r="EX85" s="176">
        <f t="shared" si="423"/>
        <v>0</v>
      </c>
      <c r="EY85" s="176">
        <f t="shared" si="423"/>
        <v>0</v>
      </c>
      <c r="EZ85" s="176">
        <f t="shared" si="423"/>
        <v>0</v>
      </c>
      <c r="FA85" s="176">
        <f t="shared" si="423"/>
        <v>0</v>
      </c>
      <c r="FB85" s="176">
        <f t="shared" si="423"/>
        <v>0</v>
      </c>
      <c r="FC85" s="176">
        <f t="shared" si="423"/>
        <v>0</v>
      </c>
      <c r="FD85" s="176">
        <f t="shared" si="423"/>
        <v>0</v>
      </c>
      <c r="FE85" s="187"/>
      <c r="FF85" s="176">
        <v>0</v>
      </c>
      <c r="FG85" s="176">
        <v>83</v>
      </c>
      <c r="FH85" s="176">
        <f t="shared" si="346"/>
        <v>0.29389636423767757</v>
      </c>
      <c r="FI85" s="176">
        <f t="shared" si="346"/>
        <v>0.27387686270728279</v>
      </c>
      <c r="FJ85" s="176">
        <f t="shared" si="346"/>
        <v>0.25224075970521981</v>
      </c>
      <c r="FK85" s="176">
        <f t="shared" si="346"/>
        <v>0.24392901690275742</v>
      </c>
      <c r="FL85" s="176">
        <f t="shared" si="346"/>
        <v>0.23590558115812521</v>
      </c>
      <c r="FM85" s="176">
        <f t="shared" si="346"/>
        <v>0.24037403062853221</v>
      </c>
      <c r="FN85" s="176">
        <f t="shared" si="346"/>
        <v>0.24369828760489681</v>
      </c>
      <c r="FO85" s="176">
        <f t="shared" si="346"/>
        <v>0.24034281712162692</v>
      </c>
      <c r="FP85" s="176">
        <f t="shared" si="346"/>
        <v>0.2387683008296205</v>
      </c>
      <c r="FQ85" s="176">
        <f t="shared" si="346"/>
        <v>0.23127081103911709</v>
      </c>
      <c r="FR85" s="176">
        <f t="shared" si="428"/>
        <v>0.22709140504352993</v>
      </c>
      <c r="FS85" s="176">
        <f t="shared" si="428"/>
        <v>0.22467557115247913</v>
      </c>
      <c r="FT85" s="176">
        <f t="shared" si="428"/>
        <v>0.21679379009993655</v>
      </c>
      <c r="FU85" s="176">
        <f t="shared" si="428"/>
        <v>0.20981029417794836</v>
      </c>
      <c r="FV85" s="176">
        <f t="shared" si="428"/>
        <v>0.20302798128822458</v>
      </c>
      <c r="FW85" s="176">
        <f t="shared" si="428"/>
        <v>0</v>
      </c>
      <c r="FX85" s="176">
        <f t="shared" si="428"/>
        <v>0</v>
      </c>
      <c r="FY85" s="176">
        <f t="shared" si="428"/>
        <v>0</v>
      </c>
      <c r="FZ85" s="176">
        <f t="shared" si="428"/>
        <v>0</v>
      </c>
      <c r="GA85" s="176">
        <f t="shared" si="428"/>
        <v>0</v>
      </c>
      <c r="GB85" s="176">
        <f t="shared" si="399"/>
        <v>0</v>
      </c>
      <c r="GC85" s="176">
        <f t="shared" si="399"/>
        <v>0</v>
      </c>
      <c r="GD85" s="176">
        <f t="shared" si="399"/>
        <v>0</v>
      </c>
      <c r="GE85" s="176">
        <f t="shared" si="399"/>
        <v>0</v>
      </c>
      <c r="GF85" s="176">
        <f t="shared" si="399"/>
        <v>0</v>
      </c>
      <c r="GG85" s="176">
        <f t="shared" si="399"/>
        <v>0</v>
      </c>
      <c r="GH85" s="176">
        <f t="shared" si="399"/>
        <v>0</v>
      </c>
      <c r="GI85" s="176">
        <f t="shared" si="399"/>
        <v>0</v>
      </c>
      <c r="GJ85" s="176">
        <f t="shared" si="399"/>
        <v>0</v>
      </c>
      <c r="GK85" s="176">
        <f t="shared" si="399"/>
        <v>0</v>
      </c>
      <c r="GL85" s="176">
        <f t="shared" si="399"/>
        <v>0</v>
      </c>
      <c r="GM85" s="176">
        <f t="shared" si="399"/>
        <v>0</v>
      </c>
      <c r="GN85" s="176">
        <f t="shared" si="399"/>
        <v>0</v>
      </c>
      <c r="GO85" s="176">
        <f t="shared" si="399"/>
        <v>0</v>
      </c>
      <c r="GP85" s="176">
        <f t="shared" si="399"/>
        <v>0</v>
      </c>
      <c r="GQ85" s="187"/>
      <c r="GR85" s="176">
        <v>0</v>
      </c>
      <c r="GS85" s="176">
        <v>0</v>
      </c>
      <c r="GT85" s="176">
        <f t="shared" si="347"/>
        <v>0.21099958566835716</v>
      </c>
      <c r="GU85" s="176">
        <f t="shared" si="347"/>
        <v>0.20753363428249547</v>
      </c>
      <c r="GV85" s="176">
        <f t="shared" si="347"/>
        <v>0.19236597530268301</v>
      </c>
      <c r="GW85" s="176">
        <f t="shared" si="347"/>
        <v>0.18582860660224351</v>
      </c>
      <c r="GX85" s="176">
        <f t="shared" si="347"/>
        <v>0.18177164574519183</v>
      </c>
      <c r="GY85" s="176">
        <f t="shared" si="347"/>
        <v>0.18293219561328047</v>
      </c>
      <c r="GZ85" s="176">
        <f t="shared" si="347"/>
        <v>0.18487422532102149</v>
      </c>
      <c r="HA85" s="176">
        <f t="shared" si="347"/>
        <v>0.18469995691962718</v>
      </c>
      <c r="HB85" s="176">
        <f t="shared" si="347"/>
        <v>0.18206659868915684</v>
      </c>
      <c r="HC85" s="176">
        <f t="shared" si="347"/>
        <v>0.17538790418122563</v>
      </c>
      <c r="HD85" s="176">
        <f t="shared" si="429"/>
        <v>0.17323663144523735</v>
      </c>
      <c r="HE85" s="176">
        <f t="shared" si="429"/>
        <v>0.17058793678289189</v>
      </c>
      <c r="HF85" s="176">
        <f t="shared" si="429"/>
        <v>0.16381162475264796</v>
      </c>
      <c r="HG85" s="176">
        <f t="shared" si="429"/>
        <v>0.15772648318092156</v>
      </c>
      <c r="HH85" s="176">
        <f t="shared" si="429"/>
        <v>0.15544347533241076</v>
      </c>
      <c r="HI85" s="176">
        <f t="shared" si="429"/>
        <v>0</v>
      </c>
      <c r="HJ85" s="176">
        <f t="shared" si="429"/>
        <v>0</v>
      </c>
      <c r="HK85" s="176">
        <f t="shared" si="429"/>
        <v>0</v>
      </c>
      <c r="HL85" s="176">
        <f t="shared" si="429"/>
        <v>0</v>
      </c>
      <c r="HM85" s="176">
        <f t="shared" si="429"/>
        <v>0</v>
      </c>
      <c r="HN85" s="176">
        <f t="shared" si="400"/>
        <v>0</v>
      </c>
      <c r="HO85" s="176">
        <f t="shared" si="400"/>
        <v>0</v>
      </c>
      <c r="HP85" s="176">
        <f t="shared" si="400"/>
        <v>0</v>
      </c>
      <c r="HQ85" s="176">
        <f t="shared" si="400"/>
        <v>0</v>
      </c>
      <c r="HR85" s="176">
        <f t="shared" si="400"/>
        <v>0</v>
      </c>
      <c r="HS85" s="176">
        <f t="shared" si="400"/>
        <v>0</v>
      </c>
      <c r="HT85" s="176">
        <f t="shared" si="400"/>
        <v>0</v>
      </c>
      <c r="HU85" s="176">
        <f t="shared" si="400"/>
        <v>0</v>
      </c>
      <c r="HV85" s="176">
        <f t="shared" si="400"/>
        <v>0</v>
      </c>
      <c r="HW85" s="176">
        <f t="shared" si="400"/>
        <v>0</v>
      </c>
      <c r="HX85" s="176">
        <f t="shared" si="400"/>
        <v>0</v>
      </c>
      <c r="HY85" s="176">
        <f t="shared" si="400"/>
        <v>0</v>
      </c>
      <c r="HZ85" s="176">
        <f t="shared" si="400"/>
        <v>0</v>
      </c>
      <c r="IA85" s="176">
        <f t="shared" si="400"/>
        <v>0</v>
      </c>
      <c r="IB85" s="176">
        <f t="shared" si="400"/>
        <v>0</v>
      </c>
    </row>
    <row r="86" spans="1:236" s="144" customFormat="1">
      <c r="A86" s="418" t="s">
        <v>124</v>
      </c>
      <c r="B86" s="419">
        <f t="shared" si="415"/>
        <v>164.72337438899956</v>
      </c>
      <c r="C86" s="225">
        <f t="shared" si="416"/>
        <v>122.24650730028614</v>
      </c>
      <c r="D86" s="226">
        <f t="shared" si="76"/>
        <v>286.96988168928567</v>
      </c>
      <c r="E86" s="227">
        <f t="shared" si="417"/>
        <v>0</v>
      </c>
      <c r="F86" s="228">
        <f t="shared" si="418"/>
        <v>0</v>
      </c>
      <c r="G86" s="227">
        <f t="shared" si="419"/>
        <v>0</v>
      </c>
      <c r="H86" s="228">
        <f t="shared" si="420"/>
        <v>0</v>
      </c>
      <c r="I86" s="227">
        <f t="shared" si="81"/>
        <v>164.72337438899956</v>
      </c>
      <c r="J86" s="176">
        <f t="shared" si="82"/>
        <v>122.24650730028614</v>
      </c>
      <c r="K86" s="228">
        <f t="shared" si="83"/>
        <v>286.96988168928567</v>
      </c>
      <c r="L86" s="227">
        <f t="shared" si="421"/>
        <v>131.77869951119965</v>
      </c>
      <c r="M86" s="176">
        <f t="shared" si="422"/>
        <v>97.797205840228912</v>
      </c>
      <c r="N86" s="228">
        <f t="shared" si="86"/>
        <v>229.57590535142856</v>
      </c>
      <c r="O86" s="176">
        <f t="shared" si="356"/>
        <v>4.5273657191372711</v>
      </c>
      <c r="P86" s="176">
        <f t="shared" si="344"/>
        <v>2.6797800832674601</v>
      </c>
      <c r="Q86" s="176">
        <f t="shared" si="344"/>
        <v>2.5834305636631933</v>
      </c>
      <c r="R86" s="176">
        <f t="shared" si="344"/>
        <v>2.5721886011077131</v>
      </c>
      <c r="S86" s="176">
        <f t="shared" si="344"/>
        <v>2.3969774045694114</v>
      </c>
      <c r="T86" s="176">
        <f t="shared" si="344"/>
        <v>2.2076176700294763</v>
      </c>
      <c r="U86" s="176">
        <f t="shared" si="344"/>
        <v>2.1348730814828039</v>
      </c>
      <c r="V86" s="176">
        <f t="shared" si="344"/>
        <v>2.0646517637826194</v>
      </c>
      <c r="W86" s="176">
        <f t="shared" si="344"/>
        <v>2.1037597494231344</v>
      </c>
      <c r="X86" s="176">
        <f t="shared" si="344"/>
        <v>2.1328537326846724</v>
      </c>
      <c r="Y86" s="176">
        <f t="shared" si="344"/>
        <v>2.1034865680012729</v>
      </c>
      <c r="Z86" s="176">
        <f t="shared" si="426"/>
        <v>2.0897063605833885</v>
      </c>
      <c r="AA86" s="176">
        <f t="shared" si="426"/>
        <v>2.0240881355125322</v>
      </c>
      <c r="AB86" s="176">
        <f t="shared" si="426"/>
        <v>1.9875098658590948</v>
      </c>
      <c r="AC86" s="176">
        <f t="shared" si="426"/>
        <v>1.9663664249973865</v>
      </c>
      <c r="AD86" s="176">
        <f t="shared" si="426"/>
        <v>1.8973848728357492</v>
      </c>
      <c r="AE86" s="176">
        <f t="shared" si="426"/>
        <v>0</v>
      </c>
      <c r="AF86" s="176">
        <f t="shared" si="426"/>
        <v>0</v>
      </c>
      <c r="AG86" s="176">
        <f t="shared" si="426"/>
        <v>0</v>
      </c>
      <c r="AH86" s="176">
        <f t="shared" si="426"/>
        <v>0</v>
      </c>
      <c r="AI86" s="176">
        <f t="shared" si="426"/>
        <v>0</v>
      </c>
      <c r="AJ86" s="176">
        <f t="shared" si="396"/>
        <v>0</v>
      </c>
      <c r="AK86" s="176">
        <f t="shared" si="396"/>
        <v>0</v>
      </c>
      <c r="AL86" s="176">
        <f t="shared" si="396"/>
        <v>0</v>
      </c>
      <c r="AM86" s="176">
        <f t="shared" si="396"/>
        <v>0</v>
      </c>
      <c r="AN86" s="176">
        <f t="shared" si="396"/>
        <v>0</v>
      </c>
      <c r="AO86" s="176">
        <f t="shared" si="396"/>
        <v>0</v>
      </c>
      <c r="AP86" s="176">
        <f t="shared" si="396"/>
        <v>0</v>
      </c>
      <c r="AQ86" s="176">
        <f t="shared" si="396"/>
        <v>0</v>
      </c>
      <c r="AR86" s="176">
        <f t="shared" si="396"/>
        <v>0</v>
      </c>
      <c r="AS86" s="176">
        <f t="shared" si="396"/>
        <v>0</v>
      </c>
      <c r="AT86" s="176">
        <f t="shared" si="396"/>
        <v>0</v>
      </c>
      <c r="AU86" s="176">
        <f t="shared" si="396"/>
        <v>0</v>
      </c>
      <c r="AV86" s="176">
        <f t="shared" si="396"/>
        <v>0</v>
      </c>
      <c r="AW86" s="176">
        <f t="shared" si="396"/>
        <v>0</v>
      </c>
      <c r="AX86" s="176">
        <f t="shared" si="396"/>
        <v>0</v>
      </c>
      <c r="AY86" s="187"/>
      <c r="AZ86" s="176">
        <f t="shared" si="345"/>
        <v>1.8475856358698111</v>
      </c>
      <c r="BA86" s="176">
        <f t="shared" si="345"/>
        <v>1.8192459965328112</v>
      </c>
      <c r="BB86" s="176">
        <f t="shared" si="345"/>
        <v>1.830098447123506</v>
      </c>
      <c r="BC86" s="176">
        <f t="shared" si="345"/>
        <v>1.8000366238787873</v>
      </c>
      <c r="BD86" s="176">
        <f t="shared" si="345"/>
        <v>1.6684803980334753</v>
      </c>
      <c r="BE86" s="176">
        <f t="shared" si="345"/>
        <v>1.6117787307337446</v>
      </c>
      <c r="BF86" s="176">
        <f t="shared" si="345"/>
        <v>1.5765908049327861</v>
      </c>
      <c r="BG86" s="176">
        <f t="shared" si="345"/>
        <v>1.5866567986866165</v>
      </c>
      <c r="BH86" s="176">
        <f t="shared" si="345"/>
        <v>1.6035009339068187</v>
      </c>
      <c r="BI86" s="176">
        <f t="shared" si="345"/>
        <v>1.6019894222620725</v>
      </c>
      <c r="BJ86" s="176">
        <f t="shared" si="427"/>
        <v>1.5791490702630948</v>
      </c>
      <c r="BK86" s="176">
        <f t="shared" si="427"/>
        <v>1.5212216178983855</v>
      </c>
      <c r="BL86" s="176">
        <f t="shared" si="427"/>
        <v>1.5025626196780788</v>
      </c>
      <c r="BM86" s="176">
        <f t="shared" si="427"/>
        <v>1.4795892476067152</v>
      </c>
      <c r="BN86" s="176">
        <f t="shared" si="427"/>
        <v>1.4208151126505177</v>
      </c>
      <c r="BO86" s="176">
        <f t="shared" si="427"/>
        <v>0</v>
      </c>
      <c r="BP86" s="176">
        <f t="shared" si="427"/>
        <v>0</v>
      </c>
      <c r="BQ86" s="176">
        <f t="shared" si="427"/>
        <v>0</v>
      </c>
      <c r="BR86" s="176">
        <f t="shared" si="427"/>
        <v>0</v>
      </c>
      <c r="BS86" s="176">
        <f t="shared" si="427"/>
        <v>0</v>
      </c>
      <c r="BT86" s="176">
        <f t="shared" si="397"/>
        <v>0</v>
      </c>
      <c r="BU86" s="176">
        <f t="shared" si="397"/>
        <v>0</v>
      </c>
      <c r="BV86" s="176">
        <f t="shared" si="397"/>
        <v>0</v>
      </c>
      <c r="BW86" s="176">
        <f t="shared" si="397"/>
        <v>0</v>
      </c>
      <c r="BX86" s="176">
        <f t="shared" si="397"/>
        <v>0</v>
      </c>
      <c r="BY86" s="176">
        <f t="shared" si="397"/>
        <v>0</v>
      </c>
      <c r="BZ86" s="176">
        <f t="shared" si="397"/>
        <v>0</v>
      </c>
      <c r="CA86" s="176">
        <f t="shared" si="397"/>
        <v>0</v>
      </c>
      <c r="CB86" s="176">
        <f t="shared" si="397"/>
        <v>0</v>
      </c>
      <c r="CC86" s="176">
        <f t="shared" si="397"/>
        <v>0</v>
      </c>
      <c r="CD86" s="176">
        <f t="shared" si="397"/>
        <v>0</v>
      </c>
      <c r="CE86" s="176">
        <f t="shared" si="397"/>
        <v>0</v>
      </c>
      <c r="CF86" s="176">
        <f t="shared" si="397"/>
        <v>0</v>
      </c>
      <c r="CG86" s="176">
        <f t="shared" si="397"/>
        <v>0</v>
      </c>
      <c r="CH86" s="176">
        <f t="shared" si="397"/>
        <v>0</v>
      </c>
      <c r="CI86" s="187"/>
      <c r="CJ86" s="176">
        <v>0</v>
      </c>
      <c r="CK86" s="176">
        <f t="shared" si="414"/>
        <v>2.5834305636631933</v>
      </c>
      <c r="CL86" s="176">
        <f t="shared" si="414"/>
        <v>2.5721886011077131</v>
      </c>
      <c r="CM86" s="176">
        <f t="shared" si="414"/>
        <v>2.3969774045694114</v>
      </c>
      <c r="CN86" s="176">
        <f t="shared" si="414"/>
        <v>2.2076176700294763</v>
      </c>
      <c r="CO86" s="176">
        <f t="shared" si="414"/>
        <v>2.1348730814828039</v>
      </c>
      <c r="CP86" s="176">
        <f t="shared" si="414"/>
        <v>2.0646517637826194</v>
      </c>
      <c r="CQ86" s="176">
        <f t="shared" si="414"/>
        <v>2.1037597494231344</v>
      </c>
      <c r="CR86" s="176">
        <f t="shared" si="414"/>
        <v>2.1328537326846724</v>
      </c>
      <c r="CS86" s="176">
        <f t="shared" si="414"/>
        <v>2.1034865680012729</v>
      </c>
      <c r="CT86" s="176">
        <f t="shared" si="414"/>
        <v>2.0897063605833885</v>
      </c>
      <c r="CU86" s="176">
        <f t="shared" si="414"/>
        <v>2.0240881355125322</v>
      </c>
      <c r="CV86" s="176">
        <f t="shared" si="414"/>
        <v>1.9875098658590948</v>
      </c>
      <c r="CW86" s="176">
        <f t="shared" si="414"/>
        <v>1.9663664249973865</v>
      </c>
      <c r="CX86" s="176">
        <f t="shared" si="414"/>
        <v>1.8973848728357492</v>
      </c>
      <c r="CY86" s="176">
        <f t="shared" si="414"/>
        <v>1.8362651354309905</v>
      </c>
      <c r="CZ86" s="176">
        <f t="shared" si="414"/>
        <v>0</v>
      </c>
      <c r="DA86" s="176">
        <f t="shared" si="398"/>
        <v>0</v>
      </c>
      <c r="DB86" s="176">
        <f t="shared" si="398"/>
        <v>0</v>
      </c>
      <c r="DC86" s="176">
        <f t="shared" si="398"/>
        <v>0</v>
      </c>
      <c r="DD86" s="176">
        <f t="shared" si="398"/>
        <v>0</v>
      </c>
      <c r="DE86" s="176">
        <f t="shared" si="398"/>
        <v>0</v>
      </c>
      <c r="DF86" s="176">
        <f t="shared" si="398"/>
        <v>0</v>
      </c>
      <c r="DG86" s="176">
        <f t="shared" si="398"/>
        <v>0</v>
      </c>
      <c r="DH86" s="176">
        <f t="shared" si="398"/>
        <v>0</v>
      </c>
      <c r="DI86" s="176">
        <f t="shared" si="398"/>
        <v>0</v>
      </c>
      <c r="DJ86" s="176">
        <f t="shared" si="398"/>
        <v>0</v>
      </c>
      <c r="DK86" s="176">
        <f t="shared" si="398"/>
        <v>0</v>
      </c>
      <c r="DL86" s="176">
        <f t="shared" si="398"/>
        <v>0</v>
      </c>
      <c r="DM86" s="176">
        <f t="shared" si="398"/>
        <v>0</v>
      </c>
      <c r="DN86" s="176">
        <f t="shared" si="398"/>
        <v>0</v>
      </c>
      <c r="DO86" s="176">
        <f t="shared" si="398"/>
        <v>0</v>
      </c>
      <c r="DP86" s="176">
        <f t="shared" si="319"/>
        <v>0</v>
      </c>
      <c r="DQ86" s="176">
        <f t="shared" si="319"/>
        <v>0</v>
      </c>
      <c r="DR86" s="176">
        <f t="shared" si="319"/>
        <v>0</v>
      </c>
      <c r="DS86" s="176">
        <f t="shared" si="319"/>
        <v>0</v>
      </c>
      <c r="DT86" s="187"/>
      <c r="DU86" s="176">
        <v>0</v>
      </c>
      <c r="DV86" s="176">
        <f t="shared" si="425"/>
        <v>1.8192459965328112</v>
      </c>
      <c r="DW86" s="176">
        <f t="shared" si="425"/>
        <v>1.830098447123506</v>
      </c>
      <c r="DX86" s="176">
        <f t="shared" si="425"/>
        <v>1.8000366238787873</v>
      </c>
      <c r="DY86" s="176">
        <f t="shared" si="425"/>
        <v>1.6684803980334753</v>
      </c>
      <c r="DZ86" s="176">
        <f t="shared" si="425"/>
        <v>1.6117787307337446</v>
      </c>
      <c r="EA86" s="176">
        <f t="shared" si="425"/>
        <v>1.5765908049327861</v>
      </c>
      <c r="EB86" s="176">
        <f t="shared" si="425"/>
        <v>1.5866567986866165</v>
      </c>
      <c r="EC86" s="176">
        <f t="shared" si="425"/>
        <v>1.6035009339068187</v>
      </c>
      <c r="ED86" s="176">
        <f t="shared" si="425"/>
        <v>1.6019894222620725</v>
      </c>
      <c r="EE86" s="176">
        <f t="shared" si="425"/>
        <v>1.5791490702630948</v>
      </c>
      <c r="EF86" s="176">
        <f t="shared" si="424"/>
        <v>1.5212216178983855</v>
      </c>
      <c r="EG86" s="176">
        <f t="shared" si="424"/>
        <v>1.5025626196780788</v>
      </c>
      <c r="EH86" s="176">
        <f t="shared" si="424"/>
        <v>1.4795892476067152</v>
      </c>
      <c r="EI86" s="176">
        <f t="shared" si="424"/>
        <v>1.4208151126505177</v>
      </c>
      <c r="EJ86" s="176">
        <f t="shared" si="424"/>
        <v>1.368035823507993</v>
      </c>
      <c r="EK86" s="176">
        <f t="shared" si="424"/>
        <v>0</v>
      </c>
      <c r="EL86" s="176">
        <f t="shared" si="424"/>
        <v>0</v>
      </c>
      <c r="EM86" s="176">
        <f t="shared" si="424"/>
        <v>0</v>
      </c>
      <c r="EN86" s="176">
        <f t="shared" si="424"/>
        <v>0</v>
      </c>
      <c r="EO86" s="176">
        <f t="shared" si="424"/>
        <v>0</v>
      </c>
      <c r="EP86" s="176">
        <f t="shared" si="423"/>
        <v>0</v>
      </c>
      <c r="EQ86" s="176">
        <f t="shared" si="423"/>
        <v>0</v>
      </c>
      <c r="ER86" s="176">
        <f t="shared" si="423"/>
        <v>0</v>
      </c>
      <c r="ES86" s="176">
        <f t="shared" si="423"/>
        <v>0</v>
      </c>
      <c r="ET86" s="176">
        <f t="shared" si="423"/>
        <v>0</v>
      </c>
      <c r="EU86" s="176">
        <f t="shared" si="423"/>
        <v>0</v>
      </c>
      <c r="EV86" s="176">
        <f t="shared" si="423"/>
        <v>0</v>
      </c>
      <c r="EW86" s="176">
        <f t="shared" si="423"/>
        <v>0</v>
      </c>
      <c r="EX86" s="176">
        <f t="shared" si="423"/>
        <v>0</v>
      </c>
      <c r="EY86" s="176">
        <f t="shared" si="423"/>
        <v>0</v>
      </c>
      <c r="EZ86" s="176">
        <f t="shared" si="423"/>
        <v>0</v>
      </c>
      <c r="FA86" s="176">
        <f t="shared" si="423"/>
        <v>0</v>
      </c>
      <c r="FB86" s="176">
        <f t="shared" si="423"/>
        <v>0</v>
      </c>
      <c r="FC86" s="176">
        <f t="shared" si="423"/>
        <v>0</v>
      </c>
      <c r="FD86" s="176">
        <f t="shared" si="423"/>
        <v>0</v>
      </c>
      <c r="FE86" s="187"/>
      <c r="FF86" s="176">
        <v>0</v>
      </c>
      <c r="FG86" s="176">
        <v>84</v>
      </c>
      <c r="FH86" s="176">
        <f t="shared" si="346"/>
        <v>2.5721886011077131</v>
      </c>
      <c r="FI86" s="176">
        <f t="shared" si="346"/>
        <v>2.3969774045694114</v>
      </c>
      <c r="FJ86" s="176">
        <f t="shared" si="346"/>
        <v>2.2076176700294763</v>
      </c>
      <c r="FK86" s="176">
        <f t="shared" si="346"/>
        <v>2.1348730814828039</v>
      </c>
      <c r="FL86" s="176">
        <f t="shared" si="346"/>
        <v>2.0646517637826194</v>
      </c>
      <c r="FM86" s="176">
        <f t="shared" si="346"/>
        <v>2.1037597494231344</v>
      </c>
      <c r="FN86" s="176">
        <f t="shared" si="346"/>
        <v>2.1328537326846724</v>
      </c>
      <c r="FO86" s="176">
        <f t="shared" si="346"/>
        <v>2.1034865680012729</v>
      </c>
      <c r="FP86" s="176">
        <f t="shared" si="346"/>
        <v>2.0897063605833885</v>
      </c>
      <c r="FQ86" s="176">
        <f t="shared" si="346"/>
        <v>2.0240881355125322</v>
      </c>
      <c r="FR86" s="176">
        <f t="shared" si="428"/>
        <v>1.9875098658590948</v>
      </c>
      <c r="FS86" s="176">
        <f t="shared" si="428"/>
        <v>1.9663664249973865</v>
      </c>
      <c r="FT86" s="176">
        <f t="shared" si="428"/>
        <v>1.8973848728357492</v>
      </c>
      <c r="FU86" s="176">
        <f t="shared" si="428"/>
        <v>1.8362651354309905</v>
      </c>
      <c r="FV86" s="176">
        <f t="shared" si="428"/>
        <v>1.7769061571416738</v>
      </c>
      <c r="FW86" s="176">
        <f t="shared" si="428"/>
        <v>0</v>
      </c>
      <c r="FX86" s="176">
        <f t="shared" si="428"/>
        <v>0</v>
      </c>
      <c r="FY86" s="176">
        <f t="shared" si="428"/>
        <v>0</v>
      </c>
      <c r="FZ86" s="176">
        <f t="shared" si="428"/>
        <v>0</v>
      </c>
      <c r="GA86" s="176">
        <f t="shared" si="428"/>
        <v>0</v>
      </c>
      <c r="GB86" s="176">
        <f t="shared" si="399"/>
        <v>0</v>
      </c>
      <c r="GC86" s="176">
        <f t="shared" si="399"/>
        <v>0</v>
      </c>
      <c r="GD86" s="176">
        <f t="shared" si="399"/>
        <v>0</v>
      </c>
      <c r="GE86" s="176">
        <f t="shared" si="399"/>
        <v>0</v>
      </c>
      <c r="GF86" s="176">
        <f t="shared" si="399"/>
        <v>0</v>
      </c>
      <c r="GG86" s="176">
        <f t="shared" si="399"/>
        <v>0</v>
      </c>
      <c r="GH86" s="176">
        <f t="shared" si="399"/>
        <v>0</v>
      </c>
      <c r="GI86" s="176">
        <f t="shared" si="399"/>
        <v>0</v>
      </c>
      <c r="GJ86" s="176">
        <f t="shared" si="399"/>
        <v>0</v>
      </c>
      <c r="GK86" s="176">
        <f t="shared" si="399"/>
        <v>0</v>
      </c>
      <c r="GL86" s="176">
        <f t="shared" si="399"/>
        <v>0</v>
      </c>
      <c r="GM86" s="176">
        <f t="shared" si="399"/>
        <v>0</v>
      </c>
      <c r="GN86" s="176">
        <f t="shared" si="399"/>
        <v>0</v>
      </c>
      <c r="GO86" s="176">
        <f t="shared" si="399"/>
        <v>0</v>
      </c>
      <c r="GP86" s="176">
        <f t="shared" si="399"/>
        <v>0</v>
      </c>
      <c r="GQ86" s="187"/>
      <c r="GR86" s="176">
        <v>0</v>
      </c>
      <c r="GS86" s="176">
        <v>0</v>
      </c>
      <c r="GT86" s="176">
        <f t="shared" si="347"/>
        <v>1.830098447123506</v>
      </c>
      <c r="GU86" s="176">
        <f t="shared" si="347"/>
        <v>1.8000366238787873</v>
      </c>
      <c r="GV86" s="176">
        <f t="shared" si="347"/>
        <v>1.6684803980334753</v>
      </c>
      <c r="GW86" s="176">
        <f t="shared" si="347"/>
        <v>1.6117787307337446</v>
      </c>
      <c r="GX86" s="176">
        <f t="shared" si="347"/>
        <v>1.5765908049327861</v>
      </c>
      <c r="GY86" s="176">
        <f t="shared" si="347"/>
        <v>1.5866567986866165</v>
      </c>
      <c r="GZ86" s="176">
        <f t="shared" si="347"/>
        <v>1.6035009339068187</v>
      </c>
      <c r="HA86" s="176">
        <f t="shared" si="347"/>
        <v>1.6019894222620725</v>
      </c>
      <c r="HB86" s="176">
        <f t="shared" si="347"/>
        <v>1.5791490702630948</v>
      </c>
      <c r="HC86" s="176">
        <f t="shared" si="347"/>
        <v>1.5212216178983855</v>
      </c>
      <c r="HD86" s="176">
        <f t="shared" si="429"/>
        <v>1.5025626196780788</v>
      </c>
      <c r="HE86" s="176">
        <f t="shared" si="429"/>
        <v>1.4795892476067152</v>
      </c>
      <c r="HF86" s="176">
        <f t="shared" si="429"/>
        <v>1.4208151126505177</v>
      </c>
      <c r="HG86" s="176">
        <f t="shared" si="429"/>
        <v>1.368035823507993</v>
      </c>
      <c r="HH86" s="176">
        <f t="shared" si="429"/>
        <v>1.3482342248219301</v>
      </c>
      <c r="HI86" s="176">
        <f t="shared" si="429"/>
        <v>0</v>
      </c>
      <c r="HJ86" s="176">
        <f t="shared" si="429"/>
        <v>0</v>
      </c>
      <c r="HK86" s="176">
        <f t="shared" si="429"/>
        <v>0</v>
      </c>
      <c r="HL86" s="176">
        <f t="shared" si="429"/>
        <v>0</v>
      </c>
      <c r="HM86" s="176">
        <f t="shared" si="429"/>
        <v>0</v>
      </c>
      <c r="HN86" s="176">
        <f t="shared" si="400"/>
        <v>0</v>
      </c>
      <c r="HO86" s="176">
        <f t="shared" si="400"/>
        <v>0</v>
      </c>
      <c r="HP86" s="176">
        <f t="shared" si="400"/>
        <v>0</v>
      </c>
      <c r="HQ86" s="176">
        <f t="shared" si="400"/>
        <v>0</v>
      </c>
      <c r="HR86" s="176">
        <f t="shared" si="400"/>
        <v>0</v>
      </c>
      <c r="HS86" s="176">
        <f t="shared" si="400"/>
        <v>0</v>
      </c>
      <c r="HT86" s="176">
        <f t="shared" si="400"/>
        <v>0</v>
      </c>
      <c r="HU86" s="176">
        <f t="shared" si="400"/>
        <v>0</v>
      </c>
      <c r="HV86" s="176">
        <f t="shared" si="400"/>
        <v>0</v>
      </c>
      <c r="HW86" s="176">
        <f t="shared" si="400"/>
        <v>0</v>
      </c>
      <c r="HX86" s="176">
        <f t="shared" si="400"/>
        <v>0</v>
      </c>
      <c r="HY86" s="176">
        <f t="shared" si="400"/>
        <v>0</v>
      </c>
      <c r="HZ86" s="176">
        <f t="shared" si="400"/>
        <v>0</v>
      </c>
      <c r="IA86" s="176">
        <f t="shared" si="400"/>
        <v>0</v>
      </c>
      <c r="IB86" s="176">
        <f t="shared" si="400"/>
        <v>0</v>
      </c>
    </row>
    <row r="87" spans="1:236" s="144" customFormat="1">
      <c r="A87" s="418" t="s">
        <v>125</v>
      </c>
      <c r="B87" s="419">
        <f t="shared" si="415"/>
        <v>989.06271727430021</v>
      </c>
      <c r="C87" s="225">
        <f t="shared" si="416"/>
        <v>737.51608016251021</v>
      </c>
      <c r="D87" s="226">
        <f t="shared" si="76"/>
        <v>1726.5787974368104</v>
      </c>
      <c r="E87" s="227">
        <f t="shared" si="417"/>
        <v>0</v>
      </c>
      <c r="F87" s="228">
        <f t="shared" si="418"/>
        <v>0</v>
      </c>
      <c r="G87" s="227">
        <f t="shared" si="419"/>
        <v>0</v>
      </c>
      <c r="H87" s="228">
        <f t="shared" si="420"/>
        <v>0</v>
      </c>
      <c r="I87" s="227">
        <f t="shared" si="81"/>
        <v>989.06271727430021</v>
      </c>
      <c r="J87" s="176">
        <f t="shared" si="82"/>
        <v>737.51608016251021</v>
      </c>
      <c r="K87" s="228">
        <f t="shared" si="83"/>
        <v>1726.5787974368104</v>
      </c>
      <c r="L87" s="227">
        <f t="shared" si="421"/>
        <v>791.25017381944019</v>
      </c>
      <c r="M87" s="176">
        <f t="shared" si="422"/>
        <v>590.01286413000821</v>
      </c>
      <c r="N87" s="228">
        <f t="shared" si="86"/>
        <v>1381.2630379494485</v>
      </c>
      <c r="O87" s="176">
        <f t="shared" si="356"/>
        <v>13.618480958083499</v>
      </c>
      <c r="P87" s="176">
        <f t="shared" si="344"/>
        <v>8.0452169605113024</v>
      </c>
      <c r="Q87" s="176">
        <f t="shared" si="344"/>
        <v>7.7559571088923533</v>
      </c>
      <c r="R87" s="176">
        <f t="shared" si="344"/>
        <v>7.7222065677992529</v>
      </c>
      <c r="S87" s="176">
        <f t="shared" si="344"/>
        <v>7.1961887431042229</v>
      </c>
      <c r="T87" s="176">
        <f t="shared" si="344"/>
        <v>6.6276942769086711</v>
      </c>
      <c r="U87" s="176">
        <f t="shared" si="344"/>
        <v>6.4093009836621908</v>
      </c>
      <c r="V87" s="176">
        <f t="shared" si="344"/>
        <v>6.198483036443875</v>
      </c>
      <c r="W87" s="176">
        <f t="shared" si="344"/>
        <v>6.3158927564918246</v>
      </c>
      <c r="X87" s="176">
        <f t="shared" si="344"/>
        <v>6.4032385088713095</v>
      </c>
      <c r="Y87" s="176">
        <f t="shared" si="344"/>
        <v>6.3150726131441743</v>
      </c>
      <c r="Z87" s="176">
        <f t="shared" si="426"/>
        <v>6.2737017711374108</v>
      </c>
      <c r="AA87" s="176">
        <f t="shared" si="426"/>
        <v>6.0767031963084586</v>
      </c>
      <c r="AB87" s="176">
        <f t="shared" si="426"/>
        <v>5.9668881718445208</v>
      </c>
      <c r="AC87" s="176">
        <f t="shared" si="426"/>
        <v>5.9034114820645227</v>
      </c>
      <c r="AD87" s="176">
        <f t="shared" si="426"/>
        <v>5.6963155502459246</v>
      </c>
      <c r="AE87" s="176">
        <f t="shared" si="426"/>
        <v>0</v>
      </c>
      <c r="AF87" s="176">
        <f t="shared" si="426"/>
        <v>0</v>
      </c>
      <c r="AG87" s="176">
        <f t="shared" si="426"/>
        <v>0</v>
      </c>
      <c r="AH87" s="176">
        <f t="shared" si="426"/>
        <v>0</v>
      </c>
      <c r="AI87" s="176">
        <f t="shared" si="426"/>
        <v>0</v>
      </c>
      <c r="AJ87" s="176">
        <f t="shared" si="396"/>
        <v>0</v>
      </c>
      <c r="AK87" s="176">
        <f t="shared" si="396"/>
        <v>0</v>
      </c>
      <c r="AL87" s="176">
        <f t="shared" si="396"/>
        <v>0</v>
      </c>
      <c r="AM87" s="176">
        <f t="shared" si="396"/>
        <v>0</v>
      </c>
      <c r="AN87" s="176">
        <f t="shared" si="396"/>
        <v>0</v>
      </c>
      <c r="AO87" s="176">
        <f t="shared" si="396"/>
        <v>0</v>
      </c>
      <c r="AP87" s="176">
        <f t="shared" si="396"/>
        <v>0</v>
      </c>
      <c r="AQ87" s="176">
        <f t="shared" si="396"/>
        <v>0</v>
      </c>
      <c r="AR87" s="176">
        <f t="shared" si="396"/>
        <v>0</v>
      </c>
      <c r="AS87" s="176">
        <f t="shared" si="396"/>
        <v>0</v>
      </c>
      <c r="AT87" s="176">
        <f t="shared" si="396"/>
        <v>0</v>
      </c>
      <c r="AU87" s="176">
        <f t="shared" si="396"/>
        <v>0</v>
      </c>
      <c r="AV87" s="176">
        <f t="shared" si="396"/>
        <v>0</v>
      </c>
      <c r="AW87" s="176">
        <f t="shared" si="396"/>
        <v>0</v>
      </c>
      <c r="AX87" s="176">
        <f t="shared" si="396"/>
        <v>0</v>
      </c>
      <c r="AY87" s="187"/>
      <c r="AZ87" s="176">
        <f t="shared" si="345"/>
        <v>5.5732639975721954</v>
      </c>
      <c r="BA87" s="176">
        <f t="shared" si="345"/>
        <v>5.487777139179987</v>
      </c>
      <c r="BB87" s="176">
        <f t="shared" si="345"/>
        <v>5.5205136851826708</v>
      </c>
      <c r="BC87" s="176">
        <f t="shared" si="345"/>
        <v>5.4298318385941116</v>
      </c>
      <c r="BD87" s="176">
        <f t="shared" si="345"/>
        <v>5.03299092203493</v>
      </c>
      <c r="BE87" s="176">
        <f t="shared" si="345"/>
        <v>4.8619496696952895</v>
      </c>
      <c r="BF87" s="176">
        <f t="shared" si="345"/>
        <v>4.7558048739097352</v>
      </c>
      <c r="BG87" s="176">
        <f t="shared" si="345"/>
        <v>4.7861690635304219</v>
      </c>
      <c r="BH87" s="176">
        <f t="shared" si="345"/>
        <v>4.8369795973267609</v>
      </c>
      <c r="BI87" s="176">
        <f t="shared" si="345"/>
        <v>4.8324201045119066</v>
      </c>
      <c r="BJ87" s="176">
        <f t="shared" si="427"/>
        <v>4.7635219116398613</v>
      </c>
      <c r="BK87" s="176">
        <f t="shared" si="427"/>
        <v>4.5887830641042111</v>
      </c>
      <c r="BL87" s="176">
        <f t="shared" si="427"/>
        <v>4.5324979745294369</v>
      </c>
      <c r="BM87" s="176">
        <f t="shared" si="427"/>
        <v>4.4631985250303687</v>
      </c>
      <c r="BN87" s="176">
        <f t="shared" si="427"/>
        <v>4.2859056494091465</v>
      </c>
      <c r="BO87" s="176">
        <f t="shared" si="427"/>
        <v>0</v>
      </c>
      <c r="BP87" s="176">
        <f t="shared" si="427"/>
        <v>0</v>
      </c>
      <c r="BQ87" s="176">
        <f t="shared" si="427"/>
        <v>0</v>
      </c>
      <c r="BR87" s="176">
        <f t="shared" si="427"/>
        <v>0</v>
      </c>
      <c r="BS87" s="176">
        <f t="shared" si="427"/>
        <v>0</v>
      </c>
      <c r="BT87" s="176">
        <f t="shared" si="397"/>
        <v>0</v>
      </c>
      <c r="BU87" s="176">
        <f t="shared" si="397"/>
        <v>0</v>
      </c>
      <c r="BV87" s="176">
        <f t="shared" si="397"/>
        <v>0</v>
      </c>
      <c r="BW87" s="176">
        <f t="shared" si="397"/>
        <v>0</v>
      </c>
      <c r="BX87" s="176">
        <f t="shared" si="397"/>
        <v>0</v>
      </c>
      <c r="BY87" s="176">
        <f t="shared" si="397"/>
        <v>0</v>
      </c>
      <c r="BZ87" s="176">
        <f t="shared" si="397"/>
        <v>0</v>
      </c>
      <c r="CA87" s="176">
        <f t="shared" si="397"/>
        <v>0</v>
      </c>
      <c r="CB87" s="176">
        <f t="shared" si="397"/>
        <v>0</v>
      </c>
      <c r="CC87" s="176">
        <f t="shared" si="397"/>
        <v>0</v>
      </c>
      <c r="CD87" s="176">
        <f t="shared" si="397"/>
        <v>0</v>
      </c>
      <c r="CE87" s="176">
        <f t="shared" si="397"/>
        <v>0</v>
      </c>
      <c r="CF87" s="176">
        <f t="shared" si="397"/>
        <v>0</v>
      </c>
      <c r="CG87" s="176">
        <f t="shared" si="397"/>
        <v>0</v>
      </c>
      <c r="CH87" s="176">
        <f t="shared" si="397"/>
        <v>0</v>
      </c>
      <c r="CI87" s="187"/>
      <c r="CJ87" s="176">
        <v>0</v>
      </c>
      <c r="CK87" s="176">
        <f t="shared" si="414"/>
        <v>7.7559571088923533</v>
      </c>
      <c r="CL87" s="176">
        <f t="shared" si="414"/>
        <v>7.7222065677992529</v>
      </c>
      <c r="CM87" s="176">
        <f t="shared" si="414"/>
        <v>7.1961887431042229</v>
      </c>
      <c r="CN87" s="176">
        <f t="shared" si="414"/>
        <v>6.6276942769086711</v>
      </c>
      <c r="CO87" s="176">
        <f t="shared" si="414"/>
        <v>6.4093009836621908</v>
      </c>
      <c r="CP87" s="176">
        <f t="shared" si="414"/>
        <v>6.198483036443875</v>
      </c>
      <c r="CQ87" s="176">
        <f t="shared" si="414"/>
        <v>6.3158927564918246</v>
      </c>
      <c r="CR87" s="176">
        <f t="shared" si="414"/>
        <v>6.4032385088713095</v>
      </c>
      <c r="CS87" s="176">
        <f t="shared" si="414"/>
        <v>6.3150726131441743</v>
      </c>
      <c r="CT87" s="176">
        <f t="shared" si="414"/>
        <v>6.2737017711374108</v>
      </c>
      <c r="CU87" s="176">
        <f t="shared" si="414"/>
        <v>6.0767031963084586</v>
      </c>
      <c r="CV87" s="176">
        <f t="shared" si="414"/>
        <v>5.9668881718445208</v>
      </c>
      <c r="CW87" s="176">
        <f t="shared" si="414"/>
        <v>5.9034114820645227</v>
      </c>
      <c r="CX87" s="176">
        <f t="shared" si="414"/>
        <v>5.6963155502459246</v>
      </c>
      <c r="CY87" s="176">
        <f t="shared" si="414"/>
        <v>5.512822303519795</v>
      </c>
      <c r="CZ87" s="176">
        <f t="shared" si="414"/>
        <v>0</v>
      </c>
      <c r="DA87" s="176">
        <f t="shared" si="398"/>
        <v>0</v>
      </c>
      <c r="DB87" s="176">
        <f t="shared" si="398"/>
        <v>0</v>
      </c>
      <c r="DC87" s="176">
        <f t="shared" si="398"/>
        <v>0</v>
      </c>
      <c r="DD87" s="176">
        <f t="shared" si="398"/>
        <v>0</v>
      </c>
      <c r="DE87" s="176">
        <f t="shared" si="398"/>
        <v>0</v>
      </c>
      <c r="DF87" s="176">
        <f t="shared" si="398"/>
        <v>0</v>
      </c>
      <c r="DG87" s="176">
        <f t="shared" si="398"/>
        <v>0</v>
      </c>
      <c r="DH87" s="176">
        <f t="shared" si="398"/>
        <v>0</v>
      </c>
      <c r="DI87" s="176">
        <f t="shared" si="398"/>
        <v>0</v>
      </c>
      <c r="DJ87" s="176">
        <f t="shared" si="398"/>
        <v>0</v>
      </c>
      <c r="DK87" s="176">
        <f t="shared" si="398"/>
        <v>0</v>
      </c>
      <c r="DL87" s="176">
        <f t="shared" si="398"/>
        <v>0</v>
      </c>
      <c r="DM87" s="176">
        <f t="shared" si="398"/>
        <v>0</v>
      </c>
      <c r="DN87" s="176">
        <f t="shared" si="398"/>
        <v>0</v>
      </c>
      <c r="DO87" s="176">
        <f t="shared" si="398"/>
        <v>0</v>
      </c>
      <c r="DP87" s="176">
        <f t="shared" si="319"/>
        <v>0</v>
      </c>
      <c r="DQ87" s="176">
        <f t="shared" si="319"/>
        <v>0</v>
      </c>
      <c r="DR87" s="176">
        <f t="shared" si="319"/>
        <v>0</v>
      </c>
      <c r="DS87" s="176">
        <f t="shared" si="319"/>
        <v>0</v>
      </c>
      <c r="DT87" s="187"/>
      <c r="DU87" s="176">
        <v>0</v>
      </c>
      <c r="DV87" s="176">
        <f t="shared" si="425"/>
        <v>5.487777139179987</v>
      </c>
      <c r="DW87" s="176">
        <f t="shared" si="425"/>
        <v>5.5205136851826708</v>
      </c>
      <c r="DX87" s="176">
        <f t="shared" si="425"/>
        <v>5.4298318385941116</v>
      </c>
      <c r="DY87" s="176">
        <f t="shared" si="425"/>
        <v>5.03299092203493</v>
      </c>
      <c r="DZ87" s="176">
        <f t="shared" si="425"/>
        <v>4.8619496696952895</v>
      </c>
      <c r="EA87" s="176">
        <f t="shared" si="425"/>
        <v>4.7558048739097352</v>
      </c>
      <c r="EB87" s="176">
        <f t="shared" si="425"/>
        <v>4.7861690635304219</v>
      </c>
      <c r="EC87" s="176">
        <f t="shared" si="425"/>
        <v>4.8369795973267609</v>
      </c>
      <c r="ED87" s="176">
        <f t="shared" si="425"/>
        <v>4.8324201045119066</v>
      </c>
      <c r="EE87" s="176">
        <f t="shared" si="425"/>
        <v>4.7635219116398613</v>
      </c>
      <c r="EF87" s="176">
        <f t="shared" si="424"/>
        <v>4.5887830641042111</v>
      </c>
      <c r="EG87" s="176">
        <f t="shared" si="424"/>
        <v>4.5324979745294369</v>
      </c>
      <c r="EH87" s="176">
        <f t="shared" si="424"/>
        <v>4.4631985250303687</v>
      </c>
      <c r="EI87" s="176">
        <f t="shared" si="424"/>
        <v>4.2859056494091465</v>
      </c>
      <c r="EJ87" s="176">
        <f t="shared" si="424"/>
        <v>4.1266962973311285</v>
      </c>
      <c r="EK87" s="176">
        <f t="shared" si="424"/>
        <v>0</v>
      </c>
      <c r="EL87" s="176">
        <f t="shared" si="424"/>
        <v>0</v>
      </c>
      <c r="EM87" s="176">
        <f t="shared" si="424"/>
        <v>0</v>
      </c>
      <c r="EN87" s="176">
        <f t="shared" si="424"/>
        <v>0</v>
      </c>
      <c r="EO87" s="176">
        <f t="shared" si="424"/>
        <v>0</v>
      </c>
      <c r="EP87" s="176">
        <f t="shared" si="423"/>
        <v>0</v>
      </c>
      <c r="EQ87" s="176">
        <f t="shared" si="423"/>
        <v>0</v>
      </c>
      <c r="ER87" s="176">
        <f t="shared" si="423"/>
        <v>0</v>
      </c>
      <c r="ES87" s="176">
        <f t="shared" si="423"/>
        <v>0</v>
      </c>
      <c r="ET87" s="176">
        <f t="shared" si="423"/>
        <v>0</v>
      </c>
      <c r="EU87" s="176">
        <f t="shared" si="423"/>
        <v>0</v>
      </c>
      <c r="EV87" s="176">
        <f t="shared" si="423"/>
        <v>0</v>
      </c>
      <c r="EW87" s="176">
        <f t="shared" si="423"/>
        <v>0</v>
      </c>
      <c r="EX87" s="176">
        <f t="shared" si="423"/>
        <v>0</v>
      </c>
      <c r="EY87" s="176">
        <f t="shared" si="423"/>
        <v>0</v>
      </c>
      <c r="EZ87" s="176">
        <f t="shared" si="423"/>
        <v>0</v>
      </c>
      <c r="FA87" s="176">
        <f t="shared" si="423"/>
        <v>0</v>
      </c>
      <c r="FB87" s="176">
        <f t="shared" si="423"/>
        <v>0</v>
      </c>
      <c r="FC87" s="176">
        <f t="shared" si="423"/>
        <v>0</v>
      </c>
      <c r="FD87" s="176">
        <f t="shared" si="423"/>
        <v>0</v>
      </c>
      <c r="FE87" s="187"/>
      <c r="FF87" s="176">
        <v>0</v>
      </c>
      <c r="FG87" s="176">
        <v>85</v>
      </c>
      <c r="FH87" s="176">
        <f t="shared" si="346"/>
        <v>7.7222065677992529</v>
      </c>
      <c r="FI87" s="176">
        <f t="shared" si="346"/>
        <v>7.1961887431042229</v>
      </c>
      <c r="FJ87" s="176">
        <f t="shared" si="346"/>
        <v>6.6276942769086711</v>
      </c>
      <c r="FK87" s="176">
        <f t="shared" si="346"/>
        <v>6.4093009836621908</v>
      </c>
      <c r="FL87" s="176">
        <f t="shared" si="346"/>
        <v>6.198483036443875</v>
      </c>
      <c r="FM87" s="176">
        <f t="shared" si="346"/>
        <v>6.3158927564918246</v>
      </c>
      <c r="FN87" s="176">
        <f t="shared" si="346"/>
        <v>6.4032385088713095</v>
      </c>
      <c r="FO87" s="176">
        <f t="shared" si="346"/>
        <v>6.3150726131441743</v>
      </c>
      <c r="FP87" s="176">
        <f t="shared" si="346"/>
        <v>6.2737017711374108</v>
      </c>
      <c r="FQ87" s="176">
        <f t="shared" si="346"/>
        <v>6.0767031963084586</v>
      </c>
      <c r="FR87" s="176">
        <f t="shared" si="428"/>
        <v>5.9668881718445208</v>
      </c>
      <c r="FS87" s="176">
        <f t="shared" si="428"/>
        <v>5.9034114820645227</v>
      </c>
      <c r="FT87" s="176">
        <f t="shared" si="428"/>
        <v>5.6963155502459246</v>
      </c>
      <c r="FU87" s="176">
        <f t="shared" si="428"/>
        <v>5.512822303519795</v>
      </c>
      <c r="FV87" s="176">
        <f t="shared" si="428"/>
        <v>5.334615195453841</v>
      </c>
      <c r="FW87" s="176">
        <f t="shared" si="428"/>
        <v>0</v>
      </c>
      <c r="FX87" s="176">
        <f t="shared" si="428"/>
        <v>0</v>
      </c>
      <c r="FY87" s="176">
        <f t="shared" si="428"/>
        <v>0</v>
      </c>
      <c r="FZ87" s="176">
        <f t="shared" si="428"/>
        <v>0</v>
      </c>
      <c r="GA87" s="176">
        <f t="shared" si="428"/>
        <v>0</v>
      </c>
      <c r="GB87" s="176">
        <f t="shared" si="399"/>
        <v>0</v>
      </c>
      <c r="GC87" s="176">
        <f t="shared" si="399"/>
        <v>0</v>
      </c>
      <c r="GD87" s="176">
        <f t="shared" si="399"/>
        <v>0</v>
      </c>
      <c r="GE87" s="176">
        <f t="shared" si="399"/>
        <v>0</v>
      </c>
      <c r="GF87" s="176">
        <f t="shared" si="399"/>
        <v>0</v>
      </c>
      <c r="GG87" s="176">
        <f t="shared" si="399"/>
        <v>0</v>
      </c>
      <c r="GH87" s="176">
        <f t="shared" si="399"/>
        <v>0</v>
      </c>
      <c r="GI87" s="176">
        <f t="shared" si="399"/>
        <v>0</v>
      </c>
      <c r="GJ87" s="176">
        <f t="shared" si="399"/>
        <v>0</v>
      </c>
      <c r="GK87" s="176">
        <f t="shared" si="399"/>
        <v>0</v>
      </c>
      <c r="GL87" s="176">
        <f t="shared" si="399"/>
        <v>0</v>
      </c>
      <c r="GM87" s="176">
        <f t="shared" si="399"/>
        <v>0</v>
      </c>
      <c r="GN87" s="176">
        <f t="shared" si="399"/>
        <v>0</v>
      </c>
      <c r="GO87" s="176">
        <f t="shared" si="399"/>
        <v>0</v>
      </c>
      <c r="GP87" s="176">
        <f t="shared" si="399"/>
        <v>0</v>
      </c>
      <c r="GQ87" s="187"/>
      <c r="GR87" s="176">
        <v>0</v>
      </c>
      <c r="GS87" s="176">
        <v>0</v>
      </c>
      <c r="GT87" s="176">
        <f t="shared" si="347"/>
        <v>5.5205136851826708</v>
      </c>
      <c r="GU87" s="176">
        <f t="shared" si="347"/>
        <v>5.4298318385941116</v>
      </c>
      <c r="GV87" s="176">
        <f t="shared" si="347"/>
        <v>5.03299092203493</v>
      </c>
      <c r="GW87" s="176">
        <f t="shared" si="347"/>
        <v>4.8619496696952895</v>
      </c>
      <c r="GX87" s="176">
        <f t="shared" si="347"/>
        <v>4.7558048739097352</v>
      </c>
      <c r="GY87" s="176">
        <f t="shared" si="347"/>
        <v>4.7861690635304219</v>
      </c>
      <c r="GZ87" s="176">
        <f t="shared" si="347"/>
        <v>4.8369795973267609</v>
      </c>
      <c r="HA87" s="176">
        <f t="shared" si="347"/>
        <v>4.8324201045119066</v>
      </c>
      <c r="HB87" s="176">
        <f t="shared" si="347"/>
        <v>4.7635219116398613</v>
      </c>
      <c r="HC87" s="176">
        <f t="shared" si="347"/>
        <v>4.5887830641042111</v>
      </c>
      <c r="HD87" s="176">
        <f t="shared" si="429"/>
        <v>4.5324979745294369</v>
      </c>
      <c r="HE87" s="176">
        <f t="shared" si="429"/>
        <v>4.4631985250303687</v>
      </c>
      <c r="HF87" s="176">
        <f t="shared" si="429"/>
        <v>4.2859056494091465</v>
      </c>
      <c r="HG87" s="176">
        <f t="shared" si="429"/>
        <v>4.1266962973311285</v>
      </c>
      <c r="HH87" s="176">
        <f t="shared" si="429"/>
        <v>4.0669645398911261</v>
      </c>
      <c r="HI87" s="176">
        <f t="shared" si="429"/>
        <v>0</v>
      </c>
      <c r="HJ87" s="176">
        <f t="shared" si="429"/>
        <v>0</v>
      </c>
      <c r="HK87" s="176">
        <f t="shared" si="429"/>
        <v>0</v>
      </c>
      <c r="HL87" s="176">
        <f t="shared" si="429"/>
        <v>0</v>
      </c>
      <c r="HM87" s="176">
        <f t="shared" si="429"/>
        <v>0</v>
      </c>
      <c r="HN87" s="176">
        <f t="shared" si="400"/>
        <v>0</v>
      </c>
      <c r="HO87" s="176">
        <f t="shared" si="400"/>
        <v>0</v>
      </c>
      <c r="HP87" s="176">
        <f t="shared" si="400"/>
        <v>0</v>
      </c>
      <c r="HQ87" s="176">
        <f t="shared" si="400"/>
        <v>0</v>
      </c>
      <c r="HR87" s="176">
        <f t="shared" si="400"/>
        <v>0</v>
      </c>
      <c r="HS87" s="176">
        <f t="shared" si="400"/>
        <v>0</v>
      </c>
      <c r="HT87" s="176">
        <f t="shared" si="400"/>
        <v>0</v>
      </c>
      <c r="HU87" s="176">
        <f t="shared" si="400"/>
        <v>0</v>
      </c>
      <c r="HV87" s="176">
        <f t="shared" si="400"/>
        <v>0</v>
      </c>
      <c r="HW87" s="176">
        <f t="shared" si="400"/>
        <v>0</v>
      </c>
      <c r="HX87" s="176">
        <f t="shared" si="400"/>
        <v>0</v>
      </c>
      <c r="HY87" s="176">
        <f t="shared" si="400"/>
        <v>0</v>
      </c>
      <c r="HZ87" s="176">
        <f t="shared" si="400"/>
        <v>0</v>
      </c>
      <c r="IA87" s="176">
        <f t="shared" si="400"/>
        <v>0</v>
      </c>
      <c r="IB87" s="176">
        <f t="shared" si="400"/>
        <v>0</v>
      </c>
    </row>
    <row r="88" spans="1:236" s="144" customFormat="1">
      <c r="A88" s="417" t="s">
        <v>126</v>
      </c>
      <c r="B88" s="419">
        <f t="shared" ref="B88" si="430">SUM(P88:AX88)*VLOOKUP($A88,input,12,FALSE)</f>
        <v>4644.7562349186519</v>
      </c>
      <c r="C88" s="225">
        <f t="shared" ref="C88" si="431">SUM(AZ88:CH88)*VLOOKUP($A88,input,12,FALSE)</f>
        <v>3475.0818077044514</v>
      </c>
      <c r="D88" s="226">
        <f t="shared" ref="D88" si="432">SUM(B88:C88)</f>
        <v>8119.8380426231033</v>
      </c>
      <c r="E88" s="227">
        <f t="shared" ref="E88" si="433">IF(Years&gt;1,SUM(CJ88:DS88)*VLOOKUP($A88,input,26,FALSE),0)</f>
        <v>0</v>
      </c>
      <c r="F88" s="228">
        <f t="shared" ref="F88" si="434">IF(Years&gt;1,SUM(DU88:FD88)*VLOOKUP($A88,input,26,FALSE),0)</f>
        <v>0</v>
      </c>
      <c r="G88" s="227">
        <f t="shared" ref="G88" si="435">IF(Years&gt;2,SUM(FF88:GP88)*VLOOKUP($A88,input,40,FALSE),0)</f>
        <v>0</v>
      </c>
      <c r="H88" s="228">
        <f t="shared" ref="H88" si="436">IF(Years&gt;2,SUM(GR88:IB88)*VLOOKUP($A88,input,40,FALSE),0)</f>
        <v>0</v>
      </c>
      <c r="I88" s="227">
        <f t="shared" ref="I88" si="437">B88+E88+G88</f>
        <v>4644.7562349186519</v>
      </c>
      <c r="J88" s="176">
        <f t="shared" ref="J88" si="438">H88+F88+C88</f>
        <v>3475.0818077044514</v>
      </c>
      <c r="K88" s="228">
        <f t="shared" ref="K88" si="439">SUM(I88:J88)</f>
        <v>8119.8380426231033</v>
      </c>
      <c r="L88" s="227">
        <f t="shared" ref="L88" si="440">(B88*VLOOKUP($A88,input,16,FALSE))+(E88*VLOOKUP($A88,input,30,FALSE))+(G88*VLOOKUP($A88,input,44,FALSE))</f>
        <v>3715.8049879349219</v>
      </c>
      <c r="M88" s="176">
        <f t="shared" ref="M88" si="441">(C88*(VLOOKUP($A88,input,16,FALSE))+(F88*VLOOKUP($A88,input,30,FALSE))+(H88*VLOOKUP($A88,input,44,FALSE)))</f>
        <v>2780.0654461635613</v>
      </c>
      <c r="N88" s="228">
        <f t="shared" ref="N88" si="442">SUM(L88:M88)</f>
        <v>6495.8704340984832</v>
      </c>
      <c r="O88" s="176">
        <f t="shared" si="356"/>
        <v>0.64434858901969227</v>
      </c>
      <c r="P88" s="176">
        <f t="shared" si="344"/>
        <v>0.380131767367199</v>
      </c>
      <c r="Q88" s="176">
        <f t="shared" si="344"/>
        <v>0.3664644095862975</v>
      </c>
      <c r="R88" s="176">
        <f t="shared" si="344"/>
        <v>0.36486971637935339</v>
      </c>
      <c r="S88" s="176">
        <f t="shared" si="344"/>
        <v>0.34001568368521662</v>
      </c>
      <c r="T88" s="176">
        <f t="shared" si="344"/>
        <v>0.31315465467455167</v>
      </c>
      <c r="U88" s="176">
        <f t="shared" si="344"/>
        <v>0.30283570007700522</v>
      </c>
      <c r="V88" s="176">
        <f t="shared" si="344"/>
        <v>0.29287467612175677</v>
      </c>
      <c r="W88" s="176">
        <f t="shared" si="344"/>
        <v>0.29842221630705945</v>
      </c>
      <c r="X88" s="176">
        <f t="shared" si="344"/>
        <v>0.30254925171045544</v>
      </c>
      <c r="Y88" s="176">
        <f t="shared" si="344"/>
        <v>0.29838346501647689</v>
      </c>
      <c r="Z88" s="176">
        <f t="shared" si="426"/>
        <v>0.2964287170753474</v>
      </c>
      <c r="AA88" s="176">
        <f t="shared" si="426"/>
        <v>0.28712065033381479</v>
      </c>
      <c r="AB88" s="176">
        <f t="shared" si="426"/>
        <v>0.28193195504593832</v>
      </c>
      <c r="AC88" s="176">
        <f t="shared" si="426"/>
        <v>0.27893271880518478</v>
      </c>
      <c r="AD88" s="176">
        <f t="shared" si="426"/>
        <v>0.26914755788744149</v>
      </c>
      <c r="AE88" s="176">
        <f t="shared" si="426"/>
        <v>0</v>
      </c>
      <c r="AF88" s="176">
        <f t="shared" si="426"/>
        <v>0</v>
      </c>
      <c r="AG88" s="176">
        <f t="shared" si="426"/>
        <v>0</v>
      </c>
      <c r="AH88" s="176">
        <f t="shared" si="426"/>
        <v>0</v>
      </c>
      <c r="AI88" s="176">
        <f t="shared" si="426"/>
        <v>0</v>
      </c>
      <c r="AJ88" s="176">
        <f t="shared" si="396"/>
        <v>0</v>
      </c>
      <c r="AK88" s="176">
        <f t="shared" si="396"/>
        <v>0</v>
      </c>
      <c r="AL88" s="176">
        <f t="shared" si="396"/>
        <v>0</v>
      </c>
      <c r="AM88" s="176">
        <f t="shared" si="396"/>
        <v>0</v>
      </c>
      <c r="AN88" s="176">
        <f t="shared" si="396"/>
        <v>0</v>
      </c>
      <c r="AO88" s="176">
        <f t="shared" si="396"/>
        <v>0</v>
      </c>
      <c r="AP88" s="176">
        <f t="shared" si="396"/>
        <v>0</v>
      </c>
      <c r="AQ88" s="176">
        <f t="shared" si="396"/>
        <v>0</v>
      </c>
      <c r="AR88" s="176">
        <f t="shared" si="396"/>
        <v>0</v>
      </c>
      <c r="AS88" s="176">
        <f t="shared" si="396"/>
        <v>0</v>
      </c>
      <c r="AT88" s="176">
        <f t="shared" si="396"/>
        <v>0</v>
      </c>
      <c r="AU88" s="176">
        <f t="shared" si="396"/>
        <v>0</v>
      </c>
      <c r="AV88" s="176">
        <f t="shared" si="396"/>
        <v>0</v>
      </c>
      <c r="AW88" s="176">
        <f t="shared" si="396"/>
        <v>0</v>
      </c>
      <c r="AX88" s="176">
        <f t="shared" si="396"/>
        <v>0</v>
      </c>
      <c r="AY88" s="187"/>
      <c r="AZ88" s="176">
        <f t="shared" si="345"/>
        <v>0.26421682165249322</v>
      </c>
      <c r="BA88" s="176">
        <f t="shared" si="345"/>
        <v>0.26016406800090136</v>
      </c>
      <c r="BB88" s="176">
        <f t="shared" si="345"/>
        <v>0.26171603936642035</v>
      </c>
      <c r="BC88" s="176">
        <f t="shared" si="345"/>
        <v>0.25741700215992069</v>
      </c>
      <c r="BD88" s="176">
        <f t="shared" si="345"/>
        <v>0.23860360201942768</v>
      </c>
      <c r="BE88" s="176">
        <f t="shared" si="345"/>
        <v>0.23049489299643355</v>
      </c>
      <c r="BF88" s="176">
        <f t="shared" si="345"/>
        <v>0.22546278962045335</v>
      </c>
      <c r="BG88" s="176">
        <f t="shared" si="345"/>
        <v>0.22690229251805991</v>
      </c>
      <c r="BH88" s="176">
        <f t="shared" si="345"/>
        <v>0.22931111394693593</v>
      </c>
      <c r="BI88" s="176">
        <f t="shared" si="345"/>
        <v>0.22909495790257611</v>
      </c>
      <c r="BJ88" s="176">
        <f t="shared" si="427"/>
        <v>0.2258286382833759</v>
      </c>
      <c r="BK88" s="176">
        <f t="shared" si="427"/>
        <v>0.2175446339844227</v>
      </c>
      <c r="BL88" s="176">
        <f t="shared" si="427"/>
        <v>0.21487627528468214</v>
      </c>
      <c r="BM88" s="176">
        <f t="shared" si="427"/>
        <v>0.21159093292571846</v>
      </c>
      <c r="BN88" s="176">
        <f t="shared" si="427"/>
        <v>0.20318584748230933</v>
      </c>
      <c r="BO88" s="176">
        <f t="shared" si="427"/>
        <v>0</v>
      </c>
      <c r="BP88" s="176">
        <f t="shared" si="427"/>
        <v>0</v>
      </c>
      <c r="BQ88" s="176">
        <f t="shared" si="427"/>
        <v>0</v>
      </c>
      <c r="BR88" s="176">
        <f t="shared" si="427"/>
        <v>0</v>
      </c>
      <c r="BS88" s="176">
        <f t="shared" si="427"/>
        <v>0</v>
      </c>
      <c r="BT88" s="176">
        <f t="shared" si="397"/>
        <v>0</v>
      </c>
      <c r="BU88" s="176">
        <f t="shared" si="397"/>
        <v>0</v>
      </c>
      <c r="BV88" s="176">
        <f t="shared" si="397"/>
        <v>0</v>
      </c>
      <c r="BW88" s="176">
        <f t="shared" si="397"/>
        <v>0</v>
      </c>
      <c r="BX88" s="176">
        <f t="shared" si="397"/>
        <v>0</v>
      </c>
      <c r="BY88" s="176">
        <f t="shared" si="397"/>
        <v>0</v>
      </c>
      <c r="BZ88" s="176">
        <f t="shared" si="397"/>
        <v>0</v>
      </c>
      <c r="CA88" s="176">
        <f t="shared" si="397"/>
        <v>0</v>
      </c>
      <c r="CB88" s="176">
        <f t="shared" si="397"/>
        <v>0</v>
      </c>
      <c r="CC88" s="176">
        <f t="shared" si="397"/>
        <v>0</v>
      </c>
      <c r="CD88" s="176">
        <f t="shared" si="397"/>
        <v>0</v>
      </c>
      <c r="CE88" s="176">
        <f t="shared" si="397"/>
        <v>0</v>
      </c>
      <c r="CF88" s="176">
        <f t="shared" si="397"/>
        <v>0</v>
      </c>
      <c r="CG88" s="176">
        <f t="shared" si="397"/>
        <v>0</v>
      </c>
      <c r="CH88" s="176">
        <f t="shared" si="397"/>
        <v>0</v>
      </c>
      <c r="CI88" s="187"/>
      <c r="CJ88" s="176">
        <v>0</v>
      </c>
      <c r="CK88" s="176">
        <f t="shared" si="414"/>
        <v>0.3664644095862975</v>
      </c>
      <c r="CL88" s="176">
        <f t="shared" si="414"/>
        <v>0.36486971637935339</v>
      </c>
      <c r="CM88" s="176">
        <f t="shared" si="414"/>
        <v>0.34001568368521662</v>
      </c>
      <c r="CN88" s="176">
        <f t="shared" si="414"/>
        <v>0.31315465467455167</v>
      </c>
      <c r="CO88" s="176">
        <f t="shared" si="414"/>
        <v>0.30283570007700522</v>
      </c>
      <c r="CP88" s="176">
        <f t="shared" si="414"/>
        <v>0.29287467612175677</v>
      </c>
      <c r="CQ88" s="176">
        <f t="shared" si="414"/>
        <v>0.29842221630705945</v>
      </c>
      <c r="CR88" s="176">
        <f t="shared" si="414"/>
        <v>0.30254925171045544</v>
      </c>
      <c r="CS88" s="176">
        <f t="shared" si="414"/>
        <v>0.29838346501647689</v>
      </c>
      <c r="CT88" s="176">
        <f t="shared" si="414"/>
        <v>0.2964287170753474</v>
      </c>
      <c r="CU88" s="176">
        <f t="shared" si="414"/>
        <v>0.28712065033381479</v>
      </c>
      <c r="CV88" s="176">
        <f t="shared" si="414"/>
        <v>0.28193195504593832</v>
      </c>
      <c r="CW88" s="176">
        <f t="shared" si="414"/>
        <v>0.27893271880518478</v>
      </c>
      <c r="CX88" s="176">
        <f t="shared" si="414"/>
        <v>0.26914755788744149</v>
      </c>
      <c r="CY88" s="176">
        <f t="shared" si="414"/>
        <v>0.26047760995187752</v>
      </c>
      <c r="CZ88" s="176">
        <f t="shared" si="414"/>
        <v>0</v>
      </c>
      <c r="DA88" s="176">
        <f t="shared" si="398"/>
        <v>0</v>
      </c>
      <c r="DB88" s="176">
        <f t="shared" si="398"/>
        <v>0</v>
      </c>
      <c r="DC88" s="176">
        <f t="shared" si="398"/>
        <v>0</v>
      </c>
      <c r="DD88" s="176">
        <f t="shared" si="398"/>
        <v>0</v>
      </c>
      <c r="DE88" s="176">
        <f t="shared" si="398"/>
        <v>0</v>
      </c>
      <c r="DF88" s="176">
        <f t="shared" si="398"/>
        <v>0</v>
      </c>
      <c r="DG88" s="176">
        <f t="shared" si="398"/>
        <v>0</v>
      </c>
      <c r="DH88" s="176">
        <f t="shared" si="398"/>
        <v>0</v>
      </c>
      <c r="DI88" s="176">
        <f t="shared" si="398"/>
        <v>0</v>
      </c>
      <c r="DJ88" s="176">
        <f t="shared" si="398"/>
        <v>0</v>
      </c>
      <c r="DK88" s="176">
        <f t="shared" si="398"/>
        <v>0</v>
      </c>
      <c r="DL88" s="176">
        <f t="shared" si="398"/>
        <v>0</v>
      </c>
      <c r="DM88" s="176">
        <f t="shared" si="398"/>
        <v>0</v>
      </c>
      <c r="DN88" s="176">
        <f t="shared" si="398"/>
        <v>0</v>
      </c>
      <c r="DO88" s="176">
        <f t="shared" si="398"/>
        <v>0</v>
      </c>
      <c r="DP88" s="176">
        <f t="shared" si="319"/>
        <v>0</v>
      </c>
      <c r="DQ88" s="176">
        <f t="shared" si="319"/>
        <v>0</v>
      </c>
      <c r="DR88" s="176">
        <f t="shared" si="319"/>
        <v>0</v>
      </c>
      <c r="DS88" s="176">
        <f t="shared" si="319"/>
        <v>0</v>
      </c>
      <c r="DT88" s="187"/>
      <c r="DU88" s="176">
        <v>0</v>
      </c>
      <c r="DV88" s="176">
        <f t="shared" si="425"/>
        <v>0.26016406800090136</v>
      </c>
      <c r="DW88" s="176">
        <f t="shared" si="425"/>
        <v>0.26171603936642035</v>
      </c>
      <c r="DX88" s="176">
        <f t="shared" si="425"/>
        <v>0.25741700215992069</v>
      </c>
      <c r="DY88" s="176">
        <f t="shared" si="425"/>
        <v>0.23860360201942768</v>
      </c>
      <c r="DZ88" s="176">
        <f t="shared" si="425"/>
        <v>0.23049489299643355</v>
      </c>
      <c r="EA88" s="176">
        <f t="shared" si="425"/>
        <v>0.22546278962045335</v>
      </c>
      <c r="EB88" s="176">
        <f t="shared" si="425"/>
        <v>0.22690229251805991</v>
      </c>
      <c r="EC88" s="176">
        <f t="shared" si="425"/>
        <v>0.22931111394693593</v>
      </c>
      <c r="ED88" s="176">
        <f t="shared" si="425"/>
        <v>0.22909495790257611</v>
      </c>
      <c r="EE88" s="176">
        <f t="shared" si="425"/>
        <v>0.2258286382833759</v>
      </c>
      <c r="EF88" s="176">
        <f t="shared" si="424"/>
        <v>0.2175446339844227</v>
      </c>
      <c r="EG88" s="176">
        <f t="shared" si="424"/>
        <v>0.21487627528468214</v>
      </c>
      <c r="EH88" s="176">
        <f t="shared" si="424"/>
        <v>0.21159093292571846</v>
      </c>
      <c r="EI88" s="176">
        <f t="shared" si="424"/>
        <v>0.20318584748230933</v>
      </c>
      <c r="EJ88" s="176">
        <f t="shared" si="424"/>
        <v>0.19563806417225416</v>
      </c>
      <c r="EK88" s="176">
        <f t="shared" si="424"/>
        <v>0</v>
      </c>
      <c r="EL88" s="176">
        <f t="shared" si="424"/>
        <v>0</v>
      </c>
      <c r="EM88" s="176">
        <f t="shared" si="424"/>
        <v>0</v>
      </c>
      <c r="EN88" s="176">
        <f t="shared" si="424"/>
        <v>0</v>
      </c>
      <c r="EO88" s="176">
        <f t="shared" si="424"/>
        <v>0</v>
      </c>
      <c r="EP88" s="176">
        <f t="shared" si="423"/>
        <v>0</v>
      </c>
      <c r="EQ88" s="176">
        <f t="shared" si="423"/>
        <v>0</v>
      </c>
      <c r="ER88" s="176">
        <f t="shared" si="423"/>
        <v>0</v>
      </c>
      <c r="ES88" s="176">
        <f t="shared" si="423"/>
        <v>0</v>
      </c>
      <c r="ET88" s="176">
        <f t="shared" si="423"/>
        <v>0</v>
      </c>
      <c r="EU88" s="176">
        <f t="shared" si="423"/>
        <v>0</v>
      </c>
      <c r="EV88" s="176">
        <f t="shared" si="423"/>
        <v>0</v>
      </c>
      <c r="EW88" s="176">
        <f t="shared" si="423"/>
        <v>0</v>
      </c>
      <c r="EX88" s="176">
        <f t="shared" si="423"/>
        <v>0</v>
      </c>
      <c r="EY88" s="176">
        <f t="shared" si="423"/>
        <v>0</v>
      </c>
      <c r="EZ88" s="176">
        <f t="shared" si="423"/>
        <v>0</v>
      </c>
      <c r="FA88" s="176">
        <f t="shared" si="423"/>
        <v>0</v>
      </c>
      <c r="FB88" s="176">
        <f t="shared" si="423"/>
        <v>0</v>
      </c>
      <c r="FC88" s="176">
        <f t="shared" si="423"/>
        <v>0</v>
      </c>
      <c r="FD88" s="176">
        <f t="shared" si="423"/>
        <v>0</v>
      </c>
      <c r="FE88" s="187"/>
      <c r="FF88" s="176">
        <v>0</v>
      </c>
      <c r="FG88" s="176">
        <v>86</v>
      </c>
      <c r="FH88" s="176">
        <f t="shared" si="346"/>
        <v>0.36486971637935339</v>
      </c>
      <c r="FI88" s="176">
        <f t="shared" si="346"/>
        <v>0.34001568368521662</v>
      </c>
      <c r="FJ88" s="176">
        <f t="shared" si="346"/>
        <v>0.31315465467455167</v>
      </c>
      <c r="FK88" s="176">
        <f t="shared" si="346"/>
        <v>0.30283570007700522</v>
      </c>
      <c r="FL88" s="176">
        <f t="shared" si="346"/>
        <v>0.29287467612175677</v>
      </c>
      <c r="FM88" s="176">
        <f t="shared" si="346"/>
        <v>0.29842221630705945</v>
      </c>
      <c r="FN88" s="176">
        <f t="shared" si="346"/>
        <v>0.30254925171045544</v>
      </c>
      <c r="FO88" s="176">
        <f t="shared" si="346"/>
        <v>0.29838346501647689</v>
      </c>
      <c r="FP88" s="176">
        <f t="shared" si="346"/>
        <v>0.2964287170753474</v>
      </c>
      <c r="FQ88" s="176">
        <f t="shared" si="346"/>
        <v>0.28712065033381479</v>
      </c>
      <c r="FR88" s="176">
        <f t="shared" si="428"/>
        <v>0.28193195504593832</v>
      </c>
      <c r="FS88" s="176">
        <f t="shared" si="428"/>
        <v>0.27893271880518478</v>
      </c>
      <c r="FT88" s="176">
        <f t="shared" si="428"/>
        <v>0.26914755788744149</v>
      </c>
      <c r="FU88" s="176">
        <f t="shared" si="428"/>
        <v>0.26047760995187752</v>
      </c>
      <c r="FV88" s="176">
        <f t="shared" si="428"/>
        <v>0.2520574289575041</v>
      </c>
      <c r="FW88" s="176">
        <f t="shared" si="428"/>
        <v>0</v>
      </c>
      <c r="FX88" s="176">
        <f t="shared" si="428"/>
        <v>0</v>
      </c>
      <c r="FY88" s="176">
        <f t="shared" si="428"/>
        <v>0</v>
      </c>
      <c r="FZ88" s="176">
        <f t="shared" si="428"/>
        <v>0</v>
      </c>
      <c r="GA88" s="176">
        <f t="shared" si="428"/>
        <v>0</v>
      </c>
      <c r="GB88" s="176">
        <f t="shared" si="399"/>
        <v>0</v>
      </c>
      <c r="GC88" s="176">
        <f t="shared" si="399"/>
        <v>0</v>
      </c>
      <c r="GD88" s="176">
        <f t="shared" si="399"/>
        <v>0</v>
      </c>
      <c r="GE88" s="176">
        <f t="shared" si="399"/>
        <v>0</v>
      </c>
      <c r="GF88" s="176">
        <f t="shared" si="399"/>
        <v>0</v>
      </c>
      <c r="GG88" s="176">
        <f t="shared" si="399"/>
        <v>0</v>
      </c>
      <c r="GH88" s="176">
        <f t="shared" si="399"/>
        <v>0</v>
      </c>
      <c r="GI88" s="176">
        <f t="shared" si="399"/>
        <v>0</v>
      </c>
      <c r="GJ88" s="176">
        <f t="shared" si="399"/>
        <v>0</v>
      </c>
      <c r="GK88" s="176">
        <f t="shared" si="399"/>
        <v>0</v>
      </c>
      <c r="GL88" s="176">
        <f t="shared" si="399"/>
        <v>0</v>
      </c>
      <c r="GM88" s="176">
        <f t="shared" si="399"/>
        <v>0</v>
      </c>
      <c r="GN88" s="176">
        <f t="shared" si="399"/>
        <v>0</v>
      </c>
      <c r="GO88" s="176">
        <f t="shared" si="399"/>
        <v>0</v>
      </c>
      <c r="GP88" s="176">
        <f t="shared" si="399"/>
        <v>0</v>
      </c>
      <c r="GQ88" s="187"/>
      <c r="GR88" s="176">
        <v>0</v>
      </c>
      <c r="GS88" s="176">
        <v>0</v>
      </c>
      <c r="GT88" s="176">
        <f t="shared" si="347"/>
        <v>0.26171603936642035</v>
      </c>
      <c r="GU88" s="176">
        <f t="shared" si="347"/>
        <v>0.25741700215992069</v>
      </c>
      <c r="GV88" s="176">
        <f t="shared" si="347"/>
        <v>0.23860360201942768</v>
      </c>
      <c r="GW88" s="176">
        <f t="shared" si="347"/>
        <v>0.23049489299643355</v>
      </c>
      <c r="GX88" s="176">
        <f t="shared" si="347"/>
        <v>0.22546278962045335</v>
      </c>
      <c r="GY88" s="176">
        <f t="shared" si="347"/>
        <v>0.22690229251805991</v>
      </c>
      <c r="GZ88" s="176">
        <f t="shared" si="347"/>
        <v>0.22931111394693593</v>
      </c>
      <c r="HA88" s="176">
        <f t="shared" si="347"/>
        <v>0.22909495790257611</v>
      </c>
      <c r="HB88" s="176">
        <f t="shared" si="347"/>
        <v>0.2258286382833759</v>
      </c>
      <c r="HC88" s="176">
        <f t="shared" si="347"/>
        <v>0.2175446339844227</v>
      </c>
      <c r="HD88" s="176">
        <f t="shared" si="429"/>
        <v>0.21487627528468214</v>
      </c>
      <c r="HE88" s="176">
        <f t="shared" si="429"/>
        <v>0.21159093292571846</v>
      </c>
      <c r="HF88" s="176">
        <f t="shared" si="429"/>
        <v>0.20318584748230933</v>
      </c>
      <c r="HG88" s="176">
        <f t="shared" si="429"/>
        <v>0.19563806417225416</v>
      </c>
      <c r="HH88" s="176">
        <f t="shared" si="429"/>
        <v>0.19280630613793354</v>
      </c>
      <c r="HI88" s="176">
        <f t="shared" si="429"/>
        <v>0</v>
      </c>
      <c r="HJ88" s="176">
        <f t="shared" si="429"/>
        <v>0</v>
      </c>
      <c r="HK88" s="176">
        <f t="shared" si="429"/>
        <v>0</v>
      </c>
      <c r="HL88" s="176">
        <f t="shared" si="429"/>
        <v>0</v>
      </c>
      <c r="HM88" s="176">
        <f t="shared" si="429"/>
        <v>0</v>
      </c>
      <c r="HN88" s="176">
        <f t="shared" si="400"/>
        <v>0</v>
      </c>
      <c r="HO88" s="176">
        <f t="shared" si="400"/>
        <v>0</v>
      </c>
      <c r="HP88" s="176">
        <f t="shared" si="400"/>
        <v>0</v>
      </c>
      <c r="HQ88" s="176">
        <f t="shared" si="400"/>
        <v>0</v>
      </c>
      <c r="HR88" s="176">
        <f t="shared" si="400"/>
        <v>0</v>
      </c>
      <c r="HS88" s="176">
        <f t="shared" si="400"/>
        <v>0</v>
      </c>
      <c r="HT88" s="176">
        <f t="shared" si="400"/>
        <v>0</v>
      </c>
      <c r="HU88" s="176">
        <f t="shared" si="400"/>
        <v>0</v>
      </c>
      <c r="HV88" s="176">
        <f t="shared" si="400"/>
        <v>0</v>
      </c>
      <c r="HW88" s="176">
        <f t="shared" si="400"/>
        <v>0</v>
      </c>
      <c r="HX88" s="176">
        <f t="shared" si="400"/>
        <v>0</v>
      </c>
      <c r="HY88" s="176">
        <f t="shared" si="400"/>
        <v>0</v>
      </c>
      <c r="HZ88" s="176">
        <f t="shared" si="400"/>
        <v>0</v>
      </c>
      <c r="IA88" s="176">
        <f t="shared" si="400"/>
        <v>0</v>
      </c>
      <c r="IB88" s="176">
        <f t="shared" si="400"/>
        <v>0</v>
      </c>
    </row>
    <row r="89" spans="1:236" s="144" customFormat="1">
      <c r="A89" s="418" t="s">
        <v>119</v>
      </c>
      <c r="B89" s="419">
        <f t="shared" si="415"/>
        <v>26745.580011877544</v>
      </c>
      <c r="C89" s="225">
        <f t="shared" si="416"/>
        <v>38637.578126239721</v>
      </c>
      <c r="D89" s="226">
        <f t="shared" si="76"/>
        <v>65383.158138117265</v>
      </c>
      <c r="E89" s="227">
        <f t="shared" si="417"/>
        <v>0</v>
      </c>
      <c r="F89" s="228">
        <f t="shared" si="418"/>
        <v>0</v>
      </c>
      <c r="G89" s="227">
        <f t="shared" si="419"/>
        <v>0</v>
      </c>
      <c r="H89" s="228">
        <f t="shared" si="420"/>
        <v>0</v>
      </c>
      <c r="I89" s="227">
        <f t="shared" si="81"/>
        <v>26745.580011877544</v>
      </c>
      <c r="J89" s="176">
        <f t="shared" si="82"/>
        <v>38637.578126239721</v>
      </c>
      <c r="K89" s="228">
        <f t="shared" si="83"/>
        <v>65383.158138117265</v>
      </c>
      <c r="L89" s="227">
        <f t="shared" si="421"/>
        <v>21396.464009502037</v>
      </c>
      <c r="M89" s="176">
        <f t="shared" si="422"/>
        <v>30910.062500991779</v>
      </c>
      <c r="N89" s="228">
        <f t="shared" si="86"/>
        <v>52306.526510493815</v>
      </c>
      <c r="O89" s="176">
        <f t="shared" si="356"/>
        <v>6.2660912872861116</v>
      </c>
      <c r="P89" s="176">
        <f t="shared" si="344"/>
        <v>2.6730806330592913</v>
      </c>
      <c r="Q89" s="176">
        <f t="shared" si="344"/>
        <v>2.5769719872540353</v>
      </c>
      <c r="R89" s="176">
        <f t="shared" si="344"/>
        <v>2.5657581296049434</v>
      </c>
      <c r="S89" s="176">
        <f t="shared" si="344"/>
        <v>2.3909849610579883</v>
      </c>
      <c r="T89" s="176">
        <f t="shared" ref="P89:Y114" si="443">IF(T$1&lt;=VLOOKUP($A89,input,7,FALSE),(VLOOKUP($A89,input,5,FALSE)*VLOOKUP(T$1,AC_RATE,2,FALSE))/((1+Discount_Rate)^(T$1-1)),0)</f>
        <v>2.2020986258544024</v>
      </c>
      <c r="U89" s="176">
        <f t="shared" si="443"/>
        <v>2.1295358987790971</v>
      </c>
      <c r="V89" s="176">
        <f t="shared" si="443"/>
        <v>2.0594901343731626</v>
      </c>
      <c r="W89" s="176">
        <f t="shared" si="443"/>
        <v>2.0985003500495765</v>
      </c>
      <c r="X89" s="176">
        <f t="shared" si="443"/>
        <v>2.1275215983529607</v>
      </c>
      <c r="Y89" s="176">
        <f t="shared" si="443"/>
        <v>2.0982278515812696</v>
      </c>
      <c r="Z89" s="176">
        <f t="shared" si="426"/>
        <v>2.0844820946819298</v>
      </c>
      <c r="AA89" s="176">
        <f t="shared" si="426"/>
        <v>2.0190279151737505</v>
      </c>
      <c r="AB89" s="176">
        <f t="shared" si="426"/>
        <v>1.982541091194447</v>
      </c>
      <c r="AC89" s="176">
        <f t="shared" si="426"/>
        <v>0</v>
      </c>
      <c r="AD89" s="176">
        <f t="shared" si="426"/>
        <v>0</v>
      </c>
      <c r="AE89" s="176">
        <f t="shared" si="426"/>
        <v>0</v>
      </c>
      <c r="AF89" s="176">
        <f t="shared" si="426"/>
        <v>0</v>
      </c>
      <c r="AG89" s="176">
        <f t="shared" si="426"/>
        <v>0</v>
      </c>
      <c r="AH89" s="176">
        <f t="shared" si="426"/>
        <v>0</v>
      </c>
      <c r="AI89" s="176">
        <f t="shared" si="426"/>
        <v>0</v>
      </c>
      <c r="AJ89" s="176">
        <f t="shared" si="396"/>
        <v>0</v>
      </c>
      <c r="AK89" s="176">
        <f t="shared" si="396"/>
        <v>0</v>
      </c>
      <c r="AL89" s="176">
        <f t="shared" si="396"/>
        <v>0</v>
      </c>
      <c r="AM89" s="176">
        <f t="shared" si="396"/>
        <v>0</v>
      </c>
      <c r="AN89" s="176">
        <f t="shared" si="396"/>
        <v>0</v>
      </c>
      <c r="AO89" s="176">
        <f t="shared" si="396"/>
        <v>0</v>
      </c>
      <c r="AP89" s="176">
        <f t="shared" si="396"/>
        <v>0</v>
      </c>
      <c r="AQ89" s="176">
        <f t="shared" si="396"/>
        <v>0</v>
      </c>
      <c r="AR89" s="176">
        <f t="shared" si="396"/>
        <v>0</v>
      </c>
      <c r="AS89" s="176">
        <f t="shared" si="396"/>
        <v>0</v>
      </c>
      <c r="AT89" s="176">
        <f t="shared" si="396"/>
        <v>0</v>
      </c>
      <c r="AU89" s="176">
        <f t="shared" si="396"/>
        <v>0</v>
      </c>
      <c r="AV89" s="176">
        <f t="shared" si="396"/>
        <v>0</v>
      </c>
      <c r="AW89" s="176">
        <f t="shared" si="396"/>
        <v>0</v>
      </c>
      <c r="AX89" s="176">
        <f t="shared" si="396"/>
        <v>0</v>
      </c>
      <c r="AY89" s="187"/>
      <c r="AZ89" s="176">
        <f t="shared" si="345"/>
        <v>3.5930106542268203</v>
      </c>
      <c r="BA89" s="176">
        <f t="shared" si="345"/>
        <v>3.5378983909043962</v>
      </c>
      <c r="BB89" s="176">
        <f t="shared" si="345"/>
        <v>3.5590032154060647</v>
      </c>
      <c r="BC89" s="176">
        <f t="shared" si="345"/>
        <v>3.5005418109078055</v>
      </c>
      <c r="BD89" s="176">
        <f t="shared" ref="AZ89:BI114" si="444">IF(BD$1&lt;=VLOOKUP($A89,input,7,FALSE),(VLOOKUP($A89,input,6,FALSE)*VLOOKUP(BD$1,AC_RATE,3,FALSE))/((1+Discount_Rate)^(BD$1-1)),0)</f>
        <v>3.2447036446462754</v>
      </c>
      <c r="BE89" s="176">
        <f t="shared" si="444"/>
        <v>3.1344355787092701</v>
      </c>
      <c r="BF89" s="176">
        <f t="shared" si="444"/>
        <v>3.0660054124163469</v>
      </c>
      <c r="BG89" s="176">
        <f t="shared" si="444"/>
        <v>3.0855808096811486</v>
      </c>
      <c r="BH89" s="176">
        <f t="shared" si="444"/>
        <v>3.118337698527025</v>
      </c>
      <c r="BI89" s="176">
        <f t="shared" si="444"/>
        <v>3.115398252940242</v>
      </c>
      <c r="BJ89" s="176">
        <f t="shared" si="427"/>
        <v>3.070980486052818</v>
      </c>
      <c r="BK89" s="176">
        <f t="shared" si="427"/>
        <v>2.9583286286894483</v>
      </c>
      <c r="BL89" s="176">
        <f t="shared" si="427"/>
        <v>2.9220423650916048</v>
      </c>
      <c r="BM89" s="176">
        <f t="shared" si="427"/>
        <v>0</v>
      </c>
      <c r="BN89" s="176">
        <f t="shared" si="427"/>
        <v>0</v>
      </c>
      <c r="BO89" s="176">
        <f t="shared" si="427"/>
        <v>0</v>
      </c>
      <c r="BP89" s="176">
        <f t="shared" si="427"/>
        <v>0</v>
      </c>
      <c r="BQ89" s="176">
        <f t="shared" si="427"/>
        <v>0</v>
      </c>
      <c r="BR89" s="176">
        <f t="shared" si="427"/>
        <v>0</v>
      </c>
      <c r="BS89" s="176">
        <f t="shared" si="427"/>
        <v>0</v>
      </c>
      <c r="BT89" s="176">
        <f t="shared" si="397"/>
        <v>0</v>
      </c>
      <c r="BU89" s="176">
        <f t="shared" si="397"/>
        <v>0</v>
      </c>
      <c r="BV89" s="176">
        <f t="shared" si="397"/>
        <v>0</v>
      </c>
      <c r="BW89" s="176">
        <f t="shared" si="397"/>
        <v>0</v>
      </c>
      <c r="BX89" s="176">
        <f t="shared" si="397"/>
        <v>0</v>
      </c>
      <c r="BY89" s="176">
        <f t="shared" si="397"/>
        <v>0</v>
      </c>
      <c r="BZ89" s="176">
        <f t="shared" si="397"/>
        <v>0</v>
      </c>
      <c r="CA89" s="176">
        <f t="shared" si="397"/>
        <v>0</v>
      </c>
      <c r="CB89" s="176">
        <f t="shared" si="397"/>
        <v>0</v>
      </c>
      <c r="CC89" s="176">
        <f t="shared" si="397"/>
        <v>0</v>
      </c>
      <c r="CD89" s="176">
        <f t="shared" si="397"/>
        <v>0</v>
      </c>
      <c r="CE89" s="176">
        <f t="shared" si="397"/>
        <v>0</v>
      </c>
      <c r="CF89" s="176">
        <f t="shared" si="397"/>
        <v>0</v>
      </c>
      <c r="CG89" s="176">
        <f t="shared" si="397"/>
        <v>0</v>
      </c>
      <c r="CH89" s="176">
        <f t="shared" si="397"/>
        <v>0</v>
      </c>
      <c r="CI89" s="187"/>
      <c r="CJ89" s="176">
        <v>0</v>
      </c>
      <c r="CK89" s="176">
        <f t="shared" si="414"/>
        <v>2.5769719872540353</v>
      </c>
      <c r="CL89" s="176">
        <f t="shared" si="414"/>
        <v>2.5657581296049434</v>
      </c>
      <c r="CM89" s="176">
        <f t="shared" si="414"/>
        <v>2.3909849610579883</v>
      </c>
      <c r="CN89" s="176">
        <f t="shared" si="414"/>
        <v>2.2020986258544024</v>
      </c>
      <c r="CO89" s="176">
        <f t="shared" si="414"/>
        <v>2.1295358987790971</v>
      </c>
      <c r="CP89" s="176">
        <f t="shared" si="414"/>
        <v>2.0594901343731626</v>
      </c>
      <c r="CQ89" s="176">
        <f t="shared" si="414"/>
        <v>2.0985003500495765</v>
      </c>
      <c r="CR89" s="176">
        <f t="shared" si="414"/>
        <v>2.1275215983529607</v>
      </c>
      <c r="CS89" s="176">
        <f t="shared" si="414"/>
        <v>2.0982278515812696</v>
      </c>
      <c r="CT89" s="176">
        <f t="shared" si="414"/>
        <v>2.0844820946819298</v>
      </c>
      <c r="CU89" s="176">
        <f t="shared" si="414"/>
        <v>2.0190279151737505</v>
      </c>
      <c r="CV89" s="176">
        <f t="shared" si="414"/>
        <v>1.982541091194447</v>
      </c>
      <c r="CW89" s="176">
        <f t="shared" si="414"/>
        <v>1.9614505089348926</v>
      </c>
      <c r="CX89" s="176">
        <f t="shared" si="414"/>
        <v>0</v>
      </c>
      <c r="CY89" s="176">
        <f t="shared" si="414"/>
        <v>0</v>
      </c>
      <c r="CZ89" s="176">
        <f t="shared" ref="CZ89:DO96" si="445">IF(CZ$1-1&lt;=VLOOKUP($A89,input,7,FALSE),(VLOOKUP($A89,input,19,FALSE)*VLOOKUP(CZ$1,AC_RATE,2,FALSE))/((1+Discount_Rate)^(CZ$1-1)),0)</f>
        <v>0</v>
      </c>
      <c r="DA89" s="176">
        <f t="shared" si="445"/>
        <v>0</v>
      </c>
      <c r="DB89" s="176">
        <f t="shared" si="445"/>
        <v>0</v>
      </c>
      <c r="DC89" s="176">
        <f t="shared" si="445"/>
        <v>0</v>
      </c>
      <c r="DD89" s="176">
        <f t="shared" si="445"/>
        <v>0</v>
      </c>
      <c r="DE89" s="176">
        <f t="shared" si="445"/>
        <v>0</v>
      </c>
      <c r="DF89" s="176">
        <f t="shared" si="445"/>
        <v>0</v>
      </c>
      <c r="DG89" s="176">
        <f t="shared" si="445"/>
        <v>0</v>
      </c>
      <c r="DH89" s="176">
        <f t="shared" si="445"/>
        <v>0</v>
      </c>
      <c r="DI89" s="176">
        <f t="shared" si="445"/>
        <v>0</v>
      </c>
      <c r="DJ89" s="176">
        <f t="shared" si="445"/>
        <v>0</v>
      </c>
      <c r="DK89" s="176">
        <f t="shared" si="445"/>
        <v>0</v>
      </c>
      <c r="DL89" s="176">
        <f t="shared" si="445"/>
        <v>0</v>
      </c>
      <c r="DM89" s="176">
        <f t="shared" si="445"/>
        <v>0</v>
      </c>
      <c r="DN89" s="176">
        <f t="shared" si="445"/>
        <v>0</v>
      </c>
      <c r="DO89" s="176">
        <f t="shared" si="445"/>
        <v>0</v>
      </c>
      <c r="DP89" s="176">
        <f t="shared" si="319"/>
        <v>0</v>
      </c>
      <c r="DQ89" s="176">
        <f t="shared" si="319"/>
        <v>0</v>
      </c>
      <c r="DR89" s="176">
        <f t="shared" si="319"/>
        <v>0</v>
      </c>
      <c r="DS89" s="176">
        <f t="shared" si="319"/>
        <v>0</v>
      </c>
      <c r="DT89" s="187"/>
      <c r="DU89" s="176">
        <v>0</v>
      </c>
      <c r="DV89" s="176">
        <f t="shared" si="425"/>
        <v>3.5378983909043962</v>
      </c>
      <c r="DW89" s="176">
        <f t="shared" si="425"/>
        <v>3.5590032154060647</v>
      </c>
      <c r="DX89" s="176">
        <f t="shared" si="425"/>
        <v>3.5005418109078055</v>
      </c>
      <c r="DY89" s="176">
        <f t="shared" si="425"/>
        <v>3.2447036446462754</v>
      </c>
      <c r="DZ89" s="176">
        <f t="shared" si="425"/>
        <v>3.1344355787092701</v>
      </c>
      <c r="EA89" s="176">
        <f t="shared" si="425"/>
        <v>3.0660054124163469</v>
      </c>
      <c r="EB89" s="176">
        <f t="shared" si="425"/>
        <v>3.0855808096811486</v>
      </c>
      <c r="EC89" s="176">
        <f t="shared" si="425"/>
        <v>3.118337698527025</v>
      </c>
      <c r="ED89" s="176">
        <f t="shared" si="425"/>
        <v>3.115398252940242</v>
      </c>
      <c r="EE89" s="176">
        <f t="shared" si="425"/>
        <v>3.070980486052818</v>
      </c>
      <c r="EF89" s="176">
        <f t="shared" si="424"/>
        <v>2.9583286286894483</v>
      </c>
      <c r="EG89" s="176">
        <f t="shared" si="424"/>
        <v>2.9220423650916048</v>
      </c>
      <c r="EH89" s="176">
        <f t="shared" si="424"/>
        <v>2.8773659132869409</v>
      </c>
      <c r="EI89" s="176">
        <f t="shared" si="424"/>
        <v>0</v>
      </c>
      <c r="EJ89" s="176">
        <f t="shared" si="424"/>
        <v>0</v>
      </c>
      <c r="EK89" s="176">
        <f t="shared" si="424"/>
        <v>0</v>
      </c>
      <c r="EL89" s="176">
        <f t="shared" si="424"/>
        <v>0</v>
      </c>
      <c r="EM89" s="176">
        <f t="shared" si="424"/>
        <v>0</v>
      </c>
      <c r="EN89" s="176">
        <f t="shared" si="424"/>
        <v>0</v>
      </c>
      <c r="EO89" s="176">
        <f t="shared" si="424"/>
        <v>0</v>
      </c>
      <c r="EP89" s="176">
        <f t="shared" si="423"/>
        <v>0</v>
      </c>
      <c r="EQ89" s="176">
        <f t="shared" si="423"/>
        <v>0</v>
      </c>
      <c r="ER89" s="176">
        <f t="shared" si="423"/>
        <v>0</v>
      </c>
      <c r="ES89" s="176">
        <f t="shared" si="423"/>
        <v>0</v>
      </c>
      <c r="ET89" s="176">
        <f t="shared" si="423"/>
        <v>0</v>
      </c>
      <c r="EU89" s="176">
        <f t="shared" si="423"/>
        <v>0</v>
      </c>
      <c r="EV89" s="176">
        <f t="shared" si="423"/>
        <v>0</v>
      </c>
      <c r="EW89" s="176">
        <f t="shared" si="423"/>
        <v>0</v>
      </c>
      <c r="EX89" s="176">
        <f t="shared" si="423"/>
        <v>0</v>
      </c>
      <c r="EY89" s="176">
        <f t="shared" si="423"/>
        <v>0</v>
      </c>
      <c r="EZ89" s="176">
        <f t="shared" si="423"/>
        <v>0</v>
      </c>
      <c r="FA89" s="176">
        <f t="shared" si="423"/>
        <v>0</v>
      </c>
      <c r="FB89" s="176">
        <f t="shared" si="423"/>
        <v>0</v>
      </c>
      <c r="FC89" s="176">
        <f t="shared" si="423"/>
        <v>0</v>
      </c>
      <c r="FD89" s="176">
        <f t="shared" si="423"/>
        <v>0</v>
      </c>
      <c r="FE89" s="187"/>
      <c r="FF89" s="176">
        <v>0</v>
      </c>
      <c r="FG89" s="176">
        <v>87</v>
      </c>
      <c r="FH89" s="176">
        <f t="shared" si="346"/>
        <v>2.5657581296049434</v>
      </c>
      <c r="FI89" s="176">
        <f t="shared" si="346"/>
        <v>2.3909849610579883</v>
      </c>
      <c r="FJ89" s="176">
        <f t="shared" si="346"/>
        <v>2.2020986258544024</v>
      </c>
      <c r="FK89" s="176">
        <f t="shared" si="346"/>
        <v>2.1295358987790971</v>
      </c>
      <c r="FL89" s="176">
        <f t="shared" ref="FH89:FQ114" si="446">IF(FL$1-2&lt;=VLOOKUP($A89,input,7,FALSE),(VLOOKUP($A89,input,33,FALSE)*VLOOKUP(FL$1,AC_RATE,2,FALSE))/((1+Discount_Rate)^(FL$1-1)),0)</f>
        <v>2.0594901343731626</v>
      </c>
      <c r="FM89" s="176">
        <f t="shared" si="446"/>
        <v>2.0985003500495765</v>
      </c>
      <c r="FN89" s="176">
        <f t="shared" si="446"/>
        <v>2.1275215983529607</v>
      </c>
      <c r="FO89" s="176">
        <f t="shared" si="446"/>
        <v>2.0982278515812696</v>
      </c>
      <c r="FP89" s="176">
        <f t="shared" si="446"/>
        <v>2.0844820946819298</v>
      </c>
      <c r="FQ89" s="176">
        <f t="shared" si="446"/>
        <v>2.0190279151737505</v>
      </c>
      <c r="FR89" s="176">
        <f t="shared" si="428"/>
        <v>1.982541091194447</v>
      </c>
      <c r="FS89" s="176">
        <f t="shared" si="428"/>
        <v>1.9614505089348926</v>
      </c>
      <c r="FT89" s="176">
        <f t="shared" si="428"/>
        <v>1.89264141065366</v>
      </c>
      <c r="FU89" s="176">
        <f t="shared" si="428"/>
        <v>0</v>
      </c>
      <c r="FV89" s="176">
        <f t="shared" si="428"/>
        <v>0</v>
      </c>
      <c r="FW89" s="176">
        <f t="shared" si="428"/>
        <v>0</v>
      </c>
      <c r="FX89" s="176">
        <f t="shared" si="428"/>
        <v>0</v>
      </c>
      <c r="FY89" s="176">
        <f t="shared" si="428"/>
        <v>0</v>
      </c>
      <c r="FZ89" s="176">
        <f t="shared" si="428"/>
        <v>0</v>
      </c>
      <c r="GA89" s="176">
        <f t="shared" si="428"/>
        <v>0</v>
      </c>
      <c r="GB89" s="176">
        <f t="shared" si="399"/>
        <v>0</v>
      </c>
      <c r="GC89" s="176">
        <f t="shared" si="399"/>
        <v>0</v>
      </c>
      <c r="GD89" s="176">
        <f t="shared" si="399"/>
        <v>0</v>
      </c>
      <c r="GE89" s="176">
        <f t="shared" si="399"/>
        <v>0</v>
      </c>
      <c r="GF89" s="176">
        <f t="shared" si="399"/>
        <v>0</v>
      </c>
      <c r="GG89" s="176">
        <f t="shared" si="399"/>
        <v>0</v>
      </c>
      <c r="GH89" s="176">
        <f t="shared" si="399"/>
        <v>0</v>
      </c>
      <c r="GI89" s="176">
        <f t="shared" si="399"/>
        <v>0</v>
      </c>
      <c r="GJ89" s="176">
        <f t="shared" si="399"/>
        <v>0</v>
      </c>
      <c r="GK89" s="176">
        <f t="shared" si="399"/>
        <v>0</v>
      </c>
      <c r="GL89" s="176">
        <f t="shared" si="399"/>
        <v>0</v>
      </c>
      <c r="GM89" s="176">
        <f t="shared" si="399"/>
        <v>0</v>
      </c>
      <c r="GN89" s="176">
        <f t="shared" si="399"/>
        <v>0</v>
      </c>
      <c r="GO89" s="176">
        <f t="shared" si="399"/>
        <v>0</v>
      </c>
      <c r="GP89" s="176">
        <f t="shared" si="399"/>
        <v>0</v>
      </c>
      <c r="GQ89" s="187"/>
      <c r="GR89" s="176">
        <v>0</v>
      </c>
      <c r="GS89" s="176">
        <v>0</v>
      </c>
      <c r="GT89" s="176">
        <f t="shared" si="347"/>
        <v>3.5590032154060647</v>
      </c>
      <c r="GU89" s="176">
        <f t="shared" si="347"/>
        <v>3.5005418109078055</v>
      </c>
      <c r="GV89" s="176">
        <f t="shared" si="347"/>
        <v>3.2447036446462754</v>
      </c>
      <c r="GW89" s="176">
        <f t="shared" si="347"/>
        <v>3.1344355787092701</v>
      </c>
      <c r="GX89" s="176">
        <f t="shared" ref="GT89:HC114" si="447">IF(GX$1-2&lt;=VLOOKUP($A89,input,7,FALSE),(VLOOKUP($A89,input,34,FALSE)*VLOOKUP(GX$1,AC_RATE,3,FALSE))/((1+Discount_Rate)^(GX$1-1)),0)</f>
        <v>3.0660054124163469</v>
      </c>
      <c r="GY89" s="176">
        <f t="shared" si="447"/>
        <v>3.0855808096811486</v>
      </c>
      <c r="GZ89" s="176">
        <f t="shared" si="447"/>
        <v>3.118337698527025</v>
      </c>
      <c r="HA89" s="176">
        <f t="shared" si="447"/>
        <v>3.115398252940242</v>
      </c>
      <c r="HB89" s="176">
        <f t="shared" si="447"/>
        <v>3.070980486052818</v>
      </c>
      <c r="HC89" s="176">
        <f t="shared" si="447"/>
        <v>2.9583286286894483</v>
      </c>
      <c r="HD89" s="176">
        <f t="shared" si="429"/>
        <v>2.9220423650916048</v>
      </c>
      <c r="HE89" s="176">
        <f t="shared" si="429"/>
        <v>2.8773659132869409</v>
      </c>
      <c r="HF89" s="176">
        <f t="shared" si="429"/>
        <v>2.7630675073074182</v>
      </c>
      <c r="HG89" s="176">
        <f t="shared" si="429"/>
        <v>0</v>
      </c>
      <c r="HH89" s="176">
        <f t="shared" si="429"/>
        <v>0</v>
      </c>
      <c r="HI89" s="176">
        <f t="shared" si="429"/>
        <v>0</v>
      </c>
      <c r="HJ89" s="176">
        <f t="shared" si="429"/>
        <v>0</v>
      </c>
      <c r="HK89" s="176">
        <f t="shared" si="429"/>
        <v>0</v>
      </c>
      <c r="HL89" s="176">
        <f t="shared" si="429"/>
        <v>0</v>
      </c>
      <c r="HM89" s="176">
        <f t="shared" si="429"/>
        <v>0</v>
      </c>
      <c r="HN89" s="176">
        <f t="shared" si="400"/>
        <v>0</v>
      </c>
      <c r="HO89" s="176">
        <f t="shared" si="400"/>
        <v>0</v>
      </c>
      <c r="HP89" s="176">
        <f t="shared" si="400"/>
        <v>0</v>
      </c>
      <c r="HQ89" s="176">
        <f t="shared" si="400"/>
        <v>0</v>
      </c>
      <c r="HR89" s="176">
        <f t="shared" si="400"/>
        <v>0</v>
      </c>
      <c r="HS89" s="176">
        <f t="shared" si="400"/>
        <v>0</v>
      </c>
      <c r="HT89" s="176">
        <f t="shared" si="400"/>
        <v>0</v>
      </c>
      <c r="HU89" s="176">
        <f t="shared" si="400"/>
        <v>0</v>
      </c>
      <c r="HV89" s="176">
        <f t="shared" si="400"/>
        <v>0</v>
      </c>
      <c r="HW89" s="176">
        <f t="shared" si="400"/>
        <v>0</v>
      </c>
      <c r="HX89" s="176">
        <f t="shared" si="400"/>
        <v>0</v>
      </c>
      <c r="HY89" s="176">
        <f t="shared" si="400"/>
        <v>0</v>
      </c>
      <c r="HZ89" s="176">
        <f t="shared" si="400"/>
        <v>0</v>
      </c>
      <c r="IA89" s="176">
        <f t="shared" si="400"/>
        <v>0</v>
      </c>
      <c r="IB89" s="176">
        <f t="shared" si="400"/>
        <v>0</v>
      </c>
    </row>
    <row r="90" spans="1:236" s="144" customFormat="1">
      <c r="A90" s="418" t="s">
        <v>120</v>
      </c>
      <c r="B90" s="419">
        <f t="shared" ref="B90" si="448">SUM(P90:AX90)*VLOOKUP($A90,input,12,FALSE)</f>
        <v>10076.540020458486</v>
      </c>
      <c r="C90" s="225">
        <f t="shared" ref="C90" si="449">SUM(AZ90:CH90)*VLOOKUP($A90,input,12,FALSE)</f>
        <v>14556.913782006064</v>
      </c>
      <c r="D90" s="226">
        <f t="shared" ref="D90" si="450">SUM(B90:C90)</f>
        <v>24633.453802464552</v>
      </c>
      <c r="E90" s="227">
        <f t="shared" ref="E90" si="451">IF(Years&gt;1,SUM(CJ90:DS90)*VLOOKUP($A90,input,26,FALSE),0)</f>
        <v>0</v>
      </c>
      <c r="F90" s="228">
        <f t="shared" ref="F90" si="452">IF(Years&gt;1,SUM(DU90:FD90)*VLOOKUP($A90,input,26,FALSE),0)</f>
        <v>0</v>
      </c>
      <c r="G90" s="227">
        <f t="shared" ref="G90" si="453">IF(Years&gt;2,SUM(FF90:GP90)*VLOOKUP($A90,input,40,FALSE),0)</f>
        <v>0</v>
      </c>
      <c r="H90" s="228">
        <f t="shared" ref="H90" si="454">IF(Years&gt;2,SUM(GR90:IB90)*VLOOKUP($A90,input,40,FALSE),0)</f>
        <v>0</v>
      </c>
      <c r="I90" s="227">
        <f t="shared" ref="I90" si="455">B90+E90+G90</f>
        <v>10076.540020458486</v>
      </c>
      <c r="J90" s="176">
        <f t="shared" ref="J90" si="456">H90+F90+C90</f>
        <v>14556.913782006064</v>
      </c>
      <c r="K90" s="228">
        <f t="shared" ref="K90" si="457">SUM(I90:J90)</f>
        <v>24633.453802464552</v>
      </c>
      <c r="L90" s="227">
        <f t="shared" ref="L90" si="458">(B90*VLOOKUP($A90,input,16,FALSE))+(E90*VLOOKUP($A90,input,30,FALSE))+(G90*VLOOKUP($A90,input,44,FALSE))</f>
        <v>8061.2320163667891</v>
      </c>
      <c r="M90" s="176">
        <f t="shared" ref="M90" si="459">(C90*(VLOOKUP($A90,input,16,FALSE))+(F90*VLOOKUP($A90,input,30,FALSE))+(H90*VLOOKUP($A90,input,44,FALSE)))</f>
        <v>11645.531025604852</v>
      </c>
      <c r="N90" s="228">
        <f t="shared" ref="N90" si="460">SUM(L90:M90)</f>
        <v>19706.763041971641</v>
      </c>
      <c r="O90" s="176">
        <f t="shared" si="356"/>
        <v>14.510948244241522</v>
      </c>
      <c r="P90" s="176">
        <f t="shared" si="443"/>
        <v>6.1902919923478334</v>
      </c>
      <c r="Q90" s="176">
        <f t="shared" si="443"/>
        <v>5.9677246020619776</v>
      </c>
      <c r="R90" s="176">
        <f t="shared" si="443"/>
        <v>5.9417556685588169</v>
      </c>
      <c r="S90" s="176">
        <f t="shared" si="443"/>
        <v>5.5370178045553411</v>
      </c>
      <c r="T90" s="176">
        <f t="shared" si="443"/>
        <v>5.0995968177680906</v>
      </c>
      <c r="U90" s="176">
        <f t="shared" si="443"/>
        <v>4.9315568182252774</v>
      </c>
      <c r="V90" s="176">
        <f t="shared" si="443"/>
        <v>4.7693455743378506</v>
      </c>
      <c r="W90" s="176">
        <f t="shared" si="443"/>
        <v>4.8596850211674401</v>
      </c>
      <c r="X90" s="176">
        <f t="shared" si="443"/>
        <v>4.9268921225015934</v>
      </c>
      <c r="Y90" s="176">
        <f t="shared" si="443"/>
        <v>4.8590539720829407</v>
      </c>
      <c r="Z90" s="176">
        <f t="shared" si="426"/>
        <v>4.827221692947627</v>
      </c>
      <c r="AA90" s="176">
        <f t="shared" si="426"/>
        <v>4.6756435930339491</v>
      </c>
      <c r="AB90" s="176">
        <f t="shared" si="426"/>
        <v>4.5911477901345084</v>
      </c>
      <c r="AC90" s="176">
        <f t="shared" si="426"/>
        <v>0</v>
      </c>
      <c r="AD90" s="176">
        <f t="shared" si="426"/>
        <v>0</v>
      </c>
      <c r="AE90" s="176">
        <f t="shared" si="426"/>
        <v>0</v>
      </c>
      <c r="AF90" s="176">
        <f t="shared" si="426"/>
        <v>0</v>
      </c>
      <c r="AG90" s="176">
        <f t="shared" si="426"/>
        <v>0</v>
      </c>
      <c r="AH90" s="176">
        <f t="shared" si="426"/>
        <v>0</v>
      </c>
      <c r="AI90" s="176">
        <f t="shared" si="426"/>
        <v>0</v>
      </c>
      <c r="AJ90" s="176">
        <f t="shared" si="396"/>
        <v>0</v>
      </c>
      <c r="AK90" s="176">
        <f t="shared" si="396"/>
        <v>0</v>
      </c>
      <c r="AL90" s="176">
        <f t="shared" si="396"/>
        <v>0</v>
      </c>
      <c r="AM90" s="176">
        <f t="shared" si="396"/>
        <v>0</v>
      </c>
      <c r="AN90" s="176">
        <f t="shared" si="396"/>
        <v>0</v>
      </c>
      <c r="AO90" s="176">
        <f t="shared" si="396"/>
        <v>0</v>
      </c>
      <c r="AP90" s="176">
        <f t="shared" ref="AJ90:AX107" si="461">IF(AP$1&lt;=VLOOKUP($A90,input,7,FALSE),(VLOOKUP($A90,input,5,FALSE)*VLOOKUP(AP$1,AC_RATE,2,FALSE))/((1+Discount_Rate)^(AP$1-1)),0)</f>
        <v>0</v>
      </c>
      <c r="AQ90" s="176">
        <f t="shared" si="461"/>
        <v>0</v>
      </c>
      <c r="AR90" s="176">
        <f t="shared" si="461"/>
        <v>0</v>
      </c>
      <c r="AS90" s="176">
        <f t="shared" si="461"/>
        <v>0</v>
      </c>
      <c r="AT90" s="176">
        <f t="shared" si="461"/>
        <v>0</v>
      </c>
      <c r="AU90" s="176">
        <f t="shared" si="461"/>
        <v>0</v>
      </c>
      <c r="AV90" s="176">
        <f t="shared" si="461"/>
        <v>0</v>
      </c>
      <c r="AW90" s="176">
        <f t="shared" si="461"/>
        <v>0</v>
      </c>
      <c r="AX90" s="176">
        <f t="shared" si="461"/>
        <v>0</v>
      </c>
      <c r="AY90" s="187"/>
      <c r="AZ90" s="176">
        <f t="shared" si="444"/>
        <v>8.3206562518936895</v>
      </c>
      <c r="BA90" s="176">
        <f t="shared" si="444"/>
        <v>8.1930278526207072</v>
      </c>
      <c r="BB90" s="176">
        <f t="shared" si="444"/>
        <v>8.2419021830456245</v>
      </c>
      <c r="BC90" s="176">
        <f t="shared" si="444"/>
        <v>8.1065178778917613</v>
      </c>
      <c r="BD90" s="176">
        <f t="shared" si="444"/>
        <v>7.5140505454966382</v>
      </c>
      <c r="BE90" s="176">
        <f t="shared" si="444"/>
        <v>7.2586929191162053</v>
      </c>
      <c r="BF90" s="176">
        <f t="shared" si="444"/>
        <v>7.1002230603325946</v>
      </c>
      <c r="BG90" s="176">
        <f t="shared" si="444"/>
        <v>7.1455555592616093</v>
      </c>
      <c r="BH90" s="176">
        <f t="shared" si="444"/>
        <v>7.2214136176415336</v>
      </c>
      <c r="BI90" s="176">
        <f t="shared" si="444"/>
        <v>7.2146064804931926</v>
      </c>
      <c r="BJ90" s="176">
        <f t="shared" si="427"/>
        <v>7.1117442834907374</v>
      </c>
      <c r="BK90" s="176">
        <f t="shared" si="427"/>
        <v>6.8508662980176709</v>
      </c>
      <c r="BL90" s="176">
        <f t="shared" si="427"/>
        <v>6.7668349507384535</v>
      </c>
      <c r="BM90" s="176">
        <f t="shared" si="427"/>
        <v>0</v>
      </c>
      <c r="BN90" s="176">
        <f t="shared" si="427"/>
        <v>0</v>
      </c>
      <c r="BO90" s="176">
        <f t="shared" si="427"/>
        <v>0</v>
      </c>
      <c r="BP90" s="176">
        <f t="shared" si="427"/>
        <v>0</v>
      </c>
      <c r="BQ90" s="176">
        <f t="shared" si="427"/>
        <v>0</v>
      </c>
      <c r="BR90" s="176">
        <f t="shared" si="427"/>
        <v>0</v>
      </c>
      <c r="BS90" s="176">
        <f t="shared" si="427"/>
        <v>0</v>
      </c>
      <c r="BT90" s="176">
        <f t="shared" si="397"/>
        <v>0</v>
      </c>
      <c r="BU90" s="176">
        <f t="shared" si="397"/>
        <v>0</v>
      </c>
      <c r="BV90" s="176">
        <f t="shared" si="397"/>
        <v>0</v>
      </c>
      <c r="BW90" s="176">
        <f t="shared" si="397"/>
        <v>0</v>
      </c>
      <c r="BX90" s="176">
        <f t="shared" si="397"/>
        <v>0</v>
      </c>
      <c r="BY90" s="176">
        <f t="shared" si="397"/>
        <v>0</v>
      </c>
      <c r="BZ90" s="176">
        <f t="shared" ref="BT90:CH107" si="462">IF(BZ$1&lt;=VLOOKUP($A90,input,7,FALSE),(VLOOKUP($A90,input,6,FALSE)*VLOOKUP(BZ$1,AC_RATE,3,FALSE))/((1+Discount_Rate)^(BZ$1-1)),0)</f>
        <v>0</v>
      </c>
      <c r="CA90" s="176">
        <f t="shared" si="462"/>
        <v>0</v>
      </c>
      <c r="CB90" s="176">
        <f t="shared" si="462"/>
        <v>0</v>
      </c>
      <c r="CC90" s="176">
        <f t="shared" si="462"/>
        <v>0</v>
      </c>
      <c r="CD90" s="176">
        <f t="shared" si="462"/>
        <v>0</v>
      </c>
      <c r="CE90" s="176">
        <f t="shared" si="462"/>
        <v>0</v>
      </c>
      <c r="CF90" s="176">
        <f t="shared" si="462"/>
        <v>0</v>
      </c>
      <c r="CG90" s="176">
        <f t="shared" si="462"/>
        <v>0</v>
      </c>
      <c r="CH90" s="176">
        <f t="shared" si="462"/>
        <v>0</v>
      </c>
      <c r="CI90" s="187"/>
      <c r="CJ90" s="176">
        <v>0</v>
      </c>
      <c r="CK90" s="176">
        <f t="shared" ref="CK90:CZ96" si="463">IF(CK$1-1&lt;=VLOOKUP($A90,input,7,FALSE),(VLOOKUP($A90,input,19,FALSE)*VLOOKUP(CK$1,AC_RATE,2,FALSE))/((1+Discount_Rate)^(CK$1-1)),0)</f>
        <v>5.9677246020619776</v>
      </c>
      <c r="CL90" s="176">
        <f t="shared" si="463"/>
        <v>5.9417556685588169</v>
      </c>
      <c r="CM90" s="176">
        <f t="shared" si="463"/>
        <v>5.5370178045553411</v>
      </c>
      <c r="CN90" s="176">
        <f t="shared" si="463"/>
        <v>5.0995968177680906</v>
      </c>
      <c r="CO90" s="176">
        <f t="shared" si="463"/>
        <v>4.9315568182252774</v>
      </c>
      <c r="CP90" s="176">
        <f t="shared" si="463"/>
        <v>4.7693455743378506</v>
      </c>
      <c r="CQ90" s="176">
        <f t="shared" si="463"/>
        <v>4.8596850211674401</v>
      </c>
      <c r="CR90" s="176">
        <f t="shared" si="463"/>
        <v>4.9268921225015934</v>
      </c>
      <c r="CS90" s="176">
        <f t="shared" si="463"/>
        <v>4.8590539720829407</v>
      </c>
      <c r="CT90" s="176">
        <f t="shared" si="463"/>
        <v>4.827221692947627</v>
      </c>
      <c r="CU90" s="176">
        <f t="shared" si="463"/>
        <v>4.6756435930339491</v>
      </c>
      <c r="CV90" s="176">
        <f t="shared" si="463"/>
        <v>4.5911477901345084</v>
      </c>
      <c r="CW90" s="176">
        <f t="shared" si="463"/>
        <v>4.5423064417439623</v>
      </c>
      <c r="CX90" s="176">
        <f t="shared" si="463"/>
        <v>0</v>
      </c>
      <c r="CY90" s="176">
        <f t="shared" si="463"/>
        <v>0</v>
      </c>
      <c r="CZ90" s="176">
        <f t="shared" si="463"/>
        <v>0</v>
      </c>
      <c r="DA90" s="176">
        <f t="shared" si="445"/>
        <v>0</v>
      </c>
      <c r="DB90" s="176">
        <f t="shared" si="445"/>
        <v>0</v>
      </c>
      <c r="DC90" s="176">
        <f t="shared" si="445"/>
        <v>0</v>
      </c>
      <c r="DD90" s="176">
        <f t="shared" si="445"/>
        <v>0</v>
      </c>
      <c r="DE90" s="176">
        <f t="shared" si="445"/>
        <v>0</v>
      </c>
      <c r="DF90" s="176">
        <f t="shared" si="445"/>
        <v>0</v>
      </c>
      <c r="DG90" s="176">
        <f t="shared" si="445"/>
        <v>0</v>
      </c>
      <c r="DH90" s="176">
        <f t="shared" si="445"/>
        <v>0</v>
      </c>
      <c r="DI90" s="176">
        <f t="shared" si="445"/>
        <v>0</v>
      </c>
      <c r="DJ90" s="176">
        <f t="shared" si="445"/>
        <v>0</v>
      </c>
      <c r="DK90" s="176">
        <f t="shared" si="445"/>
        <v>0</v>
      </c>
      <c r="DL90" s="176">
        <f t="shared" si="445"/>
        <v>0</v>
      </c>
      <c r="DM90" s="176">
        <f t="shared" si="445"/>
        <v>0</v>
      </c>
      <c r="DN90" s="176">
        <f t="shared" si="445"/>
        <v>0</v>
      </c>
      <c r="DO90" s="176">
        <f t="shared" si="445"/>
        <v>0</v>
      </c>
      <c r="DP90" s="176">
        <f t="shared" si="319"/>
        <v>0</v>
      </c>
      <c r="DQ90" s="176">
        <f t="shared" si="319"/>
        <v>0</v>
      </c>
      <c r="DR90" s="176">
        <f t="shared" si="319"/>
        <v>0</v>
      </c>
      <c r="DS90" s="176">
        <f t="shared" si="319"/>
        <v>0</v>
      </c>
      <c r="DT90" s="187"/>
      <c r="DU90" s="176">
        <v>0</v>
      </c>
      <c r="DV90" s="176">
        <f t="shared" si="425"/>
        <v>8.1930278526207072</v>
      </c>
      <c r="DW90" s="176">
        <f t="shared" si="425"/>
        <v>8.2419021830456245</v>
      </c>
      <c r="DX90" s="176">
        <f t="shared" si="425"/>
        <v>8.1065178778917613</v>
      </c>
      <c r="DY90" s="176">
        <f t="shared" si="425"/>
        <v>7.5140505454966382</v>
      </c>
      <c r="DZ90" s="176">
        <f t="shared" si="425"/>
        <v>7.2586929191162053</v>
      </c>
      <c r="EA90" s="176">
        <f t="shared" si="425"/>
        <v>7.1002230603325946</v>
      </c>
      <c r="EB90" s="176">
        <f t="shared" si="425"/>
        <v>7.1455555592616093</v>
      </c>
      <c r="EC90" s="176">
        <f t="shared" si="425"/>
        <v>7.2214136176415336</v>
      </c>
      <c r="ED90" s="176">
        <f t="shared" si="425"/>
        <v>7.2146064804931926</v>
      </c>
      <c r="EE90" s="176">
        <f t="shared" si="425"/>
        <v>7.1117442834907374</v>
      </c>
      <c r="EF90" s="176">
        <f t="shared" si="424"/>
        <v>6.8508662980176709</v>
      </c>
      <c r="EG90" s="176">
        <f t="shared" si="424"/>
        <v>6.7668349507384535</v>
      </c>
      <c r="EH90" s="176">
        <f t="shared" si="424"/>
        <v>6.6633736939276531</v>
      </c>
      <c r="EI90" s="176">
        <f t="shared" si="424"/>
        <v>0</v>
      </c>
      <c r="EJ90" s="176">
        <f t="shared" si="424"/>
        <v>0</v>
      </c>
      <c r="EK90" s="176">
        <f t="shared" si="424"/>
        <v>0</v>
      </c>
      <c r="EL90" s="176">
        <f t="shared" si="424"/>
        <v>0</v>
      </c>
      <c r="EM90" s="176">
        <f t="shared" si="424"/>
        <v>0</v>
      </c>
      <c r="EN90" s="176">
        <f t="shared" si="424"/>
        <v>0</v>
      </c>
      <c r="EO90" s="176">
        <f t="shared" si="424"/>
        <v>0</v>
      </c>
      <c r="EP90" s="176">
        <f t="shared" si="423"/>
        <v>0</v>
      </c>
      <c r="EQ90" s="176">
        <f t="shared" si="423"/>
        <v>0</v>
      </c>
      <c r="ER90" s="176">
        <f t="shared" si="423"/>
        <v>0</v>
      </c>
      <c r="ES90" s="176">
        <f t="shared" si="423"/>
        <v>0</v>
      </c>
      <c r="ET90" s="176">
        <f t="shared" si="423"/>
        <v>0</v>
      </c>
      <c r="EU90" s="176">
        <f t="shared" si="423"/>
        <v>0</v>
      </c>
      <c r="EV90" s="176">
        <f t="shared" si="423"/>
        <v>0</v>
      </c>
      <c r="EW90" s="176">
        <f t="shared" si="423"/>
        <v>0</v>
      </c>
      <c r="EX90" s="176">
        <f t="shared" si="423"/>
        <v>0</v>
      </c>
      <c r="EY90" s="176">
        <f t="shared" si="423"/>
        <v>0</v>
      </c>
      <c r="EZ90" s="176">
        <f t="shared" si="423"/>
        <v>0</v>
      </c>
      <c r="FA90" s="176">
        <f t="shared" si="423"/>
        <v>0</v>
      </c>
      <c r="FB90" s="176">
        <f t="shared" si="423"/>
        <v>0</v>
      </c>
      <c r="FC90" s="176">
        <f t="shared" si="423"/>
        <v>0</v>
      </c>
      <c r="FD90" s="176">
        <f t="shared" si="423"/>
        <v>0</v>
      </c>
      <c r="FE90" s="187"/>
      <c r="FF90" s="176">
        <v>0</v>
      </c>
      <c r="FG90" s="176">
        <v>88</v>
      </c>
      <c r="FH90" s="176">
        <f t="shared" si="446"/>
        <v>5.9417556685588169</v>
      </c>
      <c r="FI90" s="176">
        <f t="shared" si="446"/>
        <v>5.5370178045553411</v>
      </c>
      <c r="FJ90" s="176">
        <f t="shared" si="446"/>
        <v>5.0995968177680906</v>
      </c>
      <c r="FK90" s="176">
        <f t="shared" si="446"/>
        <v>4.9315568182252774</v>
      </c>
      <c r="FL90" s="176">
        <f t="shared" si="446"/>
        <v>4.7693455743378506</v>
      </c>
      <c r="FM90" s="176">
        <f t="shared" si="446"/>
        <v>4.8596850211674401</v>
      </c>
      <c r="FN90" s="176">
        <f t="shared" si="446"/>
        <v>4.9268921225015934</v>
      </c>
      <c r="FO90" s="176">
        <f t="shared" si="446"/>
        <v>4.8590539720829407</v>
      </c>
      <c r="FP90" s="176">
        <f t="shared" si="446"/>
        <v>4.827221692947627</v>
      </c>
      <c r="FQ90" s="176">
        <f t="shared" si="446"/>
        <v>4.6756435930339491</v>
      </c>
      <c r="FR90" s="176">
        <f t="shared" si="428"/>
        <v>4.5911477901345084</v>
      </c>
      <c r="FS90" s="176">
        <f t="shared" si="428"/>
        <v>4.5423064417439623</v>
      </c>
      <c r="FT90" s="176">
        <f t="shared" si="428"/>
        <v>4.3829590562505807</v>
      </c>
      <c r="FU90" s="176">
        <f t="shared" si="428"/>
        <v>0</v>
      </c>
      <c r="FV90" s="176">
        <f t="shared" si="428"/>
        <v>0</v>
      </c>
      <c r="FW90" s="176">
        <f t="shared" si="428"/>
        <v>0</v>
      </c>
      <c r="FX90" s="176">
        <f t="shared" si="428"/>
        <v>0</v>
      </c>
      <c r="FY90" s="176">
        <f t="shared" si="428"/>
        <v>0</v>
      </c>
      <c r="FZ90" s="176">
        <f t="shared" si="428"/>
        <v>0</v>
      </c>
      <c r="GA90" s="176">
        <f t="shared" si="428"/>
        <v>0</v>
      </c>
      <c r="GB90" s="176">
        <f t="shared" si="399"/>
        <v>0</v>
      </c>
      <c r="GC90" s="176">
        <f t="shared" si="399"/>
        <v>0</v>
      </c>
      <c r="GD90" s="176">
        <f t="shared" si="399"/>
        <v>0</v>
      </c>
      <c r="GE90" s="176">
        <f t="shared" si="399"/>
        <v>0</v>
      </c>
      <c r="GF90" s="176">
        <f t="shared" si="399"/>
        <v>0</v>
      </c>
      <c r="GG90" s="176">
        <f t="shared" si="399"/>
        <v>0</v>
      </c>
      <c r="GH90" s="176">
        <f t="shared" ref="GB90:GP107" si="464">IF(GH$1-2&lt;=VLOOKUP($A90,input,7,FALSE),(VLOOKUP($A90,input,33,FALSE)*VLOOKUP(GH$1,AC_RATE,2,FALSE))/((1+Discount_Rate)^(GH$1-1)),0)</f>
        <v>0</v>
      </c>
      <c r="GI90" s="176">
        <f t="shared" si="464"/>
        <v>0</v>
      </c>
      <c r="GJ90" s="176">
        <f t="shared" si="464"/>
        <v>0</v>
      </c>
      <c r="GK90" s="176">
        <f t="shared" si="464"/>
        <v>0</v>
      </c>
      <c r="GL90" s="176">
        <f t="shared" si="464"/>
        <v>0</v>
      </c>
      <c r="GM90" s="176">
        <f t="shared" si="464"/>
        <v>0</v>
      </c>
      <c r="GN90" s="176">
        <f t="shared" si="464"/>
        <v>0</v>
      </c>
      <c r="GO90" s="176">
        <f t="shared" si="464"/>
        <v>0</v>
      </c>
      <c r="GP90" s="176">
        <f t="shared" si="464"/>
        <v>0</v>
      </c>
      <c r="GQ90" s="187"/>
      <c r="GR90" s="176">
        <v>0</v>
      </c>
      <c r="GS90" s="176">
        <v>0</v>
      </c>
      <c r="GT90" s="176">
        <f t="shared" si="447"/>
        <v>8.2419021830456245</v>
      </c>
      <c r="GU90" s="176">
        <f t="shared" si="447"/>
        <v>8.1065178778917613</v>
      </c>
      <c r="GV90" s="176">
        <f t="shared" si="447"/>
        <v>7.5140505454966382</v>
      </c>
      <c r="GW90" s="176">
        <f t="shared" si="447"/>
        <v>7.2586929191162053</v>
      </c>
      <c r="GX90" s="176">
        <f t="shared" si="447"/>
        <v>7.1002230603325946</v>
      </c>
      <c r="GY90" s="176">
        <f t="shared" si="447"/>
        <v>7.1455555592616093</v>
      </c>
      <c r="GZ90" s="176">
        <f t="shared" si="447"/>
        <v>7.2214136176415336</v>
      </c>
      <c r="HA90" s="176">
        <f t="shared" si="447"/>
        <v>7.2146064804931926</v>
      </c>
      <c r="HB90" s="176">
        <f t="shared" si="447"/>
        <v>7.1117442834907374</v>
      </c>
      <c r="HC90" s="176">
        <f t="shared" si="447"/>
        <v>6.8508662980176709</v>
      </c>
      <c r="HD90" s="176">
        <f t="shared" si="429"/>
        <v>6.7668349507384535</v>
      </c>
      <c r="HE90" s="176">
        <f t="shared" si="429"/>
        <v>6.6633736939276531</v>
      </c>
      <c r="HF90" s="176">
        <f t="shared" si="429"/>
        <v>6.3986826485013903</v>
      </c>
      <c r="HG90" s="176">
        <f t="shared" si="429"/>
        <v>0</v>
      </c>
      <c r="HH90" s="176">
        <f t="shared" si="429"/>
        <v>0</v>
      </c>
      <c r="HI90" s="176">
        <f t="shared" si="429"/>
        <v>0</v>
      </c>
      <c r="HJ90" s="176">
        <f t="shared" si="429"/>
        <v>0</v>
      </c>
      <c r="HK90" s="176">
        <f t="shared" si="429"/>
        <v>0</v>
      </c>
      <c r="HL90" s="176">
        <f t="shared" si="429"/>
        <v>0</v>
      </c>
      <c r="HM90" s="176">
        <f t="shared" si="429"/>
        <v>0</v>
      </c>
      <c r="HN90" s="176">
        <f t="shared" si="400"/>
        <v>0</v>
      </c>
      <c r="HO90" s="176">
        <f t="shared" si="400"/>
        <v>0</v>
      </c>
      <c r="HP90" s="176">
        <f t="shared" si="400"/>
        <v>0</v>
      </c>
      <c r="HQ90" s="176">
        <f t="shared" si="400"/>
        <v>0</v>
      </c>
      <c r="HR90" s="176">
        <f t="shared" si="400"/>
        <v>0</v>
      </c>
      <c r="HS90" s="176">
        <f t="shared" si="400"/>
        <v>0</v>
      </c>
      <c r="HT90" s="176">
        <f t="shared" ref="HN90:IB107" si="465">IF(HT$1-2&lt;=VLOOKUP($A90,input,7,FALSE),(VLOOKUP($A90,input,34,FALSE)*VLOOKUP(HT$1,AC_RATE,3,FALSE))/((1+Discount_Rate)^(HT$1-1)),0)</f>
        <v>0</v>
      </c>
      <c r="HU90" s="176">
        <f t="shared" si="465"/>
        <v>0</v>
      </c>
      <c r="HV90" s="176">
        <f t="shared" si="465"/>
        <v>0</v>
      </c>
      <c r="HW90" s="176">
        <f t="shared" si="465"/>
        <v>0</v>
      </c>
      <c r="HX90" s="176">
        <f t="shared" si="465"/>
        <v>0</v>
      </c>
      <c r="HY90" s="176">
        <f t="shared" si="465"/>
        <v>0</v>
      </c>
      <c r="HZ90" s="176">
        <f t="shared" si="465"/>
        <v>0</v>
      </c>
      <c r="IA90" s="176">
        <f t="shared" si="465"/>
        <v>0</v>
      </c>
      <c r="IB90" s="176">
        <f t="shared" si="465"/>
        <v>0</v>
      </c>
    </row>
    <row r="91" spans="1:236" s="144" customFormat="1">
      <c r="A91" s="418" t="s">
        <v>180</v>
      </c>
      <c r="B91" s="419">
        <f t="shared" si="415"/>
        <v>72752.618947710274</v>
      </c>
      <c r="C91" s="225">
        <f t="shared" si="416"/>
        <v>105100.91750608376</v>
      </c>
      <c r="D91" s="226">
        <f t="shared" si="76"/>
        <v>177853.53645379405</v>
      </c>
      <c r="E91" s="227">
        <f t="shared" si="417"/>
        <v>0</v>
      </c>
      <c r="F91" s="228">
        <f t="shared" si="418"/>
        <v>0</v>
      </c>
      <c r="G91" s="227">
        <f t="shared" si="419"/>
        <v>0</v>
      </c>
      <c r="H91" s="228">
        <f t="shared" si="420"/>
        <v>0</v>
      </c>
      <c r="I91" s="227">
        <f t="shared" si="81"/>
        <v>72752.618947710274</v>
      </c>
      <c r="J91" s="176">
        <f t="shared" si="82"/>
        <v>105100.91750608376</v>
      </c>
      <c r="K91" s="228">
        <f t="shared" si="83"/>
        <v>177853.53645379405</v>
      </c>
      <c r="L91" s="227">
        <f t="shared" si="421"/>
        <v>58202.095158168224</v>
      </c>
      <c r="M91" s="176">
        <f t="shared" si="422"/>
        <v>84080.734004867016</v>
      </c>
      <c r="N91" s="228">
        <f t="shared" si="86"/>
        <v>142282.82916303523</v>
      </c>
      <c r="O91" s="176">
        <f t="shared" si="356"/>
        <v>6.2660912872861116</v>
      </c>
      <c r="P91" s="176">
        <f t="shared" si="443"/>
        <v>2.6730806330592913</v>
      </c>
      <c r="Q91" s="176">
        <f t="shared" si="443"/>
        <v>2.5769719872540353</v>
      </c>
      <c r="R91" s="176">
        <f t="shared" si="443"/>
        <v>2.5657581296049434</v>
      </c>
      <c r="S91" s="176">
        <f t="shared" si="443"/>
        <v>2.3909849610579883</v>
      </c>
      <c r="T91" s="176">
        <f t="shared" si="443"/>
        <v>2.2020986258544024</v>
      </c>
      <c r="U91" s="176">
        <f t="shared" si="443"/>
        <v>2.1295358987790971</v>
      </c>
      <c r="V91" s="176">
        <f t="shared" si="443"/>
        <v>2.0594901343731626</v>
      </c>
      <c r="W91" s="176">
        <f t="shared" si="443"/>
        <v>2.0985003500495765</v>
      </c>
      <c r="X91" s="176">
        <f t="shared" si="443"/>
        <v>2.1275215983529607</v>
      </c>
      <c r="Y91" s="176">
        <f t="shared" si="443"/>
        <v>2.0982278515812696</v>
      </c>
      <c r="Z91" s="176">
        <f t="shared" si="426"/>
        <v>2.0844820946819298</v>
      </c>
      <c r="AA91" s="176">
        <f t="shared" si="426"/>
        <v>2.0190279151737505</v>
      </c>
      <c r="AB91" s="176">
        <f t="shared" si="426"/>
        <v>1.982541091194447</v>
      </c>
      <c r="AC91" s="176">
        <f t="shared" si="426"/>
        <v>0</v>
      </c>
      <c r="AD91" s="176">
        <f t="shared" si="426"/>
        <v>0</v>
      </c>
      <c r="AE91" s="176">
        <f t="shared" si="426"/>
        <v>0</v>
      </c>
      <c r="AF91" s="176">
        <f t="shared" si="426"/>
        <v>0</v>
      </c>
      <c r="AG91" s="176">
        <f t="shared" si="426"/>
        <v>0</v>
      </c>
      <c r="AH91" s="176">
        <f t="shared" si="426"/>
        <v>0</v>
      </c>
      <c r="AI91" s="176">
        <f t="shared" si="426"/>
        <v>0</v>
      </c>
      <c r="AJ91" s="176">
        <f t="shared" si="461"/>
        <v>0</v>
      </c>
      <c r="AK91" s="176">
        <f t="shared" si="461"/>
        <v>0</v>
      </c>
      <c r="AL91" s="176">
        <f t="shared" si="461"/>
        <v>0</v>
      </c>
      <c r="AM91" s="176">
        <f t="shared" si="461"/>
        <v>0</v>
      </c>
      <c r="AN91" s="176">
        <f t="shared" si="461"/>
        <v>0</v>
      </c>
      <c r="AO91" s="176">
        <f t="shared" si="461"/>
        <v>0</v>
      </c>
      <c r="AP91" s="176">
        <f t="shared" si="461"/>
        <v>0</v>
      </c>
      <c r="AQ91" s="176">
        <f t="shared" si="461"/>
        <v>0</v>
      </c>
      <c r="AR91" s="176">
        <f t="shared" si="461"/>
        <v>0</v>
      </c>
      <c r="AS91" s="176">
        <f t="shared" si="461"/>
        <v>0</v>
      </c>
      <c r="AT91" s="176">
        <f t="shared" si="461"/>
        <v>0</v>
      </c>
      <c r="AU91" s="176">
        <f t="shared" si="461"/>
        <v>0</v>
      </c>
      <c r="AV91" s="176">
        <f t="shared" si="461"/>
        <v>0</v>
      </c>
      <c r="AW91" s="176">
        <f t="shared" si="461"/>
        <v>0</v>
      </c>
      <c r="AX91" s="176">
        <f t="shared" si="461"/>
        <v>0</v>
      </c>
      <c r="AY91" s="187"/>
      <c r="AZ91" s="176">
        <f t="shared" si="444"/>
        <v>3.5930106542268203</v>
      </c>
      <c r="BA91" s="176">
        <f t="shared" si="444"/>
        <v>3.5378983909043962</v>
      </c>
      <c r="BB91" s="176">
        <f t="shared" si="444"/>
        <v>3.5590032154060647</v>
      </c>
      <c r="BC91" s="176">
        <f t="shared" si="444"/>
        <v>3.5005418109078055</v>
      </c>
      <c r="BD91" s="176">
        <f t="shared" si="444"/>
        <v>3.2447036446462754</v>
      </c>
      <c r="BE91" s="176">
        <f t="shared" si="444"/>
        <v>3.1344355787092701</v>
      </c>
      <c r="BF91" s="176">
        <f t="shared" si="444"/>
        <v>3.0660054124163469</v>
      </c>
      <c r="BG91" s="176">
        <f t="shared" si="444"/>
        <v>3.0855808096811486</v>
      </c>
      <c r="BH91" s="176">
        <f t="shared" si="444"/>
        <v>3.118337698527025</v>
      </c>
      <c r="BI91" s="176">
        <f t="shared" si="444"/>
        <v>3.115398252940242</v>
      </c>
      <c r="BJ91" s="176">
        <f t="shared" si="427"/>
        <v>3.070980486052818</v>
      </c>
      <c r="BK91" s="176">
        <f t="shared" si="427"/>
        <v>2.9583286286894483</v>
      </c>
      <c r="BL91" s="176">
        <f t="shared" si="427"/>
        <v>2.9220423650916048</v>
      </c>
      <c r="BM91" s="176">
        <f t="shared" si="427"/>
        <v>0</v>
      </c>
      <c r="BN91" s="176">
        <f t="shared" si="427"/>
        <v>0</v>
      </c>
      <c r="BO91" s="176">
        <f t="shared" si="427"/>
        <v>0</v>
      </c>
      <c r="BP91" s="176">
        <f t="shared" si="427"/>
        <v>0</v>
      </c>
      <c r="BQ91" s="176">
        <f t="shared" si="427"/>
        <v>0</v>
      </c>
      <c r="BR91" s="176">
        <f t="shared" si="427"/>
        <v>0</v>
      </c>
      <c r="BS91" s="176">
        <f t="shared" si="427"/>
        <v>0</v>
      </c>
      <c r="BT91" s="176">
        <f t="shared" si="462"/>
        <v>0</v>
      </c>
      <c r="BU91" s="176">
        <f t="shared" si="462"/>
        <v>0</v>
      </c>
      <c r="BV91" s="176">
        <f t="shared" si="462"/>
        <v>0</v>
      </c>
      <c r="BW91" s="176">
        <f t="shared" si="462"/>
        <v>0</v>
      </c>
      <c r="BX91" s="176">
        <f t="shared" si="462"/>
        <v>0</v>
      </c>
      <c r="BY91" s="176">
        <f t="shared" si="462"/>
        <v>0</v>
      </c>
      <c r="BZ91" s="176">
        <f t="shared" si="462"/>
        <v>0</v>
      </c>
      <c r="CA91" s="176">
        <f t="shared" si="462"/>
        <v>0</v>
      </c>
      <c r="CB91" s="176">
        <f t="shared" si="462"/>
        <v>0</v>
      </c>
      <c r="CC91" s="176">
        <f t="shared" si="462"/>
        <v>0</v>
      </c>
      <c r="CD91" s="176">
        <f t="shared" si="462"/>
        <v>0</v>
      </c>
      <c r="CE91" s="176">
        <f t="shared" si="462"/>
        <v>0</v>
      </c>
      <c r="CF91" s="176">
        <f t="shared" si="462"/>
        <v>0</v>
      </c>
      <c r="CG91" s="176">
        <f t="shared" si="462"/>
        <v>0</v>
      </c>
      <c r="CH91" s="176">
        <f t="shared" si="462"/>
        <v>0</v>
      </c>
      <c r="CI91" s="187"/>
      <c r="CJ91" s="176">
        <v>0</v>
      </c>
      <c r="CK91" s="176">
        <f t="shared" si="463"/>
        <v>2.5769719872540353</v>
      </c>
      <c r="CL91" s="176">
        <f t="shared" si="463"/>
        <v>2.5657581296049434</v>
      </c>
      <c r="CM91" s="176">
        <f t="shared" si="463"/>
        <v>2.3909849610579883</v>
      </c>
      <c r="CN91" s="176">
        <f t="shared" si="463"/>
        <v>2.2020986258544024</v>
      </c>
      <c r="CO91" s="176">
        <f t="shared" si="463"/>
        <v>2.1295358987790971</v>
      </c>
      <c r="CP91" s="176">
        <f t="shared" si="463"/>
        <v>2.0594901343731626</v>
      </c>
      <c r="CQ91" s="176">
        <f t="shared" si="463"/>
        <v>2.0985003500495765</v>
      </c>
      <c r="CR91" s="176">
        <f t="shared" si="463"/>
        <v>2.1275215983529607</v>
      </c>
      <c r="CS91" s="176">
        <f t="shared" si="463"/>
        <v>2.0982278515812696</v>
      </c>
      <c r="CT91" s="176">
        <f t="shared" si="463"/>
        <v>2.0844820946819298</v>
      </c>
      <c r="CU91" s="176">
        <f t="shared" si="463"/>
        <v>2.0190279151737505</v>
      </c>
      <c r="CV91" s="176">
        <f t="shared" si="463"/>
        <v>1.982541091194447</v>
      </c>
      <c r="CW91" s="176">
        <f t="shared" si="463"/>
        <v>1.9614505089348926</v>
      </c>
      <c r="CX91" s="176">
        <f t="shared" si="463"/>
        <v>0</v>
      </c>
      <c r="CY91" s="176">
        <f t="shared" si="463"/>
        <v>0</v>
      </c>
      <c r="CZ91" s="176">
        <f t="shared" si="463"/>
        <v>0</v>
      </c>
      <c r="DA91" s="176">
        <f t="shared" si="445"/>
        <v>0</v>
      </c>
      <c r="DB91" s="176">
        <f t="shared" si="445"/>
        <v>0</v>
      </c>
      <c r="DC91" s="176">
        <f t="shared" si="445"/>
        <v>0</v>
      </c>
      <c r="DD91" s="176">
        <f t="shared" si="445"/>
        <v>0</v>
      </c>
      <c r="DE91" s="176">
        <f t="shared" si="445"/>
        <v>0</v>
      </c>
      <c r="DF91" s="176">
        <f t="shared" si="445"/>
        <v>0</v>
      </c>
      <c r="DG91" s="176">
        <f t="shared" si="445"/>
        <v>0</v>
      </c>
      <c r="DH91" s="176">
        <f t="shared" si="445"/>
        <v>0</v>
      </c>
      <c r="DI91" s="176">
        <f t="shared" si="445"/>
        <v>0</v>
      </c>
      <c r="DJ91" s="176">
        <f t="shared" si="445"/>
        <v>0</v>
      </c>
      <c r="DK91" s="176">
        <f t="shared" si="445"/>
        <v>0</v>
      </c>
      <c r="DL91" s="176">
        <f t="shared" si="445"/>
        <v>0</v>
      </c>
      <c r="DM91" s="176">
        <f t="shared" si="445"/>
        <v>0</v>
      </c>
      <c r="DN91" s="176">
        <f t="shared" si="445"/>
        <v>0</v>
      </c>
      <c r="DO91" s="176">
        <f t="shared" si="445"/>
        <v>0</v>
      </c>
      <c r="DP91" s="176">
        <f t="shared" si="319"/>
        <v>0</v>
      </c>
      <c r="DQ91" s="176">
        <f t="shared" si="319"/>
        <v>0</v>
      </c>
      <c r="DR91" s="176">
        <f t="shared" si="319"/>
        <v>0</v>
      </c>
      <c r="DS91" s="176">
        <f t="shared" si="319"/>
        <v>0</v>
      </c>
      <c r="DT91" s="187"/>
      <c r="DU91" s="176">
        <v>0</v>
      </c>
      <c r="DV91" s="176">
        <f t="shared" si="425"/>
        <v>3.5378983909043962</v>
      </c>
      <c r="DW91" s="176">
        <f t="shared" si="425"/>
        <v>3.5590032154060647</v>
      </c>
      <c r="DX91" s="176">
        <f t="shared" si="425"/>
        <v>3.5005418109078055</v>
      </c>
      <c r="DY91" s="176">
        <f t="shared" si="425"/>
        <v>3.2447036446462754</v>
      </c>
      <c r="DZ91" s="176">
        <f t="shared" si="425"/>
        <v>3.1344355787092701</v>
      </c>
      <c r="EA91" s="176">
        <f t="shared" si="425"/>
        <v>3.0660054124163469</v>
      </c>
      <c r="EB91" s="176">
        <f t="shared" si="425"/>
        <v>3.0855808096811486</v>
      </c>
      <c r="EC91" s="176">
        <f t="shared" si="425"/>
        <v>3.118337698527025</v>
      </c>
      <c r="ED91" s="176">
        <f t="shared" si="425"/>
        <v>3.115398252940242</v>
      </c>
      <c r="EE91" s="176">
        <f t="shared" si="425"/>
        <v>3.070980486052818</v>
      </c>
      <c r="EF91" s="176">
        <f t="shared" si="424"/>
        <v>2.9583286286894483</v>
      </c>
      <c r="EG91" s="176">
        <f t="shared" si="424"/>
        <v>2.9220423650916048</v>
      </c>
      <c r="EH91" s="176">
        <f t="shared" si="424"/>
        <v>2.8773659132869409</v>
      </c>
      <c r="EI91" s="176">
        <f t="shared" si="424"/>
        <v>0</v>
      </c>
      <c r="EJ91" s="176">
        <f t="shared" si="424"/>
        <v>0</v>
      </c>
      <c r="EK91" s="176">
        <f t="shared" si="424"/>
        <v>0</v>
      </c>
      <c r="EL91" s="176">
        <f t="shared" si="424"/>
        <v>0</v>
      </c>
      <c r="EM91" s="176">
        <f t="shared" si="424"/>
        <v>0</v>
      </c>
      <c r="EN91" s="176">
        <f t="shared" si="424"/>
        <v>0</v>
      </c>
      <c r="EO91" s="176">
        <f t="shared" si="424"/>
        <v>0</v>
      </c>
      <c r="EP91" s="176">
        <f t="shared" si="423"/>
        <v>0</v>
      </c>
      <c r="EQ91" s="176">
        <f t="shared" si="423"/>
        <v>0</v>
      </c>
      <c r="ER91" s="176">
        <f t="shared" si="423"/>
        <v>0</v>
      </c>
      <c r="ES91" s="176">
        <f t="shared" si="423"/>
        <v>0</v>
      </c>
      <c r="ET91" s="176">
        <f t="shared" si="423"/>
        <v>0</v>
      </c>
      <c r="EU91" s="176">
        <f t="shared" si="423"/>
        <v>0</v>
      </c>
      <c r="EV91" s="176">
        <f t="shared" si="423"/>
        <v>0</v>
      </c>
      <c r="EW91" s="176">
        <f t="shared" si="423"/>
        <v>0</v>
      </c>
      <c r="EX91" s="176">
        <f t="shared" si="423"/>
        <v>0</v>
      </c>
      <c r="EY91" s="176">
        <f t="shared" si="423"/>
        <v>0</v>
      </c>
      <c r="EZ91" s="176">
        <f t="shared" si="423"/>
        <v>0</v>
      </c>
      <c r="FA91" s="176">
        <f t="shared" si="423"/>
        <v>0</v>
      </c>
      <c r="FB91" s="176">
        <f t="shared" si="423"/>
        <v>0</v>
      </c>
      <c r="FC91" s="176">
        <f t="shared" si="423"/>
        <v>0</v>
      </c>
      <c r="FD91" s="176">
        <f t="shared" si="423"/>
        <v>0</v>
      </c>
      <c r="FE91" s="187"/>
      <c r="FF91" s="176">
        <v>0</v>
      </c>
      <c r="FG91" s="176">
        <v>89</v>
      </c>
      <c r="FH91" s="176">
        <f t="shared" si="446"/>
        <v>2.5657581296049434</v>
      </c>
      <c r="FI91" s="176">
        <f t="shared" si="446"/>
        <v>2.3909849610579883</v>
      </c>
      <c r="FJ91" s="176">
        <f t="shared" si="446"/>
        <v>2.2020986258544024</v>
      </c>
      <c r="FK91" s="176">
        <f t="shared" si="446"/>
        <v>2.1295358987790971</v>
      </c>
      <c r="FL91" s="176">
        <f t="shared" si="446"/>
        <v>2.0594901343731626</v>
      </c>
      <c r="FM91" s="176">
        <f t="shared" si="446"/>
        <v>2.0985003500495765</v>
      </c>
      <c r="FN91" s="176">
        <f t="shared" si="446"/>
        <v>2.1275215983529607</v>
      </c>
      <c r="FO91" s="176">
        <f t="shared" si="446"/>
        <v>2.0982278515812696</v>
      </c>
      <c r="FP91" s="176">
        <f t="shared" si="446"/>
        <v>2.0844820946819298</v>
      </c>
      <c r="FQ91" s="176">
        <f t="shared" si="446"/>
        <v>2.0190279151737505</v>
      </c>
      <c r="FR91" s="176">
        <f t="shared" si="428"/>
        <v>1.982541091194447</v>
      </c>
      <c r="FS91" s="176">
        <f t="shared" si="428"/>
        <v>1.9614505089348926</v>
      </c>
      <c r="FT91" s="176">
        <f t="shared" si="428"/>
        <v>1.89264141065366</v>
      </c>
      <c r="FU91" s="176">
        <f t="shared" si="428"/>
        <v>0</v>
      </c>
      <c r="FV91" s="176">
        <f t="shared" si="428"/>
        <v>0</v>
      </c>
      <c r="FW91" s="176">
        <f t="shared" si="428"/>
        <v>0</v>
      </c>
      <c r="FX91" s="176">
        <f t="shared" si="428"/>
        <v>0</v>
      </c>
      <c r="FY91" s="176">
        <f t="shared" si="428"/>
        <v>0</v>
      </c>
      <c r="FZ91" s="176">
        <f t="shared" si="428"/>
        <v>0</v>
      </c>
      <c r="GA91" s="176">
        <f t="shared" si="428"/>
        <v>0</v>
      </c>
      <c r="GB91" s="176">
        <f t="shared" si="464"/>
        <v>0</v>
      </c>
      <c r="GC91" s="176">
        <f t="shared" si="464"/>
        <v>0</v>
      </c>
      <c r="GD91" s="176">
        <f t="shared" si="464"/>
        <v>0</v>
      </c>
      <c r="GE91" s="176">
        <f t="shared" si="464"/>
        <v>0</v>
      </c>
      <c r="GF91" s="176">
        <f t="shared" si="464"/>
        <v>0</v>
      </c>
      <c r="GG91" s="176">
        <f t="shared" si="464"/>
        <v>0</v>
      </c>
      <c r="GH91" s="176">
        <f t="shared" si="464"/>
        <v>0</v>
      </c>
      <c r="GI91" s="176">
        <f t="shared" si="464"/>
        <v>0</v>
      </c>
      <c r="GJ91" s="176">
        <f t="shared" si="464"/>
        <v>0</v>
      </c>
      <c r="GK91" s="176">
        <f t="shared" si="464"/>
        <v>0</v>
      </c>
      <c r="GL91" s="176">
        <f t="shared" si="464"/>
        <v>0</v>
      </c>
      <c r="GM91" s="176">
        <f t="shared" si="464"/>
        <v>0</v>
      </c>
      <c r="GN91" s="176">
        <f t="shared" si="464"/>
        <v>0</v>
      </c>
      <c r="GO91" s="176">
        <f t="shared" si="464"/>
        <v>0</v>
      </c>
      <c r="GP91" s="176">
        <f t="shared" si="464"/>
        <v>0</v>
      </c>
      <c r="GQ91" s="187"/>
      <c r="GR91" s="176">
        <v>0</v>
      </c>
      <c r="GS91" s="176">
        <v>0</v>
      </c>
      <c r="GT91" s="176">
        <f t="shared" si="447"/>
        <v>3.5590032154060647</v>
      </c>
      <c r="GU91" s="176">
        <f t="shared" si="447"/>
        <v>3.5005418109078055</v>
      </c>
      <c r="GV91" s="176">
        <f t="shared" si="447"/>
        <v>3.2447036446462754</v>
      </c>
      <c r="GW91" s="176">
        <f t="shared" si="447"/>
        <v>3.1344355787092701</v>
      </c>
      <c r="GX91" s="176">
        <f t="shared" si="447"/>
        <v>3.0660054124163469</v>
      </c>
      <c r="GY91" s="176">
        <f t="shared" si="447"/>
        <v>3.0855808096811486</v>
      </c>
      <c r="GZ91" s="176">
        <f t="shared" si="447"/>
        <v>3.118337698527025</v>
      </c>
      <c r="HA91" s="176">
        <f t="shared" si="447"/>
        <v>3.115398252940242</v>
      </c>
      <c r="HB91" s="176">
        <f t="shared" si="447"/>
        <v>3.070980486052818</v>
      </c>
      <c r="HC91" s="176">
        <f t="shared" si="447"/>
        <v>2.9583286286894483</v>
      </c>
      <c r="HD91" s="176">
        <f t="shared" si="429"/>
        <v>2.9220423650916048</v>
      </c>
      <c r="HE91" s="176">
        <f t="shared" si="429"/>
        <v>2.8773659132869409</v>
      </c>
      <c r="HF91" s="176">
        <f t="shared" si="429"/>
        <v>2.7630675073074182</v>
      </c>
      <c r="HG91" s="176">
        <f t="shared" si="429"/>
        <v>0</v>
      </c>
      <c r="HH91" s="176">
        <f t="shared" si="429"/>
        <v>0</v>
      </c>
      <c r="HI91" s="176">
        <f t="shared" si="429"/>
        <v>0</v>
      </c>
      <c r="HJ91" s="176">
        <f t="shared" si="429"/>
        <v>0</v>
      </c>
      <c r="HK91" s="176">
        <f t="shared" si="429"/>
        <v>0</v>
      </c>
      <c r="HL91" s="176">
        <f t="shared" si="429"/>
        <v>0</v>
      </c>
      <c r="HM91" s="176">
        <f t="shared" si="429"/>
        <v>0</v>
      </c>
      <c r="HN91" s="176">
        <f t="shared" si="465"/>
        <v>0</v>
      </c>
      <c r="HO91" s="176">
        <f t="shared" si="465"/>
        <v>0</v>
      </c>
      <c r="HP91" s="176">
        <f t="shared" si="465"/>
        <v>0</v>
      </c>
      <c r="HQ91" s="176">
        <f t="shared" si="465"/>
        <v>0</v>
      </c>
      <c r="HR91" s="176">
        <f t="shared" si="465"/>
        <v>0</v>
      </c>
      <c r="HS91" s="176">
        <f t="shared" si="465"/>
        <v>0</v>
      </c>
      <c r="HT91" s="176">
        <f t="shared" si="465"/>
        <v>0</v>
      </c>
      <c r="HU91" s="176">
        <f t="shared" si="465"/>
        <v>0</v>
      </c>
      <c r="HV91" s="176">
        <f t="shared" si="465"/>
        <v>0</v>
      </c>
      <c r="HW91" s="176">
        <f t="shared" si="465"/>
        <v>0</v>
      </c>
      <c r="HX91" s="176">
        <f t="shared" si="465"/>
        <v>0</v>
      </c>
      <c r="HY91" s="176">
        <f t="shared" si="465"/>
        <v>0</v>
      </c>
      <c r="HZ91" s="176">
        <f t="shared" si="465"/>
        <v>0</v>
      </c>
      <c r="IA91" s="176">
        <f t="shared" si="465"/>
        <v>0</v>
      </c>
      <c r="IB91" s="176">
        <f t="shared" si="465"/>
        <v>0</v>
      </c>
    </row>
    <row r="92" spans="1:236" s="144" customFormat="1">
      <c r="A92" s="418" t="s">
        <v>181</v>
      </c>
      <c r="B92" s="419">
        <f t="shared" ref="B92" si="466">SUM(P92:AX92)*VLOOKUP($A92,input,12,FALSE)</f>
        <v>18608.010571113336</v>
      </c>
      <c r="C92" s="225">
        <f t="shared" ref="C92" si="467">SUM(AZ92:CH92)*VLOOKUP($A92,input,12,FALSE)</f>
        <v>26881.767450771196</v>
      </c>
      <c r="D92" s="226">
        <f t="shared" ref="D92" si="468">SUM(B92:C92)</f>
        <v>45489.778021884529</v>
      </c>
      <c r="E92" s="227">
        <f t="shared" ref="E92" si="469">IF(Years&gt;1,SUM(CJ92:DS92)*VLOOKUP($A92,input,26,FALSE),0)</f>
        <v>0</v>
      </c>
      <c r="F92" s="228">
        <f t="shared" ref="F92" si="470">IF(Years&gt;1,SUM(DU92:FD92)*VLOOKUP($A92,input,26,FALSE),0)</f>
        <v>0</v>
      </c>
      <c r="G92" s="227">
        <f t="shared" ref="G92" si="471">IF(Years&gt;2,SUM(FF92:GP92)*VLOOKUP($A92,input,40,FALSE),0)</f>
        <v>0</v>
      </c>
      <c r="H92" s="228">
        <f t="shared" ref="H92" si="472">IF(Years&gt;2,SUM(GR92:IB92)*VLOOKUP($A92,input,40,FALSE),0)</f>
        <v>0</v>
      </c>
      <c r="I92" s="227">
        <f t="shared" ref="I92" si="473">B92+E92+G92</f>
        <v>18608.010571113336</v>
      </c>
      <c r="J92" s="176">
        <f t="shared" ref="J92" si="474">H92+F92+C92</f>
        <v>26881.767450771196</v>
      </c>
      <c r="K92" s="228">
        <f t="shared" ref="K92" si="475">SUM(I92:J92)</f>
        <v>45489.778021884529</v>
      </c>
      <c r="L92" s="227">
        <f t="shared" ref="L92" si="476">(B92*VLOOKUP($A92,input,16,FALSE))+(E92*VLOOKUP($A92,input,30,FALSE))+(G92*VLOOKUP($A92,input,44,FALSE))</f>
        <v>14886.408456890669</v>
      </c>
      <c r="M92" s="176">
        <f t="shared" ref="M92" si="477">(C92*(VLOOKUP($A92,input,16,FALSE))+(F92*VLOOKUP($A92,input,30,FALSE))+(H92*VLOOKUP($A92,input,44,FALSE)))</f>
        <v>21505.413960616959</v>
      </c>
      <c r="N92" s="228">
        <f t="shared" ref="N92" si="478">SUM(L92:M92)</f>
        <v>36391.822417507632</v>
      </c>
      <c r="O92" s="176">
        <f t="shared" si="356"/>
        <v>14.510948244241522</v>
      </c>
      <c r="P92" s="176">
        <f t="shared" si="443"/>
        <v>6.1902919923478334</v>
      </c>
      <c r="Q92" s="176">
        <f t="shared" si="443"/>
        <v>5.9677246020619776</v>
      </c>
      <c r="R92" s="176">
        <f t="shared" si="443"/>
        <v>5.9417556685588169</v>
      </c>
      <c r="S92" s="176">
        <f t="shared" si="443"/>
        <v>5.5370178045553411</v>
      </c>
      <c r="T92" s="176">
        <f t="shared" si="443"/>
        <v>5.0995968177680906</v>
      </c>
      <c r="U92" s="176">
        <f t="shared" si="443"/>
        <v>4.9315568182252774</v>
      </c>
      <c r="V92" s="176">
        <f t="shared" si="443"/>
        <v>4.7693455743378506</v>
      </c>
      <c r="W92" s="176">
        <f t="shared" si="443"/>
        <v>4.8596850211674401</v>
      </c>
      <c r="X92" s="176">
        <f t="shared" si="443"/>
        <v>4.9268921225015934</v>
      </c>
      <c r="Y92" s="176">
        <f t="shared" si="443"/>
        <v>4.8590539720829407</v>
      </c>
      <c r="Z92" s="176">
        <f t="shared" si="426"/>
        <v>4.827221692947627</v>
      </c>
      <c r="AA92" s="176">
        <f t="shared" si="426"/>
        <v>4.6756435930339491</v>
      </c>
      <c r="AB92" s="176">
        <f t="shared" si="426"/>
        <v>4.5911477901345084</v>
      </c>
      <c r="AC92" s="176">
        <f t="shared" si="426"/>
        <v>0</v>
      </c>
      <c r="AD92" s="176">
        <f t="shared" si="426"/>
        <v>0</v>
      </c>
      <c r="AE92" s="176">
        <f t="shared" si="426"/>
        <v>0</v>
      </c>
      <c r="AF92" s="176">
        <f t="shared" si="426"/>
        <v>0</v>
      </c>
      <c r="AG92" s="176">
        <f t="shared" si="426"/>
        <v>0</v>
      </c>
      <c r="AH92" s="176">
        <f t="shared" si="426"/>
        <v>0</v>
      </c>
      <c r="AI92" s="176">
        <f t="shared" si="426"/>
        <v>0</v>
      </c>
      <c r="AJ92" s="176">
        <f t="shared" si="461"/>
        <v>0</v>
      </c>
      <c r="AK92" s="176">
        <f t="shared" si="461"/>
        <v>0</v>
      </c>
      <c r="AL92" s="176">
        <f t="shared" si="461"/>
        <v>0</v>
      </c>
      <c r="AM92" s="176">
        <f t="shared" si="461"/>
        <v>0</v>
      </c>
      <c r="AN92" s="176">
        <f t="shared" si="461"/>
        <v>0</v>
      </c>
      <c r="AO92" s="176">
        <f t="shared" si="461"/>
        <v>0</v>
      </c>
      <c r="AP92" s="176">
        <f t="shared" si="461"/>
        <v>0</v>
      </c>
      <c r="AQ92" s="176">
        <f t="shared" si="461"/>
        <v>0</v>
      </c>
      <c r="AR92" s="176">
        <f t="shared" si="461"/>
        <v>0</v>
      </c>
      <c r="AS92" s="176">
        <f t="shared" si="461"/>
        <v>0</v>
      </c>
      <c r="AT92" s="176">
        <f t="shared" si="461"/>
        <v>0</v>
      </c>
      <c r="AU92" s="176">
        <f t="shared" si="461"/>
        <v>0</v>
      </c>
      <c r="AV92" s="176">
        <f t="shared" si="461"/>
        <v>0</v>
      </c>
      <c r="AW92" s="176">
        <f t="shared" si="461"/>
        <v>0</v>
      </c>
      <c r="AX92" s="176">
        <f t="shared" si="461"/>
        <v>0</v>
      </c>
      <c r="AY92" s="187"/>
      <c r="AZ92" s="176">
        <f t="shared" si="444"/>
        <v>8.3206562518936895</v>
      </c>
      <c r="BA92" s="176">
        <f t="shared" si="444"/>
        <v>8.1930278526207072</v>
      </c>
      <c r="BB92" s="176">
        <f t="shared" si="444"/>
        <v>8.2419021830456245</v>
      </c>
      <c r="BC92" s="176">
        <f t="shared" si="444"/>
        <v>8.1065178778917613</v>
      </c>
      <c r="BD92" s="176">
        <f t="shared" si="444"/>
        <v>7.5140505454966382</v>
      </c>
      <c r="BE92" s="176">
        <f t="shared" si="444"/>
        <v>7.2586929191162053</v>
      </c>
      <c r="BF92" s="176">
        <f t="shared" si="444"/>
        <v>7.1002230603325946</v>
      </c>
      <c r="BG92" s="176">
        <f t="shared" si="444"/>
        <v>7.1455555592616093</v>
      </c>
      <c r="BH92" s="176">
        <f t="shared" si="444"/>
        <v>7.2214136176415336</v>
      </c>
      <c r="BI92" s="176">
        <f t="shared" si="444"/>
        <v>7.2146064804931926</v>
      </c>
      <c r="BJ92" s="176">
        <f t="shared" si="427"/>
        <v>7.1117442834907374</v>
      </c>
      <c r="BK92" s="176">
        <f t="shared" si="427"/>
        <v>6.8508662980176709</v>
      </c>
      <c r="BL92" s="176">
        <f t="shared" si="427"/>
        <v>6.7668349507384535</v>
      </c>
      <c r="BM92" s="176">
        <f t="shared" si="427"/>
        <v>0</v>
      </c>
      <c r="BN92" s="176">
        <f t="shared" si="427"/>
        <v>0</v>
      </c>
      <c r="BO92" s="176">
        <f t="shared" si="427"/>
        <v>0</v>
      </c>
      <c r="BP92" s="176">
        <f t="shared" si="427"/>
        <v>0</v>
      </c>
      <c r="BQ92" s="176">
        <f t="shared" si="427"/>
        <v>0</v>
      </c>
      <c r="BR92" s="176">
        <f t="shared" si="427"/>
        <v>0</v>
      </c>
      <c r="BS92" s="176">
        <f t="shared" si="427"/>
        <v>0</v>
      </c>
      <c r="BT92" s="176">
        <f t="shared" si="462"/>
        <v>0</v>
      </c>
      <c r="BU92" s="176">
        <f t="shared" si="462"/>
        <v>0</v>
      </c>
      <c r="BV92" s="176">
        <f t="shared" si="462"/>
        <v>0</v>
      </c>
      <c r="BW92" s="176">
        <f t="shared" si="462"/>
        <v>0</v>
      </c>
      <c r="BX92" s="176">
        <f t="shared" si="462"/>
        <v>0</v>
      </c>
      <c r="BY92" s="176">
        <f t="shared" si="462"/>
        <v>0</v>
      </c>
      <c r="BZ92" s="176">
        <f t="shared" si="462"/>
        <v>0</v>
      </c>
      <c r="CA92" s="176">
        <f t="shared" si="462"/>
        <v>0</v>
      </c>
      <c r="CB92" s="176">
        <f t="shared" si="462"/>
        <v>0</v>
      </c>
      <c r="CC92" s="176">
        <f t="shared" si="462"/>
        <v>0</v>
      </c>
      <c r="CD92" s="176">
        <f t="shared" si="462"/>
        <v>0</v>
      </c>
      <c r="CE92" s="176">
        <f t="shared" si="462"/>
        <v>0</v>
      </c>
      <c r="CF92" s="176">
        <f t="shared" si="462"/>
        <v>0</v>
      </c>
      <c r="CG92" s="176">
        <f t="shared" si="462"/>
        <v>0</v>
      </c>
      <c r="CH92" s="176">
        <f t="shared" si="462"/>
        <v>0</v>
      </c>
      <c r="CI92" s="187"/>
      <c r="CJ92" s="176">
        <v>0</v>
      </c>
      <c r="CK92" s="176">
        <f t="shared" si="463"/>
        <v>5.9677246020619776</v>
      </c>
      <c r="CL92" s="176">
        <f t="shared" si="463"/>
        <v>5.9417556685588169</v>
      </c>
      <c r="CM92" s="176">
        <f t="shared" si="463"/>
        <v>5.5370178045553411</v>
      </c>
      <c r="CN92" s="176">
        <f t="shared" si="463"/>
        <v>5.0995968177680906</v>
      </c>
      <c r="CO92" s="176">
        <f t="shared" si="463"/>
        <v>4.9315568182252774</v>
      </c>
      <c r="CP92" s="176">
        <f t="shared" si="463"/>
        <v>4.7693455743378506</v>
      </c>
      <c r="CQ92" s="176">
        <f t="shared" si="463"/>
        <v>4.8596850211674401</v>
      </c>
      <c r="CR92" s="176">
        <f t="shared" si="463"/>
        <v>4.9268921225015934</v>
      </c>
      <c r="CS92" s="176">
        <f t="shared" si="463"/>
        <v>4.8590539720829407</v>
      </c>
      <c r="CT92" s="176">
        <f t="shared" si="463"/>
        <v>4.827221692947627</v>
      </c>
      <c r="CU92" s="176">
        <f t="shared" si="463"/>
        <v>4.6756435930339491</v>
      </c>
      <c r="CV92" s="176">
        <f t="shared" si="463"/>
        <v>4.5911477901345084</v>
      </c>
      <c r="CW92" s="176">
        <f t="shared" si="463"/>
        <v>4.5423064417439623</v>
      </c>
      <c r="CX92" s="176">
        <f t="shared" si="463"/>
        <v>0</v>
      </c>
      <c r="CY92" s="176">
        <f t="shared" si="463"/>
        <v>0</v>
      </c>
      <c r="CZ92" s="176">
        <f t="shared" si="463"/>
        <v>0</v>
      </c>
      <c r="DA92" s="176">
        <f t="shared" si="445"/>
        <v>0</v>
      </c>
      <c r="DB92" s="176">
        <f t="shared" si="445"/>
        <v>0</v>
      </c>
      <c r="DC92" s="176">
        <f t="shared" si="445"/>
        <v>0</v>
      </c>
      <c r="DD92" s="176">
        <f t="shared" si="445"/>
        <v>0</v>
      </c>
      <c r="DE92" s="176">
        <f t="shared" si="445"/>
        <v>0</v>
      </c>
      <c r="DF92" s="176">
        <f t="shared" si="445"/>
        <v>0</v>
      </c>
      <c r="DG92" s="176">
        <f t="shared" si="445"/>
        <v>0</v>
      </c>
      <c r="DH92" s="176">
        <f t="shared" si="445"/>
        <v>0</v>
      </c>
      <c r="DI92" s="176">
        <f t="shared" si="445"/>
        <v>0</v>
      </c>
      <c r="DJ92" s="176">
        <f t="shared" si="445"/>
        <v>0</v>
      </c>
      <c r="DK92" s="176">
        <f t="shared" si="445"/>
        <v>0</v>
      </c>
      <c r="DL92" s="176">
        <f t="shared" si="445"/>
        <v>0</v>
      </c>
      <c r="DM92" s="176">
        <f t="shared" si="445"/>
        <v>0</v>
      </c>
      <c r="DN92" s="176">
        <f t="shared" si="445"/>
        <v>0</v>
      </c>
      <c r="DO92" s="176">
        <f t="shared" si="445"/>
        <v>0</v>
      </c>
      <c r="DP92" s="176">
        <f t="shared" si="319"/>
        <v>0</v>
      </c>
      <c r="DQ92" s="176">
        <f t="shared" si="319"/>
        <v>0</v>
      </c>
      <c r="DR92" s="176">
        <f t="shared" si="319"/>
        <v>0</v>
      </c>
      <c r="DS92" s="176">
        <f t="shared" si="319"/>
        <v>0</v>
      </c>
      <c r="DT92" s="187"/>
      <c r="DU92" s="176">
        <v>0</v>
      </c>
      <c r="DV92" s="176">
        <f t="shared" si="425"/>
        <v>8.1930278526207072</v>
      </c>
      <c r="DW92" s="176">
        <f t="shared" si="425"/>
        <v>8.2419021830456245</v>
      </c>
      <c r="DX92" s="176">
        <f t="shared" si="425"/>
        <v>8.1065178778917613</v>
      </c>
      <c r="DY92" s="176">
        <f t="shared" si="425"/>
        <v>7.5140505454966382</v>
      </c>
      <c r="DZ92" s="176">
        <f t="shared" si="425"/>
        <v>7.2586929191162053</v>
      </c>
      <c r="EA92" s="176">
        <f t="shared" si="425"/>
        <v>7.1002230603325946</v>
      </c>
      <c r="EB92" s="176">
        <f t="shared" si="425"/>
        <v>7.1455555592616093</v>
      </c>
      <c r="EC92" s="176">
        <f t="shared" si="425"/>
        <v>7.2214136176415336</v>
      </c>
      <c r="ED92" s="176">
        <f t="shared" si="425"/>
        <v>7.2146064804931926</v>
      </c>
      <c r="EE92" s="176">
        <f t="shared" si="425"/>
        <v>7.1117442834907374</v>
      </c>
      <c r="EF92" s="176">
        <f t="shared" si="424"/>
        <v>6.8508662980176709</v>
      </c>
      <c r="EG92" s="176">
        <f t="shared" si="424"/>
        <v>6.7668349507384535</v>
      </c>
      <c r="EH92" s="176">
        <f t="shared" si="424"/>
        <v>6.6633736939276531</v>
      </c>
      <c r="EI92" s="176">
        <f t="shared" si="424"/>
        <v>0</v>
      </c>
      <c r="EJ92" s="176">
        <f t="shared" si="424"/>
        <v>0</v>
      </c>
      <c r="EK92" s="176">
        <f t="shared" si="424"/>
        <v>0</v>
      </c>
      <c r="EL92" s="176">
        <f t="shared" si="424"/>
        <v>0</v>
      </c>
      <c r="EM92" s="176">
        <f t="shared" si="424"/>
        <v>0</v>
      </c>
      <c r="EN92" s="176">
        <f t="shared" si="424"/>
        <v>0</v>
      </c>
      <c r="EO92" s="176">
        <f t="shared" si="424"/>
        <v>0</v>
      </c>
      <c r="EP92" s="176">
        <f t="shared" si="423"/>
        <v>0</v>
      </c>
      <c r="EQ92" s="176">
        <f t="shared" si="423"/>
        <v>0</v>
      </c>
      <c r="ER92" s="176">
        <f t="shared" si="423"/>
        <v>0</v>
      </c>
      <c r="ES92" s="176">
        <f t="shared" si="423"/>
        <v>0</v>
      </c>
      <c r="ET92" s="176">
        <f t="shared" si="423"/>
        <v>0</v>
      </c>
      <c r="EU92" s="176">
        <f t="shared" si="423"/>
        <v>0</v>
      </c>
      <c r="EV92" s="176">
        <f t="shared" ref="EP92:FD109" si="479">IF(EV$1-1&lt;=VLOOKUP($A92,input,7,FALSE),(VLOOKUP($A92,input,20,FALSE)*VLOOKUP(EV$1,AC_RATE,3,FALSE))/((1+Discount_Rate)^(EV$1-1)),0)</f>
        <v>0</v>
      </c>
      <c r="EW92" s="176">
        <f t="shared" si="479"/>
        <v>0</v>
      </c>
      <c r="EX92" s="176">
        <f t="shared" si="479"/>
        <v>0</v>
      </c>
      <c r="EY92" s="176">
        <f t="shared" si="479"/>
        <v>0</v>
      </c>
      <c r="EZ92" s="176">
        <f t="shared" si="479"/>
        <v>0</v>
      </c>
      <c r="FA92" s="176">
        <f t="shared" si="479"/>
        <v>0</v>
      </c>
      <c r="FB92" s="176">
        <f t="shared" si="479"/>
        <v>0</v>
      </c>
      <c r="FC92" s="176">
        <f t="shared" si="479"/>
        <v>0</v>
      </c>
      <c r="FD92" s="176">
        <f t="shared" si="479"/>
        <v>0</v>
      </c>
      <c r="FE92" s="187"/>
      <c r="FF92" s="176">
        <v>0</v>
      </c>
      <c r="FG92" s="176">
        <v>90</v>
      </c>
      <c r="FH92" s="176">
        <f t="shared" si="446"/>
        <v>5.9417556685588169</v>
      </c>
      <c r="FI92" s="176">
        <f t="shared" si="446"/>
        <v>5.5370178045553411</v>
      </c>
      <c r="FJ92" s="176">
        <f t="shared" si="446"/>
        <v>5.0995968177680906</v>
      </c>
      <c r="FK92" s="176">
        <f t="shared" si="446"/>
        <v>4.9315568182252774</v>
      </c>
      <c r="FL92" s="176">
        <f t="shared" si="446"/>
        <v>4.7693455743378506</v>
      </c>
      <c r="FM92" s="176">
        <f t="shared" si="446"/>
        <v>4.8596850211674401</v>
      </c>
      <c r="FN92" s="176">
        <f t="shared" si="446"/>
        <v>4.9268921225015934</v>
      </c>
      <c r="FO92" s="176">
        <f t="shared" si="446"/>
        <v>4.8590539720829407</v>
      </c>
      <c r="FP92" s="176">
        <f t="shared" si="446"/>
        <v>4.827221692947627</v>
      </c>
      <c r="FQ92" s="176">
        <f t="shared" si="446"/>
        <v>4.6756435930339491</v>
      </c>
      <c r="FR92" s="176">
        <f t="shared" si="428"/>
        <v>4.5911477901345084</v>
      </c>
      <c r="FS92" s="176">
        <f t="shared" si="428"/>
        <v>4.5423064417439623</v>
      </c>
      <c r="FT92" s="176">
        <f t="shared" si="428"/>
        <v>4.3829590562505807</v>
      </c>
      <c r="FU92" s="176">
        <f t="shared" si="428"/>
        <v>0</v>
      </c>
      <c r="FV92" s="176">
        <f t="shared" si="428"/>
        <v>0</v>
      </c>
      <c r="FW92" s="176">
        <f t="shared" si="428"/>
        <v>0</v>
      </c>
      <c r="FX92" s="176">
        <f t="shared" si="428"/>
        <v>0</v>
      </c>
      <c r="FY92" s="176">
        <f t="shared" si="428"/>
        <v>0</v>
      </c>
      <c r="FZ92" s="176">
        <f t="shared" si="428"/>
        <v>0</v>
      </c>
      <c r="GA92" s="176">
        <f t="shared" si="428"/>
        <v>0</v>
      </c>
      <c r="GB92" s="176">
        <f t="shared" si="464"/>
        <v>0</v>
      </c>
      <c r="GC92" s="176">
        <f t="shared" si="464"/>
        <v>0</v>
      </c>
      <c r="GD92" s="176">
        <f t="shared" si="464"/>
        <v>0</v>
      </c>
      <c r="GE92" s="176">
        <f t="shared" si="464"/>
        <v>0</v>
      </c>
      <c r="GF92" s="176">
        <f t="shared" si="464"/>
        <v>0</v>
      </c>
      <c r="GG92" s="176">
        <f t="shared" si="464"/>
        <v>0</v>
      </c>
      <c r="GH92" s="176">
        <f t="shared" si="464"/>
        <v>0</v>
      </c>
      <c r="GI92" s="176">
        <f t="shared" si="464"/>
        <v>0</v>
      </c>
      <c r="GJ92" s="176">
        <f t="shared" si="464"/>
        <v>0</v>
      </c>
      <c r="GK92" s="176">
        <f t="shared" si="464"/>
        <v>0</v>
      </c>
      <c r="GL92" s="176">
        <f t="shared" si="464"/>
        <v>0</v>
      </c>
      <c r="GM92" s="176">
        <f t="shared" si="464"/>
        <v>0</v>
      </c>
      <c r="GN92" s="176">
        <f t="shared" si="464"/>
        <v>0</v>
      </c>
      <c r="GO92" s="176">
        <f t="shared" si="464"/>
        <v>0</v>
      </c>
      <c r="GP92" s="176">
        <f t="shared" si="464"/>
        <v>0</v>
      </c>
      <c r="GQ92" s="187"/>
      <c r="GR92" s="176">
        <v>0</v>
      </c>
      <c r="GS92" s="176">
        <v>0</v>
      </c>
      <c r="GT92" s="176">
        <f t="shared" si="447"/>
        <v>8.2419021830456245</v>
      </c>
      <c r="GU92" s="176">
        <f t="shared" si="447"/>
        <v>8.1065178778917613</v>
      </c>
      <c r="GV92" s="176">
        <f t="shared" si="447"/>
        <v>7.5140505454966382</v>
      </c>
      <c r="GW92" s="176">
        <f t="shared" si="447"/>
        <v>7.2586929191162053</v>
      </c>
      <c r="GX92" s="176">
        <f t="shared" si="447"/>
        <v>7.1002230603325946</v>
      </c>
      <c r="GY92" s="176">
        <f t="shared" si="447"/>
        <v>7.1455555592616093</v>
      </c>
      <c r="GZ92" s="176">
        <f t="shared" si="447"/>
        <v>7.2214136176415336</v>
      </c>
      <c r="HA92" s="176">
        <f t="shared" si="447"/>
        <v>7.2146064804931926</v>
      </c>
      <c r="HB92" s="176">
        <f t="shared" si="447"/>
        <v>7.1117442834907374</v>
      </c>
      <c r="HC92" s="176">
        <f t="shared" si="447"/>
        <v>6.8508662980176709</v>
      </c>
      <c r="HD92" s="176">
        <f t="shared" si="429"/>
        <v>6.7668349507384535</v>
      </c>
      <c r="HE92" s="176">
        <f t="shared" si="429"/>
        <v>6.6633736939276531</v>
      </c>
      <c r="HF92" s="176">
        <f t="shared" si="429"/>
        <v>6.3986826485013903</v>
      </c>
      <c r="HG92" s="176">
        <f t="shared" si="429"/>
        <v>0</v>
      </c>
      <c r="HH92" s="176">
        <f t="shared" si="429"/>
        <v>0</v>
      </c>
      <c r="HI92" s="176">
        <f t="shared" si="429"/>
        <v>0</v>
      </c>
      <c r="HJ92" s="176">
        <f t="shared" si="429"/>
        <v>0</v>
      </c>
      <c r="HK92" s="176">
        <f t="shared" si="429"/>
        <v>0</v>
      </c>
      <c r="HL92" s="176">
        <f t="shared" si="429"/>
        <v>0</v>
      </c>
      <c r="HM92" s="176">
        <f t="shared" si="429"/>
        <v>0</v>
      </c>
      <c r="HN92" s="176">
        <f t="shared" si="465"/>
        <v>0</v>
      </c>
      <c r="HO92" s="176">
        <f t="shared" si="465"/>
        <v>0</v>
      </c>
      <c r="HP92" s="176">
        <f t="shared" si="465"/>
        <v>0</v>
      </c>
      <c r="HQ92" s="176">
        <f t="shared" si="465"/>
        <v>0</v>
      </c>
      <c r="HR92" s="176">
        <f t="shared" si="465"/>
        <v>0</v>
      </c>
      <c r="HS92" s="176">
        <f t="shared" si="465"/>
        <v>0</v>
      </c>
      <c r="HT92" s="176">
        <f t="shared" si="465"/>
        <v>0</v>
      </c>
      <c r="HU92" s="176">
        <f t="shared" si="465"/>
        <v>0</v>
      </c>
      <c r="HV92" s="176">
        <f t="shared" si="465"/>
        <v>0</v>
      </c>
      <c r="HW92" s="176">
        <f t="shared" si="465"/>
        <v>0</v>
      </c>
      <c r="HX92" s="176">
        <f t="shared" si="465"/>
        <v>0</v>
      </c>
      <c r="HY92" s="176">
        <f t="shared" si="465"/>
        <v>0</v>
      </c>
      <c r="HZ92" s="176">
        <f t="shared" si="465"/>
        <v>0</v>
      </c>
      <c r="IA92" s="176">
        <f t="shared" si="465"/>
        <v>0</v>
      </c>
      <c r="IB92" s="176">
        <f t="shared" si="465"/>
        <v>0</v>
      </c>
    </row>
    <row r="93" spans="1:236" s="144" customFormat="1">
      <c r="A93" s="418" t="s">
        <v>145</v>
      </c>
      <c r="B93" s="419">
        <f t="shared" ref="B93" si="480">SUM(P93:AX93)*VLOOKUP($A93,input,12,FALSE)</f>
        <v>5774.5020588620682</v>
      </c>
      <c r="C93" s="225">
        <f t="shared" ref="C93" si="481">SUM(AZ93:CH93)*VLOOKUP($A93,input,12,FALSE)</f>
        <v>8342.0428474660985</v>
      </c>
      <c r="D93" s="226">
        <f t="shared" ref="D93" si="482">SUM(B93:C93)</f>
        <v>14116.544906328167</v>
      </c>
      <c r="E93" s="227">
        <f t="shared" ref="E93" si="483">IF(Years&gt;1,SUM(CJ93:DS93)*VLOOKUP($A93,input,26,FALSE),0)</f>
        <v>0</v>
      </c>
      <c r="F93" s="228">
        <f t="shared" ref="F93" si="484">IF(Years&gt;1,SUM(DU93:FD93)*VLOOKUP($A93,input,26,FALSE),0)</f>
        <v>0</v>
      </c>
      <c r="G93" s="227">
        <f t="shared" ref="G93" si="485">IF(Years&gt;2,SUM(FF93:GP93)*VLOOKUP($A93,input,40,FALSE),0)</f>
        <v>0</v>
      </c>
      <c r="H93" s="228">
        <f t="shared" ref="H93" si="486">IF(Years&gt;2,SUM(GR93:IB93)*VLOOKUP($A93,input,40,FALSE),0)</f>
        <v>0</v>
      </c>
      <c r="I93" s="227">
        <f t="shared" ref="I93" si="487">B93+E93+G93</f>
        <v>5774.5020588620682</v>
      </c>
      <c r="J93" s="176">
        <f t="shared" ref="J93" si="488">H93+F93+C93</f>
        <v>8342.0428474660985</v>
      </c>
      <c r="K93" s="228">
        <f t="shared" ref="K93" si="489">SUM(I93:J93)</f>
        <v>14116.544906328167</v>
      </c>
      <c r="L93" s="227">
        <f t="shared" ref="L93" si="490">(B93*VLOOKUP($A93,input,16,FALSE))+(E93*VLOOKUP($A93,input,30,FALSE))+(G93*VLOOKUP($A93,input,44,FALSE))</f>
        <v>4619.6016470896548</v>
      </c>
      <c r="M93" s="176">
        <f t="shared" ref="M93" si="491">(C93*(VLOOKUP($A93,input,16,FALSE))+(F93*VLOOKUP($A93,input,30,FALSE))+(H93*VLOOKUP($A93,input,44,FALSE)))</f>
        <v>6673.6342779728793</v>
      </c>
      <c r="N93" s="228">
        <f t="shared" ref="N93" si="492">SUM(L93:M93)</f>
        <v>11293.235925062534</v>
      </c>
      <c r="O93" s="176">
        <f t="shared" si="356"/>
        <v>33.712304001773234</v>
      </c>
      <c r="P93" s="176">
        <f t="shared" si="443"/>
        <v>14.381486446868701</v>
      </c>
      <c r="Q93" s="176">
        <f t="shared" si="443"/>
        <v>13.864410691659137</v>
      </c>
      <c r="R93" s="176">
        <f t="shared" si="443"/>
        <v>13.804078825944725</v>
      </c>
      <c r="S93" s="176">
        <f t="shared" si="443"/>
        <v>12.86377873785584</v>
      </c>
      <c r="T93" s="176">
        <f t="shared" si="443"/>
        <v>11.847548162491522</v>
      </c>
      <c r="U93" s="176">
        <f t="shared" si="443"/>
        <v>11.457152203957714</v>
      </c>
      <c r="V93" s="176">
        <f t="shared" si="443"/>
        <v>11.080297798966722</v>
      </c>
      <c r="W93" s="176">
        <f t="shared" si="443"/>
        <v>11.290177321904153</v>
      </c>
      <c r="X93" s="176">
        <f t="shared" si="443"/>
        <v>11.446315032074406</v>
      </c>
      <c r="Y93" s="176">
        <f t="shared" si="443"/>
        <v>11.288711248273497</v>
      </c>
      <c r="Z93" s="176">
        <f t="shared" si="426"/>
        <v>11.214757468464184</v>
      </c>
      <c r="AA93" s="176">
        <f t="shared" si="426"/>
        <v>10.862606327250589</v>
      </c>
      <c r="AB93" s="176">
        <f t="shared" si="426"/>
        <v>10.666302946777142</v>
      </c>
      <c r="AC93" s="176">
        <f t="shared" si="426"/>
        <v>0</v>
      </c>
      <c r="AD93" s="176">
        <f t="shared" si="426"/>
        <v>0</v>
      </c>
      <c r="AE93" s="176">
        <f t="shared" si="426"/>
        <v>0</v>
      </c>
      <c r="AF93" s="176">
        <f t="shared" si="426"/>
        <v>0</v>
      </c>
      <c r="AG93" s="176">
        <f t="shared" si="426"/>
        <v>0</v>
      </c>
      <c r="AH93" s="176">
        <f t="shared" si="426"/>
        <v>0</v>
      </c>
      <c r="AI93" s="176">
        <f t="shared" si="426"/>
        <v>0</v>
      </c>
      <c r="AJ93" s="176">
        <f t="shared" si="461"/>
        <v>0</v>
      </c>
      <c r="AK93" s="176">
        <f t="shared" si="461"/>
        <v>0</v>
      </c>
      <c r="AL93" s="176">
        <f t="shared" si="461"/>
        <v>0</v>
      </c>
      <c r="AM93" s="176">
        <f t="shared" si="461"/>
        <v>0</v>
      </c>
      <c r="AN93" s="176">
        <f t="shared" si="461"/>
        <v>0</v>
      </c>
      <c r="AO93" s="176">
        <f t="shared" si="461"/>
        <v>0</v>
      </c>
      <c r="AP93" s="176">
        <f t="shared" si="461"/>
        <v>0</v>
      </c>
      <c r="AQ93" s="176">
        <f t="shared" si="461"/>
        <v>0</v>
      </c>
      <c r="AR93" s="176">
        <f t="shared" si="461"/>
        <v>0</v>
      </c>
      <c r="AS93" s="176">
        <f t="shared" si="461"/>
        <v>0</v>
      </c>
      <c r="AT93" s="176">
        <f t="shared" si="461"/>
        <v>0</v>
      </c>
      <c r="AU93" s="176">
        <f t="shared" si="461"/>
        <v>0</v>
      </c>
      <c r="AV93" s="176">
        <f t="shared" si="461"/>
        <v>0</v>
      </c>
      <c r="AW93" s="176">
        <f t="shared" si="461"/>
        <v>0</v>
      </c>
      <c r="AX93" s="176">
        <f t="shared" si="461"/>
        <v>0</v>
      </c>
      <c r="AY93" s="187"/>
      <c r="AZ93" s="176">
        <f t="shared" si="444"/>
        <v>19.330817554904531</v>
      </c>
      <c r="BA93" s="176">
        <f t="shared" si="444"/>
        <v>19.034307132351138</v>
      </c>
      <c r="BB93" s="176">
        <f t="shared" si="444"/>
        <v>19.147853556570638</v>
      </c>
      <c r="BC93" s="176">
        <f t="shared" si="444"/>
        <v>18.833324362778839</v>
      </c>
      <c r="BD93" s="176">
        <f t="shared" si="444"/>
        <v>17.456885105699257</v>
      </c>
      <c r="BE93" s="176">
        <f t="shared" si="444"/>
        <v>16.863630014108352</v>
      </c>
      <c r="BF93" s="176">
        <f t="shared" si="444"/>
        <v>16.495467715924207</v>
      </c>
      <c r="BG93" s="176">
        <f t="shared" si="444"/>
        <v>16.60078564272899</v>
      </c>
      <c r="BH93" s="176">
        <f t="shared" si="444"/>
        <v>16.777021535934871</v>
      </c>
      <c r="BI93" s="176">
        <f t="shared" si="444"/>
        <v>16.761206974883173</v>
      </c>
      <c r="BJ93" s="176">
        <f t="shared" si="427"/>
        <v>16.522234193968377</v>
      </c>
      <c r="BK93" s="176">
        <f t="shared" si="427"/>
        <v>15.916154025697615</v>
      </c>
      <c r="BL93" s="176">
        <f t="shared" si="427"/>
        <v>15.720929683533781</v>
      </c>
      <c r="BM93" s="176">
        <f t="shared" si="427"/>
        <v>0</v>
      </c>
      <c r="BN93" s="176">
        <f t="shared" si="427"/>
        <v>0</v>
      </c>
      <c r="BO93" s="176">
        <f t="shared" si="427"/>
        <v>0</v>
      </c>
      <c r="BP93" s="176">
        <f t="shared" si="427"/>
        <v>0</v>
      </c>
      <c r="BQ93" s="176">
        <f t="shared" si="427"/>
        <v>0</v>
      </c>
      <c r="BR93" s="176">
        <f t="shared" si="427"/>
        <v>0</v>
      </c>
      <c r="BS93" s="176">
        <f t="shared" si="427"/>
        <v>0</v>
      </c>
      <c r="BT93" s="176">
        <f t="shared" si="462"/>
        <v>0</v>
      </c>
      <c r="BU93" s="176">
        <f t="shared" si="462"/>
        <v>0</v>
      </c>
      <c r="BV93" s="176">
        <f t="shared" si="462"/>
        <v>0</v>
      </c>
      <c r="BW93" s="176">
        <f t="shared" si="462"/>
        <v>0</v>
      </c>
      <c r="BX93" s="176">
        <f t="shared" si="462"/>
        <v>0</v>
      </c>
      <c r="BY93" s="176">
        <f t="shared" si="462"/>
        <v>0</v>
      </c>
      <c r="BZ93" s="176">
        <f t="shared" si="462"/>
        <v>0</v>
      </c>
      <c r="CA93" s="176">
        <f t="shared" si="462"/>
        <v>0</v>
      </c>
      <c r="CB93" s="176">
        <f t="shared" si="462"/>
        <v>0</v>
      </c>
      <c r="CC93" s="176">
        <f t="shared" si="462"/>
        <v>0</v>
      </c>
      <c r="CD93" s="176">
        <f t="shared" si="462"/>
        <v>0</v>
      </c>
      <c r="CE93" s="176">
        <f t="shared" si="462"/>
        <v>0</v>
      </c>
      <c r="CF93" s="176">
        <f t="shared" si="462"/>
        <v>0</v>
      </c>
      <c r="CG93" s="176">
        <f t="shared" si="462"/>
        <v>0</v>
      </c>
      <c r="CH93" s="176">
        <f t="shared" si="462"/>
        <v>0</v>
      </c>
      <c r="CI93" s="187"/>
      <c r="CJ93" s="176">
        <v>0</v>
      </c>
      <c r="CK93" s="176">
        <f t="shared" si="463"/>
        <v>13.864410691659137</v>
      </c>
      <c r="CL93" s="176">
        <f t="shared" si="463"/>
        <v>13.804078825944725</v>
      </c>
      <c r="CM93" s="176">
        <f t="shared" si="463"/>
        <v>12.86377873785584</v>
      </c>
      <c r="CN93" s="176">
        <f t="shared" si="463"/>
        <v>11.847548162491522</v>
      </c>
      <c r="CO93" s="176">
        <f t="shared" si="463"/>
        <v>11.457152203957714</v>
      </c>
      <c r="CP93" s="176">
        <f t="shared" si="463"/>
        <v>11.080297798966722</v>
      </c>
      <c r="CQ93" s="176">
        <f t="shared" si="463"/>
        <v>11.290177321904153</v>
      </c>
      <c r="CR93" s="176">
        <f t="shared" si="463"/>
        <v>11.446315032074406</v>
      </c>
      <c r="CS93" s="176">
        <f t="shared" si="463"/>
        <v>11.288711248273497</v>
      </c>
      <c r="CT93" s="176">
        <f t="shared" si="463"/>
        <v>11.214757468464184</v>
      </c>
      <c r="CU93" s="176">
        <f t="shared" si="463"/>
        <v>10.862606327250589</v>
      </c>
      <c r="CV93" s="176">
        <f t="shared" si="463"/>
        <v>10.666302946777142</v>
      </c>
      <c r="CW93" s="176">
        <f t="shared" si="463"/>
        <v>10.552833147485972</v>
      </c>
      <c r="CX93" s="176">
        <f t="shared" si="463"/>
        <v>0</v>
      </c>
      <c r="CY93" s="176">
        <f t="shared" si="463"/>
        <v>0</v>
      </c>
      <c r="CZ93" s="176">
        <f t="shared" si="463"/>
        <v>0</v>
      </c>
      <c r="DA93" s="176">
        <f t="shared" si="445"/>
        <v>0</v>
      </c>
      <c r="DB93" s="176">
        <f t="shared" si="445"/>
        <v>0</v>
      </c>
      <c r="DC93" s="176">
        <f t="shared" si="445"/>
        <v>0</v>
      </c>
      <c r="DD93" s="176">
        <f t="shared" si="445"/>
        <v>0</v>
      </c>
      <c r="DE93" s="176">
        <f t="shared" si="445"/>
        <v>0</v>
      </c>
      <c r="DF93" s="176">
        <f t="shared" si="445"/>
        <v>0</v>
      </c>
      <c r="DG93" s="176">
        <f t="shared" si="445"/>
        <v>0</v>
      </c>
      <c r="DH93" s="176">
        <f t="shared" si="445"/>
        <v>0</v>
      </c>
      <c r="DI93" s="176">
        <f t="shared" si="445"/>
        <v>0</v>
      </c>
      <c r="DJ93" s="176">
        <f t="shared" si="445"/>
        <v>0</v>
      </c>
      <c r="DK93" s="176">
        <f t="shared" si="445"/>
        <v>0</v>
      </c>
      <c r="DL93" s="176">
        <f t="shared" si="445"/>
        <v>0</v>
      </c>
      <c r="DM93" s="176">
        <f t="shared" si="445"/>
        <v>0</v>
      </c>
      <c r="DN93" s="176">
        <f t="shared" si="445"/>
        <v>0</v>
      </c>
      <c r="DO93" s="176">
        <f t="shared" si="445"/>
        <v>0</v>
      </c>
      <c r="DP93" s="176">
        <f t="shared" si="319"/>
        <v>0</v>
      </c>
      <c r="DQ93" s="176">
        <f t="shared" si="319"/>
        <v>0</v>
      </c>
      <c r="DR93" s="176">
        <f t="shared" si="319"/>
        <v>0</v>
      </c>
      <c r="DS93" s="176">
        <f t="shared" si="319"/>
        <v>0</v>
      </c>
      <c r="DT93" s="187"/>
      <c r="DU93" s="176">
        <v>0</v>
      </c>
      <c r="DV93" s="176">
        <f t="shared" si="425"/>
        <v>19.034307132351138</v>
      </c>
      <c r="DW93" s="176">
        <f t="shared" si="425"/>
        <v>19.147853556570638</v>
      </c>
      <c r="DX93" s="176">
        <f t="shared" si="425"/>
        <v>18.833324362778839</v>
      </c>
      <c r="DY93" s="176">
        <f t="shared" si="425"/>
        <v>17.456885105699257</v>
      </c>
      <c r="DZ93" s="176">
        <f t="shared" si="425"/>
        <v>16.863630014108352</v>
      </c>
      <c r="EA93" s="176">
        <f t="shared" si="425"/>
        <v>16.495467715924207</v>
      </c>
      <c r="EB93" s="176">
        <f t="shared" si="425"/>
        <v>16.60078564272899</v>
      </c>
      <c r="EC93" s="176">
        <f t="shared" si="425"/>
        <v>16.777021535934871</v>
      </c>
      <c r="ED93" s="176">
        <f t="shared" si="425"/>
        <v>16.761206974883173</v>
      </c>
      <c r="EE93" s="176">
        <f t="shared" si="425"/>
        <v>16.522234193968377</v>
      </c>
      <c r="EF93" s="176">
        <f t="shared" si="424"/>
        <v>15.916154025697615</v>
      </c>
      <c r="EG93" s="176">
        <f t="shared" si="424"/>
        <v>15.720929683533781</v>
      </c>
      <c r="EH93" s="176">
        <f t="shared" si="424"/>
        <v>15.480565147508687</v>
      </c>
      <c r="EI93" s="176">
        <f t="shared" si="424"/>
        <v>0</v>
      </c>
      <c r="EJ93" s="176">
        <f t="shared" si="424"/>
        <v>0</v>
      </c>
      <c r="EK93" s="176">
        <f t="shared" si="424"/>
        <v>0</v>
      </c>
      <c r="EL93" s="176">
        <f t="shared" si="424"/>
        <v>0</v>
      </c>
      <c r="EM93" s="176">
        <f t="shared" si="424"/>
        <v>0</v>
      </c>
      <c r="EN93" s="176">
        <f t="shared" si="424"/>
        <v>0</v>
      </c>
      <c r="EO93" s="176">
        <f t="shared" si="424"/>
        <v>0</v>
      </c>
      <c r="EP93" s="176">
        <f t="shared" si="479"/>
        <v>0</v>
      </c>
      <c r="EQ93" s="176">
        <f t="shared" si="479"/>
        <v>0</v>
      </c>
      <c r="ER93" s="176">
        <f t="shared" si="479"/>
        <v>0</v>
      </c>
      <c r="ES93" s="176">
        <f t="shared" si="479"/>
        <v>0</v>
      </c>
      <c r="ET93" s="176">
        <f t="shared" si="479"/>
        <v>0</v>
      </c>
      <c r="EU93" s="176">
        <f t="shared" si="479"/>
        <v>0</v>
      </c>
      <c r="EV93" s="176">
        <f t="shared" si="479"/>
        <v>0</v>
      </c>
      <c r="EW93" s="176">
        <f t="shared" si="479"/>
        <v>0</v>
      </c>
      <c r="EX93" s="176">
        <f t="shared" si="479"/>
        <v>0</v>
      </c>
      <c r="EY93" s="176">
        <f t="shared" si="479"/>
        <v>0</v>
      </c>
      <c r="EZ93" s="176">
        <f t="shared" si="479"/>
        <v>0</v>
      </c>
      <c r="FA93" s="176">
        <f t="shared" si="479"/>
        <v>0</v>
      </c>
      <c r="FB93" s="176">
        <f t="shared" si="479"/>
        <v>0</v>
      </c>
      <c r="FC93" s="176">
        <f t="shared" si="479"/>
        <v>0</v>
      </c>
      <c r="FD93" s="176">
        <f t="shared" si="479"/>
        <v>0</v>
      </c>
      <c r="FE93" s="187"/>
      <c r="FF93" s="176">
        <v>0</v>
      </c>
      <c r="FG93" s="176">
        <v>91</v>
      </c>
      <c r="FH93" s="176">
        <f t="shared" si="446"/>
        <v>13.804078825944725</v>
      </c>
      <c r="FI93" s="176">
        <f t="shared" si="446"/>
        <v>12.86377873785584</v>
      </c>
      <c r="FJ93" s="176">
        <f t="shared" si="446"/>
        <v>11.847548162491522</v>
      </c>
      <c r="FK93" s="176">
        <f t="shared" si="446"/>
        <v>11.457152203957714</v>
      </c>
      <c r="FL93" s="176">
        <f t="shared" si="446"/>
        <v>11.080297798966722</v>
      </c>
      <c r="FM93" s="176">
        <f t="shared" si="446"/>
        <v>11.290177321904153</v>
      </c>
      <c r="FN93" s="176">
        <f t="shared" si="446"/>
        <v>11.446315032074406</v>
      </c>
      <c r="FO93" s="176">
        <f t="shared" si="446"/>
        <v>11.288711248273497</v>
      </c>
      <c r="FP93" s="176">
        <f t="shared" si="446"/>
        <v>11.214757468464184</v>
      </c>
      <c r="FQ93" s="176">
        <f t="shared" si="446"/>
        <v>10.862606327250589</v>
      </c>
      <c r="FR93" s="176">
        <f t="shared" si="428"/>
        <v>10.666302946777142</v>
      </c>
      <c r="FS93" s="176">
        <f t="shared" si="428"/>
        <v>10.552833147485972</v>
      </c>
      <c r="FT93" s="176">
        <f t="shared" si="428"/>
        <v>10.182632150885187</v>
      </c>
      <c r="FU93" s="176">
        <f t="shared" si="428"/>
        <v>0</v>
      </c>
      <c r="FV93" s="176">
        <f t="shared" si="428"/>
        <v>0</v>
      </c>
      <c r="FW93" s="176">
        <f t="shared" si="428"/>
        <v>0</v>
      </c>
      <c r="FX93" s="176">
        <f t="shared" si="428"/>
        <v>0</v>
      </c>
      <c r="FY93" s="176">
        <f t="shared" si="428"/>
        <v>0</v>
      </c>
      <c r="FZ93" s="176">
        <f t="shared" si="428"/>
        <v>0</v>
      </c>
      <c r="GA93" s="176">
        <f t="shared" si="428"/>
        <v>0</v>
      </c>
      <c r="GB93" s="176">
        <f t="shared" si="464"/>
        <v>0</v>
      </c>
      <c r="GC93" s="176">
        <f t="shared" si="464"/>
        <v>0</v>
      </c>
      <c r="GD93" s="176">
        <f t="shared" si="464"/>
        <v>0</v>
      </c>
      <c r="GE93" s="176">
        <f t="shared" si="464"/>
        <v>0</v>
      </c>
      <c r="GF93" s="176">
        <f t="shared" si="464"/>
        <v>0</v>
      </c>
      <c r="GG93" s="176">
        <f t="shared" si="464"/>
        <v>0</v>
      </c>
      <c r="GH93" s="176">
        <f t="shared" si="464"/>
        <v>0</v>
      </c>
      <c r="GI93" s="176">
        <f t="shared" si="464"/>
        <v>0</v>
      </c>
      <c r="GJ93" s="176">
        <f t="shared" si="464"/>
        <v>0</v>
      </c>
      <c r="GK93" s="176">
        <f t="shared" si="464"/>
        <v>0</v>
      </c>
      <c r="GL93" s="176">
        <f t="shared" si="464"/>
        <v>0</v>
      </c>
      <c r="GM93" s="176">
        <f t="shared" si="464"/>
        <v>0</v>
      </c>
      <c r="GN93" s="176">
        <f t="shared" si="464"/>
        <v>0</v>
      </c>
      <c r="GO93" s="176">
        <f t="shared" si="464"/>
        <v>0</v>
      </c>
      <c r="GP93" s="176">
        <f t="shared" si="464"/>
        <v>0</v>
      </c>
      <c r="GQ93" s="187"/>
      <c r="GR93" s="176">
        <v>0</v>
      </c>
      <c r="GS93" s="176">
        <v>0</v>
      </c>
      <c r="GT93" s="176">
        <f t="shared" si="447"/>
        <v>19.147853556570638</v>
      </c>
      <c r="GU93" s="176">
        <f t="shared" si="447"/>
        <v>18.833324362778839</v>
      </c>
      <c r="GV93" s="176">
        <f t="shared" si="447"/>
        <v>17.456885105699257</v>
      </c>
      <c r="GW93" s="176">
        <f t="shared" si="447"/>
        <v>16.863630014108352</v>
      </c>
      <c r="GX93" s="176">
        <f t="shared" si="447"/>
        <v>16.495467715924207</v>
      </c>
      <c r="GY93" s="176">
        <f t="shared" si="447"/>
        <v>16.60078564272899</v>
      </c>
      <c r="GZ93" s="176">
        <f t="shared" si="447"/>
        <v>16.777021535934871</v>
      </c>
      <c r="HA93" s="176">
        <f t="shared" si="447"/>
        <v>16.761206974883173</v>
      </c>
      <c r="HB93" s="176">
        <f t="shared" si="447"/>
        <v>16.522234193968377</v>
      </c>
      <c r="HC93" s="176">
        <f t="shared" si="447"/>
        <v>15.916154025697615</v>
      </c>
      <c r="HD93" s="176">
        <f t="shared" si="429"/>
        <v>15.720929683533781</v>
      </c>
      <c r="HE93" s="176">
        <f t="shared" si="429"/>
        <v>15.480565147508687</v>
      </c>
      <c r="HF93" s="176">
        <f t="shared" si="429"/>
        <v>14.86562635510424</v>
      </c>
      <c r="HG93" s="176">
        <f t="shared" si="429"/>
        <v>0</v>
      </c>
      <c r="HH93" s="176">
        <f t="shared" si="429"/>
        <v>0</v>
      </c>
      <c r="HI93" s="176">
        <f t="shared" si="429"/>
        <v>0</v>
      </c>
      <c r="HJ93" s="176">
        <f t="shared" si="429"/>
        <v>0</v>
      </c>
      <c r="HK93" s="176">
        <f t="shared" si="429"/>
        <v>0</v>
      </c>
      <c r="HL93" s="176">
        <f t="shared" si="429"/>
        <v>0</v>
      </c>
      <c r="HM93" s="176">
        <f t="shared" si="429"/>
        <v>0</v>
      </c>
      <c r="HN93" s="176">
        <f t="shared" si="465"/>
        <v>0</v>
      </c>
      <c r="HO93" s="176">
        <f t="shared" si="465"/>
        <v>0</v>
      </c>
      <c r="HP93" s="176">
        <f t="shared" si="465"/>
        <v>0</v>
      </c>
      <c r="HQ93" s="176">
        <f t="shared" si="465"/>
        <v>0</v>
      </c>
      <c r="HR93" s="176">
        <f t="shared" si="465"/>
        <v>0</v>
      </c>
      <c r="HS93" s="176">
        <f t="shared" si="465"/>
        <v>0</v>
      </c>
      <c r="HT93" s="176">
        <f t="shared" si="465"/>
        <v>0</v>
      </c>
      <c r="HU93" s="176">
        <f t="shared" si="465"/>
        <v>0</v>
      </c>
      <c r="HV93" s="176">
        <f t="shared" si="465"/>
        <v>0</v>
      </c>
      <c r="HW93" s="176">
        <f t="shared" si="465"/>
        <v>0</v>
      </c>
      <c r="HX93" s="176">
        <f t="shared" si="465"/>
        <v>0</v>
      </c>
      <c r="HY93" s="176">
        <f t="shared" si="465"/>
        <v>0</v>
      </c>
      <c r="HZ93" s="176">
        <f t="shared" si="465"/>
        <v>0</v>
      </c>
      <c r="IA93" s="176">
        <f t="shared" si="465"/>
        <v>0</v>
      </c>
      <c r="IB93" s="176">
        <f t="shared" si="465"/>
        <v>0</v>
      </c>
    </row>
    <row r="94" spans="1:236" s="144" customFormat="1">
      <c r="A94" s="418" t="s">
        <v>146</v>
      </c>
      <c r="B94" s="419">
        <f t="shared" ref="B94:B95" si="493">SUM(P94:AX94)*VLOOKUP($A94,input,12,FALSE)</f>
        <v>15877.686057355666</v>
      </c>
      <c r="C94" s="225">
        <f t="shared" ref="C94:C95" si="494">SUM(AZ94:CH94)*VLOOKUP($A94,input,12,FALSE)</f>
        <v>22972.563651869761</v>
      </c>
      <c r="D94" s="226">
        <f t="shared" ref="D94" si="495">SUM(B94:C94)</f>
        <v>38850.249709225427</v>
      </c>
      <c r="E94" s="227">
        <f t="shared" ref="E94" si="496">IF(Years&gt;1,SUM(CJ94:DS94)*VLOOKUP($A94,input,26,FALSE),0)</f>
        <v>0</v>
      </c>
      <c r="F94" s="228">
        <f t="shared" ref="F94" si="497">IF(Years&gt;1,SUM(DU94:FD94)*VLOOKUP($A94,input,26,FALSE),0)</f>
        <v>0</v>
      </c>
      <c r="G94" s="227">
        <f t="shared" ref="G94" si="498">IF(Years&gt;2,SUM(FF94:GP94)*VLOOKUP($A94,input,40,FALSE),0)</f>
        <v>0</v>
      </c>
      <c r="H94" s="228">
        <f t="shared" ref="H94" si="499">IF(Years&gt;2,SUM(GR94:IB94)*VLOOKUP($A94,input,40,FALSE),0)</f>
        <v>0</v>
      </c>
      <c r="I94" s="227">
        <f t="shared" ref="I94" si="500">B94+E94+G94</f>
        <v>15877.686057355666</v>
      </c>
      <c r="J94" s="176">
        <f t="shared" ref="J94" si="501">H94+F94+C94</f>
        <v>22972.563651869761</v>
      </c>
      <c r="K94" s="228">
        <f t="shared" ref="K94" si="502">SUM(I94:J94)</f>
        <v>38850.249709225427</v>
      </c>
      <c r="L94" s="227">
        <f t="shared" ref="L94" si="503">(B94*VLOOKUP($A94,input,16,FALSE))+(E94*VLOOKUP($A94,input,30,FALSE))+(G94*VLOOKUP($A94,input,44,FALSE))</f>
        <v>12702.148845884534</v>
      </c>
      <c r="M94" s="176">
        <f t="shared" ref="M94" si="504">(C94*(VLOOKUP($A94,input,16,FALSE))+(F94*VLOOKUP($A94,input,30,FALSE))+(H94*VLOOKUP($A94,input,44,FALSE)))</f>
        <v>18378.050921495811</v>
      </c>
      <c r="N94" s="228">
        <f t="shared" ref="N94" si="505">SUM(L94:M94)</f>
        <v>31080.199767380345</v>
      </c>
      <c r="O94" s="176">
        <f t="shared" si="356"/>
        <v>37.376684871531189</v>
      </c>
      <c r="P94" s="176">
        <f t="shared" si="443"/>
        <v>15.944691495441388</v>
      </c>
      <c r="Q94" s="176">
        <f t="shared" si="443"/>
        <v>15.371411853796001</v>
      </c>
      <c r="R94" s="176">
        <f t="shared" si="443"/>
        <v>15.304522176590892</v>
      </c>
      <c r="S94" s="176">
        <f t="shared" si="443"/>
        <v>14.262015557187999</v>
      </c>
      <c r="T94" s="176">
        <f t="shared" si="443"/>
        <v>13.135325136675384</v>
      </c>
      <c r="U94" s="176">
        <f t="shared" si="443"/>
        <v>12.702494834822685</v>
      </c>
      <c r="V94" s="176">
        <f t="shared" si="443"/>
        <v>12.284677994506584</v>
      </c>
      <c r="W94" s="176">
        <f t="shared" si="443"/>
        <v>12.51737050906765</v>
      </c>
      <c r="X94" s="176">
        <f t="shared" si="443"/>
        <v>12.6904797094738</v>
      </c>
      <c r="Y94" s="176">
        <f t="shared" si="443"/>
        <v>12.515745079607573</v>
      </c>
      <c r="Z94" s="176">
        <f t="shared" si="426"/>
        <v>12.433752845471162</v>
      </c>
      <c r="AA94" s="176">
        <f t="shared" si="426"/>
        <v>12.043324406299565</v>
      </c>
      <c r="AB94" s="176">
        <f t="shared" si="426"/>
        <v>11.825683701861614</v>
      </c>
      <c r="AC94" s="176">
        <f t="shared" si="426"/>
        <v>11.699880228734449</v>
      </c>
      <c r="AD94" s="176">
        <f t="shared" si="426"/>
        <v>11.289439993372708</v>
      </c>
      <c r="AE94" s="176">
        <f t="shared" si="426"/>
        <v>0</v>
      </c>
      <c r="AF94" s="176">
        <f t="shared" si="426"/>
        <v>0</v>
      </c>
      <c r="AG94" s="176">
        <f t="shared" si="426"/>
        <v>0</v>
      </c>
      <c r="AH94" s="176">
        <f t="shared" si="426"/>
        <v>0</v>
      </c>
      <c r="AI94" s="176">
        <f t="shared" si="426"/>
        <v>0</v>
      </c>
      <c r="AJ94" s="176">
        <f t="shared" si="461"/>
        <v>0</v>
      </c>
      <c r="AK94" s="176">
        <f t="shared" si="461"/>
        <v>0</v>
      </c>
      <c r="AL94" s="176">
        <f t="shared" si="461"/>
        <v>0</v>
      </c>
      <c r="AM94" s="176">
        <f t="shared" si="461"/>
        <v>0</v>
      </c>
      <c r="AN94" s="176">
        <f t="shared" si="461"/>
        <v>0</v>
      </c>
      <c r="AO94" s="176">
        <f t="shared" si="461"/>
        <v>0</v>
      </c>
      <c r="AP94" s="176">
        <f t="shared" si="461"/>
        <v>0</v>
      </c>
      <c r="AQ94" s="176">
        <f t="shared" si="461"/>
        <v>0</v>
      </c>
      <c r="AR94" s="176">
        <f t="shared" si="461"/>
        <v>0</v>
      </c>
      <c r="AS94" s="176">
        <f t="shared" si="461"/>
        <v>0</v>
      </c>
      <c r="AT94" s="176">
        <f t="shared" si="461"/>
        <v>0</v>
      </c>
      <c r="AU94" s="176">
        <f t="shared" si="461"/>
        <v>0</v>
      </c>
      <c r="AV94" s="176">
        <f t="shared" si="461"/>
        <v>0</v>
      </c>
      <c r="AW94" s="176">
        <f t="shared" si="461"/>
        <v>0</v>
      </c>
      <c r="AX94" s="176">
        <f t="shared" si="461"/>
        <v>0</v>
      </c>
      <c r="AY94" s="187"/>
      <c r="AZ94" s="176">
        <f t="shared" si="444"/>
        <v>21.431993376089803</v>
      </c>
      <c r="BA94" s="176">
        <f t="shared" si="444"/>
        <v>21.103253559780612</v>
      </c>
      <c r="BB94" s="176">
        <f t="shared" si="444"/>
        <v>21.229141986632669</v>
      </c>
      <c r="BC94" s="176">
        <f t="shared" si="444"/>
        <v>20.880424836993928</v>
      </c>
      <c r="BD94" s="176">
        <f t="shared" si="444"/>
        <v>19.354372617188307</v>
      </c>
      <c r="BE94" s="176">
        <f t="shared" si="444"/>
        <v>18.696633276511438</v>
      </c>
      <c r="BF94" s="176">
        <f t="shared" si="444"/>
        <v>18.288453337220314</v>
      </c>
      <c r="BG94" s="176">
        <f t="shared" si="444"/>
        <v>18.405218864764748</v>
      </c>
      <c r="BH94" s="176">
        <f t="shared" si="444"/>
        <v>18.600610833319095</v>
      </c>
      <c r="BI94" s="176">
        <f t="shared" si="444"/>
        <v>18.583077298240038</v>
      </c>
      <c r="BJ94" s="176">
        <f t="shared" si="427"/>
        <v>18.318129215051901</v>
      </c>
      <c r="BK94" s="176">
        <f t="shared" si="427"/>
        <v>17.646170767621268</v>
      </c>
      <c r="BL94" s="176">
        <f t="shared" si="427"/>
        <v>17.42972638826571</v>
      </c>
      <c r="BM94" s="176">
        <f t="shared" si="427"/>
        <v>17.163235272237891</v>
      </c>
      <c r="BN94" s="176">
        <f t="shared" si="427"/>
        <v>16.481455306746003</v>
      </c>
      <c r="BO94" s="176">
        <f t="shared" si="427"/>
        <v>0</v>
      </c>
      <c r="BP94" s="176">
        <f t="shared" si="427"/>
        <v>0</v>
      </c>
      <c r="BQ94" s="176">
        <f t="shared" si="427"/>
        <v>0</v>
      </c>
      <c r="BR94" s="176">
        <f t="shared" si="427"/>
        <v>0</v>
      </c>
      <c r="BS94" s="176">
        <f t="shared" si="427"/>
        <v>0</v>
      </c>
      <c r="BT94" s="176">
        <f t="shared" si="462"/>
        <v>0</v>
      </c>
      <c r="BU94" s="176">
        <f t="shared" si="462"/>
        <v>0</v>
      </c>
      <c r="BV94" s="176">
        <f t="shared" si="462"/>
        <v>0</v>
      </c>
      <c r="BW94" s="176">
        <f t="shared" si="462"/>
        <v>0</v>
      </c>
      <c r="BX94" s="176">
        <f t="shared" si="462"/>
        <v>0</v>
      </c>
      <c r="BY94" s="176">
        <f t="shared" si="462"/>
        <v>0</v>
      </c>
      <c r="BZ94" s="176">
        <f t="shared" si="462"/>
        <v>0</v>
      </c>
      <c r="CA94" s="176">
        <f t="shared" si="462"/>
        <v>0</v>
      </c>
      <c r="CB94" s="176">
        <f t="shared" si="462"/>
        <v>0</v>
      </c>
      <c r="CC94" s="176">
        <f t="shared" si="462"/>
        <v>0</v>
      </c>
      <c r="CD94" s="176">
        <f t="shared" si="462"/>
        <v>0</v>
      </c>
      <c r="CE94" s="176">
        <f t="shared" si="462"/>
        <v>0</v>
      </c>
      <c r="CF94" s="176">
        <f t="shared" si="462"/>
        <v>0</v>
      </c>
      <c r="CG94" s="176">
        <f t="shared" si="462"/>
        <v>0</v>
      </c>
      <c r="CH94" s="176">
        <f t="shared" si="462"/>
        <v>0</v>
      </c>
      <c r="CI94" s="187"/>
      <c r="CJ94" s="176">
        <v>0</v>
      </c>
      <c r="CK94" s="176">
        <f t="shared" si="463"/>
        <v>15.371411853796001</v>
      </c>
      <c r="CL94" s="176">
        <f t="shared" si="463"/>
        <v>15.304522176590892</v>
      </c>
      <c r="CM94" s="176">
        <f t="shared" si="463"/>
        <v>14.262015557187999</v>
      </c>
      <c r="CN94" s="176">
        <f t="shared" si="463"/>
        <v>13.135325136675384</v>
      </c>
      <c r="CO94" s="176">
        <f t="shared" si="463"/>
        <v>12.702494834822685</v>
      </c>
      <c r="CP94" s="176">
        <f t="shared" si="463"/>
        <v>12.284677994506584</v>
      </c>
      <c r="CQ94" s="176">
        <f t="shared" si="463"/>
        <v>12.51737050906765</v>
      </c>
      <c r="CR94" s="176">
        <f t="shared" si="463"/>
        <v>12.6904797094738</v>
      </c>
      <c r="CS94" s="176">
        <f t="shared" si="463"/>
        <v>12.515745079607573</v>
      </c>
      <c r="CT94" s="176">
        <f t="shared" si="463"/>
        <v>12.433752845471162</v>
      </c>
      <c r="CU94" s="176">
        <f t="shared" si="463"/>
        <v>12.043324406299565</v>
      </c>
      <c r="CV94" s="176">
        <f t="shared" si="463"/>
        <v>11.825683701861614</v>
      </c>
      <c r="CW94" s="176">
        <f t="shared" si="463"/>
        <v>11.699880228734449</v>
      </c>
      <c r="CX94" s="176">
        <f t="shared" si="463"/>
        <v>11.289439993372708</v>
      </c>
      <c r="CY94" s="176">
        <f t="shared" si="463"/>
        <v>10.925777555814392</v>
      </c>
      <c r="CZ94" s="176">
        <f t="shared" si="463"/>
        <v>0</v>
      </c>
      <c r="DA94" s="176">
        <f t="shared" si="445"/>
        <v>0</v>
      </c>
      <c r="DB94" s="176">
        <f t="shared" si="445"/>
        <v>0</v>
      </c>
      <c r="DC94" s="176">
        <f t="shared" si="445"/>
        <v>0</v>
      </c>
      <c r="DD94" s="176">
        <f t="shared" si="445"/>
        <v>0</v>
      </c>
      <c r="DE94" s="176">
        <f t="shared" si="445"/>
        <v>0</v>
      </c>
      <c r="DF94" s="176">
        <f t="shared" si="445"/>
        <v>0</v>
      </c>
      <c r="DG94" s="176">
        <f t="shared" si="445"/>
        <v>0</v>
      </c>
      <c r="DH94" s="176">
        <f t="shared" si="445"/>
        <v>0</v>
      </c>
      <c r="DI94" s="176">
        <f t="shared" si="445"/>
        <v>0</v>
      </c>
      <c r="DJ94" s="176">
        <f t="shared" si="445"/>
        <v>0</v>
      </c>
      <c r="DK94" s="176">
        <f t="shared" si="445"/>
        <v>0</v>
      </c>
      <c r="DL94" s="176">
        <f t="shared" si="445"/>
        <v>0</v>
      </c>
      <c r="DM94" s="176">
        <f t="shared" si="445"/>
        <v>0</v>
      </c>
      <c r="DN94" s="176">
        <f t="shared" si="445"/>
        <v>0</v>
      </c>
      <c r="DO94" s="176">
        <f t="shared" si="445"/>
        <v>0</v>
      </c>
      <c r="DP94" s="176">
        <f t="shared" si="319"/>
        <v>0</v>
      </c>
      <c r="DQ94" s="176">
        <f t="shared" si="319"/>
        <v>0</v>
      </c>
      <c r="DR94" s="176">
        <f t="shared" si="319"/>
        <v>0</v>
      </c>
      <c r="DS94" s="176">
        <f t="shared" si="319"/>
        <v>0</v>
      </c>
      <c r="DT94" s="187"/>
      <c r="DU94" s="176">
        <v>0</v>
      </c>
      <c r="DV94" s="176">
        <f t="shared" si="425"/>
        <v>21.103253559780612</v>
      </c>
      <c r="DW94" s="176">
        <f t="shared" si="425"/>
        <v>21.229141986632669</v>
      </c>
      <c r="DX94" s="176">
        <f t="shared" si="425"/>
        <v>20.880424836993928</v>
      </c>
      <c r="DY94" s="176">
        <f t="shared" si="425"/>
        <v>19.354372617188307</v>
      </c>
      <c r="DZ94" s="176">
        <f t="shared" si="425"/>
        <v>18.696633276511438</v>
      </c>
      <c r="EA94" s="176">
        <f t="shared" si="425"/>
        <v>18.288453337220314</v>
      </c>
      <c r="EB94" s="176">
        <f t="shared" si="425"/>
        <v>18.405218864764748</v>
      </c>
      <c r="EC94" s="176">
        <f t="shared" si="425"/>
        <v>18.600610833319095</v>
      </c>
      <c r="ED94" s="176">
        <f t="shared" si="425"/>
        <v>18.583077298240038</v>
      </c>
      <c r="EE94" s="176">
        <f t="shared" si="425"/>
        <v>18.318129215051901</v>
      </c>
      <c r="EF94" s="176">
        <f t="shared" si="424"/>
        <v>17.646170767621268</v>
      </c>
      <c r="EG94" s="176">
        <f t="shared" si="424"/>
        <v>17.42972638826571</v>
      </c>
      <c r="EH94" s="176">
        <f t="shared" si="424"/>
        <v>17.163235272237891</v>
      </c>
      <c r="EI94" s="176">
        <f t="shared" si="424"/>
        <v>16.481455306746003</v>
      </c>
      <c r="EJ94" s="176">
        <f t="shared" si="424"/>
        <v>15.869215552692717</v>
      </c>
      <c r="EK94" s="176">
        <f t="shared" si="424"/>
        <v>0</v>
      </c>
      <c r="EL94" s="176">
        <f t="shared" si="424"/>
        <v>0</v>
      </c>
      <c r="EM94" s="176">
        <f t="shared" si="424"/>
        <v>0</v>
      </c>
      <c r="EN94" s="176">
        <f t="shared" si="424"/>
        <v>0</v>
      </c>
      <c r="EO94" s="176">
        <f t="shared" si="424"/>
        <v>0</v>
      </c>
      <c r="EP94" s="176">
        <f t="shared" si="479"/>
        <v>0</v>
      </c>
      <c r="EQ94" s="176">
        <f t="shared" si="479"/>
        <v>0</v>
      </c>
      <c r="ER94" s="176">
        <f t="shared" si="479"/>
        <v>0</v>
      </c>
      <c r="ES94" s="176">
        <f t="shared" si="479"/>
        <v>0</v>
      </c>
      <c r="ET94" s="176">
        <f t="shared" si="479"/>
        <v>0</v>
      </c>
      <c r="EU94" s="176">
        <f t="shared" si="479"/>
        <v>0</v>
      </c>
      <c r="EV94" s="176">
        <f t="shared" si="479"/>
        <v>0</v>
      </c>
      <c r="EW94" s="176">
        <f t="shared" si="479"/>
        <v>0</v>
      </c>
      <c r="EX94" s="176">
        <f t="shared" si="479"/>
        <v>0</v>
      </c>
      <c r="EY94" s="176">
        <f t="shared" si="479"/>
        <v>0</v>
      </c>
      <c r="EZ94" s="176">
        <f t="shared" si="479"/>
        <v>0</v>
      </c>
      <c r="FA94" s="176">
        <f t="shared" si="479"/>
        <v>0</v>
      </c>
      <c r="FB94" s="176">
        <f t="shared" si="479"/>
        <v>0</v>
      </c>
      <c r="FC94" s="176">
        <f t="shared" si="479"/>
        <v>0</v>
      </c>
      <c r="FD94" s="176">
        <f t="shared" si="479"/>
        <v>0</v>
      </c>
      <c r="FE94" s="187"/>
      <c r="FF94" s="176">
        <v>0</v>
      </c>
      <c r="FG94" s="176">
        <v>92</v>
      </c>
      <c r="FH94" s="176">
        <f t="shared" si="446"/>
        <v>15.304522176590892</v>
      </c>
      <c r="FI94" s="176">
        <f t="shared" si="446"/>
        <v>14.262015557187999</v>
      </c>
      <c r="FJ94" s="176">
        <f t="shared" si="446"/>
        <v>13.135325136675384</v>
      </c>
      <c r="FK94" s="176">
        <f t="shared" si="446"/>
        <v>12.702494834822685</v>
      </c>
      <c r="FL94" s="176">
        <f t="shared" si="446"/>
        <v>12.284677994506584</v>
      </c>
      <c r="FM94" s="176">
        <f t="shared" si="446"/>
        <v>12.51737050906765</v>
      </c>
      <c r="FN94" s="176">
        <f t="shared" si="446"/>
        <v>12.6904797094738</v>
      </c>
      <c r="FO94" s="176">
        <f t="shared" si="446"/>
        <v>12.515745079607573</v>
      </c>
      <c r="FP94" s="176">
        <f t="shared" si="446"/>
        <v>12.433752845471162</v>
      </c>
      <c r="FQ94" s="176">
        <f t="shared" si="446"/>
        <v>12.043324406299565</v>
      </c>
      <c r="FR94" s="176">
        <f t="shared" si="428"/>
        <v>11.825683701861614</v>
      </c>
      <c r="FS94" s="176">
        <f t="shared" si="428"/>
        <v>11.699880228734449</v>
      </c>
      <c r="FT94" s="176">
        <f t="shared" si="428"/>
        <v>11.289439993372708</v>
      </c>
      <c r="FU94" s="176">
        <f t="shared" si="428"/>
        <v>10.925777555814392</v>
      </c>
      <c r="FV94" s="176">
        <f t="shared" si="428"/>
        <v>10.572591634992957</v>
      </c>
      <c r="FW94" s="176">
        <f t="shared" si="428"/>
        <v>0</v>
      </c>
      <c r="FX94" s="176">
        <f t="shared" si="428"/>
        <v>0</v>
      </c>
      <c r="FY94" s="176">
        <f t="shared" si="428"/>
        <v>0</v>
      </c>
      <c r="FZ94" s="176">
        <f t="shared" si="428"/>
        <v>0</v>
      </c>
      <c r="GA94" s="176">
        <f t="shared" si="428"/>
        <v>0</v>
      </c>
      <c r="GB94" s="176">
        <f t="shared" si="464"/>
        <v>0</v>
      </c>
      <c r="GC94" s="176">
        <f t="shared" si="464"/>
        <v>0</v>
      </c>
      <c r="GD94" s="176">
        <f t="shared" si="464"/>
        <v>0</v>
      </c>
      <c r="GE94" s="176">
        <f t="shared" si="464"/>
        <v>0</v>
      </c>
      <c r="GF94" s="176">
        <f t="shared" si="464"/>
        <v>0</v>
      </c>
      <c r="GG94" s="176">
        <f t="shared" si="464"/>
        <v>0</v>
      </c>
      <c r="GH94" s="176">
        <f t="shared" si="464"/>
        <v>0</v>
      </c>
      <c r="GI94" s="176">
        <f t="shared" si="464"/>
        <v>0</v>
      </c>
      <c r="GJ94" s="176">
        <f t="shared" si="464"/>
        <v>0</v>
      </c>
      <c r="GK94" s="176">
        <f t="shared" si="464"/>
        <v>0</v>
      </c>
      <c r="GL94" s="176">
        <f t="shared" si="464"/>
        <v>0</v>
      </c>
      <c r="GM94" s="176">
        <f t="shared" si="464"/>
        <v>0</v>
      </c>
      <c r="GN94" s="176">
        <f t="shared" si="464"/>
        <v>0</v>
      </c>
      <c r="GO94" s="176">
        <f t="shared" si="464"/>
        <v>0</v>
      </c>
      <c r="GP94" s="176">
        <f t="shared" si="464"/>
        <v>0</v>
      </c>
      <c r="GQ94" s="187"/>
      <c r="GR94" s="176">
        <v>0</v>
      </c>
      <c r="GS94" s="176">
        <v>0</v>
      </c>
      <c r="GT94" s="176">
        <f t="shared" si="447"/>
        <v>21.229141986632669</v>
      </c>
      <c r="GU94" s="176">
        <f t="shared" si="447"/>
        <v>20.880424836993928</v>
      </c>
      <c r="GV94" s="176">
        <f t="shared" si="447"/>
        <v>19.354372617188307</v>
      </c>
      <c r="GW94" s="176">
        <f t="shared" si="447"/>
        <v>18.696633276511438</v>
      </c>
      <c r="GX94" s="176">
        <f t="shared" si="447"/>
        <v>18.288453337220314</v>
      </c>
      <c r="GY94" s="176">
        <f t="shared" si="447"/>
        <v>18.405218864764748</v>
      </c>
      <c r="GZ94" s="176">
        <f t="shared" si="447"/>
        <v>18.600610833319095</v>
      </c>
      <c r="HA94" s="176">
        <f t="shared" si="447"/>
        <v>18.583077298240038</v>
      </c>
      <c r="HB94" s="176">
        <f t="shared" si="447"/>
        <v>18.318129215051901</v>
      </c>
      <c r="HC94" s="176">
        <f t="shared" si="447"/>
        <v>17.646170767621268</v>
      </c>
      <c r="HD94" s="176">
        <f t="shared" si="429"/>
        <v>17.42972638826571</v>
      </c>
      <c r="HE94" s="176">
        <f t="shared" si="429"/>
        <v>17.163235272237891</v>
      </c>
      <c r="HF94" s="176">
        <f t="shared" si="429"/>
        <v>16.481455306746003</v>
      </c>
      <c r="HG94" s="176">
        <f t="shared" si="429"/>
        <v>15.869215552692717</v>
      </c>
      <c r="HH94" s="176">
        <f t="shared" si="429"/>
        <v>15.639517007934387</v>
      </c>
      <c r="HI94" s="176">
        <f t="shared" si="429"/>
        <v>0</v>
      </c>
      <c r="HJ94" s="176">
        <f t="shared" si="429"/>
        <v>0</v>
      </c>
      <c r="HK94" s="176">
        <f t="shared" si="429"/>
        <v>0</v>
      </c>
      <c r="HL94" s="176">
        <f t="shared" si="429"/>
        <v>0</v>
      </c>
      <c r="HM94" s="176">
        <f t="shared" si="429"/>
        <v>0</v>
      </c>
      <c r="HN94" s="176">
        <f t="shared" si="465"/>
        <v>0</v>
      </c>
      <c r="HO94" s="176">
        <f t="shared" si="465"/>
        <v>0</v>
      </c>
      <c r="HP94" s="176">
        <f t="shared" si="465"/>
        <v>0</v>
      </c>
      <c r="HQ94" s="176">
        <f t="shared" si="465"/>
        <v>0</v>
      </c>
      <c r="HR94" s="176">
        <f t="shared" si="465"/>
        <v>0</v>
      </c>
      <c r="HS94" s="176">
        <f t="shared" si="465"/>
        <v>0</v>
      </c>
      <c r="HT94" s="176">
        <f t="shared" si="465"/>
        <v>0</v>
      </c>
      <c r="HU94" s="176">
        <f t="shared" si="465"/>
        <v>0</v>
      </c>
      <c r="HV94" s="176">
        <f t="shared" si="465"/>
        <v>0</v>
      </c>
      <c r="HW94" s="176">
        <f t="shared" si="465"/>
        <v>0</v>
      </c>
      <c r="HX94" s="176">
        <f t="shared" si="465"/>
        <v>0</v>
      </c>
      <c r="HY94" s="176">
        <f t="shared" si="465"/>
        <v>0</v>
      </c>
      <c r="HZ94" s="176">
        <f t="shared" si="465"/>
        <v>0</v>
      </c>
      <c r="IA94" s="176">
        <f t="shared" si="465"/>
        <v>0</v>
      </c>
      <c r="IB94" s="176">
        <f t="shared" si="465"/>
        <v>0</v>
      </c>
    </row>
    <row r="95" spans="1:236" s="144" customFormat="1">
      <c r="A95" s="418" t="s">
        <v>152</v>
      </c>
      <c r="B95" s="419">
        <f t="shared" si="493"/>
        <v>780.33811606244171</v>
      </c>
      <c r="C95" s="225">
        <f t="shared" si="494"/>
        <v>1127.3030874954188</v>
      </c>
      <c r="D95" s="226">
        <f t="shared" ref="D95:D96" si="506">SUM(B95:C95)</f>
        <v>1907.6412035578605</v>
      </c>
      <c r="E95" s="227">
        <f t="shared" ref="E95:E96" si="507">IF(Years&gt;1,SUM(CJ95:DS95)*VLOOKUP($A95,input,26,FALSE),0)</f>
        <v>0</v>
      </c>
      <c r="F95" s="228">
        <f t="shared" ref="F95:F96" si="508">IF(Years&gt;1,SUM(DU95:FD95)*VLOOKUP($A95,input,26,FALSE),0)</f>
        <v>0</v>
      </c>
      <c r="G95" s="227">
        <f t="shared" ref="G95:G96" si="509">IF(Years&gt;2,SUM(FF95:GP95)*VLOOKUP($A95,input,40,FALSE),0)</f>
        <v>0</v>
      </c>
      <c r="H95" s="228">
        <f t="shared" ref="H95:H96" si="510">IF(Years&gt;2,SUM(GR95:IB95)*VLOOKUP($A95,input,40,FALSE),0)</f>
        <v>0</v>
      </c>
      <c r="I95" s="227">
        <f t="shared" ref="I95:I96" si="511">B95+E95+G95</f>
        <v>780.33811606244171</v>
      </c>
      <c r="J95" s="176">
        <f t="shared" ref="J95:J96" si="512">H95+F95+C95</f>
        <v>1127.3030874954188</v>
      </c>
      <c r="K95" s="228">
        <f t="shared" ref="K95:K96" si="513">SUM(I95:J95)</f>
        <v>1907.6412035578605</v>
      </c>
      <c r="L95" s="227">
        <f t="shared" ref="L95:L96" si="514">(B95*VLOOKUP($A95,input,16,FALSE))+(E95*VLOOKUP($A95,input,30,FALSE))+(G95*VLOOKUP($A95,input,44,FALSE))</f>
        <v>624.27049284995337</v>
      </c>
      <c r="M95" s="176">
        <f t="shared" ref="M95:M96" si="515">(C95*(VLOOKUP($A95,input,16,FALSE))+(F95*VLOOKUP($A95,input,30,FALSE))+(H95*VLOOKUP($A95,input,44,FALSE)))</f>
        <v>901.84246999633513</v>
      </c>
      <c r="N95" s="228">
        <f t="shared" ref="N95:N96" si="516">SUM(L95:M95)</f>
        <v>1526.1129628462886</v>
      </c>
      <c r="O95" s="176">
        <f t="shared" si="356"/>
        <v>33.712304001773234</v>
      </c>
      <c r="P95" s="176">
        <f t="shared" si="443"/>
        <v>14.381486446868701</v>
      </c>
      <c r="Q95" s="176">
        <f t="shared" si="443"/>
        <v>13.864410691659137</v>
      </c>
      <c r="R95" s="176">
        <f t="shared" si="443"/>
        <v>13.804078825944725</v>
      </c>
      <c r="S95" s="176">
        <f t="shared" si="443"/>
        <v>12.86377873785584</v>
      </c>
      <c r="T95" s="176">
        <f t="shared" si="443"/>
        <v>11.847548162491522</v>
      </c>
      <c r="U95" s="176">
        <f t="shared" si="443"/>
        <v>11.457152203957714</v>
      </c>
      <c r="V95" s="176">
        <f t="shared" si="443"/>
        <v>11.080297798966722</v>
      </c>
      <c r="W95" s="176">
        <f t="shared" si="443"/>
        <v>11.290177321904153</v>
      </c>
      <c r="X95" s="176">
        <f t="shared" si="443"/>
        <v>11.446315032074406</v>
      </c>
      <c r="Y95" s="176">
        <f t="shared" si="443"/>
        <v>11.288711248273497</v>
      </c>
      <c r="Z95" s="176">
        <f t="shared" si="426"/>
        <v>11.214757468464184</v>
      </c>
      <c r="AA95" s="176">
        <f t="shared" si="426"/>
        <v>10.862606327250589</v>
      </c>
      <c r="AB95" s="176">
        <f t="shared" si="426"/>
        <v>10.666302946777142</v>
      </c>
      <c r="AC95" s="176">
        <f t="shared" si="426"/>
        <v>0</v>
      </c>
      <c r="AD95" s="176">
        <f t="shared" si="426"/>
        <v>0</v>
      </c>
      <c r="AE95" s="176">
        <f t="shared" si="426"/>
        <v>0</v>
      </c>
      <c r="AF95" s="176">
        <f t="shared" si="426"/>
        <v>0</v>
      </c>
      <c r="AG95" s="176">
        <f t="shared" si="426"/>
        <v>0</v>
      </c>
      <c r="AH95" s="176">
        <f t="shared" si="426"/>
        <v>0</v>
      </c>
      <c r="AI95" s="176">
        <f t="shared" si="426"/>
        <v>0</v>
      </c>
      <c r="AJ95" s="176">
        <f t="shared" si="461"/>
        <v>0</v>
      </c>
      <c r="AK95" s="176">
        <f t="shared" si="461"/>
        <v>0</v>
      </c>
      <c r="AL95" s="176">
        <f t="shared" si="461"/>
        <v>0</v>
      </c>
      <c r="AM95" s="176">
        <f t="shared" si="461"/>
        <v>0</v>
      </c>
      <c r="AN95" s="176">
        <f t="shared" si="461"/>
        <v>0</v>
      </c>
      <c r="AO95" s="176">
        <f t="shared" si="461"/>
        <v>0</v>
      </c>
      <c r="AP95" s="176">
        <f t="shared" si="461"/>
        <v>0</v>
      </c>
      <c r="AQ95" s="176">
        <f t="shared" si="461"/>
        <v>0</v>
      </c>
      <c r="AR95" s="176">
        <f t="shared" si="461"/>
        <v>0</v>
      </c>
      <c r="AS95" s="176">
        <f t="shared" si="461"/>
        <v>0</v>
      </c>
      <c r="AT95" s="176">
        <f t="shared" si="461"/>
        <v>0</v>
      </c>
      <c r="AU95" s="176">
        <f t="shared" si="461"/>
        <v>0</v>
      </c>
      <c r="AV95" s="176">
        <f t="shared" si="461"/>
        <v>0</v>
      </c>
      <c r="AW95" s="176">
        <f t="shared" si="461"/>
        <v>0</v>
      </c>
      <c r="AX95" s="176">
        <f t="shared" si="461"/>
        <v>0</v>
      </c>
      <c r="AY95" s="187"/>
      <c r="AZ95" s="176">
        <f t="shared" si="444"/>
        <v>19.330817554904531</v>
      </c>
      <c r="BA95" s="176">
        <f t="shared" si="444"/>
        <v>19.034307132351138</v>
      </c>
      <c r="BB95" s="176">
        <f t="shared" si="444"/>
        <v>19.147853556570638</v>
      </c>
      <c r="BC95" s="176">
        <f t="shared" si="444"/>
        <v>18.833324362778839</v>
      </c>
      <c r="BD95" s="176">
        <f t="shared" si="444"/>
        <v>17.456885105699257</v>
      </c>
      <c r="BE95" s="176">
        <f t="shared" si="444"/>
        <v>16.863630014108352</v>
      </c>
      <c r="BF95" s="176">
        <f t="shared" si="444"/>
        <v>16.495467715924207</v>
      </c>
      <c r="BG95" s="176">
        <f t="shared" si="444"/>
        <v>16.60078564272899</v>
      </c>
      <c r="BH95" s="176">
        <f t="shared" si="444"/>
        <v>16.777021535934871</v>
      </c>
      <c r="BI95" s="176">
        <f t="shared" si="444"/>
        <v>16.761206974883173</v>
      </c>
      <c r="BJ95" s="176">
        <f t="shared" si="427"/>
        <v>16.522234193968377</v>
      </c>
      <c r="BK95" s="176">
        <f t="shared" si="427"/>
        <v>15.916154025697615</v>
      </c>
      <c r="BL95" s="176">
        <f t="shared" si="427"/>
        <v>15.720929683533781</v>
      </c>
      <c r="BM95" s="176">
        <f t="shared" si="427"/>
        <v>0</v>
      </c>
      <c r="BN95" s="176">
        <f t="shared" si="427"/>
        <v>0</v>
      </c>
      <c r="BO95" s="176">
        <f t="shared" si="427"/>
        <v>0</v>
      </c>
      <c r="BP95" s="176">
        <f t="shared" si="427"/>
        <v>0</v>
      </c>
      <c r="BQ95" s="176">
        <f t="shared" si="427"/>
        <v>0</v>
      </c>
      <c r="BR95" s="176">
        <f t="shared" si="427"/>
        <v>0</v>
      </c>
      <c r="BS95" s="176">
        <f t="shared" si="427"/>
        <v>0</v>
      </c>
      <c r="BT95" s="176">
        <f t="shared" si="462"/>
        <v>0</v>
      </c>
      <c r="BU95" s="176">
        <f t="shared" si="462"/>
        <v>0</v>
      </c>
      <c r="BV95" s="176">
        <f t="shared" si="462"/>
        <v>0</v>
      </c>
      <c r="BW95" s="176">
        <f t="shared" si="462"/>
        <v>0</v>
      </c>
      <c r="BX95" s="176">
        <f t="shared" si="462"/>
        <v>0</v>
      </c>
      <c r="BY95" s="176">
        <f t="shared" si="462"/>
        <v>0</v>
      </c>
      <c r="BZ95" s="176">
        <f t="shared" si="462"/>
        <v>0</v>
      </c>
      <c r="CA95" s="176">
        <f t="shared" si="462"/>
        <v>0</v>
      </c>
      <c r="CB95" s="176">
        <f t="shared" si="462"/>
        <v>0</v>
      </c>
      <c r="CC95" s="176">
        <f t="shared" si="462"/>
        <v>0</v>
      </c>
      <c r="CD95" s="176">
        <f t="shared" si="462"/>
        <v>0</v>
      </c>
      <c r="CE95" s="176">
        <f t="shared" si="462"/>
        <v>0</v>
      </c>
      <c r="CF95" s="176">
        <f t="shared" si="462"/>
        <v>0</v>
      </c>
      <c r="CG95" s="176">
        <f t="shared" si="462"/>
        <v>0</v>
      </c>
      <c r="CH95" s="176">
        <f t="shared" si="462"/>
        <v>0</v>
      </c>
      <c r="CI95" s="187"/>
      <c r="CJ95" s="176">
        <v>0</v>
      </c>
      <c r="CK95" s="176">
        <f t="shared" si="463"/>
        <v>13.864410691659137</v>
      </c>
      <c r="CL95" s="176">
        <f t="shared" si="463"/>
        <v>13.804078825944725</v>
      </c>
      <c r="CM95" s="176">
        <f t="shared" si="463"/>
        <v>12.86377873785584</v>
      </c>
      <c r="CN95" s="176">
        <f t="shared" si="463"/>
        <v>11.847548162491522</v>
      </c>
      <c r="CO95" s="176">
        <f t="shared" si="463"/>
        <v>11.457152203957714</v>
      </c>
      <c r="CP95" s="176">
        <f t="shared" si="463"/>
        <v>11.080297798966722</v>
      </c>
      <c r="CQ95" s="176">
        <f t="shared" si="463"/>
        <v>11.290177321904153</v>
      </c>
      <c r="CR95" s="176">
        <f t="shared" si="463"/>
        <v>11.446315032074406</v>
      </c>
      <c r="CS95" s="176">
        <f t="shared" si="463"/>
        <v>11.288711248273497</v>
      </c>
      <c r="CT95" s="176">
        <f t="shared" si="463"/>
        <v>11.214757468464184</v>
      </c>
      <c r="CU95" s="176">
        <f t="shared" si="463"/>
        <v>10.862606327250589</v>
      </c>
      <c r="CV95" s="176">
        <f t="shared" si="463"/>
        <v>10.666302946777142</v>
      </c>
      <c r="CW95" s="176">
        <f t="shared" si="463"/>
        <v>10.552833147485972</v>
      </c>
      <c r="CX95" s="176">
        <f t="shared" si="463"/>
        <v>0</v>
      </c>
      <c r="CY95" s="176">
        <f t="shared" si="463"/>
        <v>0</v>
      </c>
      <c r="CZ95" s="176">
        <f t="shared" si="463"/>
        <v>0</v>
      </c>
      <c r="DA95" s="176">
        <f t="shared" si="445"/>
        <v>0</v>
      </c>
      <c r="DB95" s="176">
        <f t="shared" si="445"/>
        <v>0</v>
      </c>
      <c r="DC95" s="176">
        <f t="shared" si="445"/>
        <v>0</v>
      </c>
      <c r="DD95" s="176">
        <f t="shared" si="445"/>
        <v>0</v>
      </c>
      <c r="DE95" s="176">
        <f t="shared" si="445"/>
        <v>0</v>
      </c>
      <c r="DF95" s="176">
        <f t="shared" si="445"/>
        <v>0</v>
      </c>
      <c r="DG95" s="176">
        <f t="shared" si="445"/>
        <v>0</v>
      </c>
      <c r="DH95" s="176">
        <f t="shared" si="445"/>
        <v>0</v>
      </c>
      <c r="DI95" s="176">
        <f t="shared" si="445"/>
        <v>0</v>
      </c>
      <c r="DJ95" s="176">
        <f t="shared" si="445"/>
        <v>0</v>
      </c>
      <c r="DK95" s="176">
        <f t="shared" si="445"/>
        <v>0</v>
      </c>
      <c r="DL95" s="176">
        <f t="shared" si="445"/>
        <v>0</v>
      </c>
      <c r="DM95" s="176">
        <f t="shared" si="445"/>
        <v>0</v>
      </c>
      <c r="DN95" s="176">
        <f t="shared" si="445"/>
        <v>0</v>
      </c>
      <c r="DO95" s="176">
        <f t="shared" si="445"/>
        <v>0</v>
      </c>
      <c r="DP95" s="176">
        <f t="shared" si="319"/>
        <v>0</v>
      </c>
      <c r="DQ95" s="176">
        <f t="shared" si="319"/>
        <v>0</v>
      </c>
      <c r="DR95" s="176">
        <f t="shared" si="319"/>
        <v>0</v>
      </c>
      <c r="DS95" s="176">
        <f t="shared" si="319"/>
        <v>0</v>
      </c>
      <c r="DT95" s="187"/>
      <c r="DU95" s="176">
        <v>0</v>
      </c>
      <c r="DV95" s="176">
        <f t="shared" si="425"/>
        <v>19.034307132351138</v>
      </c>
      <c r="DW95" s="176">
        <f t="shared" si="425"/>
        <v>19.147853556570638</v>
      </c>
      <c r="DX95" s="176">
        <f t="shared" si="425"/>
        <v>18.833324362778839</v>
      </c>
      <c r="DY95" s="176">
        <f t="shared" si="425"/>
        <v>17.456885105699257</v>
      </c>
      <c r="DZ95" s="176">
        <f t="shared" si="425"/>
        <v>16.863630014108352</v>
      </c>
      <c r="EA95" s="176">
        <f t="shared" si="425"/>
        <v>16.495467715924207</v>
      </c>
      <c r="EB95" s="176">
        <f t="shared" si="425"/>
        <v>16.60078564272899</v>
      </c>
      <c r="EC95" s="176">
        <f t="shared" si="425"/>
        <v>16.777021535934871</v>
      </c>
      <c r="ED95" s="176">
        <f t="shared" si="425"/>
        <v>16.761206974883173</v>
      </c>
      <c r="EE95" s="176">
        <f t="shared" si="425"/>
        <v>16.522234193968377</v>
      </c>
      <c r="EF95" s="176">
        <f t="shared" si="424"/>
        <v>15.916154025697615</v>
      </c>
      <c r="EG95" s="176">
        <f t="shared" si="424"/>
        <v>15.720929683533781</v>
      </c>
      <c r="EH95" s="176">
        <f t="shared" si="424"/>
        <v>15.480565147508687</v>
      </c>
      <c r="EI95" s="176">
        <f t="shared" si="424"/>
        <v>0</v>
      </c>
      <c r="EJ95" s="176">
        <f t="shared" si="424"/>
        <v>0</v>
      </c>
      <c r="EK95" s="176">
        <f t="shared" si="424"/>
        <v>0</v>
      </c>
      <c r="EL95" s="176">
        <f t="shared" si="424"/>
        <v>0</v>
      </c>
      <c r="EM95" s="176">
        <f t="shared" si="424"/>
        <v>0</v>
      </c>
      <c r="EN95" s="176">
        <f t="shared" si="424"/>
        <v>0</v>
      </c>
      <c r="EO95" s="176">
        <f t="shared" si="424"/>
        <v>0</v>
      </c>
      <c r="EP95" s="176">
        <f t="shared" si="479"/>
        <v>0</v>
      </c>
      <c r="EQ95" s="176">
        <f t="shared" si="479"/>
        <v>0</v>
      </c>
      <c r="ER95" s="176">
        <f t="shared" si="479"/>
        <v>0</v>
      </c>
      <c r="ES95" s="176">
        <f t="shared" si="479"/>
        <v>0</v>
      </c>
      <c r="ET95" s="176">
        <f t="shared" si="479"/>
        <v>0</v>
      </c>
      <c r="EU95" s="176">
        <f t="shared" si="479"/>
        <v>0</v>
      </c>
      <c r="EV95" s="176">
        <f t="shared" si="479"/>
        <v>0</v>
      </c>
      <c r="EW95" s="176">
        <f t="shared" si="479"/>
        <v>0</v>
      </c>
      <c r="EX95" s="176">
        <f t="shared" si="479"/>
        <v>0</v>
      </c>
      <c r="EY95" s="176">
        <f t="shared" si="479"/>
        <v>0</v>
      </c>
      <c r="EZ95" s="176">
        <f t="shared" si="479"/>
        <v>0</v>
      </c>
      <c r="FA95" s="176">
        <f t="shared" si="479"/>
        <v>0</v>
      </c>
      <c r="FB95" s="176">
        <f t="shared" si="479"/>
        <v>0</v>
      </c>
      <c r="FC95" s="176">
        <f t="shared" si="479"/>
        <v>0</v>
      </c>
      <c r="FD95" s="176">
        <f t="shared" si="479"/>
        <v>0</v>
      </c>
      <c r="FE95" s="187"/>
      <c r="FF95" s="176">
        <v>0</v>
      </c>
      <c r="FG95" s="176">
        <v>93</v>
      </c>
      <c r="FH95" s="176">
        <f t="shared" si="446"/>
        <v>13.804078825944725</v>
      </c>
      <c r="FI95" s="176">
        <f t="shared" si="446"/>
        <v>12.86377873785584</v>
      </c>
      <c r="FJ95" s="176">
        <f t="shared" si="446"/>
        <v>11.847548162491522</v>
      </c>
      <c r="FK95" s="176">
        <f t="shared" si="446"/>
        <v>11.457152203957714</v>
      </c>
      <c r="FL95" s="176">
        <f t="shared" si="446"/>
        <v>11.080297798966722</v>
      </c>
      <c r="FM95" s="176">
        <f t="shared" si="446"/>
        <v>11.290177321904153</v>
      </c>
      <c r="FN95" s="176">
        <f t="shared" si="446"/>
        <v>11.446315032074406</v>
      </c>
      <c r="FO95" s="176">
        <f t="shared" si="446"/>
        <v>11.288711248273497</v>
      </c>
      <c r="FP95" s="176">
        <f t="shared" si="446"/>
        <v>11.214757468464184</v>
      </c>
      <c r="FQ95" s="176">
        <f t="shared" si="446"/>
        <v>10.862606327250589</v>
      </c>
      <c r="FR95" s="176">
        <f t="shared" si="428"/>
        <v>10.666302946777142</v>
      </c>
      <c r="FS95" s="176">
        <f t="shared" si="428"/>
        <v>10.552833147485972</v>
      </c>
      <c r="FT95" s="176">
        <f t="shared" si="428"/>
        <v>10.182632150885187</v>
      </c>
      <c r="FU95" s="176">
        <f t="shared" si="428"/>
        <v>0</v>
      </c>
      <c r="FV95" s="176">
        <f t="shared" si="428"/>
        <v>0</v>
      </c>
      <c r="FW95" s="176">
        <f t="shared" si="428"/>
        <v>0</v>
      </c>
      <c r="FX95" s="176">
        <f t="shared" si="428"/>
        <v>0</v>
      </c>
      <c r="FY95" s="176">
        <f t="shared" si="428"/>
        <v>0</v>
      </c>
      <c r="FZ95" s="176">
        <f t="shared" si="428"/>
        <v>0</v>
      </c>
      <c r="GA95" s="176">
        <f t="shared" si="428"/>
        <v>0</v>
      </c>
      <c r="GB95" s="176">
        <f t="shared" si="464"/>
        <v>0</v>
      </c>
      <c r="GC95" s="176">
        <f t="shared" si="464"/>
        <v>0</v>
      </c>
      <c r="GD95" s="176">
        <f t="shared" si="464"/>
        <v>0</v>
      </c>
      <c r="GE95" s="176">
        <f t="shared" si="464"/>
        <v>0</v>
      </c>
      <c r="GF95" s="176">
        <f t="shared" si="464"/>
        <v>0</v>
      </c>
      <c r="GG95" s="176">
        <f t="shared" si="464"/>
        <v>0</v>
      </c>
      <c r="GH95" s="176">
        <f t="shared" si="464"/>
        <v>0</v>
      </c>
      <c r="GI95" s="176">
        <f t="shared" si="464"/>
        <v>0</v>
      </c>
      <c r="GJ95" s="176">
        <f t="shared" si="464"/>
        <v>0</v>
      </c>
      <c r="GK95" s="176">
        <f t="shared" si="464"/>
        <v>0</v>
      </c>
      <c r="GL95" s="176">
        <f t="shared" si="464"/>
        <v>0</v>
      </c>
      <c r="GM95" s="176">
        <f t="shared" si="464"/>
        <v>0</v>
      </c>
      <c r="GN95" s="176">
        <f t="shared" si="464"/>
        <v>0</v>
      </c>
      <c r="GO95" s="176">
        <f t="shared" si="464"/>
        <v>0</v>
      </c>
      <c r="GP95" s="176">
        <f t="shared" si="464"/>
        <v>0</v>
      </c>
      <c r="GQ95" s="187"/>
      <c r="GR95" s="176">
        <v>0</v>
      </c>
      <c r="GS95" s="176">
        <v>0</v>
      </c>
      <c r="GT95" s="176">
        <f t="shared" si="447"/>
        <v>19.147853556570638</v>
      </c>
      <c r="GU95" s="176">
        <f t="shared" si="447"/>
        <v>18.833324362778839</v>
      </c>
      <c r="GV95" s="176">
        <f t="shared" si="447"/>
        <v>17.456885105699257</v>
      </c>
      <c r="GW95" s="176">
        <f t="shared" si="447"/>
        <v>16.863630014108352</v>
      </c>
      <c r="GX95" s="176">
        <f t="shared" si="447"/>
        <v>16.495467715924207</v>
      </c>
      <c r="GY95" s="176">
        <f t="shared" si="447"/>
        <v>16.60078564272899</v>
      </c>
      <c r="GZ95" s="176">
        <f t="shared" si="447"/>
        <v>16.777021535934871</v>
      </c>
      <c r="HA95" s="176">
        <f t="shared" si="447"/>
        <v>16.761206974883173</v>
      </c>
      <c r="HB95" s="176">
        <f t="shared" si="447"/>
        <v>16.522234193968377</v>
      </c>
      <c r="HC95" s="176">
        <f t="shared" si="447"/>
        <v>15.916154025697615</v>
      </c>
      <c r="HD95" s="176">
        <f t="shared" si="429"/>
        <v>15.720929683533781</v>
      </c>
      <c r="HE95" s="176">
        <f t="shared" si="429"/>
        <v>15.480565147508687</v>
      </c>
      <c r="HF95" s="176">
        <f t="shared" si="429"/>
        <v>14.86562635510424</v>
      </c>
      <c r="HG95" s="176">
        <f t="shared" si="429"/>
        <v>0</v>
      </c>
      <c r="HH95" s="176">
        <f t="shared" si="429"/>
        <v>0</v>
      </c>
      <c r="HI95" s="176">
        <f t="shared" si="429"/>
        <v>0</v>
      </c>
      <c r="HJ95" s="176">
        <f t="shared" si="429"/>
        <v>0</v>
      </c>
      <c r="HK95" s="176">
        <f t="shared" si="429"/>
        <v>0</v>
      </c>
      <c r="HL95" s="176">
        <f t="shared" si="429"/>
        <v>0</v>
      </c>
      <c r="HM95" s="176">
        <f t="shared" si="429"/>
        <v>0</v>
      </c>
      <c r="HN95" s="176">
        <f t="shared" si="465"/>
        <v>0</v>
      </c>
      <c r="HO95" s="176">
        <f t="shared" si="465"/>
        <v>0</v>
      </c>
      <c r="HP95" s="176">
        <f t="shared" si="465"/>
        <v>0</v>
      </c>
      <c r="HQ95" s="176">
        <f t="shared" si="465"/>
        <v>0</v>
      </c>
      <c r="HR95" s="176">
        <f t="shared" si="465"/>
        <v>0</v>
      </c>
      <c r="HS95" s="176">
        <f t="shared" si="465"/>
        <v>0</v>
      </c>
      <c r="HT95" s="176">
        <f t="shared" si="465"/>
        <v>0</v>
      </c>
      <c r="HU95" s="176">
        <f t="shared" si="465"/>
        <v>0</v>
      </c>
      <c r="HV95" s="176">
        <f t="shared" si="465"/>
        <v>0</v>
      </c>
      <c r="HW95" s="176">
        <f t="shared" si="465"/>
        <v>0</v>
      </c>
      <c r="HX95" s="176">
        <f t="shared" si="465"/>
        <v>0</v>
      </c>
      <c r="HY95" s="176">
        <f t="shared" si="465"/>
        <v>0</v>
      </c>
      <c r="HZ95" s="176">
        <f t="shared" si="465"/>
        <v>0</v>
      </c>
      <c r="IA95" s="176">
        <f t="shared" si="465"/>
        <v>0</v>
      </c>
      <c r="IB95" s="176">
        <f t="shared" si="465"/>
        <v>0</v>
      </c>
    </row>
    <row r="96" spans="1:236" s="144" customFormat="1">
      <c r="A96" s="418" t="s">
        <v>153</v>
      </c>
      <c r="B96" s="419">
        <f t="shared" ref="B96" si="517">SUM(P96:AX96)*VLOOKUP($A96,input,12,FALSE)</f>
        <v>3920.4163104581894</v>
      </c>
      <c r="C96" s="225">
        <f t="shared" ref="C96" si="518">SUM(AZ96:CH96)*VLOOKUP($A96,input,12,FALSE)</f>
        <v>5672.2379387332739</v>
      </c>
      <c r="D96" s="226">
        <f t="shared" si="506"/>
        <v>9592.6542491914624</v>
      </c>
      <c r="E96" s="227">
        <f t="shared" si="507"/>
        <v>0</v>
      </c>
      <c r="F96" s="228">
        <f t="shared" si="508"/>
        <v>0</v>
      </c>
      <c r="G96" s="227">
        <f t="shared" si="509"/>
        <v>0</v>
      </c>
      <c r="H96" s="228">
        <f t="shared" si="510"/>
        <v>0</v>
      </c>
      <c r="I96" s="227">
        <f t="shared" si="511"/>
        <v>3920.4163104581894</v>
      </c>
      <c r="J96" s="176">
        <f t="shared" si="512"/>
        <v>5672.2379387332739</v>
      </c>
      <c r="K96" s="228">
        <f t="shared" si="513"/>
        <v>9592.6542491914624</v>
      </c>
      <c r="L96" s="227">
        <f t="shared" si="514"/>
        <v>3136.3330483665518</v>
      </c>
      <c r="M96" s="176">
        <f t="shared" si="515"/>
        <v>4537.7903509866192</v>
      </c>
      <c r="N96" s="228">
        <f t="shared" si="516"/>
        <v>7674.1233993531714</v>
      </c>
      <c r="O96" s="176">
        <f t="shared" si="356"/>
        <v>37.376684871531189</v>
      </c>
      <c r="P96" s="176">
        <f t="shared" si="443"/>
        <v>15.944691495441388</v>
      </c>
      <c r="Q96" s="176">
        <f t="shared" si="443"/>
        <v>15.371411853796001</v>
      </c>
      <c r="R96" s="176">
        <f t="shared" si="443"/>
        <v>15.304522176590892</v>
      </c>
      <c r="S96" s="176">
        <f t="shared" si="443"/>
        <v>14.262015557187999</v>
      </c>
      <c r="T96" s="176">
        <f t="shared" si="443"/>
        <v>13.135325136675384</v>
      </c>
      <c r="U96" s="176">
        <f t="shared" si="443"/>
        <v>12.702494834822685</v>
      </c>
      <c r="V96" s="176">
        <f t="shared" si="443"/>
        <v>12.284677994506584</v>
      </c>
      <c r="W96" s="176">
        <f t="shared" si="443"/>
        <v>12.51737050906765</v>
      </c>
      <c r="X96" s="176">
        <f t="shared" si="443"/>
        <v>12.6904797094738</v>
      </c>
      <c r="Y96" s="176">
        <f t="shared" si="443"/>
        <v>12.515745079607573</v>
      </c>
      <c r="Z96" s="176">
        <f t="shared" si="426"/>
        <v>12.433752845471162</v>
      </c>
      <c r="AA96" s="176">
        <f t="shared" si="426"/>
        <v>12.043324406299565</v>
      </c>
      <c r="AB96" s="176">
        <f t="shared" si="426"/>
        <v>11.825683701861614</v>
      </c>
      <c r="AC96" s="176">
        <f t="shared" si="426"/>
        <v>11.699880228734449</v>
      </c>
      <c r="AD96" s="176">
        <f t="shared" si="426"/>
        <v>11.289439993372708</v>
      </c>
      <c r="AE96" s="176">
        <f t="shared" si="426"/>
        <v>0</v>
      </c>
      <c r="AF96" s="176">
        <f t="shared" si="426"/>
        <v>0</v>
      </c>
      <c r="AG96" s="176">
        <f t="shared" si="426"/>
        <v>0</v>
      </c>
      <c r="AH96" s="176">
        <f t="shared" si="426"/>
        <v>0</v>
      </c>
      <c r="AI96" s="176">
        <f t="shared" si="426"/>
        <v>0</v>
      </c>
      <c r="AJ96" s="176">
        <f t="shared" si="461"/>
        <v>0</v>
      </c>
      <c r="AK96" s="176">
        <f t="shared" si="461"/>
        <v>0</v>
      </c>
      <c r="AL96" s="176">
        <f t="shared" si="461"/>
        <v>0</v>
      </c>
      <c r="AM96" s="176">
        <f t="shared" si="461"/>
        <v>0</v>
      </c>
      <c r="AN96" s="176">
        <f t="shared" si="461"/>
        <v>0</v>
      </c>
      <c r="AO96" s="176">
        <f t="shared" si="461"/>
        <v>0</v>
      </c>
      <c r="AP96" s="176">
        <f t="shared" si="461"/>
        <v>0</v>
      </c>
      <c r="AQ96" s="176">
        <f t="shared" si="461"/>
        <v>0</v>
      </c>
      <c r="AR96" s="176">
        <f t="shared" si="461"/>
        <v>0</v>
      </c>
      <c r="AS96" s="176">
        <f t="shared" si="461"/>
        <v>0</v>
      </c>
      <c r="AT96" s="176">
        <f t="shared" si="461"/>
        <v>0</v>
      </c>
      <c r="AU96" s="176">
        <f t="shared" si="461"/>
        <v>0</v>
      </c>
      <c r="AV96" s="176">
        <f t="shared" si="461"/>
        <v>0</v>
      </c>
      <c r="AW96" s="176">
        <f t="shared" si="461"/>
        <v>0</v>
      </c>
      <c r="AX96" s="176">
        <f t="shared" si="461"/>
        <v>0</v>
      </c>
      <c r="AY96" s="187"/>
      <c r="AZ96" s="176">
        <f t="shared" si="444"/>
        <v>21.431993376089803</v>
      </c>
      <c r="BA96" s="176">
        <f t="shared" si="444"/>
        <v>21.103253559780612</v>
      </c>
      <c r="BB96" s="176">
        <f t="shared" si="444"/>
        <v>21.229141986632669</v>
      </c>
      <c r="BC96" s="176">
        <f t="shared" si="444"/>
        <v>20.880424836993928</v>
      </c>
      <c r="BD96" s="176">
        <f t="shared" si="444"/>
        <v>19.354372617188307</v>
      </c>
      <c r="BE96" s="176">
        <f t="shared" si="444"/>
        <v>18.696633276511438</v>
      </c>
      <c r="BF96" s="176">
        <f t="shared" si="444"/>
        <v>18.288453337220314</v>
      </c>
      <c r="BG96" s="176">
        <f t="shared" si="444"/>
        <v>18.405218864764748</v>
      </c>
      <c r="BH96" s="176">
        <f t="shared" si="444"/>
        <v>18.600610833319095</v>
      </c>
      <c r="BI96" s="176">
        <f t="shared" si="444"/>
        <v>18.583077298240038</v>
      </c>
      <c r="BJ96" s="176">
        <f t="shared" si="427"/>
        <v>18.318129215051901</v>
      </c>
      <c r="BK96" s="176">
        <f t="shared" si="427"/>
        <v>17.646170767621268</v>
      </c>
      <c r="BL96" s="176">
        <f t="shared" si="427"/>
        <v>17.42972638826571</v>
      </c>
      <c r="BM96" s="176">
        <f t="shared" si="427"/>
        <v>17.163235272237891</v>
      </c>
      <c r="BN96" s="176">
        <f t="shared" si="427"/>
        <v>16.481455306746003</v>
      </c>
      <c r="BO96" s="176">
        <f t="shared" si="427"/>
        <v>0</v>
      </c>
      <c r="BP96" s="176">
        <f t="shared" si="427"/>
        <v>0</v>
      </c>
      <c r="BQ96" s="176">
        <f t="shared" si="427"/>
        <v>0</v>
      </c>
      <c r="BR96" s="176">
        <f t="shared" si="427"/>
        <v>0</v>
      </c>
      <c r="BS96" s="176">
        <f t="shared" si="427"/>
        <v>0</v>
      </c>
      <c r="BT96" s="176">
        <f t="shared" si="462"/>
        <v>0</v>
      </c>
      <c r="BU96" s="176">
        <f t="shared" si="462"/>
        <v>0</v>
      </c>
      <c r="BV96" s="176">
        <f t="shared" si="462"/>
        <v>0</v>
      </c>
      <c r="BW96" s="176">
        <f t="shared" si="462"/>
        <v>0</v>
      </c>
      <c r="BX96" s="176">
        <f t="shared" si="462"/>
        <v>0</v>
      </c>
      <c r="BY96" s="176">
        <f t="shared" si="462"/>
        <v>0</v>
      </c>
      <c r="BZ96" s="176">
        <f t="shared" si="462"/>
        <v>0</v>
      </c>
      <c r="CA96" s="176">
        <f t="shared" si="462"/>
        <v>0</v>
      </c>
      <c r="CB96" s="176">
        <f t="shared" si="462"/>
        <v>0</v>
      </c>
      <c r="CC96" s="176">
        <f t="shared" si="462"/>
        <v>0</v>
      </c>
      <c r="CD96" s="176">
        <f t="shared" si="462"/>
        <v>0</v>
      </c>
      <c r="CE96" s="176">
        <f t="shared" si="462"/>
        <v>0</v>
      </c>
      <c r="CF96" s="176">
        <f t="shared" si="462"/>
        <v>0</v>
      </c>
      <c r="CG96" s="176">
        <f t="shared" si="462"/>
        <v>0</v>
      </c>
      <c r="CH96" s="176">
        <f t="shared" si="462"/>
        <v>0</v>
      </c>
      <c r="CI96" s="187"/>
      <c r="CJ96" s="176">
        <v>0</v>
      </c>
      <c r="CK96" s="176">
        <f t="shared" si="463"/>
        <v>15.371411853796001</v>
      </c>
      <c r="CL96" s="176">
        <f t="shared" si="463"/>
        <v>15.304522176590892</v>
      </c>
      <c r="CM96" s="176">
        <f t="shared" si="463"/>
        <v>14.262015557187999</v>
      </c>
      <c r="CN96" s="176">
        <f t="shared" si="463"/>
        <v>13.135325136675384</v>
      </c>
      <c r="CO96" s="176">
        <f t="shared" si="463"/>
        <v>12.702494834822685</v>
      </c>
      <c r="CP96" s="176">
        <f t="shared" si="463"/>
        <v>12.284677994506584</v>
      </c>
      <c r="CQ96" s="176">
        <f t="shared" si="463"/>
        <v>12.51737050906765</v>
      </c>
      <c r="CR96" s="176">
        <f t="shared" si="463"/>
        <v>12.6904797094738</v>
      </c>
      <c r="CS96" s="176">
        <f t="shared" si="463"/>
        <v>12.515745079607573</v>
      </c>
      <c r="CT96" s="176">
        <f t="shared" si="463"/>
        <v>12.433752845471162</v>
      </c>
      <c r="CU96" s="176">
        <f t="shared" si="463"/>
        <v>12.043324406299565</v>
      </c>
      <c r="CV96" s="176">
        <f t="shared" si="463"/>
        <v>11.825683701861614</v>
      </c>
      <c r="CW96" s="176">
        <f t="shared" si="463"/>
        <v>11.699880228734449</v>
      </c>
      <c r="CX96" s="176">
        <f t="shared" si="463"/>
        <v>11.289439993372708</v>
      </c>
      <c r="CY96" s="176">
        <f t="shared" si="463"/>
        <v>10.925777555814392</v>
      </c>
      <c r="CZ96" s="176">
        <f t="shared" si="463"/>
        <v>0</v>
      </c>
      <c r="DA96" s="176">
        <f t="shared" si="445"/>
        <v>0</v>
      </c>
      <c r="DB96" s="176">
        <f t="shared" si="445"/>
        <v>0</v>
      </c>
      <c r="DC96" s="176">
        <f t="shared" si="445"/>
        <v>0</v>
      </c>
      <c r="DD96" s="176">
        <f t="shared" si="445"/>
        <v>0</v>
      </c>
      <c r="DE96" s="176">
        <f t="shared" si="445"/>
        <v>0</v>
      </c>
      <c r="DF96" s="176">
        <f t="shared" si="445"/>
        <v>0</v>
      </c>
      <c r="DG96" s="176">
        <f t="shared" si="445"/>
        <v>0</v>
      </c>
      <c r="DH96" s="176">
        <f t="shared" si="445"/>
        <v>0</v>
      </c>
      <c r="DI96" s="176">
        <f t="shared" si="445"/>
        <v>0</v>
      </c>
      <c r="DJ96" s="176">
        <f t="shared" si="445"/>
        <v>0</v>
      </c>
      <c r="DK96" s="176">
        <f t="shared" si="445"/>
        <v>0</v>
      </c>
      <c r="DL96" s="176">
        <f t="shared" si="445"/>
        <v>0</v>
      </c>
      <c r="DM96" s="176">
        <f t="shared" si="445"/>
        <v>0</v>
      </c>
      <c r="DN96" s="176">
        <f t="shared" si="445"/>
        <v>0</v>
      </c>
      <c r="DO96" s="176">
        <f t="shared" si="445"/>
        <v>0</v>
      </c>
      <c r="DP96" s="176">
        <f t="shared" si="319"/>
        <v>0</v>
      </c>
      <c r="DQ96" s="176">
        <f t="shared" si="319"/>
        <v>0</v>
      </c>
      <c r="DR96" s="176">
        <f t="shared" si="319"/>
        <v>0</v>
      </c>
      <c r="DS96" s="176">
        <f t="shared" ref="CK96:DS104" si="519">IF(DS$1-1&lt;=VLOOKUP($A96,input,7,FALSE),(VLOOKUP($A96,input,19,FALSE)*VLOOKUP(DS$1,AC_RATE,2,FALSE))/((1+Discount_Rate)^(DS$1-1)),0)</f>
        <v>0</v>
      </c>
      <c r="DT96" s="187"/>
      <c r="DU96" s="176">
        <v>0</v>
      </c>
      <c r="DV96" s="176">
        <f t="shared" si="425"/>
        <v>21.103253559780612</v>
      </c>
      <c r="DW96" s="176">
        <f t="shared" si="425"/>
        <v>21.229141986632669</v>
      </c>
      <c r="DX96" s="176">
        <f t="shared" si="425"/>
        <v>20.880424836993928</v>
      </c>
      <c r="DY96" s="176">
        <f t="shared" si="425"/>
        <v>19.354372617188307</v>
      </c>
      <c r="DZ96" s="176">
        <f t="shared" si="425"/>
        <v>18.696633276511438</v>
      </c>
      <c r="EA96" s="176">
        <f t="shared" si="425"/>
        <v>18.288453337220314</v>
      </c>
      <c r="EB96" s="176">
        <f t="shared" si="425"/>
        <v>18.405218864764748</v>
      </c>
      <c r="EC96" s="176">
        <f t="shared" si="425"/>
        <v>18.600610833319095</v>
      </c>
      <c r="ED96" s="176">
        <f t="shared" si="425"/>
        <v>18.583077298240038</v>
      </c>
      <c r="EE96" s="176">
        <f t="shared" si="425"/>
        <v>18.318129215051901</v>
      </c>
      <c r="EF96" s="176">
        <f t="shared" si="424"/>
        <v>17.646170767621268</v>
      </c>
      <c r="EG96" s="176">
        <f t="shared" si="424"/>
        <v>17.42972638826571</v>
      </c>
      <c r="EH96" s="176">
        <f t="shared" si="424"/>
        <v>17.163235272237891</v>
      </c>
      <c r="EI96" s="176">
        <f t="shared" si="424"/>
        <v>16.481455306746003</v>
      </c>
      <c r="EJ96" s="176">
        <f t="shared" si="424"/>
        <v>15.869215552692717</v>
      </c>
      <c r="EK96" s="176">
        <f t="shared" si="424"/>
        <v>0</v>
      </c>
      <c r="EL96" s="176">
        <f t="shared" si="424"/>
        <v>0</v>
      </c>
      <c r="EM96" s="176">
        <f t="shared" si="424"/>
        <v>0</v>
      </c>
      <c r="EN96" s="176">
        <f t="shared" si="424"/>
        <v>0</v>
      </c>
      <c r="EO96" s="176">
        <f t="shared" si="424"/>
        <v>0</v>
      </c>
      <c r="EP96" s="176">
        <f t="shared" si="479"/>
        <v>0</v>
      </c>
      <c r="EQ96" s="176">
        <f t="shared" si="479"/>
        <v>0</v>
      </c>
      <c r="ER96" s="176">
        <f t="shared" si="479"/>
        <v>0</v>
      </c>
      <c r="ES96" s="176">
        <f t="shared" si="479"/>
        <v>0</v>
      </c>
      <c r="ET96" s="176">
        <f t="shared" si="479"/>
        <v>0</v>
      </c>
      <c r="EU96" s="176">
        <f t="shared" si="479"/>
        <v>0</v>
      </c>
      <c r="EV96" s="176">
        <f t="shared" si="479"/>
        <v>0</v>
      </c>
      <c r="EW96" s="176">
        <f t="shared" si="479"/>
        <v>0</v>
      </c>
      <c r="EX96" s="176">
        <f t="shared" si="479"/>
        <v>0</v>
      </c>
      <c r="EY96" s="176">
        <f t="shared" si="479"/>
        <v>0</v>
      </c>
      <c r="EZ96" s="176">
        <f t="shared" si="479"/>
        <v>0</v>
      </c>
      <c r="FA96" s="176">
        <f t="shared" si="479"/>
        <v>0</v>
      </c>
      <c r="FB96" s="176">
        <f t="shared" si="479"/>
        <v>0</v>
      </c>
      <c r="FC96" s="176">
        <f t="shared" si="479"/>
        <v>0</v>
      </c>
      <c r="FD96" s="176">
        <f t="shared" si="479"/>
        <v>0</v>
      </c>
      <c r="FE96" s="187"/>
      <c r="FF96" s="176">
        <v>0</v>
      </c>
      <c r="FG96" s="176">
        <v>94</v>
      </c>
      <c r="FH96" s="176">
        <f t="shared" si="446"/>
        <v>15.304522176590892</v>
      </c>
      <c r="FI96" s="176">
        <f t="shared" si="446"/>
        <v>14.262015557187999</v>
      </c>
      <c r="FJ96" s="176">
        <f t="shared" si="446"/>
        <v>13.135325136675384</v>
      </c>
      <c r="FK96" s="176">
        <f t="shared" si="446"/>
        <v>12.702494834822685</v>
      </c>
      <c r="FL96" s="176">
        <f t="shared" si="446"/>
        <v>12.284677994506584</v>
      </c>
      <c r="FM96" s="176">
        <f t="shared" si="446"/>
        <v>12.51737050906765</v>
      </c>
      <c r="FN96" s="176">
        <f t="shared" si="446"/>
        <v>12.6904797094738</v>
      </c>
      <c r="FO96" s="176">
        <f t="shared" si="446"/>
        <v>12.515745079607573</v>
      </c>
      <c r="FP96" s="176">
        <f t="shared" si="446"/>
        <v>12.433752845471162</v>
      </c>
      <c r="FQ96" s="176">
        <f t="shared" si="446"/>
        <v>12.043324406299565</v>
      </c>
      <c r="FR96" s="176">
        <f t="shared" si="428"/>
        <v>11.825683701861614</v>
      </c>
      <c r="FS96" s="176">
        <f t="shared" si="428"/>
        <v>11.699880228734449</v>
      </c>
      <c r="FT96" s="176">
        <f t="shared" si="428"/>
        <v>11.289439993372708</v>
      </c>
      <c r="FU96" s="176">
        <f t="shared" si="428"/>
        <v>10.925777555814392</v>
      </c>
      <c r="FV96" s="176">
        <f t="shared" si="428"/>
        <v>10.572591634992957</v>
      </c>
      <c r="FW96" s="176">
        <f t="shared" si="428"/>
        <v>0</v>
      </c>
      <c r="FX96" s="176">
        <f t="shared" si="428"/>
        <v>0</v>
      </c>
      <c r="FY96" s="176">
        <f t="shared" si="428"/>
        <v>0</v>
      </c>
      <c r="FZ96" s="176">
        <f t="shared" si="428"/>
        <v>0</v>
      </c>
      <c r="GA96" s="176">
        <f t="shared" si="428"/>
        <v>0</v>
      </c>
      <c r="GB96" s="176">
        <f t="shared" si="464"/>
        <v>0</v>
      </c>
      <c r="GC96" s="176">
        <f t="shared" si="464"/>
        <v>0</v>
      </c>
      <c r="GD96" s="176">
        <f t="shared" si="464"/>
        <v>0</v>
      </c>
      <c r="GE96" s="176">
        <f t="shared" si="464"/>
        <v>0</v>
      </c>
      <c r="GF96" s="176">
        <f t="shared" si="464"/>
        <v>0</v>
      </c>
      <c r="GG96" s="176">
        <f t="shared" si="464"/>
        <v>0</v>
      </c>
      <c r="GH96" s="176">
        <f t="shared" si="464"/>
        <v>0</v>
      </c>
      <c r="GI96" s="176">
        <f t="shared" si="464"/>
        <v>0</v>
      </c>
      <c r="GJ96" s="176">
        <f t="shared" si="464"/>
        <v>0</v>
      </c>
      <c r="GK96" s="176">
        <f t="shared" si="464"/>
        <v>0</v>
      </c>
      <c r="GL96" s="176">
        <f t="shared" si="464"/>
        <v>0</v>
      </c>
      <c r="GM96" s="176">
        <f t="shared" si="464"/>
        <v>0</v>
      </c>
      <c r="GN96" s="176">
        <f t="shared" si="464"/>
        <v>0</v>
      </c>
      <c r="GO96" s="176">
        <f t="shared" si="464"/>
        <v>0</v>
      </c>
      <c r="GP96" s="176">
        <f t="shared" si="464"/>
        <v>0</v>
      </c>
      <c r="GQ96" s="187"/>
      <c r="GR96" s="176">
        <v>0</v>
      </c>
      <c r="GS96" s="176">
        <v>0</v>
      </c>
      <c r="GT96" s="176">
        <f t="shared" si="447"/>
        <v>21.229141986632669</v>
      </c>
      <c r="GU96" s="176">
        <f t="shared" si="447"/>
        <v>20.880424836993928</v>
      </c>
      <c r="GV96" s="176">
        <f t="shared" si="447"/>
        <v>19.354372617188307</v>
      </c>
      <c r="GW96" s="176">
        <f t="shared" si="447"/>
        <v>18.696633276511438</v>
      </c>
      <c r="GX96" s="176">
        <f t="shared" si="447"/>
        <v>18.288453337220314</v>
      </c>
      <c r="GY96" s="176">
        <f t="shared" si="447"/>
        <v>18.405218864764748</v>
      </c>
      <c r="GZ96" s="176">
        <f t="shared" si="447"/>
        <v>18.600610833319095</v>
      </c>
      <c r="HA96" s="176">
        <f t="shared" si="447"/>
        <v>18.583077298240038</v>
      </c>
      <c r="HB96" s="176">
        <f t="shared" si="447"/>
        <v>18.318129215051901</v>
      </c>
      <c r="HC96" s="176">
        <f t="shared" si="447"/>
        <v>17.646170767621268</v>
      </c>
      <c r="HD96" s="176">
        <f t="shared" si="429"/>
        <v>17.42972638826571</v>
      </c>
      <c r="HE96" s="176">
        <f t="shared" si="429"/>
        <v>17.163235272237891</v>
      </c>
      <c r="HF96" s="176">
        <f t="shared" si="429"/>
        <v>16.481455306746003</v>
      </c>
      <c r="HG96" s="176">
        <f t="shared" si="429"/>
        <v>15.869215552692717</v>
      </c>
      <c r="HH96" s="176">
        <f t="shared" si="429"/>
        <v>15.639517007934387</v>
      </c>
      <c r="HI96" s="176">
        <f t="shared" si="429"/>
        <v>0</v>
      </c>
      <c r="HJ96" s="176">
        <f t="shared" si="429"/>
        <v>0</v>
      </c>
      <c r="HK96" s="176">
        <f t="shared" si="429"/>
        <v>0</v>
      </c>
      <c r="HL96" s="176">
        <f t="shared" si="429"/>
        <v>0</v>
      </c>
      <c r="HM96" s="176">
        <f t="shared" si="429"/>
        <v>0</v>
      </c>
      <c r="HN96" s="176">
        <f t="shared" si="465"/>
        <v>0</v>
      </c>
      <c r="HO96" s="176">
        <f t="shared" si="465"/>
        <v>0</v>
      </c>
      <c r="HP96" s="176">
        <f t="shared" si="465"/>
        <v>0</v>
      </c>
      <c r="HQ96" s="176">
        <f t="shared" si="465"/>
        <v>0</v>
      </c>
      <c r="HR96" s="176">
        <f t="shared" si="465"/>
        <v>0</v>
      </c>
      <c r="HS96" s="176">
        <f t="shared" si="465"/>
        <v>0</v>
      </c>
      <c r="HT96" s="176">
        <f t="shared" si="465"/>
        <v>0</v>
      </c>
      <c r="HU96" s="176">
        <f t="shared" si="465"/>
        <v>0</v>
      </c>
      <c r="HV96" s="176">
        <f t="shared" si="465"/>
        <v>0</v>
      </c>
      <c r="HW96" s="176">
        <f t="shared" si="465"/>
        <v>0</v>
      </c>
      <c r="HX96" s="176">
        <f t="shared" si="465"/>
        <v>0</v>
      </c>
      <c r="HY96" s="176">
        <f t="shared" si="465"/>
        <v>0</v>
      </c>
      <c r="HZ96" s="176">
        <f t="shared" si="465"/>
        <v>0</v>
      </c>
      <c r="IA96" s="176">
        <f t="shared" si="465"/>
        <v>0</v>
      </c>
      <c r="IB96" s="176">
        <f t="shared" si="465"/>
        <v>0</v>
      </c>
    </row>
    <row r="97" spans="1:236" s="144" customFormat="1">
      <c r="A97" s="418" t="s">
        <v>182</v>
      </c>
      <c r="B97" s="419">
        <f t="shared" ref="B97" si="520">SUM(P97:AX97)*VLOOKUP($A97,input,12,FALSE)</f>
        <v>176.80308851085951</v>
      </c>
      <c r="C97" s="225">
        <f t="shared" ref="C97" si="521">SUM(AZ97:CH97)*VLOOKUP($A97,input,12,FALSE)</f>
        <v>255.80680900169668</v>
      </c>
      <c r="D97" s="226">
        <f t="shared" ref="D97:D98" si="522">SUM(B97:C97)</f>
        <v>432.60989751255619</v>
      </c>
      <c r="E97" s="227">
        <f t="shared" ref="E97:E98" si="523">IF(Years&gt;1,SUM(CJ97:DS97)*VLOOKUP($A97,input,26,FALSE),0)</f>
        <v>0</v>
      </c>
      <c r="F97" s="228">
        <f t="shared" ref="F97:F98" si="524">IF(Years&gt;1,SUM(DU97:FD97)*VLOOKUP($A97,input,26,FALSE),0)</f>
        <v>0</v>
      </c>
      <c r="G97" s="227">
        <f t="shared" ref="G97:G98" si="525">IF(Years&gt;2,SUM(FF97:GP97)*VLOOKUP($A97,input,40,FALSE),0)</f>
        <v>0</v>
      </c>
      <c r="H97" s="228">
        <f t="shared" ref="H97:H98" si="526">IF(Years&gt;2,SUM(GR97:IB97)*VLOOKUP($A97,input,40,FALSE),0)</f>
        <v>0</v>
      </c>
      <c r="I97" s="227">
        <f t="shared" ref="I97:I98" si="527">B97+E97+G97</f>
        <v>176.80308851085951</v>
      </c>
      <c r="J97" s="176">
        <f t="shared" ref="J97:J98" si="528">H97+F97+C97</f>
        <v>255.80680900169668</v>
      </c>
      <c r="K97" s="228">
        <f t="shared" ref="K97:K98" si="529">SUM(I97:J97)</f>
        <v>432.60989751255619</v>
      </c>
      <c r="L97" s="227">
        <f t="shared" ref="L97:L98" si="530">(B97*VLOOKUP($A97,input,16,FALSE))+(E97*VLOOKUP($A97,input,30,FALSE))+(G97*VLOOKUP($A97,input,44,FALSE))</f>
        <v>141.4424708086876</v>
      </c>
      <c r="M97" s="176">
        <f t="shared" ref="M97:M98" si="531">(C97*(VLOOKUP($A97,input,16,FALSE))+(F97*VLOOKUP($A97,input,30,FALSE))+(H97*VLOOKUP($A97,input,44,FALSE)))</f>
        <v>204.64544720135734</v>
      </c>
      <c r="N97" s="228">
        <f t="shared" ref="N97:N98" si="532">SUM(L97:M97)</f>
        <v>346.08791801004497</v>
      </c>
      <c r="O97" s="176">
        <f t="shared" si="356"/>
        <v>33.712304001773234</v>
      </c>
      <c r="P97" s="176">
        <f t="shared" si="443"/>
        <v>14.381486446868701</v>
      </c>
      <c r="Q97" s="176">
        <f t="shared" si="443"/>
        <v>13.864410691659137</v>
      </c>
      <c r="R97" s="176">
        <f t="shared" si="443"/>
        <v>13.804078825944725</v>
      </c>
      <c r="S97" s="176">
        <f t="shared" si="443"/>
        <v>12.86377873785584</v>
      </c>
      <c r="T97" s="176">
        <f t="shared" si="443"/>
        <v>11.847548162491522</v>
      </c>
      <c r="U97" s="176">
        <f t="shared" si="443"/>
        <v>11.457152203957714</v>
      </c>
      <c r="V97" s="176">
        <f t="shared" si="443"/>
        <v>11.080297798966722</v>
      </c>
      <c r="W97" s="176">
        <f t="shared" si="443"/>
        <v>11.290177321904153</v>
      </c>
      <c r="X97" s="176">
        <f t="shared" si="443"/>
        <v>11.446315032074406</v>
      </c>
      <c r="Y97" s="176">
        <f t="shared" si="443"/>
        <v>11.288711248273497</v>
      </c>
      <c r="Z97" s="176">
        <f t="shared" si="426"/>
        <v>11.214757468464184</v>
      </c>
      <c r="AA97" s="176">
        <f t="shared" si="426"/>
        <v>10.862606327250589</v>
      </c>
      <c r="AB97" s="176">
        <f t="shared" si="426"/>
        <v>10.666302946777142</v>
      </c>
      <c r="AC97" s="176">
        <f t="shared" si="426"/>
        <v>10.552833147485972</v>
      </c>
      <c r="AD97" s="176">
        <f t="shared" si="426"/>
        <v>10.182632150885187</v>
      </c>
      <c r="AE97" s="176">
        <f t="shared" si="426"/>
        <v>0</v>
      </c>
      <c r="AF97" s="176">
        <f t="shared" si="426"/>
        <v>0</v>
      </c>
      <c r="AG97" s="176">
        <f t="shared" si="426"/>
        <v>0</v>
      </c>
      <c r="AH97" s="176">
        <f t="shared" si="426"/>
        <v>0</v>
      </c>
      <c r="AI97" s="176">
        <f t="shared" si="426"/>
        <v>0</v>
      </c>
      <c r="AJ97" s="176">
        <f t="shared" si="461"/>
        <v>0</v>
      </c>
      <c r="AK97" s="176">
        <f t="shared" si="461"/>
        <v>0</v>
      </c>
      <c r="AL97" s="176">
        <f t="shared" si="461"/>
        <v>0</v>
      </c>
      <c r="AM97" s="176">
        <f t="shared" si="461"/>
        <v>0</v>
      </c>
      <c r="AN97" s="176">
        <f t="shared" si="461"/>
        <v>0</v>
      </c>
      <c r="AO97" s="176">
        <f t="shared" si="461"/>
        <v>0</v>
      </c>
      <c r="AP97" s="176">
        <f t="shared" si="461"/>
        <v>0</v>
      </c>
      <c r="AQ97" s="176">
        <f t="shared" si="461"/>
        <v>0</v>
      </c>
      <c r="AR97" s="176">
        <f t="shared" si="461"/>
        <v>0</v>
      </c>
      <c r="AS97" s="176">
        <f t="shared" si="461"/>
        <v>0</v>
      </c>
      <c r="AT97" s="176">
        <f t="shared" si="461"/>
        <v>0</v>
      </c>
      <c r="AU97" s="176">
        <f t="shared" si="461"/>
        <v>0</v>
      </c>
      <c r="AV97" s="176">
        <f t="shared" si="461"/>
        <v>0</v>
      </c>
      <c r="AW97" s="176">
        <f t="shared" si="461"/>
        <v>0</v>
      </c>
      <c r="AX97" s="176">
        <f t="shared" si="461"/>
        <v>0</v>
      </c>
      <c r="AY97" s="187"/>
      <c r="AZ97" s="176">
        <f t="shared" si="444"/>
        <v>19.330817554904531</v>
      </c>
      <c r="BA97" s="176">
        <f t="shared" si="444"/>
        <v>19.034307132351138</v>
      </c>
      <c r="BB97" s="176">
        <f t="shared" si="444"/>
        <v>19.147853556570638</v>
      </c>
      <c r="BC97" s="176">
        <f t="shared" si="444"/>
        <v>18.833324362778839</v>
      </c>
      <c r="BD97" s="176">
        <f t="shared" si="444"/>
        <v>17.456885105699257</v>
      </c>
      <c r="BE97" s="176">
        <f t="shared" si="444"/>
        <v>16.863630014108352</v>
      </c>
      <c r="BF97" s="176">
        <f t="shared" si="444"/>
        <v>16.495467715924207</v>
      </c>
      <c r="BG97" s="176">
        <f t="shared" si="444"/>
        <v>16.60078564272899</v>
      </c>
      <c r="BH97" s="176">
        <f t="shared" si="444"/>
        <v>16.777021535934871</v>
      </c>
      <c r="BI97" s="176">
        <f t="shared" si="444"/>
        <v>16.761206974883173</v>
      </c>
      <c r="BJ97" s="176">
        <f t="shared" si="427"/>
        <v>16.522234193968377</v>
      </c>
      <c r="BK97" s="176">
        <f t="shared" si="427"/>
        <v>15.916154025697615</v>
      </c>
      <c r="BL97" s="176">
        <f t="shared" si="427"/>
        <v>15.720929683533781</v>
      </c>
      <c r="BM97" s="176">
        <f t="shared" si="427"/>
        <v>15.480565147508687</v>
      </c>
      <c r="BN97" s="176">
        <f t="shared" si="427"/>
        <v>14.86562635510424</v>
      </c>
      <c r="BO97" s="176">
        <f t="shared" si="427"/>
        <v>0</v>
      </c>
      <c r="BP97" s="176">
        <f t="shared" si="427"/>
        <v>0</v>
      </c>
      <c r="BQ97" s="176">
        <f t="shared" si="427"/>
        <v>0</v>
      </c>
      <c r="BR97" s="176">
        <f t="shared" si="427"/>
        <v>0</v>
      </c>
      <c r="BS97" s="176">
        <f t="shared" si="427"/>
        <v>0</v>
      </c>
      <c r="BT97" s="176">
        <f t="shared" si="462"/>
        <v>0</v>
      </c>
      <c r="BU97" s="176">
        <f t="shared" si="462"/>
        <v>0</v>
      </c>
      <c r="BV97" s="176">
        <f t="shared" si="462"/>
        <v>0</v>
      </c>
      <c r="BW97" s="176">
        <f t="shared" si="462"/>
        <v>0</v>
      </c>
      <c r="BX97" s="176">
        <f t="shared" si="462"/>
        <v>0</v>
      </c>
      <c r="BY97" s="176">
        <f t="shared" si="462"/>
        <v>0</v>
      </c>
      <c r="BZ97" s="176">
        <f t="shared" si="462"/>
        <v>0</v>
      </c>
      <c r="CA97" s="176">
        <f t="shared" si="462"/>
        <v>0</v>
      </c>
      <c r="CB97" s="176">
        <f t="shared" si="462"/>
        <v>0</v>
      </c>
      <c r="CC97" s="176">
        <f t="shared" si="462"/>
        <v>0</v>
      </c>
      <c r="CD97" s="176">
        <f t="shared" si="462"/>
        <v>0</v>
      </c>
      <c r="CE97" s="176">
        <f t="shared" si="462"/>
        <v>0</v>
      </c>
      <c r="CF97" s="176">
        <f t="shared" si="462"/>
        <v>0</v>
      </c>
      <c r="CG97" s="176">
        <f t="shared" si="462"/>
        <v>0</v>
      </c>
      <c r="CH97" s="176">
        <f t="shared" si="462"/>
        <v>0</v>
      </c>
      <c r="CI97" s="187"/>
      <c r="CJ97" s="176">
        <v>0</v>
      </c>
      <c r="CK97" s="176">
        <f t="shared" si="519"/>
        <v>13.864410691659137</v>
      </c>
      <c r="CL97" s="176">
        <f t="shared" si="519"/>
        <v>13.804078825944725</v>
      </c>
      <c r="CM97" s="176">
        <f t="shared" si="519"/>
        <v>12.86377873785584</v>
      </c>
      <c r="CN97" s="176">
        <f t="shared" si="519"/>
        <v>11.847548162491522</v>
      </c>
      <c r="CO97" s="176">
        <f t="shared" si="519"/>
        <v>11.457152203957714</v>
      </c>
      <c r="CP97" s="176">
        <f t="shared" si="519"/>
        <v>11.080297798966722</v>
      </c>
      <c r="CQ97" s="176">
        <f t="shared" si="519"/>
        <v>11.290177321904153</v>
      </c>
      <c r="CR97" s="176">
        <f t="shared" si="519"/>
        <v>11.446315032074406</v>
      </c>
      <c r="CS97" s="176">
        <f t="shared" si="519"/>
        <v>11.288711248273497</v>
      </c>
      <c r="CT97" s="176">
        <f t="shared" si="519"/>
        <v>11.214757468464184</v>
      </c>
      <c r="CU97" s="176">
        <f t="shared" si="519"/>
        <v>10.862606327250589</v>
      </c>
      <c r="CV97" s="176">
        <f t="shared" si="519"/>
        <v>10.666302946777142</v>
      </c>
      <c r="CW97" s="176">
        <f t="shared" si="519"/>
        <v>10.552833147485972</v>
      </c>
      <c r="CX97" s="176">
        <f t="shared" si="519"/>
        <v>10.182632150885187</v>
      </c>
      <c r="CY97" s="176">
        <f t="shared" si="519"/>
        <v>9.8546228934796467</v>
      </c>
      <c r="CZ97" s="176">
        <f t="shared" si="519"/>
        <v>0</v>
      </c>
      <c r="DA97" s="176">
        <f t="shared" si="519"/>
        <v>0</v>
      </c>
      <c r="DB97" s="176">
        <f t="shared" si="519"/>
        <v>0</v>
      </c>
      <c r="DC97" s="176">
        <f t="shared" si="519"/>
        <v>0</v>
      </c>
      <c r="DD97" s="176">
        <f t="shared" si="519"/>
        <v>0</v>
      </c>
      <c r="DE97" s="176">
        <f t="shared" si="519"/>
        <v>0</v>
      </c>
      <c r="DF97" s="176">
        <f t="shared" si="519"/>
        <v>0</v>
      </c>
      <c r="DG97" s="176">
        <f t="shared" si="519"/>
        <v>0</v>
      </c>
      <c r="DH97" s="176">
        <f t="shared" si="519"/>
        <v>0</v>
      </c>
      <c r="DI97" s="176">
        <f t="shared" si="519"/>
        <v>0</v>
      </c>
      <c r="DJ97" s="176">
        <f t="shared" si="519"/>
        <v>0</v>
      </c>
      <c r="DK97" s="176">
        <f t="shared" si="519"/>
        <v>0</v>
      </c>
      <c r="DL97" s="176">
        <f t="shared" si="519"/>
        <v>0</v>
      </c>
      <c r="DM97" s="176">
        <f t="shared" si="519"/>
        <v>0</v>
      </c>
      <c r="DN97" s="176">
        <f t="shared" si="519"/>
        <v>0</v>
      </c>
      <c r="DO97" s="176">
        <f t="shared" si="519"/>
        <v>0</v>
      </c>
      <c r="DP97" s="176">
        <f t="shared" si="519"/>
        <v>0</v>
      </c>
      <c r="DQ97" s="176">
        <f t="shared" si="519"/>
        <v>0</v>
      </c>
      <c r="DR97" s="176">
        <f t="shared" si="519"/>
        <v>0</v>
      </c>
      <c r="DS97" s="176">
        <f t="shared" si="519"/>
        <v>0</v>
      </c>
      <c r="DT97" s="187"/>
      <c r="DU97" s="176">
        <v>0</v>
      </c>
      <c r="DV97" s="176">
        <f t="shared" si="425"/>
        <v>19.034307132351138</v>
      </c>
      <c r="DW97" s="176">
        <f t="shared" si="425"/>
        <v>19.147853556570638</v>
      </c>
      <c r="DX97" s="176">
        <f t="shared" si="425"/>
        <v>18.833324362778839</v>
      </c>
      <c r="DY97" s="176">
        <f t="shared" si="425"/>
        <v>17.456885105699257</v>
      </c>
      <c r="DZ97" s="176">
        <f t="shared" si="425"/>
        <v>16.863630014108352</v>
      </c>
      <c r="EA97" s="176">
        <f t="shared" si="425"/>
        <v>16.495467715924207</v>
      </c>
      <c r="EB97" s="176">
        <f t="shared" si="425"/>
        <v>16.60078564272899</v>
      </c>
      <c r="EC97" s="176">
        <f t="shared" si="425"/>
        <v>16.777021535934871</v>
      </c>
      <c r="ED97" s="176">
        <f t="shared" si="425"/>
        <v>16.761206974883173</v>
      </c>
      <c r="EE97" s="176">
        <f t="shared" si="425"/>
        <v>16.522234193968377</v>
      </c>
      <c r="EF97" s="176">
        <f t="shared" si="424"/>
        <v>15.916154025697615</v>
      </c>
      <c r="EG97" s="176">
        <f t="shared" si="424"/>
        <v>15.720929683533781</v>
      </c>
      <c r="EH97" s="176">
        <f t="shared" si="424"/>
        <v>15.480565147508687</v>
      </c>
      <c r="EI97" s="176">
        <f t="shared" si="424"/>
        <v>14.86562635510424</v>
      </c>
      <c r="EJ97" s="176">
        <f t="shared" si="424"/>
        <v>14.313410106350295</v>
      </c>
      <c r="EK97" s="176">
        <f t="shared" si="424"/>
        <v>0</v>
      </c>
      <c r="EL97" s="176">
        <f t="shared" si="424"/>
        <v>0</v>
      </c>
      <c r="EM97" s="176">
        <f t="shared" si="424"/>
        <v>0</v>
      </c>
      <c r="EN97" s="176">
        <f t="shared" si="424"/>
        <v>0</v>
      </c>
      <c r="EO97" s="176">
        <f t="shared" si="424"/>
        <v>0</v>
      </c>
      <c r="EP97" s="176">
        <f t="shared" si="479"/>
        <v>0</v>
      </c>
      <c r="EQ97" s="176">
        <f t="shared" si="479"/>
        <v>0</v>
      </c>
      <c r="ER97" s="176">
        <f t="shared" si="479"/>
        <v>0</v>
      </c>
      <c r="ES97" s="176">
        <f t="shared" si="479"/>
        <v>0</v>
      </c>
      <c r="ET97" s="176">
        <f t="shared" si="479"/>
        <v>0</v>
      </c>
      <c r="EU97" s="176">
        <f t="shared" si="479"/>
        <v>0</v>
      </c>
      <c r="EV97" s="176">
        <f t="shared" si="479"/>
        <v>0</v>
      </c>
      <c r="EW97" s="176">
        <f t="shared" si="479"/>
        <v>0</v>
      </c>
      <c r="EX97" s="176">
        <f t="shared" si="479"/>
        <v>0</v>
      </c>
      <c r="EY97" s="176">
        <f t="shared" si="479"/>
        <v>0</v>
      </c>
      <c r="EZ97" s="176">
        <f t="shared" si="479"/>
        <v>0</v>
      </c>
      <c r="FA97" s="176">
        <f t="shared" si="479"/>
        <v>0</v>
      </c>
      <c r="FB97" s="176">
        <f t="shared" si="479"/>
        <v>0</v>
      </c>
      <c r="FC97" s="176">
        <f t="shared" si="479"/>
        <v>0</v>
      </c>
      <c r="FD97" s="176">
        <f t="shared" si="479"/>
        <v>0</v>
      </c>
      <c r="FE97" s="187"/>
      <c r="FF97" s="176">
        <v>0</v>
      </c>
      <c r="FG97" s="176">
        <v>95</v>
      </c>
      <c r="FH97" s="176">
        <f t="shared" si="446"/>
        <v>13.804078825944725</v>
      </c>
      <c r="FI97" s="176">
        <f t="shared" si="446"/>
        <v>12.86377873785584</v>
      </c>
      <c r="FJ97" s="176">
        <f t="shared" si="446"/>
        <v>11.847548162491522</v>
      </c>
      <c r="FK97" s="176">
        <f t="shared" si="446"/>
        <v>11.457152203957714</v>
      </c>
      <c r="FL97" s="176">
        <f t="shared" si="446"/>
        <v>11.080297798966722</v>
      </c>
      <c r="FM97" s="176">
        <f t="shared" si="446"/>
        <v>11.290177321904153</v>
      </c>
      <c r="FN97" s="176">
        <f t="shared" si="446"/>
        <v>11.446315032074406</v>
      </c>
      <c r="FO97" s="176">
        <f t="shared" si="446"/>
        <v>11.288711248273497</v>
      </c>
      <c r="FP97" s="176">
        <f t="shared" si="446"/>
        <v>11.214757468464184</v>
      </c>
      <c r="FQ97" s="176">
        <f t="shared" si="446"/>
        <v>10.862606327250589</v>
      </c>
      <c r="FR97" s="176">
        <f t="shared" si="428"/>
        <v>10.666302946777142</v>
      </c>
      <c r="FS97" s="176">
        <f t="shared" si="428"/>
        <v>10.552833147485972</v>
      </c>
      <c r="FT97" s="176">
        <f t="shared" si="428"/>
        <v>10.182632150885187</v>
      </c>
      <c r="FU97" s="176">
        <f t="shared" si="428"/>
        <v>9.8546228934796467</v>
      </c>
      <c r="FV97" s="176">
        <f t="shared" si="428"/>
        <v>9.5360630433269815</v>
      </c>
      <c r="FW97" s="176">
        <f t="shared" si="428"/>
        <v>0</v>
      </c>
      <c r="FX97" s="176">
        <f t="shared" si="428"/>
        <v>0</v>
      </c>
      <c r="FY97" s="176">
        <f t="shared" si="428"/>
        <v>0</v>
      </c>
      <c r="FZ97" s="176">
        <f t="shared" si="428"/>
        <v>0</v>
      </c>
      <c r="GA97" s="176">
        <f t="shared" si="428"/>
        <v>0</v>
      </c>
      <c r="GB97" s="176">
        <f t="shared" si="464"/>
        <v>0</v>
      </c>
      <c r="GC97" s="176">
        <f t="shared" si="464"/>
        <v>0</v>
      </c>
      <c r="GD97" s="176">
        <f t="shared" si="464"/>
        <v>0</v>
      </c>
      <c r="GE97" s="176">
        <f t="shared" si="464"/>
        <v>0</v>
      </c>
      <c r="GF97" s="176">
        <f t="shared" si="464"/>
        <v>0</v>
      </c>
      <c r="GG97" s="176">
        <f t="shared" si="464"/>
        <v>0</v>
      </c>
      <c r="GH97" s="176">
        <f t="shared" si="464"/>
        <v>0</v>
      </c>
      <c r="GI97" s="176">
        <f t="shared" si="464"/>
        <v>0</v>
      </c>
      <c r="GJ97" s="176">
        <f t="shared" si="464"/>
        <v>0</v>
      </c>
      <c r="GK97" s="176">
        <f t="shared" si="464"/>
        <v>0</v>
      </c>
      <c r="GL97" s="176">
        <f t="shared" si="464"/>
        <v>0</v>
      </c>
      <c r="GM97" s="176">
        <f t="shared" si="464"/>
        <v>0</v>
      </c>
      <c r="GN97" s="176">
        <f t="shared" si="464"/>
        <v>0</v>
      </c>
      <c r="GO97" s="176">
        <f t="shared" si="464"/>
        <v>0</v>
      </c>
      <c r="GP97" s="176">
        <f t="shared" si="464"/>
        <v>0</v>
      </c>
      <c r="GQ97" s="187"/>
      <c r="GR97" s="176">
        <v>0</v>
      </c>
      <c r="GS97" s="176">
        <v>0</v>
      </c>
      <c r="GT97" s="176">
        <f t="shared" si="447"/>
        <v>19.147853556570638</v>
      </c>
      <c r="GU97" s="176">
        <f t="shared" si="447"/>
        <v>18.833324362778839</v>
      </c>
      <c r="GV97" s="176">
        <f t="shared" si="447"/>
        <v>17.456885105699257</v>
      </c>
      <c r="GW97" s="176">
        <f t="shared" si="447"/>
        <v>16.863630014108352</v>
      </c>
      <c r="GX97" s="176">
        <f t="shared" si="447"/>
        <v>16.495467715924207</v>
      </c>
      <c r="GY97" s="176">
        <f t="shared" si="447"/>
        <v>16.60078564272899</v>
      </c>
      <c r="GZ97" s="176">
        <f t="shared" si="447"/>
        <v>16.777021535934871</v>
      </c>
      <c r="HA97" s="176">
        <f t="shared" si="447"/>
        <v>16.761206974883173</v>
      </c>
      <c r="HB97" s="176">
        <f t="shared" si="447"/>
        <v>16.522234193968377</v>
      </c>
      <c r="HC97" s="176">
        <f t="shared" si="447"/>
        <v>15.916154025697615</v>
      </c>
      <c r="HD97" s="176">
        <f t="shared" si="429"/>
        <v>15.720929683533781</v>
      </c>
      <c r="HE97" s="176">
        <f t="shared" si="429"/>
        <v>15.480565147508687</v>
      </c>
      <c r="HF97" s="176">
        <f t="shared" si="429"/>
        <v>14.86562635510424</v>
      </c>
      <c r="HG97" s="176">
        <f t="shared" si="429"/>
        <v>14.313410106350295</v>
      </c>
      <c r="HH97" s="176">
        <f t="shared" si="429"/>
        <v>14.10623102676435</v>
      </c>
      <c r="HI97" s="176">
        <f t="shared" si="429"/>
        <v>0</v>
      </c>
      <c r="HJ97" s="176">
        <f t="shared" si="429"/>
        <v>0</v>
      </c>
      <c r="HK97" s="176">
        <f t="shared" si="429"/>
        <v>0</v>
      </c>
      <c r="HL97" s="176">
        <f t="shared" si="429"/>
        <v>0</v>
      </c>
      <c r="HM97" s="176">
        <f t="shared" si="429"/>
        <v>0</v>
      </c>
      <c r="HN97" s="176">
        <f t="shared" si="465"/>
        <v>0</v>
      </c>
      <c r="HO97" s="176">
        <f t="shared" si="465"/>
        <v>0</v>
      </c>
      <c r="HP97" s="176">
        <f t="shared" si="465"/>
        <v>0</v>
      </c>
      <c r="HQ97" s="176">
        <f t="shared" si="465"/>
        <v>0</v>
      </c>
      <c r="HR97" s="176">
        <f t="shared" si="465"/>
        <v>0</v>
      </c>
      <c r="HS97" s="176">
        <f t="shared" si="465"/>
        <v>0</v>
      </c>
      <c r="HT97" s="176">
        <f t="shared" si="465"/>
        <v>0</v>
      </c>
      <c r="HU97" s="176">
        <f t="shared" si="465"/>
        <v>0</v>
      </c>
      <c r="HV97" s="176">
        <f t="shared" si="465"/>
        <v>0</v>
      </c>
      <c r="HW97" s="176">
        <f t="shared" si="465"/>
        <v>0</v>
      </c>
      <c r="HX97" s="176">
        <f t="shared" si="465"/>
        <v>0</v>
      </c>
      <c r="HY97" s="176">
        <f t="shared" si="465"/>
        <v>0</v>
      </c>
      <c r="HZ97" s="176">
        <f t="shared" si="465"/>
        <v>0</v>
      </c>
      <c r="IA97" s="176">
        <f t="shared" si="465"/>
        <v>0</v>
      </c>
      <c r="IB97" s="176">
        <f t="shared" si="465"/>
        <v>0</v>
      </c>
    </row>
    <row r="98" spans="1:236" s="144" customFormat="1">
      <c r="A98" s="418" t="s">
        <v>183</v>
      </c>
      <c r="B98" s="419">
        <f t="shared" ref="B98" si="533">SUM(P98:AX98)*VLOOKUP($A98,input,12,FALSE)</f>
        <v>196.02081552290946</v>
      </c>
      <c r="C98" s="225">
        <f t="shared" ref="C98" si="534">SUM(AZ98:CH98)*VLOOKUP($A98,input,12,FALSE)</f>
        <v>283.6118969366637</v>
      </c>
      <c r="D98" s="226">
        <f t="shared" si="522"/>
        <v>479.63271245957316</v>
      </c>
      <c r="E98" s="227">
        <f t="shared" si="523"/>
        <v>0</v>
      </c>
      <c r="F98" s="228">
        <f t="shared" si="524"/>
        <v>0</v>
      </c>
      <c r="G98" s="227">
        <f t="shared" si="525"/>
        <v>0</v>
      </c>
      <c r="H98" s="228">
        <f t="shared" si="526"/>
        <v>0</v>
      </c>
      <c r="I98" s="227">
        <f t="shared" si="527"/>
        <v>196.02081552290946</v>
      </c>
      <c r="J98" s="176">
        <f t="shared" si="528"/>
        <v>283.6118969366637</v>
      </c>
      <c r="K98" s="228">
        <f t="shared" si="529"/>
        <v>479.63271245957316</v>
      </c>
      <c r="L98" s="227">
        <f t="shared" si="530"/>
        <v>156.81665241832758</v>
      </c>
      <c r="M98" s="176">
        <f t="shared" si="531"/>
        <v>226.88951754933098</v>
      </c>
      <c r="N98" s="228">
        <f t="shared" si="532"/>
        <v>383.70616996765852</v>
      </c>
      <c r="O98" s="176">
        <f t="shared" si="356"/>
        <v>37.376684871531189</v>
      </c>
      <c r="P98" s="176">
        <f t="shared" si="443"/>
        <v>15.944691495441388</v>
      </c>
      <c r="Q98" s="176">
        <f t="shared" si="443"/>
        <v>15.371411853796001</v>
      </c>
      <c r="R98" s="176">
        <f t="shared" si="443"/>
        <v>15.304522176590892</v>
      </c>
      <c r="S98" s="176">
        <f t="shared" si="443"/>
        <v>14.262015557187999</v>
      </c>
      <c r="T98" s="176">
        <f t="shared" si="443"/>
        <v>13.135325136675384</v>
      </c>
      <c r="U98" s="176">
        <f t="shared" si="443"/>
        <v>12.702494834822685</v>
      </c>
      <c r="V98" s="176">
        <f t="shared" si="443"/>
        <v>12.284677994506584</v>
      </c>
      <c r="W98" s="176">
        <f t="shared" si="443"/>
        <v>12.51737050906765</v>
      </c>
      <c r="X98" s="176">
        <f t="shared" si="443"/>
        <v>12.6904797094738</v>
      </c>
      <c r="Y98" s="176">
        <f t="shared" si="443"/>
        <v>12.515745079607573</v>
      </c>
      <c r="Z98" s="176">
        <f t="shared" si="426"/>
        <v>12.433752845471162</v>
      </c>
      <c r="AA98" s="176">
        <f t="shared" si="426"/>
        <v>12.043324406299565</v>
      </c>
      <c r="AB98" s="176">
        <f t="shared" si="426"/>
        <v>11.825683701861614</v>
      </c>
      <c r="AC98" s="176">
        <f t="shared" si="426"/>
        <v>11.699880228734449</v>
      </c>
      <c r="AD98" s="176">
        <f t="shared" si="426"/>
        <v>11.289439993372708</v>
      </c>
      <c r="AE98" s="176">
        <f t="shared" si="426"/>
        <v>0</v>
      </c>
      <c r="AF98" s="176">
        <f t="shared" si="426"/>
        <v>0</v>
      </c>
      <c r="AG98" s="176">
        <f t="shared" si="426"/>
        <v>0</v>
      </c>
      <c r="AH98" s="176">
        <f t="shared" si="426"/>
        <v>0</v>
      </c>
      <c r="AI98" s="176">
        <f t="shared" si="426"/>
        <v>0</v>
      </c>
      <c r="AJ98" s="176">
        <f t="shared" si="461"/>
        <v>0</v>
      </c>
      <c r="AK98" s="176">
        <f t="shared" si="461"/>
        <v>0</v>
      </c>
      <c r="AL98" s="176">
        <f t="shared" si="461"/>
        <v>0</v>
      </c>
      <c r="AM98" s="176">
        <f t="shared" si="461"/>
        <v>0</v>
      </c>
      <c r="AN98" s="176">
        <f t="shared" si="461"/>
        <v>0</v>
      </c>
      <c r="AO98" s="176">
        <f t="shared" si="461"/>
        <v>0</v>
      </c>
      <c r="AP98" s="176">
        <f t="shared" si="461"/>
        <v>0</v>
      </c>
      <c r="AQ98" s="176">
        <f t="shared" si="461"/>
        <v>0</v>
      </c>
      <c r="AR98" s="176">
        <f t="shared" si="461"/>
        <v>0</v>
      </c>
      <c r="AS98" s="176">
        <f t="shared" si="461"/>
        <v>0</v>
      </c>
      <c r="AT98" s="176">
        <f t="shared" si="461"/>
        <v>0</v>
      </c>
      <c r="AU98" s="176">
        <f t="shared" si="461"/>
        <v>0</v>
      </c>
      <c r="AV98" s="176">
        <f t="shared" si="461"/>
        <v>0</v>
      </c>
      <c r="AW98" s="176">
        <f t="shared" si="461"/>
        <v>0</v>
      </c>
      <c r="AX98" s="176">
        <f t="shared" si="461"/>
        <v>0</v>
      </c>
      <c r="AY98" s="187"/>
      <c r="AZ98" s="176">
        <f t="shared" si="444"/>
        <v>21.431993376089803</v>
      </c>
      <c r="BA98" s="176">
        <f t="shared" si="444"/>
        <v>21.103253559780612</v>
      </c>
      <c r="BB98" s="176">
        <f t="shared" si="444"/>
        <v>21.229141986632669</v>
      </c>
      <c r="BC98" s="176">
        <f t="shared" si="444"/>
        <v>20.880424836993928</v>
      </c>
      <c r="BD98" s="176">
        <f t="shared" si="444"/>
        <v>19.354372617188307</v>
      </c>
      <c r="BE98" s="176">
        <f t="shared" si="444"/>
        <v>18.696633276511438</v>
      </c>
      <c r="BF98" s="176">
        <f t="shared" si="444"/>
        <v>18.288453337220314</v>
      </c>
      <c r="BG98" s="176">
        <f t="shared" si="444"/>
        <v>18.405218864764748</v>
      </c>
      <c r="BH98" s="176">
        <f t="shared" si="444"/>
        <v>18.600610833319095</v>
      </c>
      <c r="BI98" s="176">
        <f t="shared" si="444"/>
        <v>18.583077298240038</v>
      </c>
      <c r="BJ98" s="176">
        <f t="shared" si="427"/>
        <v>18.318129215051901</v>
      </c>
      <c r="BK98" s="176">
        <f t="shared" si="427"/>
        <v>17.646170767621268</v>
      </c>
      <c r="BL98" s="176">
        <f t="shared" si="427"/>
        <v>17.42972638826571</v>
      </c>
      <c r="BM98" s="176">
        <f t="shared" si="427"/>
        <v>17.163235272237891</v>
      </c>
      <c r="BN98" s="176">
        <f t="shared" si="427"/>
        <v>16.481455306746003</v>
      </c>
      <c r="BO98" s="176">
        <f t="shared" si="427"/>
        <v>0</v>
      </c>
      <c r="BP98" s="176">
        <f t="shared" si="427"/>
        <v>0</v>
      </c>
      <c r="BQ98" s="176">
        <f t="shared" si="427"/>
        <v>0</v>
      </c>
      <c r="BR98" s="176">
        <f t="shared" si="427"/>
        <v>0</v>
      </c>
      <c r="BS98" s="176">
        <f t="shared" si="427"/>
        <v>0</v>
      </c>
      <c r="BT98" s="176">
        <f t="shared" si="462"/>
        <v>0</v>
      </c>
      <c r="BU98" s="176">
        <f t="shared" si="462"/>
        <v>0</v>
      </c>
      <c r="BV98" s="176">
        <f t="shared" si="462"/>
        <v>0</v>
      </c>
      <c r="BW98" s="176">
        <f t="shared" si="462"/>
        <v>0</v>
      </c>
      <c r="BX98" s="176">
        <f t="shared" si="462"/>
        <v>0</v>
      </c>
      <c r="BY98" s="176">
        <f t="shared" si="462"/>
        <v>0</v>
      </c>
      <c r="BZ98" s="176">
        <f t="shared" si="462"/>
        <v>0</v>
      </c>
      <c r="CA98" s="176">
        <f t="shared" si="462"/>
        <v>0</v>
      </c>
      <c r="CB98" s="176">
        <f t="shared" si="462"/>
        <v>0</v>
      </c>
      <c r="CC98" s="176">
        <f t="shared" si="462"/>
        <v>0</v>
      </c>
      <c r="CD98" s="176">
        <f t="shared" si="462"/>
        <v>0</v>
      </c>
      <c r="CE98" s="176">
        <f t="shared" si="462"/>
        <v>0</v>
      </c>
      <c r="CF98" s="176">
        <f t="shared" si="462"/>
        <v>0</v>
      </c>
      <c r="CG98" s="176">
        <f t="shared" si="462"/>
        <v>0</v>
      </c>
      <c r="CH98" s="176">
        <f t="shared" si="462"/>
        <v>0</v>
      </c>
      <c r="CI98" s="187"/>
      <c r="CJ98" s="176">
        <v>0</v>
      </c>
      <c r="CK98" s="176">
        <f t="shared" si="519"/>
        <v>15.371411853796001</v>
      </c>
      <c r="CL98" s="176">
        <f t="shared" si="519"/>
        <v>15.304522176590892</v>
      </c>
      <c r="CM98" s="176">
        <f t="shared" si="519"/>
        <v>14.262015557187999</v>
      </c>
      <c r="CN98" s="176">
        <f t="shared" si="519"/>
        <v>13.135325136675384</v>
      </c>
      <c r="CO98" s="176">
        <f t="shared" si="519"/>
        <v>12.702494834822685</v>
      </c>
      <c r="CP98" s="176">
        <f t="shared" si="519"/>
        <v>12.284677994506584</v>
      </c>
      <c r="CQ98" s="176">
        <f t="shared" si="519"/>
        <v>12.51737050906765</v>
      </c>
      <c r="CR98" s="176">
        <f t="shared" si="519"/>
        <v>12.6904797094738</v>
      </c>
      <c r="CS98" s="176">
        <f t="shared" si="519"/>
        <v>12.515745079607573</v>
      </c>
      <c r="CT98" s="176">
        <f t="shared" si="519"/>
        <v>12.433752845471162</v>
      </c>
      <c r="CU98" s="176">
        <f t="shared" si="519"/>
        <v>12.043324406299565</v>
      </c>
      <c r="CV98" s="176">
        <f t="shared" si="519"/>
        <v>11.825683701861614</v>
      </c>
      <c r="CW98" s="176">
        <f t="shared" si="519"/>
        <v>11.699880228734449</v>
      </c>
      <c r="CX98" s="176">
        <f t="shared" si="519"/>
        <v>11.289439993372708</v>
      </c>
      <c r="CY98" s="176">
        <f t="shared" si="519"/>
        <v>10.925777555814392</v>
      </c>
      <c r="CZ98" s="176">
        <f t="shared" si="519"/>
        <v>0</v>
      </c>
      <c r="DA98" s="176">
        <f t="shared" si="519"/>
        <v>0</v>
      </c>
      <c r="DB98" s="176">
        <f t="shared" si="519"/>
        <v>0</v>
      </c>
      <c r="DC98" s="176">
        <f t="shared" si="519"/>
        <v>0</v>
      </c>
      <c r="DD98" s="176">
        <f t="shared" si="519"/>
        <v>0</v>
      </c>
      <c r="DE98" s="176">
        <f t="shared" si="519"/>
        <v>0</v>
      </c>
      <c r="DF98" s="176">
        <f t="shared" si="519"/>
        <v>0</v>
      </c>
      <c r="DG98" s="176">
        <f t="shared" si="519"/>
        <v>0</v>
      </c>
      <c r="DH98" s="176">
        <f t="shared" si="519"/>
        <v>0</v>
      </c>
      <c r="DI98" s="176">
        <f t="shared" si="519"/>
        <v>0</v>
      </c>
      <c r="DJ98" s="176">
        <f t="shared" si="519"/>
        <v>0</v>
      </c>
      <c r="DK98" s="176">
        <f t="shared" si="519"/>
        <v>0</v>
      </c>
      <c r="DL98" s="176">
        <f t="shared" si="519"/>
        <v>0</v>
      </c>
      <c r="DM98" s="176">
        <f t="shared" si="519"/>
        <v>0</v>
      </c>
      <c r="DN98" s="176">
        <f t="shared" si="519"/>
        <v>0</v>
      </c>
      <c r="DO98" s="176">
        <f t="shared" si="519"/>
        <v>0</v>
      </c>
      <c r="DP98" s="176">
        <f t="shared" si="519"/>
        <v>0</v>
      </c>
      <c r="DQ98" s="176">
        <f t="shared" si="519"/>
        <v>0</v>
      </c>
      <c r="DR98" s="176">
        <f t="shared" si="519"/>
        <v>0</v>
      </c>
      <c r="DS98" s="176">
        <f t="shared" si="519"/>
        <v>0</v>
      </c>
      <c r="DT98" s="187"/>
      <c r="DU98" s="176">
        <v>0</v>
      </c>
      <c r="DV98" s="176">
        <f t="shared" si="425"/>
        <v>21.103253559780612</v>
      </c>
      <c r="DW98" s="176">
        <f t="shared" si="425"/>
        <v>21.229141986632669</v>
      </c>
      <c r="DX98" s="176">
        <f t="shared" si="425"/>
        <v>20.880424836993928</v>
      </c>
      <c r="DY98" s="176">
        <f t="shared" si="425"/>
        <v>19.354372617188307</v>
      </c>
      <c r="DZ98" s="176">
        <f t="shared" si="425"/>
        <v>18.696633276511438</v>
      </c>
      <c r="EA98" s="176">
        <f t="shared" si="425"/>
        <v>18.288453337220314</v>
      </c>
      <c r="EB98" s="176">
        <f t="shared" si="425"/>
        <v>18.405218864764748</v>
      </c>
      <c r="EC98" s="176">
        <f t="shared" si="425"/>
        <v>18.600610833319095</v>
      </c>
      <c r="ED98" s="176">
        <f t="shared" si="425"/>
        <v>18.583077298240038</v>
      </c>
      <c r="EE98" s="176">
        <f t="shared" si="425"/>
        <v>18.318129215051901</v>
      </c>
      <c r="EF98" s="176">
        <f t="shared" si="424"/>
        <v>17.646170767621268</v>
      </c>
      <c r="EG98" s="176">
        <f t="shared" si="424"/>
        <v>17.42972638826571</v>
      </c>
      <c r="EH98" s="176">
        <f t="shared" si="424"/>
        <v>17.163235272237891</v>
      </c>
      <c r="EI98" s="176">
        <f t="shared" si="424"/>
        <v>16.481455306746003</v>
      </c>
      <c r="EJ98" s="176">
        <f t="shared" si="424"/>
        <v>15.869215552692717</v>
      </c>
      <c r="EK98" s="176">
        <f t="shared" si="424"/>
        <v>0</v>
      </c>
      <c r="EL98" s="176">
        <f t="shared" si="424"/>
        <v>0</v>
      </c>
      <c r="EM98" s="176">
        <f t="shared" si="424"/>
        <v>0</v>
      </c>
      <c r="EN98" s="176">
        <f t="shared" si="424"/>
        <v>0</v>
      </c>
      <c r="EO98" s="176">
        <f t="shared" si="424"/>
        <v>0</v>
      </c>
      <c r="EP98" s="176">
        <f t="shared" si="479"/>
        <v>0</v>
      </c>
      <c r="EQ98" s="176">
        <f t="shared" si="479"/>
        <v>0</v>
      </c>
      <c r="ER98" s="176">
        <f t="shared" si="479"/>
        <v>0</v>
      </c>
      <c r="ES98" s="176">
        <f t="shared" si="479"/>
        <v>0</v>
      </c>
      <c r="ET98" s="176">
        <f t="shared" si="479"/>
        <v>0</v>
      </c>
      <c r="EU98" s="176">
        <f t="shared" si="479"/>
        <v>0</v>
      </c>
      <c r="EV98" s="176">
        <f t="shared" si="479"/>
        <v>0</v>
      </c>
      <c r="EW98" s="176">
        <f t="shared" si="479"/>
        <v>0</v>
      </c>
      <c r="EX98" s="176">
        <f t="shared" si="479"/>
        <v>0</v>
      </c>
      <c r="EY98" s="176">
        <f t="shared" si="479"/>
        <v>0</v>
      </c>
      <c r="EZ98" s="176">
        <f t="shared" si="479"/>
        <v>0</v>
      </c>
      <c r="FA98" s="176">
        <f t="shared" si="479"/>
        <v>0</v>
      </c>
      <c r="FB98" s="176">
        <f t="shared" si="479"/>
        <v>0</v>
      </c>
      <c r="FC98" s="176">
        <f t="shared" si="479"/>
        <v>0</v>
      </c>
      <c r="FD98" s="176">
        <f t="shared" si="479"/>
        <v>0</v>
      </c>
      <c r="FE98" s="187"/>
      <c r="FF98" s="176">
        <v>0</v>
      </c>
      <c r="FG98" s="176">
        <v>96</v>
      </c>
      <c r="FH98" s="176">
        <f t="shared" si="446"/>
        <v>15.304522176590892</v>
      </c>
      <c r="FI98" s="176">
        <f t="shared" si="446"/>
        <v>14.262015557187999</v>
      </c>
      <c r="FJ98" s="176">
        <f t="shared" si="446"/>
        <v>13.135325136675384</v>
      </c>
      <c r="FK98" s="176">
        <f t="shared" si="446"/>
        <v>12.702494834822685</v>
      </c>
      <c r="FL98" s="176">
        <f t="shared" si="446"/>
        <v>12.284677994506584</v>
      </c>
      <c r="FM98" s="176">
        <f t="shared" si="446"/>
        <v>12.51737050906765</v>
      </c>
      <c r="FN98" s="176">
        <f t="shared" si="446"/>
        <v>12.6904797094738</v>
      </c>
      <c r="FO98" s="176">
        <f t="shared" si="446"/>
        <v>12.515745079607573</v>
      </c>
      <c r="FP98" s="176">
        <f t="shared" si="446"/>
        <v>12.433752845471162</v>
      </c>
      <c r="FQ98" s="176">
        <f t="shared" si="446"/>
        <v>12.043324406299565</v>
      </c>
      <c r="FR98" s="176">
        <f t="shared" si="428"/>
        <v>11.825683701861614</v>
      </c>
      <c r="FS98" s="176">
        <f t="shared" si="428"/>
        <v>11.699880228734449</v>
      </c>
      <c r="FT98" s="176">
        <f t="shared" si="428"/>
        <v>11.289439993372708</v>
      </c>
      <c r="FU98" s="176">
        <f t="shared" si="428"/>
        <v>10.925777555814392</v>
      </c>
      <c r="FV98" s="176">
        <f t="shared" si="428"/>
        <v>10.572591634992957</v>
      </c>
      <c r="FW98" s="176">
        <f t="shared" si="428"/>
        <v>0</v>
      </c>
      <c r="FX98" s="176">
        <f t="shared" si="428"/>
        <v>0</v>
      </c>
      <c r="FY98" s="176">
        <f t="shared" si="428"/>
        <v>0</v>
      </c>
      <c r="FZ98" s="176">
        <f t="shared" si="428"/>
        <v>0</v>
      </c>
      <c r="GA98" s="176">
        <f t="shared" si="428"/>
        <v>0</v>
      </c>
      <c r="GB98" s="176">
        <f t="shared" si="464"/>
        <v>0</v>
      </c>
      <c r="GC98" s="176">
        <f t="shared" si="464"/>
        <v>0</v>
      </c>
      <c r="GD98" s="176">
        <f t="shared" si="464"/>
        <v>0</v>
      </c>
      <c r="GE98" s="176">
        <f t="shared" si="464"/>
        <v>0</v>
      </c>
      <c r="GF98" s="176">
        <f t="shared" si="464"/>
        <v>0</v>
      </c>
      <c r="GG98" s="176">
        <f t="shared" si="464"/>
        <v>0</v>
      </c>
      <c r="GH98" s="176">
        <f t="shared" si="464"/>
        <v>0</v>
      </c>
      <c r="GI98" s="176">
        <f t="shared" si="464"/>
        <v>0</v>
      </c>
      <c r="GJ98" s="176">
        <f t="shared" si="464"/>
        <v>0</v>
      </c>
      <c r="GK98" s="176">
        <f t="shared" si="464"/>
        <v>0</v>
      </c>
      <c r="GL98" s="176">
        <f t="shared" si="464"/>
        <v>0</v>
      </c>
      <c r="GM98" s="176">
        <f t="shared" si="464"/>
        <v>0</v>
      </c>
      <c r="GN98" s="176">
        <f t="shared" si="464"/>
        <v>0</v>
      </c>
      <c r="GO98" s="176">
        <f t="shared" si="464"/>
        <v>0</v>
      </c>
      <c r="GP98" s="176">
        <f t="shared" si="464"/>
        <v>0</v>
      </c>
      <c r="GQ98" s="187"/>
      <c r="GR98" s="176">
        <v>0</v>
      </c>
      <c r="GS98" s="176">
        <v>0</v>
      </c>
      <c r="GT98" s="176">
        <f t="shared" si="447"/>
        <v>21.229141986632669</v>
      </c>
      <c r="GU98" s="176">
        <f t="shared" si="447"/>
        <v>20.880424836993928</v>
      </c>
      <c r="GV98" s="176">
        <f t="shared" si="447"/>
        <v>19.354372617188307</v>
      </c>
      <c r="GW98" s="176">
        <f t="shared" si="447"/>
        <v>18.696633276511438</v>
      </c>
      <c r="GX98" s="176">
        <f t="shared" si="447"/>
        <v>18.288453337220314</v>
      </c>
      <c r="GY98" s="176">
        <f t="shared" si="447"/>
        <v>18.405218864764748</v>
      </c>
      <c r="GZ98" s="176">
        <f t="shared" si="447"/>
        <v>18.600610833319095</v>
      </c>
      <c r="HA98" s="176">
        <f t="shared" si="447"/>
        <v>18.583077298240038</v>
      </c>
      <c r="HB98" s="176">
        <f t="shared" si="447"/>
        <v>18.318129215051901</v>
      </c>
      <c r="HC98" s="176">
        <f t="shared" si="447"/>
        <v>17.646170767621268</v>
      </c>
      <c r="HD98" s="176">
        <f t="shared" si="429"/>
        <v>17.42972638826571</v>
      </c>
      <c r="HE98" s="176">
        <f t="shared" si="429"/>
        <v>17.163235272237891</v>
      </c>
      <c r="HF98" s="176">
        <f t="shared" si="429"/>
        <v>16.481455306746003</v>
      </c>
      <c r="HG98" s="176">
        <f t="shared" si="429"/>
        <v>15.869215552692717</v>
      </c>
      <c r="HH98" s="176">
        <f t="shared" si="429"/>
        <v>15.639517007934387</v>
      </c>
      <c r="HI98" s="176">
        <f t="shared" si="429"/>
        <v>0</v>
      </c>
      <c r="HJ98" s="176">
        <f t="shared" si="429"/>
        <v>0</v>
      </c>
      <c r="HK98" s="176">
        <f t="shared" si="429"/>
        <v>0</v>
      </c>
      <c r="HL98" s="176">
        <f t="shared" si="429"/>
        <v>0</v>
      </c>
      <c r="HM98" s="176">
        <f t="shared" si="429"/>
        <v>0</v>
      </c>
      <c r="HN98" s="176">
        <f t="shared" si="465"/>
        <v>0</v>
      </c>
      <c r="HO98" s="176">
        <f t="shared" si="465"/>
        <v>0</v>
      </c>
      <c r="HP98" s="176">
        <f t="shared" si="465"/>
        <v>0</v>
      </c>
      <c r="HQ98" s="176">
        <f t="shared" si="465"/>
        <v>0</v>
      </c>
      <c r="HR98" s="176">
        <f t="shared" si="465"/>
        <v>0</v>
      </c>
      <c r="HS98" s="176">
        <f t="shared" si="465"/>
        <v>0</v>
      </c>
      <c r="HT98" s="176">
        <f t="shared" si="465"/>
        <v>0</v>
      </c>
      <c r="HU98" s="176">
        <f t="shared" si="465"/>
        <v>0</v>
      </c>
      <c r="HV98" s="176">
        <f t="shared" si="465"/>
        <v>0</v>
      </c>
      <c r="HW98" s="176">
        <f t="shared" si="465"/>
        <v>0</v>
      </c>
      <c r="HX98" s="176">
        <f t="shared" si="465"/>
        <v>0</v>
      </c>
      <c r="HY98" s="176">
        <f t="shared" si="465"/>
        <v>0</v>
      </c>
      <c r="HZ98" s="176">
        <f t="shared" si="465"/>
        <v>0</v>
      </c>
      <c r="IA98" s="176">
        <f t="shared" si="465"/>
        <v>0</v>
      </c>
      <c r="IB98" s="176">
        <f t="shared" si="465"/>
        <v>0</v>
      </c>
    </row>
    <row r="99" spans="1:236" s="144" customFormat="1">
      <c r="A99" s="418" t="s">
        <v>4</v>
      </c>
      <c r="B99" s="419">
        <f t="shared" si="415"/>
        <v>0</v>
      </c>
      <c r="C99" s="225">
        <f t="shared" si="416"/>
        <v>853364.43866679934</v>
      </c>
      <c r="D99" s="226">
        <f t="shared" si="76"/>
        <v>853364.43866679934</v>
      </c>
      <c r="E99" s="227">
        <f t="shared" si="417"/>
        <v>0</v>
      </c>
      <c r="F99" s="228">
        <f t="shared" si="418"/>
        <v>0</v>
      </c>
      <c r="G99" s="227">
        <f t="shared" si="419"/>
        <v>0</v>
      </c>
      <c r="H99" s="228">
        <f t="shared" si="420"/>
        <v>0</v>
      </c>
      <c r="I99" s="227">
        <f t="shared" si="81"/>
        <v>0</v>
      </c>
      <c r="J99" s="176">
        <f t="shared" si="82"/>
        <v>853364.43866679934</v>
      </c>
      <c r="K99" s="228">
        <f t="shared" si="83"/>
        <v>853364.43866679934</v>
      </c>
      <c r="L99" s="227">
        <f t="shared" si="421"/>
        <v>0</v>
      </c>
      <c r="M99" s="176">
        <f t="shared" si="422"/>
        <v>682691.55093343952</v>
      </c>
      <c r="N99" s="228">
        <f t="shared" si="86"/>
        <v>682691.55093343952</v>
      </c>
      <c r="O99" s="176">
        <f t="shared" si="356"/>
        <v>1.7437344171215732</v>
      </c>
      <c r="P99" s="176">
        <f t="shared" si="443"/>
        <v>0</v>
      </c>
      <c r="Q99" s="176">
        <f t="shared" si="443"/>
        <v>0</v>
      </c>
      <c r="R99" s="176">
        <f t="shared" si="443"/>
        <v>0</v>
      </c>
      <c r="S99" s="176">
        <f t="shared" si="443"/>
        <v>0</v>
      </c>
      <c r="T99" s="176">
        <f t="shared" si="443"/>
        <v>0</v>
      </c>
      <c r="U99" s="176">
        <f t="shared" si="443"/>
        <v>0</v>
      </c>
      <c r="V99" s="176">
        <f t="shared" si="443"/>
        <v>0</v>
      </c>
      <c r="W99" s="176">
        <f t="shared" si="443"/>
        <v>0</v>
      </c>
      <c r="X99" s="176">
        <f t="shared" si="443"/>
        <v>0</v>
      </c>
      <c r="Y99" s="176">
        <f t="shared" si="443"/>
        <v>0</v>
      </c>
      <c r="Z99" s="176">
        <f t="shared" si="426"/>
        <v>0</v>
      </c>
      <c r="AA99" s="176">
        <f t="shared" si="426"/>
        <v>0</v>
      </c>
      <c r="AB99" s="176">
        <f t="shared" si="426"/>
        <v>0</v>
      </c>
      <c r="AC99" s="176">
        <f t="shared" si="426"/>
        <v>0</v>
      </c>
      <c r="AD99" s="176">
        <f t="shared" si="426"/>
        <v>0</v>
      </c>
      <c r="AE99" s="176">
        <f t="shared" si="426"/>
        <v>0</v>
      </c>
      <c r="AF99" s="176">
        <f t="shared" si="426"/>
        <v>0</v>
      </c>
      <c r="AG99" s="176">
        <f t="shared" si="426"/>
        <v>0</v>
      </c>
      <c r="AH99" s="176">
        <f t="shared" si="426"/>
        <v>0</v>
      </c>
      <c r="AI99" s="176">
        <f t="shared" si="426"/>
        <v>0</v>
      </c>
      <c r="AJ99" s="176">
        <f t="shared" si="461"/>
        <v>0</v>
      </c>
      <c r="AK99" s="176">
        <f t="shared" si="461"/>
        <v>0</v>
      </c>
      <c r="AL99" s="176">
        <f t="shared" si="461"/>
        <v>0</v>
      </c>
      <c r="AM99" s="176">
        <f t="shared" si="461"/>
        <v>0</v>
      </c>
      <c r="AN99" s="176">
        <f t="shared" si="461"/>
        <v>0</v>
      </c>
      <c r="AO99" s="176">
        <f t="shared" si="461"/>
        <v>0</v>
      </c>
      <c r="AP99" s="176">
        <f t="shared" si="461"/>
        <v>0</v>
      </c>
      <c r="AQ99" s="176">
        <f t="shared" si="461"/>
        <v>0</v>
      </c>
      <c r="AR99" s="176">
        <f t="shared" si="461"/>
        <v>0</v>
      </c>
      <c r="AS99" s="176">
        <f t="shared" si="461"/>
        <v>0</v>
      </c>
      <c r="AT99" s="176">
        <f t="shared" si="461"/>
        <v>0</v>
      </c>
      <c r="AU99" s="176">
        <f t="shared" si="461"/>
        <v>0</v>
      </c>
      <c r="AV99" s="176">
        <f t="shared" si="461"/>
        <v>0</v>
      </c>
      <c r="AW99" s="176">
        <f t="shared" si="461"/>
        <v>0</v>
      </c>
      <c r="AX99" s="176">
        <f t="shared" si="461"/>
        <v>0</v>
      </c>
      <c r="AY99" s="187"/>
      <c r="AZ99" s="176">
        <f t="shared" si="444"/>
        <v>1.7437344171215732</v>
      </c>
      <c r="BA99" s="176">
        <f t="shared" si="444"/>
        <v>1.7169877248322742</v>
      </c>
      <c r="BB99" s="176">
        <f t="shared" si="444"/>
        <v>1.7272301683963023</v>
      </c>
      <c r="BC99" s="176">
        <f t="shared" si="444"/>
        <v>1.6988580946934433</v>
      </c>
      <c r="BD99" s="176">
        <f t="shared" si="444"/>
        <v>1.5746965325230966</v>
      </c>
      <c r="BE99" s="176">
        <f t="shared" si="444"/>
        <v>1.5211820177643967</v>
      </c>
      <c r="BF99" s="176">
        <f t="shared" si="444"/>
        <v>1.4879719753744725</v>
      </c>
      <c r="BG99" s="176">
        <f t="shared" si="444"/>
        <v>1.4974721681722052</v>
      </c>
      <c r="BH99" s="176">
        <f t="shared" si="444"/>
        <v>1.5133695088636905</v>
      </c>
      <c r="BI99" s="176">
        <f t="shared" si="444"/>
        <v>1.5119429580042045</v>
      </c>
      <c r="BJ99" s="176">
        <f t="shared" si="427"/>
        <v>1.4903864427842541</v>
      </c>
      <c r="BK99" s="176">
        <f t="shared" si="427"/>
        <v>1.4357150432975612</v>
      </c>
      <c r="BL99" s="176">
        <f t="shared" si="427"/>
        <v>1.4181048515131671</v>
      </c>
      <c r="BM99" s="176">
        <f t="shared" si="427"/>
        <v>1.396422793166076</v>
      </c>
      <c r="BN99" s="176">
        <f t="shared" si="427"/>
        <v>1.3409523023969592</v>
      </c>
      <c r="BO99" s="176">
        <f t="shared" si="427"/>
        <v>1.291139692251988</v>
      </c>
      <c r="BP99" s="176">
        <f t="shared" si="427"/>
        <v>1.2724511246031811</v>
      </c>
      <c r="BQ99" s="176">
        <f t="shared" si="427"/>
        <v>0</v>
      </c>
      <c r="BR99" s="176">
        <f t="shared" si="427"/>
        <v>0</v>
      </c>
      <c r="BS99" s="176">
        <f t="shared" si="427"/>
        <v>0</v>
      </c>
      <c r="BT99" s="176">
        <f t="shared" si="462"/>
        <v>0</v>
      </c>
      <c r="BU99" s="176">
        <f t="shared" si="462"/>
        <v>0</v>
      </c>
      <c r="BV99" s="176">
        <f t="shared" si="462"/>
        <v>0</v>
      </c>
      <c r="BW99" s="176">
        <f t="shared" si="462"/>
        <v>0</v>
      </c>
      <c r="BX99" s="176">
        <f t="shared" si="462"/>
        <v>0</v>
      </c>
      <c r="BY99" s="176">
        <f t="shared" si="462"/>
        <v>0</v>
      </c>
      <c r="BZ99" s="176">
        <f t="shared" si="462"/>
        <v>0</v>
      </c>
      <c r="CA99" s="176">
        <f t="shared" si="462"/>
        <v>0</v>
      </c>
      <c r="CB99" s="176">
        <f t="shared" si="462"/>
        <v>0</v>
      </c>
      <c r="CC99" s="176">
        <f t="shared" si="462"/>
        <v>0</v>
      </c>
      <c r="CD99" s="176">
        <f t="shared" si="462"/>
        <v>0</v>
      </c>
      <c r="CE99" s="176">
        <f t="shared" si="462"/>
        <v>0</v>
      </c>
      <c r="CF99" s="176">
        <f t="shared" si="462"/>
        <v>0</v>
      </c>
      <c r="CG99" s="176">
        <f t="shared" si="462"/>
        <v>0</v>
      </c>
      <c r="CH99" s="176">
        <f t="shared" si="462"/>
        <v>0</v>
      </c>
      <c r="CI99" s="187"/>
      <c r="CJ99" s="176">
        <v>0</v>
      </c>
      <c r="CK99" s="176">
        <f t="shared" si="519"/>
        <v>0</v>
      </c>
      <c r="CL99" s="176">
        <f t="shared" si="519"/>
        <v>0</v>
      </c>
      <c r="CM99" s="176">
        <f t="shared" si="519"/>
        <v>0</v>
      </c>
      <c r="CN99" s="176">
        <f t="shared" si="519"/>
        <v>0</v>
      </c>
      <c r="CO99" s="176">
        <f t="shared" si="519"/>
        <v>0</v>
      </c>
      <c r="CP99" s="176">
        <f t="shared" si="519"/>
        <v>0</v>
      </c>
      <c r="CQ99" s="176">
        <f t="shared" si="519"/>
        <v>0</v>
      </c>
      <c r="CR99" s="176">
        <f t="shared" si="519"/>
        <v>0</v>
      </c>
      <c r="CS99" s="176">
        <f t="shared" si="519"/>
        <v>0</v>
      </c>
      <c r="CT99" s="176">
        <f t="shared" si="519"/>
        <v>0</v>
      </c>
      <c r="CU99" s="176">
        <f t="shared" si="519"/>
        <v>0</v>
      </c>
      <c r="CV99" s="176">
        <f t="shared" si="519"/>
        <v>0</v>
      </c>
      <c r="CW99" s="176">
        <f t="shared" si="519"/>
        <v>0</v>
      </c>
      <c r="CX99" s="176">
        <f t="shared" si="519"/>
        <v>0</v>
      </c>
      <c r="CY99" s="176">
        <f t="shared" si="519"/>
        <v>0</v>
      </c>
      <c r="CZ99" s="176">
        <f t="shared" si="519"/>
        <v>0</v>
      </c>
      <c r="DA99" s="176">
        <f t="shared" si="519"/>
        <v>0</v>
      </c>
      <c r="DB99" s="176">
        <f t="shared" si="519"/>
        <v>0</v>
      </c>
      <c r="DC99" s="176">
        <f t="shared" si="519"/>
        <v>0</v>
      </c>
      <c r="DD99" s="176">
        <f t="shared" si="519"/>
        <v>0</v>
      </c>
      <c r="DE99" s="176">
        <f t="shared" si="519"/>
        <v>0</v>
      </c>
      <c r="DF99" s="176">
        <f t="shared" si="519"/>
        <v>0</v>
      </c>
      <c r="DG99" s="176">
        <f t="shared" si="519"/>
        <v>0</v>
      </c>
      <c r="DH99" s="176">
        <f t="shared" si="519"/>
        <v>0</v>
      </c>
      <c r="DI99" s="176">
        <f t="shared" si="519"/>
        <v>0</v>
      </c>
      <c r="DJ99" s="176">
        <f t="shared" si="519"/>
        <v>0</v>
      </c>
      <c r="DK99" s="176">
        <f t="shared" si="519"/>
        <v>0</v>
      </c>
      <c r="DL99" s="176">
        <f t="shared" si="519"/>
        <v>0</v>
      </c>
      <c r="DM99" s="176">
        <f t="shared" si="519"/>
        <v>0</v>
      </c>
      <c r="DN99" s="176">
        <f t="shared" si="519"/>
        <v>0</v>
      </c>
      <c r="DO99" s="176">
        <f t="shared" si="519"/>
        <v>0</v>
      </c>
      <c r="DP99" s="176">
        <f t="shared" si="519"/>
        <v>0</v>
      </c>
      <c r="DQ99" s="176">
        <f t="shared" si="519"/>
        <v>0</v>
      </c>
      <c r="DR99" s="176">
        <f t="shared" si="519"/>
        <v>0</v>
      </c>
      <c r="DS99" s="176">
        <f t="shared" si="519"/>
        <v>0</v>
      </c>
      <c r="DT99" s="187"/>
      <c r="DU99" s="176">
        <v>0</v>
      </c>
      <c r="DV99" s="176">
        <f t="shared" si="425"/>
        <v>1.7169877248322742</v>
      </c>
      <c r="DW99" s="176">
        <f t="shared" si="425"/>
        <v>1.7272301683963023</v>
      </c>
      <c r="DX99" s="176">
        <f t="shared" si="425"/>
        <v>1.6988580946934433</v>
      </c>
      <c r="DY99" s="176">
        <f t="shared" si="425"/>
        <v>1.5746965325230966</v>
      </c>
      <c r="DZ99" s="176">
        <f t="shared" si="425"/>
        <v>1.5211820177643967</v>
      </c>
      <c r="EA99" s="176">
        <f t="shared" si="425"/>
        <v>1.4879719753744725</v>
      </c>
      <c r="EB99" s="176">
        <f t="shared" si="425"/>
        <v>1.4974721681722052</v>
      </c>
      <c r="EC99" s="176">
        <f t="shared" si="425"/>
        <v>1.5133695088636905</v>
      </c>
      <c r="ED99" s="176">
        <f t="shared" si="425"/>
        <v>1.5119429580042045</v>
      </c>
      <c r="EE99" s="176">
        <f t="shared" si="425"/>
        <v>1.4903864427842541</v>
      </c>
      <c r="EF99" s="176">
        <f t="shared" si="424"/>
        <v>1.4357150432975612</v>
      </c>
      <c r="EG99" s="176">
        <f t="shared" si="424"/>
        <v>1.4181048515131671</v>
      </c>
      <c r="EH99" s="176">
        <f t="shared" si="424"/>
        <v>1.396422793166076</v>
      </c>
      <c r="EI99" s="176">
        <f t="shared" si="424"/>
        <v>1.3409523023969592</v>
      </c>
      <c r="EJ99" s="176">
        <f t="shared" si="424"/>
        <v>1.291139692251988</v>
      </c>
      <c r="EK99" s="176">
        <f t="shared" si="424"/>
        <v>1.2724511246031811</v>
      </c>
      <c r="EL99" s="176">
        <f t="shared" si="424"/>
        <v>1.2004960054303873</v>
      </c>
      <c r="EM99" s="176">
        <f t="shared" si="424"/>
        <v>0</v>
      </c>
      <c r="EN99" s="176">
        <f t="shared" si="424"/>
        <v>0</v>
      </c>
      <c r="EO99" s="176">
        <f t="shared" si="424"/>
        <v>0</v>
      </c>
      <c r="EP99" s="176">
        <f t="shared" si="479"/>
        <v>0</v>
      </c>
      <c r="EQ99" s="176">
        <f t="shared" si="479"/>
        <v>0</v>
      </c>
      <c r="ER99" s="176">
        <f t="shared" si="479"/>
        <v>0</v>
      </c>
      <c r="ES99" s="176">
        <f t="shared" si="479"/>
        <v>0</v>
      </c>
      <c r="ET99" s="176">
        <f t="shared" si="479"/>
        <v>0</v>
      </c>
      <c r="EU99" s="176">
        <f t="shared" si="479"/>
        <v>0</v>
      </c>
      <c r="EV99" s="176">
        <f t="shared" si="479"/>
        <v>0</v>
      </c>
      <c r="EW99" s="176">
        <f t="shared" si="479"/>
        <v>0</v>
      </c>
      <c r="EX99" s="176">
        <f t="shared" si="479"/>
        <v>0</v>
      </c>
      <c r="EY99" s="176">
        <f t="shared" si="479"/>
        <v>0</v>
      </c>
      <c r="EZ99" s="176">
        <f t="shared" si="479"/>
        <v>0</v>
      </c>
      <c r="FA99" s="176">
        <f t="shared" si="479"/>
        <v>0</v>
      </c>
      <c r="FB99" s="176">
        <f t="shared" si="479"/>
        <v>0</v>
      </c>
      <c r="FC99" s="176">
        <f t="shared" si="479"/>
        <v>0</v>
      </c>
      <c r="FD99" s="176">
        <f t="shared" si="479"/>
        <v>0</v>
      </c>
      <c r="FE99" s="187"/>
      <c r="FF99" s="176">
        <v>0</v>
      </c>
      <c r="FG99" s="176">
        <v>97</v>
      </c>
      <c r="FH99" s="176">
        <f t="shared" si="446"/>
        <v>0</v>
      </c>
      <c r="FI99" s="176">
        <f t="shared" si="446"/>
        <v>0</v>
      </c>
      <c r="FJ99" s="176">
        <f t="shared" si="446"/>
        <v>0</v>
      </c>
      <c r="FK99" s="176">
        <f t="shared" si="446"/>
        <v>0</v>
      </c>
      <c r="FL99" s="176">
        <f t="shared" si="446"/>
        <v>0</v>
      </c>
      <c r="FM99" s="176">
        <f t="shared" si="446"/>
        <v>0</v>
      </c>
      <c r="FN99" s="176">
        <f t="shared" si="446"/>
        <v>0</v>
      </c>
      <c r="FO99" s="176">
        <f t="shared" si="446"/>
        <v>0</v>
      </c>
      <c r="FP99" s="176">
        <f t="shared" si="446"/>
        <v>0</v>
      </c>
      <c r="FQ99" s="176">
        <f t="shared" si="446"/>
        <v>0</v>
      </c>
      <c r="FR99" s="176">
        <f t="shared" si="428"/>
        <v>0</v>
      </c>
      <c r="FS99" s="176">
        <f t="shared" si="428"/>
        <v>0</v>
      </c>
      <c r="FT99" s="176">
        <f t="shared" si="428"/>
        <v>0</v>
      </c>
      <c r="FU99" s="176">
        <f t="shared" si="428"/>
        <v>0</v>
      </c>
      <c r="FV99" s="176">
        <f t="shared" si="428"/>
        <v>0</v>
      </c>
      <c r="FW99" s="176">
        <f t="shared" si="428"/>
        <v>0</v>
      </c>
      <c r="FX99" s="176">
        <f t="shared" si="428"/>
        <v>0</v>
      </c>
      <c r="FY99" s="176">
        <f t="shared" si="428"/>
        <v>0</v>
      </c>
      <c r="FZ99" s="176">
        <f t="shared" si="428"/>
        <v>0</v>
      </c>
      <c r="GA99" s="176">
        <f t="shared" si="428"/>
        <v>0</v>
      </c>
      <c r="GB99" s="176">
        <f t="shared" si="464"/>
        <v>0</v>
      </c>
      <c r="GC99" s="176">
        <f t="shared" si="464"/>
        <v>0</v>
      </c>
      <c r="GD99" s="176">
        <f t="shared" si="464"/>
        <v>0</v>
      </c>
      <c r="GE99" s="176">
        <f t="shared" si="464"/>
        <v>0</v>
      </c>
      <c r="GF99" s="176">
        <f t="shared" si="464"/>
        <v>0</v>
      </c>
      <c r="GG99" s="176">
        <f t="shared" si="464"/>
        <v>0</v>
      </c>
      <c r="GH99" s="176">
        <f t="shared" si="464"/>
        <v>0</v>
      </c>
      <c r="GI99" s="176">
        <f t="shared" si="464"/>
        <v>0</v>
      </c>
      <c r="GJ99" s="176">
        <f t="shared" si="464"/>
        <v>0</v>
      </c>
      <c r="GK99" s="176">
        <f t="shared" si="464"/>
        <v>0</v>
      </c>
      <c r="GL99" s="176">
        <f t="shared" si="464"/>
        <v>0</v>
      </c>
      <c r="GM99" s="176">
        <f t="shared" si="464"/>
        <v>0</v>
      </c>
      <c r="GN99" s="176">
        <f t="shared" si="464"/>
        <v>0</v>
      </c>
      <c r="GO99" s="176">
        <f t="shared" si="464"/>
        <v>0</v>
      </c>
      <c r="GP99" s="176">
        <f t="shared" si="464"/>
        <v>0</v>
      </c>
      <c r="GQ99" s="187"/>
      <c r="GR99" s="176">
        <v>0</v>
      </c>
      <c r="GS99" s="176">
        <v>0</v>
      </c>
      <c r="GT99" s="176">
        <f t="shared" si="447"/>
        <v>1.7272301683963023</v>
      </c>
      <c r="GU99" s="176">
        <f t="shared" si="447"/>
        <v>1.6988580946934433</v>
      </c>
      <c r="GV99" s="176">
        <f t="shared" si="447"/>
        <v>1.5746965325230966</v>
      </c>
      <c r="GW99" s="176">
        <f t="shared" si="447"/>
        <v>1.5211820177643967</v>
      </c>
      <c r="GX99" s="176">
        <f t="shared" si="447"/>
        <v>1.4879719753744725</v>
      </c>
      <c r="GY99" s="176">
        <f t="shared" si="447"/>
        <v>1.4974721681722052</v>
      </c>
      <c r="GZ99" s="176">
        <f t="shared" si="447"/>
        <v>1.5133695088636905</v>
      </c>
      <c r="HA99" s="176">
        <f t="shared" si="447"/>
        <v>1.5119429580042045</v>
      </c>
      <c r="HB99" s="176">
        <f t="shared" si="447"/>
        <v>1.4903864427842541</v>
      </c>
      <c r="HC99" s="176">
        <f t="shared" si="447"/>
        <v>1.4357150432975612</v>
      </c>
      <c r="HD99" s="176">
        <f t="shared" si="429"/>
        <v>1.4181048515131671</v>
      </c>
      <c r="HE99" s="176">
        <f t="shared" si="429"/>
        <v>1.396422793166076</v>
      </c>
      <c r="HF99" s="176">
        <f t="shared" si="429"/>
        <v>1.3409523023969592</v>
      </c>
      <c r="HG99" s="176">
        <f t="shared" si="429"/>
        <v>1.291139692251988</v>
      </c>
      <c r="HH99" s="176">
        <f t="shared" si="429"/>
        <v>1.2724511246031811</v>
      </c>
      <c r="HI99" s="176">
        <f t="shared" si="429"/>
        <v>1.2004960054303873</v>
      </c>
      <c r="HJ99" s="176">
        <f t="shared" si="429"/>
        <v>1.195898815923748</v>
      </c>
      <c r="HK99" s="176">
        <f t="shared" si="429"/>
        <v>0</v>
      </c>
      <c r="HL99" s="176">
        <f t="shared" si="429"/>
        <v>0</v>
      </c>
      <c r="HM99" s="176">
        <f t="shared" si="429"/>
        <v>0</v>
      </c>
      <c r="HN99" s="176">
        <f t="shared" si="465"/>
        <v>0</v>
      </c>
      <c r="HO99" s="176">
        <f t="shared" si="465"/>
        <v>0</v>
      </c>
      <c r="HP99" s="176">
        <f t="shared" si="465"/>
        <v>0</v>
      </c>
      <c r="HQ99" s="176">
        <f t="shared" si="465"/>
        <v>0</v>
      </c>
      <c r="HR99" s="176">
        <f t="shared" si="465"/>
        <v>0</v>
      </c>
      <c r="HS99" s="176">
        <f t="shared" si="465"/>
        <v>0</v>
      </c>
      <c r="HT99" s="176">
        <f t="shared" si="465"/>
        <v>0</v>
      </c>
      <c r="HU99" s="176">
        <f t="shared" si="465"/>
        <v>0</v>
      </c>
      <c r="HV99" s="176">
        <f t="shared" si="465"/>
        <v>0</v>
      </c>
      <c r="HW99" s="176">
        <f t="shared" si="465"/>
        <v>0</v>
      </c>
      <c r="HX99" s="176">
        <f t="shared" si="465"/>
        <v>0</v>
      </c>
      <c r="HY99" s="176">
        <f t="shared" si="465"/>
        <v>0</v>
      </c>
      <c r="HZ99" s="176">
        <f t="shared" si="465"/>
        <v>0</v>
      </c>
      <c r="IA99" s="176">
        <f t="shared" si="465"/>
        <v>0</v>
      </c>
      <c r="IB99" s="176">
        <f t="shared" si="465"/>
        <v>0</v>
      </c>
    </row>
    <row r="100" spans="1:236" s="144" customFormat="1">
      <c r="A100" s="418" t="s">
        <v>5</v>
      </c>
      <c r="B100" s="419">
        <f t="shared" si="415"/>
        <v>8466.1072473503536</v>
      </c>
      <c r="C100" s="225">
        <f t="shared" si="416"/>
        <v>6152.7578147126205</v>
      </c>
      <c r="D100" s="226">
        <f t="shared" si="76"/>
        <v>14618.865062062974</v>
      </c>
      <c r="E100" s="227">
        <f t="shared" si="417"/>
        <v>0</v>
      </c>
      <c r="F100" s="228">
        <f t="shared" si="418"/>
        <v>0</v>
      </c>
      <c r="G100" s="227">
        <f t="shared" si="419"/>
        <v>0</v>
      </c>
      <c r="H100" s="228">
        <f t="shared" si="420"/>
        <v>0</v>
      </c>
      <c r="I100" s="227">
        <f t="shared" si="81"/>
        <v>8466.1072473503536</v>
      </c>
      <c r="J100" s="176">
        <f t="shared" si="82"/>
        <v>6152.7578147126205</v>
      </c>
      <c r="K100" s="228">
        <f t="shared" si="83"/>
        <v>14618.865062062974</v>
      </c>
      <c r="L100" s="227">
        <f t="shared" si="421"/>
        <v>6772.8857978802835</v>
      </c>
      <c r="M100" s="176">
        <f t="shared" si="422"/>
        <v>4922.206251770097</v>
      </c>
      <c r="N100" s="228">
        <f t="shared" si="86"/>
        <v>11695.09204965038</v>
      </c>
      <c r="O100" s="176">
        <f t="shared" si="356"/>
        <v>123.66760599648484</v>
      </c>
      <c r="P100" s="176">
        <f t="shared" si="443"/>
        <v>72.949568933391987</v>
      </c>
      <c r="Q100" s="176">
        <f t="shared" si="443"/>
        <v>70.326720899720272</v>
      </c>
      <c r="R100" s="176">
        <f t="shared" si="443"/>
        <v>70.02068969682108</v>
      </c>
      <c r="S100" s="176">
        <f t="shared" si="443"/>
        <v>65.251051568833986</v>
      </c>
      <c r="T100" s="176">
        <f t="shared" si="443"/>
        <v>60.096258795246868</v>
      </c>
      <c r="U100" s="176">
        <f t="shared" si="443"/>
        <v>0</v>
      </c>
      <c r="V100" s="176">
        <f t="shared" si="443"/>
        <v>0</v>
      </c>
      <c r="W100" s="176">
        <f t="shared" si="443"/>
        <v>0</v>
      </c>
      <c r="X100" s="176">
        <f t="shared" si="443"/>
        <v>0</v>
      </c>
      <c r="Y100" s="176">
        <f t="shared" si="443"/>
        <v>0</v>
      </c>
      <c r="Z100" s="176">
        <f t="shared" si="426"/>
        <v>0</v>
      </c>
      <c r="AA100" s="176">
        <f t="shared" si="426"/>
        <v>0</v>
      </c>
      <c r="AB100" s="176">
        <f t="shared" si="426"/>
        <v>0</v>
      </c>
      <c r="AC100" s="176">
        <f t="shared" si="426"/>
        <v>0</v>
      </c>
      <c r="AD100" s="176">
        <f t="shared" si="426"/>
        <v>0</v>
      </c>
      <c r="AE100" s="176">
        <f t="shared" si="426"/>
        <v>0</v>
      </c>
      <c r="AF100" s="176">
        <f t="shared" si="426"/>
        <v>0</v>
      </c>
      <c r="AG100" s="176">
        <f t="shared" si="426"/>
        <v>0</v>
      </c>
      <c r="AH100" s="176">
        <f t="shared" si="426"/>
        <v>0</v>
      </c>
      <c r="AI100" s="176">
        <f t="shared" si="426"/>
        <v>0</v>
      </c>
      <c r="AJ100" s="176">
        <f t="shared" si="461"/>
        <v>0</v>
      </c>
      <c r="AK100" s="176">
        <f t="shared" si="461"/>
        <v>0</v>
      </c>
      <c r="AL100" s="176">
        <f t="shared" si="461"/>
        <v>0</v>
      </c>
      <c r="AM100" s="176">
        <f t="shared" si="461"/>
        <v>0</v>
      </c>
      <c r="AN100" s="176">
        <f t="shared" si="461"/>
        <v>0</v>
      </c>
      <c r="AO100" s="176">
        <f t="shared" si="461"/>
        <v>0</v>
      </c>
      <c r="AP100" s="176">
        <f t="shared" si="461"/>
        <v>0</v>
      </c>
      <c r="AQ100" s="176">
        <f t="shared" si="461"/>
        <v>0</v>
      </c>
      <c r="AR100" s="176">
        <f t="shared" si="461"/>
        <v>0</v>
      </c>
      <c r="AS100" s="176">
        <f t="shared" si="461"/>
        <v>0</v>
      </c>
      <c r="AT100" s="176">
        <f t="shared" si="461"/>
        <v>0</v>
      </c>
      <c r="AU100" s="176">
        <f t="shared" si="461"/>
        <v>0</v>
      </c>
      <c r="AV100" s="176">
        <f t="shared" si="461"/>
        <v>0</v>
      </c>
      <c r="AW100" s="176">
        <f t="shared" si="461"/>
        <v>0</v>
      </c>
      <c r="AX100" s="176">
        <f t="shared" si="461"/>
        <v>0</v>
      </c>
      <c r="AY100" s="187"/>
      <c r="AZ100" s="176">
        <f t="shared" si="444"/>
        <v>50.718037063092851</v>
      </c>
      <c r="BA100" s="176">
        <f t="shared" si="444"/>
        <v>49.94008617933207</v>
      </c>
      <c r="BB100" s="176">
        <f t="shared" si="444"/>
        <v>50.237996587704082</v>
      </c>
      <c r="BC100" s="176">
        <f t="shared" si="444"/>
        <v>49.412770067260823</v>
      </c>
      <c r="BD100" s="176">
        <f t="shared" si="444"/>
        <v>45.801422691115</v>
      </c>
      <c r="BE100" s="176">
        <f t="shared" si="444"/>
        <v>0</v>
      </c>
      <c r="BF100" s="176">
        <f t="shared" si="444"/>
        <v>0</v>
      </c>
      <c r="BG100" s="176">
        <f t="shared" si="444"/>
        <v>0</v>
      </c>
      <c r="BH100" s="176">
        <f t="shared" si="444"/>
        <v>0</v>
      </c>
      <c r="BI100" s="176">
        <f t="shared" si="444"/>
        <v>0</v>
      </c>
      <c r="BJ100" s="176">
        <f t="shared" si="427"/>
        <v>0</v>
      </c>
      <c r="BK100" s="176">
        <f t="shared" si="427"/>
        <v>0</v>
      </c>
      <c r="BL100" s="176">
        <f t="shared" si="427"/>
        <v>0</v>
      </c>
      <c r="BM100" s="176">
        <f t="shared" si="427"/>
        <v>0</v>
      </c>
      <c r="BN100" s="176">
        <f t="shared" si="427"/>
        <v>0</v>
      </c>
      <c r="BO100" s="176">
        <f t="shared" si="427"/>
        <v>0</v>
      </c>
      <c r="BP100" s="176">
        <f t="shared" si="427"/>
        <v>0</v>
      </c>
      <c r="BQ100" s="176">
        <f t="shared" si="427"/>
        <v>0</v>
      </c>
      <c r="BR100" s="176">
        <f t="shared" si="427"/>
        <v>0</v>
      </c>
      <c r="BS100" s="176">
        <f t="shared" si="427"/>
        <v>0</v>
      </c>
      <c r="BT100" s="176">
        <f t="shared" si="462"/>
        <v>0</v>
      </c>
      <c r="BU100" s="176">
        <f t="shared" si="462"/>
        <v>0</v>
      </c>
      <c r="BV100" s="176">
        <f t="shared" si="462"/>
        <v>0</v>
      </c>
      <c r="BW100" s="176">
        <f t="shared" si="462"/>
        <v>0</v>
      </c>
      <c r="BX100" s="176">
        <f t="shared" si="462"/>
        <v>0</v>
      </c>
      <c r="BY100" s="176">
        <f t="shared" si="462"/>
        <v>0</v>
      </c>
      <c r="BZ100" s="176">
        <f t="shared" si="462"/>
        <v>0</v>
      </c>
      <c r="CA100" s="176">
        <f t="shared" si="462"/>
        <v>0</v>
      </c>
      <c r="CB100" s="176">
        <f t="shared" si="462"/>
        <v>0</v>
      </c>
      <c r="CC100" s="176">
        <f t="shared" si="462"/>
        <v>0</v>
      </c>
      <c r="CD100" s="176">
        <f t="shared" si="462"/>
        <v>0</v>
      </c>
      <c r="CE100" s="176">
        <f t="shared" si="462"/>
        <v>0</v>
      </c>
      <c r="CF100" s="176">
        <f t="shared" si="462"/>
        <v>0</v>
      </c>
      <c r="CG100" s="176">
        <f t="shared" si="462"/>
        <v>0</v>
      </c>
      <c r="CH100" s="176">
        <f t="shared" si="462"/>
        <v>0</v>
      </c>
      <c r="CI100" s="187"/>
      <c r="CJ100" s="176">
        <v>0</v>
      </c>
      <c r="CK100" s="176">
        <f t="shared" si="519"/>
        <v>70.326720899720272</v>
      </c>
      <c r="CL100" s="176">
        <f t="shared" si="519"/>
        <v>70.02068969682108</v>
      </c>
      <c r="CM100" s="176">
        <f t="shared" si="519"/>
        <v>65.251051568833986</v>
      </c>
      <c r="CN100" s="176">
        <f t="shared" si="519"/>
        <v>60.096258795246868</v>
      </c>
      <c r="CO100" s="176">
        <f t="shared" si="519"/>
        <v>58.115989440365226</v>
      </c>
      <c r="CP100" s="176">
        <f t="shared" si="519"/>
        <v>0</v>
      </c>
      <c r="CQ100" s="176">
        <f t="shared" si="519"/>
        <v>0</v>
      </c>
      <c r="CR100" s="176">
        <f t="shared" si="519"/>
        <v>0</v>
      </c>
      <c r="CS100" s="176">
        <f t="shared" si="519"/>
        <v>0</v>
      </c>
      <c r="CT100" s="176">
        <f t="shared" si="519"/>
        <v>0</v>
      </c>
      <c r="CU100" s="176">
        <f t="shared" si="519"/>
        <v>0</v>
      </c>
      <c r="CV100" s="176">
        <f t="shared" si="519"/>
        <v>0</v>
      </c>
      <c r="CW100" s="176">
        <f t="shared" si="519"/>
        <v>0</v>
      </c>
      <c r="CX100" s="176">
        <f t="shared" si="519"/>
        <v>0</v>
      </c>
      <c r="CY100" s="176">
        <f t="shared" si="519"/>
        <v>0</v>
      </c>
      <c r="CZ100" s="176">
        <f t="shared" si="519"/>
        <v>0</v>
      </c>
      <c r="DA100" s="176">
        <f t="shared" si="519"/>
        <v>0</v>
      </c>
      <c r="DB100" s="176">
        <f t="shared" si="519"/>
        <v>0</v>
      </c>
      <c r="DC100" s="176">
        <f t="shared" si="519"/>
        <v>0</v>
      </c>
      <c r="DD100" s="176">
        <f t="shared" si="519"/>
        <v>0</v>
      </c>
      <c r="DE100" s="176">
        <f t="shared" si="519"/>
        <v>0</v>
      </c>
      <c r="DF100" s="176">
        <f t="shared" si="519"/>
        <v>0</v>
      </c>
      <c r="DG100" s="176">
        <f t="shared" si="519"/>
        <v>0</v>
      </c>
      <c r="DH100" s="176">
        <f t="shared" si="519"/>
        <v>0</v>
      </c>
      <c r="DI100" s="176">
        <f t="shared" si="519"/>
        <v>0</v>
      </c>
      <c r="DJ100" s="176">
        <f t="shared" si="519"/>
        <v>0</v>
      </c>
      <c r="DK100" s="176">
        <f t="shared" si="519"/>
        <v>0</v>
      </c>
      <c r="DL100" s="176">
        <f t="shared" si="519"/>
        <v>0</v>
      </c>
      <c r="DM100" s="176">
        <f t="shared" si="519"/>
        <v>0</v>
      </c>
      <c r="DN100" s="176">
        <f t="shared" si="519"/>
        <v>0</v>
      </c>
      <c r="DO100" s="176">
        <f t="shared" si="519"/>
        <v>0</v>
      </c>
      <c r="DP100" s="176">
        <f t="shared" si="519"/>
        <v>0</v>
      </c>
      <c r="DQ100" s="176">
        <f t="shared" si="519"/>
        <v>0</v>
      </c>
      <c r="DR100" s="176">
        <f t="shared" si="519"/>
        <v>0</v>
      </c>
      <c r="DS100" s="176">
        <f t="shared" si="519"/>
        <v>0</v>
      </c>
      <c r="DT100" s="187"/>
      <c r="DU100" s="176">
        <v>0</v>
      </c>
      <c r="DV100" s="176">
        <f t="shared" si="425"/>
        <v>49.94008617933207</v>
      </c>
      <c r="DW100" s="176">
        <f t="shared" si="425"/>
        <v>50.237996587704082</v>
      </c>
      <c r="DX100" s="176">
        <f t="shared" si="425"/>
        <v>49.412770067260823</v>
      </c>
      <c r="DY100" s="176">
        <f t="shared" si="425"/>
        <v>45.801422691115</v>
      </c>
      <c r="DZ100" s="176">
        <f t="shared" si="425"/>
        <v>44.244906333867497</v>
      </c>
      <c r="EA100" s="176">
        <f t="shared" si="425"/>
        <v>0</v>
      </c>
      <c r="EB100" s="176">
        <f t="shared" si="425"/>
        <v>0</v>
      </c>
      <c r="EC100" s="176">
        <f t="shared" si="425"/>
        <v>0</v>
      </c>
      <c r="ED100" s="176">
        <f t="shared" si="425"/>
        <v>0</v>
      </c>
      <c r="EE100" s="176">
        <f t="shared" si="425"/>
        <v>0</v>
      </c>
      <c r="EF100" s="176">
        <f t="shared" si="424"/>
        <v>0</v>
      </c>
      <c r="EG100" s="176">
        <f t="shared" si="424"/>
        <v>0</v>
      </c>
      <c r="EH100" s="176">
        <f t="shared" si="424"/>
        <v>0</v>
      </c>
      <c r="EI100" s="176">
        <f t="shared" si="424"/>
        <v>0</v>
      </c>
      <c r="EJ100" s="176">
        <f t="shared" si="424"/>
        <v>0</v>
      </c>
      <c r="EK100" s="176">
        <f t="shared" si="424"/>
        <v>0</v>
      </c>
      <c r="EL100" s="176">
        <f t="shared" si="424"/>
        <v>0</v>
      </c>
      <c r="EM100" s="176">
        <f t="shared" si="424"/>
        <v>0</v>
      </c>
      <c r="EN100" s="176">
        <f t="shared" si="424"/>
        <v>0</v>
      </c>
      <c r="EO100" s="176">
        <f t="shared" si="424"/>
        <v>0</v>
      </c>
      <c r="EP100" s="176">
        <f t="shared" si="479"/>
        <v>0</v>
      </c>
      <c r="EQ100" s="176">
        <f t="shared" si="479"/>
        <v>0</v>
      </c>
      <c r="ER100" s="176">
        <f t="shared" si="479"/>
        <v>0</v>
      </c>
      <c r="ES100" s="176">
        <f t="shared" si="479"/>
        <v>0</v>
      </c>
      <c r="ET100" s="176">
        <f t="shared" si="479"/>
        <v>0</v>
      </c>
      <c r="EU100" s="176">
        <f t="shared" si="479"/>
        <v>0</v>
      </c>
      <c r="EV100" s="176">
        <f t="shared" si="479"/>
        <v>0</v>
      </c>
      <c r="EW100" s="176">
        <f t="shared" si="479"/>
        <v>0</v>
      </c>
      <c r="EX100" s="176">
        <f t="shared" si="479"/>
        <v>0</v>
      </c>
      <c r="EY100" s="176">
        <f t="shared" si="479"/>
        <v>0</v>
      </c>
      <c r="EZ100" s="176">
        <f t="shared" si="479"/>
        <v>0</v>
      </c>
      <c r="FA100" s="176">
        <f t="shared" si="479"/>
        <v>0</v>
      </c>
      <c r="FB100" s="176">
        <f t="shared" si="479"/>
        <v>0</v>
      </c>
      <c r="FC100" s="176">
        <f t="shared" si="479"/>
        <v>0</v>
      </c>
      <c r="FD100" s="176">
        <f t="shared" si="479"/>
        <v>0</v>
      </c>
      <c r="FE100" s="187"/>
      <c r="FF100" s="176">
        <v>0</v>
      </c>
      <c r="FG100" s="176">
        <v>98</v>
      </c>
      <c r="FH100" s="176">
        <f t="shared" si="446"/>
        <v>70.02068969682108</v>
      </c>
      <c r="FI100" s="176">
        <f t="shared" si="446"/>
        <v>65.251051568833986</v>
      </c>
      <c r="FJ100" s="176">
        <f t="shared" si="446"/>
        <v>60.096258795246868</v>
      </c>
      <c r="FK100" s="176">
        <f t="shared" si="446"/>
        <v>58.115989440365226</v>
      </c>
      <c r="FL100" s="176">
        <f t="shared" si="446"/>
        <v>56.204409125193528</v>
      </c>
      <c r="FM100" s="176">
        <f t="shared" si="446"/>
        <v>0</v>
      </c>
      <c r="FN100" s="176">
        <f t="shared" si="446"/>
        <v>0</v>
      </c>
      <c r="FO100" s="176">
        <f t="shared" si="446"/>
        <v>0</v>
      </c>
      <c r="FP100" s="176">
        <f t="shared" si="446"/>
        <v>0</v>
      </c>
      <c r="FQ100" s="176">
        <f t="shared" si="446"/>
        <v>0</v>
      </c>
      <c r="FR100" s="176">
        <f t="shared" si="428"/>
        <v>0</v>
      </c>
      <c r="FS100" s="176">
        <f t="shared" si="428"/>
        <v>0</v>
      </c>
      <c r="FT100" s="176">
        <f t="shared" si="428"/>
        <v>0</v>
      </c>
      <c r="FU100" s="176">
        <f t="shared" si="428"/>
        <v>0</v>
      </c>
      <c r="FV100" s="176">
        <f t="shared" si="428"/>
        <v>0</v>
      </c>
      <c r="FW100" s="176">
        <f t="shared" si="428"/>
        <v>0</v>
      </c>
      <c r="FX100" s="176">
        <f t="shared" si="428"/>
        <v>0</v>
      </c>
      <c r="FY100" s="176">
        <f t="shared" si="428"/>
        <v>0</v>
      </c>
      <c r="FZ100" s="176">
        <f t="shared" si="428"/>
        <v>0</v>
      </c>
      <c r="GA100" s="176">
        <f t="shared" si="428"/>
        <v>0</v>
      </c>
      <c r="GB100" s="176">
        <f t="shared" si="464"/>
        <v>0</v>
      </c>
      <c r="GC100" s="176">
        <f t="shared" si="464"/>
        <v>0</v>
      </c>
      <c r="GD100" s="176">
        <f t="shared" si="464"/>
        <v>0</v>
      </c>
      <c r="GE100" s="176">
        <f t="shared" si="464"/>
        <v>0</v>
      </c>
      <c r="GF100" s="176">
        <f t="shared" si="464"/>
        <v>0</v>
      </c>
      <c r="GG100" s="176">
        <f t="shared" si="464"/>
        <v>0</v>
      </c>
      <c r="GH100" s="176">
        <f t="shared" si="464"/>
        <v>0</v>
      </c>
      <c r="GI100" s="176">
        <f t="shared" si="464"/>
        <v>0</v>
      </c>
      <c r="GJ100" s="176">
        <f t="shared" si="464"/>
        <v>0</v>
      </c>
      <c r="GK100" s="176">
        <f t="shared" si="464"/>
        <v>0</v>
      </c>
      <c r="GL100" s="176">
        <f t="shared" si="464"/>
        <v>0</v>
      </c>
      <c r="GM100" s="176">
        <f t="shared" si="464"/>
        <v>0</v>
      </c>
      <c r="GN100" s="176">
        <f t="shared" si="464"/>
        <v>0</v>
      </c>
      <c r="GO100" s="176">
        <f t="shared" si="464"/>
        <v>0</v>
      </c>
      <c r="GP100" s="176">
        <f t="shared" si="464"/>
        <v>0</v>
      </c>
      <c r="GQ100" s="187"/>
      <c r="GR100" s="176">
        <v>0</v>
      </c>
      <c r="GS100" s="176">
        <v>0</v>
      </c>
      <c r="GT100" s="176">
        <f t="shared" si="447"/>
        <v>50.237996587704082</v>
      </c>
      <c r="GU100" s="176">
        <f t="shared" si="447"/>
        <v>49.412770067260823</v>
      </c>
      <c r="GV100" s="176">
        <f t="shared" si="447"/>
        <v>45.801422691115</v>
      </c>
      <c r="GW100" s="176">
        <f t="shared" si="447"/>
        <v>44.244906333867497</v>
      </c>
      <c r="GX100" s="176">
        <f t="shared" si="447"/>
        <v>43.278963272664718</v>
      </c>
      <c r="GY100" s="176">
        <f t="shared" si="447"/>
        <v>0</v>
      </c>
      <c r="GZ100" s="176">
        <f t="shared" si="447"/>
        <v>0</v>
      </c>
      <c r="HA100" s="176">
        <f t="shared" si="447"/>
        <v>0</v>
      </c>
      <c r="HB100" s="176">
        <f t="shared" si="447"/>
        <v>0</v>
      </c>
      <c r="HC100" s="176">
        <f t="shared" si="447"/>
        <v>0</v>
      </c>
      <c r="HD100" s="176">
        <f t="shared" si="429"/>
        <v>0</v>
      </c>
      <c r="HE100" s="176">
        <f t="shared" si="429"/>
        <v>0</v>
      </c>
      <c r="HF100" s="176">
        <f t="shared" si="429"/>
        <v>0</v>
      </c>
      <c r="HG100" s="176">
        <f t="shared" si="429"/>
        <v>0</v>
      </c>
      <c r="HH100" s="176">
        <f t="shared" si="429"/>
        <v>0</v>
      </c>
      <c r="HI100" s="176">
        <f t="shared" si="429"/>
        <v>0</v>
      </c>
      <c r="HJ100" s="176">
        <f t="shared" si="429"/>
        <v>0</v>
      </c>
      <c r="HK100" s="176">
        <f t="shared" si="429"/>
        <v>0</v>
      </c>
      <c r="HL100" s="176">
        <f t="shared" si="429"/>
        <v>0</v>
      </c>
      <c r="HM100" s="176">
        <f t="shared" si="429"/>
        <v>0</v>
      </c>
      <c r="HN100" s="176">
        <f t="shared" si="465"/>
        <v>0</v>
      </c>
      <c r="HO100" s="176">
        <f t="shared" si="465"/>
        <v>0</v>
      </c>
      <c r="HP100" s="176">
        <f t="shared" si="465"/>
        <v>0</v>
      </c>
      <c r="HQ100" s="176">
        <f t="shared" si="465"/>
        <v>0</v>
      </c>
      <c r="HR100" s="176">
        <f t="shared" si="465"/>
        <v>0</v>
      </c>
      <c r="HS100" s="176">
        <f t="shared" si="465"/>
        <v>0</v>
      </c>
      <c r="HT100" s="176">
        <f t="shared" si="465"/>
        <v>0</v>
      </c>
      <c r="HU100" s="176">
        <f t="shared" si="465"/>
        <v>0</v>
      </c>
      <c r="HV100" s="176">
        <f t="shared" si="465"/>
        <v>0</v>
      </c>
      <c r="HW100" s="176">
        <f t="shared" si="465"/>
        <v>0</v>
      </c>
      <c r="HX100" s="176">
        <f t="shared" si="465"/>
        <v>0</v>
      </c>
      <c r="HY100" s="176">
        <f t="shared" si="465"/>
        <v>0</v>
      </c>
      <c r="HZ100" s="176">
        <f t="shared" si="465"/>
        <v>0</v>
      </c>
      <c r="IA100" s="176">
        <f t="shared" si="465"/>
        <v>0</v>
      </c>
      <c r="IB100" s="176">
        <f t="shared" si="465"/>
        <v>0</v>
      </c>
    </row>
    <row r="101" spans="1:236" s="144" customFormat="1">
      <c r="A101" s="418" t="s">
        <v>3</v>
      </c>
      <c r="B101" s="419">
        <f t="shared" si="415"/>
        <v>431346.60240476241</v>
      </c>
      <c r="C101" s="225">
        <f t="shared" si="416"/>
        <v>315668.41669523931</v>
      </c>
      <c r="D101" s="226">
        <f t="shared" si="76"/>
        <v>747015.01910000178</v>
      </c>
      <c r="E101" s="227">
        <f t="shared" si="417"/>
        <v>0</v>
      </c>
      <c r="F101" s="228">
        <f t="shared" si="418"/>
        <v>0</v>
      </c>
      <c r="G101" s="227">
        <f t="shared" si="419"/>
        <v>0</v>
      </c>
      <c r="H101" s="228">
        <f t="shared" si="420"/>
        <v>0</v>
      </c>
      <c r="I101" s="227">
        <f t="shared" si="81"/>
        <v>431346.60240476241</v>
      </c>
      <c r="J101" s="176">
        <f t="shared" si="82"/>
        <v>315668.41669523931</v>
      </c>
      <c r="K101" s="228">
        <f t="shared" si="83"/>
        <v>747015.01910000178</v>
      </c>
      <c r="L101" s="227">
        <f t="shared" si="421"/>
        <v>345077.28192380996</v>
      </c>
      <c r="M101" s="176">
        <f t="shared" si="422"/>
        <v>252534.73335619146</v>
      </c>
      <c r="N101" s="228">
        <f t="shared" si="86"/>
        <v>597612.01528000145</v>
      </c>
      <c r="O101" s="176">
        <f t="shared" si="356"/>
        <v>21.312810529930683</v>
      </c>
      <c r="P101" s="176">
        <f t="shared" si="443"/>
        <v>12.654517059874118</v>
      </c>
      <c r="Q101" s="176">
        <f t="shared" si="443"/>
        <v>12.199533217298415</v>
      </c>
      <c r="R101" s="176">
        <f t="shared" si="443"/>
        <v>12.146446171897532</v>
      </c>
      <c r="S101" s="176">
        <f t="shared" si="443"/>
        <v>11.319059966022223</v>
      </c>
      <c r="T101" s="176">
        <f t="shared" si="443"/>
        <v>10.424861219583638</v>
      </c>
      <c r="U101" s="176">
        <f t="shared" si="443"/>
        <v>10.08134510700213</v>
      </c>
      <c r="V101" s="176">
        <f t="shared" si="443"/>
        <v>9.7497444400845925</v>
      </c>
      <c r="W101" s="176">
        <f t="shared" si="443"/>
        <v>9.9344210389425793</v>
      </c>
      <c r="X101" s="176">
        <f t="shared" si="443"/>
        <v>10.071809293233175</v>
      </c>
      <c r="Y101" s="176">
        <f t="shared" si="443"/>
        <v>9.9331310155615657</v>
      </c>
      <c r="Z101" s="176">
        <f t="shared" si="426"/>
        <v>0</v>
      </c>
      <c r="AA101" s="176">
        <f t="shared" si="426"/>
        <v>0</v>
      </c>
      <c r="AB101" s="176">
        <f t="shared" si="426"/>
        <v>0</v>
      </c>
      <c r="AC101" s="176">
        <f t="shared" si="426"/>
        <v>0</v>
      </c>
      <c r="AD101" s="176">
        <f t="shared" si="426"/>
        <v>0</v>
      </c>
      <c r="AE101" s="176">
        <f t="shared" si="426"/>
        <v>0</v>
      </c>
      <c r="AF101" s="176">
        <f t="shared" si="426"/>
        <v>0</v>
      </c>
      <c r="AG101" s="176">
        <f t="shared" si="426"/>
        <v>0</v>
      </c>
      <c r="AH101" s="176">
        <f t="shared" si="426"/>
        <v>0</v>
      </c>
      <c r="AI101" s="176">
        <f t="shared" si="426"/>
        <v>0</v>
      </c>
      <c r="AJ101" s="176">
        <f t="shared" si="461"/>
        <v>0</v>
      </c>
      <c r="AK101" s="176">
        <f t="shared" si="461"/>
        <v>0</v>
      </c>
      <c r="AL101" s="176">
        <f t="shared" si="461"/>
        <v>0</v>
      </c>
      <c r="AM101" s="176">
        <f t="shared" si="461"/>
        <v>0</v>
      </c>
      <c r="AN101" s="176">
        <f t="shared" si="461"/>
        <v>0</v>
      </c>
      <c r="AO101" s="176">
        <f t="shared" si="461"/>
        <v>0</v>
      </c>
      <c r="AP101" s="176">
        <f t="shared" si="461"/>
        <v>0</v>
      </c>
      <c r="AQ101" s="176">
        <f t="shared" si="461"/>
        <v>0</v>
      </c>
      <c r="AR101" s="176">
        <f t="shared" si="461"/>
        <v>0</v>
      </c>
      <c r="AS101" s="176">
        <f t="shared" si="461"/>
        <v>0</v>
      </c>
      <c r="AT101" s="176">
        <f t="shared" si="461"/>
        <v>0</v>
      </c>
      <c r="AU101" s="176">
        <f t="shared" si="461"/>
        <v>0</v>
      </c>
      <c r="AV101" s="176">
        <f t="shared" si="461"/>
        <v>0</v>
      </c>
      <c r="AW101" s="176">
        <f t="shared" si="461"/>
        <v>0</v>
      </c>
      <c r="AX101" s="176">
        <f t="shared" si="461"/>
        <v>0</v>
      </c>
      <c r="AY101" s="187"/>
      <c r="AZ101" s="176">
        <f t="shared" si="444"/>
        <v>8.6582934700565648</v>
      </c>
      <c r="BA101" s="176">
        <f t="shared" si="444"/>
        <v>8.5254861406145483</v>
      </c>
      <c r="BB101" s="176">
        <f t="shared" si="444"/>
        <v>8.5763437031866268</v>
      </c>
      <c r="BC101" s="176">
        <f t="shared" si="444"/>
        <v>8.4354657471966696</v>
      </c>
      <c r="BD101" s="176">
        <f t="shared" si="444"/>
        <v>7.8189571594117755</v>
      </c>
      <c r="BE101" s="176">
        <f t="shared" si="444"/>
        <v>7.5532375812816657</v>
      </c>
      <c r="BF101" s="176">
        <f t="shared" si="444"/>
        <v>7.3883373015477618</v>
      </c>
      <c r="BG101" s="176">
        <f t="shared" si="444"/>
        <v>7.435509311492182</v>
      </c>
      <c r="BH101" s="176">
        <f t="shared" si="444"/>
        <v>7.5144455530143084</v>
      </c>
      <c r="BI101" s="176">
        <f t="shared" si="444"/>
        <v>7.5073621945222619</v>
      </c>
      <c r="BJ101" s="176">
        <f t="shared" si="427"/>
        <v>0</v>
      </c>
      <c r="BK101" s="176">
        <f t="shared" si="427"/>
        <v>0</v>
      </c>
      <c r="BL101" s="176">
        <f t="shared" si="427"/>
        <v>0</v>
      </c>
      <c r="BM101" s="176">
        <f t="shared" si="427"/>
        <v>0</v>
      </c>
      <c r="BN101" s="176">
        <f t="shared" si="427"/>
        <v>0</v>
      </c>
      <c r="BO101" s="176">
        <f t="shared" si="427"/>
        <v>0</v>
      </c>
      <c r="BP101" s="176">
        <f t="shared" si="427"/>
        <v>0</v>
      </c>
      <c r="BQ101" s="176">
        <f t="shared" si="427"/>
        <v>0</v>
      </c>
      <c r="BR101" s="176">
        <f t="shared" si="427"/>
        <v>0</v>
      </c>
      <c r="BS101" s="176">
        <f t="shared" si="427"/>
        <v>0</v>
      </c>
      <c r="BT101" s="176">
        <f t="shared" si="462"/>
        <v>0</v>
      </c>
      <c r="BU101" s="176">
        <f t="shared" si="462"/>
        <v>0</v>
      </c>
      <c r="BV101" s="176">
        <f t="shared" si="462"/>
        <v>0</v>
      </c>
      <c r="BW101" s="176">
        <f t="shared" si="462"/>
        <v>0</v>
      </c>
      <c r="BX101" s="176">
        <f t="shared" si="462"/>
        <v>0</v>
      </c>
      <c r="BY101" s="176">
        <f t="shared" si="462"/>
        <v>0</v>
      </c>
      <c r="BZ101" s="176">
        <f t="shared" si="462"/>
        <v>0</v>
      </c>
      <c r="CA101" s="176">
        <f t="shared" si="462"/>
        <v>0</v>
      </c>
      <c r="CB101" s="176">
        <f t="shared" si="462"/>
        <v>0</v>
      </c>
      <c r="CC101" s="176">
        <f t="shared" si="462"/>
        <v>0</v>
      </c>
      <c r="CD101" s="176">
        <f t="shared" si="462"/>
        <v>0</v>
      </c>
      <c r="CE101" s="176">
        <f t="shared" si="462"/>
        <v>0</v>
      </c>
      <c r="CF101" s="176">
        <f t="shared" si="462"/>
        <v>0</v>
      </c>
      <c r="CG101" s="176">
        <f t="shared" si="462"/>
        <v>0</v>
      </c>
      <c r="CH101" s="176">
        <f t="shared" si="462"/>
        <v>0</v>
      </c>
      <c r="CI101" s="187"/>
      <c r="CJ101" s="176">
        <v>0</v>
      </c>
      <c r="CK101" s="176">
        <f t="shared" si="519"/>
        <v>12.199533217298415</v>
      </c>
      <c r="CL101" s="176">
        <f t="shared" si="519"/>
        <v>12.146446171897532</v>
      </c>
      <c r="CM101" s="176">
        <f t="shared" si="519"/>
        <v>11.319059966022223</v>
      </c>
      <c r="CN101" s="176">
        <f t="shared" si="519"/>
        <v>10.424861219583638</v>
      </c>
      <c r="CO101" s="176">
        <f t="shared" si="519"/>
        <v>10.08134510700213</v>
      </c>
      <c r="CP101" s="176">
        <f t="shared" si="519"/>
        <v>9.7497444400845925</v>
      </c>
      <c r="CQ101" s="176">
        <f t="shared" si="519"/>
        <v>9.9344210389425793</v>
      </c>
      <c r="CR101" s="176">
        <f t="shared" si="519"/>
        <v>10.071809293233175</v>
      </c>
      <c r="CS101" s="176">
        <f t="shared" si="519"/>
        <v>9.9331310155615657</v>
      </c>
      <c r="CT101" s="176">
        <f t="shared" si="519"/>
        <v>9.8680578138660024</v>
      </c>
      <c r="CU101" s="176">
        <f t="shared" si="519"/>
        <v>0</v>
      </c>
      <c r="CV101" s="176">
        <f t="shared" si="519"/>
        <v>0</v>
      </c>
      <c r="CW101" s="176">
        <f t="shared" si="519"/>
        <v>0</v>
      </c>
      <c r="CX101" s="176">
        <f t="shared" si="519"/>
        <v>0</v>
      </c>
      <c r="CY101" s="176">
        <f t="shared" si="519"/>
        <v>0</v>
      </c>
      <c r="CZ101" s="176">
        <f t="shared" si="519"/>
        <v>0</v>
      </c>
      <c r="DA101" s="176">
        <f t="shared" si="519"/>
        <v>0</v>
      </c>
      <c r="DB101" s="176">
        <f t="shared" si="519"/>
        <v>0</v>
      </c>
      <c r="DC101" s="176">
        <f t="shared" si="519"/>
        <v>0</v>
      </c>
      <c r="DD101" s="176">
        <f t="shared" si="519"/>
        <v>0</v>
      </c>
      <c r="DE101" s="176">
        <f t="shared" si="519"/>
        <v>0</v>
      </c>
      <c r="DF101" s="176">
        <f t="shared" si="519"/>
        <v>0</v>
      </c>
      <c r="DG101" s="176">
        <f t="shared" si="519"/>
        <v>0</v>
      </c>
      <c r="DH101" s="176">
        <f t="shared" si="519"/>
        <v>0</v>
      </c>
      <c r="DI101" s="176">
        <f t="shared" si="519"/>
        <v>0</v>
      </c>
      <c r="DJ101" s="176">
        <f t="shared" si="519"/>
        <v>0</v>
      </c>
      <c r="DK101" s="176">
        <f t="shared" si="519"/>
        <v>0</v>
      </c>
      <c r="DL101" s="176">
        <f t="shared" si="519"/>
        <v>0</v>
      </c>
      <c r="DM101" s="176">
        <f t="shared" si="519"/>
        <v>0</v>
      </c>
      <c r="DN101" s="176">
        <f t="shared" si="519"/>
        <v>0</v>
      </c>
      <c r="DO101" s="176">
        <f t="shared" si="519"/>
        <v>0</v>
      </c>
      <c r="DP101" s="176">
        <f t="shared" si="519"/>
        <v>0</v>
      </c>
      <c r="DQ101" s="176">
        <f t="shared" si="519"/>
        <v>0</v>
      </c>
      <c r="DR101" s="176">
        <f t="shared" si="519"/>
        <v>0</v>
      </c>
      <c r="DS101" s="176">
        <f t="shared" si="519"/>
        <v>0</v>
      </c>
      <c r="DT101" s="187"/>
      <c r="DU101" s="176">
        <v>0</v>
      </c>
      <c r="DV101" s="176">
        <f t="shared" si="425"/>
        <v>8.5254861406145483</v>
      </c>
      <c r="DW101" s="176">
        <f t="shared" si="425"/>
        <v>8.5763437031866268</v>
      </c>
      <c r="DX101" s="176">
        <f t="shared" si="425"/>
        <v>8.4354657471966696</v>
      </c>
      <c r="DY101" s="176">
        <f t="shared" si="425"/>
        <v>7.8189571594117755</v>
      </c>
      <c r="DZ101" s="176">
        <f t="shared" si="425"/>
        <v>7.5532375812816657</v>
      </c>
      <c r="EA101" s="176">
        <f t="shared" si="425"/>
        <v>7.3883373015477618</v>
      </c>
      <c r="EB101" s="176">
        <f t="shared" si="425"/>
        <v>7.435509311492182</v>
      </c>
      <c r="EC101" s="176">
        <f t="shared" si="425"/>
        <v>7.5144455530143084</v>
      </c>
      <c r="ED101" s="176">
        <f t="shared" si="425"/>
        <v>7.5073621945222619</v>
      </c>
      <c r="EE101" s="176">
        <f t="shared" si="425"/>
        <v>7.400326035154503</v>
      </c>
      <c r="EF101" s="176">
        <f t="shared" si="424"/>
        <v>0</v>
      </c>
      <c r="EG101" s="176">
        <f t="shared" si="424"/>
        <v>0</v>
      </c>
      <c r="EH101" s="176">
        <f t="shared" si="424"/>
        <v>0</v>
      </c>
      <c r="EI101" s="176">
        <f t="shared" si="424"/>
        <v>0</v>
      </c>
      <c r="EJ101" s="176">
        <f t="shared" si="424"/>
        <v>0</v>
      </c>
      <c r="EK101" s="176">
        <f t="shared" si="424"/>
        <v>0</v>
      </c>
      <c r="EL101" s="176">
        <f t="shared" si="424"/>
        <v>0</v>
      </c>
      <c r="EM101" s="176">
        <f t="shared" si="424"/>
        <v>0</v>
      </c>
      <c r="EN101" s="176">
        <f t="shared" si="424"/>
        <v>0</v>
      </c>
      <c r="EO101" s="176">
        <f t="shared" si="424"/>
        <v>0</v>
      </c>
      <c r="EP101" s="176">
        <f t="shared" si="479"/>
        <v>0</v>
      </c>
      <c r="EQ101" s="176">
        <f t="shared" si="479"/>
        <v>0</v>
      </c>
      <c r="ER101" s="176">
        <f t="shared" si="479"/>
        <v>0</v>
      </c>
      <c r="ES101" s="176">
        <f t="shared" si="479"/>
        <v>0</v>
      </c>
      <c r="ET101" s="176">
        <f t="shared" si="479"/>
        <v>0</v>
      </c>
      <c r="EU101" s="176">
        <f t="shared" si="479"/>
        <v>0</v>
      </c>
      <c r="EV101" s="176">
        <f t="shared" si="479"/>
        <v>0</v>
      </c>
      <c r="EW101" s="176">
        <f t="shared" si="479"/>
        <v>0</v>
      </c>
      <c r="EX101" s="176">
        <f t="shared" si="479"/>
        <v>0</v>
      </c>
      <c r="EY101" s="176">
        <f t="shared" si="479"/>
        <v>0</v>
      </c>
      <c r="EZ101" s="176">
        <f t="shared" si="479"/>
        <v>0</v>
      </c>
      <c r="FA101" s="176">
        <f t="shared" si="479"/>
        <v>0</v>
      </c>
      <c r="FB101" s="176">
        <f t="shared" si="479"/>
        <v>0</v>
      </c>
      <c r="FC101" s="176">
        <f t="shared" si="479"/>
        <v>0</v>
      </c>
      <c r="FD101" s="176">
        <f t="shared" si="479"/>
        <v>0</v>
      </c>
      <c r="FE101" s="187"/>
      <c r="FF101" s="176">
        <v>0</v>
      </c>
      <c r="FG101" s="176">
        <v>99</v>
      </c>
      <c r="FH101" s="176">
        <f t="shared" si="446"/>
        <v>12.146446171897532</v>
      </c>
      <c r="FI101" s="176">
        <f t="shared" si="446"/>
        <v>11.319059966022223</v>
      </c>
      <c r="FJ101" s="176">
        <f t="shared" si="446"/>
        <v>10.424861219583638</v>
      </c>
      <c r="FK101" s="176">
        <f t="shared" si="446"/>
        <v>10.08134510700213</v>
      </c>
      <c r="FL101" s="176">
        <f t="shared" si="446"/>
        <v>9.7497444400845925</v>
      </c>
      <c r="FM101" s="176">
        <f t="shared" si="446"/>
        <v>9.9344210389425793</v>
      </c>
      <c r="FN101" s="176">
        <f t="shared" si="446"/>
        <v>10.071809293233175</v>
      </c>
      <c r="FO101" s="176">
        <f t="shared" si="446"/>
        <v>9.9331310155615657</v>
      </c>
      <c r="FP101" s="176">
        <f t="shared" si="446"/>
        <v>9.8680578138660024</v>
      </c>
      <c r="FQ101" s="176">
        <f t="shared" si="446"/>
        <v>9.5581939732536245</v>
      </c>
      <c r="FR101" s="176">
        <f t="shared" si="428"/>
        <v>0</v>
      </c>
      <c r="FS101" s="176">
        <f t="shared" si="428"/>
        <v>0</v>
      </c>
      <c r="FT101" s="176">
        <f t="shared" si="428"/>
        <v>0</v>
      </c>
      <c r="FU101" s="176">
        <f t="shared" si="428"/>
        <v>0</v>
      </c>
      <c r="FV101" s="176">
        <f t="shared" si="428"/>
        <v>0</v>
      </c>
      <c r="FW101" s="176">
        <f t="shared" si="428"/>
        <v>0</v>
      </c>
      <c r="FX101" s="176">
        <f t="shared" si="428"/>
        <v>0</v>
      </c>
      <c r="FY101" s="176">
        <f t="shared" si="428"/>
        <v>0</v>
      </c>
      <c r="FZ101" s="176">
        <f t="shared" si="428"/>
        <v>0</v>
      </c>
      <c r="GA101" s="176">
        <f t="shared" si="428"/>
        <v>0</v>
      </c>
      <c r="GB101" s="176">
        <f t="shared" si="464"/>
        <v>0</v>
      </c>
      <c r="GC101" s="176">
        <f t="shared" si="464"/>
        <v>0</v>
      </c>
      <c r="GD101" s="176">
        <f t="shared" si="464"/>
        <v>0</v>
      </c>
      <c r="GE101" s="176">
        <f t="shared" si="464"/>
        <v>0</v>
      </c>
      <c r="GF101" s="176">
        <f t="shared" si="464"/>
        <v>0</v>
      </c>
      <c r="GG101" s="176">
        <f t="shared" si="464"/>
        <v>0</v>
      </c>
      <c r="GH101" s="176">
        <f t="shared" si="464"/>
        <v>0</v>
      </c>
      <c r="GI101" s="176">
        <f t="shared" si="464"/>
        <v>0</v>
      </c>
      <c r="GJ101" s="176">
        <f t="shared" si="464"/>
        <v>0</v>
      </c>
      <c r="GK101" s="176">
        <f t="shared" si="464"/>
        <v>0</v>
      </c>
      <c r="GL101" s="176">
        <f t="shared" si="464"/>
        <v>0</v>
      </c>
      <c r="GM101" s="176">
        <f t="shared" si="464"/>
        <v>0</v>
      </c>
      <c r="GN101" s="176">
        <f t="shared" si="464"/>
        <v>0</v>
      </c>
      <c r="GO101" s="176">
        <f t="shared" si="464"/>
        <v>0</v>
      </c>
      <c r="GP101" s="176">
        <f t="shared" si="464"/>
        <v>0</v>
      </c>
      <c r="GQ101" s="187"/>
      <c r="GR101" s="176">
        <v>0</v>
      </c>
      <c r="GS101" s="176">
        <v>0</v>
      </c>
      <c r="GT101" s="176">
        <f t="shared" si="447"/>
        <v>8.5763437031866268</v>
      </c>
      <c r="GU101" s="176">
        <f t="shared" si="447"/>
        <v>8.4354657471966696</v>
      </c>
      <c r="GV101" s="176">
        <f t="shared" si="447"/>
        <v>7.8189571594117755</v>
      </c>
      <c r="GW101" s="176">
        <f t="shared" si="447"/>
        <v>7.5532375812816657</v>
      </c>
      <c r="GX101" s="176">
        <f t="shared" si="447"/>
        <v>7.3883373015477618</v>
      </c>
      <c r="GY101" s="176">
        <f t="shared" si="447"/>
        <v>7.435509311492182</v>
      </c>
      <c r="GZ101" s="176">
        <f t="shared" si="447"/>
        <v>7.5144455530143084</v>
      </c>
      <c r="HA101" s="176">
        <f t="shared" si="447"/>
        <v>7.5073621945222619</v>
      </c>
      <c r="HB101" s="176">
        <f t="shared" si="447"/>
        <v>7.400326035154503</v>
      </c>
      <c r="HC101" s="176">
        <f t="shared" si="447"/>
        <v>7.1288620917198848</v>
      </c>
      <c r="HD101" s="176">
        <f t="shared" si="429"/>
        <v>0</v>
      </c>
      <c r="HE101" s="176">
        <f t="shared" si="429"/>
        <v>0</v>
      </c>
      <c r="HF101" s="176">
        <f t="shared" si="429"/>
        <v>0</v>
      </c>
      <c r="HG101" s="176">
        <f t="shared" si="429"/>
        <v>0</v>
      </c>
      <c r="HH101" s="176">
        <f t="shared" si="429"/>
        <v>0</v>
      </c>
      <c r="HI101" s="176">
        <f t="shared" si="429"/>
        <v>0</v>
      </c>
      <c r="HJ101" s="176">
        <f t="shared" si="429"/>
        <v>0</v>
      </c>
      <c r="HK101" s="176">
        <f t="shared" si="429"/>
        <v>0</v>
      </c>
      <c r="HL101" s="176">
        <f t="shared" si="429"/>
        <v>0</v>
      </c>
      <c r="HM101" s="176">
        <f t="shared" si="429"/>
        <v>0</v>
      </c>
      <c r="HN101" s="176">
        <f t="shared" si="465"/>
        <v>0</v>
      </c>
      <c r="HO101" s="176">
        <f t="shared" si="465"/>
        <v>0</v>
      </c>
      <c r="HP101" s="176">
        <f t="shared" si="465"/>
        <v>0</v>
      </c>
      <c r="HQ101" s="176">
        <f t="shared" si="465"/>
        <v>0</v>
      </c>
      <c r="HR101" s="176">
        <f t="shared" si="465"/>
        <v>0</v>
      </c>
      <c r="HS101" s="176">
        <f t="shared" si="465"/>
        <v>0</v>
      </c>
      <c r="HT101" s="176">
        <f t="shared" si="465"/>
        <v>0</v>
      </c>
      <c r="HU101" s="176">
        <f t="shared" si="465"/>
        <v>0</v>
      </c>
      <c r="HV101" s="176">
        <f t="shared" si="465"/>
        <v>0</v>
      </c>
      <c r="HW101" s="176">
        <f t="shared" si="465"/>
        <v>0</v>
      </c>
      <c r="HX101" s="176">
        <f t="shared" si="465"/>
        <v>0</v>
      </c>
      <c r="HY101" s="176">
        <f t="shared" si="465"/>
        <v>0</v>
      </c>
      <c r="HZ101" s="176">
        <f t="shared" si="465"/>
        <v>0</v>
      </c>
      <c r="IA101" s="176">
        <f t="shared" si="465"/>
        <v>0</v>
      </c>
      <c r="IB101" s="176">
        <f t="shared" si="465"/>
        <v>0</v>
      </c>
    </row>
    <row r="102" spans="1:236" s="144" customFormat="1">
      <c r="A102" s="418" t="s">
        <v>66</v>
      </c>
      <c r="B102" s="419">
        <f t="shared" si="415"/>
        <v>0</v>
      </c>
      <c r="C102" s="225">
        <f t="shared" si="416"/>
        <v>571539.30055510311</v>
      </c>
      <c r="D102" s="226">
        <f t="shared" si="76"/>
        <v>571539.30055510311</v>
      </c>
      <c r="E102" s="227">
        <f t="shared" si="417"/>
        <v>0</v>
      </c>
      <c r="F102" s="228">
        <f t="shared" si="418"/>
        <v>0</v>
      </c>
      <c r="G102" s="227">
        <f t="shared" si="419"/>
        <v>0</v>
      </c>
      <c r="H102" s="228">
        <f t="shared" si="420"/>
        <v>0</v>
      </c>
      <c r="I102" s="227">
        <f t="shared" si="81"/>
        <v>0</v>
      </c>
      <c r="J102" s="176">
        <f t="shared" si="82"/>
        <v>571539.30055510311</v>
      </c>
      <c r="K102" s="228">
        <f t="shared" si="83"/>
        <v>571539.30055510311</v>
      </c>
      <c r="L102" s="227">
        <f t="shared" si="421"/>
        <v>0</v>
      </c>
      <c r="M102" s="176">
        <f t="shared" si="422"/>
        <v>571539.30055510311</v>
      </c>
      <c r="N102" s="228">
        <f t="shared" si="86"/>
        <v>571539.30055510311</v>
      </c>
      <c r="O102" s="176">
        <f t="shared" si="356"/>
        <v>74.265697128100243</v>
      </c>
      <c r="P102" s="176">
        <f t="shared" si="443"/>
        <v>0</v>
      </c>
      <c r="Q102" s="176">
        <f t="shared" si="443"/>
        <v>0</v>
      </c>
      <c r="R102" s="176">
        <f t="shared" si="443"/>
        <v>0</v>
      </c>
      <c r="S102" s="176">
        <f t="shared" si="443"/>
        <v>0</v>
      </c>
      <c r="T102" s="176">
        <f t="shared" si="443"/>
        <v>0</v>
      </c>
      <c r="U102" s="176">
        <f t="shared" si="443"/>
        <v>0</v>
      </c>
      <c r="V102" s="176">
        <f t="shared" si="443"/>
        <v>0</v>
      </c>
      <c r="W102" s="176">
        <f t="shared" si="443"/>
        <v>0</v>
      </c>
      <c r="X102" s="176">
        <f t="shared" si="443"/>
        <v>0</v>
      </c>
      <c r="Y102" s="176">
        <f t="shared" si="443"/>
        <v>0</v>
      </c>
      <c r="Z102" s="176">
        <f t="shared" si="426"/>
        <v>0</v>
      </c>
      <c r="AA102" s="176">
        <f t="shared" si="426"/>
        <v>0</v>
      </c>
      <c r="AB102" s="176">
        <f t="shared" si="426"/>
        <v>0</v>
      </c>
      <c r="AC102" s="176">
        <f t="shared" si="426"/>
        <v>0</v>
      </c>
      <c r="AD102" s="176">
        <f t="shared" si="426"/>
        <v>0</v>
      </c>
      <c r="AE102" s="176">
        <f t="shared" si="426"/>
        <v>0</v>
      </c>
      <c r="AF102" s="176">
        <f t="shared" si="426"/>
        <v>0</v>
      </c>
      <c r="AG102" s="176">
        <f t="shared" si="426"/>
        <v>0</v>
      </c>
      <c r="AH102" s="176">
        <f t="shared" si="426"/>
        <v>0</v>
      </c>
      <c r="AI102" s="176">
        <f t="shared" si="426"/>
        <v>0</v>
      </c>
      <c r="AJ102" s="176">
        <f t="shared" si="461"/>
        <v>0</v>
      </c>
      <c r="AK102" s="176">
        <f t="shared" si="461"/>
        <v>0</v>
      </c>
      <c r="AL102" s="176">
        <f t="shared" si="461"/>
        <v>0</v>
      </c>
      <c r="AM102" s="176">
        <f t="shared" si="461"/>
        <v>0</v>
      </c>
      <c r="AN102" s="176">
        <f t="shared" si="461"/>
        <v>0</v>
      </c>
      <c r="AO102" s="176">
        <f t="shared" si="461"/>
        <v>0</v>
      </c>
      <c r="AP102" s="176">
        <f t="shared" si="461"/>
        <v>0</v>
      </c>
      <c r="AQ102" s="176">
        <f t="shared" si="461"/>
        <v>0</v>
      </c>
      <c r="AR102" s="176">
        <f t="shared" si="461"/>
        <v>0</v>
      </c>
      <c r="AS102" s="176">
        <f t="shared" si="461"/>
        <v>0</v>
      </c>
      <c r="AT102" s="176">
        <f t="shared" si="461"/>
        <v>0</v>
      </c>
      <c r="AU102" s="176">
        <f t="shared" si="461"/>
        <v>0</v>
      </c>
      <c r="AV102" s="176">
        <f t="shared" si="461"/>
        <v>0</v>
      </c>
      <c r="AW102" s="176">
        <f t="shared" si="461"/>
        <v>0</v>
      </c>
      <c r="AX102" s="176">
        <f t="shared" si="461"/>
        <v>0</v>
      </c>
      <c r="AY102" s="187"/>
      <c r="AZ102" s="176">
        <f t="shared" si="444"/>
        <v>74.265697128100243</v>
      </c>
      <c r="BA102" s="176">
        <f t="shared" si="444"/>
        <v>73.126554762593386</v>
      </c>
      <c r="BB102" s="176">
        <f t="shared" si="444"/>
        <v>73.562780717709558</v>
      </c>
      <c r="BC102" s="176">
        <f t="shared" si="444"/>
        <v>72.354413312774781</v>
      </c>
      <c r="BD102" s="176">
        <f t="shared" si="444"/>
        <v>67.066368940561247</v>
      </c>
      <c r="BE102" s="176">
        <f t="shared" si="444"/>
        <v>64.787184274591695</v>
      </c>
      <c r="BF102" s="176">
        <f t="shared" si="444"/>
        <v>63.372767649259046</v>
      </c>
      <c r="BG102" s="176">
        <f t="shared" si="444"/>
        <v>63.777381123677714</v>
      </c>
      <c r="BH102" s="176">
        <f t="shared" si="444"/>
        <v>64.454449304097622</v>
      </c>
      <c r="BI102" s="176">
        <f t="shared" si="444"/>
        <v>64.39369246347546</v>
      </c>
      <c r="BJ102" s="176">
        <f t="shared" si="427"/>
        <v>63.475599883124389</v>
      </c>
      <c r="BK102" s="176">
        <f t="shared" si="427"/>
        <v>61.147143464542943</v>
      </c>
      <c r="BL102" s="176">
        <f t="shared" si="427"/>
        <v>60.397124908628662</v>
      </c>
      <c r="BM102" s="176">
        <f t="shared" si="427"/>
        <v>59.473685443015015</v>
      </c>
      <c r="BN102" s="176">
        <f t="shared" si="427"/>
        <v>57.111195704579636</v>
      </c>
      <c r="BO102" s="176">
        <f t="shared" si="427"/>
        <v>54.989675258654621</v>
      </c>
      <c r="BP102" s="176">
        <f t="shared" si="427"/>
        <v>54.193728644803073</v>
      </c>
      <c r="BQ102" s="176">
        <f t="shared" si="427"/>
        <v>51.129158126017188</v>
      </c>
      <c r="BR102" s="176">
        <f t="shared" si="427"/>
        <v>0</v>
      </c>
      <c r="BS102" s="176">
        <f t="shared" si="427"/>
        <v>0</v>
      </c>
      <c r="BT102" s="176">
        <f t="shared" si="462"/>
        <v>0</v>
      </c>
      <c r="BU102" s="176">
        <f t="shared" si="462"/>
        <v>0</v>
      </c>
      <c r="BV102" s="176">
        <f t="shared" si="462"/>
        <v>0</v>
      </c>
      <c r="BW102" s="176">
        <f t="shared" si="462"/>
        <v>0</v>
      </c>
      <c r="BX102" s="176">
        <f t="shared" si="462"/>
        <v>0</v>
      </c>
      <c r="BY102" s="176">
        <f t="shared" si="462"/>
        <v>0</v>
      </c>
      <c r="BZ102" s="176">
        <f t="shared" si="462"/>
        <v>0</v>
      </c>
      <c r="CA102" s="176">
        <f t="shared" si="462"/>
        <v>0</v>
      </c>
      <c r="CB102" s="176">
        <f t="shared" si="462"/>
        <v>0</v>
      </c>
      <c r="CC102" s="176">
        <f t="shared" si="462"/>
        <v>0</v>
      </c>
      <c r="CD102" s="176">
        <f t="shared" si="462"/>
        <v>0</v>
      </c>
      <c r="CE102" s="176">
        <f t="shared" si="462"/>
        <v>0</v>
      </c>
      <c r="CF102" s="176">
        <f t="shared" si="462"/>
        <v>0</v>
      </c>
      <c r="CG102" s="176">
        <f t="shared" si="462"/>
        <v>0</v>
      </c>
      <c r="CH102" s="176">
        <f t="shared" si="462"/>
        <v>0</v>
      </c>
      <c r="CI102" s="187"/>
      <c r="CJ102" s="176">
        <v>0</v>
      </c>
      <c r="CK102" s="176">
        <f t="shared" si="519"/>
        <v>0</v>
      </c>
      <c r="CL102" s="176">
        <f t="shared" si="519"/>
        <v>0</v>
      </c>
      <c r="CM102" s="176">
        <f t="shared" si="519"/>
        <v>0</v>
      </c>
      <c r="CN102" s="176">
        <f t="shared" si="519"/>
        <v>0</v>
      </c>
      <c r="CO102" s="176">
        <f t="shared" si="519"/>
        <v>0</v>
      </c>
      <c r="CP102" s="176">
        <f t="shared" si="519"/>
        <v>0</v>
      </c>
      <c r="CQ102" s="176">
        <f t="shared" si="519"/>
        <v>0</v>
      </c>
      <c r="CR102" s="176">
        <f t="shared" si="519"/>
        <v>0</v>
      </c>
      <c r="CS102" s="176">
        <f t="shared" si="519"/>
        <v>0</v>
      </c>
      <c r="CT102" s="176">
        <f t="shared" si="519"/>
        <v>0</v>
      </c>
      <c r="CU102" s="176">
        <f t="shared" si="519"/>
        <v>0</v>
      </c>
      <c r="CV102" s="176">
        <f t="shared" si="519"/>
        <v>0</v>
      </c>
      <c r="CW102" s="176">
        <f t="shared" si="519"/>
        <v>0</v>
      </c>
      <c r="CX102" s="176">
        <f t="shared" si="519"/>
        <v>0</v>
      </c>
      <c r="CY102" s="176">
        <f t="shared" si="519"/>
        <v>0</v>
      </c>
      <c r="CZ102" s="176">
        <f t="shared" si="519"/>
        <v>0</v>
      </c>
      <c r="DA102" s="176">
        <f t="shared" si="519"/>
        <v>0</v>
      </c>
      <c r="DB102" s="176">
        <f t="shared" si="519"/>
        <v>0</v>
      </c>
      <c r="DC102" s="176">
        <f t="shared" si="519"/>
        <v>0</v>
      </c>
      <c r="DD102" s="176">
        <f t="shared" si="519"/>
        <v>0</v>
      </c>
      <c r="DE102" s="176">
        <f t="shared" si="519"/>
        <v>0</v>
      </c>
      <c r="DF102" s="176">
        <f t="shared" si="519"/>
        <v>0</v>
      </c>
      <c r="DG102" s="176">
        <f t="shared" si="519"/>
        <v>0</v>
      </c>
      <c r="DH102" s="176">
        <f t="shared" si="519"/>
        <v>0</v>
      </c>
      <c r="DI102" s="176">
        <f t="shared" si="519"/>
        <v>0</v>
      </c>
      <c r="DJ102" s="176">
        <f t="shared" si="519"/>
        <v>0</v>
      </c>
      <c r="DK102" s="176">
        <f t="shared" si="519"/>
        <v>0</v>
      </c>
      <c r="DL102" s="176">
        <f t="shared" si="519"/>
        <v>0</v>
      </c>
      <c r="DM102" s="176">
        <f t="shared" si="519"/>
        <v>0</v>
      </c>
      <c r="DN102" s="176">
        <f t="shared" si="519"/>
        <v>0</v>
      </c>
      <c r="DO102" s="176">
        <f t="shared" si="519"/>
        <v>0</v>
      </c>
      <c r="DP102" s="176">
        <f t="shared" si="519"/>
        <v>0</v>
      </c>
      <c r="DQ102" s="176">
        <f t="shared" si="519"/>
        <v>0</v>
      </c>
      <c r="DR102" s="176">
        <f t="shared" si="519"/>
        <v>0</v>
      </c>
      <c r="DS102" s="176">
        <f t="shared" si="519"/>
        <v>0</v>
      </c>
      <c r="DT102" s="187"/>
      <c r="DU102" s="176">
        <v>0</v>
      </c>
      <c r="DV102" s="176">
        <f t="shared" si="425"/>
        <v>73.126554762593386</v>
      </c>
      <c r="DW102" s="176">
        <f t="shared" si="425"/>
        <v>73.562780717709558</v>
      </c>
      <c r="DX102" s="176">
        <f t="shared" si="425"/>
        <v>72.354413312774781</v>
      </c>
      <c r="DY102" s="176">
        <f t="shared" si="425"/>
        <v>67.066368940561247</v>
      </c>
      <c r="DZ102" s="176">
        <f t="shared" si="425"/>
        <v>64.787184274591695</v>
      </c>
      <c r="EA102" s="176">
        <f t="shared" si="425"/>
        <v>63.372767649259046</v>
      </c>
      <c r="EB102" s="176">
        <f t="shared" si="425"/>
        <v>63.777381123677714</v>
      </c>
      <c r="EC102" s="176">
        <f t="shared" si="425"/>
        <v>64.454449304097622</v>
      </c>
      <c r="ED102" s="176">
        <f t="shared" si="425"/>
        <v>64.39369246347546</v>
      </c>
      <c r="EE102" s="176">
        <f t="shared" si="425"/>
        <v>63.475599883124389</v>
      </c>
      <c r="EF102" s="176">
        <f t="shared" si="424"/>
        <v>61.147143464542943</v>
      </c>
      <c r="EG102" s="176">
        <f t="shared" si="424"/>
        <v>60.397124908628662</v>
      </c>
      <c r="EH102" s="176">
        <f t="shared" si="424"/>
        <v>59.473685443015015</v>
      </c>
      <c r="EI102" s="176">
        <f t="shared" si="424"/>
        <v>57.111195704579636</v>
      </c>
      <c r="EJ102" s="176">
        <f t="shared" si="424"/>
        <v>54.989675258654621</v>
      </c>
      <c r="EK102" s="176">
        <f t="shared" si="424"/>
        <v>54.193728644803073</v>
      </c>
      <c r="EL102" s="176">
        <f t="shared" si="424"/>
        <v>51.129158126017188</v>
      </c>
      <c r="EM102" s="176">
        <f t="shared" si="424"/>
        <v>50.933363697583459</v>
      </c>
      <c r="EN102" s="176">
        <f t="shared" si="424"/>
        <v>0</v>
      </c>
      <c r="EO102" s="176">
        <f t="shared" si="424"/>
        <v>0</v>
      </c>
      <c r="EP102" s="176">
        <f t="shared" si="479"/>
        <v>0</v>
      </c>
      <c r="EQ102" s="176">
        <f t="shared" si="479"/>
        <v>0</v>
      </c>
      <c r="ER102" s="176">
        <f t="shared" si="479"/>
        <v>0</v>
      </c>
      <c r="ES102" s="176">
        <f t="shared" si="479"/>
        <v>0</v>
      </c>
      <c r="ET102" s="176">
        <f t="shared" si="479"/>
        <v>0</v>
      </c>
      <c r="EU102" s="176">
        <f t="shared" si="479"/>
        <v>0</v>
      </c>
      <c r="EV102" s="176">
        <f t="shared" si="479"/>
        <v>0</v>
      </c>
      <c r="EW102" s="176">
        <f t="shared" si="479"/>
        <v>0</v>
      </c>
      <c r="EX102" s="176">
        <f t="shared" si="479"/>
        <v>0</v>
      </c>
      <c r="EY102" s="176">
        <f t="shared" si="479"/>
        <v>0</v>
      </c>
      <c r="EZ102" s="176">
        <f t="shared" si="479"/>
        <v>0</v>
      </c>
      <c r="FA102" s="176">
        <f t="shared" si="479"/>
        <v>0</v>
      </c>
      <c r="FB102" s="176">
        <f t="shared" si="479"/>
        <v>0</v>
      </c>
      <c r="FC102" s="176">
        <f t="shared" si="479"/>
        <v>0</v>
      </c>
      <c r="FD102" s="176">
        <f t="shared" si="479"/>
        <v>0</v>
      </c>
      <c r="FE102" s="187"/>
      <c r="FF102" s="176">
        <v>0</v>
      </c>
      <c r="FG102" s="176">
        <v>100</v>
      </c>
      <c r="FH102" s="176">
        <f t="shared" si="446"/>
        <v>0</v>
      </c>
      <c r="FI102" s="176">
        <f t="shared" si="446"/>
        <v>0</v>
      </c>
      <c r="FJ102" s="176">
        <f t="shared" si="446"/>
        <v>0</v>
      </c>
      <c r="FK102" s="176">
        <f t="shared" si="446"/>
        <v>0</v>
      </c>
      <c r="FL102" s="176">
        <f t="shared" si="446"/>
        <v>0</v>
      </c>
      <c r="FM102" s="176">
        <f t="shared" si="446"/>
        <v>0</v>
      </c>
      <c r="FN102" s="176">
        <f t="shared" si="446"/>
        <v>0</v>
      </c>
      <c r="FO102" s="176">
        <f t="shared" si="446"/>
        <v>0</v>
      </c>
      <c r="FP102" s="176">
        <f t="shared" si="446"/>
        <v>0</v>
      </c>
      <c r="FQ102" s="176">
        <f t="shared" si="446"/>
        <v>0</v>
      </c>
      <c r="FR102" s="176">
        <f t="shared" si="428"/>
        <v>0</v>
      </c>
      <c r="FS102" s="176">
        <f t="shared" si="428"/>
        <v>0</v>
      </c>
      <c r="FT102" s="176">
        <f t="shared" si="428"/>
        <v>0</v>
      </c>
      <c r="FU102" s="176">
        <f t="shared" si="428"/>
        <v>0</v>
      </c>
      <c r="FV102" s="176">
        <f t="shared" si="428"/>
        <v>0</v>
      </c>
      <c r="FW102" s="176">
        <f t="shared" si="428"/>
        <v>0</v>
      </c>
      <c r="FX102" s="176">
        <f t="shared" si="428"/>
        <v>0</v>
      </c>
      <c r="FY102" s="176">
        <f t="shared" si="428"/>
        <v>0</v>
      </c>
      <c r="FZ102" s="176">
        <f t="shared" si="428"/>
        <v>0</v>
      </c>
      <c r="GA102" s="176">
        <f t="shared" si="428"/>
        <v>0</v>
      </c>
      <c r="GB102" s="176">
        <f t="shared" si="464"/>
        <v>0</v>
      </c>
      <c r="GC102" s="176">
        <f t="shared" si="464"/>
        <v>0</v>
      </c>
      <c r="GD102" s="176">
        <f t="shared" si="464"/>
        <v>0</v>
      </c>
      <c r="GE102" s="176">
        <f t="shared" si="464"/>
        <v>0</v>
      </c>
      <c r="GF102" s="176">
        <f t="shared" si="464"/>
        <v>0</v>
      </c>
      <c r="GG102" s="176">
        <f t="shared" si="464"/>
        <v>0</v>
      </c>
      <c r="GH102" s="176">
        <f t="shared" si="464"/>
        <v>0</v>
      </c>
      <c r="GI102" s="176">
        <f t="shared" si="464"/>
        <v>0</v>
      </c>
      <c r="GJ102" s="176">
        <f t="shared" si="464"/>
        <v>0</v>
      </c>
      <c r="GK102" s="176">
        <f t="shared" si="464"/>
        <v>0</v>
      </c>
      <c r="GL102" s="176">
        <f t="shared" si="464"/>
        <v>0</v>
      </c>
      <c r="GM102" s="176">
        <f t="shared" si="464"/>
        <v>0</v>
      </c>
      <c r="GN102" s="176">
        <f t="shared" si="464"/>
        <v>0</v>
      </c>
      <c r="GO102" s="176">
        <f t="shared" si="464"/>
        <v>0</v>
      </c>
      <c r="GP102" s="176">
        <f t="shared" si="464"/>
        <v>0</v>
      </c>
      <c r="GQ102" s="187"/>
      <c r="GR102" s="176">
        <v>0</v>
      </c>
      <c r="GS102" s="176">
        <v>0</v>
      </c>
      <c r="GT102" s="176">
        <f t="shared" si="447"/>
        <v>73.562780717709558</v>
      </c>
      <c r="GU102" s="176">
        <f t="shared" si="447"/>
        <v>72.354413312774781</v>
      </c>
      <c r="GV102" s="176">
        <f t="shared" si="447"/>
        <v>67.066368940561247</v>
      </c>
      <c r="GW102" s="176">
        <f t="shared" si="447"/>
        <v>64.787184274591695</v>
      </c>
      <c r="GX102" s="176">
        <f t="shared" si="447"/>
        <v>63.372767649259046</v>
      </c>
      <c r="GY102" s="176">
        <f t="shared" si="447"/>
        <v>63.777381123677714</v>
      </c>
      <c r="GZ102" s="176">
        <f t="shared" si="447"/>
        <v>64.454449304097622</v>
      </c>
      <c r="HA102" s="176">
        <f t="shared" si="447"/>
        <v>64.39369246347546</v>
      </c>
      <c r="HB102" s="176">
        <f t="shared" si="447"/>
        <v>63.475599883124389</v>
      </c>
      <c r="HC102" s="176">
        <f t="shared" si="447"/>
        <v>61.147143464542943</v>
      </c>
      <c r="HD102" s="176">
        <f t="shared" si="429"/>
        <v>60.397124908628662</v>
      </c>
      <c r="HE102" s="176">
        <f t="shared" si="429"/>
        <v>59.473685443015015</v>
      </c>
      <c r="HF102" s="176">
        <f t="shared" si="429"/>
        <v>57.111195704579636</v>
      </c>
      <c r="HG102" s="176">
        <f t="shared" si="429"/>
        <v>54.989675258654621</v>
      </c>
      <c r="HH102" s="176">
        <f t="shared" si="429"/>
        <v>54.193728644803073</v>
      </c>
      <c r="HI102" s="176">
        <f t="shared" si="429"/>
        <v>51.129158126017188</v>
      </c>
      <c r="HJ102" s="176">
        <f t="shared" si="429"/>
        <v>50.933363697583459</v>
      </c>
      <c r="HK102" s="176">
        <f t="shared" si="429"/>
        <v>49.286730835684146</v>
      </c>
      <c r="HL102" s="176">
        <f t="shared" si="429"/>
        <v>0</v>
      </c>
      <c r="HM102" s="176">
        <f t="shared" si="429"/>
        <v>0</v>
      </c>
      <c r="HN102" s="176">
        <f t="shared" si="465"/>
        <v>0</v>
      </c>
      <c r="HO102" s="176">
        <f t="shared" si="465"/>
        <v>0</v>
      </c>
      <c r="HP102" s="176">
        <f t="shared" si="465"/>
        <v>0</v>
      </c>
      <c r="HQ102" s="176">
        <f t="shared" si="465"/>
        <v>0</v>
      </c>
      <c r="HR102" s="176">
        <f t="shared" si="465"/>
        <v>0</v>
      </c>
      <c r="HS102" s="176">
        <f t="shared" si="465"/>
        <v>0</v>
      </c>
      <c r="HT102" s="176">
        <f t="shared" si="465"/>
        <v>0</v>
      </c>
      <c r="HU102" s="176">
        <f t="shared" si="465"/>
        <v>0</v>
      </c>
      <c r="HV102" s="176">
        <f t="shared" si="465"/>
        <v>0</v>
      </c>
      <c r="HW102" s="176">
        <f t="shared" si="465"/>
        <v>0</v>
      </c>
      <c r="HX102" s="176">
        <f t="shared" si="465"/>
        <v>0</v>
      </c>
      <c r="HY102" s="176">
        <f t="shared" si="465"/>
        <v>0</v>
      </c>
      <c r="HZ102" s="176">
        <f t="shared" si="465"/>
        <v>0</v>
      </c>
      <c r="IA102" s="176">
        <f t="shared" si="465"/>
        <v>0</v>
      </c>
      <c r="IB102" s="176">
        <f t="shared" si="465"/>
        <v>0</v>
      </c>
    </row>
    <row r="103" spans="1:236" s="144" customFormat="1">
      <c r="A103" s="188" t="s">
        <v>255</v>
      </c>
      <c r="B103" s="419">
        <f t="shared" ref="B103" si="535">SUM(P103:AX103)*VLOOKUP($A103,input,12,FALSE)</f>
        <v>0</v>
      </c>
      <c r="C103" s="225">
        <f t="shared" ref="C103" si="536">SUM(AZ103:CH103)*VLOOKUP($A103,input,12,FALSE)</f>
        <v>721282.59730054007</v>
      </c>
      <c r="D103" s="226">
        <f t="shared" ref="D103" si="537">SUM(B103:C103)</f>
        <v>721282.59730054007</v>
      </c>
      <c r="E103" s="227">
        <f t="shared" si="417"/>
        <v>0</v>
      </c>
      <c r="F103" s="228">
        <f t="shared" si="418"/>
        <v>0</v>
      </c>
      <c r="G103" s="227">
        <f t="shared" si="419"/>
        <v>0</v>
      </c>
      <c r="H103" s="228">
        <f t="shared" si="420"/>
        <v>0</v>
      </c>
      <c r="I103" s="227">
        <f t="shared" si="81"/>
        <v>0</v>
      </c>
      <c r="J103" s="176">
        <f t="shared" si="82"/>
        <v>721282.59730054007</v>
      </c>
      <c r="K103" s="228">
        <f t="shared" si="83"/>
        <v>721282.59730054007</v>
      </c>
      <c r="L103" s="227">
        <f t="shared" si="421"/>
        <v>0</v>
      </c>
      <c r="M103" s="176">
        <f t="shared" si="422"/>
        <v>577026.07784043206</v>
      </c>
      <c r="N103" s="228">
        <f t="shared" ref="N103" si="538">SUM(L103:M103)</f>
        <v>577026.07784043206</v>
      </c>
      <c r="O103" s="176">
        <f t="shared" si="356"/>
        <v>74.265697128100243</v>
      </c>
      <c r="P103" s="176">
        <f t="shared" si="443"/>
        <v>0</v>
      </c>
      <c r="Q103" s="176">
        <f t="shared" si="443"/>
        <v>0</v>
      </c>
      <c r="R103" s="176">
        <f t="shared" si="443"/>
        <v>0</v>
      </c>
      <c r="S103" s="176">
        <f t="shared" si="443"/>
        <v>0</v>
      </c>
      <c r="T103" s="176">
        <f t="shared" si="443"/>
        <v>0</v>
      </c>
      <c r="U103" s="176">
        <f t="shared" si="443"/>
        <v>0</v>
      </c>
      <c r="V103" s="176">
        <f t="shared" si="443"/>
        <v>0</v>
      </c>
      <c r="W103" s="176">
        <f t="shared" si="443"/>
        <v>0</v>
      </c>
      <c r="X103" s="176">
        <f t="shared" si="443"/>
        <v>0</v>
      </c>
      <c r="Y103" s="176">
        <f t="shared" si="443"/>
        <v>0</v>
      </c>
      <c r="Z103" s="176">
        <f t="shared" si="426"/>
        <v>0</v>
      </c>
      <c r="AA103" s="176">
        <f t="shared" si="426"/>
        <v>0</v>
      </c>
      <c r="AB103" s="176">
        <f t="shared" si="426"/>
        <v>0</v>
      </c>
      <c r="AC103" s="176">
        <f t="shared" si="426"/>
        <v>0</v>
      </c>
      <c r="AD103" s="176">
        <f t="shared" si="426"/>
        <v>0</v>
      </c>
      <c r="AE103" s="176">
        <f t="shared" si="426"/>
        <v>0</v>
      </c>
      <c r="AF103" s="176">
        <f t="shared" si="426"/>
        <v>0</v>
      </c>
      <c r="AG103" s="176">
        <f t="shared" si="426"/>
        <v>0</v>
      </c>
      <c r="AH103" s="176">
        <f t="shared" si="426"/>
        <v>0</v>
      </c>
      <c r="AI103" s="176">
        <f t="shared" si="426"/>
        <v>0</v>
      </c>
      <c r="AJ103" s="176">
        <f t="shared" si="461"/>
        <v>0</v>
      </c>
      <c r="AK103" s="176">
        <f t="shared" si="461"/>
        <v>0</v>
      </c>
      <c r="AL103" s="176">
        <f t="shared" si="461"/>
        <v>0</v>
      </c>
      <c r="AM103" s="176">
        <f t="shared" si="461"/>
        <v>0</v>
      </c>
      <c r="AN103" s="176">
        <f t="shared" si="461"/>
        <v>0</v>
      </c>
      <c r="AO103" s="176">
        <f t="shared" si="461"/>
        <v>0</v>
      </c>
      <c r="AP103" s="176">
        <f t="shared" si="461"/>
        <v>0</v>
      </c>
      <c r="AQ103" s="176">
        <f t="shared" si="461"/>
        <v>0</v>
      </c>
      <c r="AR103" s="176">
        <f t="shared" si="461"/>
        <v>0</v>
      </c>
      <c r="AS103" s="176">
        <f t="shared" si="461"/>
        <v>0</v>
      </c>
      <c r="AT103" s="176">
        <f t="shared" si="461"/>
        <v>0</v>
      </c>
      <c r="AU103" s="176">
        <f t="shared" si="461"/>
        <v>0</v>
      </c>
      <c r="AV103" s="176">
        <f t="shared" si="461"/>
        <v>0</v>
      </c>
      <c r="AW103" s="176">
        <f t="shared" si="461"/>
        <v>0</v>
      </c>
      <c r="AX103" s="176">
        <f t="shared" si="461"/>
        <v>0</v>
      </c>
      <c r="AY103" s="187"/>
      <c r="AZ103" s="176">
        <f t="shared" si="444"/>
        <v>74.265697128100243</v>
      </c>
      <c r="BA103" s="176">
        <f t="shared" si="444"/>
        <v>73.126554762593386</v>
      </c>
      <c r="BB103" s="176">
        <f t="shared" si="444"/>
        <v>73.562780717709558</v>
      </c>
      <c r="BC103" s="176">
        <f t="shared" si="444"/>
        <v>72.354413312774781</v>
      </c>
      <c r="BD103" s="176">
        <f t="shared" si="444"/>
        <v>67.066368940561247</v>
      </c>
      <c r="BE103" s="176">
        <f t="shared" si="444"/>
        <v>64.787184274591695</v>
      </c>
      <c r="BF103" s="176">
        <f t="shared" si="444"/>
        <v>63.372767649259046</v>
      </c>
      <c r="BG103" s="176">
        <f t="shared" si="444"/>
        <v>63.777381123677714</v>
      </c>
      <c r="BH103" s="176">
        <f t="shared" si="444"/>
        <v>64.454449304097622</v>
      </c>
      <c r="BI103" s="176">
        <f t="shared" si="444"/>
        <v>64.39369246347546</v>
      </c>
      <c r="BJ103" s="176">
        <f t="shared" si="427"/>
        <v>63.475599883124389</v>
      </c>
      <c r="BK103" s="176">
        <f t="shared" si="427"/>
        <v>61.147143464542943</v>
      </c>
      <c r="BL103" s="176">
        <f t="shared" si="427"/>
        <v>60.397124908628662</v>
      </c>
      <c r="BM103" s="176">
        <f t="shared" si="427"/>
        <v>59.473685443015015</v>
      </c>
      <c r="BN103" s="176">
        <f t="shared" si="427"/>
        <v>57.111195704579636</v>
      </c>
      <c r="BO103" s="176">
        <f t="shared" si="427"/>
        <v>54.989675258654621</v>
      </c>
      <c r="BP103" s="176">
        <f t="shared" si="427"/>
        <v>54.193728644803073</v>
      </c>
      <c r="BQ103" s="176">
        <f t="shared" si="427"/>
        <v>51.129158126017188</v>
      </c>
      <c r="BR103" s="176">
        <f t="shared" si="427"/>
        <v>0</v>
      </c>
      <c r="BS103" s="176">
        <f t="shared" si="427"/>
        <v>0</v>
      </c>
      <c r="BT103" s="176">
        <f t="shared" si="462"/>
        <v>0</v>
      </c>
      <c r="BU103" s="176">
        <f t="shared" si="462"/>
        <v>0</v>
      </c>
      <c r="BV103" s="176">
        <f t="shared" si="462"/>
        <v>0</v>
      </c>
      <c r="BW103" s="176">
        <f t="shared" si="462"/>
        <v>0</v>
      </c>
      <c r="BX103" s="176">
        <f t="shared" si="462"/>
        <v>0</v>
      </c>
      <c r="BY103" s="176">
        <f t="shared" si="462"/>
        <v>0</v>
      </c>
      <c r="BZ103" s="176">
        <f t="shared" si="462"/>
        <v>0</v>
      </c>
      <c r="CA103" s="176">
        <f t="shared" si="462"/>
        <v>0</v>
      </c>
      <c r="CB103" s="176">
        <f t="shared" si="462"/>
        <v>0</v>
      </c>
      <c r="CC103" s="176">
        <f t="shared" si="462"/>
        <v>0</v>
      </c>
      <c r="CD103" s="176">
        <f t="shared" si="462"/>
        <v>0</v>
      </c>
      <c r="CE103" s="176">
        <f t="shared" si="462"/>
        <v>0</v>
      </c>
      <c r="CF103" s="176">
        <f t="shared" si="462"/>
        <v>0</v>
      </c>
      <c r="CG103" s="176">
        <f t="shared" si="462"/>
        <v>0</v>
      </c>
      <c r="CH103" s="176">
        <f t="shared" si="462"/>
        <v>0</v>
      </c>
      <c r="CI103" s="187"/>
      <c r="CJ103" s="176">
        <v>0</v>
      </c>
      <c r="CK103" s="176">
        <f t="shared" si="519"/>
        <v>0</v>
      </c>
      <c r="CL103" s="176">
        <f t="shared" si="519"/>
        <v>0</v>
      </c>
      <c r="CM103" s="176">
        <f t="shared" si="519"/>
        <v>0</v>
      </c>
      <c r="CN103" s="176">
        <f t="shared" si="519"/>
        <v>0</v>
      </c>
      <c r="CO103" s="176">
        <f t="shared" si="519"/>
        <v>0</v>
      </c>
      <c r="CP103" s="176">
        <f t="shared" si="519"/>
        <v>0</v>
      </c>
      <c r="CQ103" s="176">
        <f t="shared" si="519"/>
        <v>0</v>
      </c>
      <c r="CR103" s="176">
        <f t="shared" si="519"/>
        <v>0</v>
      </c>
      <c r="CS103" s="176">
        <f t="shared" si="519"/>
        <v>0</v>
      </c>
      <c r="CT103" s="176">
        <f t="shared" si="519"/>
        <v>0</v>
      </c>
      <c r="CU103" s="176">
        <f t="shared" si="519"/>
        <v>0</v>
      </c>
      <c r="CV103" s="176">
        <f t="shared" si="519"/>
        <v>0</v>
      </c>
      <c r="CW103" s="176">
        <f t="shared" si="519"/>
        <v>0</v>
      </c>
      <c r="CX103" s="176">
        <f t="shared" si="519"/>
        <v>0</v>
      </c>
      <c r="CY103" s="176">
        <f t="shared" si="519"/>
        <v>0</v>
      </c>
      <c r="CZ103" s="176">
        <f t="shared" si="519"/>
        <v>0</v>
      </c>
      <c r="DA103" s="176">
        <f t="shared" si="519"/>
        <v>0</v>
      </c>
      <c r="DB103" s="176">
        <f t="shared" si="519"/>
        <v>0</v>
      </c>
      <c r="DC103" s="176">
        <f t="shared" si="519"/>
        <v>0</v>
      </c>
      <c r="DD103" s="176">
        <f t="shared" si="519"/>
        <v>0</v>
      </c>
      <c r="DE103" s="176">
        <f t="shared" si="519"/>
        <v>0</v>
      </c>
      <c r="DF103" s="176">
        <f t="shared" si="519"/>
        <v>0</v>
      </c>
      <c r="DG103" s="176">
        <f t="shared" si="519"/>
        <v>0</v>
      </c>
      <c r="DH103" s="176">
        <f t="shared" si="519"/>
        <v>0</v>
      </c>
      <c r="DI103" s="176">
        <f t="shared" si="519"/>
        <v>0</v>
      </c>
      <c r="DJ103" s="176">
        <f t="shared" si="519"/>
        <v>0</v>
      </c>
      <c r="DK103" s="176">
        <f t="shared" si="519"/>
        <v>0</v>
      </c>
      <c r="DL103" s="176">
        <f t="shared" si="519"/>
        <v>0</v>
      </c>
      <c r="DM103" s="176">
        <f t="shared" si="519"/>
        <v>0</v>
      </c>
      <c r="DN103" s="176">
        <f t="shared" si="519"/>
        <v>0</v>
      </c>
      <c r="DO103" s="176">
        <f t="shared" si="519"/>
        <v>0</v>
      </c>
      <c r="DP103" s="176">
        <f t="shared" si="519"/>
        <v>0</v>
      </c>
      <c r="DQ103" s="176">
        <f t="shared" si="519"/>
        <v>0</v>
      </c>
      <c r="DR103" s="176">
        <f t="shared" si="519"/>
        <v>0</v>
      </c>
      <c r="DS103" s="176">
        <f t="shared" si="519"/>
        <v>0</v>
      </c>
      <c r="DT103" s="187"/>
      <c r="DU103" s="176">
        <v>0</v>
      </c>
      <c r="DV103" s="176">
        <f t="shared" si="425"/>
        <v>73.126554762593386</v>
      </c>
      <c r="DW103" s="176">
        <f t="shared" si="425"/>
        <v>73.562780717709558</v>
      </c>
      <c r="DX103" s="176">
        <f t="shared" si="425"/>
        <v>72.354413312774781</v>
      </c>
      <c r="DY103" s="176">
        <f t="shared" si="425"/>
        <v>67.066368940561247</v>
      </c>
      <c r="DZ103" s="176">
        <f t="shared" si="425"/>
        <v>64.787184274591695</v>
      </c>
      <c r="EA103" s="176">
        <f t="shared" si="425"/>
        <v>63.372767649259046</v>
      </c>
      <c r="EB103" s="176">
        <f t="shared" si="425"/>
        <v>63.777381123677714</v>
      </c>
      <c r="EC103" s="176">
        <f t="shared" si="425"/>
        <v>64.454449304097622</v>
      </c>
      <c r="ED103" s="176">
        <f t="shared" si="425"/>
        <v>64.39369246347546</v>
      </c>
      <c r="EE103" s="176">
        <f t="shared" si="425"/>
        <v>63.475599883124389</v>
      </c>
      <c r="EF103" s="176">
        <f t="shared" si="424"/>
        <v>61.147143464542943</v>
      </c>
      <c r="EG103" s="176">
        <f t="shared" si="424"/>
        <v>60.397124908628662</v>
      </c>
      <c r="EH103" s="176">
        <f t="shared" si="424"/>
        <v>59.473685443015015</v>
      </c>
      <c r="EI103" s="176">
        <f t="shared" si="424"/>
        <v>57.111195704579636</v>
      </c>
      <c r="EJ103" s="176">
        <f t="shared" si="424"/>
        <v>54.989675258654621</v>
      </c>
      <c r="EK103" s="176">
        <f t="shared" si="424"/>
        <v>54.193728644803073</v>
      </c>
      <c r="EL103" s="176">
        <f t="shared" ref="EF103:EO129" si="539">IF(EL$1-1&lt;=VLOOKUP($A103,input,7,FALSE),(VLOOKUP($A103,input,20,FALSE)*VLOOKUP(EL$1,AC_RATE,3,FALSE))/((1+Discount_Rate)^(EL$1-1)),0)</f>
        <v>51.129158126017188</v>
      </c>
      <c r="EM103" s="176">
        <f t="shared" si="539"/>
        <v>50.933363697583459</v>
      </c>
      <c r="EN103" s="176">
        <f t="shared" si="539"/>
        <v>0</v>
      </c>
      <c r="EO103" s="176">
        <f t="shared" si="539"/>
        <v>0</v>
      </c>
      <c r="EP103" s="176">
        <f t="shared" si="479"/>
        <v>0</v>
      </c>
      <c r="EQ103" s="176">
        <f t="shared" si="479"/>
        <v>0</v>
      </c>
      <c r="ER103" s="176">
        <f t="shared" si="479"/>
        <v>0</v>
      </c>
      <c r="ES103" s="176">
        <f t="shared" si="479"/>
        <v>0</v>
      </c>
      <c r="ET103" s="176">
        <f t="shared" si="479"/>
        <v>0</v>
      </c>
      <c r="EU103" s="176">
        <f t="shared" si="479"/>
        <v>0</v>
      </c>
      <c r="EV103" s="176">
        <f t="shared" si="479"/>
        <v>0</v>
      </c>
      <c r="EW103" s="176">
        <f t="shared" si="479"/>
        <v>0</v>
      </c>
      <c r="EX103" s="176">
        <f t="shared" si="479"/>
        <v>0</v>
      </c>
      <c r="EY103" s="176">
        <f t="shared" si="479"/>
        <v>0</v>
      </c>
      <c r="EZ103" s="176">
        <f t="shared" si="479"/>
        <v>0</v>
      </c>
      <c r="FA103" s="176">
        <f t="shared" si="479"/>
        <v>0</v>
      </c>
      <c r="FB103" s="176">
        <f t="shared" si="479"/>
        <v>0</v>
      </c>
      <c r="FC103" s="176">
        <f t="shared" si="479"/>
        <v>0</v>
      </c>
      <c r="FD103" s="176">
        <f t="shared" si="479"/>
        <v>0</v>
      </c>
      <c r="FE103" s="187"/>
      <c r="FF103" s="176">
        <v>0</v>
      </c>
      <c r="FG103" s="176">
        <v>101</v>
      </c>
      <c r="FH103" s="176">
        <f t="shared" si="446"/>
        <v>0</v>
      </c>
      <c r="FI103" s="176">
        <f t="shared" si="446"/>
        <v>0</v>
      </c>
      <c r="FJ103" s="176">
        <f t="shared" si="446"/>
        <v>0</v>
      </c>
      <c r="FK103" s="176">
        <f t="shared" si="446"/>
        <v>0</v>
      </c>
      <c r="FL103" s="176">
        <f t="shared" si="446"/>
        <v>0</v>
      </c>
      <c r="FM103" s="176">
        <f t="shared" si="446"/>
        <v>0</v>
      </c>
      <c r="FN103" s="176">
        <f t="shared" si="446"/>
        <v>0</v>
      </c>
      <c r="FO103" s="176">
        <f t="shared" si="446"/>
        <v>0</v>
      </c>
      <c r="FP103" s="176">
        <f t="shared" si="446"/>
        <v>0</v>
      </c>
      <c r="FQ103" s="176">
        <f t="shared" si="446"/>
        <v>0</v>
      </c>
      <c r="FR103" s="176">
        <f t="shared" si="428"/>
        <v>0</v>
      </c>
      <c r="FS103" s="176">
        <f t="shared" si="428"/>
        <v>0</v>
      </c>
      <c r="FT103" s="176">
        <f t="shared" si="428"/>
        <v>0</v>
      </c>
      <c r="FU103" s="176">
        <f t="shared" si="428"/>
        <v>0</v>
      </c>
      <c r="FV103" s="176">
        <f t="shared" si="428"/>
        <v>0</v>
      </c>
      <c r="FW103" s="176">
        <f t="shared" si="428"/>
        <v>0</v>
      </c>
      <c r="FX103" s="176">
        <f t="shared" si="428"/>
        <v>0</v>
      </c>
      <c r="FY103" s="176">
        <f t="shared" si="428"/>
        <v>0</v>
      </c>
      <c r="FZ103" s="176">
        <f t="shared" si="428"/>
        <v>0</v>
      </c>
      <c r="GA103" s="176">
        <f t="shared" si="428"/>
        <v>0</v>
      </c>
      <c r="GB103" s="176">
        <f t="shared" si="464"/>
        <v>0</v>
      </c>
      <c r="GC103" s="176">
        <f t="shared" si="464"/>
        <v>0</v>
      </c>
      <c r="GD103" s="176">
        <f t="shared" si="464"/>
        <v>0</v>
      </c>
      <c r="GE103" s="176">
        <f t="shared" si="464"/>
        <v>0</v>
      </c>
      <c r="GF103" s="176">
        <f t="shared" si="464"/>
        <v>0</v>
      </c>
      <c r="GG103" s="176">
        <f t="shared" si="464"/>
        <v>0</v>
      </c>
      <c r="GH103" s="176">
        <f t="shared" si="464"/>
        <v>0</v>
      </c>
      <c r="GI103" s="176">
        <f t="shared" si="464"/>
        <v>0</v>
      </c>
      <c r="GJ103" s="176">
        <f t="shared" si="464"/>
        <v>0</v>
      </c>
      <c r="GK103" s="176">
        <f t="shared" si="464"/>
        <v>0</v>
      </c>
      <c r="GL103" s="176">
        <f t="shared" si="464"/>
        <v>0</v>
      </c>
      <c r="GM103" s="176">
        <f t="shared" si="464"/>
        <v>0</v>
      </c>
      <c r="GN103" s="176">
        <f t="shared" si="464"/>
        <v>0</v>
      </c>
      <c r="GO103" s="176">
        <f t="shared" si="464"/>
        <v>0</v>
      </c>
      <c r="GP103" s="176">
        <f t="shared" si="464"/>
        <v>0</v>
      </c>
      <c r="GQ103" s="187"/>
      <c r="GR103" s="176">
        <v>0</v>
      </c>
      <c r="GS103" s="176">
        <v>0</v>
      </c>
      <c r="GT103" s="176">
        <f t="shared" si="447"/>
        <v>73.562780717709558</v>
      </c>
      <c r="GU103" s="176">
        <f t="shared" si="447"/>
        <v>72.354413312774781</v>
      </c>
      <c r="GV103" s="176">
        <f t="shared" si="447"/>
        <v>67.066368940561247</v>
      </c>
      <c r="GW103" s="176">
        <f t="shared" si="447"/>
        <v>64.787184274591695</v>
      </c>
      <c r="GX103" s="176">
        <f t="shared" si="447"/>
        <v>63.372767649259046</v>
      </c>
      <c r="GY103" s="176">
        <f t="shared" si="447"/>
        <v>63.777381123677714</v>
      </c>
      <c r="GZ103" s="176">
        <f t="shared" si="447"/>
        <v>64.454449304097622</v>
      </c>
      <c r="HA103" s="176">
        <f t="shared" si="447"/>
        <v>64.39369246347546</v>
      </c>
      <c r="HB103" s="176">
        <f t="shared" si="447"/>
        <v>63.475599883124389</v>
      </c>
      <c r="HC103" s="176">
        <f t="shared" si="447"/>
        <v>61.147143464542943</v>
      </c>
      <c r="HD103" s="176">
        <f t="shared" si="429"/>
        <v>60.397124908628662</v>
      </c>
      <c r="HE103" s="176">
        <f t="shared" si="429"/>
        <v>59.473685443015015</v>
      </c>
      <c r="HF103" s="176">
        <f t="shared" si="429"/>
        <v>57.111195704579636</v>
      </c>
      <c r="HG103" s="176">
        <f t="shared" si="429"/>
        <v>54.989675258654621</v>
      </c>
      <c r="HH103" s="176">
        <f t="shared" si="429"/>
        <v>54.193728644803073</v>
      </c>
      <c r="HI103" s="176">
        <f t="shared" si="429"/>
        <v>51.129158126017188</v>
      </c>
      <c r="HJ103" s="176">
        <f t="shared" si="429"/>
        <v>50.933363697583459</v>
      </c>
      <c r="HK103" s="176">
        <f t="shared" si="429"/>
        <v>49.286730835684146</v>
      </c>
      <c r="HL103" s="176">
        <f t="shared" si="429"/>
        <v>0</v>
      </c>
      <c r="HM103" s="176">
        <f t="shared" si="429"/>
        <v>0</v>
      </c>
      <c r="HN103" s="176">
        <f t="shared" si="465"/>
        <v>0</v>
      </c>
      <c r="HO103" s="176">
        <f t="shared" si="465"/>
        <v>0</v>
      </c>
      <c r="HP103" s="176">
        <f t="shared" si="465"/>
        <v>0</v>
      </c>
      <c r="HQ103" s="176">
        <f t="shared" si="465"/>
        <v>0</v>
      </c>
      <c r="HR103" s="176">
        <f t="shared" si="465"/>
        <v>0</v>
      </c>
      <c r="HS103" s="176">
        <f t="shared" si="465"/>
        <v>0</v>
      </c>
      <c r="HT103" s="176">
        <f t="shared" si="465"/>
        <v>0</v>
      </c>
      <c r="HU103" s="176">
        <f t="shared" si="465"/>
        <v>0</v>
      </c>
      <c r="HV103" s="176">
        <f t="shared" si="465"/>
        <v>0</v>
      </c>
      <c r="HW103" s="176">
        <f t="shared" si="465"/>
        <v>0</v>
      </c>
      <c r="HX103" s="176">
        <f t="shared" si="465"/>
        <v>0</v>
      </c>
      <c r="HY103" s="176">
        <f t="shared" si="465"/>
        <v>0</v>
      </c>
      <c r="HZ103" s="176">
        <f t="shared" si="465"/>
        <v>0</v>
      </c>
      <c r="IA103" s="176">
        <f t="shared" si="465"/>
        <v>0</v>
      </c>
      <c r="IB103" s="176">
        <f t="shared" si="465"/>
        <v>0</v>
      </c>
    </row>
    <row r="104" spans="1:236" s="144" customFormat="1">
      <c r="A104" s="185" t="s">
        <v>256</v>
      </c>
      <c r="B104" s="419">
        <f t="shared" ref="B104" si="540">SUM(P104:AX104)*VLOOKUP($A104,input,12,FALSE)</f>
        <v>0</v>
      </c>
      <c r="C104" s="225">
        <f t="shared" ref="C104" si="541">SUM(AZ104:CH104)*VLOOKUP($A104,input,12,FALSE)</f>
        <v>285809.83262356732</v>
      </c>
      <c r="D104" s="226">
        <f t="shared" ref="D104:D105" si="542">SUM(B104:C104)</f>
        <v>285809.83262356732</v>
      </c>
      <c r="E104" s="227">
        <f t="shared" si="417"/>
        <v>0</v>
      </c>
      <c r="F104" s="228">
        <f t="shared" si="418"/>
        <v>0</v>
      </c>
      <c r="G104" s="227">
        <f t="shared" si="419"/>
        <v>0</v>
      </c>
      <c r="H104" s="228">
        <f t="shared" si="420"/>
        <v>0</v>
      </c>
      <c r="I104" s="227">
        <f t="shared" ref="I104:I105" si="543">B104+E104+G104</f>
        <v>0</v>
      </c>
      <c r="J104" s="176">
        <f t="shared" ref="J104:J105" si="544">H104+F104+C104</f>
        <v>285809.83262356732</v>
      </c>
      <c r="K104" s="228">
        <f t="shared" ref="K104:K105" si="545">SUM(I104:J104)</f>
        <v>285809.83262356732</v>
      </c>
      <c r="L104" s="227">
        <f t="shared" si="421"/>
        <v>0</v>
      </c>
      <c r="M104" s="176">
        <f t="shared" si="422"/>
        <v>228647.86609885388</v>
      </c>
      <c r="N104" s="228">
        <f t="shared" ref="N104:N105" si="546">SUM(L104:M104)</f>
        <v>228647.86609885388</v>
      </c>
      <c r="O104" s="176">
        <f t="shared" si="356"/>
        <v>1.920039974531372E-2</v>
      </c>
      <c r="P104" s="176">
        <f t="shared" si="443"/>
        <v>0</v>
      </c>
      <c r="Q104" s="176">
        <f t="shared" si="443"/>
        <v>0</v>
      </c>
      <c r="R104" s="176">
        <f t="shared" si="443"/>
        <v>0</v>
      </c>
      <c r="S104" s="176">
        <f t="shared" si="443"/>
        <v>0</v>
      </c>
      <c r="T104" s="176">
        <f t="shared" si="443"/>
        <v>0</v>
      </c>
      <c r="U104" s="176">
        <f t="shared" si="443"/>
        <v>0</v>
      </c>
      <c r="V104" s="176">
        <f t="shared" si="443"/>
        <v>0</v>
      </c>
      <c r="W104" s="176">
        <f t="shared" si="443"/>
        <v>0</v>
      </c>
      <c r="X104" s="176">
        <f t="shared" si="443"/>
        <v>0</v>
      </c>
      <c r="Y104" s="176">
        <f t="shared" si="443"/>
        <v>0</v>
      </c>
      <c r="Z104" s="176">
        <f t="shared" si="426"/>
        <v>0</v>
      </c>
      <c r="AA104" s="176">
        <f t="shared" si="426"/>
        <v>0</v>
      </c>
      <c r="AB104" s="176">
        <f t="shared" si="426"/>
        <v>0</v>
      </c>
      <c r="AC104" s="176">
        <f t="shared" si="426"/>
        <v>0</v>
      </c>
      <c r="AD104" s="176">
        <f t="shared" si="426"/>
        <v>0</v>
      </c>
      <c r="AE104" s="176">
        <f t="shared" si="426"/>
        <v>0</v>
      </c>
      <c r="AF104" s="176">
        <f t="shared" si="426"/>
        <v>0</v>
      </c>
      <c r="AG104" s="176">
        <f t="shared" si="426"/>
        <v>0</v>
      </c>
      <c r="AH104" s="176">
        <f t="shared" si="426"/>
        <v>0</v>
      </c>
      <c r="AI104" s="176">
        <f t="shared" si="426"/>
        <v>0</v>
      </c>
      <c r="AJ104" s="176">
        <f t="shared" si="461"/>
        <v>0</v>
      </c>
      <c r="AK104" s="176">
        <f t="shared" si="461"/>
        <v>0</v>
      </c>
      <c r="AL104" s="176">
        <f t="shared" si="461"/>
        <v>0</v>
      </c>
      <c r="AM104" s="176">
        <f t="shared" si="461"/>
        <v>0</v>
      </c>
      <c r="AN104" s="176">
        <f t="shared" si="461"/>
        <v>0</v>
      </c>
      <c r="AO104" s="176">
        <f t="shared" si="461"/>
        <v>0</v>
      </c>
      <c r="AP104" s="176">
        <f t="shared" si="461"/>
        <v>0</v>
      </c>
      <c r="AQ104" s="176">
        <f t="shared" si="461"/>
        <v>0</v>
      </c>
      <c r="AR104" s="176">
        <f t="shared" si="461"/>
        <v>0</v>
      </c>
      <c r="AS104" s="176">
        <f t="shared" si="461"/>
        <v>0</v>
      </c>
      <c r="AT104" s="176">
        <f t="shared" si="461"/>
        <v>0</v>
      </c>
      <c r="AU104" s="176">
        <f t="shared" si="461"/>
        <v>0</v>
      </c>
      <c r="AV104" s="176">
        <f t="shared" si="461"/>
        <v>0</v>
      </c>
      <c r="AW104" s="176">
        <f t="shared" si="461"/>
        <v>0</v>
      </c>
      <c r="AX104" s="176">
        <f t="shared" si="461"/>
        <v>0</v>
      </c>
      <c r="AY104" s="187"/>
      <c r="AZ104" s="176">
        <f t="shared" si="444"/>
        <v>1.920039974531372E-2</v>
      </c>
      <c r="BA104" s="176">
        <f t="shared" si="444"/>
        <v>1.890588976789E-2</v>
      </c>
      <c r="BB104" s="176">
        <f t="shared" si="444"/>
        <v>1.9018670136773691E-2</v>
      </c>
      <c r="BC104" s="176">
        <f t="shared" si="444"/>
        <v>1.8706262954034457E-2</v>
      </c>
      <c r="BD104" s="176">
        <f t="shared" si="444"/>
        <v>1.733911001877925E-2</v>
      </c>
      <c r="BE104" s="176">
        <f t="shared" si="444"/>
        <v>1.6749857397821265E-2</v>
      </c>
      <c r="BF104" s="176">
        <f t="shared" si="444"/>
        <v>1.6384178953223069E-2</v>
      </c>
      <c r="BG104" s="176">
        <f t="shared" si="444"/>
        <v>1.6488786339292287E-2</v>
      </c>
      <c r="BH104" s="176">
        <f t="shared" si="444"/>
        <v>1.6663833234717922E-2</v>
      </c>
      <c r="BI104" s="176">
        <f t="shared" si="444"/>
        <v>1.664812536860585E-2</v>
      </c>
      <c r="BJ104" s="176">
        <f t="shared" si="427"/>
        <v>1.641076484783216E-2</v>
      </c>
      <c r="BK104" s="176">
        <f t="shared" si="427"/>
        <v>1.5808773676198908E-2</v>
      </c>
      <c r="BL104" s="176">
        <f t="shared" si="427"/>
        <v>1.56148664397918E-2</v>
      </c>
      <c r="BM104" s="176">
        <f t="shared" si="427"/>
        <v>1.5376123553559979E-2</v>
      </c>
      <c r="BN104" s="176">
        <f t="shared" si="427"/>
        <v>1.4765333523623025E-2</v>
      </c>
      <c r="BO104" s="176">
        <f t="shared" si="427"/>
        <v>1.421684287174973E-2</v>
      </c>
      <c r="BP104" s="176">
        <f t="shared" si="427"/>
        <v>1.4011061552071038E-2</v>
      </c>
      <c r="BQ104" s="176">
        <f t="shared" si="427"/>
        <v>1.3218757954531273E-2</v>
      </c>
      <c r="BR104" s="176">
        <f t="shared" si="427"/>
        <v>1.3168137931570357E-2</v>
      </c>
      <c r="BS104" s="176">
        <f t="shared" si="427"/>
        <v>1.2742423094103705E-2</v>
      </c>
      <c r="BT104" s="176">
        <f t="shared" si="462"/>
        <v>1.2450436244696687E-2</v>
      </c>
      <c r="BU104" s="176">
        <f t="shared" si="462"/>
        <v>1.2084707290174189E-2</v>
      </c>
      <c r="BV104" s="176">
        <f t="shared" si="462"/>
        <v>1.1595268043917141E-2</v>
      </c>
      <c r="BW104" s="176">
        <f t="shared" si="462"/>
        <v>1.1043398918619385E-2</v>
      </c>
      <c r="BX104" s="176">
        <f t="shared" si="462"/>
        <v>1.0517795639898303E-2</v>
      </c>
      <c r="BY104" s="176">
        <f t="shared" si="462"/>
        <v>1.0017208102131445E-2</v>
      </c>
      <c r="BZ104" s="176">
        <f t="shared" si="462"/>
        <v>9.5404456976479254E-3</v>
      </c>
      <c r="CA104" s="176">
        <f t="shared" si="462"/>
        <v>9.086374484962698E-3</v>
      </c>
      <c r="CB104" s="176">
        <f t="shared" si="462"/>
        <v>8.653914491786879E-3</v>
      </c>
      <c r="CC104" s="176">
        <f t="shared" si="462"/>
        <v>8.2420371463994731E-3</v>
      </c>
      <c r="CD104" s="176">
        <f t="shared" si="462"/>
        <v>7.8497628312713084E-3</v>
      </c>
      <c r="CE104" s="176">
        <f t="shared" si="462"/>
        <v>7.4761585531225912E-3</v>
      </c>
      <c r="CF104" s="176">
        <f t="shared" si="462"/>
        <v>7.1203357238725593E-3</v>
      </c>
      <c r="CG104" s="176">
        <f t="shared" si="462"/>
        <v>6.7814480472033409E-3</v>
      </c>
      <c r="CH104" s="176">
        <f t="shared" si="462"/>
        <v>6.458689505711445E-3</v>
      </c>
      <c r="CI104" s="187"/>
      <c r="CJ104" s="176">
        <v>0</v>
      </c>
      <c r="CK104" s="176">
        <f t="shared" si="519"/>
        <v>0</v>
      </c>
      <c r="CL104" s="176">
        <f t="shared" si="519"/>
        <v>0</v>
      </c>
      <c r="CM104" s="176">
        <f t="shared" si="519"/>
        <v>0</v>
      </c>
      <c r="CN104" s="176">
        <f t="shared" si="519"/>
        <v>0</v>
      </c>
      <c r="CO104" s="176">
        <f t="shared" si="519"/>
        <v>0</v>
      </c>
      <c r="CP104" s="176">
        <f t="shared" si="519"/>
        <v>0</v>
      </c>
      <c r="CQ104" s="176">
        <f t="shared" si="519"/>
        <v>0</v>
      </c>
      <c r="CR104" s="176">
        <f t="shared" si="519"/>
        <v>0</v>
      </c>
      <c r="CS104" s="176">
        <f t="shared" si="519"/>
        <v>0</v>
      </c>
      <c r="CT104" s="176">
        <f t="shared" ref="CT104:DI119" si="547">IF(CT$1-1&lt;=VLOOKUP($A104,input,7,FALSE),(VLOOKUP($A104,input,19,FALSE)*VLOOKUP(CT$1,AC_RATE,2,FALSE))/((1+Discount_Rate)^(CT$1-1)),0)</f>
        <v>0</v>
      </c>
      <c r="CU104" s="176">
        <f t="shared" si="547"/>
        <v>0</v>
      </c>
      <c r="CV104" s="176">
        <f t="shared" si="547"/>
        <v>0</v>
      </c>
      <c r="CW104" s="176">
        <f t="shared" si="547"/>
        <v>0</v>
      </c>
      <c r="CX104" s="176">
        <f t="shared" si="547"/>
        <v>0</v>
      </c>
      <c r="CY104" s="176">
        <f t="shared" si="547"/>
        <v>0</v>
      </c>
      <c r="CZ104" s="176">
        <f t="shared" si="547"/>
        <v>0</v>
      </c>
      <c r="DA104" s="176">
        <f t="shared" si="547"/>
        <v>0</v>
      </c>
      <c r="DB104" s="176">
        <f t="shared" si="547"/>
        <v>0</v>
      </c>
      <c r="DC104" s="176">
        <f t="shared" si="547"/>
        <v>0</v>
      </c>
      <c r="DD104" s="176">
        <f t="shared" si="547"/>
        <v>0</v>
      </c>
      <c r="DE104" s="176">
        <f t="shared" si="547"/>
        <v>0</v>
      </c>
      <c r="DF104" s="176">
        <f t="shared" si="547"/>
        <v>0</v>
      </c>
      <c r="DG104" s="176">
        <f t="shared" si="547"/>
        <v>0</v>
      </c>
      <c r="DH104" s="176">
        <f t="shared" si="547"/>
        <v>0</v>
      </c>
      <c r="DI104" s="176">
        <f t="shared" si="547"/>
        <v>0</v>
      </c>
      <c r="DJ104" s="176">
        <f t="shared" ref="DJ104:DS130" si="548">IF(DJ$1-1&lt;=VLOOKUP($A104,input,7,FALSE),(VLOOKUP($A104,input,19,FALSE)*VLOOKUP(DJ$1,AC_RATE,2,FALSE))/((1+Discount_Rate)^(DJ$1-1)),0)</f>
        <v>0</v>
      </c>
      <c r="DK104" s="176">
        <f t="shared" si="548"/>
        <v>0</v>
      </c>
      <c r="DL104" s="176">
        <f t="shared" si="548"/>
        <v>0</v>
      </c>
      <c r="DM104" s="176">
        <f t="shared" si="548"/>
        <v>0</v>
      </c>
      <c r="DN104" s="176">
        <f t="shared" si="548"/>
        <v>0</v>
      </c>
      <c r="DO104" s="176">
        <f t="shared" si="548"/>
        <v>0</v>
      </c>
      <c r="DP104" s="176">
        <f t="shared" si="548"/>
        <v>0</v>
      </c>
      <c r="DQ104" s="176">
        <f t="shared" si="548"/>
        <v>0</v>
      </c>
      <c r="DR104" s="176">
        <f t="shared" si="548"/>
        <v>0</v>
      </c>
      <c r="DS104" s="176">
        <f t="shared" si="548"/>
        <v>0</v>
      </c>
      <c r="DT104" s="187"/>
      <c r="DU104" s="176">
        <v>0</v>
      </c>
      <c r="DV104" s="176">
        <f t="shared" si="425"/>
        <v>1.890588976789E-2</v>
      </c>
      <c r="DW104" s="176">
        <f t="shared" si="425"/>
        <v>1.9018670136773691E-2</v>
      </c>
      <c r="DX104" s="176">
        <f t="shared" si="425"/>
        <v>1.8706262954034457E-2</v>
      </c>
      <c r="DY104" s="176">
        <f t="shared" si="425"/>
        <v>1.733911001877925E-2</v>
      </c>
      <c r="DZ104" s="176">
        <f t="shared" si="425"/>
        <v>1.6749857397821265E-2</v>
      </c>
      <c r="EA104" s="176">
        <f t="shared" si="425"/>
        <v>1.6384178953223069E-2</v>
      </c>
      <c r="EB104" s="176">
        <f t="shared" si="425"/>
        <v>1.6488786339292287E-2</v>
      </c>
      <c r="EC104" s="176">
        <f t="shared" si="425"/>
        <v>1.6663833234717922E-2</v>
      </c>
      <c r="ED104" s="176">
        <f t="shared" si="425"/>
        <v>1.664812536860585E-2</v>
      </c>
      <c r="EE104" s="176">
        <f t="shared" si="425"/>
        <v>1.641076484783216E-2</v>
      </c>
      <c r="EF104" s="176">
        <f t="shared" si="539"/>
        <v>1.5808773676198908E-2</v>
      </c>
      <c r="EG104" s="176">
        <f t="shared" si="539"/>
        <v>1.56148664397918E-2</v>
      </c>
      <c r="EH104" s="176">
        <f t="shared" si="539"/>
        <v>1.5376123553559979E-2</v>
      </c>
      <c r="EI104" s="176">
        <f t="shared" si="539"/>
        <v>1.4765333523623025E-2</v>
      </c>
      <c r="EJ104" s="176">
        <f t="shared" si="539"/>
        <v>1.421684287174973E-2</v>
      </c>
      <c r="EK104" s="176">
        <f t="shared" si="539"/>
        <v>1.4011061552071038E-2</v>
      </c>
      <c r="EL104" s="176">
        <f t="shared" si="539"/>
        <v>1.3218757954531273E-2</v>
      </c>
      <c r="EM104" s="176">
        <f t="shared" si="539"/>
        <v>1.3168137931570357E-2</v>
      </c>
      <c r="EN104" s="176">
        <f t="shared" si="539"/>
        <v>1.2742423094103705E-2</v>
      </c>
      <c r="EO104" s="176">
        <f t="shared" si="539"/>
        <v>1.2450436244696687E-2</v>
      </c>
      <c r="EP104" s="176">
        <f t="shared" si="479"/>
        <v>1.2084707290174189E-2</v>
      </c>
      <c r="EQ104" s="176">
        <f t="shared" si="479"/>
        <v>1.1595268043917141E-2</v>
      </c>
      <c r="ER104" s="176">
        <f t="shared" si="479"/>
        <v>1.1043398918619385E-2</v>
      </c>
      <c r="ES104" s="176">
        <f t="shared" si="479"/>
        <v>1.0517795639898303E-2</v>
      </c>
      <c r="ET104" s="176">
        <f t="shared" si="479"/>
        <v>1.0017208102131445E-2</v>
      </c>
      <c r="EU104" s="176">
        <f t="shared" si="479"/>
        <v>9.5404456976479254E-3</v>
      </c>
      <c r="EV104" s="176">
        <f t="shared" si="479"/>
        <v>9.086374484962698E-3</v>
      </c>
      <c r="EW104" s="176">
        <f t="shared" si="479"/>
        <v>8.653914491786879E-3</v>
      </c>
      <c r="EX104" s="176">
        <f t="shared" si="479"/>
        <v>8.2420371463994731E-3</v>
      </c>
      <c r="EY104" s="176">
        <f t="shared" si="479"/>
        <v>7.8497628312713084E-3</v>
      </c>
      <c r="EZ104" s="176">
        <f t="shared" si="479"/>
        <v>7.4761585531225912E-3</v>
      </c>
      <c r="FA104" s="176">
        <f t="shared" si="479"/>
        <v>7.1203357238725593E-3</v>
      </c>
      <c r="FB104" s="176">
        <f t="shared" si="479"/>
        <v>6.7814480472033409E-3</v>
      </c>
      <c r="FC104" s="176">
        <f t="shared" si="479"/>
        <v>6.458689505711445E-3</v>
      </c>
      <c r="FD104" s="176">
        <f t="shared" si="479"/>
        <v>6.1512924438594232E-3</v>
      </c>
      <c r="FE104" s="187"/>
      <c r="FF104" s="176">
        <v>0</v>
      </c>
      <c r="FG104" s="176">
        <v>102</v>
      </c>
      <c r="FH104" s="176">
        <f t="shared" si="446"/>
        <v>0</v>
      </c>
      <c r="FI104" s="176">
        <f t="shared" si="446"/>
        <v>0</v>
      </c>
      <c r="FJ104" s="176">
        <f t="shared" si="446"/>
        <v>0</v>
      </c>
      <c r="FK104" s="176">
        <f t="shared" si="446"/>
        <v>0</v>
      </c>
      <c r="FL104" s="176">
        <f t="shared" si="446"/>
        <v>0</v>
      </c>
      <c r="FM104" s="176">
        <f t="shared" si="446"/>
        <v>0</v>
      </c>
      <c r="FN104" s="176">
        <f t="shared" si="446"/>
        <v>0</v>
      </c>
      <c r="FO104" s="176">
        <f t="shared" si="446"/>
        <v>0</v>
      </c>
      <c r="FP104" s="176">
        <f t="shared" si="446"/>
        <v>0</v>
      </c>
      <c r="FQ104" s="176">
        <f t="shared" si="446"/>
        <v>0</v>
      </c>
      <c r="FR104" s="176">
        <f t="shared" si="428"/>
        <v>0</v>
      </c>
      <c r="FS104" s="176">
        <f t="shared" si="428"/>
        <v>0</v>
      </c>
      <c r="FT104" s="176">
        <f t="shared" si="428"/>
        <v>0</v>
      </c>
      <c r="FU104" s="176">
        <f t="shared" si="428"/>
        <v>0</v>
      </c>
      <c r="FV104" s="176">
        <f t="shared" si="428"/>
        <v>0</v>
      </c>
      <c r="FW104" s="176">
        <f t="shared" si="428"/>
        <v>0</v>
      </c>
      <c r="FX104" s="176">
        <f t="shared" si="428"/>
        <v>0</v>
      </c>
      <c r="FY104" s="176">
        <f t="shared" si="428"/>
        <v>0</v>
      </c>
      <c r="FZ104" s="176">
        <f t="shared" si="428"/>
        <v>0</v>
      </c>
      <c r="GA104" s="176">
        <f t="shared" si="428"/>
        <v>0</v>
      </c>
      <c r="GB104" s="176">
        <f t="shared" si="464"/>
        <v>0</v>
      </c>
      <c r="GC104" s="176">
        <f t="shared" si="464"/>
        <v>0</v>
      </c>
      <c r="GD104" s="176">
        <f t="shared" si="464"/>
        <v>0</v>
      </c>
      <c r="GE104" s="176">
        <f t="shared" si="464"/>
        <v>0</v>
      </c>
      <c r="GF104" s="176">
        <f t="shared" si="464"/>
        <v>0</v>
      </c>
      <c r="GG104" s="176">
        <f t="shared" si="464"/>
        <v>0</v>
      </c>
      <c r="GH104" s="176">
        <f t="shared" si="464"/>
        <v>0</v>
      </c>
      <c r="GI104" s="176">
        <f t="shared" si="464"/>
        <v>0</v>
      </c>
      <c r="GJ104" s="176">
        <f t="shared" si="464"/>
        <v>0</v>
      </c>
      <c r="GK104" s="176">
        <f t="shared" si="464"/>
        <v>0</v>
      </c>
      <c r="GL104" s="176">
        <f t="shared" si="464"/>
        <v>0</v>
      </c>
      <c r="GM104" s="176">
        <f t="shared" si="464"/>
        <v>0</v>
      </c>
      <c r="GN104" s="176">
        <f t="shared" si="464"/>
        <v>0</v>
      </c>
      <c r="GO104" s="176">
        <f t="shared" si="464"/>
        <v>0</v>
      </c>
      <c r="GP104" s="176">
        <f t="shared" si="464"/>
        <v>0</v>
      </c>
      <c r="GQ104" s="187"/>
      <c r="GR104" s="176">
        <v>0</v>
      </c>
      <c r="GS104" s="176">
        <v>0</v>
      </c>
      <c r="GT104" s="176">
        <f t="shared" si="447"/>
        <v>1.9018670136773691E-2</v>
      </c>
      <c r="GU104" s="176">
        <f t="shared" si="447"/>
        <v>1.8706262954034457E-2</v>
      </c>
      <c r="GV104" s="176">
        <f t="shared" si="447"/>
        <v>1.733911001877925E-2</v>
      </c>
      <c r="GW104" s="176">
        <f t="shared" si="447"/>
        <v>1.6749857397821265E-2</v>
      </c>
      <c r="GX104" s="176">
        <f t="shared" si="447"/>
        <v>1.6384178953223069E-2</v>
      </c>
      <c r="GY104" s="176">
        <f t="shared" si="447"/>
        <v>1.6488786339292287E-2</v>
      </c>
      <c r="GZ104" s="176">
        <f t="shared" si="447"/>
        <v>1.6663833234717922E-2</v>
      </c>
      <c r="HA104" s="176">
        <f t="shared" si="447"/>
        <v>1.664812536860585E-2</v>
      </c>
      <c r="HB104" s="176">
        <f t="shared" si="447"/>
        <v>1.641076484783216E-2</v>
      </c>
      <c r="HC104" s="176">
        <f t="shared" si="447"/>
        <v>1.5808773676198908E-2</v>
      </c>
      <c r="HD104" s="176">
        <f t="shared" si="429"/>
        <v>1.56148664397918E-2</v>
      </c>
      <c r="HE104" s="176">
        <f t="shared" si="429"/>
        <v>1.5376123553559979E-2</v>
      </c>
      <c r="HF104" s="176">
        <f t="shared" si="429"/>
        <v>1.4765333523623025E-2</v>
      </c>
      <c r="HG104" s="176">
        <f t="shared" si="429"/>
        <v>1.421684287174973E-2</v>
      </c>
      <c r="HH104" s="176">
        <f t="shared" si="429"/>
        <v>1.4011061552071038E-2</v>
      </c>
      <c r="HI104" s="176">
        <f t="shared" si="429"/>
        <v>1.3218757954531273E-2</v>
      </c>
      <c r="HJ104" s="176">
        <f t="shared" si="429"/>
        <v>1.3168137931570357E-2</v>
      </c>
      <c r="HK104" s="176">
        <f t="shared" si="429"/>
        <v>1.2742423094103705E-2</v>
      </c>
      <c r="HL104" s="176">
        <f t="shared" si="429"/>
        <v>1.2450436244696687E-2</v>
      </c>
      <c r="HM104" s="176">
        <f t="shared" si="429"/>
        <v>1.2084707290174189E-2</v>
      </c>
      <c r="HN104" s="176">
        <f t="shared" si="465"/>
        <v>1.1595268043917141E-2</v>
      </c>
      <c r="HO104" s="176">
        <f t="shared" si="465"/>
        <v>1.1043398918619385E-2</v>
      </c>
      <c r="HP104" s="176">
        <f t="shared" si="465"/>
        <v>1.0517795639898303E-2</v>
      </c>
      <c r="HQ104" s="176">
        <f t="shared" si="465"/>
        <v>1.0017208102131445E-2</v>
      </c>
      <c r="HR104" s="176">
        <f t="shared" si="465"/>
        <v>9.5404456976479254E-3</v>
      </c>
      <c r="HS104" s="176">
        <f t="shared" si="465"/>
        <v>9.086374484962698E-3</v>
      </c>
      <c r="HT104" s="176">
        <f t="shared" si="465"/>
        <v>8.653914491786879E-3</v>
      </c>
      <c r="HU104" s="176">
        <f t="shared" si="465"/>
        <v>8.2420371463994731E-3</v>
      </c>
      <c r="HV104" s="176">
        <f t="shared" si="465"/>
        <v>7.8497628312713084E-3</v>
      </c>
      <c r="HW104" s="176">
        <f t="shared" si="465"/>
        <v>7.4761585531225912E-3</v>
      </c>
      <c r="HX104" s="176">
        <f t="shared" si="465"/>
        <v>7.1203357238725593E-3</v>
      </c>
      <c r="HY104" s="176">
        <f t="shared" si="465"/>
        <v>6.7814480472033409E-3</v>
      </c>
      <c r="HZ104" s="176">
        <f t="shared" si="465"/>
        <v>6.458689505711445E-3</v>
      </c>
      <c r="IA104" s="176">
        <f t="shared" si="465"/>
        <v>6.1512924438594232E-3</v>
      </c>
      <c r="IB104" s="176">
        <f t="shared" si="465"/>
        <v>5.8585257421681879E-3</v>
      </c>
    </row>
    <row r="105" spans="1:236" s="144" customFormat="1">
      <c r="A105" s="185" t="s">
        <v>257</v>
      </c>
      <c r="B105" s="419">
        <f t="shared" ref="B105" si="549">SUM(P105:AX105)*VLOOKUP($A105,input,12,FALSE)</f>
        <v>0</v>
      </c>
      <c r="C105" s="225">
        <f t="shared" ref="C105" si="550">SUM(AZ105:CH105)*VLOOKUP($A105,input,12,FALSE)</f>
        <v>145936.7309111701</v>
      </c>
      <c r="D105" s="226">
        <f t="shared" si="542"/>
        <v>145936.7309111701</v>
      </c>
      <c r="E105" s="227">
        <f t="shared" ref="E105" si="551">IF(Years&gt;1,SUM(CJ105:DS105)*VLOOKUP($A105,input,26,FALSE),0)</f>
        <v>0</v>
      </c>
      <c r="F105" s="228">
        <f t="shared" ref="F105" si="552">IF(Years&gt;1,SUM(DU105:FD105)*VLOOKUP($A105,input,26,FALSE),0)</f>
        <v>0</v>
      </c>
      <c r="G105" s="227">
        <f t="shared" ref="G105" si="553">IF(Years&gt;2,SUM(FF105:GP105)*VLOOKUP($A105,input,40,FALSE),0)</f>
        <v>0</v>
      </c>
      <c r="H105" s="228">
        <f t="shared" ref="H105" si="554">IF(Years&gt;2,SUM(GR105:IB105)*VLOOKUP($A105,input,40,FALSE),0)</f>
        <v>0</v>
      </c>
      <c r="I105" s="227">
        <f t="shared" si="543"/>
        <v>0</v>
      </c>
      <c r="J105" s="176">
        <f t="shared" si="544"/>
        <v>145936.7309111701</v>
      </c>
      <c r="K105" s="228">
        <f t="shared" si="545"/>
        <v>145936.7309111701</v>
      </c>
      <c r="L105" s="227">
        <f t="shared" ref="L105" si="555">(B105*VLOOKUP($A105,input,16,FALSE))+(E105*VLOOKUP($A105,input,30,FALSE))+(G105*VLOOKUP($A105,input,44,FALSE))</f>
        <v>0</v>
      </c>
      <c r="M105" s="176">
        <f t="shared" ref="M105" si="556">(C105*(VLOOKUP($A105,input,16,FALSE))+(F105*VLOOKUP($A105,input,30,FALSE))+(H105*VLOOKUP($A105,input,44,FALSE)))</f>
        <v>116749.38472893609</v>
      </c>
      <c r="N105" s="228">
        <f t="shared" si="546"/>
        <v>116749.38472893609</v>
      </c>
      <c r="O105" s="176">
        <f t="shared" si="356"/>
        <v>2.463447514493081E-2</v>
      </c>
      <c r="P105" s="176">
        <f t="shared" si="443"/>
        <v>0</v>
      </c>
      <c r="Q105" s="176">
        <f t="shared" si="443"/>
        <v>0</v>
      </c>
      <c r="R105" s="176">
        <f t="shared" si="443"/>
        <v>0</v>
      </c>
      <c r="S105" s="176">
        <f t="shared" si="443"/>
        <v>0</v>
      </c>
      <c r="T105" s="176">
        <f t="shared" si="443"/>
        <v>0</v>
      </c>
      <c r="U105" s="176">
        <f t="shared" si="443"/>
        <v>0</v>
      </c>
      <c r="V105" s="176">
        <f t="shared" si="443"/>
        <v>0</v>
      </c>
      <c r="W105" s="176">
        <f t="shared" si="443"/>
        <v>0</v>
      </c>
      <c r="X105" s="176">
        <f t="shared" si="443"/>
        <v>0</v>
      </c>
      <c r="Y105" s="176">
        <f t="shared" si="443"/>
        <v>0</v>
      </c>
      <c r="Z105" s="176">
        <f t="shared" si="426"/>
        <v>0</v>
      </c>
      <c r="AA105" s="176">
        <f t="shared" si="426"/>
        <v>0</v>
      </c>
      <c r="AB105" s="176">
        <f t="shared" si="426"/>
        <v>0</v>
      </c>
      <c r="AC105" s="176">
        <f t="shared" si="426"/>
        <v>0</v>
      </c>
      <c r="AD105" s="176">
        <f t="shared" si="426"/>
        <v>0</v>
      </c>
      <c r="AE105" s="176">
        <f t="shared" si="426"/>
        <v>0</v>
      </c>
      <c r="AF105" s="176">
        <f t="shared" si="426"/>
        <v>0</v>
      </c>
      <c r="AG105" s="176">
        <f t="shared" si="426"/>
        <v>0</v>
      </c>
      <c r="AH105" s="176">
        <f t="shared" si="426"/>
        <v>0</v>
      </c>
      <c r="AI105" s="176">
        <f t="shared" si="426"/>
        <v>0</v>
      </c>
      <c r="AJ105" s="176">
        <f t="shared" si="461"/>
        <v>0</v>
      </c>
      <c r="AK105" s="176">
        <f t="shared" si="461"/>
        <v>0</v>
      </c>
      <c r="AL105" s="176">
        <f t="shared" si="461"/>
        <v>0</v>
      </c>
      <c r="AM105" s="176">
        <f t="shared" si="461"/>
        <v>0</v>
      </c>
      <c r="AN105" s="176">
        <f t="shared" si="461"/>
        <v>0</v>
      </c>
      <c r="AO105" s="176">
        <f t="shared" si="461"/>
        <v>0</v>
      </c>
      <c r="AP105" s="176">
        <f t="shared" si="461"/>
        <v>0</v>
      </c>
      <c r="AQ105" s="176">
        <f t="shared" si="461"/>
        <v>0</v>
      </c>
      <c r="AR105" s="176">
        <f t="shared" si="461"/>
        <v>0</v>
      </c>
      <c r="AS105" s="176">
        <f t="shared" si="461"/>
        <v>0</v>
      </c>
      <c r="AT105" s="176">
        <f t="shared" si="461"/>
        <v>0</v>
      </c>
      <c r="AU105" s="176">
        <f t="shared" si="461"/>
        <v>0</v>
      </c>
      <c r="AV105" s="176">
        <f t="shared" si="461"/>
        <v>0</v>
      </c>
      <c r="AW105" s="176">
        <f t="shared" si="461"/>
        <v>0</v>
      </c>
      <c r="AX105" s="176">
        <f t="shared" si="461"/>
        <v>0</v>
      </c>
      <c r="AY105" s="187"/>
      <c r="AZ105" s="176">
        <f t="shared" si="444"/>
        <v>2.463447514493081E-2</v>
      </c>
      <c r="BA105" s="176">
        <f t="shared" si="444"/>
        <v>2.4256613287104149E-2</v>
      </c>
      <c r="BB105" s="176">
        <f t="shared" si="444"/>
        <v>2.440131262831341E-2</v>
      </c>
      <c r="BC105" s="176">
        <f t="shared" si="444"/>
        <v>2.400048831838383E-2</v>
      </c>
      <c r="BD105" s="176">
        <f t="shared" si="444"/>
        <v>2.2246405307112999E-2</v>
      </c>
      <c r="BE105" s="176">
        <f t="shared" si="444"/>
        <v>2.1490383076449928E-2</v>
      </c>
      <c r="BF105" s="176">
        <f t="shared" si="444"/>
        <v>2.1021210732437144E-2</v>
      </c>
      <c r="BG105" s="176">
        <f t="shared" si="444"/>
        <v>2.1155423982488219E-2</v>
      </c>
      <c r="BH105" s="176">
        <f t="shared" si="444"/>
        <v>2.1380012452090917E-2</v>
      </c>
      <c r="BI105" s="176">
        <f t="shared" si="444"/>
        <v>2.1359858963494297E-2</v>
      </c>
      <c r="BJ105" s="176">
        <f t="shared" si="427"/>
        <v>2.105532093684126E-2</v>
      </c>
      <c r="BK105" s="176">
        <f t="shared" si="427"/>
        <v>2.0282954905311804E-2</v>
      </c>
      <c r="BL105" s="176">
        <f t="shared" si="427"/>
        <v>2.0034168262374384E-2</v>
      </c>
      <c r="BM105" s="176">
        <f t="shared" si="427"/>
        <v>1.9727856634756197E-2</v>
      </c>
      <c r="BN105" s="176">
        <f t="shared" si="427"/>
        <v>1.8944201502006902E-2</v>
      </c>
      <c r="BO105" s="176">
        <f t="shared" si="427"/>
        <v>1.8240477646773241E-2</v>
      </c>
      <c r="BP105" s="176">
        <f t="shared" si="427"/>
        <v>1.7976456330959067E-2</v>
      </c>
      <c r="BQ105" s="176">
        <f t="shared" si="427"/>
        <v>1.6959915866191066E-2</v>
      </c>
      <c r="BR105" s="176">
        <f t="shared" si="427"/>
        <v>1.689496942163744E-2</v>
      </c>
      <c r="BS105" s="176">
        <f t="shared" si="427"/>
        <v>1.6348769252812301E-2</v>
      </c>
      <c r="BT105" s="176">
        <f t="shared" si="462"/>
        <v>1.5974144615837255E-2</v>
      </c>
      <c r="BU105" s="176">
        <f t="shared" si="462"/>
        <v>1.5504907466638579E-2</v>
      </c>
      <c r="BV105" s="176">
        <f t="shared" si="462"/>
        <v>1.4876947678988029E-2</v>
      </c>
      <c r="BW105" s="176">
        <f t="shared" si="462"/>
        <v>1.4168889178606002E-2</v>
      </c>
      <c r="BX105" s="176">
        <f t="shared" si="462"/>
        <v>1.349453025496386E-2</v>
      </c>
      <c r="BY105" s="176">
        <f t="shared" si="462"/>
        <v>1.2852266998961099E-2</v>
      </c>
      <c r="BZ105" s="176">
        <f t="shared" si="462"/>
        <v>1.2240571838491676E-2</v>
      </c>
      <c r="CA105" s="176">
        <f t="shared" si="462"/>
        <v>1.1657989905235158E-2</v>
      </c>
      <c r="CB105" s="176">
        <f t="shared" si="462"/>
        <v>1.1103135574368069E-2</v>
      </c>
      <c r="CC105" s="176">
        <f t="shared" si="462"/>
        <v>1.0574689168965361E-2</v>
      </c>
      <c r="CD105" s="176">
        <f t="shared" si="462"/>
        <v>1.0071393821253754E-2</v>
      </c>
      <c r="CE105" s="176">
        <f t="shared" si="462"/>
        <v>9.5920524832516247E-3</v>
      </c>
      <c r="CF105" s="176">
        <f t="shared" si="462"/>
        <v>9.1355250796855466E-3</v>
      </c>
      <c r="CG105" s="176">
        <f t="shared" si="462"/>
        <v>8.7007257964118335E-3</v>
      </c>
      <c r="CH105" s="176">
        <f t="shared" si="462"/>
        <v>8.2866204978939307E-3</v>
      </c>
      <c r="CI105" s="187"/>
      <c r="CJ105" s="176">
        <v>0</v>
      </c>
      <c r="CK105" s="176">
        <f t="shared" ref="CK105:CZ120" si="557">IF(CK$1-1&lt;=VLOOKUP($A105,input,7,FALSE),(VLOOKUP($A105,input,19,FALSE)*VLOOKUP(CK$1,AC_RATE,2,FALSE))/((1+Discount_Rate)^(CK$1-1)),0)</f>
        <v>0</v>
      </c>
      <c r="CL105" s="176">
        <f t="shared" si="557"/>
        <v>0</v>
      </c>
      <c r="CM105" s="176">
        <f t="shared" si="557"/>
        <v>0</v>
      </c>
      <c r="CN105" s="176">
        <f t="shared" si="557"/>
        <v>0</v>
      </c>
      <c r="CO105" s="176">
        <f t="shared" si="557"/>
        <v>0</v>
      </c>
      <c r="CP105" s="176">
        <f t="shared" si="557"/>
        <v>0</v>
      </c>
      <c r="CQ105" s="176">
        <f t="shared" si="557"/>
        <v>0</v>
      </c>
      <c r="CR105" s="176">
        <f t="shared" si="557"/>
        <v>0</v>
      </c>
      <c r="CS105" s="176">
        <f t="shared" si="557"/>
        <v>0</v>
      </c>
      <c r="CT105" s="176">
        <f t="shared" si="557"/>
        <v>0</v>
      </c>
      <c r="CU105" s="176">
        <f t="shared" si="557"/>
        <v>0</v>
      </c>
      <c r="CV105" s="176">
        <f t="shared" si="557"/>
        <v>0</v>
      </c>
      <c r="CW105" s="176">
        <f t="shared" si="557"/>
        <v>0</v>
      </c>
      <c r="CX105" s="176">
        <f t="shared" si="557"/>
        <v>0</v>
      </c>
      <c r="CY105" s="176">
        <f t="shared" si="557"/>
        <v>0</v>
      </c>
      <c r="CZ105" s="176">
        <f t="shared" si="557"/>
        <v>0</v>
      </c>
      <c r="DA105" s="176">
        <f t="shared" si="547"/>
        <v>0</v>
      </c>
      <c r="DB105" s="176">
        <f t="shared" si="547"/>
        <v>0</v>
      </c>
      <c r="DC105" s="176">
        <f t="shared" si="547"/>
        <v>0</v>
      </c>
      <c r="DD105" s="176">
        <f t="shared" si="547"/>
        <v>0</v>
      </c>
      <c r="DE105" s="176">
        <f t="shared" si="547"/>
        <v>0</v>
      </c>
      <c r="DF105" s="176">
        <f t="shared" si="547"/>
        <v>0</v>
      </c>
      <c r="DG105" s="176">
        <f t="shared" si="547"/>
        <v>0</v>
      </c>
      <c r="DH105" s="176">
        <f t="shared" si="547"/>
        <v>0</v>
      </c>
      <c r="DI105" s="176">
        <f t="shared" si="547"/>
        <v>0</v>
      </c>
      <c r="DJ105" s="176">
        <f t="shared" si="548"/>
        <v>0</v>
      </c>
      <c r="DK105" s="176">
        <f t="shared" si="548"/>
        <v>0</v>
      </c>
      <c r="DL105" s="176">
        <f t="shared" si="548"/>
        <v>0</v>
      </c>
      <c r="DM105" s="176">
        <f t="shared" si="548"/>
        <v>0</v>
      </c>
      <c r="DN105" s="176">
        <f t="shared" si="548"/>
        <v>0</v>
      </c>
      <c r="DO105" s="176">
        <f t="shared" si="548"/>
        <v>0</v>
      </c>
      <c r="DP105" s="176">
        <f t="shared" si="548"/>
        <v>0</v>
      </c>
      <c r="DQ105" s="176">
        <f t="shared" si="548"/>
        <v>0</v>
      </c>
      <c r="DR105" s="176">
        <f t="shared" si="548"/>
        <v>0</v>
      </c>
      <c r="DS105" s="176">
        <f t="shared" si="548"/>
        <v>0</v>
      </c>
      <c r="DT105" s="187"/>
      <c r="DU105" s="176">
        <v>0</v>
      </c>
      <c r="DV105" s="176">
        <f t="shared" si="425"/>
        <v>2.4256613287104149E-2</v>
      </c>
      <c r="DW105" s="176">
        <f t="shared" si="425"/>
        <v>2.440131262831341E-2</v>
      </c>
      <c r="DX105" s="176">
        <f t="shared" si="425"/>
        <v>2.400048831838383E-2</v>
      </c>
      <c r="DY105" s="176">
        <f t="shared" si="425"/>
        <v>2.2246405307112999E-2</v>
      </c>
      <c r="DZ105" s="176">
        <f t="shared" si="425"/>
        <v>2.1490383076449928E-2</v>
      </c>
      <c r="EA105" s="176">
        <f t="shared" si="425"/>
        <v>2.1021210732437144E-2</v>
      </c>
      <c r="EB105" s="176">
        <f t="shared" si="425"/>
        <v>2.1155423982488219E-2</v>
      </c>
      <c r="EC105" s="176">
        <f t="shared" si="425"/>
        <v>2.1380012452090917E-2</v>
      </c>
      <c r="ED105" s="176">
        <f t="shared" si="425"/>
        <v>2.1359858963494297E-2</v>
      </c>
      <c r="EE105" s="176">
        <f t="shared" si="425"/>
        <v>2.105532093684126E-2</v>
      </c>
      <c r="EF105" s="176">
        <f t="shared" si="539"/>
        <v>2.0282954905311804E-2</v>
      </c>
      <c r="EG105" s="176">
        <f t="shared" si="539"/>
        <v>2.0034168262374384E-2</v>
      </c>
      <c r="EH105" s="176">
        <f t="shared" si="539"/>
        <v>1.9727856634756197E-2</v>
      </c>
      <c r="EI105" s="176">
        <f t="shared" si="539"/>
        <v>1.8944201502006902E-2</v>
      </c>
      <c r="EJ105" s="176">
        <f t="shared" si="539"/>
        <v>1.8240477646773241E-2</v>
      </c>
      <c r="EK105" s="176">
        <f t="shared" si="539"/>
        <v>1.7976456330959067E-2</v>
      </c>
      <c r="EL105" s="176">
        <f t="shared" si="539"/>
        <v>1.6959915866191066E-2</v>
      </c>
      <c r="EM105" s="176">
        <f t="shared" si="539"/>
        <v>1.689496942163744E-2</v>
      </c>
      <c r="EN105" s="176">
        <f t="shared" si="539"/>
        <v>1.6348769252812301E-2</v>
      </c>
      <c r="EO105" s="176">
        <f t="shared" si="539"/>
        <v>1.5974144615837255E-2</v>
      </c>
      <c r="EP105" s="176">
        <f t="shared" si="479"/>
        <v>1.5504907466638579E-2</v>
      </c>
      <c r="EQ105" s="176">
        <f t="shared" si="479"/>
        <v>1.4876947678988029E-2</v>
      </c>
      <c r="ER105" s="176">
        <f t="shared" si="479"/>
        <v>1.4168889178606002E-2</v>
      </c>
      <c r="ES105" s="176">
        <f t="shared" si="479"/>
        <v>1.349453025496386E-2</v>
      </c>
      <c r="ET105" s="176">
        <f t="shared" si="479"/>
        <v>1.2852266998961099E-2</v>
      </c>
      <c r="EU105" s="176">
        <f t="shared" si="479"/>
        <v>1.2240571838491676E-2</v>
      </c>
      <c r="EV105" s="176">
        <f t="shared" si="479"/>
        <v>1.1657989905235158E-2</v>
      </c>
      <c r="EW105" s="176">
        <f t="shared" si="479"/>
        <v>1.1103135574368069E-2</v>
      </c>
      <c r="EX105" s="176">
        <f t="shared" si="479"/>
        <v>1.0574689168965361E-2</v>
      </c>
      <c r="EY105" s="176">
        <f t="shared" si="479"/>
        <v>1.0071393821253754E-2</v>
      </c>
      <c r="EZ105" s="176">
        <f t="shared" si="479"/>
        <v>9.5920524832516247E-3</v>
      </c>
      <c r="FA105" s="176">
        <f t="shared" si="479"/>
        <v>9.1355250796855466E-3</v>
      </c>
      <c r="FB105" s="176">
        <f t="shared" si="479"/>
        <v>8.7007257964118335E-3</v>
      </c>
      <c r="FC105" s="176">
        <f t="shared" si="479"/>
        <v>8.2866204978939307E-3</v>
      </c>
      <c r="FD105" s="176">
        <f t="shared" si="479"/>
        <v>7.8922242675932217E-3</v>
      </c>
      <c r="FE105" s="187"/>
      <c r="FF105" s="176">
        <v>0</v>
      </c>
      <c r="FG105" s="176">
        <v>103</v>
      </c>
      <c r="FH105" s="176">
        <f t="shared" si="446"/>
        <v>0</v>
      </c>
      <c r="FI105" s="176">
        <f t="shared" si="446"/>
        <v>0</v>
      </c>
      <c r="FJ105" s="176">
        <f t="shared" si="446"/>
        <v>0</v>
      </c>
      <c r="FK105" s="176">
        <f t="shared" si="446"/>
        <v>0</v>
      </c>
      <c r="FL105" s="176">
        <f t="shared" si="446"/>
        <v>0</v>
      </c>
      <c r="FM105" s="176">
        <f t="shared" si="446"/>
        <v>0</v>
      </c>
      <c r="FN105" s="176">
        <f t="shared" si="446"/>
        <v>0</v>
      </c>
      <c r="FO105" s="176">
        <f t="shared" si="446"/>
        <v>0</v>
      </c>
      <c r="FP105" s="176">
        <f t="shared" si="446"/>
        <v>0</v>
      </c>
      <c r="FQ105" s="176">
        <f t="shared" si="446"/>
        <v>0</v>
      </c>
      <c r="FR105" s="176">
        <f t="shared" si="428"/>
        <v>0</v>
      </c>
      <c r="FS105" s="176">
        <f t="shared" si="428"/>
        <v>0</v>
      </c>
      <c r="FT105" s="176">
        <f t="shared" si="428"/>
        <v>0</v>
      </c>
      <c r="FU105" s="176">
        <f t="shared" si="428"/>
        <v>0</v>
      </c>
      <c r="FV105" s="176">
        <f t="shared" si="428"/>
        <v>0</v>
      </c>
      <c r="FW105" s="176">
        <f t="shared" si="428"/>
        <v>0</v>
      </c>
      <c r="FX105" s="176">
        <f t="shared" si="428"/>
        <v>0</v>
      </c>
      <c r="FY105" s="176">
        <f t="shared" si="428"/>
        <v>0</v>
      </c>
      <c r="FZ105" s="176">
        <f t="shared" si="428"/>
        <v>0</v>
      </c>
      <c r="GA105" s="176">
        <f t="shared" si="428"/>
        <v>0</v>
      </c>
      <c r="GB105" s="176">
        <f t="shared" si="464"/>
        <v>0</v>
      </c>
      <c r="GC105" s="176">
        <f t="shared" si="464"/>
        <v>0</v>
      </c>
      <c r="GD105" s="176">
        <f t="shared" si="464"/>
        <v>0</v>
      </c>
      <c r="GE105" s="176">
        <f t="shared" si="464"/>
        <v>0</v>
      </c>
      <c r="GF105" s="176">
        <f t="shared" si="464"/>
        <v>0</v>
      </c>
      <c r="GG105" s="176">
        <f t="shared" si="464"/>
        <v>0</v>
      </c>
      <c r="GH105" s="176">
        <f t="shared" si="464"/>
        <v>0</v>
      </c>
      <c r="GI105" s="176">
        <f t="shared" si="464"/>
        <v>0</v>
      </c>
      <c r="GJ105" s="176">
        <f t="shared" si="464"/>
        <v>0</v>
      </c>
      <c r="GK105" s="176">
        <f t="shared" si="464"/>
        <v>0</v>
      </c>
      <c r="GL105" s="176">
        <f t="shared" si="464"/>
        <v>0</v>
      </c>
      <c r="GM105" s="176">
        <f t="shared" si="464"/>
        <v>0</v>
      </c>
      <c r="GN105" s="176">
        <f t="shared" si="464"/>
        <v>0</v>
      </c>
      <c r="GO105" s="176">
        <f t="shared" si="464"/>
        <v>0</v>
      </c>
      <c r="GP105" s="176">
        <f t="shared" si="464"/>
        <v>0</v>
      </c>
      <c r="GQ105" s="187"/>
      <c r="GR105" s="176">
        <v>0</v>
      </c>
      <c r="GS105" s="176">
        <v>0</v>
      </c>
      <c r="GT105" s="176">
        <f t="shared" si="447"/>
        <v>2.440131262831341E-2</v>
      </c>
      <c r="GU105" s="176">
        <f t="shared" si="447"/>
        <v>2.400048831838383E-2</v>
      </c>
      <c r="GV105" s="176">
        <f t="shared" si="447"/>
        <v>2.2246405307112999E-2</v>
      </c>
      <c r="GW105" s="176">
        <f t="shared" si="447"/>
        <v>2.1490383076449928E-2</v>
      </c>
      <c r="GX105" s="176">
        <f t="shared" si="447"/>
        <v>2.1021210732437144E-2</v>
      </c>
      <c r="GY105" s="176">
        <f t="shared" si="447"/>
        <v>2.1155423982488219E-2</v>
      </c>
      <c r="GZ105" s="176">
        <f t="shared" si="447"/>
        <v>2.1380012452090917E-2</v>
      </c>
      <c r="HA105" s="176">
        <f t="shared" si="447"/>
        <v>2.1359858963494297E-2</v>
      </c>
      <c r="HB105" s="176">
        <f t="shared" si="447"/>
        <v>2.105532093684126E-2</v>
      </c>
      <c r="HC105" s="176">
        <f t="shared" si="447"/>
        <v>2.0282954905311804E-2</v>
      </c>
      <c r="HD105" s="176">
        <f t="shared" si="429"/>
        <v>2.0034168262374384E-2</v>
      </c>
      <c r="HE105" s="176">
        <f t="shared" si="429"/>
        <v>1.9727856634756197E-2</v>
      </c>
      <c r="HF105" s="176">
        <f t="shared" si="429"/>
        <v>1.8944201502006902E-2</v>
      </c>
      <c r="HG105" s="176">
        <f t="shared" si="429"/>
        <v>1.8240477646773241E-2</v>
      </c>
      <c r="HH105" s="176">
        <f t="shared" si="429"/>
        <v>1.7976456330959067E-2</v>
      </c>
      <c r="HI105" s="176">
        <f t="shared" si="429"/>
        <v>1.6959915866191066E-2</v>
      </c>
      <c r="HJ105" s="176">
        <f t="shared" si="429"/>
        <v>1.689496942163744E-2</v>
      </c>
      <c r="HK105" s="176">
        <f t="shared" si="429"/>
        <v>1.6348769252812301E-2</v>
      </c>
      <c r="HL105" s="176">
        <f t="shared" si="429"/>
        <v>1.5974144615837255E-2</v>
      </c>
      <c r="HM105" s="176">
        <f t="shared" si="429"/>
        <v>1.5504907466638579E-2</v>
      </c>
      <c r="HN105" s="176">
        <f t="shared" si="465"/>
        <v>1.4876947678988029E-2</v>
      </c>
      <c r="HO105" s="176">
        <f t="shared" si="465"/>
        <v>1.4168889178606002E-2</v>
      </c>
      <c r="HP105" s="176">
        <f t="shared" si="465"/>
        <v>1.349453025496386E-2</v>
      </c>
      <c r="HQ105" s="176">
        <f t="shared" si="465"/>
        <v>1.2852266998961099E-2</v>
      </c>
      <c r="HR105" s="176">
        <f t="shared" si="465"/>
        <v>1.2240571838491676E-2</v>
      </c>
      <c r="HS105" s="176">
        <f t="shared" si="465"/>
        <v>1.1657989905235158E-2</v>
      </c>
      <c r="HT105" s="176">
        <f t="shared" si="465"/>
        <v>1.1103135574368069E-2</v>
      </c>
      <c r="HU105" s="176">
        <f t="shared" si="465"/>
        <v>1.0574689168965361E-2</v>
      </c>
      <c r="HV105" s="176">
        <f t="shared" si="465"/>
        <v>1.0071393821253754E-2</v>
      </c>
      <c r="HW105" s="176">
        <f t="shared" si="465"/>
        <v>9.5920524832516247E-3</v>
      </c>
      <c r="HX105" s="176">
        <f t="shared" si="465"/>
        <v>9.1355250796855466E-3</v>
      </c>
      <c r="HY105" s="176">
        <f t="shared" si="465"/>
        <v>8.7007257964118335E-3</v>
      </c>
      <c r="HZ105" s="176">
        <f t="shared" si="465"/>
        <v>8.2866204978939307E-3</v>
      </c>
      <c r="IA105" s="176">
        <f t="shared" si="465"/>
        <v>7.8922242675932217E-3</v>
      </c>
      <c r="IB105" s="176">
        <f t="shared" si="465"/>
        <v>7.5165990654233357E-3</v>
      </c>
    </row>
    <row r="106" spans="1:236" s="144" customFormat="1">
      <c r="A106" s="185" t="s">
        <v>258</v>
      </c>
      <c r="B106" s="419">
        <f t="shared" ref="B106:B107" si="558">SUM(P106:AX106)*VLOOKUP($A106,input,12,FALSE)</f>
        <v>0</v>
      </c>
      <c r="C106" s="225">
        <f t="shared" ref="C106:C107" si="559">SUM(AZ106:CH106)*VLOOKUP($A106,input,12,FALSE)</f>
        <v>76870.274919858959</v>
      </c>
      <c r="D106" s="226">
        <f t="shared" ref="D106:D108" si="560">SUM(B106:C106)</f>
        <v>76870.274919858959</v>
      </c>
      <c r="E106" s="227">
        <f t="shared" ref="E106:E109" si="561">IF(Years&gt;1,SUM(CJ106:DS106)*VLOOKUP($A106,input,26,FALSE),0)</f>
        <v>0</v>
      </c>
      <c r="F106" s="228">
        <f t="shared" ref="F106:F109" si="562">IF(Years&gt;1,SUM(DU106:FD106)*VLOOKUP($A106,input,26,FALSE),0)</f>
        <v>0</v>
      </c>
      <c r="G106" s="227">
        <f t="shared" ref="G106:G109" si="563">IF(Years&gt;2,SUM(FF106:GP106)*VLOOKUP($A106,input,40,FALSE),0)</f>
        <v>0</v>
      </c>
      <c r="H106" s="228">
        <f t="shared" ref="H106:H109" si="564">IF(Years&gt;2,SUM(GR106:IB106)*VLOOKUP($A106,input,40,FALSE),0)</f>
        <v>0</v>
      </c>
      <c r="I106" s="227">
        <f t="shared" ref="I106:I109" si="565">B106+E106+G106</f>
        <v>0</v>
      </c>
      <c r="J106" s="176">
        <f t="shared" ref="J106:J109" si="566">H106+F106+C106</f>
        <v>76870.274919858959</v>
      </c>
      <c r="K106" s="228">
        <f t="shared" ref="K106:K109" si="567">SUM(I106:J106)</f>
        <v>76870.274919858959</v>
      </c>
      <c r="L106" s="227">
        <f t="shared" ref="L106:L109" si="568">(B106*VLOOKUP($A106,input,16,FALSE))+(E106*VLOOKUP($A106,input,30,FALSE))+(G106*VLOOKUP($A106,input,44,FALSE))</f>
        <v>0</v>
      </c>
      <c r="M106" s="176">
        <f t="shared" ref="M106:M109" si="569">(C106*(VLOOKUP($A106,input,16,FALSE))+(F106*VLOOKUP($A106,input,30,FALSE))+(H106*VLOOKUP($A106,input,44,FALSE)))</f>
        <v>61496.219935887173</v>
      </c>
      <c r="N106" s="228">
        <f t="shared" ref="N106:N108" si="570">SUM(L106:M106)</f>
        <v>61496.219935887173</v>
      </c>
      <c r="O106" s="176">
        <f t="shared" si="356"/>
        <v>1.920039974531372E-2</v>
      </c>
      <c r="P106" s="176">
        <f t="shared" si="443"/>
        <v>0</v>
      </c>
      <c r="Q106" s="176">
        <f t="shared" si="443"/>
        <v>0</v>
      </c>
      <c r="R106" s="176">
        <f t="shared" si="443"/>
        <v>0</v>
      </c>
      <c r="S106" s="176">
        <f t="shared" si="443"/>
        <v>0</v>
      </c>
      <c r="T106" s="176">
        <f t="shared" si="443"/>
        <v>0</v>
      </c>
      <c r="U106" s="176">
        <f t="shared" si="443"/>
        <v>0</v>
      </c>
      <c r="V106" s="176">
        <f t="shared" si="443"/>
        <v>0</v>
      </c>
      <c r="W106" s="176">
        <f t="shared" si="443"/>
        <v>0</v>
      </c>
      <c r="X106" s="176">
        <f t="shared" si="443"/>
        <v>0</v>
      </c>
      <c r="Y106" s="176">
        <f t="shared" si="443"/>
        <v>0</v>
      </c>
      <c r="Z106" s="176">
        <f t="shared" si="426"/>
        <v>0</v>
      </c>
      <c r="AA106" s="176">
        <f t="shared" si="426"/>
        <v>0</v>
      </c>
      <c r="AB106" s="176">
        <f t="shared" si="426"/>
        <v>0</v>
      </c>
      <c r="AC106" s="176">
        <f t="shared" si="426"/>
        <v>0</v>
      </c>
      <c r="AD106" s="176">
        <f t="shared" si="426"/>
        <v>0</v>
      </c>
      <c r="AE106" s="176">
        <f t="shared" si="426"/>
        <v>0</v>
      </c>
      <c r="AF106" s="176">
        <f t="shared" si="426"/>
        <v>0</v>
      </c>
      <c r="AG106" s="176">
        <f t="shared" si="426"/>
        <v>0</v>
      </c>
      <c r="AH106" s="176">
        <f t="shared" si="426"/>
        <v>0</v>
      </c>
      <c r="AI106" s="176">
        <f t="shared" si="426"/>
        <v>0</v>
      </c>
      <c r="AJ106" s="176">
        <f t="shared" si="461"/>
        <v>0</v>
      </c>
      <c r="AK106" s="176">
        <f t="shared" si="461"/>
        <v>0</v>
      </c>
      <c r="AL106" s="176">
        <f t="shared" si="461"/>
        <v>0</v>
      </c>
      <c r="AM106" s="176">
        <f t="shared" si="461"/>
        <v>0</v>
      </c>
      <c r="AN106" s="176">
        <f t="shared" si="461"/>
        <v>0</v>
      </c>
      <c r="AO106" s="176">
        <f t="shared" si="461"/>
        <v>0</v>
      </c>
      <c r="AP106" s="176">
        <f t="shared" si="461"/>
        <v>0</v>
      </c>
      <c r="AQ106" s="176">
        <f t="shared" si="461"/>
        <v>0</v>
      </c>
      <c r="AR106" s="176">
        <f t="shared" si="461"/>
        <v>0</v>
      </c>
      <c r="AS106" s="176">
        <f t="shared" si="461"/>
        <v>0</v>
      </c>
      <c r="AT106" s="176">
        <f t="shared" si="461"/>
        <v>0</v>
      </c>
      <c r="AU106" s="176">
        <f t="shared" si="461"/>
        <v>0</v>
      </c>
      <c r="AV106" s="176">
        <f t="shared" si="461"/>
        <v>0</v>
      </c>
      <c r="AW106" s="176">
        <f t="shared" si="461"/>
        <v>0</v>
      </c>
      <c r="AX106" s="176">
        <f t="shared" si="461"/>
        <v>0</v>
      </c>
      <c r="AY106" s="187"/>
      <c r="AZ106" s="176">
        <f t="shared" si="444"/>
        <v>1.920039974531372E-2</v>
      </c>
      <c r="BA106" s="176">
        <f t="shared" si="444"/>
        <v>1.890588976789E-2</v>
      </c>
      <c r="BB106" s="176">
        <f t="shared" si="444"/>
        <v>1.9018670136773691E-2</v>
      </c>
      <c r="BC106" s="176">
        <f t="shared" si="444"/>
        <v>1.8706262954034457E-2</v>
      </c>
      <c r="BD106" s="176">
        <f t="shared" si="444"/>
        <v>1.733911001877925E-2</v>
      </c>
      <c r="BE106" s="176">
        <f t="shared" si="444"/>
        <v>1.6749857397821265E-2</v>
      </c>
      <c r="BF106" s="176">
        <f t="shared" si="444"/>
        <v>1.6384178953223069E-2</v>
      </c>
      <c r="BG106" s="176">
        <f t="shared" si="444"/>
        <v>1.6488786339292287E-2</v>
      </c>
      <c r="BH106" s="176">
        <f t="shared" si="444"/>
        <v>1.6663833234717922E-2</v>
      </c>
      <c r="BI106" s="176">
        <f t="shared" si="444"/>
        <v>1.664812536860585E-2</v>
      </c>
      <c r="BJ106" s="176">
        <f t="shared" si="427"/>
        <v>1.641076484783216E-2</v>
      </c>
      <c r="BK106" s="176">
        <f t="shared" si="427"/>
        <v>1.5808773676198908E-2</v>
      </c>
      <c r="BL106" s="176">
        <f t="shared" si="427"/>
        <v>1.56148664397918E-2</v>
      </c>
      <c r="BM106" s="176">
        <f t="shared" si="427"/>
        <v>1.5376123553559979E-2</v>
      </c>
      <c r="BN106" s="176">
        <f t="shared" si="427"/>
        <v>1.4765333523623025E-2</v>
      </c>
      <c r="BO106" s="176">
        <f t="shared" si="427"/>
        <v>1.421684287174973E-2</v>
      </c>
      <c r="BP106" s="176">
        <f t="shared" si="427"/>
        <v>1.4011061552071038E-2</v>
      </c>
      <c r="BQ106" s="176">
        <f t="shared" si="427"/>
        <v>1.3218757954531273E-2</v>
      </c>
      <c r="BR106" s="176">
        <f t="shared" si="427"/>
        <v>1.3168137931570357E-2</v>
      </c>
      <c r="BS106" s="176">
        <f t="shared" si="427"/>
        <v>1.2742423094103705E-2</v>
      </c>
      <c r="BT106" s="176">
        <f t="shared" si="462"/>
        <v>1.2450436244696687E-2</v>
      </c>
      <c r="BU106" s="176">
        <f t="shared" si="462"/>
        <v>1.2084707290174189E-2</v>
      </c>
      <c r="BV106" s="176">
        <f t="shared" si="462"/>
        <v>1.1595268043917141E-2</v>
      </c>
      <c r="BW106" s="176">
        <f t="shared" si="462"/>
        <v>1.1043398918619385E-2</v>
      </c>
      <c r="BX106" s="176">
        <f t="shared" si="462"/>
        <v>1.0517795639898303E-2</v>
      </c>
      <c r="BY106" s="176">
        <f t="shared" si="462"/>
        <v>1.0017208102131445E-2</v>
      </c>
      <c r="BZ106" s="176">
        <f t="shared" si="462"/>
        <v>9.5404456976479254E-3</v>
      </c>
      <c r="CA106" s="176">
        <f t="shared" si="462"/>
        <v>9.086374484962698E-3</v>
      </c>
      <c r="CB106" s="176">
        <f t="shared" si="462"/>
        <v>8.653914491786879E-3</v>
      </c>
      <c r="CC106" s="176">
        <f t="shared" si="462"/>
        <v>8.2420371463994731E-3</v>
      </c>
      <c r="CD106" s="176">
        <f t="shared" si="462"/>
        <v>7.8497628312713084E-3</v>
      </c>
      <c r="CE106" s="176">
        <f t="shared" si="462"/>
        <v>7.4761585531225912E-3</v>
      </c>
      <c r="CF106" s="176">
        <f t="shared" si="462"/>
        <v>7.1203357238725593E-3</v>
      </c>
      <c r="CG106" s="176">
        <f t="shared" si="462"/>
        <v>6.7814480472033409E-3</v>
      </c>
      <c r="CH106" s="176">
        <f t="shared" si="462"/>
        <v>6.458689505711445E-3</v>
      </c>
      <c r="CI106" s="187"/>
      <c r="CJ106" s="176">
        <v>0</v>
      </c>
      <c r="CK106" s="176">
        <f t="shared" si="557"/>
        <v>0</v>
      </c>
      <c r="CL106" s="176">
        <f t="shared" si="557"/>
        <v>0</v>
      </c>
      <c r="CM106" s="176">
        <f t="shared" si="557"/>
        <v>0</v>
      </c>
      <c r="CN106" s="176">
        <f t="shared" si="557"/>
        <v>0</v>
      </c>
      <c r="CO106" s="176">
        <f t="shared" si="557"/>
        <v>0</v>
      </c>
      <c r="CP106" s="176">
        <f t="shared" si="557"/>
        <v>0</v>
      </c>
      <c r="CQ106" s="176">
        <f t="shared" si="557"/>
        <v>0</v>
      </c>
      <c r="CR106" s="176">
        <f t="shared" si="557"/>
        <v>0</v>
      </c>
      <c r="CS106" s="176">
        <f t="shared" si="557"/>
        <v>0</v>
      </c>
      <c r="CT106" s="176">
        <f t="shared" si="557"/>
        <v>0</v>
      </c>
      <c r="CU106" s="176">
        <f t="shared" si="557"/>
        <v>0</v>
      </c>
      <c r="CV106" s="176">
        <f t="shared" si="557"/>
        <v>0</v>
      </c>
      <c r="CW106" s="176">
        <f t="shared" si="557"/>
        <v>0</v>
      </c>
      <c r="CX106" s="176">
        <f t="shared" si="557"/>
        <v>0</v>
      </c>
      <c r="CY106" s="176">
        <f t="shared" si="557"/>
        <v>0</v>
      </c>
      <c r="CZ106" s="176">
        <f t="shared" si="557"/>
        <v>0</v>
      </c>
      <c r="DA106" s="176">
        <f t="shared" si="547"/>
        <v>0</v>
      </c>
      <c r="DB106" s="176">
        <f t="shared" si="547"/>
        <v>0</v>
      </c>
      <c r="DC106" s="176">
        <f t="shared" si="547"/>
        <v>0</v>
      </c>
      <c r="DD106" s="176">
        <f t="shared" si="547"/>
        <v>0</v>
      </c>
      <c r="DE106" s="176">
        <f t="shared" si="547"/>
        <v>0</v>
      </c>
      <c r="DF106" s="176">
        <f t="shared" si="547"/>
        <v>0</v>
      </c>
      <c r="DG106" s="176">
        <f t="shared" si="547"/>
        <v>0</v>
      </c>
      <c r="DH106" s="176">
        <f t="shared" si="547"/>
        <v>0</v>
      </c>
      <c r="DI106" s="176">
        <f t="shared" si="547"/>
        <v>0</v>
      </c>
      <c r="DJ106" s="176">
        <f t="shared" si="548"/>
        <v>0</v>
      </c>
      <c r="DK106" s="176">
        <f t="shared" si="548"/>
        <v>0</v>
      </c>
      <c r="DL106" s="176">
        <f t="shared" si="548"/>
        <v>0</v>
      </c>
      <c r="DM106" s="176">
        <f t="shared" si="548"/>
        <v>0</v>
      </c>
      <c r="DN106" s="176">
        <f t="shared" si="548"/>
        <v>0</v>
      </c>
      <c r="DO106" s="176">
        <f t="shared" si="548"/>
        <v>0</v>
      </c>
      <c r="DP106" s="176">
        <f t="shared" si="548"/>
        <v>0</v>
      </c>
      <c r="DQ106" s="176">
        <f t="shared" si="548"/>
        <v>0</v>
      </c>
      <c r="DR106" s="176">
        <f t="shared" si="548"/>
        <v>0</v>
      </c>
      <c r="DS106" s="176">
        <f t="shared" si="548"/>
        <v>0</v>
      </c>
      <c r="DT106" s="187"/>
      <c r="DU106" s="176">
        <v>0</v>
      </c>
      <c r="DV106" s="176">
        <f t="shared" si="425"/>
        <v>1.890588976789E-2</v>
      </c>
      <c r="DW106" s="176">
        <f t="shared" si="425"/>
        <v>1.9018670136773691E-2</v>
      </c>
      <c r="DX106" s="176">
        <f t="shared" si="425"/>
        <v>1.8706262954034457E-2</v>
      </c>
      <c r="DY106" s="176">
        <f t="shared" si="425"/>
        <v>1.733911001877925E-2</v>
      </c>
      <c r="DZ106" s="176">
        <f t="shared" si="425"/>
        <v>1.6749857397821265E-2</v>
      </c>
      <c r="EA106" s="176">
        <f t="shared" si="425"/>
        <v>1.6384178953223069E-2</v>
      </c>
      <c r="EB106" s="176">
        <f t="shared" si="425"/>
        <v>1.6488786339292287E-2</v>
      </c>
      <c r="EC106" s="176">
        <f t="shared" si="425"/>
        <v>1.6663833234717922E-2</v>
      </c>
      <c r="ED106" s="176">
        <f t="shared" si="425"/>
        <v>1.664812536860585E-2</v>
      </c>
      <c r="EE106" s="176">
        <f t="shared" si="425"/>
        <v>1.641076484783216E-2</v>
      </c>
      <c r="EF106" s="176">
        <f t="shared" si="539"/>
        <v>1.5808773676198908E-2</v>
      </c>
      <c r="EG106" s="176">
        <f t="shared" si="539"/>
        <v>1.56148664397918E-2</v>
      </c>
      <c r="EH106" s="176">
        <f t="shared" si="539"/>
        <v>1.5376123553559979E-2</v>
      </c>
      <c r="EI106" s="176">
        <f t="shared" si="539"/>
        <v>1.4765333523623025E-2</v>
      </c>
      <c r="EJ106" s="176">
        <f t="shared" si="539"/>
        <v>1.421684287174973E-2</v>
      </c>
      <c r="EK106" s="176">
        <f t="shared" si="539"/>
        <v>1.4011061552071038E-2</v>
      </c>
      <c r="EL106" s="176">
        <f t="shared" si="539"/>
        <v>1.3218757954531273E-2</v>
      </c>
      <c r="EM106" s="176">
        <f t="shared" si="539"/>
        <v>1.3168137931570357E-2</v>
      </c>
      <c r="EN106" s="176">
        <f t="shared" si="539"/>
        <v>1.2742423094103705E-2</v>
      </c>
      <c r="EO106" s="176">
        <f t="shared" si="539"/>
        <v>1.2450436244696687E-2</v>
      </c>
      <c r="EP106" s="176">
        <f t="shared" si="479"/>
        <v>1.2084707290174189E-2</v>
      </c>
      <c r="EQ106" s="176">
        <f t="shared" si="479"/>
        <v>1.1595268043917141E-2</v>
      </c>
      <c r="ER106" s="176">
        <f t="shared" si="479"/>
        <v>1.1043398918619385E-2</v>
      </c>
      <c r="ES106" s="176">
        <f t="shared" si="479"/>
        <v>1.0517795639898303E-2</v>
      </c>
      <c r="ET106" s="176">
        <f t="shared" si="479"/>
        <v>1.0017208102131445E-2</v>
      </c>
      <c r="EU106" s="176">
        <f t="shared" si="479"/>
        <v>9.5404456976479254E-3</v>
      </c>
      <c r="EV106" s="176">
        <f t="shared" si="479"/>
        <v>9.086374484962698E-3</v>
      </c>
      <c r="EW106" s="176">
        <f t="shared" si="479"/>
        <v>8.653914491786879E-3</v>
      </c>
      <c r="EX106" s="176">
        <f t="shared" si="479"/>
        <v>8.2420371463994731E-3</v>
      </c>
      <c r="EY106" s="176">
        <f t="shared" si="479"/>
        <v>7.8497628312713084E-3</v>
      </c>
      <c r="EZ106" s="176">
        <f t="shared" si="479"/>
        <v>7.4761585531225912E-3</v>
      </c>
      <c r="FA106" s="176">
        <f t="shared" si="479"/>
        <v>7.1203357238725593E-3</v>
      </c>
      <c r="FB106" s="176">
        <f t="shared" si="479"/>
        <v>6.7814480472033409E-3</v>
      </c>
      <c r="FC106" s="176">
        <f t="shared" si="479"/>
        <v>6.458689505711445E-3</v>
      </c>
      <c r="FD106" s="176">
        <f t="shared" si="479"/>
        <v>6.1512924438594232E-3</v>
      </c>
      <c r="FE106" s="187"/>
      <c r="FF106" s="176">
        <v>0</v>
      </c>
      <c r="FG106" s="176">
        <v>104</v>
      </c>
      <c r="FH106" s="176">
        <f t="shared" si="446"/>
        <v>0</v>
      </c>
      <c r="FI106" s="176">
        <f t="shared" si="446"/>
        <v>0</v>
      </c>
      <c r="FJ106" s="176">
        <f t="shared" si="446"/>
        <v>0</v>
      </c>
      <c r="FK106" s="176">
        <f t="shared" si="446"/>
        <v>0</v>
      </c>
      <c r="FL106" s="176">
        <f t="shared" si="446"/>
        <v>0</v>
      </c>
      <c r="FM106" s="176">
        <f t="shared" si="446"/>
        <v>0</v>
      </c>
      <c r="FN106" s="176">
        <f t="shared" si="446"/>
        <v>0</v>
      </c>
      <c r="FO106" s="176">
        <f t="shared" si="446"/>
        <v>0</v>
      </c>
      <c r="FP106" s="176">
        <f t="shared" si="446"/>
        <v>0</v>
      </c>
      <c r="FQ106" s="176">
        <f t="shared" si="446"/>
        <v>0</v>
      </c>
      <c r="FR106" s="176">
        <f t="shared" si="428"/>
        <v>0</v>
      </c>
      <c r="FS106" s="176">
        <f t="shared" si="428"/>
        <v>0</v>
      </c>
      <c r="FT106" s="176">
        <f t="shared" si="428"/>
        <v>0</v>
      </c>
      <c r="FU106" s="176">
        <f t="shared" si="428"/>
        <v>0</v>
      </c>
      <c r="FV106" s="176">
        <f t="shared" si="428"/>
        <v>0</v>
      </c>
      <c r="FW106" s="176">
        <f t="shared" si="428"/>
        <v>0</v>
      </c>
      <c r="FX106" s="176">
        <f t="shared" si="428"/>
        <v>0</v>
      </c>
      <c r="FY106" s="176">
        <f t="shared" si="428"/>
        <v>0</v>
      </c>
      <c r="FZ106" s="176">
        <f t="shared" si="428"/>
        <v>0</v>
      </c>
      <c r="GA106" s="176">
        <f t="shared" si="428"/>
        <v>0</v>
      </c>
      <c r="GB106" s="176">
        <f t="shared" si="464"/>
        <v>0</v>
      </c>
      <c r="GC106" s="176">
        <f t="shared" si="464"/>
        <v>0</v>
      </c>
      <c r="GD106" s="176">
        <f t="shared" si="464"/>
        <v>0</v>
      </c>
      <c r="GE106" s="176">
        <f t="shared" si="464"/>
        <v>0</v>
      </c>
      <c r="GF106" s="176">
        <f t="shared" si="464"/>
        <v>0</v>
      </c>
      <c r="GG106" s="176">
        <f t="shared" si="464"/>
        <v>0</v>
      </c>
      <c r="GH106" s="176">
        <f t="shared" si="464"/>
        <v>0</v>
      </c>
      <c r="GI106" s="176">
        <f t="shared" si="464"/>
        <v>0</v>
      </c>
      <c r="GJ106" s="176">
        <f t="shared" si="464"/>
        <v>0</v>
      </c>
      <c r="GK106" s="176">
        <f t="shared" si="464"/>
        <v>0</v>
      </c>
      <c r="GL106" s="176">
        <f t="shared" si="464"/>
        <v>0</v>
      </c>
      <c r="GM106" s="176">
        <f t="shared" si="464"/>
        <v>0</v>
      </c>
      <c r="GN106" s="176">
        <f t="shared" si="464"/>
        <v>0</v>
      </c>
      <c r="GO106" s="176">
        <f t="shared" si="464"/>
        <v>0</v>
      </c>
      <c r="GP106" s="176">
        <f t="shared" si="464"/>
        <v>0</v>
      </c>
      <c r="GQ106" s="187"/>
      <c r="GR106" s="176">
        <v>0</v>
      </c>
      <c r="GS106" s="176">
        <v>0</v>
      </c>
      <c r="GT106" s="176">
        <f t="shared" si="447"/>
        <v>1.9018670136773691E-2</v>
      </c>
      <c r="GU106" s="176">
        <f t="shared" si="447"/>
        <v>1.8706262954034457E-2</v>
      </c>
      <c r="GV106" s="176">
        <f t="shared" si="447"/>
        <v>1.733911001877925E-2</v>
      </c>
      <c r="GW106" s="176">
        <f t="shared" si="447"/>
        <v>1.6749857397821265E-2</v>
      </c>
      <c r="GX106" s="176">
        <f t="shared" si="447"/>
        <v>1.6384178953223069E-2</v>
      </c>
      <c r="GY106" s="176">
        <f t="shared" si="447"/>
        <v>1.6488786339292287E-2</v>
      </c>
      <c r="GZ106" s="176">
        <f t="shared" si="447"/>
        <v>1.6663833234717922E-2</v>
      </c>
      <c r="HA106" s="176">
        <f t="shared" si="447"/>
        <v>1.664812536860585E-2</v>
      </c>
      <c r="HB106" s="176">
        <f t="shared" si="447"/>
        <v>1.641076484783216E-2</v>
      </c>
      <c r="HC106" s="176">
        <f t="shared" si="447"/>
        <v>1.5808773676198908E-2</v>
      </c>
      <c r="HD106" s="176">
        <f t="shared" si="429"/>
        <v>1.56148664397918E-2</v>
      </c>
      <c r="HE106" s="176">
        <f t="shared" si="429"/>
        <v>1.5376123553559979E-2</v>
      </c>
      <c r="HF106" s="176">
        <f t="shared" si="429"/>
        <v>1.4765333523623025E-2</v>
      </c>
      <c r="HG106" s="176">
        <f t="shared" si="429"/>
        <v>1.421684287174973E-2</v>
      </c>
      <c r="HH106" s="176">
        <f t="shared" si="429"/>
        <v>1.4011061552071038E-2</v>
      </c>
      <c r="HI106" s="176">
        <f t="shared" si="429"/>
        <v>1.3218757954531273E-2</v>
      </c>
      <c r="HJ106" s="176">
        <f t="shared" si="429"/>
        <v>1.3168137931570357E-2</v>
      </c>
      <c r="HK106" s="176">
        <f t="shared" si="429"/>
        <v>1.2742423094103705E-2</v>
      </c>
      <c r="HL106" s="176">
        <f t="shared" si="429"/>
        <v>1.2450436244696687E-2</v>
      </c>
      <c r="HM106" s="176">
        <f t="shared" si="429"/>
        <v>1.2084707290174189E-2</v>
      </c>
      <c r="HN106" s="176">
        <f t="shared" si="465"/>
        <v>1.1595268043917141E-2</v>
      </c>
      <c r="HO106" s="176">
        <f t="shared" si="465"/>
        <v>1.1043398918619385E-2</v>
      </c>
      <c r="HP106" s="176">
        <f t="shared" si="465"/>
        <v>1.0517795639898303E-2</v>
      </c>
      <c r="HQ106" s="176">
        <f t="shared" si="465"/>
        <v>1.0017208102131445E-2</v>
      </c>
      <c r="HR106" s="176">
        <f t="shared" si="465"/>
        <v>9.5404456976479254E-3</v>
      </c>
      <c r="HS106" s="176">
        <f t="shared" si="465"/>
        <v>9.086374484962698E-3</v>
      </c>
      <c r="HT106" s="176">
        <f t="shared" si="465"/>
        <v>8.653914491786879E-3</v>
      </c>
      <c r="HU106" s="176">
        <f t="shared" si="465"/>
        <v>8.2420371463994731E-3</v>
      </c>
      <c r="HV106" s="176">
        <f t="shared" si="465"/>
        <v>7.8497628312713084E-3</v>
      </c>
      <c r="HW106" s="176">
        <f t="shared" si="465"/>
        <v>7.4761585531225912E-3</v>
      </c>
      <c r="HX106" s="176">
        <f t="shared" si="465"/>
        <v>7.1203357238725593E-3</v>
      </c>
      <c r="HY106" s="176">
        <f t="shared" si="465"/>
        <v>6.7814480472033409E-3</v>
      </c>
      <c r="HZ106" s="176">
        <f t="shared" si="465"/>
        <v>6.458689505711445E-3</v>
      </c>
      <c r="IA106" s="176">
        <f t="shared" si="465"/>
        <v>6.1512924438594232E-3</v>
      </c>
      <c r="IB106" s="176">
        <f t="shared" si="465"/>
        <v>5.8585257421681879E-3</v>
      </c>
    </row>
    <row r="107" spans="1:236" s="144" customFormat="1">
      <c r="A107" s="192" t="s">
        <v>259</v>
      </c>
      <c r="B107" s="419">
        <f t="shared" si="558"/>
        <v>0</v>
      </c>
      <c r="C107" s="225">
        <f t="shared" si="559"/>
        <v>150713.48678323935</v>
      </c>
      <c r="D107" s="226">
        <f t="shared" si="560"/>
        <v>150713.48678323935</v>
      </c>
      <c r="E107" s="227">
        <f t="shared" si="561"/>
        <v>0</v>
      </c>
      <c r="F107" s="228">
        <f t="shared" si="562"/>
        <v>0</v>
      </c>
      <c r="G107" s="227">
        <f t="shared" si="563"/>
        <v>0</v>
      </c>
      <c r="H107" s="228">
        <f t="shared" si="564"/>
        <v>0</v>
      </c>
      <c r="I107" s="227">
        <f t="shared" si="565"/>
        <v>0</v>
      </c>
      <c r="J107" s="176">
        <f t="shared" si="566"/>
        <v>150713.48678323935</v>
      </c>
      <c r="K107" s="228">
        <f t="shared" si="567"/>
        <v>150713.48678323935</v>
      </c>
      <c r="L107" s="227">
        <f t="shared" si="568"/>
        <v>0</v>
      </c>
      <c r="M107" s="176">
        <f t="shared" si="569"/>
        <v>120570.78942659148</v>
      </c>
      <c r="N107" s="228">
        <f t="shared" si="570"/>
        <v>120570.78942659148</v>
      </c>
      <c r="O107" s="176">
        <f t="shared" si="356"/>
        <v>0.14925593764281611</v>
      </c>
      <c r="P107" s="176">
        <f t="shared" si="443"/>
        <v>0</v>
      </c>
      <c r="Q107" s="176">
        <f t="shared" si="443"/>
        <v>0</v>
      </c>
      <c r="R107" s="176">
        <f t="shared" si="443"/>
        <v>0</v>
      </c>
      <c r="S107" s="176">
        <f t="shared" si="443"/>
        <v>0</v>
      </c>
      <c r="T107" s="176">
        <f t="shared" si="443"/>
        <v>0</v>
      </c>
      <c r="U107" s="176">
        <f t="shared" si="443"/>
        <v>0</v>
      </c>
      <c r="V107" s="176">
        <f t="shared" si="443"/>
        <v>0</v>
      </c>
      <c r="W107" s="176">
        <f t="shared" si="443"/>
        <v>0</v>
      </c>
      <c r="X107" s="176">
        <f t="shared" si="443"/>
        <v>0</v>
      </c>
      <c r="Y107" s="176">
        <f t="shared" si="443"/>
        <v>0</v>
      </c>
      <c r="Z107" s="176">
        <f t="shared" si="426"/>
        <v>0</v>
      </c>
      <c r="AA107" s="176">
        <f t="shared" si="426"/>
        <v>0</v>
      </c>
      <c r="AB107" s="176">
        <f t="shared" si="426"/>
        <v>0</v>
      </c>
      <c r="AC107" s="176">
        <f t="shared" si="426"/>
        <v>0</v>
      </c>
      <c r="AD107" s="176">
        <f t="shared" si="426"/>
        <v>0</v>
      </c>
      <c r="AE107" s="176">
        <f t="shared" si="426"/>
        <v>0</v>
      </c>
      <c r="AF107" s="176">
        <f t="shared" si="426"/>
        <v>0</v>
      </c>
      <c r="AG107" s="176">
        <f t="shared" si="426"/>
        <v>0</v>
      </c>
      <c r="AH107" s="176">
        <f t="shared" si="426"/>
        <v>0</v>
      </c>
      <c r="AI107" s="176">
        <f t="shared" si="426"/>
        <v>0</v>
      </c>
      <c r="AJ107" s="176">
        <f t="shared" si="461"/>
        <v>0</v>
      </c>
      <c r="AK107" s="176">
        <f t="shared" si="461"/>
        <v>0</v>
      </c>
      <c r="AL107" s="176">
        <f t="shared" si="461"/>
        <v>0</v>
      </c>
      <c r="AM107" s="176">
        <f t="shared" si="461"/>
        <v>0</v>
      </c>
      <c r="AN107" s="176">
        <f t="shared" si="461"/>
        <v>0</v>
      </c>
      <c r="AO107" s="176">
        <f t="shared" si="461"/>
        <v>0</v>
      </c>
      <c r="AP107" s="176">
        <f t="shared" ref="AJ107:AX124" si="571">IF(AP$1&lt;=VLOOKUP($A107,input,7,FALSE),(VLOOKUP($A107,input,5,FALSE)*VLOOKUP(AP$1,AC_RATE,2,FALSE))/((1+Discount_Rate)^(AP$1-1)),0)</f>
        <v>0</v>
      </c>
      <c r="AQ107" s="176">
        <f t="shared" si="571"/>
        <v>0</v>
      </c>
      <c r="AR107" s="176">
        <f t="shared" si="571"/>
        <v>0</v>
      </c>
      <c r="AS107" s="176">
        <f t="shared" si="571"/>
        <v>0</v>
      </c>
      <c r="AT107" s="176">
        <f t="shared" si="571"/>
        <v>0</v>
      </c>
      <c r="AU107" s="176">
        <f t="shared" si="571"/>
        <v>0</v>
      </c>
      <c r="AV107" s="176">
        <f t="shared" si="571"/>
        <v>0</v>
      </c>
      <c r="AW107" s="176">
        <f t="shared" si="571"/>
        <v>0</v>
      </c>
      <c r="AX107" s="176">
        <f t="shared" si="571"/>
        <v>0</v>
      </c>
      <c r="AY107" s="187"/>
      <c r="AZ107" s="176">
        <f t="shared" si="444"/>
        <v>0.14925593764281611</v>
      </c>
      <c r="BA107" s="176">
        <f t="shared" si="444"/>
        <v>0.14696653932774867</v>
      </c>
      <c r="BB107" s="176">
        <f t="shared" si="444"/>
        <v>0.14784324710095775</v>
      </c>
      <c r="BC107" s="176">
        <f t="shared" si="444"/>
        <v>0.14541472334079614</v>
      </c>
      <c r="BD107" s="176">
        <f t="shared" si="444"/>
        <v>0.134787043919567</v>
      </c>
      <c r="BE107" s="176">
        <f t="shared" si="444"/>
        <v>0.13020643863966722</v>
      </c>
      <c r="BF107" s="176">
        <f t="shared" si="444"/>
        <v>0.1273638062024133</v>
      </c>
      <c r="BG107" s="176">
        <f t="shared" si="444"/>
        <v>0.12817698059978155</v>
      </c>
      <c r="BH107" s="176">
        <f t="shared" si="444"/>
        <v>0.12953772250384499</v>
      </c>
      <c r="BI107" s="176">
        <f t="shared" si="444"/>
        <v>0.12941561607293606</v>
      </c>
      <c r="BJ107" s="176">
        <f t="shared" si="427"/>
        <v>0.12757047391145002</v>
      </c>
      <c r="BK107" s="176">
        <f t="shared" si="427"/>
        <v>0.12289084442630094</v>
      </c>
      <c r="BL107" s="176">
        <f t="shared" si="427"/>
        <v>0.12138349006026833</v>
      </c>
      <c r="BM107" s="176">
        <f t="shared" si="427"/>
        <v>0.11952760196352287</v>
      </c>
      <c r="BN107" s="176">
        <f t="shared" si="427"/>
        <v>0.11477957380627711</v>
      </c>
      <c r="BO107" s="176">
        <f t="shared" si="427"/>
        <v>0.11051583515397904</v>
      </c>
      <c r="BP107" s="176">
        <f t="shared" si="427"/>
        <v>0.10891617659345787</v>
      </c>
      <c r="BQ107" s="176">
        <f t="shared" si="427"/>
        <v>0.10275713730692235</v>
      </c>
      <c r="BR107" s="176">
        <f t="shared" si="427"/>
        <v>0.10236363826050919</v>
      </c>
      <c r="BS107" s="176">
        <f t="shared" si="427"/>
        <v>9.9054307825862775E-2</v>
      </c>
      <c r="BT107" s="176">
        <f t="shared" si="462"/>
        <v>9.6784523260661032E-2</v>
      </c>
      <c r="BU107" s="176">
        <f t="shared" si="462"/>
        <v>9.3941498180221988E-2</v>
      </c>
      <c r="BV107" s="176">
        <f t="shared" si="462"/>
        <v>9.0136800643280418E-2</v>
      </c>
      <c r="BW107" s="176">
        <f t="shared" si="462"/>
        <v>8.5846799140965782E-2</v>
      </c>
      <c r="BX107" s="176">
        <f t="shared" si="462"/>
        <v>8.176097742713398E-2</v>
      </c>
      <c r="BY107" s="176">
        <f t="shared" si="462"/>
        <v>0</v>
      </c>
      <c r="BZ107" s="176">
        <f t="shared" ref="BT107:CH124" si="572">IF(BZ$1&lt;=VLOOKUP($A107,input,7,FALSE),(VLOOKUP($A107,input,6,FALSE)*VLOOKUP(BZ$1,AC_RATE,3,FALSE))/((1+Discount_Rate)^(BZ$1-1)),0)</f>
        <v>0</v>
      </c>
      <c r="CA107" s="176">
        <f t="shared" si="572"/>
        <v>0</v>
      </c>
      <c r="CB107" s="176">
        <f t="shared" si="572"/>
        <v>0</v>
      </c>
      <c r="CC107" s="176">
        <f t="shared" si="572"/>
        <v>0</v>
      </c>
      <c r="CD107" s="176">
        <f t="shared" si="572"/>
        <v>0</v>
      </c>
      <c r="CE107" s="176">
        <f t="shared" si="572"/>
        <v>0</v>
      </c>
      <c r="CF107" s="176">
        <f t="shared" si="572"/>
        <v>0</v>
      </c>
      <c r="CG107" s="176">
        <f t="shared" si="572"/>
        <v>0</v>
      </c>
      <c r="CH107" s="176">
        <f t="shared" si="572"/>
        <v>0</v>
      </c>
      <c r="CI107" s="187"/>
      <c r="CJ107" s="176">
        <v>0</v>
      </c>
      <c r="CK107" s="176">
        <f t="shared" si="557"/>
        <v>0</v>
      </c>
      <c r="CL107" s="176">
        <f t="shared" si="557"/>
        <v>0</v>
      </c>
      <c r="CM107" s="176">
        <f t="shared" si="557"/>
        <v>0</v>
      </c>
      <c r="CN107" s="176">
        <f t="shared" si="557"/>
        <v>0</v>
      </c>
      <c r="CO107" s="176">
        <f t="shared" si="557"/>
        <v>0</v>
      </c>
      <c r="CP107" s="176">
        <f t="shared" si="557"/>
        <v>0</v>
      </c>
      <c r="CQ107" s="176">
        <f t="shared" si="557"/>
        <v>0</v>
      </c>
      <c r="CR107" s="176">
        <f t="shared" si="557"/>
        <v>0</v>
      </c>
      <c r="CS107" s="176">
        <f t="shared" si="557"/>
        <v>0</v>
      </c>
      <c r="CT107" s="176">
        <f t="shared" si="557"/>
        <v>0</v>
      </c>
      <c r="CU107" s="176">
        <f t="shared" si="557"/>
        <v>0</v>
      </c>
      <c r="CV107" s="176">
        <f t="shared" si="557"/>
        <v>0</v>
      </c>
      <c r="CW107" s="176">
        <f t="shared" si="557"/>
        <v>0</v>
      </c>
      <c r="CX107" s="176">
        <f t="shared" si="557"/>
        <v>0</v>
      </c>
      <c r="CY107" s="176">
        <f t="shared" si="557"/>
        <v>0</v>
      </c>
      <c r="CZ107" s="176">
        <f t="shared" si="557"/>
        <v>0</v>
      </c>
      <c r="DA107" s="176">
        <f t="shared" si="547"/>
        <v>0</v>
      </c>
      <c r="DB107" s="176">
        <f t="shared" si="547"/>
        <v>0</v>
      </c>
      <c r="DC107" s="176">
        <f t="shared" si="547"/>
        <v>0</v>
      </c>
      <c r="DD107" s="176">
        <f t="shared" si="547"/>
        <v>0</v>
      </c>
      <c r="DE107" s="176">
        <f t="shared" si="547"/>
        <v>0</v>
      </c>
      <c r="DF107" s="176">
        <f t="shared" si="547"/>
        <v>0</v>
      </c>
      <c r="DG107" s="176">
        <f t="shared" si="547"/>
        <v>0</v>
      </c>
      <c r="DH107" s="176">
        <f t="shared" si="547"/>
        <v>0</v>
      </c>
      <c r="DI107" s="176">
        <f t="shared" si="547"/>
        <v>0</v>
      </c>
      <c r="DJ107" s="176">
        <f t="shared" si="548"/>
        <v>0</v>
      </c>
      <c r="DK107" s="176">
        <f t="shared" si="548"/>
        <v>0</v>
      </c>
      <c r="DL107" s="176">
        <f t="shared" si="548"/>
        <v>0</v>
      </c>
      <c r="DM107" s="176">
        <f t="shared" si="548"/>
        <v>0</v>
      </c>
      <c r="DN107" s="176">
        <f t="shared" si="548"/>
        <v>0</v>
      </c>
      <c r="DO107" s="176">
        <f t="shared" si="548"/>
        <v>0</v>
      </c>
      <c r="DP107" s="176">
        <f t="shared" si="548"/>
        <v>0</v>
      </c>
      <c r="DQ107" s="176">
        <f t="shared" si="548"/>
        <v>0</v>
      </c>
      <c r="DR107" s="176">
        <f t="shared" si="548"/>
        <v>0</v>
      </c>
      <c r="DS107" s="176">
        <f t="shared" si="548"/>
        <v>0</v>
      </c>
      <c r="DT107" s="187"/>
      <c r="DU107" s="176">
        <v>0</v>
      </c>
      <c r="DV107" s="176">
        <f t="shared" si="425"/>
        <v>0.14696653932774867</v>
      </c>
      <c r="DW107" s="176">
        <f t="shared" si="425"/>
        <v>0.14784324710095775</v>
      </c>
      <c r="DX107" s="176">
        <f t="shared" si="425"/>
        <v>0.14541472334079614</v>
      </c>
      <c r="DY107" s="176">
        <f t="shared" si="425"/>
        <v>0.134787043919567</v>
      </c>
      <c r="DZ107" s="176">
        <f t="shared" si="425"/>
        <v>0.13020643863966722</v>
      </c>
      <c r="EA107" s="176">
        <f t="shared" si="425"/>
        <v>0.1273638062024133</v>
      </c>
      <c r="EB107" s="176">
        <f t="shared" si="425"/>
        <v>0.12817698059978155</v>
      </c>
      <c r="EC107" s="176">
        <f t="shared" si="425"/>
        <v>0.12953772250384499</v>
      </c>
      <c r="ED107" s="176">
        <f t="shared" si="425"/>
        <v>0.12941561607293606</v>
      </c>
      <c r="EE107" s="176">
        <f t="shared" ref="DV107:EE130" si="573">IF(EE$1-1&lt;=VLOOKUP($A107,input,7,FALSE),(VLOOKUP($A107,input,20,FALSE)*VLOOKUP(EE$1,AC_RATE,3,FALSE))/((1+Discount_Rate)^(EE$1-1)),0)</f>
        <v>0.12757047391145002</v>
      </c>
      <c r="EF107" s="176">
        <f t="shared" si="539"/>
        <v>0.12289084442630094</v>
      </c>
      <c r="EG107" s="176">
        <f t="shared" si="539"/>
        <v>0.12138349006026833</v>
      </c>
      <c r="EH107" s="176">
        <f t="shared" si="539"/>
        <v>0.11952760196352287</v>
      </c>
      <c r="EI107" s="176">
        <f t="shared" si="539"/>
        <v>0.11477957380627711</v>
      </c>
      <c r="EJ107" s="176">
        <f t="shared" si="539"/>
        <v>0.11051583515397904</v>
      </c>
      <c r="EK107" s="176">
        <f t="shared" si="539"/>
        <v>0.10891617659345787</v>
      </c>
      <c r="EL107" s="176">
        <f t="shared" si="539"/>
        <v>0.10275713730692235</v>
      </c>
      <c r="EM107" s="176">
        <f t="shared" si="539"/>
        <v>0.10236363826050919</v>
      </c>
      <c r="EN107" s="176">
        <f t="shared" si="539"/>
        <v>9.9054307825862775E-2</v>
      </c>
      <c r="EO107" s="176">
        <f t="shared" si="539"/>
        <v>9.6784523260661032E-2</v>
      </c>
      <c r="EP107" s="176">
        <f t="shared" si="479"/>
        <v>9.3941498180221988E-2</v>
      </c>
      <c r="EQ107" s="176">
        <f t="shared" si="479"/>
        <v>9.0136800643280418E-2</v>
      </c>
      <c r="ER107" s="176">
        <f t="shared" si="479"/>
        <v>8.5846799140965782E-2</v>
      </c>
      <c r="ES107" s="176">
        <f t="shared" si="479"/>
        <v>8.176097742713398E-2</v>
      </c>
      <c r="ET107" s="176">
        <f t="shared" si="479"/>
        <v>7.7869617699587834E-2</v>
      </c>
      <c r="EU107" s="176">
        <f t="shared" si="479"/>
        <v>0</v>
      </c>
      <c r="EV107" s="176">
        <f t="shared" si="479"/>
        <v>0</v>
      </c>
      <c r="EW107" s="176">
        <f t="shared" si="479"/>
        <v>0</v>
      </c>
      <c r="EX107" s="176">
        <f t="shared" si="479"/>
        <v>0</v>
      </c>
      <c r="EY107" s="176">
        <f t="shared" si="479"/>
        <v>0</v>
      </c>
      <c r="EZ107" s="176">
        <f t="shared" si="479"/>
        <v>0</v>
      </c>
      <c r="FA107" s="176">
        <f t="shared" si="479"/>
        <v>0</v>
      </c>
      <c r="FB107" s="176">
        <f t="shared" si="479"/>
        <v>0</v>
      </c>
      <c r="FC107" s="176">
        <f t="shared" si="479"/>
        <v>0</v>
      </c>
      <c r="FD107" s="176">
        <f t="shared" si="479"/>
        <v>0</v>
      </c>
      <c r="FE107" s="187"/>
      <c r="FF107" s="176">
        <v>0</v>
      </c>
      <c r="FG107" s="176">
        <v>105</v>
      </c>
      <c r="FH107" s="176">
        <f t="shared" si="446"/>
        <v>0</v>
      </c>
      <c r="FI107" s="176">
        <f t="shared" si="446"/>
        <v>0</v>
      </c>
      <c r="FJ107" s="176">
        <f t="shared" si="446"/>
        <v>0</v>
      </c>
      <c r="FK107" s="176">
        <f t="shared" si="446"/>
        <v>0</v>
      </c>
      <c r="FL107" s="176">
        <f t="shared" si="446"/>
        <v>0</v>
      </c>
      <c r="FM107" s="176">
        <f t="shared" si="446"/>
        <v>0</v>
      </c>
      <c r="FN107" s="176">
        <f t="shared" si="446"/>
        <v>0</v>
      </c>
      <c r="FO107" s="176">
        <f t="shared" si="446"/>
        <v>0</v>
      </c>
      <c r="FP107" s="176">
        <f t="shared" si="446"/>
        <v>0</v>
      </c>
      <c r="FQ107" s="176">
        <f t="shared" si="446"/>
        <v>0</v>
      </c>
      <c r="FR107" s="176">
        <f t="shared" si="428"/>
        <v>0</v>
      </c>
      <c r="FS107" s="176">
        <f t="shared" si="428"/>
        <v>0</v>
      </c>
      <c r="FT107" s="176">
        <f t="shared" si="428"/>
        <v>0</v>
      </c>
      <c r="FU107" s="176">
        <f t="shared" si="428"/>
        <v>0</v>
      </c>
      <c r="FV107" s="176">
        <f t="shared" si="428"/>
        <v>0</v>
      </c>
      <c r="FW107" s="176">
        <f t="shared" si="428"/>
        <v>0</v>
      </c>
      <c r="FX107" s="176">
        <f t="shared" si="428"/>
        <v>0</v>
      </c>
      <c r="FY107" s="176">
        <f t="shared" si="428"/>
        <v>0</v>
      </c>
      <c r="FZ107" s="176">
        <f t="shared" si="428"/>
        <v>0</v>
      </c>
      <c r="GA107" s="176">
        <f t="shared" si="428"/>
        <v>0</v>
      </c>
      <c r="GB107" s="176">
        <f t="shared" si="464"/>
        <v>0</v>
      </c>
      <c r="GC107" s="176">
        <f t="shared" si="464"/>
        <v>0</v>
      </c>
      <c r="GD107" s="176">
        <f t="shared" si="464"/>
        <v>0</v>
      </c>
      <c r="GE107" s="176">
        <f t="shared" si="464"/>
        <v>0</v>
      </c>
      <c r="GF107" s="176">
        <f t="shared" si="464"/>
        <v>0</v>
      </c>
      <c r="GG107" s="176">
        <f t="shared" si="464"/>
        <v>0</v>
      </c>
      <c r="GH107" s="176">
        <f t="shared" ref="GB107:GP124" si="574">IF(GH$1-2&lt;=VLOOKUP($A107,input,7,FALSE),(VLOOKUP($A107,input,33,FALSE)*VLOOKUP(GH$1,AC_RATE,2,FALSE))/((1+Discount_Rate)^(GH$1-1)),0)</f>
        <v>0</v>
      </c>
      <c r="GI107" s="176">
        <f t="shared" si="574"/>
        <v>0</v>
      </c>
      <c r="GJ107" s="176">
        <f t="shared" si="574"/>
        <v>0</v>
      </c>
      <c r="GK107" s="176">
        <f t="shared" si="574"/>
        <v>0</v>
      </c>
      <c r="GL107" s="176">
        <f t="shared" si="574"/>
        <v>0</v>
      </c>
      <c r="GM107" s="176">
        <f t="shared" si="574"/>
        <v>0</v>
      </c>
      <c r="GN107" s="176">
        <f t="shared" si="574"/>
        <v>0</v>
      </c>
      <c r="GO107" s="176">
        <f t="shared" si="574"/>
        <v>0</v>
      </c>
      <c r="GP107" s="176">
        <f t="shared" si="574"/>
        <v>0</v>
      </c>
      <c r="GQ107" s="187"/>
      <c r="GR107" s="176">
        <v>0</v>
      </c>
      <c r="GS107" s="176">
        <v>0</v>
      </c>
      <c r="GT107" s="176">
        <f t="shared" si="447"/>
        <v>0.14784324710095775</v>
      </c>
      <c r="GU107" s="176">
        <f t="shared" si="447"/>
        <v>0.14541472334079614</v>
      </c>
      <c r="GV107" s="176">
        <f t="shared" si="447"/>
        <v>0.134787043919567</v>
      </c>
      <c r="GW107" s="176">
        <f t="shared" si="447"/>
        <v>0.13020643863966722</v>
      </c>
      <c r="GX107" s="176">
        <f t="shared" si="447"/>
        <v>0.1273638062024133</v>
      </c>
      <c r="GY107" s="176">
        <f t="shared" si="447"/>
        <v>0.12817698059978155</v>
      </c>
      <c r="GZ107" s="176">
        <f t="shared" si="447"/>
        <v>0.12953772250384499</v>
      </c>
      <c r="HA107" s="176">
        <f t="shared" si="447"/>
        <v>0.12941561607293606</v>
      </c>
      <c r="HB107" s="176">
        <f t="shared" si="447"/>
        <v>0.12757047391145002</v>
      </c>
      <c r="HC107" s="176">
        <f t="shared" si="447"/>
        <v>0.12289084442630094</v>
      </c>
      <c r="HD107" s="176">
        <f t="shared" si="429"/>
        <v>0.12138349006026833</v>
      </c>
      <c r="HE107" s="176">
        <f t="shared" si="429"/>
        <v>0.11952760196352287</v>
      </c>
      <c r="HF107" s="176">
        <f t="shared" si="429"/>
        <v>0.11477957380627711</v>
      </c>
      <c r="HG107" s="176">
        <f t="shared" si="429"/>
        <v>0.11051583515397904</v>
      </c>
      <c r="HH107" s="176">
        <f t="shared" si="429"/>
        <v>0.10891617659345787</v>
      </c>
      <c r="HI107" s="176">
        <f t="shared" si="429"/>
        <v>0.10275713730692235</v>
      </c>
      <c r="HJ107" s="176">
        <f t="shared" si="429"/>
        <v>0.10236363826050919</v>
      </c>
      <c r="HK107" s="176">
        <f t="shared" si="429"/>
        <v>9.9054307825862775E-2</v>
      </c>
      <c r="HL107" s="176">
        <f t="shared" si="429"/>
        <v>9.6784523260661032E-2</v>
      </c>
      <c r="HM107" s="176">
        <f t="shared" si="429"/>
        <v>9.3941498180221988E-2</v>
      </c>
      <c r="HN107" s="176">
        <f t="shared" si="465"/>
        <v>9.0136800643280418E-2</v>
      </c>
      <c r="HO107" s="176">
        <f t="shared" si="465"/>
        <v>8.5846799140965782E-2</v>
      </c>
      <c r="HP107" s="176">
        <f t="shared" si="465"/>
        <v>8.176097742713398E-2</v>
      </c>
      <c r="HQ107" s="176">
        <f t="shared" si="465"/>
        <v>7.7869617699587834E-2</v>
      </c>
      <c r="HR107" s="176">
        <f t="shared" si="465"/>
        <v>7.4163464668508386E-2</v>
      </c>
      <c r="HS107" s="176">
        <f t="shared" si="465"/>
        <v>0</v>
      </c>
      <c r="HT107" s="176">
        <f t="shared" ref="HN107:IB124" si="575">IF(HT$1-2&lt;=VLOOKUP($A107,input,7,FALSE),(VLOOKUP($A107,input,34,FALSE)*VLOOKUP(HT$1,AC_RATE,3,FALSE))/((1+Discount_Rate)^(HT$1-1)),0)</f>
        <v>0</v>
      </c>
      <c r="HU107" s="176">
        <f t="shared" si="575"/>
        <v>0</v>
      </c>
      <c r="HV107" s="176">
        <f t="shared" si="575"/>
        <v>0</v>
      </c>
      <c r="HW107" s="176">
        <f t="shared" si="575"/>
        <v>0</v>
      </c>
      <c r="HX107" s="176">
        <f t="shared" si="575"/>
        <v>0</v>
      </c>
      <c r="HY107" s="176">
        <f t="shared" si="575"/>
        <v>0</v>
      </c>
      <c r="HZ107" s="176">
        <f t="shared" si="575"/>
        <v>0</v>
      </c>
      <c r="IA107" s="176">
        <f t="shared" si="575"/>
        <v>0</v>
      </c>
      <c r="IB107" s="176">
        <f t="shared" si="575"/>
        <v>0</v>
      </c>
    </row>
    <row r="108" spans="1:236" s="144" customFormat="1">
      <c r="A108" s="185" t="s">
        <v>260</v>
      </c>
      <c r="B108" s="419">
        <f t="shared" ref="B108:B109" si="576">SUM(P108:AX108)*VLOOKUP($A108,input,12,FALSE)</f>
        <v>0</v>
      </c>
      <c r="C108" s="225">
        <f t="shared" ref="C108:C109" si="577">SUM(AZ108:CH108)*VLOOKUP($A108,input,12,FALSE)</f>
        <v>73834.01402096574</v>
      </c>
      <c r="D108" s="226">
        <f t="shared" si="560"/>
        <v>73834.01402096574</v>
      </c>
      <c r="E108" s="227">
        <f t="shared" si="561"/>
        <v>0</v>
      </c>
      <c r="F108" s="228">
        <f t="shared" si="562"/>
        <v>0</v>
      </c>
      <c r="G108" s="227">
        <f t="shared" si="563"/>
        <v>0</v>
      </c>
      <c r="H108" s="228">
        <f t="shared" si="564"/>
        <v>0</v>
      </c>
      <c r="I108" s="227">
        <f t="shared" si="565"/>
        <v>0</v>
      </c>
      <c r="J108" s="176">
        <f t="shared" si="566"/>
        <v>73834.01402096574</v>
      </c>
      <c r="K108" s="228">
        <f t="shared" si="567"/>
        <v>73834.01402096574</v>
      </c>
      <c r="L108" s="227">
        <f t="shared" si="568"/>
        <v>0</v>
      </c>
      <c r="M108" s="176">
        <f t="shared" si="569"/>
        <v>59067.211216772594</v>
      </c>
      <c r="N108" s="228">
        <f t="shared" si="570"/>
        <v>59067.211216772594</v>
      </c>
      <c r="O108" s="176">
        <f t="shared" si="356"/>
        <v>9.6364270419876412</v>
      </c>
      <c r="P108" s="176">
        <f t="shared" si="443"/>
        <v>0</v>
      </c>
      <c r="Q108" s="176">
        <f t="shared" si="443"/>
        <v>0</v>
      </c>
      <c r="R108" s="176">
        <f t="shared" si="443"/>
        <v>0</v>
      </c>
      <c r="S108" s="176">
        <f t="shared" si="443"/>
        <v>0</v>
      </c>
      <c r="T108" s="176">
        <f t="shared" si="443"/>
        <v>0</v>
      </c>
      <c r="U108" s="176">
        <f t="shared" si="443"/>
        <v>0</v>
      </c>
      <c r="V108" s="176">
        <f t="shared" si="443"/>
        <v>0</v>
      </c>
      <c r="W108" s="176">
        <f t="shared" si="443"/>
        <v>0</v>
      </c>
      <c r="X108" s="176">
        <f t="shared" si="443"/>
        <v>0</v>
      </c>
      <c r="Y108" s="176">
        <f t="shared" si="443"/>
        <v>0</v>
      </c>
      <c r="Z108" s="176">
        <f t="shared" si="426"/>
        <v>0</v>
      </c>
      <c r="AA108" s="176">
        <f t="shared" si="426"/>
        <v>0</v>
      </c>
      <c r="AB108" s="176">
        <f t="shared" si="426"/>
        <v>0</v>
      </c>
      <c r="AC108" s="176">
        <f t="shared" si="426"/>
        <v>0</v>
      </c>
      <c r="AD108" s="176">
        <f t="shared" si="426"/>
        <v>0</v>
      </c>
      <c r="AE108" s="176">
        <f t="shared" si="426"/>
        <v>0</v>
      </c>
      <c r="AF108" s="176">
        <f t="shared" si="426"/>
        <v>0</v>
      </c>
      <c r="AG108" s="176">
        <f t="shared" si="426"/>
        <v>0</v>
      </c>
      <c r="AH108" s="176">
        <f t="shared" si="426"/>
        <v>0</v>
      </c>
      <c r="AI108" s="176">
        <f t="shared" si="426"/>
        <v>0</v>
      </c>
      <c r="AJ108" s="176">
        <f t="shared" si="571"/>
        <v>0</v>
      </c>
      <c r="AK108" s="176">
        <f t="shared" si="571"/>
        <v>0</v>
      </c>
      <c r="AL108" s="176">
        <f t="shared" si="571"/>
        <v>0</v>
      </c>
      <c r="AM108" s="176">
        <f t="shared" si="571"/>
        <v>0</v>
      </c>
      <c r="AN108" s="176">
        <f t="shared" si="571"/>
        <v>0</v>
      </c>
      <c r="AO108" s="176">
        <f t="shared" si="571"/>
        <v>0</v>
      </c>
      <c r="AP108" s="176">
        <f t="shared" si="571"/>
        <v>0</v>
      </c>
      <c r="AQ108" s="176">
        <f t="shared" si="571"/>
        <v>0</v>
      </c>
      <c r="AR108" s="176">
        <f t="shared" si="571"/>
        <v>0</v>
      </c>
      <c r="AS108" s="176">
        <f t="shared" si="571"/>
        <v>0</v>
      </c>
      <c r="AT108" s="176">
        <f t="shared" si="571"/>
        <v>0</v>
      </c>
      <c r="AU108" s="176">
        <f t="shared" si="571"/>
        <v>0</v>
      </c>
      <c r="AV108" s="176">
        <f t="shared" si="571"/>
        <v>0</v>
      </c>
      <c r="AW108" s="176">
        <f t="shared" si="571"/>
        <v>0</v>
      </c>
      <c r="AX108" s="176">
        <f t="shared" si="571"/>
        <v>0</v>
      </c>
      <c r="AY108" s="187"/>
      <c r="AZ108" s="176">
        <f t="shared" si="444"/>
        <v>9.6364270419876412</v>
      </c>
      <c r="BA108" s="176">
        <f t="shared" si="444"/>
        <v>9.4886163740730947</v>
      </c>
      <c r="BB108" s="176">
        <f t="shared" si="444"/>
        <v>9.5452193516637767</v>
      </c>
      <c r="BC108" s="176">
        <f t="shared" si="444"/>
        <v>9.3884263127795577</v>
      </c>
      <c r="BD108" s="176">
        <f t="shared" si="444"/>
        <v>8.7022703113118496</v>
      </c>
      <c r="BE108" s="176">
        <f t="shared" si="444"/>
        <v>8.4065322034348249</v>
      </c>
      <c r="BF108" s="176">
        <f t="shared" si="444"/>
        <v>8.2230030218062957</v>
      </c>
      <c r="BG108" s="176">
        <f t="shared" si="444"/>
        <v>8.2755040872674499</v>
      </c>
      <c r="BH108" s="176">
        <f t="shared" si="444"/>
        <v>8.363357812141448</v>
      </c>
      <c r="BI108" s="176">
        <f t="shared" si="444"/>
        <v>8.3554742416021828</v>
      </c>
      <c r="BJ108" s="176">
        <f t="shared" si="427"/>
        <v>8.2363461311761412</v>
      </c>
      <c r="BK108" s="176">
        <f t="shared" si="427"/>
        <v>7.9342147129602063</v>
      </c>
      <c r="BL108" s="176">
        <f t="shared" si="427"/>
        <v>7.8368952320464507</v>
      </c>
      <c r="BM108" s="176">
        <f t="shared" si="427"/>
        <v>7.7170733306546317</v>
      </c>
      <c r="BN108" s="176">
        <f t="shared" si="427"/>
        <v>7.4105258816674073</v>
      </c>
      <c r="BO108" s="176">
        <f t="shared" si="427"/>
        <v>0</v>
      </c>
      <c r="BP108" s="176">
        <f t="shared" si="427"/>
        <v>0</v>
      </c>
      <c r="BQ108" s="176">
        <f t="shared" si="427"/>
        <v>0</v>
      </c>
      <c r="BR108" s="176">
        <f t="shared" si="427"/>
        <v>0</v>
      </c>
      <c r="BS108" s="176">
        <f t="shared" si="427"/>
        <v>0</v>
      </c>
      <c r="BT108" s="176">
        <f t="shared" si="572"/>
        <v>0</v>
      </c>
      <c r="BU108" s="176">
        <f t="shared" si="572"/>
        <v>0</v>
      </c>
      <c r="BV108" s="176">
        <f t="shared" si="572"/>
        <v>0</v>
      </c>
      <c r="BW108" s="176">
        <f t="shared" si="572"/>
        <v>0</v>
      </c>
      <c r="BX108" s="176">
        <f t="shared" si="572"/>
        <v>0</v>
      </c>
      <c r="BY108" s="176">
        <f t="shared" si="572"/>
        <v>0</v>
      </c>
      <c r="BZ108" s="176">
        <f t="shared" si="572"/>
        <v>0</v>
      </c>
      <c r="CA108" s="176">
        <f t="shared" si="572"/>
        <v>0</v>
      </c>
      <c r="CB108" s="176">
        <f t="shared" si="572"/>
        <v>0</v>
      </c>
      <c r="CC108" s="176">
        <f t="shared" si="572"/>
        <v>0</v>
      </c>
      <c r="CD108" s="176">
        <f t="shared" si="572"/>
        <v>0</v>
      </c>
      <c r="CE108" s="176">
        <f t="shared" si="572"/>
        <v>0</v>
      </c>
      <c r="CF108" s="176">
        <f t="shared" si="572"/>
        <v>0</v>
      </c>
      <c r="CG108" s="176">
        <f t="shared" si="572"/>
        <v>0</v>
      </c>
      <c r="CH108" s="176">
        <f t="shared" si="572"/>
        <v>0</v>
      </c>
      <c r="CI108" s="187"/>
      <c r="CJ108" s="176">
        <v>0</v>
      </c>
      <c r="CK108" s="176">
        <f t="shared" si="557"/>
        <v>0</v>
      </c>
      <c r="CL108" s="176">
        <f t="shared" si="557"/>
        <v>0</v>
      </c>
      <c r="CM108" s="176">
        <f t="shared" si="557"/>
        <v>0</v>
      </c>
      <c r="CN108" s="176">
        <f t="shared" si="557"/>
        <v>0</v>
      </c>
      <c r="CO108" s="176">
        <f t="shared" si="557"/>
        <v>0</v>
      </c>
      <c r="CP108" s="176">
        <f t="shared" si="557"/>
        <v>0</v>
      </c>
      <c r="CQ108" s="176">
        <f t="shared" si="557"/>
        <v>0</v>
      </c>
      <c r="CR108" s="176">
        <f t="shared" si="557"/>
        <v>0</v>
      </c>
      <c r="CS108" s="176">
        <f t="shared" si="557"/>
        <v>0</v>
      </c>
      <c r="CT108" s="176">
        <f t="shared" si="557"/>
        <v>0</v>
      </c>
      <c r="CU108" s="176">
        <f t="shared" si="557"/>
        <v>0</v>
      </c>
      <c r="CV108" s="176">
        <f t="shared" si="557"/>
        <v>0</v>
      </c>
      <c r="CW108" s="176">
        <f t="shared" si="557"/>
        <v>0</v>
      </c>
      <c r="CX108" s="176">
        <f t="shared" si="557"/>
        <v>0</v>
      </c>
      <c r="CY108" s="176">
        <f t="shared" si="557"/>
        <v>0</v>
      </c>
      <c r="CZ108" s="176">
        <f t="shared" si="557"/>
        <v>0</v>
      </c>
      <c r="DA108" s="176">
        <f t="shared" si="547"/>
        <v>0</v>
      </c>
      <c r="DB108" s="176">
        <f t="shared" si="547"/>
        <v>0</v>
      </c>
      <c r="DC108" s="176">
        <f t="shared" si="547"/>
        <v>0</v>
      </c>
      <c r="DD108" s="176">
        <f t="shared" si="547"/>
        <v>0</v>
      </c>
      <c r="DE108" s="176">
        <f t="shared" si="547"/>
        <v>0</v>
      </c>
      <c r="DF108" s="176">
        <f t="shared" si="547"/>
        <v>0</v>
      </c>
      <c r="DG108" s="176">
        <f t="shared" si="547"/>
        <v>0</v>
      </c>
      <c r="DH108" s="176">
        <f t="shared" si="547"/>
        <v>0</v>
      </c>
      <c r="DI108" s="176">
        <f t="shared" si="547"/>
        <v>0</v>
      </c>
      <c r="DJ108" s="176">
        <f t="shared" si="548"/>
        <v>0</v>
      </c>
      <c r="DK108" s="176">
        <f t="shared" si="548"/>
        <v>0</v>
      </c>
      <c r="DL108" s="176">
        <f t="shared" si="548"/>
        <v>0</v>
      </c>
      <c r="DM108" s="176">
        <f t="shared" si="548"/>
        <v>0</v>
      </c>
      <c r="DN108" s="176">
        <f t="shared" si="548"/>
        <v>0</v>
      </c>
      <c r="DO108" s="176">
        <f t="shared" si="548"/>
        <v>0</v>
      </c>
      <c r="DP108" s="176">
        <f t="shared" si="548"/>
        <v>0</v>
      </c>
      <c r="DQ108" s="176">
        <f t="shared" si="548"/>
        <v>0</v>
      </c>
      <c r="DR108" s="176">
        <f t="shared" si="548"/>
        <v>0</v>
      </c>
      <c r="DS108" s="176">
        <f t="shared" si="548"/>
        <v>0</v>
      </c>
      <c r="DT108" s="187"/>
      <c r="DU108" s="176">
        <v>0</v>
      </c>
      <c r="DV108" s="176">
        <f t="shared" si="573"/>
        <v>9.4886163740730947</v>
      </c>
      <c r="DW108" s="176">
        <f t="shared" si="573"/>
        <v>9.5452193516637767</v>
      </c>
      <c r="DX108" s="176">
        <f t="shared" si="573"/>
        <v>9.3884263127795577</v>
      </c>
      <c r="DY108" s="176">
        <f t="shared" si="573"/>
        <v>8.7022703113118496</v>
      </c>
      <c r="DZ108" s="176">
        <f t="shared" si="573"/>
        <v>8.4065322034348249</v>
      </c>
      <c r="EA108" s="176">
        <f t="shared" si="573"/>
        <v>8.2230030218062957</v>
      </c>
      <c r="EB108" s="176">
        <f t="shared" si="573"/>
        <v>8.2755040872674499</v>
      </c>
      <c r="EC108" s="176">
        <f t="shared" si="573"/>
        <v>8.363357812141448</v>
      </c>
      <c r="ED108" s="176">
        <f t="shared" si="573"/>
        <v>8.3554742416021828</v>
      </c>
      <c r="EE108" s="176">
        <f t="shared" si="573"/>
        <v>8.2363461311761412</v>
      </c>
      <c r="EF108" s="176">
        <f t="shared" si="539"/>
        <v>7.9342147129602063</v>
      </c>
      <c r="EG108" s="176">
        <f t="shared" si="539"/>
        <v>7.8368952320464507</v>
      </c>
      <c r="EH108" s="176">
        <f t="shared" si="539"/>
        <v>7.7170733306546317</v>
      </c>
      <c r="EI108" s="176">
        <f t="shared" si="539"/>
        <v>7.4105258816674073</v>
      </c>
      <c r="EJ108" s="176">
        <f t="shared" si="539"/>
        <v>7.1352456677083564</v>
      </c>
      <c r="EK108" s="176">
        <f t="shared" si="539"/>
        <v>0</v>
      </c>
      <c r="EL108" s="176">
        <f t="shared" si="539"/>
        <v>0</v>
      </c>
      <c r="EM108" s="176">
        <f t="shared" si="539"/>
        <v>0</v>
      </c>
      <c r="EN108" s="176">
        <f t="shared" si="539"/>
        <v>0</v>
      </c>
      <c r="EO108" s="176">
        <f t="shared" si="539"/>
        <v>0</v>
      </c>
      <c r="EP108" s="176">
        <f t="shared" si="479"/>
        <v>0</v>
      </c>
      <c r="EQ108" s="176">
        <f t="shared" si="479"/>
        <v>0</v>
      </c>
      <c r="ER108" s="176">
        <f t="shared" si="479"/>
        <v>0</v>
      </c>
      <c r="ES108" s="176">
        <f t="shared" si="479"/>
        <v>0</v>
      </c>
      <c r="ET108" s="176">
        <f t="shared" si="479"/>
        <v>0</v>
      </c>
      <c r="EU108" s="176">
        <f t="shared" si="479"/>
        <v>0</v>
      </c>
      <c r="EV108" s="176">
        <f t="shared" si="479"/>
        <v>0</v>
      </c>
      <c r="EW108" s="176">
        <f t="shared" si="479"/>
        <v>0</v>
      </c>
      <c r="EX108" s="176">
        <f t="shared" si="479"/>
        <v>0</v>
      </c>
      <c r="EY108" s="176">
        <f t="shared" si="479"/>
        <v>0</v>
      </c>
      <c r="EZ108" s="176">
        <f t="shared" si="479"/>
        <v>0</v>
      </c>
      <c r="FA108" s="176">
        <f t="shared" si="479"/>
        <v>0</v>
      </c>
      <c r="FB108" s="176">
        <f t="shared" si="479"/>
        <v>0</v>
      </c>
      <c r="FC108" s="176">
        <f t="shared" si="479"/>
        <v>0</v>
      </c>
      <c r="FD108" s="176">
        <f t="shared" si="479"/>
        <v>0</v>
      </c>
      <c r="FE108" s="187"/>
      <c r="FF108" s="176">
        <v>0</v>
      </c>
      <c r="FG108" s="176">
        <v>106</v>
      </c>
      <c r="FH108" s="176">
        <f t="shared" si="446"/>
        <v>0</v>
      </c>
      <c r="FI108" s="176">
        <f t="shared" si="446"/>
        <v>0</v>
      </c>
      <c r="FJ108" s="176">
        <f t="shared" si="446"/>
        <v>0</v>
      </c>
      <c r="FK108" s="176">
        <f t="shared" si="446"/>
        <v>0</v>
      </c>
      <c r="FL108" s="176">
        <f t="shared" si="446"/>
        <v>0</v>
      </c>
      <c r="FM108" s="176">
        <f t="shared" si="446"/>
        <v>0</v>
      </c>
      <c r="FN108" s="176">
        <f t="shared" si="446"/>
        <v>0</v>
      </c>
      <c r="FO108" s="176">
        <f t="shared" si="446"/>
        <v>0</v>
      </c>
      <c r="FP108" s="176">
        <f t="shared" si="446"/>
        <v>0</v>
      </c>
      <c r="FQ108" s="176">
        <f t="shared" si="446"/>
        <v>0</v>
      </c>
      <c r="FR108" s="176">
        <f t="shared" si="428"/>
        <v>0</v>
      </c>
      <c r="FS108" s="176">
        <f t="shared" si="428"/>
        <v>0</v>
      </c>
      <c r="FT108" s="176">
        <f t="shared" si="428"/>
        <v>0</v>
      </c>
      <c r="FU108" s="176">
        <f t="shared" si="428"/>
        <v>0</v>
      </c>
      <c r="FV108" s="176">
        <f t="shared" si="428"/>
        <v>0</v>
      </c>
      <c r="FW108" s="176">
        <f t="shared" si="428"/>
        <v>0</v>
      </c>
      <c r="FX108" s="176">
        <f t="shared" si="428"/>
        <v>0</v>
      </c>
      <c r="FY108" s="176">
        <f t="shared" si="428"/>
        <v>0</v>
      </c>
      <c r="FZ108" s="176">
        <f t="shared" si="428"/>
        <v>0</v>
      </c>
      <c r="GA108" s="176">
        <f t="shared" si="428"/>
        <v>0</v>
      </c>
      <c r="GB108" s="176">
        <f t="shared" si="574"/>
        <v>0</v>
      </c>
      <c r="GC108" s="176">
        <f t="shared" si="574"/>
        <v>0</v>
      </c>
      <c r="GD108" s="176">
        <f t="shared" si="574"/>
        <v>0</v>
      </c>
      <c r="GE108" s="176">
        <f t="shared" si="574"/>
        <v>0</v>
      </c>
      <c r="GF108" s="176">
        <f t="shared" si="574"/>
        <v>0</v>
      </c>
      <c r="GG108" s="176">
        <f t="shared" si="574"/>
        <v>0</v>
      </c>
      <c r="GH108" s="176">
        <f t="shared" si="574"/>
        <v>0</v>
      </c>
      <c r="GI108" s="176">
        <f t="shared" si="574"/>
        <v>0</v>
      </c>
      <c r="GJ108" s="176">
        <f t="shared" si="574"/>
        <v>0</v>
      </c>
      <c r="GK108" s="176">
        <f t="shared" si="574"/>
        <v>0</v>
      </c>
      <c r="GL108" s="176">
        <f t="shared" si="574"/>
        <v>0</v>
      </c>
      <c r="GM108" s="176">
        <f t="shared" si="574"/>
        <v>0</v>
      </c>
      <c r="GN108" s="176">
        <f t="shared" si="574"/>
        <v>0</v>
      </c>
      <c r="GO108" s="176">
        <f t="shared" si="574"/>
        <v>0</v>
      </c>
      <c r="GP108" s="176">
        <f t="shared" si="574"/>
        <v>0</v>
      </c>
      <c r="GQ108" s="187"/>
      <c r="GR108" s="176">
        <v>0</v>
      </c>
      <c r="GS108" s="176">
        <v>0</v>
      </c>
      <c r="GT108" s="176">
        <f t="shared" si="447"/>
        <v>9.5452193516637767</v>
      </c>
      <c r="GU108" s="176">
        <f t="shared" si="447"/>
        <v>9.3884263127795577</v>
      </c>
      <c r="GV108" s="176">
        <f t="shared" si="447"/>
        <v>8.7022703113118496</v>
      </c>
      <c r="GW108" s="176">
        <f t="shared" si="447"/>
        <v>8.4065322034348249</v>
      </c>
      <c r="GX108" s="176">
        <f t="shared" si="447"/>
        <v>8.2230030218062957</v>
      </c>
      <c r="GY108" s="176">
        <f t="shared" si="447"/>
        <v>8.2755040872674499</v>
      </c>
      <c r="GZ108" s="176">
        <f t="shared" si="447"/>
        <v>8.363357812141448</v>
      </c>
      <c r="HA108" s="176">
        <f t="shared" si="447"/>
        <v>8.3554742416021828</v>
      </c>
      <c r="HB108" s="176">
        <f t="shared" si="447"/>
        <v>8.2363461311761412</v>
      </c>
      <c r="HC108" s="176">
        <f t="shared" si="447"/>
        <v>7.9342147129602063</v>
      </c>
      <c r="HD108" s="176">
        <f t="shared" si="429"/>
        <v>7.8368952320464507</v>
      </c>
      <c r="HE108" s="176">
        <f t="shared" si="429"/>
        <v>7.7170733306546317</v>
      </c>
      <c r="HF108" s="176">
        <f t="shared" si="429"/>
        <v>7.4105258816674073</v>
      </c>
      <c r="HG108" s="176">
        <f t="shared" si="429"/>
        <v>7.1352456677083564</v>
      </c>
      <c r="HH108" s="176">
        <f t="shared" si="429"/>
        <v>7.0319667412281053</v>
      </c>
      <c r="HI108" s="176">
        <f t="shared" si="429"/>
        <v>0</v>
      </c>
      <c r="HJ108" s="176">
        <f t="shared" si="429"/>
        <v>0</v>
      </c>
      <c r="HK108" s="176">
        <f t="shared" si="429"/>
        <v>0</v>
      </c>
      <c r="HL108" s="176">
        <f t="shared" si="429"/>
        <v>0</v>
      </c>
      <c r="HM108" s="176">
        <f t="shared" si="429"/>
        <v>0</v>
      </c>
      <c r="HN108" s="176">
        <f t="shared" si="575"/>
        <v>0</v>
      </c>
      <c r="HO108" s="176">
        <f t="shared" si="575"/>
        <v>0</v>
      </c>
      <c r="HP108" s="176">
        <f t="shared" si="575"/>
        <v>0</v>
      </c>
      <c r="HQ108" s="176">
        <f t="shared" si="575"/>
        <v>0</v>
      </c>
      <c r="HR108" s="176">
        <f t="shared" si="575"/>
        <v>0</v>
      </c>
      <c r="HS108" s="176">
        <f t="shared" si="575"/>
        <v>0</v>
      </c>
      <c r="HT108" s="176">
        <f t="shared" si="575"/>
        <v>0</v>
      </c>
      <c r="HU108" s="176">
        <f t="shared" si="575"/>
        <v>0</v>
      </c>
      <c r="HV108" s="176">
        <f t="shared" si="575"/>
        <v>0</v>
      </c>
      <c r="HW108" s="176">
        <f t="shared" si="575"/>
        <v>0</v>
      </c>
      <c r="HX108" s="176">
        <f t="shared" si="575"/>
        <v>0</v>
      </c>
      <c r="HY108" s="176">
        <f t="shared" si="575"/>
        <v>0</v>
      </c>
      <c r="HZ108" s="176">
        <f t="shared" si="575"/>
        <v>0</v>
      </c>
      <c r="IA108" s="176">
        <f t="shared" si="575"/>
        <v>0</v>
      </c>
      <c r="IB108" s="176">
        <f t="shared" si="575"/>
        <v>0</v>
      </c>
    </row>
    <row r="109" spans="1:236" s="187" customFormat="1">
      <c r="A109" s="185" t="s">
        <v>261</v>
      </c>
      <c r="B109" s="419">
        <f t="shared" si="576"/>
        <v>0</v>
      </c>
      <c r="C109" s="225">
        <f t="shared" si="577"/>
        <v>95851.687588125656</v>
      </c>
      <c r="D109" s="226">
        <f t="shared" ref="D109" si="578">SUM(B109:C109)</f>
        <v>95851.687588125656</v>
      </c>
      <c r="E109" s="227">
        <f t="shared" si="561"/>
        <v>0</v>
      </c>
      <c r="F109" s="228">
        <f t="shared" si="562"/>
        <v>0</v>
      </c>
      <c r="G109" s="227">
        <f t="shared" si="563"/>
        <v>0</v>
      </c>
      <c r="H109" s="228">
        <f t="shared" si="564"/>
        <v>0</v>
      </c>
      <c r="I109" s="227">
        <f t="shared" si="565"/>
        <v>0</v>
      </c>
      <c r="J109" s="176">
        <f t="shared" si="566"/>
        <v>95851.687588125656</v>
      </c>
      <c r="K109" s="228">
        <f t="shared" si="567"/>
        <v>95851.687588125656</v>
      </c>
      <c r="L109" s="227">
        <f t="shared" si="568"/>
        <v>0</v>
      </c>
      <c r="M109" s="176">
        <f t="shared" si="569"/>
        <v>76681.350070500528</v>
      </c>
      <c r="N109" s="228">
        <f t="shared" ref="N109" si="579">SUM(L109:M109)</f>
        <v>76681.350070500528</v>
      </c>
      <c r="O109" s="176">
        <f t="shared" si="356"/>
        <v>48.834224257892259</v>
      </c>
      <c r="P109" s="176">
        <f t="shared" si="443"/>
        <v>0</v>
      </c>
      <c r="Q109" s="176">
        <f t="shared" si="443"/>
        <v>0</v>
      </c>
      <c r="R109" s="176">
        <f t="shared" si="443"/>
        <v>0</v>
      </c>
      <c r="S109" s="176">
        <f t="shared" si="443"/>
        <v>0</v>
      </c>
      <c r="T109" s="176">
        <f t="shared" si="443"/>
        <v>0</v>
      </c>
      <c r="U109" s="176">
        <f t="shared" si="443"/>
        <v>0</v>
      </c>
      <c r="V109" s="176">
        <f t="shared" si="443"/>
        <v>0</v>
      </c>
      <c r="W109" s="176">
        <f t="shared" si="443"/>
        <v>0</v>
      </c>
      <c r="X109" s="176">
        <f t="shared" si="443"/>
        <v>0</v>
      </c>
      <c r="Y109" s="176">
        <f t="shared" si="443"/>
        <v>0</v>
      </c>
      <c r="Z109" s="176">
        <f t="shared" si="426"/>
        <v>0</v>
      </c>
      <c r="AA109" s="176">
        <f t="shared" si="426"/>
        <v>0</v>
      </c>
      <c r="AB109" s="176">
        <f t="shared" si="426"/>
        <v>0</v>
      </c>
      <c r="AC109" s="176">
        <f t="shared" si="426"/>
        <v>0</v>
      </c>
      <c r="AD109" s="176">
        <f t="shared" si="426"/>
        <v>0</v>
      </c>
      <c r="AE109" s="176">
        <f t="shared" si="426"/>
        <v>0</v>
      </c>
      <c r="AF109" s="176">
        <f t="shared" ref="Z109:AI131" si="580">IF(AF$1&lt;=VLOOKUP($A109,input,7,FALSE),(VLOOKUP($A109,input,5,FALSE)*VLOOKUP(AF$1,AC_RATE,2,FALSE))/((1+Discount_Rate)^(AF$1-1)),0)</f>
        <v>0</v>
      </c>
      <c r="AG109" s="176">
        <f t="shared" si="580"/>
        <v>0</v>
      </c>
      <c r="AH109" s="176">
        <f t="shared" si="580"/>
        <v>0</v>
      </c>
      <c r="AI109" s="176">
        <f t="shared" si="580"/>
        <v>0</v>
      </c>
      <c r="AJ109" s="176">
        <f t="shared" si="571"/>
        <v>0</v>
      </c>
      <c r="AK109" s="176">
        <f t="shared" si="571"/>
        <v>0</v>
      </c>
      <c r="AL109" s="176">
        <f t="shared" si="571"/>
        <v>0</v>
      </c>
      <c r="AM109" s="176">
        <f t="shared" si="571"/>
        <v>0</v>
      </c>
      <c r="AN109" s="176">
        <f t="shared" si="571"/>
        <v>0</v>
      </c>
      <c r="AO109" s="176">
        <f t="shared" si="571"/>
        <v>0</v>
      </c>
      <c r="AP109" s="176">
        <f t="shared" si="571"/>
        <v>0</v>
      </c>
      <c r="AQ109" s="176">
        <f t="shared" si="571"/>
        <v>0</v>
      </c>
      <c r="AR109" s="176">
        <f t="shared" si="571"/>
        <v>0</v>
      </c>
      <c r="AS109" s="176">
        <f t="shared" si="571"/>
        <v>0</v>
      </c>
      <c r="AT109" s="176">
        <f t="shared" si="571"/>
        <v>0</v>
      </c>
      <c r="AU109" s="176">
        <f t="shared" si="571"/>
        <v>0</v>
      </c>
      <c r="AV109" s="176">
        <f t="shared" si="571"/>
        <v>0</v>
      </c>
      <c r="AW109" s="176">
        <f t="shared" si="571"/>
        <v>0</v>
      </c>
      <c r="AX109" s="176">
        <f t="shared" si="571"/>
        <v>0</v>
      </c>
      <c r="AZ109" s="176">
        <f t="shared" si="444"/>
        <v>48.834224257892259</v>
      </c>
      <c r="BA109" s="176">
        <f t="shared" si="444"/>
        <v>48.085168692671168</v>
      </c>
      <c r="BB109" s="176">
        <f t="shared" si="444"/>
        <v>48.372013857303649</v>
      </c>
      <c r="BC109" s="176">
        <f t="shared" si="444"/>
        <v>47.577438607619705</v>
      </c>
      <c r="BD109" s="176">
        <f t="shared" si="444"/>
        <v>44.100226991159303</v>
      </c>
      <c r="BE109" s="176">
        <f t="shared" si="444"/>
        <v>42.601524098609566</v>
      </c>
      <c r="BF109" s="176">
        <f t="shared" si="444"/>
        <v>41.67145892253717</v>
      </c>
      <c r="BG109" s="176">
        <f t="shared" si="444"/>
        <v>41.937516953520763</v>
      </c>
      <c r="BH109" s="176">
        <f t="shared" si="444"/>
        <v>42.382730566791992</v>
      </c>
      <c r="BI109" s="176">
        <f t="shared" si="444"/>
        <v>42.34277923939753</v>
      </c>
      <c r="BJ109" s="176">
        <f t="shared" si="427"/>
        <v>0</v>
      </c>
      <c r="BK109" s="176">
        <f t="shared" si="427"/>
        <v>0</v>
      </c>
      <c r="BL109" s="176">
        <f t="shared" si="427"/>
        <v>0</v>
      </c>
      <c r="BM109" s="176">
        <f t="shared" si="427"/>
        <v>0</v>
      </c>
      <c r="BN109" s="176">
        <f t="shared" si="427"/>
        <v>0</v>
      </c>
      <c r="BO109" s="176">
        <f t="shared" si="427"/>
        <v>0</v>
      </c>
      <c r="BP109" s="176">
        <f t="shared" ref="BJ109:BS130" si="581">IF(BP$1&lt;=VLOOKUP($A109,input,7,FALSE),(VLOOKUP($A109,input,6,FALSE)*VLOOKUP(BP$1,AC_RATE,3,FALSE))/((1+Discount_Rate)^(BP$1-1)),0)</f>
        <v>0</v>
      </c>
      <c r="BQ109" s="176">
        <f t="shared" si="581"/>
        <v>0</v>
      </c>
      <c r="BR109" s="176">
        <f t="shared" si="581"/>
        <v>0</v>
      </c>
      <c r="BS109" s="176">
        <f t="shared" si="581"/>
        <v>0</v>
      </c>
      <c r="BT109" s="176">
        <f t="shared" si="572"/>
        <v>0</v>
      </c>
      <c r="BU109" s="176">
        <f t="shared" si="572"/>
        <v>0</v>
      </c>
      <c r="BV109" s="176">
        <f t="shared" si="572"/>
        <v>0</v>
      </c>
      <c r="BW109" s="176">
        <f t="shared" si="572"/>
        <v>0</v>
      </c>
      <c r="BX109" s="176">
        <f t="shared" si="572"/>
        <v>0</v>
      </c>
      <c r="BY109" s="176">
        <f t="shared" si="572"/>
        <v>0</v>
      </c>
      <c r="BZ109" s="176">
        <f t="shared" si="572"/>
        <v>0</v>
      </c>
      <c r="CA109" s="176">
        <f t="shared" si="572"/>
        <v>0</v>
      </c>
      <c r="CB109" s="176">
        <f t="shared" si="572"/>
        <v>0</v>
      </c>
      <c r="CC109" s="176">
        <f t="shared" si="572"/>
        <v>0</v>
      </c>
      <c r="CD109" s="176">
        <f t="shared" si="572"/>
        <v>0</v>
      </c>
      <c r="CE109" s="176">
        <f t="shared" si="572"/>
        <v>0</v>
      </c>
      <c r="CF109" s="176">
        <f t="shared" si="572"/>
        <v>0</v>
      </c>
      <c r="CG109" s="176">
        <f t="shared" si="572"/>
        <v>0</v>
      </c>
      <c r="CH109" s="176">
        <f t="shared" si="572"/>
        <v>0</v>
      </c>
      <c r="CJ109" s="176">
        <v>0</v>
      </c>
      <c r="CK109" s="176">
        <f t="shared" si="557"/>
        <v>0</v>
      </c>
      <c r="CL109" s="176">
        <f t="shared" si="557"/>
        <v>0</v>
      </c>
      <c r="CM109" s="176">
        <f t="shared" si="557"/>
        <v>0</v>
      </c>
      <c r="CN109" s="176">
        <f t="shared" si="557"/>
        <v>0</v>
      </c>
      <c r="CO109" s="176">
        <f t="shared" si="557"/>
        <v>0</v>
      </c>
      <c r="CP109" s="176">
        <f t="shared" si="557"/>
        <v>0</v>
      </c>
      <c r="CQ109" s="176">
        <f t="shared" si="557"/>
        <v>0</v>
      </c>
      <c r="CR109" s="176">
        <f t="shared" si="557"/>
        <v>0</v>
      </c>
      <c r="CS109" s="176">
        <f t="shared" si="557"/>
        <v>0</v>
      </c>
      <c r="CT109" s="176">
        <f t="shared" si="557"/>
        <v>0</v>
      </c>
      <c r="CU109" s="176">
        <f t="shared" si="557"/>
        <v>0</v>
      </c>
      <c r="CV109" s="176">
        <f t="shared" si="557"/>
        <v>0</v>
      </c>
      <c r="CW109" s="176">
        <f t="shared" si="557"/>
        <v>0</v>
      </c>
      <c r="CX109" s="176">
        <f t="shared" si="557"/>
        <v>0</v>
      </c>
      <c r="CY109" s="176">
        <f t="shared" si="557"/>
        <v>0</v>
      </c>
      <c r="CZ109" s="176">
        <f t="shared" si="557"/>
        <v>0</v>
      </c>
      <c r="DA109" s="176">
        <f t="shared" si="547"/>
        <v>0</v>
      </c>
      <c r="DB109" s="176">
        <f t="shared" si="547"/>
        <v>0</v>
      </c>
      <c r="DC109" s="176">
        <f t="shared" si="547"/>
        <v>0</v>
      </c>
      <c r="DD109" s="176">
        <f t="shared" si="547"/>
        <v>0</v>
      </c>
      <c r="DE109" s="176">
        <f t="shared" si="547"/>
        <v>0</v>
      </c>
      <c r="DF109" s="176">
        <f t="shared" si="547"/>
        <v>0</v>
      </c>
      <c r="DG109" s="176">
        <f t="shared" si="547"/>
        <v>0</v>
      </c>
      <c r="DH109" s="176">
        <f t="shared" si="547"/>
        <v>0</v>
      </c>
      <c r="DI109" s="176">
        <f t="shared" si="547"/>
        <v>0</v>
      </c>
      <c r="DJ109" s="176">
        <f t="shared" si="548"/>
        <v>0</v>
      </c>
      <c r="DK109" s="176">
        <f t="shared" si="548"/>
        <v>0</v>
      </c>
      <c r="DL109" s="176">
        <f t="shared" si="548"/>
        <v>0</v>
      </c>
      <c r="DM109" s="176">
        <f t="shared" si="548"/>
        <v>0</v>
      </c>
      <c r="DN109" s="176">
        <f t="shared" si="548"/>
        <v>0</v>
      </c>
      <c r="DO109" s="176">
        <f t="shared" si="548"/>
        <v>0</v>
      </c>
      <c r="DP109" s="176">
        <f t="shared" si="548"/>
        <v>0</v>
      </c>
      <c r="DQ109" s="176">
        <f t="shared" si="548"/>
        <v>0</v>
      </c>
      <c r="DR109" s="176">
        <f t="shared" si="548"/>
        <v>0</v>
      </c>
      <c r="DS109" s="176">
        <f t="shared" si="548"/>
        <v>0</v>
      </c>
      <c r="DU109" s="176">
        <v>0</v>
      </c>
      <c r="DV109" s="176">
        <f t="shared" si="573"/>
        <v>48.085168692671168</v>
      </c>
      <c r="DW109" s="176">
        <f t="shared" si="573"/>
        <v>48.372013857303649</v>
      </c>
      <c r="DX109" s="176">
        <f t="shared" si="573"/>
        <v>47.577438607619705</v>
      </c>
      <c r="DY109" s="176">
        <f t="shared" si="573"/>
        <v>44.100226991159303</v>
      </c>
      <c r="DZ109" s="176">
        <f t="shared" si="573"/>
        <v>42.601524098609566</v>
      </c>
      <c r="EA109" s="176">
        <f t="shared" si="573"/>
        <v>41.67145892253717</v>
      </c>
      <c r="EB109" s="176">
        <f t="shared" si="573"/>
        <v>41.937516953520763</v>
      </c>
      <c r="EC109" s="176">
        <f t="shared" si="573"/>
        <v>42.382730566791992</v>
      </c>
      <c r="ED109" s="176">
        <f t="shared" si="573"/>
        <v>42.34277923939753</v>
      </c>
      <c r="EE109" s="176">
        <f t="shared" si="573"/>
        <v>41.739077386561796</v>
      </c>
      <c r="EF109" s="176">
        <f t="shared" si="539"/>
        <v>0</v>
      </c>
      <c r="EG109" s="176">
        <f t="shared" si="539"/>
        <v>0</v>
      </c>
      <c r="EH109" s="176">
        <f t="shared" si="539"/>
        <v>0</v>
      </c>
      <c r="EI109" s="176">
        <f t="shared" si="539"/>
        <v>0</v>
      </c>
      <c r="EJ109" s="176">
        <f t="shared" si="539"/>
        <v>0</v>
      </c>
      <c r="EK109" s="176">
        <f t="shared" si="539"/>
        <v>0</v>
      </c>
      <c r="EL109" s="176">
        <f t="shared" si="539"/>
        <v>0</v>
      </c>
      <c r="EM109" s="176">
        <f t="shared" si="539"/>
        <v>0</v>
      </c>
      <c r="EN109" s="176">
        <f t="shared" si="539"/>
        <v>0</v>
      </c>
      <c r="EO109" s="176">
        <f t="shared" si="539"/>
        <v>0</v>
      </c>
      <c r="EP109" s="176">
        <f t="shared" si="479"/>
        <v>0</v>
      </c>
      <c r="EQ109" s="176">
        <f t="shared" si="479"/>
        <v>0</v>
      </c>
      <c r="ER109" s="176">
        <f t="shared" si="479"/>
        <v>0</v>
      </c>
      <c r="ES109" s="176">
        <f t="shared" si="479"/>
        <v>0</v>
      </c>
      <c r="ET109" s="176">
        <f t="shared" si="479"/>
        <v>0</v>
      </c>
      <c r="EU109" s="176">
        <f t="shared" si="479"/>
        <v>0</v>
      </c>
      <c r="EV109" s="176">
        <f t="shared" ref="EP109:FD126" si="582">IF(EV$1-1&lt;=VLOOKUP($A109,input,7,FALSE),(VLOOKUP($A109,input,20,FALSE)*VLOOKUP(EV$1,AC_RATE,3,FALSE))/((1+Discount_Rate)^(EV$1-1)),0)</f>
        <v>0</v>
      </c>
      <c r="EW109" s="176">
        <f t="shared" si="582"/>
        <v>0</v>
      </c>
      <c r="EX109" s="176">
        <f t="shared" si="582"/>
        <v>0</v>
      </c>
      <c r="EY109" s="176">
        <f t="shared" si="582"/>
        <v>0</v>
      </c>
      <c r="EZ109" s="176">
        <f t="shared" si="582"/>
        <v>0</v>
      </c>
      <c r="FA109" s="176">
        <f t="shared" si="582"/>
        <v>0</v>
      </c>
      <c r="FB109" s="176">
        <f t="shared" si="582"/>
        <v>0</v>
      </c>
      <c r="FC109" s="176">
        <f t="shared" si="582"/>
        <v>0</v>
      </c>
      <c r="FD109" s="176">
        <f t="shared" si="582"/>
        <v>0</v>
      </c>
      <c r="FF109" s="176">
        <v>0</v>
      </c>
      <c r="FG109" s="176">
        <v>107</v>
      </c>
      <c r="FH109" s="176">
        <f t="shared" si="446"/>
        <v>0</v>
      </c>
      <c r="FI109" s="176">
        <f t="shared" si="446"/>
        <v>0</v>
      </c>
      <c r="FJ109" s="176">
        <f t="shared" si="446"/>
        <v>0</v>
      </c>
      <c r="FK109" s="176">
        <f t="shared" si="446"/>
        <v>0</v>
      </c>
      <c r="FL109" s="176">
        <f t="shared" si="446"/>
        <v>0</v>
      </c>
      <c r="FM109" s="176">
        <f t="shared" si="446"/>
        <v>0</v>
      </c>
      <c r="FN109" s="176">
        <f t="shared" si="446"/>
        <v>0</v>
      </c>
      <c r="FO109" s="176">
        <f t="shared" si="446"/>
        <v>0</v>
      </c>
      <c r="FP109" s="176">
        <f t="shared" si="446"/>
        <v>0</v>
      </c>
      <c r="FQ109" s="176">
        <f t="shared" si="446"/>
        <v>0</v>
      </c>
      <c r="FR109" s="176">
        <f t="shared" si="428"/>
        <v>0</v>
      </c>
      <c r="FS109" s="176">
        <f t="shared" si="428"/>
        <v>0</v>
      </c>
      <c r="FT109" s="176">
        <f t="shared" si="428"/>
        <v>0</v>
      </c>
      <c r="FU109" s="176">
        <f t="shared" si="428"/>
        <v>0</v>
      </c>
      <c r="FV109" s="176">
        <f t="shared" si="428"/>
        <v>0</v>
      </c>
      <c r="FW109" s="176">
        <f t="shared" si="428"/>
        <v>0</v>
      </c>
      <c r="FX109" s="176">
        <f t="shared" ref="FR109:GA130" si="583">IF(FX$1-2&lt;=VLOOKUP($A109,input,7,FALSE),(VLOOKUP($A109,input,33,FALSE)*VLOOKUP(FX$1,AC_RATE,2,FALSE))/((1+Discount_Rate)^(FX$1-1)),0)</f>
        <v>0</v>
      </c>
      <c r="FY109" s="176">
        <f t="shared" si="583"/>
        <v>0</v>
      </c>
      <c r="FZ109" s="176">
        <f t="shared" si="583"/>
        <v>0</v>
      </c>
      <c r="GA109" s="176">
        <f t="shared" si="583"/>
        <v>0</v>
      </c>
      <c r="GB109" s="176">
        <f t="shared" si="574"/>
        <v>0</v>
      </c>
      <c r="GC109" s="176">
        <f t="shared" si="574"/>
        <v>0</v>
      </c>
      <c r="GD109" s="176">
        <f t="shared" si="574"/>
        <v>0</v>
      </c>
      <c r="GE109" s="176">
        <f t="shared" si="574"/>
        <v>0</v>
      </c>
      <c r="GF109" s="176">
        <f t="shared" si="574"/>
        <v>0</v>
      </c>
      <c r="GG109" s="176">
        <f t="shared" si="574"/>
        <v>0</v>
      </c>
      <c r="GH109" s="176">
        <f t="shared" si="574"/>
        <v>0</v>
      </c>
      <c r="GI109" s="176">
        <f t="shared" si="574"/>
        <v>0</v>
      </c>
      <c r="GJ109" s="176">
        <f t="shared" si="574"/>
        <v>0</v>
      </c>
      <c r="GK109" s="176">
        <f t="shared" si="574"/>
        <v>0</v>
      </c>
      <c r="GL109" s="176">
        <f t="shared" si="574"/>
        <v>0</v>
      </c>
      <c r="GM109" s="176">
        <f t="shared" si="574"/>
        <v>0</v>
      </c>
      <c r="GN109" s="176">
        <f t="shared" si="574"/>
        <v>0</v>
      </c>
      <c r="GO109" s="176">
        <f t="shared" si="574"/>
        <v>0</v>
      </c>
      <c r="GP109" s="176">
        <f t="shared" si="574"/>
        <v>0</v>
      </c>
      <c r="GR109" s="176">
        <v>0</v>
      </c>
      <c r="GS109" s="176">
        <v>0</v>
      </c>
      <c r="GT109" s="176">
        <f t="shared" si="447"/>
        <v>48.372013857303649</v>
      </c>
      <c r="GU109" s="176">
        <f t="shared" si="447"/>
        <v>47.577438607619705</v>
      </c>
      <c r="GV109" s="176">
        <f t="shared" si="447"/>
        <v>44.100226991159303</v>
      </c>
      <c r="GW109" s="176">
        <f t="shared" si="447"/>
        <v>42.601524098609566</v>
      </c>
      <c r="GX109" s="176">
        <f t="shared" si="447"/>
        <v>41.67145892253717</v>
      </c>
      <c r="GY109" s="176">
        <f t="shared" si="447"/>
        <v>41.937516953520763</v>
      </c>
      <c r="GZ109" s="176">
        <f t="shared" si="447"/>
        <v>42.382730566791992</v>
      </c>
      <c r="HA109" s="176">
        <f t="shared" si="447"/>
        <v>42.34277923939753</v>
      </c>
      <c r="HB109" s="176">
        <f t="shared" si="447"/>
        <v>41.739077386561796</v>
      </c>
      <c r="HC109" s="176">
        <f t="shared" si="447"/>
        <v>40.207975312294579</v>
      </c>
      <c r="HD109" s="176">
        <f t="shared" si="429"/>
        <v>0</v>
      </c>
      <c r="HE109" s="176">
        <f t="shared" si="429"/>
        <v>0</v>
      </c>
      <c r="HF109" s="176">
        <f t="shared" si="429"/>
        <v>0</v>
      </c>
      <c r="HG109" s="176">
        <f t="shared" si="429"/>
        <v>0</v>
      </c>
      <c r="HH109" s="176">
        <f t="shared" si="429"/>
        <v>0</v>
      </c>
      <c r="HI109" s="176">
        <f t="shared" si="429"/>
        <v>0</v>
      </c>
      <c r="HJ109" s="176">
        <f t="shared" ref="HD109:HM130" si="584">IF(HJ$1-2&lt;=VLOOKUP($A109,input,7,FALSE),(VLOOKUP($A109,input,34,FALSE)*VLOOKUP(HJ$1,AC_RATE,3,FALSE))/((1+Discount_Rate)^(HJ$1-1)),0)</f>
        <v>0</v>
      </c>
      <c r="HK109" s="176">
        <f t="shared" si="584"/>
        <v>0</v>
      </c>
      <c r="HL109" s="176">
        <f t="shared" si="584"/>
        <v>0</v>
      </c>
      <c r="HM109" s="176">
        <f t="shared" si="584"/>
        <v>0</v>
      </c>
      <c r="HN109" s="176">
        <f t="shared" si="575"/>
        <v>0</v>
      </c>
      <c r="HO109" s="176">
        <f t="shared" si="575"/>
        <v>0</v>
      </c>
      <c r="HP109" s="176">
        <f t="shared" si="575"/>
        <v>0</v>
      </c>
      <c r="HQ109" s="176">
        <f t="shared" si="575"/>
        <v>0</v>
      </c>
      <c r="HR109" s="176">
        <f t="shared" si="575"/>
        <v>0</v>
      </c>
      <c r="HS109" s="176">
        <f t="shared" si="575"/>
        <v>0</v>
      </c>
      <c r="HT109" s="176">
        <f t="shared" si="575"/>
        <v>0</v>
      </c>
      <c r="HU109" s="176">
        <f t="shared" si="575"/>
        <v>0</v>
      </c>
      <c r="HV109" s="176">
        <f t="shared" si="575"/>
        <v>0</v>
      </c>
      <c r="HW109" s="176">
        <f t="shared" si="575"/>
        <v>0</v>
      </c>
      <c r="HX109" s="176">
        <f t="shared" si="575"/>
        <v>0</v>
      </c>
      <c r="HY109" s="176">
        <f t="shared" si="575"/>
        <v>0</v>
      </c>
      <c r="HZ109" s="176">
        <f t="shared" si="575"/>
        <v>0</v>
      </c>
      <c r="IA109" s="176">
        <f t="shared" si="575"/>
        <v>0</v>
      </c>
      <c r="IB109" s="176">
        <f t="shared" si="575"/>
        <v>0</v>
      </c>
    </row>
    <row r="110" spans="1:236" s="144" customFormat="1">
      <c r="A110" s="418" t="s">
        <v>51</v>
      </c>
      <c r="B110" s="419">
        <f t="shared" si="415"/>
        <v>0</v>
      </c>
      <c r="C110" s="225">
        <f t="shared" si="416"/>
        <v>160488.24532386052</v>
      </c>
      <c r="D110" s="226">
        <f t="shared" si="76"/>
        <v>160488.24532386052</v>
      </c>
      <c r="E110" s="227">
        <f t="shared" si="417"/>
        <v>0</v>
      </c>
      <c r="F110" s="228">
        <f t="shared" si="418"/>
        <v>0</v>
      </c>
      <c r="G110" s="227">
        <f t="shared" si="419"/>
        <v>0</v>
      </c>
      <c r="H110" s="228">
        <f t="shared" si="420"/>
        <v>0</v>
      </c>
      <c r="I110" s="227">
        <f t="shared" si="81"/>
        <v>0</v>
      </c>
      <c r="J110" s="176">
        <f t="shared" si="82"/>
        <v>160488.24532386052</v>
      </c>
      <c r="K110" s="228">
        <f t="shared" si="83"/>
        <v>160488.24532386052</v>
      </c>
      <c r="L110" s="227">
        <f t="shared" si="421"/>
        <v>0</v>
      </c>
      <c r="M110" s="176">
        <f t="shared" si="422"/>
        <v>128390.59625908843</v>
      </c>
      <c r="N110" s="228">
        <f t="shared" si="86"/>
        <v>128390.59625908843</v>
      </c>
      <c r="O110" s="176">
        <f t="shared" si="356"/>
        <v>5.0718037063092849</v>
      </c>
      <c r="P110" s="176">
        <f t="shared" si="443"/>
        <v>0</v>
      </c>
      <c r="Q110" s="176">
        <f t="shared" si="443"/>
        <v>0</v>
      </c>
      <c r="R110" s="176">
        <f t="shared" si="443"/>
        <v>0</v>
      </c>
      <c r="S110" s="176">
        <f t="shared" si="443"/>
        <v>0</v>
      </c>
      <c r="T110" s="176">
        <f t="shared" si="443"/>
        <v>0</v>
      </c>
      <c r="U110" s="176">
        <f t="shared" si="443"/>
        <v>0</v>
      </c>
      <c r="V110" s="176">
        <f t="shared" si="443"/>
        <v>0</v>
      </c>
      <c r="W110" s="176">
        <f t="shared" si="443"/>
        <v>0</v>
      </c>
      <c r="X110" s="176">
        <f t="shared" si="443"/>
        <v>0</v>
      </c>
      <c r="Y110" s="176">
        <f t="shared" si="443"/>
        <v>0</v>
      </c>
      <c r="Z110" s="176">
        <f t="shared" si="580"/>
        <v>0</v>
      </c>
      <c r="AA110" s="176">
        <f t="shared" si="580"/>
        <v>0</v>
      </c>
      <c r="AB110" s="176">
        <f t="shared" si="580"/>
        <v>0</v>
      </c>
      <c r="AC110" s="176">
        <f t="shared" si="580"/>
        <v>0</v>
      </c>
      <c r="AD110" s="176">
        <f t="shared" si="580"/>
        <v>0</v>
      </c>
      <c r="AE110" s="176">
        <f t="shared" si="580"/>
        <v>0</v>
      </c>
      <c r="AF110" s="176">
        <f t="shared" si="580"/>
        <v>0</v>
      </c>
      <c r="AG110" s="176">
        <f t="shared" si="580"/>
        <v>0</v>
      </c>
      <c r="AH110" s="176">
        <f t="shared" si="580"/>
        <v>0</v>
      </c>
      <c r="AI110" s="176">
        <f t="shared" si="580"/>
        <v>0</v>
      </c>
      <c r="AJ110" s="176">
        <f t="shared" si="571"/>
        <v>0</v>
      </c>
      <c r="AK110" s="176">
        <f t="shared" si="571"/>
        <v>0</v>
      </c>
      <c r="AL110" s="176">
        <f t="shared" si="571"/>
        <v>0</v>
      </c>
      <c r="AM110" s="176">
        <f t="shared" si="571"/>
        <v>0</v>
      </c>
      <c r="AN110" s="176">
        <f t="shared" si="571"/>
        <v>0</v>
      </c>
      <c r="AO110" s="176">
        <f t="shared" si="571"/>
        <v>0</v>
      </c>
      <c r="AP110" s="176">
        <f t="shared" si="571"/>
        <v>0</v>
      </c>
      <c r="AQ110" s="176">
        <f t="shared" si="571"/>
        <v>0</v>
      </c>
      <c r="AR110" s="176">
        <f t="shared" si="571"/>
        <v>0</v>
      </c>
      <c r="AS110" s="176">
        <f t="shared" si="571"/>
        <v>0</v>
      </c>
      <c r="AT110" s="176">
        <f t="shared" si="571"/>
        <v>0</v>
      </c>
      <c r="AU110" s="176">
        <f t="shared" si="571"/>
        <v>0</v>
      </c>
      <c r="AV110" s="176">
        <f t="shared" si="571"/>
        <v>0</v>
      </c>
      <c r="AW110" s="176">
        <f t="shared" si="571"/>
        <v>0</v>
      </c>
      <c r="AX110" s="176">
        <f t="shared" si="571"/>
        <v>0</v>
      </c>
      <c r="AY110" s="187"/>
      <c r="AZ110" s="176">
        <f t="shared" si="444"/>
        <v>5.0718037063092849</v>
      </c>
      <c r="BA110" s="176">
        <f t="shared" si="444"/>
        <v>4.9940086179332068</v>
      </c>
      <c r="BB110" s="176">
        <f t="shared" si="444"/>
        <v>5.0237996587704083</v>
      </c>
      <c r="BC110" s="176">
        <f t="shared" si="444"/>
        <v>4.9412770067260823</v>
      </c>
      <c r="BD110" s="176">
        <f t="shared" si="444"/>
        <v>4.5801422691114997</v>
      </c>
      <c r="BE110" s="176">
        <f t="shared" si="444"/>
        <v>4.4244906333867497</v>
      </c>
      <c r="BF110" s="176">
        <f t="shared" si="444"/>
        <v>4.3278963272664717</v>
      </c>
      <c r="BG110" s="176">
        <f t="shared" si="444"/>
        <v>4.355528466982868</v>
      </c>
      <c r="BH110" s="176">
        <f t="shared" si="444"/>
        <v>4.40176726954813</v>
      </c>
      <c r="BI110" s="176">
        <f t="shared" si="444"/>
        <v>4.3976180218958856</v>
      </c>
      <c r="BJ110" s="176">
        <f t="shared" si="581"/>
        <v>0</v>
      </c>
      <c r="BK110" s="176">
        <f t="shared" si="581"/>
        <v>0</v>
      </c>
      <c r="BL110" s="176">
        <f t="shared" si="581"/>
        <v>0</v>
      </c>
      <c r="BM110" s="176">
        <f t="shared" si="581"/>
        <v>0</v>
      </c>
      <c r="BN110" s="176">
        <f t="shared" si="581"/>
        <v>0</v>
      </c>
      <c r="BO110" s="176">
        <f t="shared" si="581"/>
        <v>0</v>
      </c>
      <c r="BP110" s="176">
        <f t="shared" si="581"/>
        <v>0</v>
      </c>
      <c r="BQ110" s="176">
        <f t="shared" si="581"/>
        <v>0</v>
      </c>
      <c r="BR110" s="176">
        <f t="shared" si="581"/>
        <v>0</v>
      </c>
      <c r="BS110" s="176">
        <f t="shared" si="581"/>
        <v>0</v>
      </c>
      <c r="BT110" s="176">
        <f t="shared" si="572"/>
        <v>0</v>
      </c>
      <c r="BU110" s="176">
        <f t="shared" si="572"/>
        <v>0</v>
      </c>
      <c r="BV110" s="176">
        <f t="shared" si="572"/>
        <v>0</v>
      </c>
      <c r="BW110" s="176">
        <f t="shared" si="572"/>
        <v>0</v>
      </c>
      <c r="BX110" s="176">
        <f t="shared" si="572"/>
        <v>0</v>
      </c>
      <c r="BY110" s="176">
        <f t="shared" si="572"/>
        <v>0</v>
      </c>
      <c r="BZ110" s="176">
        <f t="shared" si="572"/>
        <v>0</v>
      </c>
      <c r="CA110" s="176">
        <f t="shared" si="572"/>
        <v>0</v>
      </c>
      <c r="CB110" s="176">
        <f t="shared" si="572"/>
        <v>0</v>
      </c>
      <c r="CC110" s="176">
        <f t="shared" si="572"/>
        <v>0</v>
      </c>
      <c r="CD110" s="176">
        <f t="shared" si="572"/>
        <v>0</v>
      </c>
      <c r="CE110" s="176">
        <f t="shared" si="572"/>
        <v>0</v>
      </c>
      <c r="CF110" s="176">
        <f t="shared" si="572"/>
        <v>0</v>
      </c>
      <c r="CG110" s="176">
        <f t="shared" si="572"/>
        <v>0</v>
      </c>
      <c r="CH110" s="176">
        <f t="shared" si="572"/>
        <v>0</v>
      </c>
      <c r="CI110" s="187"/>
      <c r="CJ110" s="176">
        <v>0</v>
      </c>
      <c r="CK110" s="176">
        <f t="shared" si="557"/>
        <v>0</v>
      </c>
      <c r="CL110" s="176">
        <f t="shared" si="557"/>
        <v>0</v>
      </c>
      <c r="CM110" s="176">
        <f t="shared" si="557"/>
        <v>0</v>
      </c>
      <c r="CN110" s="176">
        <f t="shared" si="557"/>
        <v>0</v>
      </c>
      <c r="CO110" s="176">
        <f t="shared" si="557"/>
        <v>0</v>
      </c>
      <c r="CP110" s="176">
        <f t="shared" si="557"/>
        <v>0</v>
      </c>
      <c r="CQ110" s="176">
        <f t="shared" si="557"/>
        <v>0</v>
      </c>
      <c r="CR110" s="176">
        <f t="shared" si="557"/>
        <v>0</v>
      </c>
      <c r="CS110" s="176">
        <f t="shared" si="557"/>
        <v>0</v>
      </c>
      <c r="CT110" s="176">
        <f t="shared" si="557"/>
        <v>0</v>
      </c>
      <c r="CU110" s="176">
        <f t="shared" si="557"/>
        <v>0</v>
      </c>
      <c r="CV110" s="176">
        <f t="shared" si="557"/>
        <v>0</v>
      </c>
      <c r="CW110" s="176">
        <f t="shared" si="557"/>
        <v>0</v>
      </c>
      <c r="CX110" s="176">
        <f t="shared" si="557"/>
        <v>0</v>
      </c>
      <c r="CY110" s="176">
        <f t="shared" si="557"/>
        <v>0</v>
      </c>
      <c r="CZ110" s="176">
        <f t="shared" si="557"/>
        <v>0</v>
      </c>
      <c r="DA110" s="176">
        <f t="shared" si="547"/>
        <v>0</v>
      </c>
      <c r="DB110" s="176">
        <f t="shared" si="547"/>
        <v>0</v>
      </c>
      <c r="DC110" s="176">
        <f t="shared" si="547"/>
        <v>0</v>
      </c>
      <c r="DD110" s="176">
        <f t="shared" si="547"/>
        <v>0</v>
      </c>
      <c r="DE110" s="176">
        <f t="shared" si="547"/>
        <v>0</v>
      </c>
      <c r="DF110" s="176">
        <f t="shared" si="547"/>
        <v>0</v>
      </c>
      <c r="DG110" s="176">
        <f t="shared" si="547"/>
        <v>0</v>
      </c>
      <c r="DH110" s="176">
        <f t="shared" si="547"/>
        <v>0</v>
      </c>
      <c r="DI110" s="176">
        <f t="shared" si="547"/>
        <v>0</v>
      </c>
      <c r="DJ110" s="176">
        <f t="shared" si="548"/>
        <v>0</v>
      </c>
      <c r="DK110" s="176">
        <f t="shared" si="548"/>
        <v>0</v>
      </c>
      <c r="DL110" s="176">
        <f t="shared" si="548"/>
        <v>0</v>
      </c>
      <c r="DM110" s="176">
        <f t="shared" si="548"/>
        <v>0</v>
      </c>
      <c r="DN110" s="176">
        <f t="shared" si="548"/>
        <v>0</v>
      </c>
      <c r="DO110" s="176">
        <f t="shared" si="548"/>
        <v>0</v>
      </c>
      <c r="DP110" s="176">
        <f t="shared" si="548"/>
        <v>0</v>
      </c>
      <c r="DQ110" s="176">
        <f t="shared" si="548"/>
        <v>0</v>
      </c>
      <c r="DR110" s="176">
        <f t="shared" si="548"/>
        <v>0</v>
      </c>
      <c r="DS110" s="176">
        <f t="shared" si="548"/>
        <v>0</v>
      </c>
      <c r="DT110" s="187"/>
      <c r="DU110" s="176">
        <v>0</v>
      </c>
      <c r="DV110" s="176">
        <f t="shared" si="573"/>
        <v>4.9940086179332068</v>
      </c>
      <c r="DW110" s="176">
        <f t="shared" si="573"/>
        <v>5.0237996587704083</v>
      </c>
      <c r="DX110" s="176">
        <f t="shared" si="573"/>
        <v>4.9412770067260823</v>
      </c>
      <c r="DY110" s="176">
        <f t="shared" si="573"/>
        <v>4.5801422691114997</v>
      </c>
      <c r="DZ110" s="176">
        <f t="shared" si="573"/>
        <v>4.4244906333867497</v>
      </c>
      <c r="EA110" s="176">
        <f t="shared" si="573"/>
        <v>4.3278963272664717</v>
      </c>
      <c r="EB110" s="176">
        <f t="shared" si="573"/>
        <v>4.355528466982868</v>
      </c>
      <c r="EC110" s="176">
        <f t="shared" si="573"/>
        <v>4.40176726954813</v>
      </c>
      <c r="ED110" s="176">
        <f t="shared" si="573"/>
        <v>4.3976180218958856</v>
      </c>
      <c r="EE110" s="176">
        <f t="shared" si="573"/>
        <v>4.3349190164084952</v>
      </c>
      <c r="EF110" s="176">
        <f t="shared" si="539"/>
        <v>0</v>
      </c>
      <c r="EG110" s="176">
        <f t="shared" si="539"/>
        <v>0</v>
      </c>
      <c r="EH110" s="176">
        <f t="shared" si="539"/>
        <v>0</v>
      </c>
      <c r="EI110" s="176">
        <f t="shared" si="539"/>
        <v>0</v>
      </c>
      <c r="EJ110" s="176">
        <f t="shared" si="539"/>
        <v>0</v>
      </c>
      <c r="EK110" s="176">
        <f t="shared" si="539"/>
        <v>0</v>
      </c>
      <c r="EL110" s="176">
        <f t="shared" si="539"/>
        <v>0</v>
      </c>
      <c r="EM110" s="176">
        <f t="shared" si="539"/>
        <v>0</v>
      </c>
      <c r="EN110" s="176">
        <f t="shared" si="539"/>
        <v>0</v>
      </c>
      <c r="EO110" s="176">
        <f t="shared" si="539"/>
        <v>0</v>
      </c>
      <c r="EP110" s="176">
        <f t="shared" si="582"/>
        <v>0</v>
      </c>
      <c r="EQ110" s="176">
        <f t="shared" si="582"/>
        <v>0</v>
      </c>
      <c r="ER110" s="176">
        <f t="shared" si="582"/>
        <v>0</v>
      </c>
      <c r="ES110" s="176">
        <f t="shared" si="582"/>
        <v>0</v>
      </c>
      <c r="ET110" s="176">
        <f t="shared" si="582"/>
        <v>0</v>
      </c>
      <c r="EU110" s="176">
        <f t="shared" si="582"/>
        <v>0</v>
      </c>
      <c r="EV110" s="176">
        <f t="shared" si="582"/>
        <v>0</v>
      </c>
      <c r="EW110" s="176">
        <f t="shared" si="582"/>
        <v>0</v>
      </c>
      <c r="EX110" s="176">
        <f t="shared" si="582"/>
        <v>0</v>
      </c>
      <c r="EY110" s="176">
        <f t="shared" si="582"/>
        <v>0</v>
      </c>
      <c r="EZ110" s="176">
        <f t="shared" si="582"/>
        <v>0</v>
      </c>
      <c r="FA110" s="176">
        <f t="shared" si="582"/>
        <v>0</v>
      </c>
      <c r="FB110" s="176">
        <f t="shared" si="582"/>
        <v>0</v>
      </c>
      <c r="FC110" s="176">
        <f t="shared" si="582"/>
        <v>0</v>
      </c>
      <c r="FD110" s="176">
        <f t="shared" si="582"/>
        <v>0</v>
      </c>
      <c r="FE110" s="187"/>
      <c r="FF110" s="176">
        <v>0</v>
      </c>
      <c r="FG110" s="176">
        <v>108</v>
      </c>
      <c r="FH110" s="176">
        <f t="shared" si="446"/>
        <v>0</v>
      </c>
      <c r="FI110" s="176">
        <f t="shared" si="446"/>
        <v>0</v>
      </c>
      <c r="FJ110" s="176">
        <f t="shared" si="446"/>
        <v>0</v>
      </c>
      <c r="FK110" s="176">
        <f t="shared" si="446"/>
        <v>0</v>
      </c>
      <c r="FL110" s="176">
        <f t="shared" si="446"/>
        <v>0</v>
      </c>
      <c r="FM110" s="176">
        <f t="shared" si="446"/>
        <v>0</v>
      </c>
      <c r="FN110" s="176">
        <f t="shared" si="446"/>
        <v>0</v>
      </c>
      <c r="FO110" s="176">
        <f t="shared" si="446"/>
        <v>0</v>
      </c>
      <c r="FP110" s="176">
        <f t="shared" si="446"/>
        <v>0</v>
      </c>
      <c r="FQ110" s="176">
        <f t="shared" si="446"/>
        <v>0</v>
      </c>
      <c r="FR110" s="176">
        <f t="shared" si="583"/>
        <v>0</v>
      </c>
      <c r="FS110" s="176">
        <f t="shared" si="583"/>
        <v>0</v>
      </c>
      <c r="FT110" s="176">
        <f t="shared" si="583"/>
        <v>0</v>
      </c>
      <c r="FU110" s="176">
        <f t="shared" si="583"/>
        <v>0</v>
      </c>
      <c r="FV110" s="176">
        <f t="shared" si="583"/>
        <v>0</v>
      </c>
      <c r="FW110" s="176">
        <f t="shared" si="583"/>
        <v>0</v>
      </c>
      <c r="FX110" s="176">
        <f t="shared" si="583"/>
        <v>0</v>
      </c>
      <c r="FY110" s="176">
        <f t="shared" si="583"/>
        <v>0</v>
      </c>
      <c r="FZ110" s="176">
        <f t="shared" si="583"/>
        <v>0</v>
      </c>
      <c r="GA110" s="176">
        <f t="shared" si="583"/>
        <v>0</v>
      </c>
      <c r="GB110" s="176">
        <f t="shared" si="574"/>
        <v>0</v>
      </c>
      <c r="GC110" s="176">
        <f t="shared" si="574"/>
        <v>0</v>
      </c>
      <c r="GD110" s="176">
        <f t="shared" si="574"/>
        <v>0</v>
      </c>
      <c r="GE110" s="176">
        <f t="shared" si="574"/>
        <v>0</v>
      </c>
      <c r="GF110" s="176">
        <f t="shared" si="574"/>
        <v>0</v>
      </c>
      <c r="GG110" s="176">
        <f t="shared" si="574"/>
        <v>0</v>
      </c>
      <c r="GH110" s="176">
        <f t="shared" si="574"/>
        <v>0</v>
      </c>
      <c r="GI110" s="176">
        <f t="shared" si="574"/>
        <v>0</v>
      </c>
      <c r="GJ110" s="176">
        <f t="shared" si="574"/>
        <v>0</v>
      </c>
      <c r="GK110" s="176">
        <f t="shared" si="574"/>
        <v>0</v>
      </c>
      <c r="GL110" s="176">
        <f t="shared" si="574"/>
        <v>0</v>
      </c>
      <c r="GM110" s="176">
        <f t="shared" si="574"/>
        <v>0</v>
      </c>
      <c r="GN110" s="176">
        <f t="shared" si="574"/>
        <v>0</v>
      </c>
      <c r="GO110" s="176">
        <f t="shared" si="574"/>
        <v>0</v>
      </c>
      <c r="GP110" s="176">
        <f t="shared" si="574"/>
        <v>0</v>
      </c>
      <c r="GQ110" s="187"/>
      <c r="GR110" s="176">
        <v>0</v>
      </c>
      <c r="GS110" s="176">
        <v>0</v>
      </c>
      <c r="GT110" s="176">
        <f t="shared" si="447"/>
        <v>5.0237996587704083</v>
      </c>
      <c r="GU110" s="176">
        <f t="shared" si="447"/>
        <v>4.9412770067260823</v>
      </c>
      <c r="GV110" s="176">
        <f t="shared" si="447"/>
        <v>4.5801422691114997</v>
      </c>
      <c r="GW110" s="176">
        <f t="shared" si="447"/>
        <v>4.4244906333867497</v>
      </c>
      <c r="GX110" s="176">
        <f t="shared" si="447"/>
        <v>4.3278963272664717</v>
      </c>
      <c r="GY110" s="176">
        <f t="shared" si="447"/>
        <v>4.355528466982868</v>
      </c>
      <c r="GZ110" s="176">
        <f t="shared" si="447"/>
        <v>4.40176726954813</v>
      </c>
      <c r="HA110" s="176">
        <f t="shared" si="447"/>
        <v>4.3976180218958856</v>
      </c>
      <c r="HB110" s="176">
        <f t="shared" si="447"/>
        <v>4.3349190164084952</v>
      </c>
      <c r="HC110" s="176">
        <f t="shared" si="447"/>
        <v>4.1759024805053713</v>
      </c>
      <c r="HD110" s="176">
        <f t="shared" si="584"/>
        <v>0</v>
      </c>
      <c r="HE110" s="176">
        <f t="shared" si="584"/>
        <v>0</v>
      </c>
      <c r="HF110" s="176">
        <f t="shared" si="584"/>
        <v>0</v>
      </c>
      <c r="HG110" s="176">
        <f t="shared" si="584"/>
        <v>0</v>
      </c>
      <c r="HH110" s="176">
        <f t="shared" si="584"/>
        <v>0</v>
      </c>
      <c r="HI110" s="176">
        <f t="shared" si="584"/>
        <v>0</v>
      </c>
      <c r="HJ110" s="176">
        <f t="shared" si="584"/>
        <v>0</v>
      </c>
      <c r="HK110" s="176">
        <f t="shared" si="584"/>
        <v>0</v>
      </c>
      <c r="HL110" s="176">
        <f t="shared" si="584"/>
        <v>0</v>
      </c>
      <c r="HM110" s="176">
        <f t="shared" si="584"/>
        <v>0</v>
      </c>
      <c r="HN110" s="176">
        <f t="shared" si="575"/>
        <v>0</v>
      </c>
      <c r="HO110" s="176">
        <f t="shared" si="575"/>
        <v>0</v>
      </c>
      <c r="HP110" s="176">
        <f t="shared" si="575"/>
        <v>0</v>
      </c>
      <c r="HQ110" s="176">
        <f t="shared" si="575"/>
        <v>0</v>
      </c>
      <c r="HR110" s="176">
        <f t="shared" si="575"/>
        <v>0</v>
      </c>
      <c r="HS110" s="176">
        <f t="shared" si="575"/>
        <v>0</v>
      </c>
      <c r="HT110" s="176">
        <f t="shared" si="575"/>
        <v>0</v>
      </c>
      <c r="HU110" s="176">
        <f t="shared" si="575"/>
        <v>0</v>
      </c>
      <c r="HV110" s="176">
        <f t="shared" si="575"/>
        <v>0</v>
      </c>
      <c r="HW110" s="176">
        <f t="shared" si="575"/>
        <v>0</v>
      </c>
      <c r="HX110" s="176">
        <f t="shared" si="575"/>
        <v>0</v>
      </c>
      <c r="HY110" s="176">
        <f t="shared" si="575"/>
        <v>0</v>
      </c>
      <c r="HZ110" s="176">
        <f t="shared" si="575"/>
        <v>0</v>
      </c>
      <c r="IA110" s="176">
        <f t="shared" si="575"/>
        <v>0</v>
      </c>
      <c r="IB110" s="176">
        <f t="shared" si="575"/>
        <v>0</v>
      </c>
    </row>
    <row r="111" spans="1:236" s="144" customFormat="1">
      <c r="A111" s="418" t="s">
        <v>16</v>
      </c>
      <c r="B111" s="419">
        <f t="shared" si="415"/>
        <v>0</v>
      </c>
      <c r="C111" s="225">
        <f t="shared" si="416"/>
        <v>17852.784046520213</v>
      </c>
      <c r="D111" s="226">
        <f t="shared" si="76"/>
        <v>17852.784046520213</v>
      </c>
      <c r="E111" s="227">
        <f t="shared" si="417"/>
        <v>0</v>
      </c>
      <c r="F111" s="228">
        <f t="shared" si="418"/>
        <v>0</v>
      </c>
      <c r="G111" s="227">
        <f t="shared" si="419"/>
        <v>0</v>
      </c>
      <c r="H111" s="228">
        <f t="shared" si="420"/>
        <v>0</v>
      </c>
      <c r="I111" s="227">
        <f t="shared" si="81"/>
        <v>0</v>
      </c>
      <c r="J111" s="176">
        <f t="shared" si="82"/>
        <v>17852.784046520213</v>
      </c>
      <c r="K111" s="228">
        <f t="shared" si="83"/>
        <v>17852.784046520213</v>
      </c>
      <c r="L111" s="227">
        <f t="shared" si="421"/>
        <v>0</v>
      </c>
      <c r="M111" s="176">
        <f t="shared" si="422"/>
        <v>14282.227237216171</v>
      </c>
      <c r="N111" s="228">
        <f t="shared" si="86"/>
        <v>14282.227237216171</v>
      </c>
      <c r="O111" s="176">
        <f t="shared" si="356"/>
        <v>9.6364270419876412</v>
      </c>
      <c r="P111" s="176">
        <f t="shared" si="443"/>
        <v>0</v>
      </c>
      <c r="Q111" s="176">
        <f t="shared" si="443"/>
        <v>0</v>
      </c>
      <c r="R111" s="176">
        <f t="shared" si="443"/>
        <v>0</v>
      </c>
      <c r="S111" s="176">
        <f t="shared" si="443"/>
        <v>0</v>
      </c>
      <c r="T111" s="176">
        <f t="shared" si="443"/>
        <v>0</v>
      </c>
      <c r="U111" s="176">
        <f t="shared" si="443"/>
        <v>0</v>
      </c>
      <c r="V111" s="176">
        <f t="shared" si="443"/>
        <v>0</v>
      </c>
      <c r="W111" s="176">
        <f t="shared" si="443"/>
        <v>0</v>
      </c>
      <c r="X111" s="176">
        <f t="shared" si="443"/>
        <v>0</v>
      </c>
      <c r="Y111" s="176">
        <f t="shared" si="443"/>
        <v>0</v>
      </c>
      <c r="Z111" s="176">
        <f t="shared" si="580"/>
        <v>0</v>
      </c>
      <c r="AA111" s="176">
        <f t="shared" si="580"/>
        <v>0</v>
      </c>
      <c r="AB111" s="176">
        <f t="shared" si="580"/>
        <v>0</v>
      </c>
      <c r="AC111" s="176">
        <f t="shared" si="580"/>
        <v>0</v>
      </c>
      <c r="AD111" s="176">
        <f t="shared" si="580"/>
        <v>0</v>
      </c>
      <c r="AE111" s="176">
        <f t="shared" si="580"/>
        <v>0</v>
      </c>
      <c r="AF111" s="176">
        <f t="shared" si="580"/>
        <v>0</v>
      </c>
      <c r="AG111" s="176">
        <f t="shared" si="580"/>
        <v>0</v>
      </c>
      <c r="AH111" s="176">
        <f t="shared" si="580"/>
        <v>0</v>
      </c>
      <c r="AI111" s="176">
        <f t="shared" si="580"/>
        <v>0</v>
      </c>
      <c r="AJ111" s="176">
        <f t="shared" si="571"/>
        <v>0</v>
      </c>
      <c r="AK111" s="176">
        <f t="shared" si="571"/>
        <v>0</v>
      </c>
      <c r="AL111" s="176">
        <f t="shared" si="571"/>
        <v>0</v>
      </c>
      <c r="AM111" s="176">
        <f t="shared" si="571"/>
        <v>0</v>
      </c>
      <c r="AN111" s="176">
        <f t="shared" si="571"/>
        <v>0</v>
      </c>
      <c r="AO111" s="176">
        <f t="shared" si="571"/>
        <v>0</v>
      </c>
      <c r="AP111" s="176">
        <f t="shared" si="571"/>
        <v>0</v>
      </c>
      <c r="AQ111" s="176">
        <f t="shared" si="571"/>
        <v>0</v>
      </c>
      <c r="AR111" s="176">
        <f t="shared" si="571"/>
        <v>0</v>
      </c>
      <c r="AS111" s="176">
        <f t="shared" si="571"/>
        <v>0</v>
      </c>
      <c r="AT111" s="176">
        <f t="shared" si="571"/>
        <v>0</v>
      </c>
      <c r="AU111" s="176">
        <f t="shared" si="571"/>
        <v>0</v>
      </c>
      <c r="AV111" s="176">
        <f t="shared" si="571"/>
        <v>0</v>
      </c>
      <c r="AW111" s="176">
        <f t="shared" si="571"/>
        <v>0</v>
      </c>
      <c r="AX111" s="176">
        <f t="shared" si="571"/>
        <v>0</v>
      </c>
      <c r="AY111" s="187"/>
      <c r="AZ111" s="176">
        <f t="shared" si="444"/>
        <v>9.6364270419876412</v>
      </c>
      <c r="BA111" s="176">
        <f t="shared" si="444"/>
        <v>9.4886163740730947</v>
      </c>
      <c r="BB111" s="176">
        <f t="shared" si="444"/>
        <v>9.5452193516637767</v>
      </c>
      <c r="BC111" s="176">
        <f t="shared" si="444"/>
        <v>9.3884263127795577</v>
      </c>
      <c r="BD111" s="176">
        <f t="shared" si="444"/>
        <v>8.7022703113118496</v>
      </c>
      <c r="BE111" s="176">
        <f t="shared" si="444"/>
        <v>8.4065322034348249</v>
      </c>
      <c r="BF111" s="176">
        <f t="shared" si="444"/>
        <v>8.2230030218062957</v>
      </c>
      <c r="BG111" s="176">
        <f t="shared" si="444"/>
        <v>8.2755040872674499</v>
      </c>
      <c r="BH111" s="176">
        <f t="shared" si="444"/>
        <v>8.363357812141448</v>
      </c>
      <c r="BI111" s="176">
        <f t="shared" si="444"/>
        <v>8.3554742416021828</v>
      </c>
      <c r="BJ111" s="176">
        <f t="shared" si="581"/>
        <v>8.2363461311761412</v>
      </c>
      <c r="BK111" s="176">
        <f t="shared" si="581"/>
        <v>7.9342147129602063</v>
      </c>
      <c r="BL111" s="176">
        <f t="shared" si="581"/>
        <v>7.8368952320464507</v>
      </c>
      <c r="BM111" s="176">
        <f t="shared" si="581"/>
        <v>7.7170733306546317</v>
      </c>
      <c r="BN111" s="176">
        <f t="shared" si="581"/>
        <v>7.4105258816674073</v>
      </c>
      <c r="BO111" s="176">
        <f t="shared" si="581"/>
        <v>0</v>
      </c>
      <c r="BP111" s="176">
        <f t="shared" si="581"/>
        <v>0</v>
      </c>
      <c r="BQ111" s="176">
        <f t="shared" si="581"/>
        <v>0</v>
      </c>
      <c r="BR111" s="176">
        <f t="shared" si="581"/>
        <v>0</v>
      </c>
      <c r="BS111" s="176">
        <f t="shared" si="581"/>
        <v>0</v>
      </c>
      <c r="BT111" s="176">
        <f t="shared" si="572"/>
        <v>0</v>
      </c>
      <c r="BU111" s="176">
        <f t="shared" si="572"/>
        <v>0</v>
      </c>
      <c r="BV111" s="176">
        <f t="shared" si="572"/>
        <v>0</v>
      </c>
      <c r="BW111" s="176">
        <f t="shared" si="572"/>
        <v>0</v>
      </c>
      <c r="BX111" s="176">
        <f t="shared" si="572"/>
        <v>0</v>
      </c>
      <c r="BY111" s="176">
        <f t="shared" si="572"/>
        <v>0</v>
      </c>
      <c r="BZ111" s="176">
        <f t="shared" si="572"/>
        <v>0</v>
      </c>
      <c r="CA111" s="176">
        <f t="shared" si="572"/>
        <v>0</v>
      </c>
      <c r="CB111" s="176">
        <f t="shared" si="572"/>
        <v>0</v>
      </c>
      <c r="CC111" s="176">
        <f t="shared" si="572"/>
        <v>0</v>
      </c>
      <c r="CD111" s="176">
        <f t="shared" si="572"/>
        <v>0</v>
      </c>
      <c r="CE111" s="176">
        <f t="shared" si="572"/>
        <v>0</v>
      </c>
      <c r="CF111" s="176">
        <f t="shared" si="572"/>
        <v>0</v>
      </c>
      <c r="CG111" s="176">
        <f t="shared" si="572"/>
        <v>0</v>
      </c>
      <c r="CH111" s="176">
        <f t="shared" si="572"/>
        <v>0</v>
      </c>
      <c r="CI111" s="187"/>
      <c r="CJ111" s="176">
        <v>0</v>
      </c>
      <c r="CK111" s="176">
        <f t="shared" si="557"/>
        <v>0</v>
      </c>
      <c r="CL111" s="176">
        <f t="shared" si="557"/>
        <v>0</v>
      </c>
      <c r="CM111" s="176">
        <f t="shared" si="557"/>
        <v>0</v>
      </c>
      <c r="CN111" s="176">
        <f t="shared" si="557"/>
        <v>0</v>
      </c>
      <c r="CO111" s="176">
        <f t="shared" si="557"/>
        <v>0</v>
      </c>
      <c r="CP111" s="176">
        <f t="shared" si="557"/>
        <v>0</v>
      </c>
      <c r="CQ111" s="176">
        <f t="shared" si="557"/>
        <v>0</v>
      </c>
      <c r="CR111" s="176">
        <f t="shared" si="557"/>
        <v>0</v>
      </c>
      <c r="CS111" s="176">
        <f t="shared" si="557"/>
        <v>0</v>
      </c>
      <c r="CT111" s="176">
        <f t="shared" si="557"/>
        <v>0</v>
      </c>
      <c r="CU111" s="176">
        <f t="shared" si="557"/>
        <v>0</v>
      </c>
      <c r="CV111" s="176">
        <f t="shared" si="557"/>
        <v>0</v>
      </c>
      <c r="CW111" s="176">
        <f t="shared" si="557"/>
        <v>0</v>
      </c>
      <c r="CX111" s="176">
        <f t="shared" si="557"/>
        <v>0</v>
      </c>
      <c r="CY111" s="176">
        <f t="shared" si="557"/>
        <v>0</v>
      </c>
      <c r="CZ111" s="176">
        <f t="shared" si="557"/>
        <v>0</v>
      </c>
      <c r="DA111" s="176">
        <f t="shared" si="547"/>
        <v>0</v>
      </c>
      <c r="DB111" s="176">
        <f t="shared" si="547"/>
        <v>0</v>
      </c>
      <c r="DC111" s="176">
        <f t="shared" si="547"/>
        <v>0</v>
      </c>
      <c r="DD111" s="176">
        <f t="shared" si="547"/>
        <v>0</v>
      </c>
      <c r="DE111" s="176">
        <f t="shared" si="547"/>
        <v>0</v>
      </c>
      <c r="DF111" s="176">
        <f t="shared" si="547"/>
        <v>0</v>
      </c>
      <c r="DG111" s="176">
        <f t="shared" si="547"/>
        <v>0</v>
      </c>
      <c r="DH111" s="176">
        <f t="shared" si="547"/>
        <v>0</v>
      </c>
      <c r="DI111" s="176">
        <f t="shared" si="547"/>
        <v>0</v>
      </c>
      <c r="DJ111" s="176">
        <f t="shared" si="548"/>
        <v>0</v>
      </c>
      <c r="DK111" s="176">
        <f t="shared" si="548"/>
        <v>0</v>
      </c>
      <c r="DL111" s="176">
        <f t="shared" si="548"/>
        <v>0</v>
      </c>
      <c r="DM111" s="176">
        <f t="shared" si="548"/>
        <v>0</v>
      </c>
      <c r="DN111" s="176">
        <f t="shared" si="548"/>
        <v>0</v>
      </c>
      <c r="DO111" s="176">
        <f t="shared" si="548"/>
        <v>0</v>
      </c>
      <c r="DP111" s="176">
        <f t="shared" si="548"/>
        <v>0</v>
      </c>
      <c r="DQ111" s="176">
        <f t="shared" si="548"/>
        <v>0</v>
      </c>
      <c r="DR111" s="176">
        <f t="shared" si="548"/>
        <v>0</v>
      </c>
      <c r="DS111" s="176">
        <f t="shared" si="548"/>
        <v>0</v>
      </c>
      <c r="DT111" s="187"/>
      <c r="DU111" s="176">
        <v>0</v>
      </c>
      <c r="DV111" s="176">
        <f t="shared" si="573"/>
        <v>9.4886163740730947</v>
      </c>
      <c r="DW111" s="176">
        <f t="shared" si="573"/>
        <v>9.5452193516637767</v>
      </c>
      <c r="DX111" s="176">
        <f t="shared" si="573"/>
        <v>9.3884263127795577</v>
      </c>
      <c r="DY111" s="176">
        <f t="shared" si="573"/>
        <v>8.7022703113118496</v>
      </c>
      <c r="DZ111" s="176">
        <f t="shared" si="573"/>
        <v>8.4065322034348249</v>
      </c>
      <c r="EA111" s="176">
        <f t="shared" si="573"/>
        <v>8.2230030218062957</v>
      </c>
      <c r="EB111" s="176">
        <f t="shared" si="573"/>
        <v>8.2755040872674499</v>
      </c>
      <c r="EC111" s="176">
        <f t="shared" si="573"/>
        <v>8.363357812141448</v>
      </c>
      <c r="ED111" s="176">
        <f t="shared" si="573"/>
        <v>8.3554742416021828</v>
      </c>
      <c r="EE111" s="176">
        <f t="shared" si="573"/>
        <v>8.2363461311761412</v>
      </c>
      <c r="EF111" s="176">
        <f t="shared" si="539"/>
        <v>7.9342147129602063</v>
      </c>
      <c r="EG111" s="176">
        <f t="shared" si="539"/>
        <v>7.8368952320464507</v>
      </c>
      <c r="EH111" s="176">
        <f t="shared" si="539"/>
        <v>7.7170733306546317</v>
      </c>
      <c r="EI111" s="176">
        <f t="shared" si="539"/>
        <v>7.4105258816674073</v>
      </c>
      <c r="EJ111" s="176">
        <f t="shared" si="539"/>
        <v>7.1352456677083564</v>
      </c>
      <c r="EK111" s="176">
        <f t="shared" si="539"/>
        <v>0</v>
      </c>
      <c r="EL111" s="176">
        <f t="shared" si="539"/>
        <v>0</v>
      </c>
      <c r="EM111" s="176">
        <f t="shared" si="539"/>
        <v>0</v>
      </c>
      <c r="EN111" s="176">
        <f t="shared" si="539"/>
        <v>0</v>
      </c>
      <c r="EO111" s="176">
        <f t="shared" si="539"/>
        <v>0</v>
      </c>
      <c r="EP111" s="176">
        <f t="shared" si="582"/>
        <v>0</v>
      </c>
      <c r="EQ111" s="176">
        <f t="shared" si="582"/>
        <v>0</v>
      </c>
      <c r="ER111" s="176">
        <f t="shared" si="582"/>
        <v>0</v>
      </c>
      <c r="ES111" s="176">
        <f t="shared" si="582"/>
        <v>0</v>
      </c>
      <c r="ET111" s="176">
        <f t="shared" si="582"/>
        <v>0</v>
      </c>
      <c r="EU111" s="176">
        <f t="shared" si="582"/>
        <v>0</v>
      </c>
      <c r="EV111" s="176">
        <f t="shared" si="582"/>
        <v>0</v>
      </c>
      <c r="EW111" s="176">
        <f t="shared" si="582"/>
        <v>0</v>
      </c>
      <c r="EX111" s="176">
        <f t="shared" si="582"/>
        <v>0</v>
      </c>
      <c r="EY111" s="176">
        <f t="shared" si="582"/>
        <v>0</v>
      </c>
      <c r="EZ111" s="176">
        <f t="shared" si="582"/>
        <v>0</v>
      </c>
      <c r="FA111" s="176">
        <f t="shared" si="582"/>
        <v>0</v>
      </c>
      <c r="FB111" s="176">
        <f t="shared" si="582"/>
        <v>0</v>
      </c>
      <c r="FC111" s="176">
        <f t="shared" si="582"/>
        <v>0</v>
      </c>
      <c r="FD111" s="176">
        <f t="shared" si="582"/>
        <v>0</v>
      </c>
      <c r="FE111" s="187"/>
      <c r="FF111" s="176">
        <v>0</v>
      </c>
      <c r="FG111" s="176">
        <v>109</v>
      </c>
      <c r="FH111" s="176">
        <f t="shared" si="446"/>
        <v>0</v>
      </c>
      <c r="FI111" s="176">
        <f t="shared" si="446"/>
        <v>0</v>
      </c>
      <c r="FJ111" s="176">
        <f t="shared" si="446"/>
        <v>0</v>
      </c>
      <c r="FK111" s="176">
        <f t="shared" si="446"/>
        <v>0</v>
      </c>
      <c r="FL111" s="176">
        <f t="shared" si="446"/>
        <v>0</v>
      </c>
      <c r="FM111" s="176">
        <f t="shared" si="446"/>
        <v>0</v>
      </c>
      <c r="FN111" s="176">
        <f t="shared" si="446"/>
        <v>0</v>
      </c>
      <c r="FO111" s="176">
        <f t="shared" si="446"/>
        <v>0</v>
      </c>
      <c r="FP111" s="176">
        <f t="shared" si="446"/>
        <v>0</v>
      </c>
      <c r="FQ111" s="176">
        <f t="shared" si="446"/>
        <v>0</v>
      </c>
      <c r="FR111" s="176">
        <f t="shared" si="583"/>
        <v>0</v>
      </c>
      <c r="FS111" s="176">
        <f t="shared" si="583"/>
        <v>0</v>
      </c>
      <c r="FT111" s="176">
        <f t="shared" si="583"/>
        <v>0</v>
      </c>
      <c r="FU111" s="176">
        <f t="shared" si="583"/>
        <v>0</v>
      </c>
      <c r="FV111" s="176">
        <f t="shared" si="583"/>
        <v>0</v>
      </c>
      <c r="FW111" s="176">
        <f t="shared" si="583"/>
        <v>0</v>
      </c>
      <c r="FX111" s="176">
        <f t="shared" si="583"/>
        <v>0</v>
      </c>
      <c r="FY111" s="176">
        <f t="shared" si="583"/>
        <v>0</v>
      </c>
      <c r="FZ111" s="176">
        <f t="shared" si="583"/>
        <v>0</v>
      </c>
      <c r="GA111" s="176">
        <f t="shared" si="583"/>
        <v>0</v>
      </c>
      <c r="GB111" s="176">
        <f t="shared" si="574"/>
        <v>0</v>
      </c>
      <c r="GC111" s="176">
        <f t="shared" si="574"/>
        <v>0</v>
      </c>
      <c r="GD111" s="176">
        <f t="shared" si="574"/>
        <v>0</v>
      </c>
      <c r="GE111" s="176">
        <f t="shared" si="574"/>
        <v>0</v>
      </c>
      <c r="GF111" s="176">
        <f t="shared" si="574"/>
        <v>0</v>
      </c>
      <c r="GG111" s="176">
        <f t="shared" si="574"/>
        <v>0</v>
      </c>
      <c r="GH111" s="176">
        <f t="shared" si="574"/>
        <v>0</v>
      </c>
      <c r="GI111" s="176">
        <f t="shared" si="574"/>
        <v>0</v>
      </c>
      <c r="GJ111" s="176">
        <f t="shared" si="574"/>
        <v>0</v>
      </c>
      <c r="GK111" s="176">
        <f t="shared" si="574"/>
        <v>0</v>
      </c>
      <c r="GL111" s="176">
        <f t="shared" si="574"/>
        <v>0</v>
      </c>
      <c r="GM111" s="176">
        <f t="shared" si="574"/>
        <v>0</v>
      </c>
      <c r="GN111" s="176">
        <f t="shared" si="574"/>
        <v>0</v>
      </c>
      <c r="GO111" s="176">
        <f t="shared" si="574"/>
        <v>0</v>
      </c>
      <c r="GP111" s="176">
        <f t="shared" si="574"/>
        <v>0</v>
      </c>
      <c r="GQ111" s="187"/>
      <c r="GR111" s="176">
        <v>0</v>
      </c>
      <c r="GS111" s="176">
        <v>0</v>
      </c>
      <c r="GT111" s="176">
        <f t="shared" si="447"/>
        <v>9.5452193516637767</v>
      </c>
      <c r="GU111" s="176">
        <f t="shared" si="447"/>
        <v>9.3884263127795577</v>
      </c>
      <c r="GV111" s="176">
        <f t="shared" si="447"/>
        <v>8.7022703113118496</v>
      </c>
      <c r="GW111" s="176">
        <f t="shared" si="447"/>
        <v>8.4065322034348249</v>
      </c>
      <c r="GX111" s="176">
        <f t="shared" si="447"/>
        <v>8.2230030218062957</v>
      </c>
      <c r="GY111" s="176">
        <f t="shared" si="447"/>
        <v>8.2755040872674499</v>
      </c>
      <c r="GZ111" s="176">
        <f t="shared" si="447"/>
        <v>8.363357812141448</v>
      </c>
      <c r="HA111" s="176">
        <f t="shared" si="447"/>
        <v>8.3554742416021828</v>
      </c>
      <c r="HB111" s="176">
        <f t="shared" si="447"/>
        <v>8.2363461311761412</v>
      </c>
      <c r="HC111" s="176">
        <f t="shared" si="447"/>
        <v>7.9342147129602063</v>
      </c>
      <c r="HD111" s="176">
        <f t="shared" si="584"/>
        <v>7.8368952320464507</v>
      </c>
      <c r="HE111" s="176">
        <f t="shared" si="584"/>
        <v>7.7170733306546317</v>
      </c>
      <c r="HF111" s="176">
        <f t="shared" si="584"/>
        <v>7.4105258816674073</v>
      </c>
      <c r="HG111" s="176">
        <f t="shared" si="584"/>
        <v>7.1352456677083564</v>
      </c>
      <c r="HH111" s="176">
        <f t="shared" si="584"/>
        <v>7.0319667412281053</v>
      </c>
      <c r="HI111" s="176">
        <f t="shared" si="584"/>
        <v>0</v>
      </c>
      <c r="HJ111" s="176">
        <f t="shared" si="584"/>
        <v>0</v>
      </c>
      <c r="HK111" s="176">
        <f t="shared" si="584"/>
        <v>0</v>
      </c>
      <c r="HL111" s="176">
        <f t="shared" si="584"/>
        <v>0</v>
      </c>
      <c r="HM111" s="176">
        <f t="shared" si="584"/>
        <v>0</v>
      </c>
      <c r="HN111" s="176">
        <f t="shared" si="575"/>
        <v>0</v>
      </c>
      <c r="HO111" s="176">
        <f t="shared" si="575"/>
        <v>0</v>
      </c>
      <c r="HP111" s="176">
        <f t="shared" si="575"/>
        <v>0</v>
      </c>
      <c r="HQ111" s="176">
        <f t="shared" si="575"/>
        <v>0</v>
      </c>
      <c r="HR111" s="176">
        <f t="shared" si="575"/>
        <v>0</v>
      </c>
      <c r="HS111" s="176">
        <f t="shared" si="575"/>
        <v>0</v>
      </c>
      <c r="HT111" s="176">
        <f t="shared" si="575"/>
        <v>0</v>
      </c>
      <c r="HU111" s="176">
        <f t="shared" si="575"/>
        <v>0</v>
      </c>
      <c r="HV111" s="176">
        <f t="shared" si="575"/>
        <v>0</v>
      </c>
      <c r="HW111" s="176">
        <f t="shared" si="575"/>
        <v>0</v>
      </c>
      <c r="HX111" s="176">
        <f t="shared" si="575"/>
        <v>0</v>
      </c>
      <c r="HY111" s="176">
        <f t="shared" si="575"/>
        <v>0</v>
      </c>
      <c r="HZ111" s="176">
        <f t="shared" si="575"/>
        <v>0</v>
      </c>
      <c r="IA111" s="176">
        <f t="shared" si="575"/>
        <v>0</v>
      </c>
      <c r="IB111" s="176">
        <f t="shared" si="575"/>
        <v>0</v>
      </c>
    </row>
    <row r="112" spans="1:236" s="144" customFormat="1">
      <c r="A112" s="418" t="s">
        <v>160</v>
      </c>
      <c r="B112" s="419">
        <f t="shared" si="415"/>
        <v>0</v>
      </c>
      <c r="C112" s="225">
        <f t="shared" si="416"/>
        <v>60081.960735966182</v>
      </c>
      <c r="D112" s="226">
        <f t="shared" si="76"/>
        <v>60081.960735966182</v>
      </c>
      <c r="E112" s="227">
        <f t="shared" si="417"/>
        <v>0</v>
      </c>
      <c r="F112" s="228">
        <f t="shared" si="418"/>
        <v>0</v>
      </c>
      <c r="G112" s="227">
        <f t="shared" si="419"/>
        <v>0</v>
      </c>
      <c r="H112" s="228">
        <f t="shared" si="420"/>
        <v>0</v>
      </c>
      <c r="I112" s="227">
        <f t="shared" si="81"/>
        <v>0</v>
      </c>
      <c r="J112" s="176">
        <f t="shared" si="82"/>
        <v>60081.960735966182</v>
      </c>
      <c r="K112" s="228">
        <f t="shared" si="83"/>
        <v>60081.960735966182</v>
      </c>
      <c r="L112" s="227">
        <f t="shared" si="421"/>
        <v>0</v>
      </c>
      <c r="M112" s="176">
        <f t="shared" si="422"/>
        <v>48065.568588772949</v>
      </c>
      <c r="N112" s="228">
        <f t="shared" si="86"/>
        <v>48065.568588772949</v>
      </c>
      <c r="O112" s="176">
        <f t="shared" si="356"/>
        <v>0.14925593764281611</v>
      </c>
      <c r="P112" s="176">
        <f t="shared" si="443"/>
        <v>0</v>
      </c>
      <c r="Q112" s="176">
        <f t="shared" si="443"/>
        <v>0</v>
      </c>
      <c r="R112" s="176">
        <f t="shared" si="443"/>
        <v>0</v>
      </c>
      <c r="S112" s="176">
        <f t="shared" si="443"/>
        <v>0</v>
      </c>
      <c r="T112" s="176">
        <f t="shared" si="443"/>
        <v>0</v>
      </c>
      <c r="U112" s="176">
        <f t="shared" si="443"/>
        <v>0</v>
      </c>
      <c r="V112" s="176">
        <f t="shared" si="443"/>
        <v>0</v>
      </c>
      <c r="W112" s="176">
        <f t="shared" si="443"/>
        <v>0</v>
      </c>
      <c r="X112" s="176">
        <f t="shared" si="443"/>
        <v>0</v>
      </c>
      <c r="Y112" s="176">
        <f t="shared" si="443"/>
        <v>0</v>
      </c>
      <c r="Z112" s="176">
        <f t="shared" si="580"/>
        <v>0</v>
      </c>
      <c r="AA112" s="176">
        <f t="shared" si="580"/>
        <v>0</v>
      </c>
      <c r="AB112" s="176">
        <f t="shared" si="580"/>
        <v>0</v>
      </c>
      <c r="AC112" s="176">
        <f t="shared" si="580"/>
        <v>0</v>
      </c>
      <c r="AD112" s="176">
        <f t="shared" si="580"/>
        <v>0</v>
      </c>
      <c r="AE112" s="176">
        <f t="shared" si="580"/>
        <v>0</v>
      </c>
      <c r="AF112" s="176">
        <f t="shared" si="580"/>
        <v>0</v>
      </c>
      <c r="AG112" s="176">
        <f t="shared" si="580"/>
        <v>0</v>
      </c>
      <c r="AH112" s="176">
        <f t="shared" si="580"/>
        <v>0</v>
      </c>
      <c r="AI112" s="176">
        <f t="shared" si="580"/>
        <v>0</v>
      </c>
      <c r="AJ112" s="176">
        <f t="shared" si="571"/>
        <v>0</v>
      </c>
      <c r="AK112" s="176">
        <f t="shared" si="571"/>
        <v>0</v>
      </c>
      <c r="AL112" s="176">
        <f t="shared" si="571"/>
        <v>0</v>
      </c>
      <c r="AM112" s="176">
        <f t="shared" si="571"/>
        <v>0</v>
      </c>
      <c r="AN112" s="176">
        <f t="shared" si="571"/>
        <v>0</v>
      </c>
      <c r="AO112" s="176">
        <f t="shared" si="571"/>
        <v>0</v>
      </c>
      <c r="AP112" s="176">
        <f t="shared" si="571"/>
        <v>0</v>
      </c>
      <c r="AQ112" s="176">
        <f t="shared" si="571"/>
        <v>0</v>
      </c>
      <c r="AR112" s="176">
        <f t="shared" si="571"/>
        <v>0</v>
      </c>
      <c r="AS112" s="176">
        <f t="shared" si="571"/>
        <v>0</v>
      </c>
      <c r="AT112" s="176">
        <f t="shared" si="571"/>
        <v>0</v>
      </c>
      <c r="AU112" s="176">
        <f t="shared" si="571"/>
        <v>0</v>
      </c>
      <c r="AV112" s="176">
        <f t="shared" si="571"/>
        <v>0</v>
      </c>
      <c r="AW112" s="176">
        <f t="shared" si="571"/>
        <v>0</v>
      </c>
      <c r="AX112" s="176">
        <f t="shared" si="571"/>
        <v>0</v>
      </c>
      <c r="AY112" s="187"/>
      <c r="AZ112" s="176">
        <f t="shared" si="444"/>
        <v>0.14925593764281611</v>
      </c>
      <c r="BA112" s="176">
        <f t="shared" si="444"/>
        <v>0.14696653932774867</v>
      </c>
      <c r="BB112" s="176">
        <f t="shared" si="444"/>
        <v>0.14784324710095775</v>
      </c>
      <c r="BC112" s="176">
        <f t="shared" si="444"/>
        <v>0.14541472334079614</v>
      </c>
      <c r="BD112" s="176">
        <f t="shared" si="444"/>
        <v>0.134787043919567</v>
      </c>
      <c r="BE112" s="176">
        <f t="shared" si="444"/>
        <v>0.13020643863966722</v>
      </c>
      <c r="BF112" s="176">
        <f t="shared" si="444"/>
        <v>0.1273638062024133</v>
      </c>
      <c r="BG112" s="176">
        <f t="shared" si="444"/>
        <v>0.12817698059978155</v>
      </c>
      <c r="BH112" s="176">
        <f t="shared" si="444"/>
        <v>0.12953772250384499</v>
      </c>
      <c r="BI112" s="176">
        <f t="shared" si="444"/>
        <v>0.12941561607293606</v>
      </c>
      <c r="BJ112" s="176">
        <f t="shared" si="581"/>
        <v>0.12757047391145002</v>
      </c>
      <c r="BK112" s="176">
        <f t="shared" si="581"/>
        <v>0.12289084442630094</v>
      </c>
      <c r="BL112" s="176">
        <f t="shared" si="581"/>
        <v>0.12138349006026833</v>
      </c>
      <c r="BM112" s="176">
        <f t="shared" si="581"/>
        <v>0.11952760196352287</v>
      </c>
      <c r="BN112" s="176">
        <f t="shared" si="581"/>
        <v>0.11477957380627711</v>
      </c>
      <c r="BO112" s="176">
        <f t="shared" si="581"/>
        <v>0.11051583515397904</v>
      </c>
      <c r="BP112" s="176">
        <f t="shared" si="581"/>
        <v>0.10891617659345787</v>
      </c>
      <c r="BQ112" s="176">
        <f t="shared" si="581"/>
        <v>0.10275713730692235</v>
      </c>
      <c r="BR112" s="176">
        <f t="shared" si="581"/>
        <v>0.10236363826050919</v>
      </c>
      <c r="BS112" s="176">
        <f t="shared" si="581"/>
        <v>9.9054307825862775E-2</v>
      </c>
      <c r="BT112" s="176">
        <f t="shared" si="572"/>
        <v>9.6784523260661032E-2</v>
      </c>
      <c r="BU112" s="176">
        <f t="shared" si="572"/>
        <v>9.3941498180221988E-2</v>
      </c>
      <c r="BV112" s="176">
        <f t="shared" si="572"/>
        <v>9.0136800643280418E-2</v>
      </c>
      <c r="BW112" s="176">
        <f t="shared" si="572"/>
        <v>8.5846799140965782E-2</v>
      </c>
      <c r="BX112" s="176">
        <f t="shared" si="572"/>
        <v>8.176097742713398E-2</v>
      </c>
      <c r="BY112" s="176">
        <f t="shared" si="572"/>
        <v>7.7869617699587834E-2</v>
      </c>
      <c r="BZ112" s="176">
        <f t="shared" si="572"/>
        <v>7.4163464668508386E-2</v>
      </c>
      <c r="CA112" s="176">
        <f t="shared" si="572"/>
        <v>7.0633703543483611E-2</v>
      </c>
      <c r="CB112" s="176">
        <f t="shared" si="572"/>
        <v>6.7271939068230063E-2</v>
      </c>
      <c r="CC112" s="176">
        <f t="shared" si="572"/>
        <v>6.4070175553143066E-2</v>
      </c>
      <c r="CD112" s="176">
        <f t="shared" si="572"/>
        <v>0</v>
      </c>
      <c r="CE112" s="176">
        <f t="shared" si="572"/>
        <v>0</v>
      </c>
      <c r="CF112" s="176">
        <f t="shared" si="572"/>
        <v>0</v>
      </c>
      <c r="CG112" s="176">
        <f t="shared" si="572"/>
        <v>0</v>
      </c>
      <c r="CH112" s="176">
        <f t="shared" si="572"/>
        <v>0</v>
      </c>
      <c r="CI112" s="187"/>
      <c r="CJ112" s="176">
        <v>0</v>
      </c>
      <c r="CK112" s="176">
        <f t="shared" si="557"/>
        <v>0</v>
      </c>
      <c r="CL112" s="176">
        <f t="shared" si="557"/>
        <v>0</v>
      </c>
      <c r="CM112" s="176">
        <f t="shared" si="557"/>
        <v>0</v>
      </c>
      <c r="CN112" s="176">
        <f t="shared" si="557"/>
        <v>0</v>
      </c>
      <c r="CO112" s="176">
        <f t="shared" si="557"/>
        <v>0</v>
      </c>
      <c r="CP112" s="176">
        <f t="shared" si="557"/>
        <v>0</v>
      </c>
      <c r="CQ112" s="176">
        <f t="shared" si="557"/>
        <v>0</v>
      </c>
      <c r="CR112" s="176">
        <f t="shared" si="557"/>
        <v>0</v>
      </c>
      <c r="CS112" s="176">
        <f t="shared" si="557"/>
        <v>0</v>
      </c>
      <c r="CT112" s="176">
        <f t="shared" si="557"/>
        <v>0</v>
      </c>
      <c r="CU112" s="176">
        <f t="shared" si="557"/>
        <v>0</v>
      </c>
      <c r="CV112" s="176">
        <f t="shared" si="557"/>
        <v>0</v>
      </c>
      <c r="CW112" s="176">
        <f t="shared" si="557"/>
        <v>0</v>
      </c>
      <c r="CX112" s="176">
        <f t="shared" si="557"/>
        <v>0</v>
      </c>
      <c r="CY112" s="176">
        <f t="shared" si="557"/>
        <v>0</v>
      </c>
      <c r="CZ112" s="176">
        <f t="shared" si="557"/>
        <v>0</v>
      </c>
      <c r="DA112" s="176">
        <f t="shared" si="547"/>
        <v>0</v>
      </c>
      <c r="DB112" s="176">
        <f t="shared" si="547"/>
        <v>0</v>
      </c>
      <c r="DC112" s="176">
        <f t="shared" si="547"/>
        <v>0</v>
      </c>
      <c r="DD112" s="176">
        <f t="shared" si="547"/>
        <v>0</v>
      </c>
      <c r="DE112" s="176">
        <f t="shared" si="547"/>
        <v>0</v>
      </c>
      <c r="DF112" s="176">
        <f t="shared" si="547"/>
        <v>0</v>
      </c>
      <c r="DG112" s="176">
        <f t="shared" si="547"/>
        <v>0</v>
      </c>
      <c r="DH112" s="176">
        <f t="shared" si="547"/>
        <v>0</v>
      </c>
      <c r="DI112" s="176">
        <f t="shared" si="547"/>
        <v>0</v>
      </c>
      <c r="DJ112" s="176">
        <f t="shared" si="548"/>
        <v>0</v>
      </c>
      <c r="DK112" s="176">
        <f t="shared" si="548"/>
        <v>0</v>
      </c>
      <c r="DL112" s="176">
        <f t="shared" si="548"/>
        <v>0</v>
      </c>
      <c r="DM112" s="176">
        <f t="shared" si="548"/>
        <v>0</v>
      </c>
      <c r="DN112" s="176">
        <f t="shared" si="548"/>
        <v>0</v>
      </c>
      <c r="DO112" s="176">
        <f t="shared" si="548"/>
        <v>0</v>
      </c>
      <c r="DP112" s="176">
        <f t="shared" si="548"/>
        <v>0</v>
      </c>
      <c r="DQ112" s="176">
        <f t="shared" si="548"/>
        <v>0</v>
      </c>
      <c r="DR112" s="176">
        <f t="shared" si="548"/>
        <v>0</v>
      </c>
      <c r="DS112" s="176">
        <f t="shared" si="548"/>
        <v>0</v>
      </c>
      <c r="DT112" s="187"/>
      <c r="DU112" s="176">
        <v>0</v>
      </c>
      <c r="DV112" s="176">
        <f t="shared" si="573"/>
        <v>0.14696653932774867</v>
      </c>
      <c r="DW112" s="176">
        <f t="shared" si="573"/>
        <v>0.14784324710095775</v>
      </c>
      <c r="DX112" s="176">
        <f t="shared" si="573"/>
        <v>0.14541472334079614</v>
      </c>
      <c r="DY112" s="176">
        <f t="shared" si="573"/>
        <v>0.134787043919567</v>
      </c>
      <c r="DZ112" s="176">
        <f t="shared" si="573"/>
        <v>0.13020643863966722</v>
      </c>
      <c r="EA112" s="176">
        <f t="shared" si="573"/>
        <v>0.1273638062024133</v>
      </c>
      <c r="EB112" s="176">
        <f t="shared" si="573"/>
        <v>0.12817698059978155</v>
      </c>
      <c r="EC112" s="176">
        <f t="shared" si="573"/>
        <v>0.12953772250384499</v>
      </c>
      <c r="ED112" s="176">
        <f t="shared" si="573"/>
        <v>0.12941561607293606</v>
      </c>
      <c r="EE112" s="176">
        <f t="shared" si="573"/>
        <v>0.12757047391145002</v>
      </c>
      <c r="EF112" s="176">
        <f t="shared" si="539"/>
        <v>0.12289084442630094</v>
      </c>
      <c r="EG112" s="176">
        <f t="shared" si="539"/>
        <v>0.12138349006026833</v>
      </c>
      <c r="EH112" s="176">
        <f t="shared" si="539"/>
        <v>0.11952760196352287</v>
      </c>
      <c r="EI112" s="176">
        <f t="shared" si="539"/>
        <v>0.11477957380627711</v>
      </c>
      <c r="EJ112" s="176">
        <f t="shared" si="539"/>
        <v>0.11051583515397904</v>
      </c>
      <c r="EK112" s="176">
        <f t="shared" si="539"/>
        <v>0.10891617659345787</v>
      </c>
      <c r="EL112" s="176">
        <f t="shared" si="539"/>
        <v>0.10275713730692235</v>
      </c>
      <c r="EM112" s="176">
        <f t="shared" si="539"/>
        <v>0.10236363826050919</v>
      </c>
      <c r="EN112" s="176">
        <f t="shared" si="539"/>
        <v>9.9054307825862775E-2</v>
      </c>
      <c r="EO112" s="176">
        <f t="shared" si="539"/>
        <v>9.6784523260661032E-2</v>
      </c>
      <c r="EP112" s="176">
        <f t="shared" si="582"/>
        <v>9.3941498180221988E-2</v>
      </c>
      <c r="EQ112" s="176">
        <f t="shared" si="582"/>
        <v>9.0136800643280418E-2</v>
      </c>
      <c r="ER112" s="176">
        <f t="shared" si="582"/>
        <v>8.5846799140965782E-2</v>
      </c>
      <c r="ES112" s="176">
        <f t="shared" si="582"/>
        <v>8.176097742713398E-2</v>
      </c>
      <c r="ET112" s="176">
        <f t="shared" si="582"/>
        <v>7.7869617699587834E-2</v>
      </c>
      <c r="EU112" s="176">
        <f t="shared" si="582"/>
        <v>7.4163464668508386E-2</v>
      </c>
      <c r="EV112" s="176">
        <f t="shared" si="582"/>
        <v>7.0633703543483611E-2</v>
      </c>
      <c r="EW112" s="176">
        <f t="shared" si="582"/>
        <v>6.7271939068230063E-2</v>
      </c>
      <c r="EX112" s="176">
        <f t="shared" si="582"/>
        <v>6.4070175553143066E-2</v>
      </c>
      <c r="EY112" s="176">
        <f t="shared" si="582"/>
        <v>6.1020797858184511E-2</v>
      </c>
      <c r="EZ112" s="176">
        <f t="shared" si="582"/>
        <v>0</v>
      </c>
      <c r="FA112" s="176">
        <f t="shared" si="582"/>
        <v>0</v>
      </c>
      <c r="FB112" s="176">
        <f t="shared" si="582"/>
        <v>0</v>
      </c>
      <c r="FC112" s="176">
        <f t="shared" si="582"/>
        <v>0</v>
      </c>
      <c r="FD112" s="176">
        <f t="shared" si="582"/>
        <v>0</v>
      </c>
      <c r="FE112" s="187"/>
      <c r="FF112" s="176">
        <v>0</v>
      </c>
      <c r="FG112" s="176">
        <v>110</v>
      </c>
      <c r="FH112" s="176">
        <f t="shared" si="446"/>
        <v>0</v>
      </c>
      <c r="FI112" s="176">
        <f t="shared" si="446"/>
        <v>0</v>
      </c>
      <c r="FJ112" s="176">
        <f t="shared" si="446"/>
        <v>0</v>
      </c>
      <c r="FK112" s="176">
        <f t="shared" si="446"/>
        <v>0</v>
      </c>
      <c r="FL112" s="176">
        <f t="shared" si="446"/>
        <v>0</v>
      </c>
      <c r="FM112" s="176">
        <f t="shared" si="446"/>
        <v>0</v>
      </c>
      <c r="FN112" s="176">
        <f t="shared" si="446"/>
        <v>0</v>
      </c>
      <c r="FO112" s="176">
        <f t="shared" si="446"/>
        <v>0</v>
      </c>
      <c r="FP112" s="176">
        <f t="shared" si="446"/>
        <v>0</v>
      </c>
      <c r="FQ112" s="176">
        <f t="shared" si="446"/>
        <v>0</v>
      </c>
      <c r="FR112" s="176">
        <f t="shared" si="583"/>
        <v>0</v>
      </c>
      <c r="FS112" s="176">
        <f t="shared" si="583"/>
        <v>0</v>
      </c>
      <c r="FT112" s="176">
        <f t="shared" si="583"/>
        <v>0</v>
      </c>
      <c r="FU112" s="176">
        <f t="shared" si="583"/>
        <v>0</v>
      </c>
      <c r="FV112" s="176">
        <f t="shared" si="583"/>
        <v>0</v>
      </c>
      <c r="FW112" s="176">
        <f t="shared" si="583"/>
        <v>0</v>
      </c>
      <c r="FX112" s="176">
        <f t="shared" si="583"/>
        <v>0</v>
      </c>
      <c r="FY112" s="176">
        <f t="shared" si="583"/>
        <v>0</v>
      </c>
      <c r="FZ112" s="176">
        <f t="shared" si="583"/>
        <v>0</v>
      </c>
      <c r="GA112" s="176">
        <f t="shared" si="583"/>
        <v>0</v>
      </c>
      <c r="GB112" s="176">
        <f t="shared" si="574"/>
        <v>0</v>
      </c>
      <c r="GC112" s="176">
        <f t="shared" si="574"/>
        <v>0</v>
      </c>
      <c r="GD112" s="176">
        <f t="shared" si="574"/>
        <v>0</v>
      </c>
      <c r="GE112" s="176">
        <f t="shared" si="574"/>
        <v>0</v>
      </c>
      <c r="GF112" s="176">
        <f t="shared" si="574"/>
        <v>0</v>
      </c>
      <c r="GG112" s="176">
        <f t="shared" si="574"/>
        <v>0</v>
      </c>
      <c r="GH112" s="176">
        <f t="shared" si="574"/>
        <v>0</v>
      </c>
      <c r="GI112" s="176">
        <f t="shared" si="574"/>
        <v>0</v>
      </c>
      <c r="GJ112" s="176">
        <f t="shared" si="574"/>
        <v>0</v>
      </c>
      <c r="GK112" s="176">
        <f t="shared" si="574"/>
        <v>0</v>
      </c>
      <c r="GL112" s="176">
        <f t="shared" si="574"/>
        <v>0</v>
      </c>
      <c r="GM112" s="176">
        <f t="shared" si="574"/>
        <v>0</v>
      </c>
      <c r="GN112" s="176">
        <f t="shared" si="574"/>
        <v>0</v>
      </c>
      <c r="GO112" s="176">
        <f t="shared" si="574"/>
        <v>0</v>
      </c>
      <c r="GP112" s="176">
        <f t="shared" si="574"/>
        <v>0</v>
      </c>
      <c r="GQ112" s="187"/>
      <c r="GR112" s="176">
        <v>0</v>
      </c>
      <c r="GS112" s="176">
        <v>0</v>
      </c>
      <c r="GT112" s="176">
        <f t="shared" si="447"/>
        <v>0.14784324710095775</v>
      </c>
      <c r="GU112" s="176">
        <f t="shared" si="447"/>
        <v>0.14541472334079614</v>
      </c>
      <c r="GV112" s="176">
        <f t="shared" si="447"/>
        <v>0.134787043919567</v>
      </c>
      <c r="GW112" s="176">
        <f t="shared" si="447"/>
        <v>0.13020643863966722</v>
      </c>
      <c r="GX112" s="176">
        <f t="shared" si="447"/>
        <v>0.1273638062024133</v>
      </c>
      <c r="GY112" s="176">
        <f t="shared" si="447"/>
        <v>0.12817698059978155</v>
      </c>
      <c r="GZ112" s="176">
        <f t="shared" si="447"/>
        <v>0.12953772250384499</v>
      </c>
      <c r="HA112" s="176">
        <f t="shared" si="447"/>
        <v>0.12941561607293606</v>
      </c>
      <c r="HB112" s="176">
        <f t="shared" si="447"/>
        <v>0.12757047391145002</v>
      </c>
      <c r="HC112" s="176">
        <f t="shared" si="447"/>
        <v>0.12289084442630094</v>
      </c>
      <c r="HD112" s="176">
        <f t="shared" si="584"/>
        <v>0.12138349006026833</v>
      </c>
      <c r="HE112" s="176">
        <f t="shared" si="584"/>
        <v>0.11952760196352287</v>
      </c>
      <c r="HF112" s="176">
        <f t="shared" si="584"/>
        <v>0.11477957380627711</v>
      </c>
      <c r="HG112" s="176">
        <f t="shared" si="584"/>
        <v>0.11051583515397904</v>
      </c>
      <c r="HH112" s="176">
        <f t="shared" si="584"/>
        <v>0.10891617659345787</v>
      </c>
      <c r="HI112" s="176">
        <f t="shared" si="584"/>
        <v>0.10275713730692235</v>
      </c>
      <c r="HJ112" s="176">
        <f t="shared" si="584"/>
        <v>0.10236363826050919</v>
      </c>
      <c r="HK112" s="176">
        <f t="shared" si="584"/>
        <v>9.9054307825862775E-2</v>
      </c>
      <c r="HL112" s="176">
        <f t="shared" si="584"/>
        <v>9.6784523260661032E-2</v>
      </c>
      <c r="HM112" s="176">
        <f t="shared" si="584"/>
        <v>9.3941498180221988E-2</v>
      </c>
      <c r="HN112" s="176">
        <f t="shared" si="575"/>
        <v>9.0136800643280418E-2</v>
      </c>
      <c r="HO112" s="176">
        <f t="shared" si="575"/>
        <v>8.5846799140965782E-2</v>
      </c>
      <c r="HP112" s="176">
        <f t="shared" si="575"/>
        <v>8.176097742713398E-2</v>
      </c>
      <c r="HQ112" s="176">
        <f t="shared" si="575"/>
        <v>7.7869617699587834E-2</v>
      </c>
      <c r="HR112" s="176">
        <f t="shared" si="575"/>
        <v>7.4163464668508386E-2</v>
      </c>
      <c r="HS112" s="176">
        <f t="shared" si="575"/>
        <v>7.0633703543483611E-2</v>
      </c>
      <c r="HT112" s="176">
        <f t="shared" si="575"/>
        <v>6.7271939068230063E-2</v>
      </c>
      <c r="HU112" s="176">
        <f t="shared" si="575"/>
        <v>6.4070175553143066E-2</v>
      </c>
      <c r="HV112" s="176">
        <f t="shared" si="575"/>
        <v>6.1020797858184511E-2</v>
      </c>
      <c r="HW112" s="176">
        <f t="shared" si="575"/>
        <v>5.8116553280877503E-2</v>
      </c>
      <c r="HX112" s="176">
        <f t="shared" si="575"/>
        <v>0</v>
      </c>
      <c r="HY112" s="176">
        <f t="shared" si="575"/>
        <v>0</v>
      </c>
      <c r="HZ112" s="176">
        <f t="shared" si="575"/>
        <v>0</v>
      </c>
      <c r="IA112" s="176">
        <f t="shared" si="575"/>
        <v>0</v>
      </c>
      <c r="IB112" s="176">
        <f t="shared" si="575"/>
        <v>0</v>
      </c>
    </row>
    <row r="113" spans="1:236" s="144" customFormat="1">
      <c r="A113" s="185" t="s">
        <v>223</v>
      </c>
      <c r="B113" s="419">
        <f t="shared" ref="B113" si="585">SUM(P113:AX113)*VLOOKUP($A113,input,12,FALSE)</f>
        <v>5875.9244853487507</v>
      </c>
      <c r="C113" s="225">
        <f t="shared" ref="C113" si="586">SUM(AZ113:CH113)*VLOOKUP($A113,input,12,FALSE)</f>
        <v>8551.3477799189532</v>
      </c>
      <c r="D113" s="226">
        <f t="shared" ref="D113" si="587">SUM(B113:C113)</f>
        <v>14427.272265267704</v>
      </c>
      <c r="E113" s="227">
        <f t="shared" ref="E113" si="588">IF(Years&gt;1,SUM(CJ113:DS113)*VLOOKUP($A113,input,26,FALSE),0)</f>
        <v>0</v>
      </c>
      <c r="F113" s="228">
        <f t="shared" ref="F113" si="589">IF(Years&gt;1,SUM(DU113:FD113)*VLOOKUP($A113,input,26,FALSE),0)</f>
        <v>0</v>
      </c>
      <c r="G113" s="227">
        <f t="shared" si="419"/>
        <v>0</v>
      </c>
      <c r="H113" s="228">
        <f t="shared" si="420"/>
        <v>0</v>
      </c>
      <c r="I113" s="227">
        <f t="shared" ref="I113" si="590">B113+E113+G113</f>
        <v>5875.9244853487507</v>
      </c>
      <c r="J113" s="176">
        <f t="shared" ref="J113" si="591">H113+F113+C113</f>
        <v>8551.3477799189532</v>
      </c>
      <c r="K113" s="228">
        <f t="shared" ref="K113" si="592">SUM(I113:J113)</f>
        <v>14427.272265267704</v>
      </c>
      <c r="L113" s="227">
        <f t="shared" ref="L113" si="593">(B113*VLOOKUP($A113,input,16,FALSE))+(E113*VLOOKUP($A113,input,30,FALSE))+(G113*VLOOKUP($A113,input,44,FALSE))</f>
        <v>4700.7395882790006</v>
      </c>
      <c r="M113" s="176">
        <f t="shared" ref="M113" si="594">(C113*(VLOOKUP($A113,input,16,FALSE))+(F113*VLOOKUP($A113,input,30,FALSE))+(H113*VLOOKUP($A113,input,44,FALSE)))</f>
        <v>6841.0782239351629</v>
      </c>
      <c r="N113" s="228">
        <f t="shared" ref="N113" si="595">SUM(L113:M113)</f>
        <v>11541.817812214163</v>
      </c>
      <c r="O113" s="176">
        <f t="shared" si="356"/>
        <v>68.523922264473853</v>
      </c>
      <c r="P113" s="176">
        <f t="shared" si="443"/>
        <v>29.231934408309211</v>
      </c>
      <c r="Q113" s="176">
        <f t="shared" si="443"/>
        <v>28.180921731959337</v>
      </c>
      <c r="R113" s="176">
        <f t="shared" si="443"/>
        <v>28.058290657083298</v>
      </c>
      <c r="S113" s="176">
        <f t="shared" si="443"/>
        <v>26.147028521511331</v>
      </c>
      <c r="T113" s="176">
        <f t="shared" si="443"/>
        <v>24.081429417238201</v>
      </c>
      <c r="U113" s="176">
        <f t="shared" si="443"/>
        <v>23.287907197174917</v>
      </c>
      <c r="V113" s="176">
        <f t="shared" si="443"/>
        <v>22.521909656595405</v>
      </c>
      <c r="W113" s="176">
        <f t="shared" si="443"/>
        <v>22.948512599957358</v>
      </c>
      <c r="X113" s="176">
        <f t="shared" si="443"/>
        <v>23.265879467368631</v>
      </c>
      <c r="Y113" s="176">
        <f t="shared" si="443"/>
        <v>22.945532645947214</v>
      </c>
      <c r="Z113" s="176">
        <f t="shared" si="580"/>
        <v>22.795213550030461</v>
      </c>
      <c r="AA113" s="176">
        <f t="shared" si="580"/>
        <v>22.079428078215869</v>
      </c>
      <c r="AB113" s="176">
        <f t="shared" si="580"/>
        <v>21.680420120079624</v>
      </c>
      <c r="AC113" s="176">
        <f t="shared" si="580"/>
        <v>21.449780419346485</v>
      </c>
      <c r="AD113" s="176">
        <f t="shared" si="580"/>
        <v>20.69730665451663</v>
      </c>
      <c r="AE113" s="176">
        <f t="shared" si="580"/>
        <v>20.030592185659717</v>
      </c>
      <c r="AF113" s="176">
        <f t="shared" si="580"/>
        <v>19.383084664153756</v>
      </c>
      <c r="AG113" s="176">
        <f t="shared" si="580"/>
        <v>18.061066541348019</v>
      </c>
      <c r="AH113" s="176">
        <f t="shared" si="580"/>
        <v>17.88440103020222</v>
      </c>
      <c r="AI113" s="176">
        <f t="shared" si="580"/>
        <v>17.263551633975393</v>
      </c>
      <c r="AJ113" s="176">
        <f t="shared" si="571"/>
        <v>0</v>
      </c>
      <c r="AK113" s="176">
        <f t="shared" si="571"/>
        <v>0</v>
      </c>
      <c r="AL113" s="176">
        <f t="shared" si="571"/>
        <v>0</v>
      </c>
      <c r="AM113" s="176">
        <f t="shared" si="571"/>
        <v>0</v>
      </c>
      <c r="AN113" s="176">
        <f t="shared" si="571"/>
        <v>0</v>
      </c>
      <c r="AO113" s="176">
        <f t="shared" si="571"/>
        <v>0</v>
      </c>
      <c r="AP113" s="176">
        <f t="shared" si="571"/>
        <v>0</v>
      </c>
      <c r="AQ113" s="176">
        <f t="shared" si="571"/>
        <v>0</v>
      </c>
      <c r="AR113" s="176">
        <f t="shared" si="571"/>
        <v>0</v>
      </c>
      <c r="AS113" s="176">
        <f t="shared" si="571"/>
        <v>0</v>
      </c>
      <c r="AT113" s="176">
        <f t="shared" si="571"/>
        <v>0</v>
      </c>
      <c r="AU113" s="176">
        <f t="shared" si="571"/>
        <v>0</v>
      </c>
      <c r="AV113" s="176">
        <f t="shared" si="571"/>
        <v>0</v>
      </c>
      <c r="AW113" s="176">
        <f t="shared" si="571"/>
        <v>0</v>
      </c>
      <c r="AX113" s="176">
        <f t="shared" si="571"/>
        <v>0</v>
      </c>
      <c r="AY113" s="187"/>
      <c r="AZ113" s="176">
        <f t="shared" si="444"/>
        <v>39.291987856164639</v>
      </c>
      <c r="BA113" s="176">
        <f t="shared" si="444"/>
        <v>38.689298192931112</v>
      </c>
      <c r="BB113" s="176">
        <f t="shared" si="444"/>
        <v>38.920093642159891</v>
      </c>
      <c r="BC113" s="176">
        <f t="shared" si="444"/>
        <v>38.280778867822207</v>
      </c>
      <c r="BD113" s="176">
        <f t="shared" si="444"/>
        <v>35.483016464845228</v>
      </c>
      <c r="BE113" s="176">
        <f t="shared" si="444"/>
        <v>34.277161006937632</v>
      </c>
      <c r="BF113" s="176">
        <f t="shared" si="444"/>
        <v>33.528831118237242</v>
      </c>
      <c r="BG113" s="176">
        <f t="shared" si="444"/>
        <v>33.742901252068698</v>
      </c>
      <c r="BH113" s="176">
        <f t="shared" si="444"/>
        <v>34.10111986108501</v>
      </c>
      <c r="BI113" s="176">
        <f t="shared" si="444"/>
        <v>34.068975046773403</v>
      </c>
      <c r="BJ113" s="176">
        <f t="shared" si="581"/>
        <v>33.583236894261809</v>
      </c>
      <c r="BK113" s="176">
        <f t="shared" si="581"/>
        <v>32.351313073972328</v>
      </c>
      <c r="BL113" s="176">
        <f t="shared" si="581"/>
        <v>31.954498378487141</v>
      </c>
      <c r="BM113" s="176">
        <f t="shared" si="581"/>
        <v>31.465931332436138</v>
      </c>
      <c r="BN113" s="176">
        <f t="shared" si="581"/>
        <v>30.216001395701007</v>
      </c>
      <c r="BO113" s="176">
        <f t="shared" si="581"/>
        <v>29.093561846603315</v>
      </c>
      <c r="BP113" s="176">
        <f t="shared" si="581"/>
        <v>28.67244784787971</v>
      </c>
      <c r="BQ113" s="176">
        <f t="shared" si="581"/>
        <v>27.051065806574748</v>
      </c>
      <c r="BR113" s="176">
        <f t="shared" si="581"/>
        <v>26.947476227511707</v>
      </c>
      <c r="BS113" s="176">
        <f t="shared" si="581"/>
        <v>26.076286958235617</v>
      </c>
      <c r="BT113" s="176">
        <f t="shared" si="572"/>
        <v>0</v>
      </c>
      <c r="BU113" s="176">
        <f t="shared" si="572"/>
        <v>0</v>
      </c>
      <c r="BV113" s="176">
        <f t="shared" si="572"/>
        <v>0</v>
      </c>
      <c r="BW113" s="176">
        <f t="shared" si="572"/>
        <v>0</v>
      </c>
      <c r="BX113" s="176">
        <f t="shared" si="572"/>
        <v>0</v>
      </c>
      <c r="BY113" s="176">
        <f t="shared" si="572"/>
        <v>0</v>
      </c>
      <c r="BZ113" s="176">
        <f t="shared" si="572"/>
        <v>0</v>
      </c>
      <c r="CA113" s="176">
        <f t="shared" si="572"/>
        <v>0</v>
      </c>
      <c r="CB113" s="176">
        <f t="shared" si="572"/>
        <v>0</v>
      </c>
      <c r="CC113" s="176">
        <f t="shared" si="572"/>
        <v>0</v>
      </c>
      <c r="CD113" s="176">
        <f t="shared" si="572"/>
        <v>0</v>
      </c>
      <c r="CE113" s="176">
        <f t="shared" si="572"/>
        <v>0</v>
      </c>
      <c r="CF113" s="176">
        <f t="shared" si="572"/>
        <v>0</v>
      </c>
      <c r="CG113" s="176">
        <f t="shared" si="572"/>
        <v>0</v>
      </c>
      <c r="CH113" s="176">
        <f t="shared" si="572"/>
        <v>0</v>
      </c>
      <c r="CI113" s="187"/>
      <c r="CJ113" s="176">
        <v>0</v>
      </c>
      <c r="CK113" s="176">
        <f t="shared" si="557"/>
        <v>28.180921731959337</v>
      </c>
      <c r="CL113" s="176">
        <f t="shared" si="557"/>
        <v>28.058290657083298</v>
      </c>
      <c r="CM113" s="176">
        <f t="shared" si="557"/>
        <v>26.147028521511331</v>
      </c>
      <c r="CN113" s="176">
        <f t="shared" si="557"/>
        <v>24.081429417238201</v>
      </c>
      <c r="CO113" s="176">
        <f t="shared" si="557"/>
        <v>23.287907197174917</v>
      </c>
      <c r="CP113" s="176">
        <f t="shared" si="557"/>
        <v>22.521909656595405</v>
      </c>
      <c r="CQ113" s="176">
        <f t="shared" si="557"/>
        <v>22.948512599957358</v>
      </c>
      <c r="CR113" s="176">
        <f t="shared" si="557"/>
        <v>23.265879467368631</v>
      </c>
      <c r="CS113" s="176">
        <f t="shared" si="557"/>
        <v>22.945532645947214</v>
      </c>
      <c r="CT113" s="176">
        <f t="shared" si="557"/>
        <v>22.795213550030461</v>
      </c>
      <c r="CU113" s="176">
        <f t="shared" si="557"/>
        <v>22.079428078215869</v>
      </c>
      <c r="CV113" s="176">
        <f t="shared" si="557"/>
        <v>21.680420120079624</v>
      </c>
      <c r="CW113" s="176">
        <f t="shared" si="557"/>
        <v>21.449780419346485</v>
      </c>
      <c r="CX113" s="176">
        <f t="shared" si="557"/>
        <v>20.69730665451663</v>
      </c>
      <c r="CY113" s="176">
        <f t="shared" si="557"/>
        <v>20.030592185659717</v>
      </c>
      <c r="CZ113" s="176">
        <f t="shared" si="557"/>
        <v>19.383084664153756</v>
      </c>
      <c r="DA113" s="176">
        <f t="shared" si="547"/>
        <v>18.061066541348019</v>
      </c>
      <c r="DB113" s="176">
        <f t="shared" si="547"/>
        <v>17.88440103020222</v>
      </c>
      <c r="DC113" s="176">
        <f t="shared" si="547"/>
        <v>17.263551633975393</v>
      </c>
      <c r="DD113" s="176">
        <f t="shared" si="547"/>
        <v>16.870641576226561</v>
      </c>
      <c r="DE113" s="176">
        <f t="shared" si="547"/>
        <v>0</v>
      </c>
      <c r="DF113" s="176">
        <f t="shared" si="547"/>
        <v>0</v>
      </c>
      <c r="DG113" s="176">
        <f t="shared" si="547"/>
        <v>0</v>
      </c>
      <c r="DH113" s="176">
        <f t="shared" si="547"/>
        <v>0</v>
      </c>
      <c r="DI113" s="176">
        <f t="shared" si="547"/>
        <v>0</v>
      </c>
      <c r="DJ113" s="176">
        <f t="shared" si="548"/>
        <v>0</v>
      </c>
      <c r="DK113" s="176">
        <f t="shared" si="548"/>
        <v>0</v>
      </c>
      <c r="DL113" s="176">
        <f t="shared" si="548"/>
        <v>0</v>
      </c>
      <c r="DM113" s="176">
        <f t="shared" si="548"/>
        <v>0</v>
      </c>
      <c r="DN113" s="176">
        <f t="shared" si="548"/>
        <v>0</v>
      </c>
      <c r="DO113" s="176">
        <f t="shared" si="548"/>
        <v>0</v>
      </c>
      <c r="DP113" s="176">
        <f t="shared" si="548"/>
        <v>0</v>
      </c>
      <c r="DQ113" s="176">
        <f t="shared" si="548"/>
        <v>0</v>
      </c>
      <c r="DR113" s="176">
        <f t="shared" si="548"/>
        <v>0</v>
      </c>
      <c r="DS113" s="176">
        <f t="shared" si="548"/>
        <v>0</v>
      </c>
      <c r="DT113" s="187"/>
      <c r="DU113" s="176">
        <v>0</v>
      </c>
      <c r="DV113" s="176">
        <f t="shared" si="573"/>
        <v>38.689298192931112</v>
      </c>
      <c r="DW113" s="176">
        <f t="shared" si="573"/>
        <v>38.920093642159891</v>
      </c>
      <c r="DX113" s="176">
        <f t="shared" si="573"/>
        <v>38.280778867822207</v>
      </c>
      <c r="DY113" s="176">
        <f t="shared" si="573"/>
        <v>35.483016464845228</v>
      </c>
      <c r="DZ113" s="176">
        <f t="shared" si="573"/>
        <v>34.277161006937632</v>
      </c>
      <c r="EA113" s="176">
        <f t="shared" si="573"/>
        <v>33.528831118237242</v>
      </c>
      <c r="EB113" s="176">
        <f t="shared" si="573"/>
        <v>33.742901252068698</v>
      </c>
      <c r="EC113" s="176">
        <f t="shared" si="573"/>
        <v>34.10111986108501</v>
      </c>
      <c r="ED113" s="176">
        <f t="shared" si="573"/>
        <v>34.068975046773403</v>
      </c>
      <c r="EE113" s="176">
        <f t="shared" si="573"/>
        <v>33.583236894261809</v>
      </c>
      <c r="EF113" s="176">
        <f t="shared" si="539"/>
        <v>32.351313073972328</v>
      </c>
      <c r="EG113" s="176">
        <f t="shared" si="539"/>
        <v>31.954498378487141</v>
      </c>
      <c r="EH113" s="176">
        <f t="shared" si="539"/>
        <v>31.465931332436138</v>
      </c>
      <c r="EI113" s="176">
        <f t="shared" si="539"/>
        <v>30.216001395701007</v>
      </c>
      <c r="EJ113" s="176">
        <f t="shared" si="539"/>
        <v>29.093561846603315</v>
      </c>
      <c r="EK113" s="176">
        <f t="shared" si="539"/>
        <v>28.67244784787971</v>
      </c>
      <c r="EL113" s="176">
        <f t="shared" si="539"/>
        <v>27.051065806574748</v>
      </c>
      <c r="EM113" s="176">
        <f t="shared" si="539"/>
        <v>26.947476227511707</v>
      </c>
      <c r="EN113" s="176">
        <f t="shared" si="539"/>
        <v>26.076286958235617</v>
      </c>
      <c r="EO113" s="176">
        <f t="shared" si="539"/>
        <v>25.478760662260424</v>
      </c>
      <c r="EP113" s="176">
        <f t="shared" si="582"/>
        <v>0</v>
      </c>
      <c r="EQ113" s="176">
        <f t="shared" si="582"/>
        <v>0</v>
      </c>
      <c r="ER113" s="176">
        <f t="shared" si="582"/>
        <v>0</v>
      </c>
      <c r="ES113" s="176">
        <f t="shared" si="582"/>
        <v>0</v>
      </c>
      <c r="ET113" s="176">
        <f t="shared" si="582"/>
        <v>0</v>
      </c>
      <c r="EU113" s="176">
        <f t="shared" si="582"/>
        <v>0</v>
      </c>
      <c r="EV113" s="176">
        <f t="shared" si="582"/>
        <v>0</v>
      </c>
      <c r="EW113" s="176">
        <f t="shared" si="582"/>
        <v>0</v>
      </c>
      <c r="EX113" s="176">
        <f t="shared" si="582"/>
        <v>0</v>
      </c>
      <c r="EY113" s="176">
        <f t="shared" si="582"/>
        <v>0</v>
      </c>
      <c r="EZ113" s="176">
        <f t="shared" si="582"/>
        <v>0</v>
      </c>
      <c r="FA113" s="176">
        <f t="shared" si="582"/>
        <v>0</v>
      </c>
      <c r="FB113" s="176">
        <f t="shared" si="582"/>
        <v>0</v>
      </c>
      <c r="FC113" s="176">
        <f t="shared" si="582"/>
        <v>0</v>
      </c>
      <c r="FD113" s="176">
        <f t="shared" si="582"/>
        <v>0</v>
      </c>
      <c r="FE113" s="187"/>
      <c r="FF113" s="176">
        <v>0</v>
      </c>
      <c r="FG113" s="176">
        <v>111</v>
      </c>
      <c r="FH113" s="176">
        <f t="shared" si="446"/>
        <v>28.058290657083298</v>
      </c>
      <c r="FI113" s="176">
        <f t="shared" si="446"/>
        <v>26.147028521511331</v>
      </c>
      <c r="FJ113" s="176">
        <f t="shared" si="446"/>
        <v>24.081429417238201</v>
      </c>
      <c r="FK113" s="176">
        <f t="shared" si="446"/>
        <v>23.287907197174917</v>
      </c>
      <c r="FL113" s="176">
        <f t="shared" si="446"/>
        <v>22.521909656595405</v>
      </c>
      <c r="FM113" s="176">
        <f t="shared" si="446"/>
        <v>22.948512599957358</v>
      </c>
      <c r="FN113" s="176">
        <f t="shared" si="446"/>
        <v>23.265879467368631</v>
      </c>
      <c r="FO113" s="176">
        <f t="shared" si="446"/>
        <v>22.945532645947214</v>
      </c>
      <c r="FP113" s="176">
        <f t="shared" si="446"/>
        <v>22.795213550030461</v>
      </c>
      <c r="FQ113" s="176">
        <f t="shared" si="446"/>
        <v>22.079428078215869</v>
      </c>
      <c r="FR113" s="176">
        <f t="shared" si="583"/>
        <v>21.680420120079624</v>
      </c>
      <c r="FS113" s="176">
        <f t="shared" si="583"/>
        <v>21.449780419346485</v>
      </c>
      <c r="FT113" s="176">
        <f t="shared" si="583"/>
        <v>20.69730665451663</v>
      </c>
      <c r="FU113" s="176">
        <f t="shared" si="583"/>
        <v>20.030592185659717</v>
      </c>
      <c r="FV113" s="176">
        <f t="shared" si="583"/>
        <v>19.383084664153756</v>
      </c>
      <c r="FW113" s="176">
        <f t="shared" si="583"/>
        <v>18.061066541348019</v>
      </c>
      <c r="FX113" s="176">
        <f t="shared" si="583"/>
        <v>17.88440103020222</v>
      </c>
      <c r="FY113" s="176">
        <f t="shared" si="583"/>
        <v>17.263551633975393</v>
      </c>
      <c r="FZ113" s="176">
        <f t="shared" si="583"/>
        <v>16.870641576226561</v>
      </c>
      <c r="GA113" s="176">
        <f t="shared" si="583"/>
        <v>16.363842929028451</v>
      </c>
      <c r="GB113" s="176">
        <f t="shared" si="574"/>
        <v>0</v>
      </c>
      <c r="GC113" s="176">
        <f t="shared" si="574"/>
        <v>0</v>
      </c>
      <c r="GD113" s="176">
        <f t="shared" si="574"/>
        <v>0</v>
      </c>
      <c r="GE113" s="176">
        <f t="shared" si="574"/>
        <v>0</v>
      </c>
      <c r="GF113" s="176">
        <f t="shared" si="574"/>
        <v>0</v>
      </c>
      <c r="GG113" s="176">
        <f t="shared" si="574"/>
        <v>0</v>
      </c>
      <c r="GH113" s="176">
        <f t="shared" si="574"/>
        <v>0</v>
      </c>
      <c r="GI113" s="176">
        <f t="shared" si="574"/>
        <v>0</v>
      </c>
      <c r="GJ113" s="176">
        <f t="shared" si="574"/>
        <v>0</v>
      </c>
      <c r="GK113" s="176">
        <f t="shared" si="574"/>
        <v>0</v>
      </c>
      <c r="GL113" s="176">
        <f t="shared" si="574"/>
        <v>0</v>
      </c>
      <c r="GM113" s="176">
        <f t="shared" si="574"/>
        <v>0</v>
      </c>
      <c r="GN113" s="176">
        <f t="shared" si="574"/>
        <v>0</v>
      </c>
      <c r="GO113" s="176">
        <f t="shared" si="574"/>
        <v>0</v>
      </c>
      <c r="GP113" s="176">
        <f t="shared" si="574"/>
        <v>0</v>
      </c>
      <c r="GQ113" s="187"/>
      <c r="GR113" s="176">
        <v>0</v>
      </c>
      <c r="GS113" s="176">
        <v>0</v>
      </c>
      <c r="GT113" s="176">
        <f t="shared" si="447"/>
        <v>38.920093642159891</v>
      </c>
      <c r="GU113" s="176">
        <f t="shared" si="447"/>
        <v>38.280778867822207</v>
      </c>
      <c r="GV113" s="176">
        <f t="shared" si="447"/>
        <v>35.483016464845228</v>
      </c>
      <c r="GW113" s="176">
        <f t="shared" si="447"/>
        <v>34.277161006937632</v>
      </c>
      <c r="GX113" s="176">
        <f t="shared" si="447"/>
        <v>33.528831118237242</v>
      </c>
      <c r="GY113" s="176">
        <f t="shared" si="447"/>
        <v>33.742901252068698</v>
      </c>
      <c r="GZ113" s="176">
        <f t="shared" si="447"/>
        <v>34.10111986108501</v>
      </c>
      <c r="HA113" s="176">
        <f t="shared" si="447"/>
        <v>34.068975046773403</v>
      </c>
      <c r="HB113" s="176">
        <f t="shared" si="447"/>
        <v>33.583236894261809</v>
      </c>
      <c r="HC113" s="176">
        <f t="shared" si="447"/>
        <v>32.351313073972328</v>
      </c>
      <c r="HD113" s="176">
        <f t="shared" si="584"/>
        <v>31.954498378487141</v>
      </c>
      <c r="HE113" s="176">
        <f t="shared" si="584"/>
        <v>31.465931332436138</v>
      </c>
      <c r="HF113" s="176">
        <f t="shared" si="584"/>
        <v>30.216001395701007</v>
      </c>
      <c r="HG113" s="176">
        <f t="shared" si="584"/>
        <v>29.093561846603315</v>
      </c>
      <c r="HH113" s="176">
        <f t="shared" si="584"/>
        <v>28.67244784787971</v>
      </c>
      <c r="HI113" s="176">
        <f t="shared" si="584"/>
        <v>27.051065806574748</v>
      </c>
      <c r="HJ113" s="176">
        <f t="shared" si="584"/>
        <v>26.947476227511707</v>
      </c>
      <c r="HK113" s="176">
        <f t="shared" si="584"/>
        <v>26.076286958235617</v>
      </c>
      <c r="HL113" s="176">
        <f t="shared" si="584"/>
        <v>25.478760662260424</v>
      </c>
      <c r="HM113" s="176">
        <f t="shared" si="584"/>
        <v>24.730327409288531</v>
      </c>
      <c r="HN113" s="176">
        <f t="shared" si="575"/>
        <v>0</v>
      </c>
      <c r="HO113" s="176">
        <f t="shared" si="575"/>
        <v>0</v>
      </c>
      <c r="HP113" s="176">
        <f t="shared" si="575"/>
        <v>0</v>
      </c>
      <c r="HQ113" s="176">
        <f t="shared" si="575"/>
        <v>0</v>
      </c>
      <c r="HR113" s="176">
        <f t="shared" si="575"/>
        <v>0</v>
      </c>
      <c r="HS113" s="176">
        <f t="shared" si="575"/>
        <v>0</v>
      </c>
      <c r="HT113" s="176">
        <f t="shared" si="575"/>
        <v>0</v>
      </c>
      <c r="HU113" s="176">
        <f t="shared" si="575"/>
        <v>0</v>
      </c>
      <c r="HV113" s="176">
        <f t="shared" si="575"/>
        <v>0</v>
      </c>
      <c r="HW113" s="176">
        <f t="shared" si="575"/>
        <v>0</v>
      </c>
      <c r="HX113" s="176">
        <f t="shared" si="575"/>
        <v>0</v>
      </c>
      <c r="HY113" s="176">
        <f t="shared" si="575"/>
        <v>0</v>
      </c>
      <c r="HZ113" s="176">
        <f t="shared" si="575"/>
        <v>0</v>
      </c>
      <c r="IA113" s="176">
        <f t="shared" si="575"/>
        <v>0</v>
      </c>
      <c r="IB113" s="176">
        <f t="shared" si="575"/>
        <v>0</v>
      </c>
    </row>
    <row r="114" spans="1:236" s="144" customFormat="1">
      <c r="A114" s="185" t="s">
        <v>222</v>
      </c>
      <c r="B114" s="419">
        <f t="shared" si="415"/>
        <v>43855.521950706592</v>
      </c>
      <c r="C114" s="225">
        <f t="shared" si="416"/>
        <v>63823.798485746389</v>
      </c>
      <c r="D114" s="226">
        <f t="shared" si="76"/>
        <v>107679.32043645298</v>
      </c>
      <c r="E114" s="227">
        <f t="shared" si="417"/>
        <v>0</v>
      </c>
      <c r="F114" s="228">
        <f t="shared" ref="F114:F130" si="596">IF(Years&gt;1,SUM(DU114:FD114)*VLOOKUP($A114,input,26,FALSE),0)</f>
        <v>0</v>
      </c>
      <c r="G114" s="227">
        <f t="shared" ref="G114:G130" si="597">IF(Years&gt;2,SUM(FF114:GP114)*VLOOKUP($A114,input,40,FALSE),0)</f>
        <v>0</v>
      </c>
      <c r="H114" s="228">
        <f t="shared" ref="H114:H130" si="598">IF(Years&gt;2,SUM(GR114:IB114)*VLOOKUP($A114,input,40,FALSE),0)</f>
        <v>0</v>
      </c>
      <c r="I114" s="227">
        <f t="shared" si="81"/>
        <v>43855.521950706592</v>
      </c>
      <c r="J114" s="176">
        <f t="shared" si="82"/>
        <v>63823.798485746389</v>
      </c>
      <c r="K114" s="228">
        <f t="shared" si="83"/>
        <v>107679.32043645298</v>
      </c>
      <c r="L114" s="227">
        <f t="shared" si="421"/>
        <v>35084.417560565278</v>
      </c>
      <c r="M114" s="176">
        <f t="shared" si="422"/>
        <v>51059.038788597114</v>
      </c>
      <c r="N114" s="228">
        <f t="shared" si="86"/>
        <v>86143.456349162385</v>
      </c>
      <c r="O114" s="176">
        <f t="shared" si="356"/>
        <v>92.342397917900598</v>
      </c>
      <c r="P114" s="176">
        <f t="shared" si="443"/>
        <v>39.392767224031665</v>
      </c>
      <c r="Q114" s="176">
        <f t="shared" si="443"/>
        <v>37.976429285848951</v>
      </c>
      <c r="R114" s="176">
        <f t="shared" si="443"/>
        <v>37.811172436283378</v>
      </c>
      <c r="S114" s="176">
        <f t="shared" si="443"/>
        <v>35.235567847170351</v>
      </c>
      <c r="T114" s="176">
        <f t="shared" si="443"/>
        <v>32.451979749433299</v>
      </c>
      <c r="U114" s="176">
        <f t="shared" si="443"/>
        <v>31.382634297797221</v>
      </c>
      <c r="V114" s="176">
        <f t="shared" si="443"/>
        <v>30.350380927604505</v>
      </c>
      <c r="W114" s="176">
        <f t="shared" si="443"/>
        <v>30.925268316520079</v>
      </c>
      <c r="X114" s="176">
        <f t="shared" si="443"/>
        <v>31.352949870464684</v>
      </c>
      <c r="Y114" s="176">
        <f t="shared" ref="P114:Y131" si="599">IF(Y$1&lt;=VLOOKUP($A114,input,7,FALSE),(VLOOKUP($A114,input,5,FALSE)*VLOOKUP(Y$1,AC_RATE,2,FALSE))/((1+Discount_Rate)^(Y$1-1)),0)</f>
        <v>30.921252549618711</v>
      </c>
      <c r="Z114" s="176">
        <f t="shared" si="580"/>
        <v>30.718683500575811</v>
      </c>
      <c r="AA114" s="176">
        <f t="shared" si="580"/>
        <v>29.754095592034222</v>
      </c>
      <c r="AB114" s="176">
        <f t="shared" si="580"/>
        <v>29.216395028128694</v>
      </c>
      <c r="AC114" s="176">
        <f t="shared" si="580"/>
        <v>28.90558644746158</v>
      </c>
      <c r="AD114" s="176">
        <f t="shared" si="580"/>
        <v>27.891557630685515</v>
      </c>
      <c r="AE114" s="176">
        <f t="shared" si="580"/>
        <v>26.993097490835556</v>
      </c>
      <c r="AF114" s="176">
        <f t="shared" si="580"/>
        <v>26.120520509982601</v>
      </c>
      <c r="AG114" s="176">
        <f t="shared" si="580"/>
        <v>24.338977371228346</v>
      </c>
      <c r="AH114" s="176">
        <f t="shared" si="580"/>
        <v>24.100904062090695</v>
      </c>
      <c r="AI114" s="176">
        <f t="shared" si="580"/>
        <v>23.264251399795718</v>
      </c>
      <c r="AJ114" s="176">
        <f t="shared" si="571"/>
        <v>0</v>
      </c>
      <c r="AK114" s="176">
        <f t="shared" si="571"/>
        <v>0</v>
      </c>
      <c r="AL114" s="176">
        <f t="shared" si="571"/>
        <v>0</v>
      </c>
      <c r="AM114" s="176">
        <f t="shared" si="571"/>
        <v>0</v>
      </c>
      <c r="AN114" s="176">
        <f t="shared" si="571"/>
        <v>0</v>
      </c>
      <c r="AO114" s="176">
        <f t="shared" si="571"/>
        <v>0</v>
      </c>
      <c r="AP114" s="176">
        <f t="shared" si="571"/>
        <v>0</v>
      </c>
      <c r="AQ114" s="176">
        <f t="shared" si="571"/>
        <v>0</v>
      </c>
      <c r="AR114" s="176">
        <f t="shared" si="571"/>
        <v>0</v>
      </c>
      <c r="AS114" s="176">
        <f t="shared" si="571"/>
        <v>0</v>
      </c>
      <c r="AT114" s="176">
        <f t="shared" si="571"/>
        <v>0</v>
      </c>
      <c r="AU114" s="176">
        <f t="shared" si="571"/>
        <v>0</v>
      </c>
      <c r="AV114" s="176">
        <f t="shared" si="571"/>
        <v>0</v>
      </c>
      <c r="AW114" s="176">
        <f t="shared" si="571"/>
        <v>0</v>
      </c>
      <c r="AX114" s="176">
        <f t="shared" si="571"/>
        <v>0</v>
      </c>
      <c r="AY114" s="187"/>
      <c r="AZ114" s="176">
        <f t="shared" si="444"/>
        <v>52.949630693868926</v>
      </c>
      <c r="BA114" s="176">
        <f t="shared" si="444"/>
        <v>52.137449971222679</v>
      </c>
      <c r="BB114" s="176">
        <f t="shared" si="444"/>
        <v>52.448468437563058</v>
      </c>
      <c r="BC114" s="176">
        <f t="shared" si="444"/>
        <v>51.58693195022029</v>
      </c>
      <c r="BD114" s="176">
        <f t="shared" si="444"/>
        <v>47.816685289524052</v>
      </c>
      <c r="BE114" s="176">
        <f t="shared" si="444"/>
        <v>46.191682212557659</v>
      </c>
      <c r="BF114" s="176">
        <f t="shared" si="444"/>
        <v>45.183237656661952</v>
      </c>
      <c r="BG114" s="176">
        <f t="shared" si="444"/>
        <v>45.471717195301139</v>
      </c>
      <c r="BH114" s="176">
        <f t="shared" si="444"/>
        <v>45.954450294082477</v>
      </c>
      <c r="BI114" s="176">
        <f t="shared" ref="AZ114:BI130" si="600">IF(BI$1&lt;=VLOOKUP($A114,input,7,FALSE),(VLOOKUP($A114,input,6,FALSE)*VLOOKUP(BI$1,AC_RATE,3,FALSE))/((1+Discount_Rate)^(BI$1-1)),0)</f>
        <v>45.91113214859304</v>
      </c>
      <c r="BJ114" s="176">
        <f t="shared" si="581"/>
        <v>45.256554531304687</v>
      </c>
      <c r="BK114" s="176">
        <f t="shared" si="581"/>
        <v>43.596421896476073</v>
      </c>
      <c r="BL114" s="176">
        <f t="shared" si="581"/>
        <v>43.0616769592447</v>
      </c>
      <c r="BM114" s="176">
        <f t="shared" si="581"/>
        <v>42.403287143175966</v>
      </c>
      <c r="BN114" s="176">
        <f t="shared" si="581"/>
        <v>40.71888958137248</v>
      </c>
      <c r="BO114" s="176">
        <f t="shared" si="581"/>
        <v>39.206297247829063</v>
      </c>
      <c r="BP114" s="176">
        <f t="shared" si="581"/>
        <v>38.638806725484955</v>
      </c>
      <c r="BQ114" s="176">
        <f t="shared" si="581"/>
        <v>36.453842691213033</v>
      </c>
      <c r="BR114" s="176">
        <f t="shared" si="581"/>
        <v>36.314246039213643</v>
      </c>
      <c r="BS114" s="176">
        <f t="shared" si="581"/>
        <v>35.140236970456556</v>
      </c>
      <c r="BT114" s="176">
        <f t="shared" si="572"/>
        <v>0</v>
      </c>
      <c r="BU114" s="176">
        <f t="shared" si="572"/>
        <v>0</v>
      </c>
      <c r="BV114" s="176">
        <f t="shared" si="572"/>
        <v>0</v>
      </c>
      <c r="BW114" s="176">
        <f t="shared" si="572"/>
        <v>0</v>
      </c>
      <c r="BX114" s="176">
        <f t="shared" si="572"/>
        <v>0</v>
      </c>
      <c r="BY114" s="176">
        <f t="shared" si="572"/>
        <v>0</v>
      </c>
      <c r="BZ114" s="176">
        <f t="shared" si="572"/>
        <v>0</v>
      </c>
      <c r="CA114" s="176">
        <f t="shared" si="572"/>
        <v>0</v>
      </c>
      <c r="CB114" s="176">
        <f t="shared" si="572"/>
        <v>0</v>
      </c>
      <c r="CC114" s="176">
        <f t="shared" si="572"/>
        <v>0</v>
      </c>
      <c r="CD114" s="176">
        <f t="shared" si="572"/>
        <v>0</v>
      </c>
      <c r="CE114" s="176">
        <f t="shared" si="572"/>
        <v>0</v>
      </c>
      <c r="CF114" s="176">
        <f t="shared" si="572"/>
        <v>0</v>
      </c>
      <c r="CG114" s="176">
        <f t="shared" si="572"/>
        <v>0</v>
      </c>
      <c r="CH114" s="176">
        <f t="shared" si="572"/>
        <v>0</v>
      </c>
      <c r="CI114" s="187"/>
      <c r="CJ114" s="176">
        <v>0</v>
      </c>
      <c r="CK114" s="176">
        <f t="shared" si="557"/>
        <v>37.976429285848951</v>
      </c>
      <c r="CL114" s="176">
        <f t="shared" si="557"/>
        <v>37.811172436283378</v>
      </c>
      <c r="CM114" s="176">
        <f t="shared" si="557"/>
        <v>35.235567847170351</v>
      </c>
      <c r="CN114" s="176">
        <f t="shared" si="557"/>
        <v>32.451979749433299</v>
      </c>
      <c r="CO114" s="176">
        <f t="shared" si="557"/>
        <v>31.382634297797221</v>
      </c>
      <c r="CP114" s="176">
        <f t="shared" si="557"/>
        <v>30.350380927604505</v>
      </c>
      <c r="CQ114" s="176">
        <f t="shared" si="557"/>
        <v>30.925268316520079</v>
      </c>
      <c r="CR114" s="176">
        <f t="shared" si="557"/>
        <v>31.352949870464684</v>
      </c>
      <c r="CS114" s="176">
        <f t="shared" si="557"/>
        <v>30.921252549618711</v>
      </c>
      <c r="CT114" s="176">
        <f t="shared" si="557"/>
        <v>30.718683500575811</v>
      </c>
      <c r="CU114" s="176">
        <f t="shared" si="557"/>
        <v>29.754095592034222</v>
      </c>
      <c r="CV114" s="176">
        <f t="shared" si="557"/>
        <v>29.216395028128694</v>
      </c>
      <c r="CW114" s="176">
        <f t="shared" si="557"/>
        <v>28.90558644746158</v>
      </c>
      <c r="CX114" s="176">
        <f t="shared" si="557"/>
        <v>27.891557630685515</v>
      </c>
      <c r="CY114" s="176">
        <f t="shared" si="557"/>
        <v>26.993097490835556</v>
      </c>
      <c r="CZ114" s="176">
        <f t="shared" si="557"/>
        <v>26.120520509982601</v>
      </c>
      <c r="DA114" s="176">
        <f t="shared" si="547"/>
        <v>24.338977371228346</v>
      </c>
      <c r="DB114" s="176">
        <f t="shared" si="547"/>
        <v>24.100904062090695</v>
      </c>
      <c r="DC114" s="176">
        <f t="shared" si="547"/>
        <v>23.264251399795718</v>
      </c>
      <c r="DD114" s="176">
        <f t="shared" si="547"/>
        <v>22.734768327321355</v>
      </c>
      <c r="DE114" s="176">
        <f t="shared" si="547"/>
        <v>0</v>
      </c>
      <c r="DF114" s="176">
        <f t="shared" si="547"/>
        <v>0</v>
      </c>
      <c r="DG114" s="176">
        <f t="shared" si="547"/>
        <v>0</v>
      </c>
      <c r="DH114" s="176">
        <f t="shared" si="547"/>
        <v>0</v>
      </c>
      <c r="DI114" s="176">
        <f t="shared" si="547"/>
        <v>0</v>
      </c>
      <c r="DJ114" s="176">
        <f t="shared" si="548"/>
        <v>0</v>
      </c>
      <c r="DK114" s="176">
        <f t="shared" si="548"/>
        <v>0</v>
      </c>
      <c r="DL114" s="176">
        <f t="shared" si="548"/>
        <v>0</v>
      </c>
      <c r="DM114" s="176">
        <f t="shared" si="548"/>
        <v>0</v>
      </c>
      <c r="DN114" s="176">
        <f t="shared" si="548"/>
        <v>0</v>
      </c>
      <c r="DO114" s="176">
        <f t="shared" si="548"/>
        <v>0</v>
      </c>
      <c r="DP114" s="176">
        <f t="shared" si="548"/>
        <v>0</v>
      </c>
      <c r="DQ114" s="176">
        <f t="shared" si="548"/>
        <v>0</v>
      </c>
      <c r="DR114" s="176">
        <f t="shared" si="548"/>
        <v>0</v>
      </c>
      <c r="DS114" s="176">
        <f t="shared" si="548"/>
        <v>0</v>
      </c>
      <c r="DT114" s="187"/>
      <c r="DU114" s="176">
        <v>0</v>
      </c>
      <c r="DV114" s="176">
        <f t="shared" si="573"/>
        <v>52.137449971222679</v>
      </c>
      <c r="DW114" s="176">
        <f t="shared" si="573"/>
        <v>52.448468437563058</v>
      </c>
      <c r="DX114" s="176">
        <f t="shared" si="573"/>
        <v>51.58693195022029</v>
      </c>
      <c r="DY114" s="176">
        <f t="shared" si="573"/>
        <v>47.816685289524052</v>
      </c>
      <c r="DZ114" s="176">
        <f t="shared" si="573"/>
        <v>46.191682212557659</v>
      </c>
      <c r="EA114" s="176">
        <f t="shared" si="573"/>
        <v>45.183237656661952</v>
      </c>
      <c r="EB114" s="176">
        <f t="shared" si="573"/>
        <v>45.471717195301139</v>
      </c>
      <c r="EC114" s="176">
        <f t="shared" si="573"/>
        <v>45.954450294082477</v>
      </c>
      <c r="ED114" s="176">
        <f t="shared" si="573"/>
        <v>45.91113214859304</v>
      </c>
      <c r="EE114" s="176">
        <f t="shared" si="573"/>
        <v>45.256554531304687</v>
      </c>
      <c r="EF114" s="176">
        <f t="shared" si="539"/>
        <v>43.596421896476073</v>
      </c>
      <c r="EG114" s="176">
        <f t="shared" si="539"/>
        <v>43.0616769592447</v>
      </c>
      <c r="EH114" s="176">
        <f t="shared" si="539"/>
        <v>42.403287143175966</v>
      </c>
      <c r="EI114" s="176">
        <f t="shared" si="539"/>
        <v>40.71888958137248</v>
      </c>
      <c r="EJ114" s="176">
        <f t="shared" si="539"/>
        <v>39.206297247829063</v>
      </c>
      <c r="EK114" s="176">
        <f t="shared" si="539"/>
        <v>38.638806725484955</v>
      </c>
      <c r="EL114" s="176">
        <f t="shared" si="539"/>
        <v>36.453842691213033</v>
      </c>
      <c r="EM114" s="176">
        <f t="shared" si="539"/>
        <v>36.314246039213643</v>
      </c>
      <c r="EN114" s="176">
        <f t="shared" si="539"/>
        <v>35.140236970456556</v>
      </c>
      <c r="EO114" s="176">
        <f t="shared" si="539"/>
        <v>34.335014368393722</v>
      </c>
      <c r="EP114" s="176">
        <f t="shared" si="582"/>
        <v>0</v>
      </c>
      <c r="EQ114" s="176">
        <f t="shared" si="582"/>
        <v>0</v>
      </c>
      <c r="ER114" s="176">
        <f t="shared" si="582"/>
        <v>0</v>
      </c>
      <c r="ES114" s="176">
        <f t="shared" si="582"/>
        <v>0</v>
      </c>
      <c r="ET114" s="176">
        <f t="shared" si="582"/>
        <v>0</v>
      </c>
      <c r="EU114" s="176">
        <f t="shared" si="582"/>
        <v>0</v>
      </c>
      <c r="EV114" s="176">
        <f t="shared" si="582"/>
        <v>0</v>
      </c>
      <c r="EW114" s="176">
        <f t="shared" si="582"/>
        <v>0</v>
      </c>
      <c r="EX114" s="176">
        <f t="shared" si="582"/>
        <v>0</v>
      </c>
      <c r="EY114" s="176">
        <f t="shared" si="582"/>
        <v>0</v>
      </c>
      <c r="EZ114" s="176">
        <f t="shared" si="582"/>
        <v>0</v>
      </c>
      <c r="FA114" s="176">
        <f t="shared" si="582"/>
        <v>0</v>
      </c>
      <c r="FB114" s="176">
        <f t="shared" si="582"/>
        <v>0</v>
      </c>
      <c r="FC114" s="176">
        <f t="shared" si="582"/>
        <v>0</v>
      </c>
      <c r="FD114" s="176">
        <f t="shared" si="582"/>
        <v>0</v>
      </c>
      <c r="FE114" s="187"/>
      <c r="FF114" s="176">
        <v>0</v>
      </c>
      <c r="FG114" s="176">
        <v>112</v>
      </c>
      <c r="FH114" s="176">
        <f t="shared" si="446"/>
        <v>37.811172436283378</v>
      </c>
      <c r="FI114" s="176">
        <f t="shared" si="446"/>
        <v>35.235567847170351</v>
      </c>
      <c r="FJ114" s="176">
        <f t="shared" si="446"/>
        <v>32.451979749433299</v>
      </c>
      <c r="FK114" s="176">
        <f t="shared" si="446"/>
        <v>31.382634297797221</v>
      </c>
      <c r="FL114" s="176">
        <f t="shared" si="446"/>
        <v>30.350380927604505</v>
      </c>
      <c r="FM114" s="176">
        <f t="shared" si="446"/>
        <v>30.925268316520079</v>
      </c>
      <c r="FN114" s="176">
        <f t="shared" si="446"/>
        <v>31.352949870464684</v>
      </c>
      <c r="FO114" s="176">
        <f t="shared" si="446"/>
        <v>30.921252549618711</v>
      </c>
      <c r="FP114" s="176">
        <f t="shared" si="446"/>
        <v>30.718683500575811</v>
      </c>
      <c r="FQ114" s="176">
        <f t="shared" ref="FH114:FQ130" si="601">IF(FQ$1-2&lt;=VLOOKUP($A114,input,7,FALSE),(VLOOKUP($A114,input,33,FALSE)*VLOOKUP(FQ$1,AC_RATE,2,FALSE))/((1+Discount_Rate)^(FQ$1-1)),0)</f>
        <v>29.754095592034222</v>
      </c>
      <c r="FR114" s="176">
        <f t="shared" si="583"/>
        <v>29.216395028128694</v>
      </c>
      <c r="FS114" s="176">
        <f t="shared" si="583"/>
        <v>28.90558644746158</v>
      </c>
      <c r="FT114" s="176">
        <f t="shared" si="583"/>
        <v>27.891557630685515</v>
      </c>
      <c r="FU114" s="176">
        <f t="shared" si="583"/>
        <v>26.993097490835556</v>
      </c>
      <c r="FV114" s="176">
        <f t="shared" si="583"/>
        <v>26.120520509982601</v>
      </c>
      <c r="FW114" s="176">
        <f t="shared" si="583"/>
        <v>24.338977371228346</v>
      </c>
      <c r="FX114" s="176">
        <f t="shared" si="583"/>
        <v>24.100904062090695</v>
      </c>
      <c r="FY114" s="176">
        <f t="shared" si="583"/>
        <v>23.264251399795718</v>
      </c>
      <c r="FZ114" s="176">
        <f t="shared" si="583"/>
        <v>22.734768327321355</v>
      </c>
      <c r="GA114" s="176">
        <f t="shared" si="583"/>
        <v>22.051809722541012</v>
      </c>
      <c r="GB114" s="176">
        <f t="shared" si="574"/>
        <v>0</v>
      </c>
      <c r="GC114" s="176">
        <f t="shared" si="574"/>
        <v>0</v>
      </c>
      <c r="GD114" s="176">
        <f t="shared" si="574"/>
        <v>0</v>
      </c>
      <c r="GE114" s="176">
        <f t="shared" si="574"/>
        <v>0</v>
      </c>
      <c r="GF114" s="176">
        <f t="shared" si="574"/>
        <v>0</v>
      </c>
      <c r="GG114" s="176">
        <f t="shared" si="574"/>
        <v>0</v>
      </c>
      <c r="GH114" s="176">
        <f t="shared" si="574"/>
        <v>0</v>
      </c>
      <c r="GI114" s="176">
        <f t="shared" si="574"/>
        <v>0</v>
      </c>
      <c r="GJ114" s="176">
        <f t="shared" si="574"/>
        <v>0</v>
      </c>
      <c r="GK114" s="176">
        <f t="shared" si="574"/>
        <v>0</v>
      </c>
      <c r="GL114" s="176">
        <f t="shared" si="574"/>
        <v>0</v>
      </c>
      <c r="GM114" s="176">
        <f t="shared" si="574"/>
        <v>0</v>
      </c>
      <c r="GN114" s="176">
        <f t="shared" si="574"/>
        <v>0</v>
      </c>
      <c r="GO114" s="176">
        <f t="shared" si="574"/>
        <v>0</v>
      </c>
      <c r="GP114" s="176">
        <f t="shared" si="574"/>
        <v>0</v>
      </c>
      <c r="GQ114" s="187"/>
      <c r="GR114" s="176">
        <v>0</v>
      </c>
      <c r="GS114" s="176">
        <v>0</v>
      </c>
      <c r="GT114" s="176">
        <f t="shared" si="447"/>
        <v>52.448468437563058</v>
      </c>
      <c r="GU114" s="176">
        <f t="shared" si="447"/>
        <v>51.58693195022029</v>
      </c>
      <c r="GV114" s="176">
        <f t="shared" si="447"/>
        <v>47.816685289524052</v>
      </c>
      <c r="GW114" s="176">
        <f t="shared" si="447"/>
        <v>46.191682212557659</v>
      </c>
      <c r="GX114" s="176">
        <f t="shared" si="447"/>
        <v>45.183237656661952</v>
      </c>
      <c r="GY114" s="176">
        <f t="shared" si="447"/>
        <v>45.471717195301139</v>
      </c>
      <c r="GZ114" s="176">
        <f t="shared" si="447"/>
        <v>45.954450294082477</v>
      </c>
      <c r="HA114" s="176">
        <f t="shared" si="447"/>
        <v>45.91113214859304</v>
      </c>
      <c r="HB114" s="176">
        <f t="shared" si="447"/>
        <v>45.256554531304687</v>
      </c>
      <c r="HC114" s="176">
        <f t="shared" ref="GT114:HC130" si="602">IF(HC$1-2&lt;=VLOOKUP($A114,input,7,FALSE),(VLOOKUP($A114,input,34,FALSE)*VLOOKUP(HC$1,AC_RATE,3,FALSE))/((1+Discount_Rate)^(HC$1-1)),0)</f>
        <v>43.596421896476073</v>
      </c>
      <c r="HD114" s="176">
        <f t="shared" si="584"/>
        <v>43.0616769592447</v>
      </c>
      <c r="HE114" s="176">
        <f t="shared" si="584"/>
        <v>42.403287143175966</v>
      </c>
      <c r="HF114" s="176">
        <f t="shared" si="584"/>
        <v>40.71888958137248</v>
      </c>
      <c r="HG114" s="176">
        <f t="shared" si="584"/>
        <v>39.206297247829063</v>
      </c>
      <c r="HH114" s="176">
        <f t="shared" si="584"/>
        <v>38.638806725484955</v>
      </c>
      <c r="HI114" s="176">
        <f t="shared" si="584"/>
        <v>36.453842691213033</v>
      </c>
      <c r="HJ114" s="176">
        <f t="shared" si="584"/>
        <v>36.314246039213643</v>
      </c>
      <c r="HK114" s="176">
        <f t="shared" si="584"/>
        <v>35.140236970456556</v>
      </c>
      <c r="HL114" s="176">
        <f t="shared" si="584"/>
        <v>34.335014368393722</v>
      </c>
      <c r="HM114" s="176">
        <f t="shared" si="584"/>
        <v>33.326430519469035</v>
      </c>
      <c r="HN114" s="176">
        <f t="shared" si="575"/>
        <v>0</v>
      </c>
      <c r="HO114" s="176">
        <f t="shared" si="575"/>
        <v>0</v>
      </c>
      <c r="HP114" s="176">
        <f t="shared" si="575"/>
        <v>0</v>
      </c>
      <c r="HQ114" s="176">
        <f t="shared" si="575"/>
        <v>0</v>
      </c>
      <c r="HR114" s="176">
        <f t="shared" si="575"/>
        <v>0</v>
      </c>
      <c r="HS114" s="176">
        <f t="shared" si="575"/>
        <v>0</v>
      </c>
      <c r="HT114" s="176">
        <f t="shared" si="575"/>
        <v>0</v>
      </c>
      <c r="HU114" s="176">
        <f t="shared" si="575"/>
        <v>0</v>
      </c>
      <c r="HV114" s="176">
        <f t="shared" si="575"/>
        <v>0</v>
      </c>
      <c r="HW114" s="176">
        <f t="shared" si="575"/>
        <v>0</v>
      </c>
      <c r="HX114" s="176">
        <f t="shared" si="575"/>
        <v>0</v>
      </c>
      <c r="HY114" s="176">
        <f t="shared" si="575"/>
        <v>0</v>
      </c>
      <c r="HZ114" s="176">
        <f t="shared" si="575"/>
        <v>0</v>
      </c>
      <c r="IA114" s="176">
        <f t="shared" si="575"/>
        <v>0</v>
      </c>
      <c r="IB114" s="176">
        <f t="shared" si="575"/>
        <v>0</v>
      </c>
    </row>
    <row r="115" spans="1:236" s="144" customFormat="1">
      <c r="A115" s="185" t="s">
        <v>245</v>
      </c>
      <c r="B115" s="419">
        <f>SUM(P115:AX115)*VLOOKUP($A115,input,12,FALSE)</f>
        <v>1460.2192018557439</v>
      </c>
      <c r="C115" s="225">
        <f>SUM(AZ115:CH115)*VLOOKUP($A115,input,12,FALSE)</f>
        <v>2125.0855522597849</v>
      </c>
      <c r="D115" s="226">
        <f>SUM(B115:C115)</f>
        <v>3585.3047541155288</v>
      </c>
      <c r="E115" s="227">
        <f>IF(Years&gt;1,SUM(CJ115:DS115)*VLOOKUP($A115,input,26,FALSE),0)</f>
        <v>0</v>
      </c>
      <c r="F115" s="228">
        <f t="shared" si="596"/>
        <v>0</v>
      </c>
      <c r="G115" s="227">
        <f t="shared" si="597"/>
        <v>0</v>
      </c>
      <c r="H115" s="228">
        <f t="shared" si="598"/>
        <v>0</v>
      </c>
      <c r="I115" s="227">
        <f>B115+E115+G115</f>
        <v>1460.2192018557439</v>
      </c>
      <c r="J115" s="176">
        <f>H115+F115+C115</f>
        <v>2125.0855522597849</v>
      </c>
      <c r="K115" s="228">
        <f>SUM(I115:J115)</f>
        <v>3585.3047541155288</v>
      </c>
      <c r="L115" s="227">
        <f>(B115*VLOOKUP($A115,input,16,FALSE))+(E115*VLOOKUP($A115,input,30,FALSE))+(G115*VLOOKUP($A115,input,44,FALSE))</f>
        <v>1168.1753614845952</v>
      </c>
      <c r="M115" s="176">
        <f>(C115*(VLOOKUP($A115,input,16,FALSE))+(F115*VLOOKUP($A115,input,30,FALSE))+(H115*VLOOKUP($A115,input,44,FALSE)))</f>
        <v>1700.0684418078281</v>
      </c>
      <c r="N115" s="228">
        <f>SUM(L115:M115)</f>
        <v>2868.2438032924233</v>
      </c>
      <c r="O115" s="176">
        <f t="shared" si="356"/>
        <v>44.274881858850549</v>
      </c>
      <c r="P115" s="176">
        <f t="shared" si="599"/>
        <v>18.887424999379466</v>
      </c>
      <c r="Q115" s="176">
        <f t="shared" si="599"/>
        <v>18.208341541518646</v>
      </c>
      <c r="R115" s="176">
        <f t="shared" si="599"/>
        <v>18.129106784182298</v>
      </c>
      <c r="S115" s="176">
        <f t="shared" si="599"/>
        <v>16.894196369580783</v>
      </c>
      <c r="T115" s="176">
        <f t="shared" si="599"/>
        <v>15.559565290576501</v>
      </c>
      <c r="U115" s="176">
        <f t="shared" si="599"/>
        <v>15.046852337425985</v>
      </c>
      <c r="V115" s="176">
        <f t="shared" si="599"/>
        <v>14.551923712610371</v>
      </c>
      <c r="W115" s="176">
        <f t="shared" si="599"/>
        <v>14.827561683902928</v>
      </c>
      <c r="X115" s="176">
        <f t="shared" si="599"/>
        <v>15.032619714678155</v>
      </c>
      <c r="Y115" s="176">
        <f t="shared" si="599"/>
        <v>14.825636267093968</v>
      </c>
      <c r="Z115" s="176">
        <f t="shared" si="580"/>
        <v>14.728511642686794</v>
      </c>
      <c r="AA115" s="176">
        <f t="shared" si="580"/>
        <v>14.266026190109264</v>
      </c>
      <c r="AB115" s="176">
        <f t="shared" si="580"/>
        <v>14.008217973308131</v>
      </c>
      <c r="AC115" s="176">
        <f t="shared" si="580"/>
        <v>13.8591963591847</v>
      </c>
      <c r="AD115" s="176">
        <f t="shared" si="580"/>
        <v>13.373005756855463</v>
      </c>
      <c r="AE115" s="176">
        <f t="shared" si="580"/>
        <v>12.942226207659546</v>
      </c>
      <c r="AF115" s="176">
        <f t="shared" si="580"/>
        <v>12.523856708804157</v>
      </c>
      <c r="AG115" s="176">
        <f t="shared" si="580"/>
        <v>11.669670400312162</v>
      </c>
      <c r="AH115" s="176">
        <f t="shared" si="580"/>
        <v>11.555522751198842</v>
      </c>
      <c r="AI115" s="176">
        <f t="shared" si="580"/>
        <v>11.154377680080625</v>
      </c>
      <c r="AJ115" s="176">
        <f t="shared" si="571"/>
        <v>0</v>
      </c>
      <c r="AK115" s="176">
        <f t="shared" si="571"/>
        <v>0</v>
      </c>
      <c r="AL115" s="176">
        <f t="shared" si="571"/>
        <v>0</v>
      </c>
      <c r="AM115" s="176">
        <f t="shared" si="571"/>
        <v>0</v>
      </c>
      <c r="AN115" s="176">
        <f t="shared" si="571"/>
        <v>0</v>
      </c>
      <c r="AO115" s="176">
        <f t="shared" si="571"/>
        <v>0</v>
      </c>
      <c r="AP115" s="176">
        <f t="shared" si="571"/>
        <v>0</v>
      </c>
      <c r="AQ115" s="176">
        <f t="shared" si="571"/>
        <v>0</v>
      </c>
      <c r="AR115" s="176">
        <f t="shared" si="571"/>
        <v>0</v>
      </c>
      <c r="AS115" s="176">
        <f t="shared" si="571"/>
        <v>0</v>
      </c>
      <c r="AT115" s="176">
        <f t="shared" si="571"/>
        <v>0</v>
      </c>
      <c r="AU115" s="176">
        <f t="shared" si="571"/>
        <v>0</v>
      </c>
      <c r="AV115" s="176">
        <f t="shared" si="571"/>
        <v>0</v>
      </c>
      <c r="AW115" s="176">
        <f t="shared" si="571"/>
        <v>0</v>
      </c>
      <c r="AX115" s="176">
        <f t="shared" si="571"/>
        <v>0</v>
      </c>
      <c r="AY115" s="187"/>
      <c r="AZ115" s="176">
        <f t="shared" si="600"/>
        <v>25.387456859471087</v>
      </c>
      <c r="BA115" s="176">
        <f t="shared" si="600"/>
        <v>24.998045209416588</v>
      </c>
      <c r="BB115" s="176">
        <f t="shared" si="600"/>
        <v>25.14716745622443</v>
      </c>
      <c r="BC115" s="176">
        <f t="shared" si="600"/>
        <v>24.734091479703839</v>
      </c>
      <c r="BD115" s="176">
        <f t="shared" si="600"/>
        <v>22.926392857566444</v>
      </c>
      <c r="BE115" s="176">
        <f t="shared" si="600"/>
        <v>22.14726191798524</v>
      </c>
      <c r="BF115" s="176">
        <f t="shared" si="600"/>
        <v>21.663748769310242</v>
      </c>
      <c r="BG115" s="176">
        <f t="shared" si="600"/>
        <v>21.802064405247066</v>
      </c>
      <c r="BH115" s="176">
        <f t="shared" si="600"/>
        <v>22.033517685644902</v>
      </c>
      <c r="BI115" s="176">
        <f t="shared" si="600"/>
        <v>22.012748181959342</v>
      </c>
      <c r="BJ115" s="176">
        <f t="shared" si="581"/>
        <v>21.698901592241622</v>
      </c>
      <c r="BK115" s="176">
        <f t="shared" si="581"/>
        <v>20.902927284292549</v>
      </c>
      <c r="BL115" s="176">
        <f t="shared" si="581"/>
        <v>20.646536184923576</v>
      </c>
      <c r="BM115" s="176">
        <f t="shared" si="581"/>
        <v>20.330861782040621</v>
      </c>
      <c r="BN115" s="176">
        <f t="shared" si="581"/>
        <v>19.523253308211626</v>
      </c>
      <c r="BO115" s="176">
        <f t="shared" si="581"/>
        <v>18.79801930543233</v>
      </c>
      <c r="BP115" s="176">
        <f t="shared" si="581"/>
        <v>18.525927867486985</v>
      </c>
      <c r="BQ115" s="176">
        <f t="shared" si="581"/>
        <v>17.478315647483392</v>
      </c>
      <c r="BR115" s="176">
        <f t="shared" si="581"/>
        <v>17.4113840384444</v>
      </c>
      <c r="BS115" s="176">
        <f t="shared" si="581"/>
        <v>16.848488618870689</v>
      </c>
      <c r="BT115" s="176">
        <f t="shared" si="572"/>
        <v>0</v>
      </c>
      <c r="BU115" s="176">
        <f t="shared" si="572"/>
        <v>0</v>
      </c>
      <c r="BV115" s="176">
        <f t="shared" si="572"/>
        <v>0</v>
      </c>
      <c r="BW115" s="176">
        <f t="shared" si="572"/>
        <v>0</v>
      </c>
      <c r="BX115" s="176">
        <f t="shared" si="572"/>
        <v>0</v>
      </c>
      <c r="BY115" s="176">
        <f t="shared" si="572"/>
        <v>0</v>
      </c>
      <c r="BZ115" s="176">
        <f t="shared" si="572"/>
        <v>0</v>
      </c>
      <c r="CA115" s="176">
        <f t="shared" si="572"/>
        <v>0</v>
      </c>
      <c r="CB115" s="176">
        <f t="shared" si="572"/>
        <v>0</v>
      </c>
      <c r="CC115" s="176">
        <f t="shared" si="572"/>
        <v>0</v>
      </c>
      <c r="CD115" s="176">
        <f t="shared" si="572"/>
        <v>0</v>
      </c>
      <c r="CE115" s="176">
        <f t="shared" si="572"/>
        <v>0</v>
      </c>
      <c r="CF115" s="176">
        <f t="shared" si="572"/>
        <v>0</v>
      </c>
      <c r="CG115" s="176">
        <f t="shared" si="572"/>
        <v>0</v>
      </c>
      <c r="CH115" s="176">
        <f t="shared" si="572"/>
        <v>0</v>
      </c>
      <c r="CI115" s="187"/>
      <c r="CJ115" s="176">
        <v>0</v>
      </c>
      <c r="CK115" s="176">
        <f t="shared" si="557"/>
        <v>18.208341541518646</v>
      </c>
      <c r="CL115" s="176">
        <f t="shared" si="557"/>
        <v>18.129106784182298</v>
      </c>
      <c r="CM115" s="176">
        <f t="shared" si="557"/>
        <v>16.894196369580783</v>
      </c>
      <c r="CN115" s="176">
        <f t="shared" si="557"/>
        <v>15.559565290576501</v>
      </c>
      <c r="CO115" s="176">
        <f t="shared" si="557"/>
        <v>15.046852337425985</v>
      </c>
      <c r="CP115" s="176">
        <f t="shared" si="557"/>
        <v>14.551923712610371</v>
      </c>
      <c r="CQ115" s="176">
        <f t="shared" si="557"/>
        <v>14.827561683902928</v>
      </c>
      <c r="CR115" s="176">
        <f t="shared" si="557"/>
        <v>15.032619714678155</v>
      </c>
      <c r="CS115" s="176">
        <f t="shared" si="557"/>
        <v>14.825636267093968</v>
      </c>
      <c r="CT115" s="176">
        <f t="shared" si="557"/>
        <v>14.728511642686794</v>
      </c>
      <c r="CU115" s="176">
        <f t="shared" si="557"/>
        <v>14.266026190109264</v>
      </c>
      <c r="CV115" s="176">
        <f t="shared" si="557"/>
        <v>14.008217973308131</v>
      </c>
      <c r="CW115" s="176">
        <f t="shared" si="557"/>
        <v>13.8591963591847</v>
      </c>
      <c r="CX115" s="176">
        <f t="shared" si="557"/>
        <v>13.373005756855463</v>
      </c>
      <c r="CY115" s="176">
        <f t="shared" si="557"/>
        <v>12.942226207659546</v>
      </c>
      <c r="CZ115" s="176">
        <f t="shared" si="557"/>
        <v>12.523856708804157</v>
      </c>
      <c r="DA115" s="176">
        <f t="shared" si="547"/>
        <v>11.669670400312162</v>
      </c>
      <c r="DB115" s="176">
        <f t="shared" si="547"/>
        <v>11.555522751198842</v>
      </c>
      <c r="DC115" s="176">
        <f t="shared" si="547"/>
        <v>11.154377680080625</v>
      </c>
      <c r="DD115" s="176">
        <f t="shared" si="547"/>
        <v>10.900509456938897</v>
      </c>
      <c r="DE115" s="176">
        <f t="shared" si="547"/>
        <v>0</v>
      </c>
      <c r="DF115" s="176">
        <f t="shared" si="547"/>
        <v>0</v>
      </c>
      <c r="DG115" s="176">
        <f t="shared" si="547"/>
        <v>0</v>
      </c>
      <c r="DH115" s="176">
        <f t="shared" si="547"/>
        <v>0</v>
      </c>
      <c r="DI115" s="176">
        <f t="shared" si="547"/>
        <v>0</v>
      </c>
      <c r="DJ115" s="176">
        <f t="shared" si="548"/>
        <v>0</v>
      </c>
      <c r="DK115" s="176">
        <f t="shared" si="548"/>
        <v>0</v>
      </c>
      <c r="DL115" s="176">
        <f t="shared" si="548"/>
        <v>0</v>
      </c>
      <c r="DM115" s="176">
        <f t="shared" si="548"/>
        <v>0</v>
      </c>
      <c r="DN115" s="176">
        <f t="shared" si="548"/>
        <v>0</v>
      </c>
      <c r="DO115" s="176">
        <f t="shared" si="548"/>
        <v>0</v>
      </c>
      <c r="DP115" s="176">
        <f t="shared" si="548"/>
        <v>0</v>
      </c>
      <c r="DQ115" s="176">
        <f t="shared" si="548"/>
        <v>0</v>
      </c>
      <c r="DR115" s="176">
        <f t="shared" si="548"/>
        <v>0</v>
      </c>
      <c r="DS115" s="176">
        <f t="shared" si="548"/>
        <v>0</v>
      </c>
      <c r="DT115" s="187"/>
      <c r="DU115" s="176">
        <v>0</v>
      </c>
      <c r="DV115" s="176">
        <f t="shared" si="573"/>
        <v>24.998045209416588</v>
      </c>
      <c r="DW115" s="176">
        <f t="shared" si="573"/>
        <v>25.14716745622443</v>
      </c>
      <c r="DX115" s="176">
        <f t="shared" si="573"/>
        <v>24.734091479703839</v>
      </c>
      <c r="DY115" s="176">
        <f t="shared" si="573"/>
        <v>22.926392857566444</v>
      </c>
      <c r="DZ115" s="176">
        <f t="shared" si="573"/>
        <v>22.14726191798524</v>
      </c>
      <c r="EA115" s="176">
        <f t="shared" si="573"/>
        <v>21.663748769310242</v>
      </c>
      <c r="EB115" s="176">
        <f t="shared" si="573"/>
        <v>21.802064405247066</v>
      </c>
      <c r="EC115" s="176">
        <f t="shared" si="573"/>
        <v>22.033517685644902</v>
      </c>
      <c r="ED115" s="176">
        <f t="shared" si="573"/>
        <v>22.012748181959342</v>
      </c>
      <c r="EE115" s="176">
        <f t="shared" si="573"/>
        <v>21.698901592241622</v>
      </c>
      <c r="EF115" s="176">
        <f t="shared" si="539"/>
        <v>20.902927284292549</v>
      </c>
      <c r="EG115" s="176">
        <f t="shared" si="539"/>
        <v>20.646536184923576</v>
      </c>
      <c r="EH115" s="176">
        <f t="shared" si="539"/>
        <v>20.330861782040621</v>
      </c>
      <c r="EI115" s="176">
        <f t="shared" si="539"/>
        <v>19.523253308211626</v>
      </c>
      <c r="EJ115" s="176">
        <f t="shared" si="539"/>
        <v>18.79801930543233</v>
      </c>
      <c r="EK115" s="176">
        <f t="shared" si="539"/>
        <v>18.525927867486985</v>
      </c>
      <c r="EL115" s="176">
        <f t="shared" si="539"/>
        <v>17.478315647483392</v>
      </c>
      <c r="EM115" s="176">
        <f t="shared" si="539"/>
        <v>17.4113840384444</v>
      </c>
      <c r="EN115" s="176">
        <f t="shared" si="539"/>
        <v>16.848488618870689</v>
      </c>
      <c r="EO115" s="176">
        <f t="shared" si="539"/>
        <v>16.462413139131634</v>
      </c>
      <c r="EP115" s="176">
        <f t="shared" si="582"/>
        <v>0</v>
      </c>
      <c r="EQ115" s="176">
        <f t="shared" si="582"/>
        <v>0</v>
      </c>
      <c r="ER115" s="176">
        <f t="shared" si="582"/>
        <v>0</v>
      </c>
      <c r="ES115" s="176">
        <f t="shared" si="582"/>
        <v>0</v>
      </c>
      <c r="ET115" s="176">
        <f t="shared" si="582"/>
        <v>0</v>
      </c>
      <c r="EU115" s="176">
        <f t="shared" si="582"/>
        <v>0</v>
      </c>
      <c r="EV115" s="176">
        <f t="shared" si="582"/>
        <v>0</v>
      </c>
      <c r="EW115" s="176">
        <f t="shared" si="582"/>
        <v>0</v>
      </c>
      <c r="EX115" s="176">
        <f t="shared" si="582"/>
        <v>0</v>
      </c>
      <c r="EY115" s="176">
        <f t="shared" si="582"/>
        <v>0</v>
      </c>
      <c r="EZ115" s="176">
        <f t="shared" si="582"/>
        <v>0</v>
      </c>
      <c r="FA115" s="176">
        <f t="shared" si="582"/>
        <v>0</v>
      </c>
      <c r="FB115" s="176">
        <f t="shared" si="582"/>
        <v>0</v>
      </c>
      <c r="FC115" s="176">
        <f t="shared" si="582"/>
        <v>0</v>
      </c>
      <c r="FD115" s="176">
        <f t="shared" si="582"/>
        <v>0</v>
      </c>
      <c r="FE115" s="187"/>
      <c r="FF115" s="176">
        <v>0</v>
      </c>
      <c r="FG115" s="176">
        <v>113</v>
      </c>
      <c r="FH115" s="176">
        <f t="shared" si="601"/>
        <v>18.129106784182298</v>
      </c>
      <c r="FI115" s="176">
        <f t="shared" si="601"/>
        <v>16.894196369580783</v>
      </c>
      <c r="FJ115" s="176">
        <f t="shared" si="601"/>
        <v>15.559565290576501</v>
      </c>
      <c r="FK115" s="176">
        <f t="shared" si="601"/>
        <v>15.046852337425985</v>
      </c>
      <c r="FL115" s="176">
        <f t="shared" si="601"/>
        <v>14.551923712610371</v>
      </c>
      <c r="FM115" s="176">
        <f t="shared" si="601"/>
        <v>14.827561683902928</v>
      </c>
      <c r="FN115" s="176">
        <f t="shared" si="601"/>
        <v>15.032619714678155</v>
      </c>
      <c r="FO115" s="176">
        <f t="shared" si="601"/>
        <v>14.825636267093968</v>
      </c>
      <c r="FP115" s="176">
        <f t="shared" si="601"/>
        <v>14.728511642686794</v>
      </c>
      <c r="FQ115" s="176">
        <f t="shared" si="601"/>
        <v>14.266026190109264</v>
      </c>
      <c r="FR115" s="176">
        <f t="shared" si="583"/>
        <v>14.008217973308131</v>
      </c>
      <c r="FS115" s="176">
        <f t="shared" si="583"/>
        <v>13.8591963591847</v>
      </c>
      <c r="FT115" s="176">
        <f t="shared" si="583"/>
        <v>13.373005756855463</v>
      </c>
      <c r="FU115" s="176">
        <f t="shared" si="583"/>
        <v>12.942226207659546</v>
      </c>
      <c r="FV115" s="176">
        <f t="shared" si="583"/>
        <v>12.523856708804157</v>
      </c>
      <c r="FW115" s="176">
        <f t="shared" si="583"/>
        <v>11.669670400312162</v>
      </c>
      <c r="FX115" s="176">
        <f t="shared" si="583"/>
        <v>11.555522751198842</v>
      </c>
      <c r="FY115" s="176">
        <f t="shared" si="583"/>
        <v>11.154377680080625</v>
      </c>
      <c r="FZ115" s="176">
        <f t="shared" si="583"/>
        <v>10.900509456938897</v>
      </c>
      <c r="GA115" s="176">
        <f t="shared" si="583"/>
        <v>10.573055197325465</v>
      </c>
      <c r="GB115" s="176">
        <f t="shared" si="574"/>
        <v>0</v>
      </c>
      <c r="GC115" s="176">
        <f t="shared" si="574"/>
        <v>0</v>
      </c>
      <c r="GD115" s="176">
        <f t="shared" si="574"/>
        <v>0</v>
      </c>
      <c r="GE115" s="176">
        <f t="shared" si="574"/>
        <v>0</v>
      </c>
      <c r="GF115" s="176">
        <f t="shared" si="574"/>
        <v>0</v>
      </c>
      <c r="GG115" s="176">
        <f t="shared" si="574"/>
        <v>0</v>
      </c>
      <c r="GH115" s="176">
        <f t="shared" si="574"/>
        <v>0</v>
      </c>
      <c r="GI115" s="176">
        <f t="shared" si="574"/>
        <v>0</v>
      </c>
      <c r="GJ115" s="176">
        <f t="shared" si="574"/>
        <v>0</v>
      </c>
      <c r="GK115" s="176">
        <f t="shared" si="574"/>
        <v>0</v>
      </c>
      <c r="GL115" s="176">
        <f t="shared" si="574"/>
        <v>0</v>
      </c>
      <c r="GM115" s="176">
        <f t="shared" si="574"/>
        <v>0</v>
      </c>
      <c r="GN115" s="176">
        <f t="shared" si="574"/>
        <v>0</v>
      </c>
      <c r="GO115" s="176">
        <f t="shared" si="574"/>
        <v>0</v>
      </c>
      <c r="GP115" s="176">
        <f t="shared" si="574"/>
        <v>0</v>
      </c>
      <c r="GQ115" s="187"/>
      <c r="GR115" s="176">
        <v>0</v>
      </c>
      <c r="GS115" s="176">
        <v>0</v>
      </c>
      <c r="GT115" s="176">
        <f t="shared" si="602"/>
        <v>25.14716745622443</v>
      </c>
      <c r="GU115" s="176">
        <f t="shared" si="602"/>
        <v>24.734091479703839</v>
      </c>
      <c r="GV115" s="176">
        <f t="shared" si="602"/>
        <v>22.926392857566444</v>
      </c>
      <c r="GW115" s="176">
        <f t="shared" si="602"/>
        <v>22.14726191798524</v>
      </c>
      <c r="GX115" s="176">
        <f t="shared" si="602"/>
        <v>21.663748769310242</v>
      </c>
      <c r="GY115" s="176">
        <f t="shared" si="602"/>
        <v>21.802064405247066</v>
      </c>
      <c r="GZ115" s="176">
        <f t="shared" si="602"/>
        <v>22.033517685644902</v>
      </c>
      <c r="HA115" s="176">
        <f t="shared" si="602"/>
        <v>22.012748181959342</v>
      </c>
      <c r="HB115" s="176">
        <f t="shared" si="602"/>
        <v>21.698901592241622</v>
      </c>
      <c r="HC115" s="176">
        <f t="shared" si="602"/>
        <v>20.902927284292549</v>
      </c>
      <c r="HD115" s="176">
        <f t="shared" si="584"/>
        <v>20.646536184923576</v>
      </c>
      <c r="HE115" s="176">
        <f t="shared" si="584"/>
        <v>20.330861782040621</v>
      </c>
      <c r="HF115" s="176">
        <f t="shared" si="584"/>
        <v>19.523253308211626</v>
      </c>
      <c r="HG115" s="176">
        <f t="shared" si="584"/>
        <v>18.79801930543233</v>
      </c>
      <c r="HH115" s="176">
        <f t="shared" si="584"/>
        <v>18.525927867486985</v>
      </c>
      <c r="HI115" s="176">
        <f t="shared" si="584"/>
        <v>17.478315647483392</v>
      </c>
      <c r="HJ115" s="176">
        <f t="shared" si="584"/>
        <v>17.4113840384444</v>
      </c>
      <c r="HK115" s="176">
        <f t="shared" si="584"/>
        <v>16.848488618870689</v>
      </c>
      <c r="HL115" s="176">
        <f t="shared" si="584"/>
        <v>16.462413139131634</v>
      </c>
      <c r="HM115" s="176">
        <f t="shared" si="584"/>
        <v>15.978833204423996</v>
      </c>
      <c r="HN115" s="176">
        <f t="shared" si="575"/>
        <v>0</v>
      </c>
      <c r="HO115" s="176">
        <f t="shared" si="575"/>
        <v>0</v>
      </c>
      <c r="HP115" s="176">
        <f t="shared" si="575"/>
        <v>0</v>
      </c>
      <c r="HQ115" s="176">
        <f t="shared" si="575"/>
        <v>0</v>
      </c>
      <c r="HR115" s="176">
        <f t="shared" si="575"/>
        <v>0</v>
      </c>
      <c r="HS115" s="176">
        <f t="shared" si="575"/>
        <v>0</v>
      </c>
      <c r="HT115" s="176">
        <f t="shared" si="575"/>
        <v>0</v>
      </c>
      <c r="HU115" s="176">
        <f t="shared" si="575"/>
        <v>0</v>
      </c>
      <c r="HV115" s="176">
        <f t="shared" si="575"/>
        <v>0</v>
      </c>
      <c r="HW115" s="176">
        <f t="shared" si="575"/>
        <v>0</v>
      </c>
      <c r="HX115" s="176">
        <f t="shared" si="575"/>
        <v>0</v>
      </c>
      <c r="HY115" s="176">
        <f t="shared" si="575"/>
        <v>0</v>
      </c>
      <c r="HZ115" s="176">
        <f t="shared" si="575"/>
        <v>0</v>
      </c>
      <c r="IA115" s="176">
        <f t="shared" si="575"/>
        <v>0</v>
      </c>
      <c r="IB115" s="176">
        <f t="shared" si="575"/>
        <v>0</v>
      </c>
    </row>
    <row r="116" spans="1:236" s="144" customFormat="1">
      <c r="A116" s="185" t="s">
        <v>246</v>
      </c>
      <c r="B116" s="419">
        <f>SUM(P116:AX116)*VLOOKUP($A116,input,12,FALSE)</f>
        <v>14796.887912138211</v>
      </c>
      <c r="C116" s="225">
        <f>SUM(AZ116:CH116)*VLOOKUP($A116,input,12,FALSE)</f>
        <v>21534.200262899154</v>
      </c>
      <c r="D116" s="226">
        <f>SUM(B116:C116)</f>
        <v>36331.088175037366</v>
      </c>
      <c r="E116" s="227">
        <f>IF(Years&gt;1,SUM(CJ116:DS116)*VLOOKUP($A116,input,26,FALSE),0)</f>
        <v>0</v>
      </c>
      <c r="F116" s="228">
        <f t="shared" ref="F116" si="603">IF(Years&gt;1,SUM(DU116:FD116)*VLOOKUP($A116,input,26,FALSE),0)</f>
        <v>0</v>
      </c>
      <c r="G116" s="227">
        <f t="shared" ref="G116" si="604">IF(Years&gt;2,SUM(FF116:GP116)*VLOOKUP($A116,input,40,FALSE),0)</f>
        <v>0</v>
      </c>
      <c r="H116" s="228">
        <f t="shared" ref="H116" si="605">IF(Years&gt;2,SUM(GR116:IB116)*VLOOKUP($A116,input,40,FALSE),0)</f>
        <v>0</v>
      </c>
      <c r="I116" s="227">
        <f>B116+E116+G116</f>
        <v>14796.887912138211</v>
      </c>
      <c r="J116" s="176">
        <f>H116+F116+C116</f>
        <v>21534.200262899154</v>
      </c>
      <c r="K116" s="228">
        <f>SUM(I116:J116)</f>
        <v>36331.088175037366</v>
      </c>
      <c r="L116" s="227">
        <f>(B116*VLOOKUP($A116,input,16,FALSE))+(E116*VLOOKUP($A116,input,30,FALSE))+(G116*VLOOKUP($A116,input,44,FALSE))</f>
        <v>11837.510329710569</v>
      </c>
      <c r="M116" s="176">
        <f>(C116*(VLOOKUP($A116,input,16,FALSE))+(F116*VLOOKUP($A116,input,30,FALSE))+(H116*VLOOKUP($A116,input,44,FALSE)))</f>
        <v>17227.360210319323</v>
      </c>
      <c r="N116" s="228">
        <f>SUM(L116:M116)</f>
        <v>29064.870540029893</v>
      </c>
      <c r="O116" s="176">
        <f t="shared" si="356"/>
        <v>59.033175811800739</v>
      </c>
      <c r="P116" s="176">
        <f t="shared" si="599"/>
        <v>25.183233332505957</v>
      </c>
      <c r="Q116" s="176">
        <f t="shared" si="599"/>
        <v>24.277788722024862</v>
      </c>
      <c r="R116" s="176">
        <f t="shared" si="599"/>
        <v>24.172142378909729</v>
      </c>
      <c r="S116" s="176">
        <f t="shared" si="599"/>
        <v>22.525595159441046</v>
      </c>
      <c r="T116" s="176">
        <f t="shared" si="599"/>
        <v>20.746087054102006</v>
      </c>
      <c r="U116" s="176">
        <f t="shared" si="599"/>
        <v>20.062469783234651</v>
      </c>
      <c r="V116" s="176">
        <f t="shared" si="599"/>
        <v>19.402564950147166</v>
      </c>
      <c r="W116" s="176">
        <f t="shared" si="599"/>
        <v>19.770082245203902</v>
      </c>
      <c r="X116" s="176">
        <f t="shared" si="599"/>
        <v>20.043492952904209</v>
      </c>
      <c r="Y116" s="176">
        <f t="shared" si="599"/>
        <v>19.767515022791958</v>
      </c>
      <c r="Z116" s="176">
        <f t="shared" si="580"/>
        <v>19.638015523582393</v>
      </c>
      <c r="AA116" s="176">
        <f t="shared" si="580"/>
        <v>19.021368253479022</v>
      </c>
      <c r="AB116" s="176">
        <f t="shared" si="580"/>
        <v>18.677623964410841</v>
      </c>
      <c r="AC116" s="176">
        <f t="shared" si="580"/>
        <v>18.478928478912938</v>
      </c>
      <c r="AD116" s="176">
        <f t="shared" si="580"/>
        <v>17.830674342473952</v>
      </c>
      <c r="AE116" s="176">
        <f t="shared" si="580"/>
        <v>17.256301610212731</v>
      </c>
      <c r="AF116" s="176">
        <f t="shared" si="580"/>
        <v>16.698475611738875</v>
      </c>
      <c r="AG116" s="176">
        <f t="shared" si="580"/>
        <v>15.559560533749551</v>
      </c>
      <c r="AH116" s="176">
        <f t="shared" si="580"/>
        <v>15.407363668265122</v>
      </c>
      <c r="AI116" s="176">
        <f t="shared" si="580"/>
        <v>14.872503573440834</v>
      </c>
      <c r="AJ116" s="176">
        <f t="shared" si="571"/>
        <v>0</v>
      </c>
      <c r="AK116" s="176">
        <f t="shared" si="571"/>
        <v>0</v>
      </c>
      <c r="AL116" s="176">
        <f t="shared" si="571"/>
        <v>0</v>
      </c>
      <c r="AM116" s="176">
        <f t="shared" si="571"/>
        <v>0</v>
      </c>
      <c r="AN116" s="176">
        <f t="shared" si="571"/>
        <v>0</v>
      </c>
      <c r="AO116" s="176">
        <f t="shared" si="571"/>
        <v>0</v>
      </c>
      <c r="AP116" s="176">
        <f t="shared" si="571"/>
        <v>0</v>
      </c>
      <c r="AQ116" s="176">
        <f t="shared" si="571"/>
        <v>0</v>
      </c>
      <c r="AR116" s="176">
        <f t="shared" si="571"/>
        <v>0</v>
      </c>
      <c r="AS116" s="176">
        <f t="shared" si="571"/>
        <v>0</v>
      </c>
      <c r="AT116" s="176">
        <f t="shared" si="571"/>
        <v>0</v>
      </c>
      <c r="AU116" s="176">
        <f t="shared" si="571"/>
        <v>0</v>
      </c>
      <c r="AV116" s="176">
        <f t="shared" si="571"/>
        <v>0</v>
      </c>
      <c r="AW116" s="176">
        <f t="shared" si="571"/>
        <v>0</v>
      </c>
      <c r="AX116" s="176">
        <f t="shared" si="571"/>
        <v>0</v>
      </c>
      <c r="AY116" s="187"/>
      <c r="AZ116" s="176">
        <f t="shared" si="600"/>
        <v>33.849942479294782</v>
      </c>
      <c r="BA116" s="176">
        <f t="shared" si="600"/>
        <v>33.330726945888784</v>
      </c>
      <c r="BB116" s="176">
        <f t="shared" si="600"/>
        <v>33.529556608299245</v>
      </c>
      <c r="BC116" s="176">
        <f t="shared" si="600"/>
        <v>32.978788639605121</v>
      </c>
      <c r="BD116" s="176">
        <f t="shared" si="600"/>
        <v>30.568523810088596</v>
      </c>
      <c r="BE116" s="176">
        <f t="shared" si="600"/>
        <v>29.529682557313652</v>
      </c>
      <c r="BF116" s="176">
        <f t="shared" si="600"/>
        <v>28.884998359080324</v>
      </c>
      <c r="BG116" s="176">
        <f t="shared" si="600"/>
        <v>29.069419206996088</v>
      </c>
      <c r="BH116" s="176">
        <f t="shared" si="600"/>
        <v>29.378023580859871</v>
      </c>
      <c r="BI116" s="176">
        <f t="shared" si="600"/>
        <v>29.350330909279126</v>
      </c>
      <c r="BJ116" s="176">
        <f t="shared" si="581"/>
        <v>28.9318687896555</v>
      </c>
      <c r="BK116" s="176">
        <f t="shared" si="581"/>
        <v>27.870569712390068</v>
      </c>
      <c r="BL116" s="176">
        <f t="shared" si="581"/>
        <v>27.528714913231436</v>
      </c>
      <c r="BM116" s="176">
        <f t="shared" si="581"/>
        <v>27.107815709387495</v>
      </c>
      <c r="BN116" s="176">
        <f t="shared" si="581"/>
        <v>26.031004410948835</v>
      </c>
      <c r="BO116" s="176">
        <f t="shared" si="581"/>
        <v>25.06402574057644</v>
      </c>
      <c r="BP116" s="176">
        <f t="shared" si="581"/>
        <v>24.701237156649313</v>
      </c>
      <c r="BQ116" s="176">
        <f t="shared" si="581"/>
        <v>23.30442086331119</v>
      </c>
      <c r="BR116" s="176">
        <f t="shared" si="581"/>
        <v>23.215178717925866</v>
      </c>
      <c r="BS116" s="176">
        <f t="shared" si="581"/>
        <v>22.464651491827585</v>
      </c>
      <c r="BT116" s="176">
        <f t="shared" si="572"/>
        <v>0</v>
      </c>
      <c r="BU116" s="176">
        <f t="shared" si="572"/>
        <v>0</v>
      </c>
      <c r="BV116" s="176">
        <f t="shared" si="572"/>
        <v>0</v>
      </c>
      <c r="BW116" s="176">
        <f t="shared" si="572"/>
        <v>0</v>
      </c>
      <c r="BX116" s="176">
        <f t="shared" si="572"/>
        <v>0</v>
      </c>
      <c r="BY116" s="176">
        <f t="shared" si="572"/>
        <v>0</v>
      </c>
      <c r="BZ116" s="176">
        <f t="shared" si="572"/>
        <v>0</v>
      </c>
      <c r="CA116" s="176">
        <f t="shared" si="572"/>
        <v>0</v>
      </c>
      <c r="CB116" s="176">
        <f t="shared" si="572"/>
        <v>0</v>
      </c>
      <c r="CC116" s="176">
        <f t="shared" si="572"/>
        <v>0</v>
      </c>
      <c r="CD116" s="176">
        <f t="shared" si="572"/>
        <v>0</v>
      </c>
      <c r="CE116" s="176">
        <f t="shared" si="572"/>
        <v>0</v>
      </c>
      <c r="CF116" s="176">
        <f t="shared" si="572"/>
        <v>0</v>
      </c>
      <c r="CG116" s="176">
        <f t="shared" si="572"/>
        <v>0</v>
      </c>
      <c r="CH116" s="176">
        <f t="shared" si="572"/>
        <v>0</v>
      </c>
      <c r="CI116" s="187"/>
      <c r="CJ116" s="176">
        <v>0</v>
      </c>
      <c r="CK116" s="176">
        <f t="shared" si="557"/>
        <v>24.277788722024862</v>
      </c>
      <c r="CL116" s="176">
        <f t="shared" si="557"/>
        <v>24.172142378909729</v>
      </c>
      <c r="CM116" s="176">
        <f t="shared" si="557"/>
        <v>22.525595159441046</v>
      </c>
      <c r="CN116" s="176">
        <f t="shared" si="557"/>
        <v>20.746087054102006</v>
      </c>
      <c r="CO116" s="176">
        <f t="shared" si="557"/>
        <v>20.062469783234651</v>
      </c>
      <c r="CP116" s="176">
        <f t="shared" si="557"/>
        <v>19.402564950147166</v>
      </c>
      <c r="CQ116" s="176">
        <f t="shared" si="557"/>
        <v>19.770082245203902</v>
      </c>
      <c r="CR116" s="176">
        <f t="shared" si="557"/>
        <v>20.043492952904209</v>
      </c>
      <c r="CS116" s="176">
        <f t="shared" si="557"/>
        <v>19.767515022791958</v>
      </c>
      <c r="CT116" s="176">
        <f t="shared" si="557"/>
        <v>19.638015523582393</v>
      </c>
      <c r="CU116" s="176">
        <f t="shared" si="557"/>
        <v>19.021368253479022</v>
      </c>
      <c r="CV116" s="176">
        <f t="shared" si="557"/>
        <v>18.677623964410841</v>
      </c>
      <c r="CW116" s="176">
        <f t="shared" si="557"/>
        <v>18.478928478912938</v>
      </c>
      <c r="CX116" s="176">
        <f t="shared" si="557"/>
        <v>17.830674342473952</v>
      </c>
      <c r="CY116" s="176">
        <f t="shared" si="557"/>
        <v>17.256301610212731</v>
      </c>
      <c r="CZ116" s="176">
        <f t="shared" si="557"/>
        <v>16.698475611738875</v>
      </c>
      <c r="DA116" s="176">
        <f t="shared" si="547"/>
        <v>15.559560533749551</v>
      </c>
      <c r="DB116" s="176">
        <f t="shared" si="547"/>
        <v>15.407363668265122</v>
      </c>
      <c r="DC116" s="176">
        <f t="shared" si="547"/>
        <v>14.872503573440834</v>
      </c>
      <c r="DD116" s="176">
        <f t="shared" si="547"/>
        <v>14.534012609251867</v>
      </c>
      <c r="DE116" s="176">
        <f t="shared" si="547"/>
        <v>0</v>
      </c>
      <c r="DF116" s="176">
        <f t="shared" si="547"/>
        <v>0</v>
      </c>
      <c r="DG116" s="176">
        <f t="shared" si="547"/>
        <v>0</v>
      </c>
      <c r="DH116" s="176">
        <f t="shared" si="547"/>
        <v>0</v>
      </c>
      <c r="DI116" s="176">
        <f t="shared" si="547"/>
        <v>0</v>
      </c>
      <c r="DJ116" s="176">
        <f t="shared" si="548"/>
        <v>0</v>
      </c>
      <c r="DK116" s="176">
        <f t="shared" si="548"/>
        <v>0</v>
      </c>
      <c r="DL116" s="176">
        <f t="shared" si="548"/>
        <v>0</v>
      </c>
      <c r="DM116" s="176">
        <f t="shared" si="548"/>
        <v>0</v>
      </c>
      <c r="DN116" s="176">
        <f t="shared" si="548"/>
        <v>0</v>
      </c>
      <c r="DO116" s="176">
        <f t="shared" si="548"/>
        <v>0</v>
      </c>
      <c r="DP116" s="176">
        <f t="shared" si="548"/>
        <v>0</v>
      </c>
      <c r="DQ116" s="176">
        <f t="shared" si="548"/>
        <v>0</v>
      </c>
      <c r="DR116" s="176">
        <f t="shared" si="548"/>
        <v>0</v>
      </c>
      <c r="DS116" s="176">
        <f t="shared" si="548"/>
        <v>0</v>
      </c>
      <c r="DT116" s="187"/>
      <c r="DU116" s="176">
        <v>0</v>
      </c>
      <c r="DV116" s="176">
        <f t="shared" si="573"/>
        <v>33.330726945888784</v>
      </c>
      <c r="DW116" s="176">
        <f t="shared" si="573"/>
        <v>33.529556608299245</v>
      </c>
      <c r="DX116" s="176">
        <f t="shared" si="573"/>
        <v>32.978788639605121</v>
      </c>
      <c r="DY116" s="176">
        <f t="shared" si="573"/>
        <v>30.568523810088596</v>
      </c>
      <c r="DZ116" s="176">
        <f t="shared" si="573"/>
        <v>29.529682557313652</v>
      </c>
      <c r="EA116" s="176">
        <f t="shared" si="573"/>
        <v>28.884998359080324</v>
      </c>
      <c r="EB116" s="176">
        <f t="shared" si="573"/>
        <v>29.069419206996088</v>
      </c>
      <c r="EC116" s="176">
        <f t="shared" si="573"/>
        <v>29.378023580859871</v>
      </c>
      <c r="ED116" s="176">
        <f t="shared" si="573"/>
        <v>29.350330909279126</v>
      </c>
      <c r="EE116" s="176">
        <f t="shared" si="573"/>
        <v>28.9318687896555</v>
      </c>
      <c r="EF116" s="176">
        <f t="shared" si="539"/>
        <v>27.870569712390068</v>
      </c>
      <c r="EG116" s="176">
        <f t="shared" si="539"/>
        <v>27.528714913231436</v>
      </c>
      <c r="EH116" s="176">
        <f t="shared" si="539"/>
        <v>27.107815709387495</v>
      </c>
      <c r="EI116" s="176">
        <f t="shared" si="539"/>
        <v>26.031004410948835</v>
      </c>
      <c r="EJ116" s="176">
        <f t="shared" si="539"/>
        <v>25.06402574057644</v>
      </c>
      <c r="EK116" s="176">
        <f t="shared" si="539"/>
        <v>24.701237156649313</v>
      </c>
      <c r="EL116" s="176">
        <f t="shared" si="539"/>
        <v>23.30442086331119</v>
      </c>
      <c r="EM116" s="176">
        <f t="shared" si="539"/>
        <v>23.215178717925866</v>
      </c>
      <c r="EN116" s="176">
        <f t="shared" si="539"/>
        <v>22.464651491827585</v>
      </c>
      <c r="EO116" s="176">
        <f t="shared" si="539"/>
        <v>21.949884185508846</v>
      </c>
      <c r="EP116" s="176">
        <f t="shared" si="582"/>
        <v>0</v>
      </c>
      <c r="EQ116" s="176">
        <f t="shared" si="582"/>
        <v>0</v>
      </c>
      <c r="ER116" s="176">
        <f t="shared" si="582"/>
        <v>0</v>
      </c>
      <c r="ES116" s="176">
        <f t="shared" si="582"/>
        <v>0</v>
      </c>
      <c r="ET116" s="176">
        <f t="shared" si="582"/>
        <v>0</v>
      </c>
      <c r="EU116" s="176">
        <f t="shared" si="582"/>
        <v>0</v>
      </c>
      <c r="EV116" s="176">
        <f t="shared" si="582"/>
        <v>0</v>
      </c>
      <c r="EW116" s="176">
        <f t="shared" si="582"/>
        <v>0</v>
      </c>
      <c r="EX116" s="176">
        <f t="shared" si="582"/>
        <v>0</v>
      </c>
      <c r="EY116" s="176">
        <f t="shared" si="582"/>
        <v>0</v>
      </c>
      <c r="EZ116" s="176">
        <f t="shared" si="582"/>
        <v>0</v>
      </c>
      <c r="FA116" s="176">
        <f t="shared" si="582"/>
        <v>0</v>
      </c>
      <c r="FB116" s="176">
        <f t="shared" si="582"/>
        <v>0</v>
      </c>
      <c r="FC116" s="176">
        <f t="shared" si="582"/>
        <v>0</v>
      </c>
      <c r="FD116" s="176">
        <f t="shared" si="582"/>
        <v>0</v>
      </c>
      <c r="FE116" s="187"/>
      <c r="FF116" s="176">
        <v>0</v>
      </c>
      <c r="FG116" s="176">
        <v>114</v>
      </c>
      <c r="FH116" s="176">
        <f t="shared" si="601"/>
        <v>24.172142378909729</v>
      </c>
      <c r="FI116" s="176">
        <f t="shared" si="601"/>
        <v>22.525595159441046</v>
      </c>
      <c r="FJ116" s="176">
        <f t="shared" si="601"/>
        <v>20.746087054102006</v>
      </c>
      <c r="FK116" s="176">
        <f t="shared" si="601"/>
        <v>20.062469783234651</v>
      </c>
      <c r="FL116" s="176">
        <f t="shared" si="601"/>
        <v>19.402564950147166</v>
      </c>
      <c r="FM116" s="176">
        <f t="shared" si="601"/>
        <v>19.770082245203902</v>
      </c>
      <c r="FN116" s="176">
        <f t="shared" si="601"/>
        <v>20.043492952904209</v>
      </c>
      <c r="FO116" s="176">
        <f t="shared" si="601"/>
        <v>19.767515022791958</v>
      </c>
      <c r="FP116" s="176">
        <f t="shared" si="601"/>
        <v>19.638015523582393</v>
      </c>
      <c r="FQ116" s="176">
        <f t="shared" si="601"/>
        <v>19.021368253479022</v>
      </c>
      <c r="FR116" s="176">
        <f t="shared" si="583"/>
        <v>18.677623964410841</v>
      </c>
      <c r="FS116" s="176">
        <f t="shared" si="583"/>
        <v>18.478928478912938</v>
      </c>
      <c r="FT116" s="176">
        <f t="shared" si="583"/>
        <v>17.830674342473952</v>
      </c>
      <c r="FU116" s="176">
        <f t="shared" si="583"/>
        <v>17.256301610212731</v>
      </c>
      <c r="FV116" s="176">
        <f t="shared" si="583"/>
        <v>16.698475611738875</v>
      </c>
      <c r="FW116" s="176">
        <f t="shared" si="583"/>
        <v>15.559560533749551</v>
      </c>
      <c r="FX116" s="176">
        <f t="shared" si="583"/>
        <v>15.407363668265122</v>
      </c>
      <c r="FY116" s="176">
        <f t="shared" si="583"/>
        <v>14.872503573440834</v>
      </c>
      <c r="FZ116" s="176">
        <f t="shared" si="583"/>
        <v>14.534012609251867</v>
      </c>
      <c r="GA116" s="176">
        <f t="shared" si="583"/>
        <v>14.097406929767288</v>
      </c>
      <c r="GB116" s="176">
        <f t="shared" si="574"/>
        <v>0</v>
      </c>
      <c r="GC116" s="176">
        <f t="shared" si="574"/>
        <v>0</v>
      </c>
      <c r="GD116" s="176">
        <f t="shared" si="574"/>
        <v>0</v>
      </c>
      <c r="GE116" s="176">
        <f t="shared" si="574"/>
        <v>0</v>
      </c>
      <c r="GF116" s="176">
        <f t="shared" si="574"/>
        <v>0</v>
      </c>
      <c r="GG116" s="176">
        <f t="shared" si="574"/>
        <v>0</v>
      </c>
      <c r="GH116" s="176">
        <f t="shared" si="574"/>
        <v>0</v>
      </c>
      <c r="GI116" s="176">
        <f t="shared" si="574"/>
        <v>0</v>
      </c>
      <c r="GJ116" s="176">
        <f t="shared" si="574"/>
        <v>0</v>
      </c>
      <c r="GK116" s="176">
        <f t="shared" si="574"/>
        <v>0</v>
      </c>
      <c r="GL116" s="176">
        <f t="shared" si="574"/>
        <v>0</v>
      </c>
      <c r="GM116" s="176">
        <f t="shared" si="574"/>
        <v>0</v>
      </c>
      <c r="GN116" s="176">
        <f t="shared" si="574"/>
        <v>0</v>
      </c>
      <c r="GO116" s="176">
        <f t="shared" si="574"/>
        <v>0</v>
      </c>
      <c r="GP116" s="176">
        <f t="shared" si="574"/>
        <v>0</v>
      </c>
      <c r="GQ116" s="187"/>
      <c r="GR116" s="176">
        <v>0</v>
      </c>
      <c r="GS116" s="176">
        <v>0</v>
      </c>
      <c r="GT116" s="176">
        <f t="shared" si="602"/>
        <v>33.529556608299245</v>
      </c>
      <c r="GU116" s="176">
        <f t="shared" si="602"/>
        <v>32.978788639605121</v>
      </c>
      <c r="GV116" s="176">
        <f t="shared" si="602"/>
        <v>30.568523810088596</v>
      </c>
      <c r="GW116" s="176">
        <f t="shared" si="602"/>
        <v>29.529682557313652</v>
      </c>
      <c r="GX116" s="176">
        <f t="shared" si="602"/>
        <v>28.884998359080324</v>
      </c>
      <c r="GY116" s="176">
        <f t="shared" si="602"/>
        <v>29.069419206996088</v>
      </c>
      <c r="GZ116" s="176">
        <f t="shared" si="602"/>
        <v>29.378023580859871</v>
      </c>
      <c r="HA116" s="176">
        <f t="shared" si="602"/>
        <v>29.350330909279126</v>
      </c>
      <c r="HB116" s="176">
        <f t="shared" si="602"/>
        <v>28.9318687896555</v>
      </c>
      <c r="HC116" s="176">
        <f t="shared" si="602"/>
        <v>27.870569712390068</v>
      </c>
      <c r="HD116" s="176">
        <f t="shared" si="584"/>
        <v>27.528714913231436</v>
      </c>
      <c r="HE116" s="176">
        <f t="shared" si="584"/>
        <v>27.107815709387495</v>
      </c>
      <c r="HF116" s="176">
        <f t="shared" si="584"/>
        <v>26.031004410948835</v>
      </c>
      <c r="HG116" s="176">
        <f t="shared" si="584"/>
        <v>25.06402574057644</v>
      </c>
      <c r="HH116" s="176">
        <f t="shared" si="584"/>
        <v>24.701237156649313</v>
      </c>
      <c r="HI116" s="176">
        <f t="shared" si="584"/>
        <v>23.30442086331119</v>
      </c>
      <c r="HJ116" s="176">
        <f t="shared" si="584"/>
        <v>23.215178717925866</v>
      </c>
      <c r="HK116" s="176">
        <f t="shared" si="584"/>
        <v>22.464651491827585</v>
      </c>
      <c r="HL116" s="176">
        <f t="shared" si="584"/>
        <v>21.949884185508846</v>
      </c>
      <c r="HM116" s="176">
        <f t="shared" si="584"/>
        <v>21.305110939231994</v>
      </c>
      <c r="HN116" s="176">
        <f t="shared" si="575"/>
        <v>0</v>
      </c>
      <c r="HO116" s="176">
        <f t="shared" si="575"/>
        <v>0</v>
      </c>
      <c r="HP116" s="176">
        <f t="shared" si="575"/>
        <v>0</v>
      </c>
      <c r="HQ116" s="176">
        <f t="shared" si="575"/>
        <v>0</v>
      </c>
      <c r="HR116" s="176">
        <f t="shared" si="575"/>
        <v>0</v>
      </c>
      <c r="HS116" s="176">
        <f t="shared" si="575"/>
        <v>0</v>
      </c>
      <c r="HT116" s="176">
        <f t="shared" si="575"/>
        <v>0</v>
      </c>
      <c r="HU116" s="176">
        <f t="shared" si="575"/>
        <v>0</v>
      </c>
      <c r="HV116" s="176">
        <f t="shared" si="575"/>
        <v>0</v>
      </c>
      <c r="HW116" s="176">
        <f t="shared" si="575"/>
        <v>0</v>
      </c>
      <c r="HX116" s="176">
        <f t="shared" si="575"/>
        <v>0</v>
      </c>
      <c r="HY116" s="176">
        <f t="shared" si="575"/>
        <v>0</v>
      </c>
      <c r="HZ116" s="176">
        <f t="shared" si="575"/>
        <v>0</v>
      </c>
      <c r="IA116" s="176">
        <f t="shared" si="575"/>
        <v>0</v>
      </c>
      <c r="IB116" s="176">
        <f t="shared" si="575"/>
        <v>0</v>
      </c>
    </row>
    <row r="117" spans="1:236" s="144" customFormat="1">
      <c r="A117" s="418" t="s">
        <v>177</v>
      </c>
      <c r="B117" s="419">
        <f t="shared" ref="B117:B130" si="606">SUM(P117:AX117)*VLOOKUP($A117,input,12,FALSE)</f>
        <v>0</v>
      </c>
      <c r="C117" s="225">
        <f t="shared" ref="C117:C130" si="607">SUM(AZ117:CH117)*VLOOKUP($A117,input,12,FALSE)</f>
        <v>7877004.3765477929</v>
      </c>
      <c r="D117" s="226">
        <f t="shared" si="76"/>
        <v>7877004.3765477929</v>
      </c>
      <c r="E117" s="227">
        <f t="shared" ref="E117:E130" si="608">IF(Years&gt;1,SUM(CJ117:DS117)*VLOOKUP($A117,input,26,FALSE),0)</f>
        <v>0</v>
      </c>
      <c r="F117" s="228">
        <f t="shared" si="596"/>
        <v>0</v>
      </c>
      <c r="G117" s="227">
        <f t="shared" si="597"/>
        <v>0</v>
      </c>
      <c r="H117" s="228">
        <f t="shared" si="598"/>
        <v>0</v>
      </c>
      <c r="I117" s="227">
        <f t="shared" si="81"/>
        <v>0</v>
      </c>
      <c r="J117" s="176">
        <f t="shared" si="82"/>
        <v>7877004.3765477929</v>
      </c>
      <c r="K117" s="228">
        <f t="shared" si="83"/>
        <v>7877004.3765477929</v>
      </c>
      <c r="L117" s="227">
        <f t="shared" ref="L117:L130" si="609">(B117*VLOOKUP($A117,input,16,FALSE))+(E117*VLOOKUP($A117,input,30,FALSE))+(G117*VLOOKUP($A117,input,44,FALSE))</f>
        <v>0</v>
      </c>
      <c r="M117" s="176">
        <f t="shared" ref="M117:M130" si="610">(C117*(VLOOKUP($A117,input,16,FALSE))+(F117*VLOOKUP($A117,input,30,FALSE))+(H117*VLOOKUP($A117,input,44,FALSE)))</f>
        <v>6301603.5012382343</v>
      </c>
      <c r="N117" s="228">
        <f t="shared" si="86"/>
        <v>6301603.5012382343</v>
      </c>
      <c r="O117" s="176">
        <f t="shared" si="356"/>
        <v>1.920039974531372E-2</v>
      </c>
      <c r="P117" s="176">
        <f t="shared" si="599"/>
        <v>0</v>
      </c>
      <c r="Q117" s="176">
        <f t="shared" si="599"/>
        <v>0</v>
      </c>
      <c r="R117" s="176">
        <f t="shared" si="599"/>
        <v>0</v>
      </c>
      <c r="S117" s="176">
        <f t="shared" si="599"/>
        <v>0</v>
      </c>
      <c r="T117" s="176">
        <f t="shared" si="599"/>
        <v>0</v>
      </c>
      <c r="U117" s="176">
        <f t="shared" si="599"/>
        <v>0</v>
      </c>
      <c r="V117" s="176">
        <f t="shared" si="599"/>
        <v>0</v>
      </c>
      <c r="W117" s="176">
        <f t="shared" si="599"/>
        <v>0</v>
      </c>
      <c r="X117" s="176">
        <f t="shared" si="599"/>
        <v>0</v>
      </c>
      <c r="Y117" s="176">
        <f t="shared" si="599"/>
        <v>0</v>
      </c>
      <c r="Z117" s="176">
        <f t="shared" si="580"/>
        <v>0</v>
      </c>
      <c r="AA117" s="176">
        <f t="shared" si="580"/>
        <v>0</v>
      </c>
      <c r="AB117" s="176">
        <f t="shared" si="580"/>
        <v>0</v>
      </c>
      <c r="AC117" s="176">
        <f t="shared" si="580"/>
        <v>0</v>
      </c>
      <c r="AD117" s="176">
        <f t="shared" si="580"/>
        <v>0</v>
      </c>
      <c r="AE117" s="176">
        <f t="shared" si="580"/>
        <v>0</v>
      </c>
      <c r="AF117" s="176">
        <f t="shared" si="580"/>
        <v>0</v>
      </c>
      <c r="AG117" s="176">
        <f t="shared" si="580"/>
        <v>0</v>
      </c>
      <c r="AH117" s="176">
        <f t="shared" si="580"/>
        <v>0</v>
      </c>
      <c r="AI117" s="176">
        <f t="shared" si="580"/>
        <v>0</v>
      </c>
      <c r="AJ117" s="176">
        <f t="shared" si="571"/>
        <v>0</v>
      </c>
      <c r="AK117" s="176">
        <f t="shared" si="571"/>
        <v>0</v>
      </c>
      <c r="AL117" s="176">
        <f t="shared" si="571"/>
        <v>0</v>
      </c>
      <c r="AM117" s="176">
        <f t="shared" si="571"/>
        <v>0</v>
      </c>
      <c r="AN117" s="176">
        <f t="shared" si="571"/>
        <v>0</v>
      </c>
      <c r="AO117" s="176">
        <f t="shared" si="571"/>
        <v>0</v>
      </c>
      <c r="AP117" s="176">
        <f t="shared" si="571"/>
        <v>0</v>
      </c>
      <c r="AQ117" s="176">
        <f t="shared" si="571"/>
        <v>0</v>
      </c>
      <c r="AR117" s="176">
        <f t="shared" si="571"/>
        <v>0</v>
      </c>
      <c r="AS117" s="176">
        <f t="shared" si="571"/>
        <v>0</v>
      </c>
      <c r="AT117" s="176">
        <f t="shared" si="571"/>
        <v>0</v>
      </c>
      <c r="AU117" s="176">
        <f t="shared" si="571"/>
        <v>0</v>
      </c>
      <c r="AV117" s="176">
        <f t="shared" si="571"/>
        <v>0</v>
      </c>
      <c r="AW117" s="176">
        <f t="shared" si="571"/>
        <v>0</v>
      </c>
      <c r="AX117" s="176">
        <f t="shared" si="571"/>
        <v>0</v>
      </c>
      <c r="AY117" s="187"/>
      <c r="AZ117" s="176">
        <f t="shared" si="600"/>
        <v>1.920039974531372E-2</v>
      </c>
      <c r="BA117" s="176">
        <f t="shared" si="600"/>
        <v>1.890588976789E-2</v>
      </c>
      <c r="BB117" s="176">
        <f t="shared" si="600"/>
        <v>1.9018670136773691E-2</v>
      </c>
      <c r="BC117" s="176">
        <f t="shared" si="600"/>
        <v>1.8706262954034457E-2</v>
      </c>
      <c r="BD117" s="176">
        <f t="shared" si="600"/>
        <v>1.733911001877925E-2</v>
      </c>
      <c r="BE117" s="176">
        <f t="shared" si="600"/>
        <v>1.6749857397821265E-2</v>
      </c>
      <c r="BF117" s="176">
        <f t="shared" si="600"/>
        <v>1.6384178953223069E-2</v>
      </c>
      <c r="BG117" s="176">
        <f t="shared" si="600"/>
        <v>1.6488786339292287E-2</v>
      </c>
      <c r="BH117" s="176">
        <f t="shared" si="600"/>
        <v>1.6663833234717922E-2</v>
      </c>
      <c r="BI117" s="176">
        <f t="shared" si="600"/>
        <v>1.664812536860585E-2</v>
      </c>
      <c r="BJ117" s="176">
        <f t="shared" si="581"/>
        <v>1.641076484783216E-2</v>
      </c>
      <c r="BK117" s="176">
        <f t="shared" si="581"/>
        <v>1.5808773676198908E-2</v>
      </c>
      <c r="BL117" s="176">
        <f t="shared" si="581"/>
        <v>1.56148664397918E-2</v>
      </c>
      <c r="BM117" s="176">
        <f t="shared" si="581"/>
        <v>1.5376123553559979E-2</v>
      </c>
      <c r="BN117" s="176">
        <f t="shared" si="581"/>
        <v>1.4765333523623025E-2</v>
      </c>
      <c r="BO117" s="176">
        <f t="shared" si="581"/>
        <v>1.421684287174973E-2</v>
      </c>
      <c r="BP117" s="176">
        <f t="shared" si="581"/>
        <v>1.4011061552071038E-2</v>
      </c>
      <c r="BQ117" s="176">
        <f t="shared" si="581"/>
        <v>1.3218757954531273E-2</v>
      </c>
      <c r="BR117" s="176">
        <f t="shared" si="581"/>
        <v>1.3168137931570357E-2</v>
      </c>
      <c r="BS117" s="176">
        <f t="shared" si="581"/>
        <v>1.2742423094103705E-2</v>
      </c>
      <c r="BT117" s="176">
        <f t="shared" si="572"/>
        <v>1.2450436244696687E-2</v>
      </c>
      <c r="BU117" s="176">
        <f t="shared" si="572"/>
        <v>1.2084707290174189E-2</v>
      </c>
      <c r="BV117" s="176">
        <f t="shared" si="572"/>
        <v>1.1595268043917141E-2</v>
      </c>
      <c r="BW117" s="176">
        <f t="shared" si="572"/>
        <v>1.1043398918619385E-2</v>
      </c>
      <c r="BX117" s="176">
        <f t="shared" si="572"/>
        <v>1.0517795639898303E-2</v>
      </c>
      <c r="BY117" s="176">
        <f t="shared" si="572"/>
        <v>1.0017208102131445E-2</v>
      </c>
      <c r="BZ117" s="176">
        <f t="shared" si="572"/>
        <v>9.5404456976479254E-3</v>
      </c>
      <c r="CA117" s="176">
        <f t="shared" si="572"/>
        <v>9.086374484962698E-3</v>
      </c>
      <c r="CB117" s="176">
        <f t="shared" si="572"/>
        <v>8.653914491786879E-3</v>
      </c>
      <c r="CC117" s="176">
        <f t="shared" si="572"/>
        <v>8.2420371463994731E-3</v>
      </c>
      <c r="CD117" s="176">
        <f t="shared" si="572"/>
        <v>7.8497628312713084E-3</v>
      </c>
      <c r="CE117" s="176">
        <f t="shared" si="572"/>
        <v>7.4761585531225912E-3</v>
      </c>
      <c r="CF117" s="176">
        <f t="shared" si="572"/>
        <v>7.1203357238725593E-3</v>
      </c>
      <c r="CG117" s="176">
        <f t="shared" si="572"/>
        <v>6.7814480472033409E-3</v>
      </c>
      <c r="CH117" s="176">
        <f t="shared" si="572"/>
        <v>6.458689505711445E-3</v>
      </c>
      <c r="CI117" s="187"/>
      <c r="CJ117" s="176">
        <v>0</v>
      </c>
      <c r="CK117" s="176">
        <f t="shared" si="557"/>
        <v>0</v>
      </c>
      <c r="CL117" s="176">
        <f t="shared" si="557"/>
        <v>0</v>
      </c>
      <c r="CM117" s="176">
        <f t="shared" si="557"/>
        <v>0</v>
      </c>
      <c r="CN117" s="176">
        <f t="shared" si="557"/>
        <v>0</v>
      </c>
      <c r="CO117" s="176">
        <f t="shared" si="557"/>
        <v>0</v>
      </c>
      <c r="CP117" s="176">
        <f t="shared" si="557"/>
        <v>0</v>
      </c>
      <c r="CQ117" s="176">
        <f t="shared" si="557"/>
        <v>0</v>
      </c>
      <c r="CR117" s="176">
        <f t="shared" si="557"/>
        <v>0</v>
      </c>
      <c r="CS117" s="176">
        <f t="shared" si="557"/>
        <v>0</v>
      </c>
      <c r="CT117" s="176">
        <f t="shared" si="557"/>
        <v>0</v>
      </c>
      <c r="CU117" s="176">
        <f t="shared" si="557"/>
        <v>0</v>
      </c>
      <c r="CV117" s="176">
        <f t="shared" si="557"/>
        <v>0</v>
      </c>
      <c r="CW117" s="176">
        <f t="shared" si="557"/>
        <v>0</v>
      </c>
      <c r="CX117" s="176">
        <f t="shared" si="557"/>
        <v>0</v>
      </c>
      <c r="CY117" s="176">
        <f t="shared" si="557"/>
        <v>0</v>
      </c>
      <c r="CZ117" s="176">
        <f t="shared" si="557"/>
        <v>0</v>
      </c>
      <c r="DA117" s="176">
        <f t="shared" si="547"/>
        <v>0</v>
      </c>
      <c r="DB117" s="176">
        <f t="shared" si="547"/>
        <v>0</v>
      </c>
      <c r="DC117" s="176">
        <f t="shared" si="547"/>
        <v>0</v>
      </c>
      <c r="DD117" s="176">
        <f t="shared" si="547"/>
        <v>0</v>
      </c>
      <c r="DE117" s="176">
        <f t="shared" si="547"/>
        <v>0</v>
      </c>
      <c r="DF117" s="176">
        <f t="shared" si="547"/>
        <v>0</v>
      </c>
      <c r="DG117" s="176">
        <f t="shared" si="547"/>
        <v>0</v>
      </c>
      <c r="DH117" s="176">
        <f t="shared" si="547"/>
        <v>0</v>
      </c>
      <c r="DI117" s="176">
        <f t="shared" si="547"/>
        <v>0</v>
      </c>
      <c r="DJ117" s="176">
        <f t="shared" si="548"/>
        <v>0</v>
      </c>
      <c r="DK117" s="176">
        <f t="shared" si="548"/>
        <v>0</v>
      </c>
      <c r="DL117" s="176">
        <f t="shared" si="548"/>
        <v>0</v>
      </c>
      <c r="DM117" s="176">
        <f t="shared" si="548"/>
        <v>0</v>
      </c>
      <c r="DN117" s="176">
        <f t="shared" si="548"/>
        <v>0</v>
      </c>
      <c r="DO117" s="176">
        <f t="shared" si="548"/>
        <v>0</v>
      </c>
      <c r="DP117" s="176">
        <f t="shared" si="548"/>
        <v>0</v>
      </c>
      <c r="DQ117" s="176">
        <f t="shared" si="548"/>
        <v>0</v>
      </c>
      <c r="DR117" s="176">
        <f t="shared" si="548"/>
        <v>0</v>
      </c>
      <c r="DS117" s="176">
        <f t="shared" si="548"/>
        <v>0</v>
      </c>
      <c r="DT117" s="187"/>
      <c r="DU117" s="176">
        <v>0</v>
      </c>
      <c r="DV117" s="176">
        <f t="shared" si="573"/>
        <v>1.890588976789E-2</v>
      </c>
      <c r="DW117" s="176">
        <f t="shared" si="573"/>
        <v>1.9018670136773691E-2</v>
      </c>
      <c r="DX117" s="176">
        <f t="shared" si="573"/>
        <v>1.8706262954034457E-2</v>
      </c>
      <c r="DY117" s="176">
        <f t="shared" si="573"/>
        <v>1.733911001877925E-2</v>
      </c>
      <c r="DZ117" s="176">
        <f t="shared" si="573"/>
        <v>1.6749857397821265E-2</v>
      </c>
      <c r="EA117" s="176">
        <f t="shared" si="573"/>
        <v>1.6384178953223069E-2</v>
      </c>
      <c r="EB117" s="176">
        <f t="shared" si="573"/>
        <v>1.6488786339292287E-2</v>
      </c>
      <c r="EC117" s="176">
        <f t="shared" si="573"/>
        <v>1.6663833234717922E-2</v>
      </c>
      <c r="ED117" s="176">
        <f t="shared" si="573"/>
        <v>1.664812536860585E-2</v>
      </c>
      <c r="EE117" s="176">
        <f t="shared" si="573"/>
        <v>1.641076484783216E-2</v>
      </c>
      <c r="EF117" s="176">
        <f t="shared" si="539"/>
        <v>1.5808773676198908E-2</v>
      </c>
      <c r="EG117" s="176">
        <f t="shared" si="539"/>
        <v>1.56148664397918E-2</v>
      </c>
      <c r="EH117" s="176">
        <f t="shared" si="539"/>
        <v>1.5376123553559979E-2</v>
      </c>
      <c r="EI117" s="176">
        <f t="shared" si="539"/>
        <v>1.4765333523623025E-2</v>
      </c>
      <c r="EJ117" s="176">
        <f t="shared" si="539"/>
        <v>1.421684287174973E-2</v>
      </c>
      <c r="EK117" s="176">
        <f t="shared" si="539"/>
        <v>1.4011061552071038E-2</v>
      </c>
      <c r="EL117" s="176">
        <f t="shared" si="539"/>
        <v>1.3218757954531273E-2</v>
      </c>
      <c r="EM117" s="176">
        <f t="shared" si="539"/>
        <v>1.3168137931570357E-2</v>
      </c>
      <c r="EN117" s="176">
        <f t="shared" si="539"/>
        <v>1.2742423094103705E-2</v>
      </c>
      <c r="EO117" s="176">
        <f t="shared" si="539"/>
        <v>1.2450436244696687E-2</v>
      </c>
      <c r="EP117" s="176">
        <f t="shared" si="582"/>
        <v>1.2084707290174189E-2</v>
      </c>
      <c r="EQ117" s="176">
        <f t="shared" si="582"/>
        <v>1.1595268043917141E-2</v>
      </c>
      <c r="ER117" s="176">
        <f t="shared" si="582"/>
        <v>1.1043398918619385E-2</v>
      </c>
      <c r="ES117" s="176">
        <f t="shared" si="582"/>
        <v>1.0517795639898303E-2</v>
      </c>
      <c r="ET117" s="176">
        <f t="shared" si="582"/>
        <v>1.0017208102131445E-2</v>
      </c>
      <c r="EU117" s="176">
        <f t="shared" si="582"/>
        <v>9.5404456976479254E-3</v>
      </c>
      <c r="EV117" s="176">
        <f t="shared" si="582"/>
        <v>9.086374484962698E-3</v>
      </c>
      <c r="EW117" s="176">
        <f t="shared" si="582"/>
        <v>8.653914491786879E-3</v>
      </c>
      <c r="EX117" s="176">
        <f t="shared" si="582"/>
        <v>8.2420371463994731E-3</v>
      </c>
      <c r="EY117" s="176">
        <f t="shared" si="582"/>
        <v>7.8497628312713084E-3</v>
      </c>
      <c r="EZ117" s="176">
        <f t="shared" si="582"/>
        <v>7.4761585531225912E-3</v>
      </c>
      <c r="FA117" s="176">
        <f t="shared" si="582"/>
        <v>7.1203357238725593E-3</v>
      </c>
      <c r="FB117" s="176">
        <f t="shared" si="582"/>
        <v>6.7814480472033409E-3</v>
      </c>
      <c r="FC117" s="176">
        <f t="shared" si="582"/>
        <v>6.458689505711445E-3</v>
      </c>
      <c r="FD117" s="176">
        <f t="shared" si="582"/>
        <v>6.1512924438594232E-3</v>
      </c>
      <c r="FE117" s="187"/>
      <c r="FF117" s="176">
        <v>0</v>
      </c>
      <c r="FG117" s="176">
        <v>115</v>
      </c>
      <c r="FH117" s="176">
        <f t="shared" si="601"/>
        <v>0</v>
      </c>
      <c r="FI117" s="176">
        <f t="shared" si="601"/>
        <v>0</v>
      </c>
      <c r="FJ117" s="176">
        <f t="shared" si="601"/>
        <v>0</v>
      </c>
      <c r="FK117" s="176">
        <f t="shared" si="601"/>
        <v>0</v>
      </c>
      <c r="FL117" s="176">
        <f t="shared" si="601"/>
        <v>0</v>
      </c>
      <c r="FM117" s="176">
        <f t="shared" si="601"/>
        <v>0</v>
      </c>
      <c r="FN117" s="176">
        <f t="shared" si="601"/>
        <v>0</v>
      </c>
      <c r="FO117" s="176">
        <f t="shared" si="601"/>
        <v>0</v>
      </c>
      <c r="FP117" s="176">
        <f t="shared" si="601"/>
        <v>0</v>
      </c>
      <c r="FQ117" s="176">
        <f t="shared" si="601"/>
        <v>0</v>
      </c>
      <c r="FR117" s="176">
        <f t="shared" si="583"/>
        <v>0</v>
      </c>
      <c r="FS117" s="176">
        <f t="shared" si="583"/>
        <v>0</v>
      </c>
      <c r="FT117" s="176">
        <f t="shared" si="583"/>
        <v>0</v>
      </c>
      <c r="FU117" s="176">
        <f t="shared" si="583"/>
        <v>0</v>
      </c>
      <c r="FV117" s="176">
        <f t="shared" si="583"/>
        <v>0</v>
      </c>
      <c r="FW117" s="176">
        <f t="shared" si="583"/>
        <v>0</v>
      </c>
      <c r="FX117" s="176">
        <f t="shared" si="583"/>
        <v>0</v>
      </c>
      <c r="FY117" s="176">
        <f t="shared" si="583"/>
        <v>0</v>
      </c>
      <c r="FZ117" s="176">
        <f t="shared" si="583"/>
        <v>0</v>
      </c>
      <c r="GA117" s="176">
        <f t="shared" si="583"/>
        <v>0</v>
      </c>
      <c r="GB117" s="176">
        <f t="shared" si="574"/>
        <v>0</v>
      </c>
      <c r="GC117" s="176">
        <f t="shared" si="574"/>
        <v>0</v>
      </c>
      <c r="GD117" s="176">
        <f t="shared" si="574"/>
        <v>0</v>
      </c>
      <c r="GE117" s="176">
        <f t="shared" si="574"/>
        <v>0</v>
      </c>
      <c r="GF117" s="176">
        <f t="shared" si="574"/>
        <v>0</v>
      </c>
      <c r="GG117" s="176">
        <f t="shared" si="574"/>
        <v>0</v>
      </c>
      <c r="GH117" s="176">
        <f t="shared" si="574"/>
        <v>0</v>
      </c>
      <c r="GI117" s="176">
        <f t="shared" si="574"/>
        <v>0</v>
      </c>
      <c r="GJ117" s="176">
        <f t="shared" si="574"/>
        <v>0</v>
      </c>
      <c r="GK117" s="176">
        <f t="shared" si="574"/>
        <v>0</v>
      </c>
      <c r="GL117" s="176">
        <f t="shared" si="574"/>
        <v>0</v>
      </c>
      <c r="GM117" s="176">
        <f t="shared" si="574"/>
        <v>0</v>
      </c>
      <c r="GN117" s="176">
        <f t="shared" si="574"/>
        <v>0</v>
      </c>
      <c r="GO117" s="176">
        <f t="shared" si="574"/>
        <v>0</v>
      </c>
      <c r="GP117" s="176">
        <f t="shared" si="574"/>
        <v>0</v>
      </c>
      <c r="GQ117" s="187"/>
      <c r="GR117" s="176">
        <v>0</v>
      </c>
      <c r="GS117" s="176">
        <v>0</v>
      </c>
      <c r="GT117" s="176">
        <f t="shared" si="602"/>
        <v>1.9018670136773691E-2</v>
      </c>
      <c r="GU117" s="176">
        <f t="shared" si="602"/>
        <v>1.8706262954034457E-2</v>
      </c>
      <c r="GV117" s="176">
        <f t="shared" si="602"/>
        <v>1.733911001877925E-2</v>
      </c>
      <c r="GW117" s="176">
        <f t="shared" si="602"/>
        <v>1.6749857397821265E-2</v>
      </c>
      <c r="GX117" s="176">
        <f t="shared" si="602"/>
        <v>1.6384178953223069E-2</v>
      </c>
      <c r="GY117" s="176">
        <f t="shared" si="602"/>
        <v>1.6488786339292287E-2</v>
      </c>
      <c r="GZ117" s="176">
        <f t="shared" si="602"/>
        <v>1.6663833234717922E-2</v>
      </c>
      <c r="HA117" s="176">
        <f t="shared" si="602"/>
        <v>1.664812536860585E-2</v>
      </c>
      <c r="HB117" s="176">
        <f t="shared" si="602"/>
        <v>1.641076484783216E-2</v>
      </c>
      <c r="HC117" s="176">
        <f t="shared" si="602"/>
        <v>1.5808773676198908E-2</v>
      </c>
      <c r="HD117" s="176">
        <f t="shared" si="584"/>
        <v>1.56148664397918E-2</v>
      </c>
      <c r="HE117" s="176">
        <f t="shared" si="584"/>
        <v>1.5376123553559979E-2</v>
      </c>
      <c r="HF117" s="176">
        <f t="shared" si="584"/>
        <v>1.4765333523623025E-2</v>
      </c>
      <c r="HG117" s="176">
        <f t="shared" si="584"/>
        <v>1.421684287174973E-2</v>
      </c>
      <c r="HH117" s="176">
        <f t="shared" si="584"/>
        <v>1.4011061552071038E-2</v>
      </c>
      <c r="HI117" s="176">
        <f t="shared" si="584"/>
        <v>1.3218757954531273E-2</v>
      </c>
      <c r="HJ117" s="176">
        <f t="shared" si="584"/>
        <v>1.3168137931570357E-2</v>
      </c>
      <c r="HK117" s="176">
        <f t="shared" si="584"/>
        <v>1.2742423094103705E-2</v>
      </c>
      <c r="HL117" s="176">
        <f t="shared" si="584"/>
        <v>1.2450436244696687E-2</v>
      </c>
      <c r="HM117" s="176">
        <f t="shared" si="584"/>
        <v>1.2084707290174189E-2</v>
      </c>
      <c r="HN117" s="176">
        <f t="shared" si="575"/>
        <v>1.1595268043917141E-2</v>
      </c>
      <c r="HO117" s="176">
        <f t="shared" si="575"/>
        <v>1.1043398918619385E-2</v>
      </c>
      <c r="HP117" s="176">
        <f t="shared" si="575"/>
        <v>1.0517795639898303E-2</v>
      </c>
      <c r="HQ117" s="176">
        <f t="shared" si="575"/>
        <v>1.0017208102131445E-2</v>
      </c>
      <c r="HR117" s="176">
        <f t="shared" si="575"/>
        <v>9.5404456976479254E-3</v>
      </c>
      <c r="HS117" s="176">
        <f t="shared" si="575"/>
        <v>9.086374484962698E-3</v>
      </c>
      <c r="HT117" s="176">
        <f t="shared" si="575"/>
        <v>8.653914491786879E-3</v>
      </c>
      <c r="HU117" s="176">
        <f t="shared" si="575"/>
        <v>8.2420371463994731E-3</v>
      </c>
      <c r="HV117" s="176">
        <f t="shared" si="575"/>
        <v>7.8497628312713084E-3</v>
      </c>
      <c r="HW117" s="176">
        <f t="shared" si="575"/>
        <v>7.4761585531225912E-3</v>
      </c>
      <c r="HX117" s="176">
        <f t="shared" si="575"/>
        <v>7.1203357238725593E-3</v>
      </c>
      <c r="HY117" s="176">
        <f t="shared" si="575"/>
        <v>6.7814480472033409E-3</v>
      </c>
      <c r="HZ117" s="176">
        <f t="shared" si="575"/>
        <v>6.458689505711445E-3</v>
      </c>
      <c r="IA117" s="176">
        <f t="shared" si="575"/>
        <v>6.1512924438594232E-3</v>
      </c>
      <c r="IB117" s="176">
        <f t="shared" si="575"/>
        <v>5.8585257421681879E-3</v>
      </c>
    </row>
    <row r="118" spans="1:236" s="144" customFormat="1">
      <c r="A118" s="418" t="s">
        <v>178</v>
      </c>
      <c r="B118" s="419">
        <f t="shared" ref="B118" si="611">SUM(P118:AX118)*VLOOKUP($A118,input,12,FALSE)</f>
        <v>0</v>
      </c>
      <c r="C118" s="225">
        <f t="shared" ref="C118" si="612">SUM(AZ118:CH118)*VLOOKUP($A118,input,12,FALSE)</f>
        <v>1299392.1237701341</v>
      </c>
      <c r="D118" s="226">
        <f t="shared" ref="D118" si="613">SUM(B118:C118)</f>
        <v>1299392.1237701341</v>
      </c>
      <c r="E118" s="227">
        <f t="shared" ref="E118" si="614">IF(Years&gt;1,SUM(CJ118:DS118)*VLOOKUP($A118,input,26,FALSE),0)</f>
        <v>0</v>
      </c>
      <c r="F118" s="228">
        <f t="shared" ref="F118" si="615">IF(Years&gt;1,SUM(DU118:FD118)*VLOOKUP($A118,input,26,FALSE),0)</f>
        <v>0</v>
      </c>
      <c r="G118" s="227">
        <f t="shared" ref="G118" si="616">IF(Years&gt;2,SUM(FF118:GP118)*VLOOKUP($A118,input,40,FALSE),0)</f>
        <v>0</v>
      </c>
      <c r="H118" s="228">
        <f t="shared" ref="H118" si="617">IF(Years&gt;2,SUM(GR118:IB118)*VLOOKUP($A118,input,40,FALSE),0)</f>
        <v>0</v>
      </c>
      <c r="I118" s="227">
        <f t="shared" ref="I118" si="618">B118+E118+G118</f>
        <v>0</v>
      </c>
      <c r="J118" s="176">
        <f t="shared" ref="J118" si="619">H118+F118+C118</f>
        <v>1299392.1237701341</v>
      </c>
      <c r="K118" s="228">
        <f t="shared" ref="K118" si="620">SUM(I118:J118)</f>
        <v>1299392.1237701341</v>
      </c>
      <c r="L118" s="227">
        <f t="shared" ref="L118" si="621">(B118*VLOOKUP($A118,input,16,FALSE))+(E118*VLOOKUP($A118,input,30,FALSE))+(G118*VLOOKUP($A118,input,44,FALSE))</f>
        <v>0</v>
      </c>
      <c r="M118" s="176">
        <f t="shared" ref="M118" si="622">(C118*(VLOOKUP($A118,input,16,FALSE))+(F118*VLOOKUP($A118,input,30,FALSE))+(H118*VLOOKUP($A118,input,44,FALSE)))</f>
        <v>1039513.6990161072</v>
      </c>
      <c r="N118" s="228">
        <f t="shared" ref="N118" si="623">SUM(L118:M118)</f>
        <v>1039513.6990161072</v>
      </c>
      <c r="O118" s="176">
        <f t="shared" si="356"/>
        <v>4.709532013001479E-3</v>
      </c>
      <c r="P118" s="176">
        <f t="shared" si="599"/>
        <v>0</v>
      </c>
      <c r="Q118" s="176">
        <f t="shared" si="599"/>
        <v>0</v>
      </c>
      <c r="R118" s="176">
        <f t="shared" si="599"/>
        <v>0</v>
      </c>
      <c r="S118" s="176">
        <f t="shared" si="599"/>
        <v>0</v>
      </c>
      <c r="T118" s="176">
        <f t="shared" si="599"/>
        <v>0</v>
      </c>
      <c r="U118" s="176">
        <f t="shared" si="599"/>
        <v>0</v>
      </c>
      <c r="V118" s="176">
        <f t="shared" si="599"/>
        <v>0</v>
      </c>
      <c r="W118" s="176">
        <f t="shared" si="599"/>
        <v>0</v>
      </c>
      <c r="X118" s="176">
        <f t="shared" si="599"/>
        <v>0</v>
      </c>
      <c r="Y118" s="176">
        <f t="shared" si="599"/>
        <v>0</v>
      </c>
      <c r="Z118" s="176">
        <f t="shared" si="580"/>
        <v>0</v>
      </c>
      <c r="AA118" s="176">
        <f t="shared" si="580"/>
        <v>0</v>
      </c>
      <c r="AB118" s="176">
        <f t="shared" si="580"/>
        <v>0</v>
      </c>
      <c r="AC118" s="176">
        <f t="shared" si="580"/>
        <v>0</v>
      </c>
      <c r="AD118" s="176">
        <f t="shared" si="580"/>
        <v>0</v>
      </c>
      <c r="AE118" s="176">
        <f t="shared" si="580"/>
        <v>0</v>
      </c>
      <c r="AF118" s="176">
        <f t="shared" si="580"/>
        <v>0</v>
      </c>
      <c r="AG118" s="176">
        <f t="shared" si="580"/>
        <v>0</v>
      </c>
      <c r="AH118" s="176">
        <f t="shared" si="580"/>
        <v>0</v>
      </c>
      <c r="AI118" s="176">
        <f t="shared" si="580"/>
        <v>0</v>
      </c>
      <c r="AJ118" s="176">
        <f t="shared" si="571"/>
        <v>0</v>
      </c>
      <c r="AK118" s="176">
        <f t="shared" si="571"/>
        <v>0</v>
      </c>
      <c r="AL118" s="176">
        <f t="shared" si="571"/>
        <v>0</v>
      </c>
      <c r="AM118" s="176">
        <f t="shared" si="571"/>
        <v>0</v>
      </c>
      <c r="AN118" s="176">
        <f t="shared" si="571"/>
        <v>0</v>
      </c>
      <c r="AO118" s="176">
        <f t="shared" si="571"/>
        <v>0</v>
      </c>
      <c r="AP118" s="176">
        <f t="shared" si="571"/>
        <v>0</v>
      </c>
      <c r="AQ118" s="176">
        <f t="shared" si="571"/>
        <v>0</v>
      </c>
      <c r="AR118" s="176">
        <f t="shared" si="571"/>
        <v>0</v>
      </c>
      <c r="AS118" s="176">
        <f t="shared" si="571"/>
        <v>0</v>
      </c>
      <c r="AT118" s="176">
        <f t="shared" si="571"/>
        <v>0</v>
      </c>
      <c r="AU118" s="176">
        <f t="shared" si="571"/>
        <v>0</v>
      </c>
      <c r="AV118" s="176">
        <f t="shared" si="571"/>
        <v>0</v>
      </c>
      <c r="AW118" s="176">
        <f t="shared" si="571"/>
        <v>0</v>
      </c>
      <c r="AX118" s="176">
        <f t="shared" si="571"/>
        <v>0</v>
      </c>
      <c r="AY118" s="187"/>
      <c r="AZ118" s="176">
        <f t="shared" si="600"/>
        <v>4.709532013001479E-3</v>
      </c>
      <c r="BA118" s="176">
        <f t="shared" si="600"/>
        <v>4.6372937166522634E-3</v>
      </c>
      <c r="BB118" s="176">
        <f t="shared" si="600"/>
        <v>4.6649568260010935E-3</v>
      </c>
      <c r="BC118" s="176">
        <f t="shared" si="600"/>
        <v>4.5883286491027906E-3</v>
      </c>
      <c r="BD118" s="176">
        <f t="shared" si="600"/>
        <v>4.2529892498892495E-3</v>
      </c>
      <c r="BE118" s="176">
        <f t="shared" si="600"/>
        <v>4.1084555881448388E-3</v>
      </c>
      <c r="BF118" s="176">
        <f t="shared" si="600"/>
        <v>4.0187608753188657E-3</v>
      </c>
      <c r="BG118" s="176">
        <f t="shared" si="600"/>
        <v>4.0444192907698063E-3</v>
      </c>
      <c r="BH118" s="176">
        <f t="shared" si="600"/>
        <v>4.0873553217232635E-3</v>
      </c>
      <c r="BI118" s="176">
        <f t="shared" si="600"/>
        <v>4.0835024489033218E-3</v>
      </c>
      <c r="BJ118" s="176">
        <f t="shared" si="581"/>
        <v>4.0252819438078881E-3</v>
      </c>
      <c r="BK118" s="176">
        <f t="shared" si="581"/>
        <v>3.877623731897845E-3</v>
      </c>
      <c r="BL118" s="176">
        <f t="shared" si="581"/>
        <v>3.8300615795715735E-3</v>
      </c>
      <c r="BM118" s="176">
        <f t="shared" si="581"/>
        <v>3.7715020037033913E-3</v>
      </c>
      <c r="BN118" s="176">
        <f t="shared" si="581"/>
        <v>3.6216855812660253E-3</v>
      </c>
      <c r="BO118" s="176">
        <f t="shared" si="581"/>
        <v>3.4871501383537075E-3</v>
      </c>
      <c r="BP118" s="176">
        <f t="shared" si="581"/>
        <v>3.4366754750362926E-3</v>
      </c>
      <c r="BQ118" s="176">
        <f t="shared" si="581"/>
        <v>3.2423368567718212E-3</v>
      </c>
      <c r="BR118" s="176">
        <f t="shared" si="581"/>
        <v>3.2299206247248043E-3</v>
      </c>
      <c r="BS118" s="176">
        <f t="shared" si="581"/>
        <v>3.1255000042141167E-3</v>
      </c>
      <c r="BT118" s="176">
        <f t="shared" si="572"/>
        <v>3.0538805883218285E-3</v>
      </c>
      <c r="BU118" s="176">
        <f t="shared" si="572"/>
        <v>2.9641734862691405E-3</v>
      </c>
      <c r="BV118" s="176">
        <f t="shared" si="572"/>
        <v>2.8441223503947706E-3</v>
      </c>
      <c r="BW118" s="176">
        <f t="shared" si="572"/>
        <v>2.7087582253217356E-3</v>
      </c>
      <c r="BX118" s="176">
        <f t="shared" si="572"/>
        <v>2.5798366663901499E-3</v>
      </c>
      <c r="BY118" s="176">
        <f t="shared" si="572"/>
        <v>2.4570510439190334E-3</v>
      </c>
      <c r="BZ118" s="176">
        <f t="shared" si="572"/>
        <v>2.340109322064585E-3</v>
      </c>
      <c r="CA118" s="176">
        <f t="shared" si="572"/>
        <v>2.2287333642361331E-3</v>
      </c>
      <c r="CB118" s="176">
        <f t="shared" si="572"/>
        <v>2.1226582715703664E-3</v>
      </c>
      <c r="CC118" s="176">
        <f t="shared" si="572"/>
        <v>2.0216317528904365E-3</v>
      </c>
      <c r="CD118" s="176">
        <f t="shared" si="572"/>
        <v>1.9254135246514531E-3</v>
      </c>
      <c r="CE118" s="176">
        <f t="shared" si="572"/>
        <v>1.8337747394451638E-3</v>
      </c>
      <c r="CF118" s="176">
        <f t="shared" si="572"/>
        <v>1.7464974417045899E-3</v>
      </c>
      <c r="CG118" s="176">
        <f t="shared" si="572"/>
        <v>1.6633740493140271E-3</v>
      </c>
      <c r="CH118" s="176">
        <f t="shared" si="572"/>
        <v>1.5842068598914867E-3</v>
      </c>
      <c r="CI118" s="187"/>
      <c r="CJ118" s="176">
        <v>0</v>
      </c>
      <c r="CK118" s="176">
        <f t="shared" si="557"/>
        <v>0</v>
      </c>
      <c r="CL118" s="176">
        <f t="shared" si="557"/>
        <v>0</v>
      </c>
      <c r="CM118" s="176">
        <f t="shared" si="557"/>
        <v>0</v>
      </c>
      <c r="CN118" s="176">
        <f t="shared" si="557"/>
        <v>0</v>
      </c>
      <c r="CO118" s="176">
        <f t="shared" si="557"/>
        <v>0</v>
      </c>
      <c r="CP118" s="176">
        <f t="shared" si="557"/>
        <v>0</v>
      </c>
      <c r="CQ118" s="176">
        <f t="shared" si="557"/>
        <v>0</v>
      </c>
      <c r="CR118" s="176">
        <f t="shared" si="557"/>
        <v>0</v>
      </c>
      <c r="CS118" s="176">
        <f t="shared" si="557"/>
        <v>0</v>
      </c>
      <c r="CT118" s="176">
        <f t="shared" si="557"/>
        <v>0</v>
      </c>
      <c r="CU118" s="176">
        <f t="shared" si="557"/>
        <v>0</v>
      </c>
      <c r="CV118" s="176">
        <f t="shared" si="557"/>
        <v>0</v>
      </c>
      <c r="CW118" s="176">
        <f t="shared" si="557"/>
        <v>0</v>
      </c>
      <c r="CX118" s="176">
        <f t="shared" si="557"/>
        <v>0</v>
      </c>
      <c r="CY118" s="176">
        <f t="shared" si="557"/>
        <v>0</v>
      </c>
      <c r="CZ118" s="176">
        <f t="shared" si="557"/>
        <v>0</v>
      </c>
      <c r="DA118" s="176">
        <f t="shared" si="547"/>
        <v>0</v>
      </c>
      <c r="DB118" s="176">
        <f t="shared" si="547"/>
        <v>0</v>
      </c>
      <c r="DC118" s="176">
        <f t="shared" si="547"/>
        <v>0</v>
      </c>
      <c r="DD118" s="176">
        <f t="shared" si="547"/>
        <v>0</v>
      </c>
      <c r="DE118" s="176">
        <f t="shared" si="547"/>
        <v>0</v>
      </c>
      <c r="DF118" s="176">
        <f t="shared" si="547"/>
        <v>0</v>
      </c>
      <c r="DG118" s="176">
        <f t="shared" si="547"/>
        <v>0</v>
      </c>
      <c r="DH118" s="176">
        <f t="shared" si="547"/>
        <v>0</v>
      </c>
      <c r="DI118" s="176">
        <f t="shared" si="547"/>
        <v>0</v>
      </c>
      <c r="DJ118" s="176">
        <f t="shared" si="548"/>
        <v>0</v>
      </c>
      <c r="DK118" s="176">
        <f t="shared" si="548"/>
        <v>0</v>
      </c>
      <c r="DL118" s="176">
        <f t="shared" si="548"/>
        <v>0</v>
      </c>
      <c r="DM118" s="176">
        <f t="shared" si="548"/>
        <v>0</v>
      </c>
      <c r="DN118" s="176">
        <f t="shared" si="548"/>
        <v>0</v>
      </c>
      <c r="DO118" s="176">
        <f t="shared" si="548"/>
        <v>0</v>
      </c>
      <c r="DP118" s="176">
        <f t="shared" si="548"/>
        <v>0</v>
      </c>
      <c r="DQ118" s="176">
        <f t="shared" si="548"/>
        <v>0</v>
      </c>
      <c r="DR118" s="176">
        <f t="shared" si="548"/>
        <v>0</v>
      </c>
      <c r="DS118" s="176">
        <f t="shared" si="548"/>
        <v>0</v>
      </c>
      <c r="DT118" s="187"/>
      <c r="DU118" s="176">
        <v>0</v>
      </c>
      <c r="DV118" s="176">
        <f t="shared" si="573"/>
        <v>4.6372937166522634E-3</v>
      </c>
      <c r="DW118" s="176">
        <f t="shared" si="573"/>
        <v>4.6649568260010935E-3</v>
      </c>
      <c r="DX118" s="176">
        <f t="shared" si="573"/>
        <v>4.5883286491027906E-3</v>
      </c>
      <c r="DY118" s="176">
        <f t="shared" si="573"/>
        <v>4.2529892498892495E-3</v>
      </c>
      <c r="DZ118" s="176">
        <f t="shared" si="573"/>
        <v>4.1084555881448388E-3</v>
      </c>
      <c r="EA118" s="176">
        <f t="shared" si="573"/>
        <v>4.0187608753188657E-3</v>
      </c>
      <c r="EB118" s="176">
        <f t="shared" si="573"/>
        <v>4.0444192907698063E-3</v>
      </c>
      <c r="EC118" s="176">
        <f t="shared" si="573"/>
        <v>4.0873553217232635E-3</v>
      </c>
      <c r="ED118" s="176">
        <f t="shared" si="573"/>
        <v>4.0835024489033218E-3</v>
      </c>
      <c r="EE118" s="176">
        <f t="shared" si="573"/>
        <v>4.0252819438078881E-3</v>
      </c>
      <c r="EF118" s="176">
        <f t="shared" si="539"/>
        <v>3.877623731897845E-3</v>
      </c>
      <c r="EG118" s="176">
        <f t="shared" si="539"/>
        <v>3.8300615795715735E-3</v>
      </c>
      <c r="EH118" s="176">
        <f t="shared" si="539"/>
        <v>3.7715020037033913E-3</v>
      </c>
      <c r="EI118" s="176">
        <f t="shared" si="539"/>
        <v>3.6216855812660253E-3</v>
      </c>
      <c r="EJ118" s="176">
        <f t="shared" si="539"/>
        <v>3.4871501383537075E-3</v>
      </c>
      <c r="EK118" s="176">
        <f t="shared" si="539"/>
        <v>3.4366754750362926E-3</v>
      </c>
      <c r="EL118" s="176">
        <f t="shared" si="539"/>
        <v>3.2423368567718212E-3</v>
      </c>
      <c r="EM118" s="176">
        <f t="shared" si="539"/>
        <v>3.2299206247248043E-3</v>
      </c>
      <c r="EN118" s="176">
        <f t="shared" si="539"/>
        <v>3.1255000042141167E-3</v>
      </c>
      <c r="EO118" s="176">
        <f t="shared" si="539"/>
        <v>3.0538805883218285E-3</v>
      </c>
      <c r="EP118" s="176">
        <f t="shared" si="582"/>
        <v>2.9641734862691405E-3</v>
      </c>
      <c r="EQ118" s="176">
        <f t="shared" si="582"/>
        <v>2.8441223503947706E-3</v>
      </c>
      <c r="ER118" s="176">
        <f t="shared" si="582"/>
        <v>2.7087582253217356E-3</v>
      </c>
      <c r="ES118" s="176">
        <f t="shared" si="582"/>
        <v>2.5798366663901499E-3</v>
      </c>
      <c r="ET118" s="176">
        <f t="shared" si="582"/>
        <v>2.4570510439190334E-3</v>
      </c>
      <c r="EU118" s="176">
        <f t="shared" si="582"/>
        <v>2.340109322064585E-3</v>
      </c>
      <c r="EV118" s="176">
        <f t="shared" si="582"/>
        <v>2.2287333642361331E-3</v>
      </c>
      <c r="EW118" s="176">
        <f t="shared" si="582"/>
        <v>2.1226582715703664E-3</v>
      </c>
      <c r="EX118" s="176">
        <f t="shared" si="582"/>
        <v>2.0216317528904365E-3</v>
      </c>
      <c r="EY118" s="176">
        <f t="shared" si="582"/>
        <v>1.9254135246514531E-3</v>
      </c>
      <c r="EZ118" s="176">
        <f t="shared" si="582"/>
        <v>1.8337747394451638E-3</v>
      </c>
      <c r="FA118" s="176">
        <f t="shared" si="582"/>
        <v>1.7464974417045899E-3</v>
      </c>
      <c r="FB118" s="176">
        <f t="shared" si="582"/>
        <v>1.6633740493140271E-3</v>
      </c>
      <c r="FC118" s="176">
        <f t="shared" si="582"/>
        <v>1.5842068598914867E-3</v>
      </c>
      <c r="FD118" s="176">
        <f t="shared" si="582"/>
        <v>1.5088075805692923E-3</v>
      </c>
      <c r="FE118" s="187"/>
      <c r="FF118" s="176">
        <v>0</v>
      </c>
      <c r="FG118" s="176">
        <v>116</v>
      </c>
      <c r="FH118" s="176">
        <f t="shared" si="601"/>
        <v>0</v>
      </c>
      <c r="FI118" s="176">
        <f t="shared" si="601"/>
        <v>0</v>
      </c>
      <c r="FJ118" s="176">
        <f t="shared" si="601"/>
        <v>0</v>
      </c>
      <c r="FK118" s="176">
        <f t="shared" si="601"/>
        <v>0</v>
      </c>
      <c r="FL118" s="176">
        <f t="shared" si="601"/>
        <v>0</v>
      </c>
      <c r="FM118" s="176">
        <f t="shared" si="601"/>
        <v>0</v>
      </c>
      <c r="FN118" s="176">
        <f t="shared" si="601"/>
        <v>0</v>
      </c>
      <c r="FO118" s="176">
        <f t="shared" si="601"/>
        <v>0</v>
      </c>
      <c r="FP118" s="176">
        <f t="shared" si="601"/>
        <v>0</v>
      </c>
      <c r="FQ118" s="176">
        <f t="shared" si="601"/>
        <v>0</v>
      </c>
      <c r="FR118" s="176">
        <f t="shared" si="583"/>
        <v>0</v>
      </c>
      <c r="FS118" s="176">
        <f t="shared" si="583"/>
        <v>0</v>
      </c>
      <c r="FT118" s="176">
        <f t="shared" si="583"/>
        <v>0</v>
      </c>
      <c r="FU118" s="176">
        <f t="shared" si="583"/>
        <v>0</v>
      </c>
      <c r="FV118" s="176">
        <f t="shared" si="583"/>
        <v>0</v>
      </c>
      <c r="FW118" s="176">
        <f t="shared" si="583"/>
        <v>0</v>
      </c>
      <c r="FX118" s="176">
        <f t="shared" si="583"/>
        <v>0</v>
      </c>
      <c r="FY118" s="176">
        <f t="shared" si="583"/>
        <v>0</v>
      </c>
      <c r="FZ118" s="176">
        <f t="shared" si="583"/>
        <v>0</v>
      </c>
      <c r="GA118" s="176">
        <f t="shared" si="583"/>
        <v>0</v>
      </c>
      <c r="GB118" s="176">
        <f t="shared" si="574"/>
        <v>0</v>
      </c>
      <c r="GC118" s="176">
        <f t="shared" si="574"/>
        <v>0</v>
      </c>
      <c r="GD118" s="176">
        <f t="shared" si="574"/>
        <v>0</v>
      </c>
      <c r="GE118" s="176">
        <f t="shared" si="574"/>
        <v>0</v>
      </c>
      <c r="GF118" s="176">
        <f t="shared" si="574"/>
        <v>0</v>
      </c>
      <c r="GG118" s="176">
        <f t="shared" si="574"/>
        <v>0</v>
      </c>
      <c r="GH118" s="176">
        <f t="shared" si="574"/>
        <v>0</v>
      </c>
      <c r="GI118" s="176">
        <f t="shared" si="574"/>
        <v>0</v>
      </c>
      <c r="GJ118" s="176">
        <f t="shared" si="574"/>
        <v>0</v>
      </c>
      <c r="GK118" s="176">
        <f t="shared" si="574"/>
        <v>0</v>
      </c>
      <c r="GL118" s="176">
        <f t="shared" si="574"/>
        <v>0</v>
      </c>
      <c r="GM118" s="176">
        <f t="shared" si="574"/>
        <v>0</v>
      </c>
      <c r="GN118" s="176">
        <f t="shared" si="574"/>
        <v>0</v>
      </c>
      <c r="GO118" s="176">
        <f t="shared" si="574"/>
        <v>0</v>
      </c>
      <c r="GP118" s="176">
        <f t="shared" si="574"/>
        <v>0</v>
      </c>
      <c r="GQ118" s="187"/>
      <c r="GR118" s="176">
        <v>0</v>
      </c>
      <c r="GS118" s="176">
        <v>0</v>
      </c>
      <c r="GT118" s="176">
        <f t="shared" si="602"/>
        <v>4.6649568260010935E-3</v>
      </c>
      <c r="GU118" s="176">
        <f t="shared" si="602"/>
        <v>4.5883286491027906E-3</v>
      </c>
      <c r="GV118" s="176">
        <f t="shared" si="602"/>
        <v>4.2529892498892495E-3</v>
      </c>
      <c r="GW118" s="176">
        <f t="shared" si="602"/>
        <v>4.1084555881448388E-3</v>
      </c>
      <c r="GX118" s="176">
        <f t="shared" si="602"/>
        <v>4.0187608753188657E-3</v>
      </c>
      <c r="GY118" s="176">
        <f t="shared" si="602"/>
        <v>4.0444192907698063E-3</v>
      </c>
      <c r="GZ118" s="176">
        <f t="shared" si="602"/>
        <v>4.0873553217232635E-3</v>
      </c>
      <c r="HA118" s="176">
        <f t="shared" si="602"/>
        <v>4.0835024489033218E-3</v>
      </c>
      <c r="HB118" s="176">
        <f t="shared" si="602"/>
        <v>4.0252819438078881E-3</v>
      </c>
      <c r="HC118" s="176">
        <f t="shared" si="602"/>
        <v>3.877623731897845E-3</v>
      </c>
      <c r="HD118" s="176">
        <f t="shared" si="584"/>
        <v>3.8300615795715735E-3</v>
      </c>
      <c r="HE118" s="176">
        <f t="shared" si="584"/>
        <v>3.7715020037033913E-3</v>
      </c>
      <c r="HF118" s="176">
        <f t="shared" si="584"/>
        <v>3.6216855812660253E-3</v>
      </c>
      <c r="HG118" s="176">
        <f t="shared" si="584"/>
        <v>3.4871501383537075E-3</v>
      </c>
      <c r="HH118" s="176">
        <f t="shared" si="584"/>
        <v>3.4366754750362926E-3</v>
      </c>
      <c r="HI118" s="176">
        <f t="shared" si="584"/>
        <v>3.2423368567718212E-3</v>
      </c>
      <c r="HJ118" s="176">
        <f t="shared" si="584"/>
        <v>3.2299206247248043E-3</v>
      </c>
      <c r="HK118" s="176">
        <f t="shared" si="584"/>
        <v>3.1255000042141167E-3</v>
      </c>
      <c r="HL118" s="176">
        <f t="shared" si="584"/>
        <v>3.0538805883218285E-3</v>
      </c>
      <c r="HM118" s="176">
        <f t="shared" si="584"/>
        <v>2.9641734862691405E-3</v>
      </c>
      <c r="HN118" s="176">
        <f t="shared" si="575"/>
        <v>2.8441223503947706E-3</v>
      </c>
      <c r="HO118" s="176">
        <f t="shared" si="575"/>
        <v>2.7087582253217356E-3</v>
      </c>
      <c r="HP118" s="176">
        <f t="shared" si="575"/>
        <v>2.5798366663901499E-3</v>
      </c>
      <c r="HQ118" s="176">
        <f t="shared" si="575"/>
        <v>2.4570510439190334E-3</v>
      </c>
      <c r="HR118" s="176">
        <f t="shared" si="575"/>
        <v>2.340109322064585E-3</v>
      </c>
      <c r="HS118" s="176">
        <f t="shared" si="575"/>
        <v>2.2287333642361331E-3</v>
      </c>
      <c r="HT118" s="176">
        <f t="shared" si="575"/>
        <v>2.1226582715703664E-3</v>
      </c>
      <c r="HU118" s="176">
        <f t="shared" si="575"/>
        <v>2.0216317528904365E-3</v>
      </c>
      <c r="HV118" s="176">
        <f t="shared" si="575"/>
        <v>1.9254135246514531E-3</v>
      </c>
      <c r="HW118" s="176">
        <f t="shared" si="575"/>
        <v>1.8337747394451638E-3</v>
      </c>
      <c r="HX118" s="176">
        <f t="shared" si="575"/>
        <v>1.7464974417045899E-3</v>
      </c>
      <c r="HY118" s="176">
        <f t="shared" si="575"/>
        <v>1.6633740493140271E-3</v>
      </c>
      <c r="HZ118" s="176">
        <f t="shared" si="575"/>
        <v>1.5842068598914867E-3</v>
      </c>
      <c r="IA118" s="176">
        <f t="shared" si="575"/>
        <v>1.5088075805692923E-3</v>
      </c>
      <c r="IB118" s="176">
        <f t="shared" si="575"/>
        <v>1.4369968801544611E-3</v>
      </c>
    </row>
    <row r="119" spans="1:236" s="144" customFormat="1">
      <c r="A119" s="185" t="s">
        <v>277</v>
      </c>
      <c r="B119" s="419">
        <f t="shared" si="606"/>
        <v>271035.37595931976</v>
      </c>
      <c r="C119" s="225">
        <f t="shared" si="607"/>
        <v>206836.3839815855</v>
      </c>
      <c r="D119" s="226">
        <f t="shared" si="76"/>
        <v>477871.75994090526</v>
      </c>
      <c r="E119" s="227">
        <f t="shared" si="608"/>
        <v>0</v>
      </c>
      <c r="F119" s="228">
        <f t="shared" si="596"/>
        <v>0</v>
      </c>
      <c r="G119" s="227">
        <f t="shared" si="597"/>
        <v>0</v>
      </c>
      <c r="H119" s="228">
        <f t="shared" si="598"/>
        <v>0</v>
      </c>
      <c r="I119" s="227">
        <f t="shared" si="81"/>
        <v>271035.37595931976</v>
      </c>
      <c r="J119" s="176">
        <f t="shared" si="82"/>
        <v>206836.3839815855</v>
      </c>
      <c r="K119" s="228">
        <f t="shared" si="83"/>
        <v>477871.75994090526</v>
      </c>
      <c r="L119" s="227">
        <f t="shared" si="609"/>
        <v>216828.30076745583</v>
      </c>
      <c r="M119" s="176">
        <f t="shared" si="610"/>
        <v>165469.10718526843</v>
      </c>
      <c r="N119" s="228">
        <f>SUM(L119:M119)</f>
        <v>382297.40795272426</v>
      </c>
      <c r="O119" s="176">
        <f t="shared" si="356"/>
        <v>64.404424798630302</v>
      </c>
      <c r="P119" s="176">
        <f t="shared" si="599"/>
        <v>37.777455340506556</v>
      </c>
      <c r="Q119" s="176">
        <f t="shared" si="599"/>
        <v>36.419194751640852</v>
      </c>
      <c r="R119" s="176">
        <f t="shared" si="599"/>
        <v>36.260714307282335</v>
      </c>
      <c r="S119" s="176">
        <f t="shared" si="599"/>
        <v>33.790723133860453</v>
      </c>
      <c r="T119" s="176">
        <f t="shared" si="599"/>
        <v>31.121276876109974</v>
      </c>
      <c r="U119" s="176">
        <f t="shared" si="599"/>
        <v>30.095780245903416</v>
      </c>
      <c r="V119" s="176">
        <f t="shared" si="599"/>
        <v>29.105854725546646</v>
      </c>
      <c r="W119" s="176">
        <f t="shared" si="599"/>
        <v>29.657168689784459</v>
      </c>
      <c r="X119" s="176">
        <f t="shared" si="599"/>
        <v>30.067313037151973</v>
      </c>
      <c r="Y119" s="176">
        <f t="shared" si="599"/>
        <v>29.653317590573497</v>
      </c>
      <c r="Z119" s="176">
        <f t="shared" si="580"/>
        <v>29.459054944335264</v>
      </c>
      <c r="AA119" s="176">
        <f t="shared" si="580"/>
        <v>28.534020243683607</v>
      </c>
      <c r="AB119" s="176">
        <f t="shared" si="580"/>
        <v>28.018368247874736</v>
      </c>
      <c r="AC119" s="176">
        <f t="shared" si="580"/>
        <v>27.720304463504814</v>
      </c>
      <c r="AD119" s="176">
        <f t="shared" si="580"/>
        <v>26.747856193448406</v>
      </c>
      <c r="AE119" s="176">
        <f t="shared" si="580"/>
        <v>25.886237673089649</v>
      </c>
      <c r="AF119" s="176">
        <f t="shared" si="580"/>
        <v>25.049440965261091</v>
      </c>
      <c r="AG119" s="176">
        <f t="shared" si="580"/>
        <v>23.340950521349935</v>
      </c>
      <c r="AH119" s="176">
        <f t="shared" si="580"/>
        <v>23.112639477534064</v>
      </c>
      <c r="AI119" s="176">
        <f t="shared" si="580"/>
        <v>22.310294001126842</v>
      </c>
      <c r="AJ119" s="176">
        <f t="shared" si="571"/>
        <v>0</v>
      </c>
      <c r="AK119" s="176">
        <f t="shared" si="571"/>
        <v>0</v>
      </c>
      <c r="AL119" s="176">
        <f t="shared" si="571"/>
        <v>0</v>
      </c>
      <c r="AM119" s="176">
        <f t="shared" si="571"/>
        <v>0</v>
      </c>
      <c r="AN119" s="176">
        <f t="shared" si="571"/>
        <v>0</v>
      </c>
      <c r="AO119" s="176">
        <f t="shared" si="571"/>
        <v>0</v>
      </c>
      <c r="AP119" s="176">
        <f t="shared" si="571"/>
        <v>0</v>
      </c>
      <c r="AQ119" s="176">
        <f t="shared" si="571"/>
        <v>0</v>
      </c>
      <c r="AR119" s="176">
        <f t="shared" si="571"/>
        <v>0</v>
      </c>
      <c r="AS119" s="176">
        <f t="shared" si="571"/>
        <v>0</v>
      </c>
      <c r="AT119" s="176">
        <f t="shared" si="571"/>
        <v>0</v>
      </c>
      <c r="AU119" s="176">
        <f t="shared" si="571"/>
        <v>0</v>
      </c>
      <c r="AV119" s="176">
        <f t="shared" si="571"/>
        <v>0</v>
      </c>
      <c r="AW119" s="176">
        <f t="shared" si="571"/>
        <v>0</v>
      </c>
      <c r="AX119" s="176">
        <f t="shared" si="571"/>
        <v>0</v>
      </c>
      <c r="AY119" s="187"/>
      <c r="AZ119" s="176">
        <f t="shared" si="600"/>
        <v>26.626969458123746</v>
      </c>
      <c r="BA119" s="176">
        <f t="shared" si="600"/>
        <v>26.21854524414934</v>
      </c>
      <c r="BB119" s="176">
        <f t="shared" si="600"/>
        <v>26.374948208544645</v>
      </c>
      <c r="BC119" s="176">
        <f t="shared" si="600"/>
        <v>25.941704285311932</v>
      </c>
      <c r="BD119" s="176">
        <f t="shared" si="600"/>
        <v>24.045746912835373</v>
      </c>
      <c r="BE119" s="176">
        <f t="shared" si="600"/>
        <v>23.228575825280437</v>
      </c>
      <c r="BF119" s="176">
        <f t="shared" si="600"/>
        <v>22.721455718148974</v>
      </c>
      <c r="BG119" s="176">
        <f t="shared" si="600"/>
        <v>22.866524451660055</v>
      </c>
      <c r="BH119" s="176">
        <f t="shared" si="600"/>
        <v>23.109278165127684</v>
      </c>
      <c r="BI119" s="176">
        <f t="shared" si="600"/>
        <v>23.087494614953396</v>
      </c>
      <c r="BJ119" s="176">
        <f t="shared" si="581"/>
        <v>22.758324836144599</v>
      </c>
      <c r="BK119" s="176">
        <f t="shared" si="581"/>
        <v>21.923488022653203</v>
      </c>
      <c r="BL119" s="176">
        <f t="shared" si="581"/>
        <v>21.654578930654665</v>
      </c>
      <c r="BM119" s="176">
        <f t="shared" si="581"/>
        <v>21.323492097861479</v>
      </c>
      <c r="BN119" s="176">
        <f t="shared" si="581"/>
        <v>20.476453094080991</v>
      </c>
      <c r="BO119" s="176">
        <f t="shared" si="581"/>
        <v>19.71581039761519</v>
      </c>
      <c r="BP119" s="176">
        <f t="shared" si="581"/>
        <v>19.430434416551346</v>
      </c>
      <c r="BQ119" s="176">
        <f t="shared" si="581"/>
        <v>18.33167376713299</v>
      </c>
      <c r="BR119" s="176">
        <f t="shared" si="581"/>
        <v>18.2614743013287</v>
      </c>
      <c r="BS119" s="176">
        <f t="shared" si="581"/>
        <v>17.671096177672119</v>
      </c>
      <c r="BT119" s="176">
        <f t="shared" si="572"/>
        <v>0</v>
      </c>
      <c r="BU119" s="176">
        <f t="shared" si="572"/>
        <v>0</v>
      </c>
      <c r="BV119" s="176">
        <f t="shared" si="572"/>
        <v>0</v>
      </c>
      <c r="BW119" s="176">
        <f t="shared" si="572"/>
        <v>0</v>
      </c>
      <c r="BX119" s="176">
        <f t="shared" si="572"/>
        <v>0</v>
      </c>
      <c r="BY119" s="176">
        <f t="shared" si="572"/>
        <v>0</v>
      </c>
      <c r="BZ119" s="176">
        <f t="shared" si="572"/>
        <v>0</v>
      </c>
      <c r="CA119" s="176">
        <f t="shared" si="572"/>
        <v>0</v>
      </c>
      <c r="CB119" s="176">
        <f t="shared" si="572"/>
        <v>0</v>
      </c>
      <c r="CC119" s="176">
        <f t="shared" si="572"/>
        <v>0</v>
      </c>
      <c r="CD119" s="176">
        <f t="shared" si="572"/>
        <v>0</v>
      </c>
      <c r="CE119" s="176">
        <f t="shared" si="572"/>
        <v>0</v>
      </c>
      <c r="CF119" s="176">
        <f t="shared" si="572"/>
        <v>0</v>
      </c>
      <c r="CG119" s="176">
        <f t="shared" si="572"/>
        <v>0</v>
      </c>
      <c r="CH119" s="176">
        <f t="shared" si="572"/>
        <v>0</v>
      </c>
      <c r="CI119" s="187"/>
      <c r="CJ119" s="176">
        <v>0</v>
      </c>
      <c r="CK119" s="176">
        <f t="shared" si="557"/>
        <v>36.419194751640852</v>
      </c>
      <c r="CL119" s="176">
        <f t="shared" si="557"/>
        <v>36.260714307282335</v>
      </c>
      <c r="CM119" s="176">
        <f t="shared" si="557"/>
        <v>33.790723133860453</v>
      </c>
      <c r="CN119" s="176">
        <f t="shared" si="557"/>
        <v>31.121276876109974</v>
      </c>
      <c r="CO119" s="176">
        <f t="shared" si="557"/>
        <v>30.095780245903416</v>
      </c>
      <c r="CP119" s="176">
        <f t="shared" si="557"/>
        <v>29.105854725546646</v>
      </c>
      <c r="CQ119" s="176">
        <f t="shared" si="557"/>
        <v>29.657168689784459</v>
      </c>
      <c r="CR119" s="176">
        <f t="shared" si="557"/>
        <v>30.067313037151973</v>
      </c>
      <c r="CS119" s="176">
        <f t="shared" si="557"/>
        <v>29.653317590573497</v>
      </c>
      <c r="CT119" s="176">
        <f t="shared" si="557"/>
        <v>29.459054944335264</v>
      </c>
      <c r="CU119" s="176">
        <f t="shared" si="557"/>
        <v>28.534020243683607</v>
      </c>
      <c r="CV119" s="176">
        <f t="shared" si="557"/>
        <v>28.018368247874736</v>
      </c>
      <c r="CW119" s="176">
        <f t="shared" si="557"/>
        <v>27.720304463504814</v>
      </c>
      <c r="CX119" s="176">
        <f t="shared" si="557"/>
        <v>26.747856193448406</v>
      </c>
      <c r="CY119" s="176">
        <f t="shared" si="557"/>
        <v>25.886237673089649</v>
      </c>
      <c r="CZ119" s="176">
        <f t="shared" si="557"/>
        <v>25.049440965261091</v>
      </c>
      <c r="DA119" s="176">
        <f t="shared" si="547"/>
        <v>23.340950521349935</v>
      </c>
      <c r="DB119" s="176">
        <f t="shared" si="547"/>
        <v>23.112639477534064</v>
      </c>
      <c r="DC119" s="176">
        <f t="shared" si="547"/>
        <v>22.310294001126842</v>
      </c>
      <c r="DD119" s="176">
        <f t="shared" si="547"/>
        <v>21.802522536121668</v>
      </c>
      <c r="DE119" s="176">
        <f t="shared" si="547"/>
        <v>0</v>
      </c>
      <c r="DF119" s="176">
        <f t="shared" si="547"/>
        <v>0</v>
      </c>
      <c r="DG119" s="176">
        <f t="shared" si="547"/>
        <v>0</v>
      </c>
      <c r="DH119" s="176">
        <f t="shared" si="547"/>
        <v>0</v>
      </c>
      <c r="DI119" s="176">
        <f t="shared" si="547"/>
        <v>0</v>
      </c>
      <c r="DJ119" s="176">
        <f t="shared" si="548"/>
        <v>0</v>
      </c>
      <c r="DK119" s="176">
        <f t="shared" si="548"/>
        <v>0</v>
      </c>
      <c r="DL119" s="176">
        <f t="shared" si="548"/>
        <v>0</v>
      </c>
      <c r="DM119" s="176">
        <f t="shared" si="548"/>
        <v>0</v>
      </c>
      <c r="DN119" s="176">
        <f t="shared" si="548"/>
        <v>0</v>
      </c>
      <c r="DO119" s="176">
        <f t="shared" si="548"/>
        <v>0</v>
      </c>
      <c r="DP119" s="176">
        <f t="shared" si="548"/>
        <v>0</v>
      </c>
      <c r="DQ119" s="176">
        <f t="shared" si="548"/>
        <v>0</v>
      </c>
      <c r="DR119" s="176">
        <f t="shared" si="548"/>
        <v>0</v>
      </c>
      <c r="DS119" s="176">
        <f t="shared" si="548"/>
        <v>0</v>
      </c>
      <c r="DT119" s="187"/>
      <c r="DU119" s="176">
        <v>0</v>
      </c>
      <c r="DV119" s="176">
        <f t="shared" si="573"/>
        <v>26.21854524414934</v>
      </c>
      <c r="DW119" s="176">
        <f t="shared" si="573"/>
        <v>26.374948208544645</v>
      </c>
      <c r="DX119" s="176">
        <f t="shared" si="573"/>
        <v>25.941704285311932</v>
      </c>
      <c r="DY119" s="176">
        <f t="shared" si="573"/>
        <v>24.045746912835373</v>
      </c>
      <c r="DZ119" s="176">
        <f t="shared" si="573"/>
        <v>23.228575825280437</v>
      </c>
      <c r="EA119" s="176">
        <f t="shared" si="573"/>
        <v>22.721455718148974</v>
      </c>
      <c r="EB119" s="176">
        <f t="shared" si="573"/>
        <v>22.866524451660055</v>
      </c>
      <c r="EC119" s="176">
        <f t="shared" si="573"/>
        <v>23.109278165127684</v>
      </c>
      <c r="ED119" s="176">
        <f t="shared" si="573"/>
        <v>23.087494614953396</v>
      </c>
      <c r="EE119" s="176">
        <f t="shared" si="573"/>
        <v>22.758324836144599</v>
      </c>
      <c r="EF119" s="176">
        <f t="shared" si="539"/>
        <v>21.923488022653203</v>
      </c>
      <c r="EG119" s="176">
        <f t="shared" si="539"/>
        <v>21.654578930654665</v>
      </c>
      <c r="EH119" s="176">
        <f t="shared" si="539"/>
        <v>21.323492097861479</v>
      </c>
      <c r="EI119" s="176">
        <f t="shared" si="539"/>
        <v>20.476453094080991</v>
      </c>
      <c r="EJ119" s="176">
        <f t="shared" si="539"/>
        <v>19.71581039761519</v>
      </c>
      <c r="EK119" s="176">
        <f t="shared" si="539"/>
        <v>19.430434416551346</v>
      </c>
      <c r="EL119" s="176">
        <f t="shared" si="539"/>
        <v>18.33167376713299</v>
      </c>
      <c r="EM119" s="176">
        <f t="shared" si="539"/>
        <v>18.2614743013287</v>
      </c>
      <c r="EN119" s="176">
        <f t="shared" si="539"/>
        <v>17.671096177672119</v>
      </c>
      <c r="EO119" s="176">
        <f t="shared" si="539"/>
        <v>17.2661710185888</v>
      </c>
      <c r="EP119" s="176">
        <f t="shared" si="582"/>
        <v>0</v>
      </c>
      <c r="EQ119" s="176">
        <f t="shared" si="582"/>
        <v>0</v>
      </c>
      <c r="ER119" s="176">
        <f t="shared" si="582"/>
        <v>0</v>
      </c>
      <c r="ES119" s="176">
        <f t="shared" si="582"/>
        <v>0</v>
      </c>
      <c r="ET119" s="176">
        <f t="shared" si="582"/>
        <v>0</v>
      </c>
      <c r="EU119" s="176">
        <f t="shared" si="582"/>
        <v>0</v>
      </c>
      <c r="EV119" s="176">
        <f t="shared" si="582"/>
        <v>0</v>
      </c>
      <c r="EW119" s="176">
        <f t="shared" si="582"/>
        <v>0</v>
      </c>
      <c r="EX119" s="176">
        <f t="shared" si="582"/>
        <v>0</v>
      </c>
      <c r="EY119" s="176">
        <f t="shared" si="582"/>
        <v>0</v>
      </c>
      <c r="EZ119" s="176">
        <f t="shared" si="582"/>
        <v>0</v>
      </c>
      <c r="FA119" s="176">
        <f t="shared" si="582"/>
        <v>0</v>
      </c>
      <c r="FB119" s="176">
        <f t="shared" si="582"/>
        <v>0</v>
      </c>
      <c r="FC119" s="176">
        <f t="shared" si="582"/>
        <v>0</v>
      </c>
      <c r="FD119" s="176">
        <f t="shared" si="582"/>
        <v>0</v>
      </c>
      <c r="FE119" s="187"/>
      <c r="FF119" s="176">
        <v>0</v>
      </c>
      <c r="FG119" s="176">
        <v>117</v>
      </c>
      <c r="FH119" s="176">
        <f t="shared" si="601"/>
        <v>36.260714307282335</v>
      </c>
      <c r="FI119" s="176">
        <f t="shared" si="601"/>
        <v>33.790723133860453</v>
      </c>
      <c r="FJ119" s="176">
        <f t="shared" si="601"/>
        <v>31.121276876109974</v>
      </c>
      <c r="FK119" s="176">
        <f t="shared" si="601"/>
        <v>30.095780245903416</v>
      </c>
      <c r="FL119" s="176">
        <f t="shared" si="601"/>
        <v>29.105854725546646</v>
      </c>
      <c r="FM119" s="176">
        <f t="shared" si="601"/>
        <v>29.657168689784459</v>
      </c>
      <c r="FN119" s="176">
        <f t="shared" si="601"/>
        <v>30.067313037151973</v>
      </c>
      <c r="FO119" s="176">
        <f t="shared" si="601"/>
        <v>29.653317590573497</v>
      </c>
      <c r="FP119" s="176">
        <f t="shared" si="601"/>
        <v>29.459054944335264</v>
      </c>
      <c r="FQ119" s="176">
        <f t="shared" si="601"/>
        <v>28.534020243683607</v>
      </c>
      <c r="FR119" s="176">
        <f t="shared" si="583"/>
        <v>28.018368247874736</v>
      </c>
      <c r="FS119" s="176">
        <f t="shared" si="583"/>
        <v>27.720304463504814</v>
      </c>
      <c r="FT119" s="176">
        <f t="shared" si="583"/>
        <v>26.747856193448406</v>
      </c>
      <c r="FU119" s="176">
        <f t="shared" si="583"/>
        <v>25.886237673089649</v>
      </c>
      <c r="FV119" s="176">
        <f t="shared" si="583"/>
        <v>25.049440965261091</v>
      </c>
      <c r="FW119" s="176">
        <f t="shared" si="583"/>
        <v>23.340950521349935</v>
      </c>
      <c r="FX119" s="176">
        <f t="shared" si="583"/>
        <v>23.112639477534064</v>
      </c>
      <c r="FY119" s="176">
        <f t="shared" si="583"/>
        <v>22.310294001126842</v>
      </c>
      <c r="FZ119" s="176">
        <f t="shared" si="583"/>
        <v>21.802522536121668</v>
      </c>
      <c r="GA119" s="176">
        <f t="shared" si="583"/>
        <v>21.147568847674908</v>
      </c>
      <c r="GB119" s="176">
        <f t="shared" si="574"/>
        <v>0</v>
      </c>
      <c r="GC119" s="176">
        <f t="shared" si="574"/>
        <v>0</v>
      </c>
      <c r="GD119" s="176">
        <f t="shared" si="574"/>
        <v>0</v>
      </c>
      <c r="GE119" s="176">
        <f t="shared" si="574"/>
        <v>0</v>
      </c>
      <c r="GF119" s="176">
        <f t="shared" si="574"/>
        <v>0</v>
      </c>
      <c r="GG119" s="176">
        <f t="shared" si="574"/>
        <v>0</v>
      </c>
      <c r="GH119" s="176">
        <f t="shared" si="574"/>
        <v>0</v>
      </c>
      <c r="GI119" s="176">
        <f t="shared" si="574"/>
        <v>0</v>
      </c>
      <c r="GJ119" s="176">
        <f t="shared" si="574"/>
        <v>0</v>
      </c>
      <c r="GK119" s="176">
        <f t="shared" si="574"/>
        <v>0</v>
      </c>
      <c r="GL119" s="176">
        <f t="shared" si="574"/>
        <v>0</v>
      </c>
      <c r="GM119" s="176">
        <f t="shared" si="574"/>
        <v>0</v>
      </c>
      <c r="GN119" s="176">
        <f t="shared" si="574"/>
        <v>0</v>
      </c>
      <c r="GO119" s="176">
        <f t="shared" si="574"/>
        <v>0</v>
      </c>
      <c r="GP119" s="176">
        <f t="shared" si="574"/>
        <v>0</v>
      </c>
      <c r="GQ119" s="187"/>
      <c r="GR119" s="176">
        <v>0</v>
      </c>
      <c r="GS119" s="176">
        <v>0</v>
      </c>
      <c r="GT119" s="176">
        <f t="shared" si="602"/>
        <v>26.374948208544645</v>
      </c>
      <c r="GU119" s="176">
        <f t="shared" si="602"/>
        <v>25.941704285311932</v>
      </c>
      <c r="GV119" s="176">
        <f t="shared" si="602"/>
        <v>24.045746912835373</v>
      </c>
      <c r="GW119" s="176">
        <f t="shared" si="602"/>
        <v>23.228575825280437</v>
      </c>
      <c r="GX119" s="176">
        <f t="shared" si="602"/>
        <v>22.721455718148974</v>
      </c>
      <c r="GY119" s="176">
        <f t="shared" si="602"/>
        <v>22.866524451660055</v>
      </c>
      <c r="GZ119" s="176">
        <f t="shared" si="602"/>
        <v>23.109278165127684</v>
      </c>
      <c r="HA119" s="176">
        <f t="shared" si="602"/>
        <v>23.087494614953396</v>
      </c>
      <c r="HB119" s="176">
        <f t="shared" si="602"/>
        <v>22.758324836144599</v>
      </c>
      <c r="HC119" s="176">
        <f t="shared" si="602"/>
        <v>21.923488022653203</v>
      </c>
      <c r="HD119" s="176">
        <f t="shared" si="584"/>
        <v>21.654578930654665</v>
      </c>
      <c r="HE119" s="176">
        <f t="shared" si="584"/>
        <v>21.323492097861479</v>
      </c>
      <c r="HF119" s="176">
        <f t="shared" si="584"/>
        <v>20.476453094080991</v>
      </c>
      <c r="HG119" s="176">
        <f t="shared" si="584"/>
        <v>19.71581039761519</v>
      </c>
      <c r="HH119" s="176">
        <f t="shared" si="584"/>
        <v>19.430434416551346</v>
      </c>
      <c r="HI119" s="176">
        <f t="shared" si="584"/>
        <v>18.33167376713299</v>
      </c>
      <c r="HJ119" s="176">
        <f t="shared" si="584"/>
        <v>18.2614743013287</v>
      </c>
      <c r="HK119" s="176">
        <f t="shared" si="584"/>
        <v>17.671096177672119</v>
      </c>
      <c r="HL119" s="176">
        <f t="shared" si="584"/>
        <v>17.2661710185888</v>
      </c>
      <c r="HM119" s="176">
        <f t="shared" si="584"/>
        <v>16.758980864675525</v>
      </c>
      <c r="HN119" s="176">
        <f t="shared" si="575"/>
        <v>0</v>
      </c>
      <c r="HO119" s="176">
        <f t="shared" si="575"/>
        <v>0</v>
      </c>
      <c r="HP119" s="176">
        <f t="shared" si="575"/>
        <v>0</v>
      </c>
      <c r="HQ119" s="176">
        <f t="shared" si="575"/>
        <v>0</v>
      </c>
      <c r="HR119" s="176">
        <f t="shared" si="575"/>
        <v>0</v>
      </c>
      <c r="HS119" s="176">
        <f t="shared" si="575"/>
        <v>0</v>
      </c>
      <c r="HT119" s="176">
        <f t="shared" si="575"/>
        <v>0</v>
      </c>
      <c r="HU119" s="176">
        <f t="shared" si="575"/>
        <v>0</v>
      </c>
      <c r="HV119" s="176">
        <f t="shared" si="575"/>
        <v>0</v>
      </c>
      <c r="HW119" s="176">
        <f t="shared" si="575"/>
        <v>0</v>
      </c>
      <c r="HX119" s="176">
        <f t="shared" si="575"/>
        <v>0</v>
      </c>
      <c r="HY119" s="176">
        <f t="shared" si="575"/>
        <v>0</v>
      </c>
      <c r="HZ119" s="176">
        <f t="shared" si="575"/>
        <v>0</v>
      </c>
      <c r="IA119" s="176">
        <f t="shared" si="575"/>
        <v>0</v>
      </c>
      <c r="IB119" s="176">
        <f t="shared" si="575"/>
        <v>0</v>
      </c>
    </row>
    <row r="120" spans="1:236" s="144" customFormat="1">
      <c r="A120" s="185" t="s">
        <v>276</v>
      </c>
      <c r="B120" s="419">
        <f t="shared" ref="B120" si="624">SUM(P120:AX120)*VLOOKUP($A120,input,12,FALSE)</f>
        <v>27597.542960980987</v>
      </c>
      <c r="C120" s="225">
        <f t="shared" ref="C120" si="625">SUM(AZ120:CH120)*VLOOKUP($A120,input,12,FALSE)</f>
        <v>21060.630822164399</v>
      </c>
      <c r="D120" s="226">
        <f t="shared" ref="D120" si="626">SUM(B120:C120)</f>
        <v>48658.173783145387</v>
      </c>
      <c r="E120" s="227">
        <f t="shared" ref="E120" si="627">IF(Years&gt;1,SUM(CJ120:DS120)*VLOOKUP($A120,input,26,FALSE),0)</f>
        <v>0</v>
      </c>
      <c r="F120" s="228">
        <f t="shared" ref="F120" si="628">IF(Years&gt;1,SUM(DU120:FD120)*VLOOKUP($A120,input,26,FALSE),0)</f>
        <v>0</v>
      </c>
      <c r="G120" s="227">
        <f t="shared" ref="G120" si="629">IF(Years&gt;2,SUM(FF120:GP120)*VLOOKUP($A120,input,40,FALSE),0)</f>
        <v>0</v>
      </c>
      <c r="H120" s="228">
        <f t="shared" ref="H120" si="630">IF(Years&gt;2,SUM(GR120:IB120)*VLOOKUP($A120,input,40,FALSE),0)</f>
        <v>0</v>
      </c>
      <c r="I120" s="227">
        <f t="shared" ref="I120" si="631">B120+E120+G120</f>
        <v>27597.542960980987</v>
      </c>
      <c r="J120" s="176">
        <f t="shared" ref="J120" si="632">H120+F120+C120</f>
        <v>21060.630822164399</v>
      </c>
      <c r="K120" s="228">
        <f t="shared" ref="K120" si="633">SUM(I120:J120)</f>
        <v>48658.173783145387</v>
      </c>
      <c r="L120" s="227">
        <f t="shared" ref="L120" si="634">(B120*VLOOKUP($A120,input,16,FALSE))+(E120*VLOOKUP($A120,input,30,FALSE))+(G120*VLOOKUP($A120,input,44,FALSE))</f>
        <v>22078.034368784793</v>
      </c>
      <c r="M120" s="176">
        <f t="shared" ref="M120" si="635">(C120*(VLOOKUP($A120,input,16,FALSE))+(F120*VLOOKUP($A120,input,30,FALSE))+(H120*VLOOKUP($A120,input,44,FALSE)))</f>
        <v>16848.504657731519</v>
      </c>
      <c r="N120" s="228">
        <f>SUM(L120:M120)</f>
        <v>38926.539026516315</v>
      </c>
      <c r="O120" s="176">
        <f t="shared" si="356"/>
        <v>253.5694210643216</v>
      </c>
      <c r="P120" s="176">
        <f t="shared" si="599"/>
        <v>148.73523845490868</v>
      </c>
      <c r="Q120" s="176">
        <f t="shared" si="599"/>
        <v>143.38757247931744</v>
      </c>
      <c r="R120" s="176">
        <f t="shared" si="599"/>
        <v>142.76361232981449</v>
      </c>
      <c r="S120" s="176">
        <f t="shared" si="599"/>
        <v>133.03890422417061</v>
      </c>
      <c r="T120" s="176">
        <f t="shared" si="599"/>
        <v>122.52891295794159</v>
      </c>
      <c r="U120" s="176">
        <f t="shared" si="599"/>
        <v>118.49138622529975</v>
      </c>
      <c r="V120" s="176">
        <f t="shared" si="599"/>
        <v>114.59390803372366</v>
      </c>
      <c r="W120" s="176">
        <f t="shared" si="599"/>
        <v>116.76450987006569</v>
      </c>
      <c r="X120" s="176">
        <f t="shared" si="599"/>
        <v>118.37930675770123</v>
      </c>
      <c r="Y120" s="176">
        <f t="shared" si="599"/>
        <v>116.74934754231509</v>
      </c>
      <c r="Z120" s="176">
        <f t="shared" si="580"/>
        <v>115.98450775226858</v>
      </c>
      <c r="AA120" s="176">
        <f t="shared" si="580"/>
        <v>112.34251398798862</v>
      </c>
      <c r="AB120" s="176">
        <f t="shared" si="580"/>
        <v>110.31231841591827</v>
      </c>
      <c r="AC120" s="176">
        <f t="shared" si="580"/>
        <v>109.13879871631327</v>
      </c>
      <c r="AD120" s="176">
        <f t="shared" si="580"/>
        <v>105.31013095591976</v>
      </c>
      <c r="AE120" s="176">
        <f t="shared" si="580"/>
        <v>101.91781575290729</v>
      </c>
      <c r="AF120" s="176">
        <f t="shared" si="580"/>
        <v>98.623227571799404</v>
      </c>
      <c r="AG120" s="176">
        <f t="shared" si="580"/>
        <v>91.896656624057769</v>
      </c>
      <c r="AH120" s="176">
        <f t="shared" si="580"/>
        <v>90.997763428691286</v>
      </c>
      <c r="AI120" s="176">
        <f t="shared" si="580"/>
        <v>87.838814667293704</v>
      </c>
      <c r="AJ120" s="176">
        <f t="shared" si="571"/>
        <v>0</v>
      </c>
      <c r="AK120" s="176">
        <f t="shared" si="571"/>
        <v>0</v>
      </c>
      <c r="AL120" s="176">
        <f t="shared" si="571"/>
        <v>0</v>
      </c>
      <c r="AM120" s="176">
        <f t="shared" si="571"/>
        <v>0</v>
      </c>
      <c r="AN120" s="176">
        <f t="shared" si="571"/>
        <v>0</v>
      </c>
      <c r="AO120" s="176">
        <f t="shared" si="571"/>
        <v>0</v>
      </c>
      <c r="AP120" s="176">
        <f t="shared" si="571"/>
        <v>0</v>
      </c>
      <c r="AQ120" s="176">
        <f t="shared" si="571"/>
        <v>0</v>
      </c>
      <c r="AR120" s="176">
        <f t="shared" si="571"/>
        <v>0</v>
      </c>
      <c r="AS120" s="176">
        <f t="shared" si="571"/>
        <v>0</v>
      </c>
      <c r="AT120" s="176">
        <f t="shared" si="571"/>
        <v>0</v>
      </c>
      <c r="AU120" s="176">
        <f t="shared" si="571"/>
        <v>0</v>
      </c>
      <c r="AV120" s="176">
        <f t="shared" si="571"/>
        <v>0</v>
      </c>
      <c r="AW120" s="176">
        <f t="shared" si="571"/>
        <v>0</v>
      </c>
      <c r="AX120" s="176">
        <f t="shared" si="571"/>
        <v>0</v>
      </c>
      <c r="AY120" s="187"/>
      <c r="AZ120" s="176">
        <f t="shared" si="600"/>
        <v>104.83418260941293</v>
      </c>
      <c r="BA120" s="176">
        <f t="shared" si="600"/>
        <v>103.2261581326794</v>
      </c>
      <c r="BB120" s="176">
        <f t="shared" si="600"/>
        <v>103.84193894678434</v>
      </c>
      <c r="BC120" s="176">
        <f t="shared" si="600"/>
        <v>102.13619572902813</v>
      </c>
      <c r="BD120" s="176">
        <f t="shared" si="600"/>
        <v>94.671540702534713</v>
      </c>
      <c r="BE120" s="176">
        <f t="shared" si="600"/>
        <v>91.454221392104131</v>
      </c>
      <c r="BF120" s="176">
        <f t="shared" si="600"/>
        <v>89.45761708459797</v>
      </c>
      <c r="BG120" s="176">
        <f t="shared" si="600"/>
        <v>90.028773412535898</v>
      </c>
      <c r="BH120" s="176">
        <f t="shared" si="600"/>
        <v>90.984529461559859</v>
      </c>
      <c r="BI120" s="176">
        <f t="shared" si="600"/>
        <v>90.89876451258796</v>
      </c>
      <c r="BJ120" s="176">
        <f t="shared" si="581"/>
        <v>89.60277606916361</v>
      </c>
      <c r="BK120" s="176">
        <f t="shared" si="581"/>
        <v>86.315904272046041</v>
      </c>
      <c r="BL120" s="176">
        <f t="shared" si="581"/>
        <v>85.257170761263225</v>
      </c>
      <c r="BM120" s="176">
        <f t="shared" si="581"/>
        <v>83.953634602437504</v>
      </c>
      <c r="BN120" s="176">
        <f t="shared" si="581"/>
        <v>80.618721038981732</v>
      </c>
      <c r="BO120" s="176">
        <f t="shared" si="581"/>
        <v>77.623962079753525</v>
      </c>
      <c r="BP120" s="176">
        <f t="shared" si="581"/>
        <v>76.500396074307872</v>
      </c>
      <c r="BQ120" s="176">
        <f t="shared" si="581"/>
        <v>72.174418431740747</v>
      </c>
      <c r="BR120" s="176">
        <f t="shared" si="581"/>
        <v>71.898033106374157</v>
      </c>
      <c r="BS120" s="176">
        <f t="shared" si="581"/>
        <v>69.573630093806244</v>
      </c>
      <c r="BT120" s="176">
        <f t="shared" si="572"/>
        <v>0</v>
      </c>
      <c r="BU120" s="176">
        <f t="shared" si="572"/>
        <v>0</v>
      </c>
      <c r="BV120" s="176">
        <f t="shared" si="572"/>
        <v>0</v>
      </c>
      <c r="BW120" s="176">
        <f t="shared" si="572"/>
        <v>0</v>
      </c>
      <c r="BX120" s="176">
        <f t="shared" si="572"/>
        <v>0</v>
      </c>
      <c r="BY120" s="176">
        <f t="shared" si="572"/>
        <v>0</v>
      </c>
      <c r="BZ120" s="176">
        <f t="shared" si="572"/>
        <v>0</v>
      </c>
      <c r="CA120" s="176">
        <f t="shared" si="572"/>
        <v>0</v>
      </c>
      <c r="CB120" s="176">
        <f t="shared" si="572"/>
        <v>0</v>
      </c>
      <c r="CC120" s="176">
        <f t="shared" si="572"/>
        <v>0</v>
      </c>
      <c r="CD120" s="176">
        <f t="shared" si="572"/>
        <v>0</v>
      </c>
      <c r="CE120" s="176">
        <f t="shared" si="572"/>
        <v>0</v>
      </c>
      <c r="CF120" s="176">
        <f t="shared" si="572"/>
        <v>0</v>
      </c>
      <c r="CG120" s="176">
        <f t="shared" si="572"/>
        <v>0</v>
      </c>
      <c r="CH120" s="176">
        <f t="shared" si="572"/>
        <v>0</v>
      </c>
      <c r="CI120" s="187"/>
      <c r="CJ120" s="176">
        <v>0</v>
      </c>
      <c r="CK120" s="176">
        <f t="shared" si="557"/>
        <v>143.38757247931744</v>
      </c>
      <c r="CL120" s="176">
        <f t="shared" si="557"/>
        <v>142.76361232981449</v>
      </c>
      <c r="CM120" s="176">
        <f t="shared" si="557"/>
        <v>133.03890422417061</v>
      </c>
      <c r="CN120" s="176">
        <f t="shared" si="557"/>
        <v>122.52891295794159</v>
      </c>
      <c r="CO120" s="176">
        <f t="shared" si="557"/>
        <v>118.49138622529975</v>
      </c>
      <c r="CP120" s="176">
        <f t="shared" si="557"/>
        <v>114.59390803372366</v>
      </c>
      <c r="CQ120" s="176">
        <f t="shared" si="557"/>
        <v>116.76450987006569</v>
      </c>
      <c r="CR120" s="176">
        <f t="shared" si="557"/>
        <v>118.37930675770123</v>
      </c>
      <c r="CS120" s="176">
        <f t="shared" si="557"/>
        <v>116.74934754231509</v>
      </c>
      <c r="CT120" s="176">
        <f t="shared" si="557"/>
        <v>115.98450775226858</v>
      </c>
      <c r="CU120" s="176">
        <f t="shared" si="557"/>
        <v>112.34251398798862</v>
      </c>
      <c r="CV120" s="176">
        <f t="shared" si="557"/>
        <v>110.31231841591827</v>
      </c>
      <c r="CW120" s="176">
        <f t="shared" si="557"/>
        <v>109.13879871631327</v>
      </c>
      <c r="CX120" s="176">
        <f t="shared" si="557"/>
        <v>105.31013095591976</v>
      </c>
      <c r="CY120" s="176">
        <f t="shared" si="557"/>
        <v>101.91781575290729</v>
      </c>
      <c r="CZ120" s="176">
        <f t="shared" ref="CZ120:DO130" si="636">IF(CZ$1-1&lt;=VLOOKUP($A120,input,7,FALSE),(VLOOKUP($A120,input,19,FALSE)*VLOOKUP(CZ$1,AC_RATE,2,FALSE))/((1+Discount_Rate)^(CZ$1-1)),0)</f>
        <v>98.623227571799404</v>
      </c>
      <c r="DA120" s="176">
        <f t="shared" si="636"/>
        <v>91.896656624057769</v>
      </c>
      <c r="DB120" s="176">
        <f t="shared" si="636"/>
        <v>90.997763428691286</v>
      </c>
      <c r="DC120" s="176">
        <f t="shared" si="636"/>
        <v>87.838814667293704</v>
      </c>
      <c r="DD120" s="176">
        <f t="shared" si="636"/>
        <v>85.839645870787621</v>
      </c>
      <c r="DE120" s="176">
        <f t="shared" si="636"/>
        <v>0</v>
      </c>
      <c r="DF120" s="176">
        <f t="shared" si="636"/>
        <v>0</v>
      </c>
      <c r="DG120" s="176">
        <f t="shared" si="636"/>
        <v>0</v>
      </c>
      <c r="DH120" s="176">
        <f t="shared" si="636"/>
        <v>0</v>
      </c>
      <c r="DI120" s="176">
        <f t="shared" si="636"/>
        <v>0</v>
      </c>
      <c r="DJ120" s="176">
        <f t="shared" si="636"/>
        <v>0</v>
      </c>
      <c r="DK120" s="176">
        <f t="shared" si="636"/>
        <v>0</v>
      </c>
      <c r="DL120" s="176">
        <f t="shared" si="636"/>
        <v>0</v>
      </c>
      <c r="DM120" s="176">
        <f t="shared" si="636"/>
        <v>0</v>
      </c>
      <c r="DN120" s="176">
        <f t="shared" si="636"/>
        <v>0</v>
      </c>
      <c r="DO120" s="176">
        <f t="shared" si="636"/>
        <v>0</v>
      </c>
      <c r="DP120" s="176">
        <f t="shared" si="548"/>
        <v>0</v>
      </c>
      <c r="DQ120" s="176">
        <f t="shared" si="548"/>
        <v>0</v>
      </c>
      <c r="DR120" s="176">
        <f t="shared" si="548"/>
        <v>0</v>
      </c>
      <c r="DS120" s="176">
        <f t="shared" si="548"/>
        <v>0</v>
      </c>
      <c r="DT120" s="187"/>
      <c r="DU120" s="176">
        <v>0</v>
      </c>
      <c r="DV120" s="176">
        <f t="shared" si="573"/>
        <v>103.2261581326794</v>
      </c>
      <c r="DW120" s="176">
        <f t="shared" si="573"/>
        <v>103.84193894678434</v>
      </c>
      <c r="DX120" s="176">
        <f t="shared" si="573"/>
        <v>102.13619572902813</v>
      </c>
      <c r="DY120" s="176">
        <f t="shared" si="573"/>
        <v>94.671540702534713</v>
      </c>
      <c r="DZ120" s="176">
        <f t="shared" si="573"/>
        <v>91.454221392104131</v>
      </c>
      <c r="EA120" s="176">
        <f t="shared" si="573"/>
        <v>89.45761708459797</v>
      </c>
      <c r="EB120" s="176">
        <f t="shared" si="573"/>
        <v>90.028773412535898</v>
      </c>
      <c r="EC120" s="176">
        <f t="shared" si="573"/>
        <v>90.984529461559859</v>
      </c>
      <c r="ED120" s="176">
        <f t="shared" si="573"/>
        <v>90.89876451258796</v>
      </c>
      <c r="EE120" s="176">
        <f t="shared" si="573"/>
        <v>89.60277606916361</v>
      </c>
      <c r="EF120" s="176">
        <f t="shared" si="539"/>
        <v>86.315904272046041</v>
      </c>
      <c r="EG120" s="176">
        <f t="shared" si="539"/>
        <v>85.257170761263225</v>
      </c>
      <c r="EH120" s="176">
        <f t="shared" si="539"/>
        <v>83.953634602437504</v>
      </c>
      <c r="EI120" s="176">
        <f t="shared" si="539"/>
        <v>80.618721038981732</v>
      </c>
      <c r="EJ120" s="176">
        <f t="shared" si="539"/>
        <v>77.623962079753525</v>
      </c>
      <c r="EK120" s="176">
        <f t="shared" si="539"/>
        <v>76.500396074307872</v>
      </c>
      <c r="EL120" s="176">
        <f t="shared" si="539"/>
        <v>72.174418431740747</v>
      </c>
      <c r="EM120" s="176">
        <f t="shared" si="539"/>
        <v>71.898033106374157</v>
      </c>
      <c r="EN120" s="176">
        <f t="shared" si="539"/>
        <v>69.573630093806244</v>
      </c>
      <c r="EO120" s="176">
        <f t="shared" si="539"/>
        <v>67.979381896043904</v>
      </c>
      <c r="EP120" s="176">
        <f t="shared" si="582"/>
        <v>0</v>
      </c>
      <c r="EQ120" s="176">
        <f t="shared" si="582"/>
        <v>0</v>
      </c>
      <c r="ER120" s="176">
        <f t="shared" si="582"/>
        <v>0</v>
      </c>
      <c r="ES120" s="176">
        <f t="shared" si="582"/>
        <v>0</v>
      </c>
      <c r="ET120" s="176">
        <f t="shared" si="582"/>
        <v>0</v>
      </c>
      <c r="EU120" s="176">
        <f t="shared" si="582"/>
        <v>0</v>
      </c>
      <c r="EV120" s="176">
        <f t="shared" si="582"/>
        <v>0</v>
      </c>
      <c r="EW120" s="176">
        <f t="shared" si="582"/>
        <v>0</v>
      </c>
      <c r="EX120" s="176">
        <f t="shared" si="582"/>
        <v>0</v>
      </c>
      <c r="EY120" s="176">
        <f t="shared" si="582"/>
        <v>0</v>
      </c>
      <c r="EZ120" s="176">
        <f t="shared" si="582"/>
        <v>0</v>
      </c>
      <c r="FA120" s="176">
        <f t="shared" si="582"/>
        <v>0</v>
      </c>
      <c r="FB120" s="176">
        <f t="shared" si="582"/>
        <v>0</v>
      </c>
      <c r="FC120" s="176">
        <f t="shared" si="582"/>
        <v>0</v>
      </c>
      <c r="FD120" s="176">
        <f t="shared" si="582"/>
        <v>0</v>
      </c>
      <c r="FE120" s="187"/>
      <c r="FF120" s="176">
        <v>0</v>
      </c>
      <c r="FG120" s="176">
        <v>118</v>
      </c>
      <c r="FH120" s="176">
        <f t="shared" si="601"/>
        <v>142.76361232981449</v>
      </c>
      <c r="FI120" s="176">
        <f t="shared" si="601"/>
        <v>133.03890422417061</v>
      </c>
      <c r="FJ120" s="176">
        <f t="shared" si="601"/>
        <v>122.52891295794159</v>
      </c>
      <c r="FK120" s="176">
        <f t="shared" si="601"/>
        <v>118.49138622529975</v>
      </c>
      <c r="FL120" s="176">
        <f t="shared" si="601"/>
        <v>114.59390803372366</v>
      </c>
      <c r="FM120" s="176">
        <f t="shared" si="601"/>
        <v>116.76450987006569</v>
      </c>
      <c r="FN120" s="176">
        <f t="shared" si="601"/>
        <v>118.37930675770123</v>
      </c>
      <c r="FO120" s="176">
        <f t="shared" si="601"/>
        <v>116.74934754231509</v>
      </c>
      <c r="FP120" s="176">
        <f t="shared" si="601"/>
        <v>115.98450775226858</v>
      </c>
      <c r="FQ120" s="176">
        <f t="shared" si="601"/>
        <v>112.34251398798862</v>
      </c>
      <c r="FR120" s="176">
        <f t="shared" si="583"/>
        <v>110.31231841591827</v>
      </c>
      <c r="FS120" s="176">
        <f t="shared" si="583"/>
        <v>109.13879871631327</v>
      </c>
      <c r="FT120" s="176">
        <f t="shared" si="583"/>
        <v>105.31013095591976</v>
      </c>
      <c r="FU120" s="176">
        <f t="shared" si="583"/>
        <v>101.91781575290729</v>
      </c>
      <c r="FV120" s="176">
        <f t="shared" si="583"/>
        <v>98.623227571799404</v>
      </c>
      <c r="FW120" s="176">
        <f t="shared" si="583"/>
        <v>91.896656624057769</v>
      </c>
      <c r="FX120" s="176">
        <f t="shared" si="583"/>
        <v>90.997763428691286</v>
      </c>
      <c r="FY120" s="176">
        <f t="shared" si="583"/>
        <v>87.838814667293704</v>
      </c>
      <c r="FZ120" s="176">
        <f t="shared" si="583"/>
        <v>85.839645870787621</v>
      </c>
      <c r="GA120" s="176">
        <f t="shared" si="583"/>
        <v>83.260999634560093</v>
      </c>
      <c r="GB120" s="176">
        <f t="shared" si="574"/>
        <v>0</v>
      </c>
      <c r="GC120" s="176">
        <f t="shared" si="574"/>
        <v>0</v>
      </c>
      <c r="GD120" s="176">
        <f t="shared" si="574"/>
        <v>0</v>
      </c>
      <c r="GE120" s="176">
        <f t="shared" si="574"/>
        <v>0</v>
      </c>
      <c r="GF120" s="176">
        <f t="shared" si="574"/>
        <v>0</v>
      </c>
      <c r="GG120" s="176">
        <f t="shared" si="574"/>
        <v>0</v>
      </c>
      <c r="GH120" s="176">
        <f t="shared" si="574"/>
        <v>0</v>
      </c>
      <c r="GI120" s="176">
        <f t="shared" si="574"/>
        <v>0</v>
      </c>
      <c r="GJ120" s="176">
        <f t="shared" si="574"/>
        <v>0</v>
      </c>
      <c r="GK120" s="176">
        <f t="shared" si="574"/>
        <v>0</v>
      </c>
      <c r="GL120" s="176">
        <f t="shared" si="574"/>
        <v>0</v>
      </c>
      <c r="GM120" s="176">
        <f t="shared" si="574"/>
        <v>0</v>
      </c>
      <c r="GN120" s="176">
        <f t="shared" si="574"/>
        <v>0</v>
      </c>
      <c r="GO120" s="176">
        <f t="shared" si="574"/>
        <v>0</v>
      </c>
      <c r="GP120" s="176">
        <f t="shared" si="574"/>
        <v>0</v>
      </c>
      <c r="GQ120" s="187"/>
      <c r="GR120" s="176">
        <v>0</v>
      </c>
      <c r="GS120" s="176">
        <v>0</v>
      </c>
      <c r="GT120" s="176">
        <f t="shared" si="602"/>
        <v>103.84193894678434</v>
      </c>
      <c r="GU120" s="176">
        <f t="shared" si="602"/>
        <v>102.13619572902813</v>
      </c>
      <c r="GV120" s="176">
        <f t="shared" si="602"/>
        <v>94.671540702534713</v>
      </c>
      <c r="GW120" s="176">
        <f t="shared" si="602"/>
        <v>91.454221392104131</v>
      </c>
      <c r="GX120" s="176">
        <f t="shared" si="602"/>
        <v>89.45761708459797</v>
      </c>
      <c r="GY120" s="176">
        <f t="shared" si="602"/>
        <v>90.028773412535898</v>
      </c>
      <c r="GZ120" s="176">
        <f t="shared" si="602"/>
        <v>90.984529461559859</v>
      </c>
      <c r="HA120" s="176">
        <f t="shared" si="602"/>
        <v>90.89876451258796</v>
      </c>
      <c r="HB120" s="176">
        <f t="shared" si="602"/>
        <v>89.60277606916361</v>
      </c>
      <c r="HC120" s="176">
        <f t="shared" si="602"/>
        <v>86.315904272046041</v>
      </c>
      <c r="HD120" s="176">
        <f t="shared" si="584"/>
        <v>85.257170761263225</v>
      </c>
      <c r="HE120" s="176">
        <f t="shared" si="584"/>
        <v>83.953634602437504</v>
      </c>
      <c r="HF120" s="176">
        <f t="shared" si="584"/>
        <v>80.618721038981732</v>
      </c>
      <c r="HG120" s="176">
        <f t="shared" si="584"/>
        <v>77.623962079753525</v>
      </c>
      <c r="HH120" s="176">
        <f t="shared" si="584"/>
        <v>76.500396074307872</v>
      </c>
      <c r="HI120" s="176">
        <f t="shared" si="584"/>
        <v>72.174418431740747</v>
      </c>
      <c r="HJ120" s="176">
        <f t="shared" si="584"/>
        <v>71.898033106374157</v>
      </c>
      <c r="HK120" s="176">
        <f t="shared" si="584"/>
        <v>69.573630093806244</v>
      </c>
      <c r="HL120" s="176">
        <f t="shared" si="584"/>
        <v>67.979381896043904</v>
      </c>
      <c r="HM120" s="176">
        <f t="shared" si="584"/>
        <v>65.98250180435106</v>
      </c>
      <c r="HN120" s="176">
        <f t="shared" si="575"/>
        <v>0</v>
      </c>
      <c r="HO120" s="176">
        <f t="shared" si="575"/>
        <v>0</v>
      </c>
      <c r="HP120" s="176">
        <f t="shared" si="575"/>
        <v>0</v>
      </c>
      <c r="HQ120" s="176">
        <f t="shared" si="575"/>
        <v>0</v>
      </c>
      <c r="HR120" s="176">
        <f t="shared" si="575"/>
        <v>0</v>
      </c>
      <c r="HS120" s="176">
        <f t="shared" si="575"/>
        <v>0</v>
      </c>
      <c r="HT120" s="176">
        <f t="shared" si="575"/>
        <v>0</v>
      </c>
      <c r="HU120" s="176">
        <f t="shared" si="575"/>
        <v>0</v>
      </c>
      <c r="HV120" s="176">
        <f t="shared" si="575"/>
        <v>0</v>
      </c>
      <c r="HW120" s="176">
        <f t="shared" si="575"/>
        <v>0</v>
      </c>
      <c r="HX120" s="176">
        <f t="shared" si="575"/>
        <v>0</v>
      </c>
      <c r="HY120" s="176">
        <f t="shared" si="575"/>
        <v>0</v>
      </c>
      <c r="HZ120" s="176">
        <f t="shared" si="575"/>
        <v>0</v>
      </c>
      <c r="IA120" s="176">
        <f t="shared" si="575"/>
        <v>0</v>
      </c>
      <c r="IB120" s="176">
        <f t="shared" si="575"/>
        <v>0</v>
      </c>
    </row>
    <row r="121" spans="1:236" s="144" customFormat="1" ht="13.5" customHeight="1">
      <c r="A121" s="185" t="s">
        <v>282</v>
      </c>
      <c r="B121" s="419">
        <f>SUM(P121:AX121)*VLOOKUP($A121,input,12,FALSE)</f>
        <v>20444.478790034897</v>
      </c>
      <c r="C121" s="225">
        <f>SUM(AZ121:CH121)*VLOOKUP($A121,input,12,FALSE)</f>
        <v>15601.88241240408</v>
      </c>
      <c r="D121" s="226">
        <f>SUM(B121:C121)</f>
        <v>36046.361202438973</v>
      </c>
      <c r="E121" s="227">
        <f>IF(Years&gt;1,SUM(CJ121:DS121)*VLOOKUP($A121,input,26,FALSE),0)</f>
        <v>0</v>
      </c>
      <c r="F121" s="228">
        <f t="shared" si="596"/>
        <v>0</v>
      </c>
      <c r="G121" s="227">
        <f t="shared" si="597"/>
        <v>0</v>
      </c>
      <c r="H121" s="228">
        <f t="shared" si="598"/>
        <v>0</v>
      </c>
      <c r="I121" s="227">
        <f>B121+E121+G121</f>
        <v>20444.478790034897</v>
      </c>
      <c r="J121" s="176">
        <f>H121+F121+C121</f>
        <v>15601.88241240408</v>
      </c>
      <c r="K121" s="228">
        <f>SUM(I121:J121)</f>
        <v>36046.361202438973</v>
      </c>
      <c r="L121" s="227">
        <f>(B121*VLOOKUP($A121,input,16,FALSE))+(E121*VLOOKUP($A121,input,30,FALSE))+(G121*VLOOKUP($A121,input,44,FALSE))</f>
        <v>16355.583032027918</v>
      </c>
      <c r="M121" s="176">
        <f>(C121*(VLOOKUP($A121,input,16,FALSE))+(F121*VLOOKUP($A121,input,30,FALSE))+(H121*VLOOKUP($A121,input,44,FALSE)))</f>
        <v>12481.505929923265</v>
      </c>
      <c r="N121" s="228">
        <f>SUM(L121:M121)</f>
        <v>28837.088961951184</v>
      </c>
      <c r="O121" s="176">
        <f t="shared" si="356"/>
        <v>64.404424798630302</v>
      </c>
      <c r="P121" s="176">
        <f t="shared" si="599"/>
        <v>37.777455340506556</v>
      </c>
      <c r="Q121" s="176">
        <f t="shared" si="599"/>
        <v>36.419194751640852</v>
      </c>
      <c r="R121" s="176">
        <f t="shared" si="599"/>
        <v>36.260714307282335</v>
      </c>
      <c r="S121" s="176">
        <f t="shared" si="599"/>
        <v>33.790723133860453</v>
      </c>
      <c r="T121" s="176">
        <f t="shared" si="599"/>
        <v>31.121276876109974</v>
      </c>
      <c r="U121" s="176">
        <f t="shared" si="599"/>
        <v>30.095780245903416</v>
      </c>
      <c r="V121" s="176">
        <f t="shared" si="599"/>
        <v>29.105854725546646</v>
      </c>
      <c r="W121" s="176">
        <f t="shared" si="599"/>
        <v>29.657168689784459</v>
      </c>
      <c r="X121" s="176">
        <f t="shared" si="599"/>
        <v>30.067313037151973</v>
      </c>
      <c r="Y121" s="176">
        <f t="shared" si="599"/>
        <v>29.653317590573497</v>
      </c>
      <c r="Z121" s="176">
        <f t="shared" si="580"/>
        <v>29.459054944335264</v>
      </c>
      <c r="AA121" s="176">
        <f t="shared" si="580"/>
        <v>28.534020243683607</v>
      </c>
      <c r="AB121" s="176">
        <f t="shared" si="580"/>
        <v>28.018368247874736</v>
      </c>
      <c r="AC121" s="176">
        <f t="shared" si="580"/>
        <v>27.720304463504814</v>
      </c>
      <c r="AD121" s="176">
        <f t="shared" si="580"/>
        <v>26.747856193448406</v>
      </c>
      <c r="AE121" s="176">
        <f t="shared" si="580"/>
        <v>25.886237673089649</v>
      </c>
      <c r="AF121" s="176">
        <f t="shared" si="580"/>
        <v>25.049440965261091</v>
      </c>
      <c r="AG121" s="176">
        <f t="shared" si="580"/>
        <v>23.340950521349935</v>
      </c>
      <c r="AH121" s="176">
        <f t="shared" si="580"/>
        <v>23.112639477534064</v>
      </c>
      <c r="AI121" s="176">
        <f t="shared" si="580"/>
        <v>22.310294001126842</v>
      </c>
      <c r="AJ121" s="176">
        <f t="shared" si="571"/>
        <v>0</v>
      </c>
      <c r="AK121" s="176">
        <f t="shared" si="571"/>
        <v>0</v>
      </c>
      <c r="AL121" s="176">
        <f t="shared" si="571"/>
        <v>0</v>
      </c>
      <c r="AM121" s="176">
        <f t="shared" si="571"/>
        <v>0</v>
      </c>
      <c r="AN121" s="176">
        <f t="shared" si="571"/>
        <v>0</v>
      </c>
      <c r="AO121" s="176">
        <f t="shared" si="571"/>
        <v>0</v>
      </c>
      <c r="AP121" s="176">
        <f t="shared" si="571"/>
        <v>0</v>
      </c>
      <c r="AQ121" s="176">
        <f t="shared" si="571"/>
        <v>0</v>
      </c>
      <c r="AR121" s="176">
        <f t="shared" si="571"/>
        <v>0</v>
      </c>
      <c r="AS121" s="176">
        <f t="shared" si="571"/>
        <v>0</v>
      </c>
      <c r="AT121" s="176">
        <f t="shared" si="571"/>
        <v>0</v>
      </c>
      <c r="AU121" s="176">
        <f t="shared" si="571"/>
        <v>0</v>
      </c>
      <c r="AV121" s="176">
        <f t="shared" si="571"/>
        <v>0</v>
      </c>
      <c r="AW121" s="176">
        <f t="shared" si="571"/>
        <v>0</v>
      </c>
      <c r="AX121" s="176">
        <f t="shared" si="571"/>
        <v>0</v>
      </c>
      <c r="AY121" s="187"/>
      <c r="AZ121" s="176">
        <f t="shared" si="600"/>
        <v>26.626969458123746</v>
      </c>
      <c r="BA121" s="176">
        <f t="shared" si="600"/>
        <v>26.21854524414934</v>
      </c>
      <c r="BB121" s="176">
        <f t="shared" si="600"/>
        <v>26.374948208544645</v>
      </c>
      <c r="BC121" s="176">
        <f t="shared" si="600"/>
        <v>25.941704285311932</v>
      </c>
      <c r="BD121" s="176">
        <f t="shared" si="600"/>
        <v>24.045746912835373</v>
      </c>
      <c r="BE121" s="176">
        <f t="shared" si="600"/>
        <v>23.228575825280437</v>
      </c>
      <c r="BF121" s="176">
        <f t="shared" si="600"/>
        <v>22.721455718148974</v>
      </c>
      <c r="BG121" s="176">
        <f t="shared" si="600"/>
        <v>22.866524451660055</v>
      </c>
      <c r="BH121" s="176">
        <f t="shared" si="600"/>
        <v>23.109278165127684</v>
      </c>
      <c r="BI121" s="176">
        <f t="shared" si="600"/>
        <v>23.087494614953396</v>
      </c>
      <c r="BJ121" s="176">
        <f t="shared" si="581"/>
        <v>22.758324836144599</v>
      </c>
      <c r="BK121" s="176">
        <f t="shared" si="581"/>
        <v>21.923488022653203</v>
      </c>
      <c r="BL121" s="176">
        <f t="shared" si="581"/>
        <v>21.654578930654665</v>
      </c>
      <c r="BM121" s="176">
        <f t="shared" si="581"/>
        <v>21.323492097861479</v>
      </c>
      <c r="BN121" s="176">
        <f t="shared" si="581"/>
        <v>20.476453094080991</v>
      </c>
      <c r="BO121" s="176">
        <f t="shared" si="581"/>
        <v>19.71581039761519</v>
      </c>
      <c r="BP121" s="176">
        <f t="shared" si="581"/>
        <v>19.430434416551346</v>
      </c>
      <c r="BQ121" s="176">
        <f t="shared" si="581"/>
        <v>18.33167376713299</v>
      </c>
      <c r="BR121" s="176">
        <f t="shared" si="581"/>
        <v>18.2614743013287</v>
      </c>
      <c r="BS121" s="176">
        <f t="shared" si="581"/>
        <v>17.671096177672119</v>
      </c>
      <c r="BT121" s="176">
        <f t="shared" si="572"/>
        <v>0</v>
      </c>
      <c r="BU121" s="176">
        <f t="shared" si="572"/>
        <v>0</v>
      </c>
      <c r="BV121" s="176">
        <f t="shared" si="572"/>
        <v>0</v>
      </c>
      <c r="BW121" s="176">
        <f t="shared" si="572"/>
        <v>0</v>
      </c>
      <c r="BX121" s="176">
        <f t="shared" si="572"/>
        <v>0</v>
      </c>
      <c r="BY121" s="176">
        <f t="shared" si="572"/>
        <v>0</v>
      </c>
      <c r="BZ121" s="176">
        <f t="shared" si="572"/>
        <v>0</v>
      </c>
      <c r="CA121" s="176">
        <f t="shared" si="572"/>
        <v>0</v>
      </c>
      <c r="CB121" s="176">
        <f t="shared" si="572"/>
        <v>0</v>
      </c>
      <c r="CC121" s="176">
        <f t="shared" si="572"/>
        <v>0</v>
      </c>
      <c r="CD121" s="176">
        <f t="shared" si="572"/>
        <v>0</v>
      </c>
      <c r="CE121" s="176">
        <f t="shared" si="572"/>
        <v>0</v>
      </c>
      <c r="CF121" s="176">
        <f t="shared" si="572"/>
        <v>0</v>
      </c>
      <c r="CG121" s="176">
        <f t="shared" si="572"/>
        <v>0</v>
      </c>
      <c r="CH121" s="176">
        <f t="shared" si="572"/>
        <v>0</v>
      </c>
      <c r="CI121" s="187"/>
      <c r="CJ121" s="176">
        <v>0</v>
      </c>
      <c r="CK121" s="176">
        <f t="shared" ref="CK121:CZ130" si="637">IF(CK$1-1&lt;=VLOOKUP($A121,input,7,FALSE),(VLOOKUP($A121,input,19,FALSE)*VLOOKUP(CK$1,AC_RATE,2,FALSE))/((1+Discount_Rate)^(CK$1-1)),0)</f>
        <v>36.419194751640852</v>
      </c>
      <c r="CL121" s="176">
        <f t="shared" si="637"/>
        <v>36.260714307282335</v>
      </c>
      <c r="CM121" s="176">
        <f t="shared" si="637"/>
        <v>33.790723133860453</v>
      </c>
      <c r="CN121" s="176">
        <f t="shared" si="637"/>
        <v>31.121276876109974</v>
      </c>
      <c r="CO121" s="176">
        <f t="shared" si="637"/>
        <v>30.095780245903416</v>
      </c>
      <c r="CP121" s="176">
        <f t="shared" si="637"/>
        <v>29.105854725546646</v>
      </c>
      <c r="CQ121" s="176">
        <f t="shared" si="637"/>
        <v>29.657168689784459</v>
      </c>
      <c r="CR121" s="176">
        <f t="shared" si="637"/>
        <v>30.067313037151973</v>
      </c>
      <c r="CS121" s="176">
        <f t="shared" si="637"/>
        <v>29.653317590573497</v>
      </c>
      <c r="CT121" s="176">
        <f t="shared" si="637"/>
        <v>29.459054944335264</v>
      </c>
      <c r="CU121" s="176">
        <f t="shared" si="637"/>
        <v>28.534020243683607</v>
      </c>
      <c r="CV121" s="176">
        <f t="shared" si="637"/>
        <v>28.018368247874736</v>
      </c>
      <c r="CW121" s="176">
        <f t="shared" si="637"/>
        <v>27.720304463504814</v>
      </c>
      <c r="CX121" s="176">
        <f t="shared" si="637"/>
        <v>26.747856193448406</v>
      </c>
      <c r="CY121" s="176">
        <f t="shared" si="637"/>
        <v>25.886237673089649</v>
      </c>
      <c r="CZ121" s="176">
        <f t="shared" si="637"/>
        <v>25.049440965261091</v>
      </c>
      <c r="DA121" s="176">
        <f t="shared" si="636"/>
        <v>23.340950521349935</v>
      </c>
      <c r="DB121" s="176">
        <f t="shared" si="636"/>
        <v>23.112639477534064</v>
      </c>
      <c r="DC121" s="176">
        <f t="shared" si="636"/>
        <v>22.310294001126842</v>
      </c>
      <c r="DD121" s="176">
        <f t="shared" si="636"/>
        <v>21.802522536121668</v>
      </c>
      <c r="DE121" s="176">
        <f t="shared" si="636"/>
        <v>0</v>
      </c>
      <c r="DF121" s="176">
        <f t="shared" si="636"/>
        <v>0</v>
      </c>
      <c r="DG121" s="176">
        <f t="shared" si="636"/>
        <v>0</v>
      </c>
      <c r="DH121" s="176">
        <f t="shared" si="636"/>
        <v>0</v>
      </c>
      <c r="DI121" s="176">
        <f t="shared" si="636"/>
        <v>0</v>
      </c>
      <c r="DJ121" s="176">
        <f t="shared" si="636"/>
        <v>0</v>
      </c>
      <c r="DK121" s="176">
        <f t="shared" si="636"/>
        <v>0</v>
      </c>
      <c r="DL121" s="176">
        <f t="shared" si="636"/>
        <v>0</v>
      </c>
      <c r="DM121" s="176">
        <f t="shared" si="636"/>
        <v>0</v>
      </c>
      <c r="DN121" s="176">
        <f t="shared" si="636"/>
        <v>0</v>
      </c>
      <c r="DO121" s="176">
        <f t="shared" si="636"/>
        <v>0</v>
      </c>
      <c r="DP121" s="176">
        <f t="shared" si="548"/>
        <v>0</v>
      </c>
      <c r="DQ121" s="176">
        <f t="shared" si="548"/>
        <v>0</v>
      </c>
      <c r="DR121" s="176">
        <f t="shared" si="548"/>
        <v>0</v>
      </c>
      <c r="DS121" s="176">
        <f t="shared" si="548"/>
        <v>0</v>
      </c>
      <c r="DT121" s="187"/>
      <c r="DU121" s="176">
        <v>0</v>
      </c>
      <c r="DV121" s="176">
        <f t="shared" si="573"/>
        <v>26.21854524414934</v>
      </c>
      <c r="DW121" s="176">
        <f t="shared" si="573"/>
        <v>26.374948208544645</v>
      </c>
      <c r="DX121" s="176">
        <f t="shared" si="573"/>
        <v>25.941704285311932</v>
      </c>
      <c r="DY121" s="176">
        <f t="shared" si="573"/>
        <v>24.045746912835373</v>
      </c>
      <c r="DZ121" s="176">
        <f t="shared" si="573"/>
        <v>23.228575825280437</v>
      </c>
      <c r="EA121" s="176">
        <f t="shared" si="573"/>
        <v>22.721455718148974</v>
      </c>
      <c r="EB121" s="176">
        <f t="shared" si="573"/>
        <v>22.866524451660055</v>
      </c>
      <c r="EC121" s="176">
        <f t="shared" si="573"/>
        <v>23.109278165127684</v>
      </c>
      <c r="ED121" s="176">
        <f t="shared" si="573"/>
        <v>23.087494614953396</v>
      </c>
      <c r="EE121" s="176">
        <f t="shared" si="573"/>
        <v>22.758324836144599</v>
      </c>
      <c r="EF121" s="176">
        <f t="shared" si="539"/>
        <v>21.923488022653203</v>
      </c>
      <c r="EG121" s="176">
        <f t="shared" si="539"/>
        <v>21.654578930654665</v>
      </c>
      <c r="EH121" s="176">
        <f t="shared" si="539"/>
        <v>21.323492097861479</v>
      </c>
      <c r="EI121" s="176">
        <f t="shared" si="539"/>
        <v>20.476453094080991</v>
      </c>
      <c r="EJ121" s="176">
        <f t="shared" si="539"/>
        <v>19.71581039761519</v>
      </c>
      <c r="EK121" s="176">
        <f t="shared" si="539"/>
        <v>19.430434416551346</v>
      </c>
      <c r="EL121" s="176">
        <f t="shared" si="539"/>
        <v>18.33167376713299</v>
      </c>
      <c r="EM121" s="176">
        <f t="shared" si="539"/>
        <v>18.2614743013287</v>
      </c>
      <c r="EN121" s="176">
        <f t="shared" si="539"/>
        <v>17.671096177672119</v>
      </c>
      <c r="EO121" s="176">
        <f t="shared" si="539"/>
        <v>17.2661710185888</v>
      </c>
      <c r="EP121" s="176">
        <f t="shared" si="582"/>
        <v>0</v>
      </c>
      <c r="EQ121" s="176">
        <f t="shared" si="582"/>
        <v>0</v>
      </c>
      <c r="ER121" s="176">
        <f t="shared" si="582"/>
        <v>0</v>
      </c>
      <c r="ES121" s="176">
        <f t="shared" si="582"/>
        <v>0</v>
      </c>
      <c r="ET121" s="176">
        <f t="shared" si="582"/>
        <v>0</v>
      </c>
      <c r="EU121" s="176">
        <f t="shared" si="582"/>
        <v>0</v>
      </c>
      <c r="EV121" s="176">
        <f t="shared" si="582"/>
        <v>0</v>
      </c>
      <c r="EW121" s="176">
        <f t="shared" si="582"/>
        <v>0</v>
      </c>
      <c r="EX121" s="176">
        <f t="shared" si="582"/>
        <v>0</v>
      </c>
      <c r="EY121" s="176">
        <f t="shared" si="582"/>
        <v>0</v>
      </c>
      <c r="EZ121" s="176">
        <f t="shared" si="582"/>
        <v>0</v>
      </c>
      <c r="FA121" s="176">
        <f t="shared" si="582"/>
        <v>0</v>
      </c>
      <c r="FB121" s="176">
        <f t="shared" si="582"/>
        <v>0</v>
      </c>
      <c r="FC121" s="176">
        <f t="shared" si="582"/>
        <v>0</v>
      </c>
      <c r="FD121" s="176">
        <f t="shared" si="582"/>
        <v>0</v>
      </c>
      <c r="FE121" s="187"/>
      <c r="FF121" s="176">
        <v>0</v>
      </c>
      <c r="FG121" s="176">
        <v>119</v>
      </c>
      <c r="FH121" s="176">
        <f t="shared" si="601"/>
        <v>36.260714307282335</v>
      </c>
      <c r="FI121" s="176">
        <f t="shared" si="601"/>
        <v>33.790723133860453</v>
      </c>
      <c r="FJ121" s="176">
        <f t="shared" si="601"/>
        <v>31.121276876109974</v>
      </c>
      <c r="FK121" s="176">
        <f t="shared" si="601"/>
        <v>30.095780245903416</v>
      </c>
      <c r="FL121" s="176">
        <f t="shared" si="601"/>
        <v>29.105854725546646</v>
      </c>
      <c r="FM121" s="176">
        <f t="shared" si="601"/>
        <v>29.657168689784459</v>
      </c>
      <c r="FN121" s="176">
        <f t="shared" si="601"/>
        <v>30.067313037151973</v>
      </c>
      <c r="FO121" s="176">
        <f t="shared" si="601"/>
        <v>29.653317590573497</v>
      </c>
      <c r="FP121" s="176">
        <f t="shared" si="601"/>
        <v>29.459054944335264</v>
      </c>
      <c r="FQ121" s="176">
        <f t="shared" si="601"/>
        <v>28.534020243683607</v>
      </c>
      <c r="FR121" s="176">
        <f t="shared" si="583"/>
        <v>28.018368247874736</v>
      </c>
      <c r="FS121" s="176">
        <f t="shared" si="583"/>
        <v>27.720304463504814</v>
      </c>
      <c r="FT121" s="176">
        <f t="shared" si="583"/>
        <v>26.747856193448406</v>
      </c>
      <c r="FU121" s="176">
        <f t="shared" si="583"/>
        <v>25.886237673089649</v>
      </c>
      <c r="FV121" s="176">
        <f t="shared" si="583"/>
        <v>25.049440965261091</v>
      </c>
      <c r="FW121" s="176">
        <f t="shared" si="583"/>
        <v>23.340950521349935</v>
      </c>
      <c r="FX121" s="176">
        <f t="shared" si="583"/>
        <v>23.112639477534064</v>
      </c>
      <c r="FY121" s="176">
        <f t="shared" si="583"/>
        <v>22.310294001126842</v>
      </c>
      <c r="FZ121" s="176">
        <f t="shared" si="583"/>
        <v>21.802522536121668</v>
      </c>
      <c r="GA121" s="176">
        <f t="shared" si="583"/>
        <v>21.147568847674908</v>
      </c>
      <c r="GB121" s="176">
        <f t="shared" si="574"/>
        <v>0</v>
      </c>
      <c r="GC121" s="176">
        <f t="shared" si="574"/>
        <v>0</v>
      </c>
      <c r="GD121" s="176">
        <f t="shared" si="574"/>
        <v>0</v>
      </c>
      <c r="GE121" s="176">
        <f t="shared" si="574"/>
        <v>0</v>
      </c>
      <c r="GF121" s="176">
        <f t="shared" si="574"/>
        <v>0</v>
      </c>
      <c r="GG121" s="176">
        <f t="shared" si="574"/>
        <v>0</v>
      </c>
      <c r="GH121" s="176">
        <f t="shared" si="574"/>
        <v>0</v>
      </c>
      <c r="GI121" s="176">
        <f t="shared" si="574"/>
        <v>0</v>
      </c>
      <c r="GJ121" s="176">
        <f t="shared" si="574"/>
        <v>0</v>
      </c>
      <c r="GK121" s="176">
        <f t="shared" si="574"/>
        <v>0</v>
      </c>
      <c r="GL121" s="176">
        <f t="shared" si="574"/>
        <v>0</v>
      </c>
      <c r="GM121" s="176">
        <f t="shared" si="574"/>
        <v>0</v>
      </c>
      <c r="GN121" s="176">
        <f t="shared" si="574"/>
        <v>0</v>
      </c>
      <c r="GO121" s="176">
        <f t="shared" si="574"/>
        <v>0</v>
      </c>
      <c r="GP121" s="176">
        <f t="shared" si="574"/>
        <v>0</v>
      </c>
      <c r="GQ121" s="187"/>
      <c r="GR121" s="176">
        <v>0</v>
      </c>
      <c r="GS121" s="176">
        <v>0</v>
      </c>
      <c r="GT121" s="176">
        <f t="shared" si="602"/>
        <v>26.374948208544645</v>
      </c>
      <c r="GU121" s="176">
        <f t="shared" si="602"/>
        <v>25.941704285311932</v>
      </c>
      <c r="GV121" s="176">
        <f t="shared" si="602"/>
        <v>24.045746912835373</v>
      </c>
      <c r="GW121" s="176">
        <f t="shared" si="602"/>
        <v>23.228575825280437</v>
      </c>
      <c r="GX121" s="176">
        <f t="shared" si="602"/>
        <v>22.721455718148974</v>
      </c>
      <c r="GY121" s="176">
        <f t="shared" si="602"/>
        <v>22.866524451660055</v>
      </c>
      <c r="GZ121" s="176">
        <f t="shared" si="602"/>
        <v>23.109278165127684</v>
      </c>
      <c r="HA121" s="176">
        <f t="shared" si="602"/>
        <v>23.087494614953396</v>
      </c>
      <c r="HB121" s="176">
        <f t="shared" si="602"/>
        <v>22.758324836144599</v>
      </c>
      <c r="HC121" s="176">
        <f t="shared" si="602"/>
        <v>21.923488022653203</v>
      </c>
      <c r="HD121" s="176">
        <f t="shared" si="584"/>
        <v>21.654578930654665</v>
      </c>
      <c r="HE121" s="176">
        <f t="shared" si="584"/>
        <v>21.323492097861479</v>
      </c>
      <c r="HF121" s="176">
        <f t="shared" si="584"/>
        <v>20.476453094080991</v>
      </c>
      <c r="HG121" s="176">
        <f t="shared" si="584"/>
        <v>19.71581039761519</v>
      </c>
      <c r="HH121" s="176">
        <f t="shared" si="584"/>
        <v>19.430434416551346</v>
      </c>
      <c r="HI121" s="176">
        <f t="shared" si="584"/>
        <v>18.33167376713299</v>
      </c>
      <c r="HJ121" s="176">
        <f t="shared" si="584"/>
        <v>18.2614743013287</v>
      </c>
      <c r="HK121" s="176">
        <f t="shared" si="584"/>
        <v>17.671096177672119</v>
      </c>
      <c r="HL121" s="176">
        <f t="shared" si="584"/>
        <v>17.2661710185888</v>
      </c>
      <c r="HM121" s="176">
        <f t="shared" si="584"/>
        <v>16.758980864675525</v>
      </c>
      <c r="HN121" s="176">
        <f t="shared" si="575"/>
        <v>0</v>
      </c>
      <c r="HO121" s="176">
        <f t="shared" si="575"/>
        <v>0</v>
      </c>
      <c r="HP121" s="176">
        <f t="shared" si="575"/>
        <v>0</v>
      </c>
      <c r="HQ121" s="176">
        <f t="shared" si="575"/>
        <v>0</v>
      </c>
      <c r="HR121" s="176">
        <f t="shared" si="575"/>
        <v>0</v>
      </c>
      <c r="HS121" s="176">
        <f t="shared" si="575"/>
        <v>0</v>
      </c>
      <c r="HT121" s="176">
        <f t="shared" si="575"/>
        <v>0</v>
      </c>
      <c r="HU121" s="176">
        <f t="shared" si="575"/>
        <v>0</v>
      </c>
      <c r="HV121" s="176">
        <f t="shared" si="575"/>
        <v>0</v>
      </c>
      <c r="HW121" s="176">
        <f t="shared" si="575"/>
        <v>0</v>
      </c>
      <c r="HX121" s="176">
        <f t="shared" si="575"/>
        <v>0</v>
      </c>
      <c r="HY121" s="176">
        <f t="shared" si="575"/>
        <v>0</v>
      </c>
      <c r="HZ121" s="176">
        <f t="shared" si="575"/>
        <v>0</v>
      </c>
      <c r="IA121" s="176">
        <f t="shared" si="575"/>
        <v>0</v>
      </c>
      <c r="IB121" s="176">
        <f t="shared" si="575"/>
        <v>0</v>
      </c>
    </row>
    <row r="122" spans="1:236" s="144" customFormat="1" ht="13.5" customHeight="1">
      <c r="A122" s="185" t="s">
        <v>283</v>
      </c>
      <c r="B122" s="419">
        <f>SUM(P122:AX122)*VLOOKUP($A122,input,12,FALSE)</f>
        <v>11498.976233742078</v>
      </c>
      <c r="C122" s="225">
        <f>SUM(AZ122:CH122)*VLOOKUP($A122,input,12,FALSE)</f>
        <v>8775.2628425684998</v>
      </c>
      <c r="D122" s="226">
        <f>SUM(B122:C122)</f>
        <v>20274.23907631058</v>
      </c>
      <c r="E122" s="227">
        <f>IF(Years&gt;1,SUM(CJ122:DS122)*VLOOKUP($A122,input,26,FALSE),0)</f>
        <v>0</v>
      </c>
      <c r="F122" s="228">
        <f t="shared" ref="F122" si="638">IF(Years&gt;1,SUM(DU122:FD122)*VLOOKUP($A122,input,26,FALSE),0)</f>
        <v>0</v>
      </c>
      <c r="G122" s="227">
        <f t="shared" ref="G122" si="639">IF(Years&gt;2,SUM(FF122:GP122)*VLOOKUP($A122,input,40,FALSE),0)</f>
        <v>0</v>
      </c>
      <c r="H122" s="228">
        <f t="shared" ref="H122" si="640">IF(Years&gt;2,SUM(GR122:IB122)*VLOOKUP($A122,input,40,FALSE),0)</f>
        <v>0</v>
      </c>
      <c r="I122" s="227">
        <f>B122+E122+G122</f>
        <v>11498.976233742078</v>
      </c>
      <c r="J122" s="176">
        <f>H122+F122+C122</f>
        <v>8775.2628425684998</v>
      </c>
      <c r="K122" s="228">
        <f>SUM(I122:J122)</f>
        <v>20274.23907631058</v>
      </c>
      <c r="L122" s="227">
        <f>(B122*VLOOKUP($A122,input,16,FALSE))+(E122*VLOOKUP($A122,input,30,FALSE))+(G122*VLOOKUP($A122,input,44,FALSE))</f>
        <v>9199.1809869936624</v>
      </c>
      <c r="M122" s="176">
        <f>(C122*(VLOOKUP($A122,input,16,FALSE))+(F122*VLOOKUP($A122,input,30,FALSE))+(H122*VLOOKUP($A122,input,44,FALSE)))</f>
        <v>7020.2102740547998</v>
      </c>
      <c r="N122" s="228">
        <f>SUM(L122:M122)</f>
        <v>16219.391261048462</v>
      </c>
      <c r="O122" s="176">
        <f t="shared" si="356"/>
        <v>253.5694210643216</v>
      </c>
      <c r="P122" s="176">
        <f t="shared" si="599"/>
        <v>148.73523845490868</v>
      </c>
      <c r="Q122" s="176">
        <f t="shared" si="599"/>
        <v>143.38757247931744</v>
      </c>
      <c r="R122" s="176">
        <f t="shared" si="599"/>
        <v>142.76361232981449</v>
      </c>
      <c r="S122" s="176">
        <f t="shared" si="599"/>
        <v>133.03890422417061</v>
      </c>
      <c r="T122" s="176">
        <f t="shared" si="599"/>
        <v>122.52891295794159</v>
      </c>
      <c r="U122" s="176">
        <f t="shared" si="599"/>
        <v>118.49138622529975</v>
      </c>
      <c r="V122" s="176">
        <f t="shared" si="599"/>
        <v>114.59390803372366</v>
      </c>
      <c r="W122" s="176">
        <f t="shared" si="599"/>
        <v>116.76450987006569</v>
      </c>
      <c r="X122" s="176">
        <f t="shared" si="599"/>
        <v>118.37930675770123</v>
      </c>
      <c r="Y122" s="176">
        <f t="shared" si="599"/>
        <v>116.74934754231509</v>
      </c>
      <c r="Z122" s="176">
        <f t="shared" si="580"/>
        <v>115.98450775226858</v>
      </c>
      <c r="AA122" s="176">
        <f t="shared" si="580"/>
        <v>112.34251398798862</v>
      </c>
      <c r="AB122" s="176">
        <f t="shared" si="580"/>
        <v>110.31231841591827</v>
      </c>
      <c r="AC122" s="176">
        <f t="shared" si="580"/>
        <v>109.13879871631327</v>
      </c>
      <c r="AD122" s="176">
        <f t="shared" si="580"/>
        <v>105.31013095591976</v>
      </c>
      <c r="AE122" s="176">
        <f t="shared" si="580"/>
        <v>101.91781575290729</v>
      </c>
      <c r="AF122" s="176">
        <f t="shared" si="580"/>
        <v>98.623227571799404</v>
      </c>
      <c r="AG122" s="176">
        <f t="shared" si="580"/>
        <v>91.896656624057769</v>
      </c>
      <c r="AH122" s="176">
        <f t="shared" si="580"/>
        <v>90.997763428691286</v>
      </c>
      <c r="AI122" s="176">
        <f t="shared" si="580"/>
        <v>87.838814667293704</v>
      </c>
      <c r="AJ122" s="176">
        <f t="shared" si="571"/>
        <v>0</v>
      </c>
      <c r="AK122" s="176">
        <f t="shared" si="571"/>
        <v>0</v>
      </c>
      <c r="AL122" s="176">
        <f t="shared" si="571"/>
        <v>0</v>
      </c>
      <c r="AM122" s="176">
        <f t="shared" si="571"/>
        <v>0</v>
      </c>
      <c r="AN122" s="176">
        <f t="shared" si="571"/>
        <v>0</v>
      </c>
      <c r="AO122" s="176">
        <f t="shared" si="571"/>
        <v>0</v>
      </c>
      <c r="AP122" s="176">
        <f t="shared" si="571"/>
        <v>0</v>
      </c>
      <c r="AQ122" s="176">
        <f t="shared" si="571"/>
        <v>0</v>
      </c>
      <c r="AR122" s="176">
        <f t="shared" si="571"/>
        <v>0</v>
      </c>
      <c r="AS122" s="176">
        <f t="shared" si="571"/>
        <v>0</v>
      </c>
      <c r="AT122" s="176">
        <f t="shared" si="571"/>
        <v>0</v>
      </c>
      <c r="AU122" s="176">
        <f t="shared" si="571"/>
        <v>0</v>
      </c>
      <c r="AV122" s="176">
        <f t="shared" si="571"/>
        <v>0</v>
      </c>
      <c r="AW122" s="176">
        <f t="shared" si="571"/>
        <v>0</v>
      </c>
      <c r="AX122" s="176">
        <f t="shared" si="571"/>
        <v>0</v>
      </c>
      <c r="AY122" s="187"/>
      <c r="AZ122" s="176">
        <f t="shared" si="600"/>
        <v>104.83418260941293</v>
      </c>
      <c r="BA122" s="176">
        <f t="shared" si="600"/>
        <v>103.2261581326794</v>
      </c>
      <c r="BB122" s="176">
        <f t="shared" si="600"/>
        <v>103.84193894678434</v>
      </c>
      <c r="BC122" s="176">
        <f t="shared" si="600"/>
        <v>102.13619572902813</v>
      </c>
      <c r="BD122" s="176">
        <f t="shared" si="600"/>
        <v>94.671540702534713</v>
      </c>
      <c r="BE122" s="176">
        <f t="shared" si="600"/>
        <v>91.454221392104131</v>
      </c>
      <c r="BF122" s="176">
        <f t="shared" si="600"/>
        <v>89.45761708459797</v>
      </c>
      <c r="BG122" s="176">
        <f t="shared" si="600"/>
        <v>90.028773412535898</v>
      </c>
      <c r="BH122" s="176">
        <f t="shared" si="600"/>
        <v>90.984529461559859</v>
      </c>
      <c r="BI122" s="176">
        <f t="shared" si="600"/>
        <v>90.89876451258796</v>
      </c>
      <c r="BJ122" s="176">
        <f t="shared" si="581"/>
        <v>89.60277606916361</v>
      </c>
      <c r="BK122" s="176">
        <f t="shared" si="581"/>
        <v>86.315904272046041</v>
      </c>
      <c r="BL122" s="176">
        <f t="shared" si="581"/>
        <v>85.257170761263225</v>
      </c>
      <c r="BM122" s="176">
        <f t="shared" si="581"/>
        <v>83.953634602437504</v>
      </c>
      <c r="BN122" s="176">
        <f t="shared" si="581"/>
        <v>80.618721038981732</v>
      </c>
      <c r="BO122" s="176">
        <f t="shared" si="581"/>
        <v>77.623962079753525</v>
      </c>
      <c r="BP122" s="176">
        <f t="shared" si="581"/>
        <v>76.500396074307872</v>
      </c>
      <c r="BQ122" s="176">
        <f t="shared" si="581"/>
        <v>72.174418431740747</v>
      </c>
      <c r="BR122" s="176">
        <f t="shared" si="581"/>
        <v>71.898033106374157</v>
      </c>
      <c r="BS122" s="176">
        <f t="shared" si="581"/>
        <v>69.573630093806244</v>
      </c>
      <c r="BT122" s="176">
        <f t="shared" si="572"/>
        <v>0</v>
      </c>
      <c r="BU122" s="176">
        <f t="shared" si="572"/>
        <v>0</v>
      </c>
      <c r="BV122" s="176">
        <f t="shared" si="572"/>
        <v>0</v>
      </c>
      <c r="BW122" s="176">
        <f t="shared" si="572"/>
        <v>0</v>
      </c>
      <c r="BX122" s="176">
        <f t="shared" si="572"/>
        <v>0</v>
      </c>
      <c r="BY122" s="176">
        <f t="shared" si="572"/>
        <v>0</v>
      </c>
      <c r="BZ122" s="176">
        <f t="shared" si="572"/>
        <v>0</v>
      </c>
      <c r="CA122" s="176">
        <f t="shared" si="572"/>
        <v>0</v>
      </c>
      <c r="CB122" s="176">
        <f t="shared" si="572"/>
        <v>0</v>
      </c>
      <c r="CC122" s="176">
        <f t="shared" si="572"/>
        <v>0</v>
      </c>
      <c r="CD122" s="176">
        <f t="shared" si="572"/>
        <v>0</v>
      </c>
      <c r="CE122" s="176">
        <f t="shared" si="572"/>
        <v>0</v>
      </c>
      <c r="CF122" s="176">
        <f t="shared" si="572"/>
        <v>0</v>
      </c>
      <c r="CG122" s="176">
        <f t="shared" si="572"/>
        <v>0</v>
      </c>
      <c r="CH122" s="176">
        <f t="shared" si="572"/>
        <v>0</v>
      </c>
      <c r="CI122" s="187"/>
      <c r="CJ122" s="176">
        <v>0</v>
      </c>
      <c r="CK122" s="176">
        <f t="shared" si="637"/>
        <v>143.38757247931744</v>
      </c>
      <c r="CL122" s="176">
        <f t="shared" si="637"/>
        <v>142.76361232981449</v>
      </c>
      <c r="CM122" s="176">
        <f t="shared" si="637"/>
        <v>133.03890422417061</v>
      </c>
      <c r="CN122" s="176">
        <f t="shared" si="637"/>
        <v>122.52891295794159</v>
      </c>
      <c r="CO122" s="176">
        <f t="shared" si="637"/>
        <v>118.49138622529975</v>
      </c>
      <c r="CP122" s="176">
        <f t="shared" si="637"/>
        <v>114.59390803372366</v>
      </c>
      <c r="CQ122" s="176">
        <f t="shared" si="637"/>
        <v>116.76450987006569</v>
      </c>
      <c r="CR122" s="176">
        <f t="shared" si="637"/>
        <v>118.37930675770123</v>
      </c>
      <c r="CS122" s="176">
        <f t="shared" si="637"/>
        <v>116.74934754231509</v>
      </c>
      <c r="CT122" s="176">
        <f t="shared" si="637"/>
        <v>115.98450775226858</v>
      </c>
      <c r="CU122" s="176">
        <f t="shared" si="637"/>
        <v>112.34251398798862</v>
      </c>
      <c r="CV122" s="176">
        <f t="shared" si="637"/>
        <v>110.31231841591827</v>
      </c>
      <c r="CW122" s="176">
        <f t="shared" si="637"/>
        <v>109.13879871631327</v>
      </c>
      <c r="CX122" s="176">
        <f t="shared" si="637"/>
        <v>105.31013095591976</v>
      </c>
      <c r="CY122" s="176">
        <f t="shared" si="637"/>
        <v>101.91781575290729</v>
      </c>
      <c r="CZ122" s="176">
        <f t="shared" si="637"/>
        <v>98.623227571799404</v>
      </c>
      <c r="DA122" s="176">
        <f t="shared" si="636"/>
        <v>91.896656624057769</v>
      </c>
      <c r="DB122" s="176">
        <f t="shared" si="636"/>
        <v>90.997763428691286</v>
      </c>
      <c r="DC122" s="176">
        <f t="shared" si="636"/>
        <v>87.838814667293704</v>
      </c>
      <c r="DD122" s="176">
        <f t="shared" si="636"/>
        <v>85.839645870787621</v>
      </c>
      <c r="DE122" s="176">
        <f t="shared" si="636"/>
        <v>0</v>
      </c>
      <c r="DF122" s="176">
        <f t="shared" si="636"/>
        <v>0</v>
      </c>
      <c r="DG122" s="176">
        <f t="shared" si="636"/>
        <v>0</v>
      </c>
      <c r="DH122" s="176">
        <f t="shared" si="636"/>
        <v>0</v>
      </c>
      <c r="DI122" s="176">
        <f t="shared" si="636"/>
        <v>0</v>
      </c>
      <c r="DJ122" s="176">
        <f t="shared" si="636"/>
        <v>0</v>
      </c>
      <c r="DK122" s="176">
        <f t="shared" si="636"/>
        <v>0</v>
      </c>
      <c r="DL122" s="176">
        <f t="shared" si="636"/>
        <v>0</v>
      </c>
      <c r="DM122" s="176">
        <f t="shared" si="636"/>
        <v>0</v>
      </c>
      <c r="DN122" s="176">
        <f t="shared" si="636"/>
        <v>0</v>
      </c>
      <c r="DO122" s="176">
        <f t="shared" si="636"/>
        <v>0</v>
      </c>
      <c r="DP122" s="176">
        <f t="shared" si="548"/>
        <v>0</v>
      </c>
      <c r="DQ122" s="176">
        <f t="shared" si="548"/>
        <v>0</v>
      </c>
      <c r="DR122" s="176">
        <f t="shared" si="548"/>
        <v>0</v>
      </c>
      <c r="DS122" s="176">
        <f t="shared" si="548"/>
        <v>0</v>
      </c>
      <c r="DT122" s="187"/>
      <c r="DU122" s="176">
        <v>0</v>
      </c>
      <c r="DV122" s="176">
        <f t="shared" si="573"/>
        <v>103.2261581326794</v>
      </c>
      <c r="DW122" s="176">
        <f t="shared" si="573"/>
        <v>103.84193894678434</v>
      </c>
      <c r="DX122" s="176">
        <f t="shared" si="573"/>
        <v>102.13619572902813</v>
      </c>
      <c r="DY122" s="176">
        <f t="shared" si="573"/>
        <v>94.671540702534713</v>
      </c>
      <c r="DZ122" s="176">
        <f t="shared" si="573"/>
        <v>91.454221392104131</v>
      </c>
      <c r="EA122" s="176">
        <f t="shared" si="573"/>
        <v>89.45761708459797</v>
      </c>
      <c r="EB122" s="176">
        <f t="shared" si="573"/>
        <v>90.028773412535898</v>
      </c>
      <c r="EC122" s="176">
        <f t="shared" si="573"/>
        <v>90.984529461559859</v>
      </c>
      <c r="ED122" s="176">
        <f t="shared" si="573"/>
        <v>90.89876451258796</v>
      </c>
      <c r="EE122" s="176">
        <f t="shared" si="573"/>
        <v>89.60277606916361</v>
      </c>
      <c r="EF122" s="176">
        <f t="shared" si="539"/>
        <v>86.315904272046041</v>
      </c>
      <c r="EG122" s="176">
        <f t="shared" si="539"/>
        <v>85.257170761263225</v>
      </c>
      <c r="EH122" s="176">
        <f t="shared" si="539"/>
        <v>83.953634602437504</v>
      </c>
      <c r="EI122" s="176">
        <f t="shared" si="539"/>
        <v>80.618721038981732</v>
      </c>
      <c r="EJ122" s="176">
        <f t="shared" si="539"/>
        <v>77.623962079753525</v>
      </c>
      <c r="EK122" s="176">
        <f t="shared" si="539"/>
        <v>76.500396074307872</v>
      </c>
      <c r="EL122" s="176">
        <f t="shared" si="539"/>
        <v>72.174418431740747</v>
      </c>
      <c r="EM122" s="176">
        <f t="shared" si="539"/>
        <v>71.898033106374157</v>
      </c>
      <c r="EN122" s="176">
        <f t="shared" si="539"/>
        <v>69.573630093806244</v>
      </c>
      <c r="EO122" s="176">
        <f t="shared" si="539"/>
        <v>67.979381896043904</v>
      </c>
      <c r="EP122" s="176">
        <f t="shared" si="582"/>
        <v>0</v>
      </c>
      <c r="EQ122" s="176">
        <f t="shared" si="582"/>
        <v>0</v>
      </c>
      <c r="ER122" s="176">
        <f t="shared" si="582"/>
        <v>0</v>
      </c>
      <c r="ES122" s="176">
        <f t="shared" si="582"/>
        <v>0</v>
      </c>
      <c r="ET122" s="176">
        <f t="shared" si="582"/>
        <v>0</v>
      </c>
      <c r="EU122" s="176">
        <f t="shared" si="582"/>
        <v>0</v>
      </c>
      <c r="EV122" s="176">
        <f t="shared" si="582"/>
        <v>0</v>
      </c>
      <c r="EW122" s="176">
        <f t="shared" si="582"/>
        <v>0</v>
      </c>
      <c r="EX122" s="176">
        <f t="shared" si="582"/>
        <v>0</v>
      </c>
      <c r="EY122" s="176">
        <f t="shared" si="582"/>
        <v>0</v>
      </c>
      <c r="EZ122" s="176">
        <f t="shared" si="582"/>
        <v>0</v>
      </c>
      <c r="FA122" s="176">
        <f t="shared" si="582"/>
        <v>0</v>
      </c>
      <c r="FB122" s="176">
        <f t="shared" si="582"/>
        <v>0</v>
      </c>
      <c r="FC122" s="176">
        <f t="shared" si="582"/>
        <v>0</v>
      </c>
      <c r="FD122" s="176">
        <f t="shared" si="582"/>
        <v>0</v>
      </c>
      <c r="FE122" s="187"/>
      <c r="FF122" s="176">
        <v>0</v>
      </c>
      <c r="FG122" s="176">
        <v>120</v>
      </c>
      <c r="FH122" s="176">
        <f t="shared" si="601"/>
        <v>142.76361232981449</v>
      </c>
      <c r="FI122" s="176">
        <f t="shared" si="601"/>
        <v>133.03890422417061</v>
      </c>
      <c r="FJ122" s="176">
        <f t="shared" si="601"/>
        <v>122.52891295794159</v>
      </c>
      <c r="FK122" s="176">
        <f t="shared" si="601"/>
        <v>118.49138622529975</v>
      </c>
      <c r="FL122" s="176">
        <f t="shared" si="601"/>
        <v>114.59390803372366</v>
      </c>
      <c r="FM122" s="176">
        <f t="shared" si="601"/>
        <v>116.76450987006569</v>
      </c>
      <c r="FN122" s="176">
        <f t="shared" si="601"/>
        <v>118.37930675770123</v>
      </c>
      <c r="FO122" s="176">
        <f t="shared" si="601"/>
        <v>116.74934754231509</v>
      </c>
      <c r="FP122" s="176">
        <f t="shared" si="601"/>
        <v>115.98450775226858</v>
      </c>
      <c r="FQ122" s="176">
        <f t="shared" si="601"/>
        <v>112.34251398798862</v>
      </c>
      <c r="FR122" s="176">
        <f t="shared" si="583"/>
        <v>110.31231841591827</v>
      </c>
      <c r="FS122" s="176">
        <f t="shared" si="583"/>
        <v>109.13879871631327</v>
      </c>
      <c r="FT122" s="176">
        <f t="shared" si="583"/>
        <v>105.31013095591976</v>
      </c>
      <c r="FU122" s="176">
        <f t="shared" si="583"/>
        <v>101.91781575290729</v>
      </c>
      <c r="FV122" s="176">
        <f t="shared" si="583"/>
        <v>98.623227571799404</v>
      </c>
      <c r="FW122" s="176">
        <f t="shared" si="583"/>
        <v>91.896656624057769</v>
      </c>
      <c r="FX122" s="176">
        <f t="shared" si="583"/>
        <v>90.997763428691286</v>
      </c>
      <c r="FY122" s="176">
        <f t="shared" si="583"/>
        <v>87.838814667293704</v>
      </c>
      <c r="FZ122" s="176">
        <f t="shared" si="583"/>
        <v>85.839645870787621</v>
      </c>
      <c r="GA122" s="176">
        <f t="shared" si="583"/>
        <v>83.260999634560093</v>
      </c>
      <c r="GB122" s="176">
        <f t="shared" si="574"/>
        <v>0</v>
      </c>
      <c r="GC122" s="176">
        <f t="shared" si="574"/>
        <v>0</v>
      </c>
      <c r="GD122" s="176">
        <f t="shared" si="574"/>
        <v>0</v>
      </c>
      <c r="GE122" s="176">
        <f t="shared" si="574"/>
        <v>0</v>
      </c>
      <c r="GF122" s="176">
        <f t="shared" si="574"/>
        <v>0</v>
      </c>
      <c r="GG122" s="176">
        <f t="shared" si="574"/>
        <v>0</v>
      </c>
      <c r="GH122" s="176">
        <f t="shared" si="574"/>
        <v>0</v>
      </c>
      <c r="GI122" s="176">
        <f t="shared" si="574"/>
        <v>0</v>
      </c>
      <c r="GJ122" s="176">
        <f t="shared" si="574"/>
        <v>0</v>
      </c>
      <c r="GK122" s="176">
        <f t="shared" si="574"/>
        <v>0</v>
      </c>
      <c r="GL122" s="176">
        <f t="shared" si="574"/>
        <v>0</v>
      </c>
      <c r="GM122" s="176">
        <f t="shared" si="574"/>
        <v>0</v>
      </c>
      <c r="GN122" s="176">
        <f t="shared" si="574"/>
        <v>0</v>
      </c>
      <c r="GO122" s="176">
        <f t="shared" si="574"/>
        <v>0</v>
      </c>
      <c r="GP122" s="176">
        <f t="shared" si="574"/>
        <v>0</v>
      </c>
      <c r="GQ122" s="187"/>
      <c r="GR122" s="176">
        <v>0</v>
      </c>
      <c r="GS122" s="176">
        <v>0</v>
      </c>
      <c r="GT122" s="176">
        <f t="shared" si="602"/>
        <v>103.84193894678434</v>
      </c>
      <c r="GU122" s="176">
        <f t="shared" si="602"/>
        <v>102.13619572902813</v>
      </c>
      <c r="GV122" s="176">
        <f t="shared" si="602"/>
        <v>94.671540702534713</v>
      </c>
      <c r="GW122" s="176">
        <f t="shared" si="602"/>
        <v>91.454221392104131</v>
      </c>
      <c r="GX122" s="176">
        <f t="shared" si="602"/>
        <v>89.45761708459797</v>
      </c>
      <c r="GY122" s="176">
        <f t="shared" si="602"/>
        <v>90.028773412535898</v>
      </c>
      <c r="GZ122" s="176">
        <f t="shared" si="602"/>
        <v>90.984529461559859</v>
      </c>
      <c r="HA122" s="176">
        <f t="shared" si="602"/>
        <v>90.89876451258796</v>
      </c>
      <c r="HB122" s="176">
        <f t="shared" si="602"/>
        <v>89.60277606916361</v>
      </c>
      <c r="HC122" s="176">
        <f t="shared" si="602"/>
        <v>86.315904272046041</v>
      </c>
      <c r="HD122" s="176">
        <f t="shared" si="584"/>
        <v>85.257170761263225</v>
      </c>
      <c r="HE122" s="176">
        <f t="shared" si="584"/>
        <v>83.953634602437504</v>
      </c>
      <c r="HF122" s="176">
        <f t="shared" si="584"/>
        <v>80.618721038981732</v>
      </c>
      <c r="HG122" s="176">
        <f t="shared" si="584"/>
        <v>77.623962079753525</v>
      </c>
      <c r="HH122" s="176">
        <f t="shared" si="584"/>
        <v>76.500396074307872</v>
      </c>
      <c r="HI122" s="176">
        <f t="shared" si="584"/>
        <v>72.174418431740747</v>
      </c>
      <c r="HJ122" s="176">
        <f t="shared" si="584"/>
        <v>71.898033106374157</v>
      </c>
      <c r="HK122" s="176">
        <f t="shared" si="584"/>
        <v>69.573630093806244</v>
      </c>
      <c r="HL122" s="176">
        <f t="shared" si="584"/>
        <v>67.979381896043904</v>
      </c>
      <c r="HM122" s="176">
        <f t="shared" si="584"/>
        <v>65.98250180435106</v>
      </c>
      <c r="HN122" s="176">
        <f t="shared" si="575"/>
        <v>0</v>
      </c>
      <c r="HO122" s="176">
        <f t="shared" si="575"/>
        <v>0</v>
      </c>
      <c r="HP122" s="176">
        <f t="shared" si="575"/>
        <v>0</v>
      </c>
      <c r="HQ122" s="176">
        <f t="shared" si="575"/>
        <v>0</v>
      </c>
      <c r="HR122" s="176">
        <f t="shared" si="575"/>
        <v>0</v>
      </c>
      <c r="HS122" s="176">
        <f t="shared" si="575"/>
        <v>0</v>
      </c>
      <c r="HT122" s="176">
        <f t="shared" si="575"/>
        <v>0</v>
      </c>
      <c r="HU122" s="176">
        <f t="shared" si="575"/>
        <v>0</v>
      </c>
      <c r="HV122" s="176">
        <f t="shared" si="575"/>
        <v>0</v>
      </c>
      <c r="HW122" s="176">
        <f t="shared" si="575"/>
        <v>0</v>
      </c>
      <c r="HX122" s="176">
        <f t="shared" si="575"/>
        <v>0</v>
      </c>
      <c r="HY122" s="176">
        <f t="shared" si="575"/>
        <v>0</v>
      </c>
      <c r="HZ122" s="176">
        <f t="shared" si="575"/>
        <v>0</v>
      </c>
      <c r="IA122" s="176">
        <f t="shared" si="575"/>
        <v>0</v>
      </c>
      <c r="IB122" s="176">
        <f t="shared" si="575"/>
        <v>0</v>
      </c>
    </row>
    <row r="123" spans="1:236" s="144" customFormat="1">
      <c r="A123" s="418" t="s">
        <v>98</v>
      </c>
      <c r="B123" s="419">
        <f t="shared" si="606"/>
        <v>9862.0865810633804</v>
      </c>
      <c r="C123" s="225">
        <f t="shared" si="607"/>
        <v>7326.6372865240664</v>
      </c>
      <c r="D123" s="226">
        <f t="shared" ref="D123:D130" si="641">SUM(B123:C123)</f>
        <v>17188.723867587447</v>
      </c>
      <c r="E123" s="227">
        <f t="shared" si="608"/>
        <v>0</v>
      </c>
      <c r="F123" s="228">
        <f t="shared" si="596"/>
        <v>0</v>
      </c>
      <c r="G123" s="227">
        <f t="shared" si="597"/>
        <v>0</v>
      </c>
      <c r="H123" s="228">
        <f t="shared" si="598"/>
        <v>0</v>
      </c>
      <c r="I123" s="227">
        <f t="shared" ref="I123:I130" si="642">B123+E123+G123</f>
        <v>9862.0865810633804</v>
      </c>
      <c r="J123" s="176">
        <f t="shared" ref="J123:J130" si="643">H123+F123+C123</f>
        <v>7326.6372865240664</v>
      </c>
      <c r="K123" s="228">
        <f t="shared" ref="K123:K130" si="644">SUM(I123:J123)</f>
        <v>17188.723867587447</v>
      </c>
      <c r="L123" s="227">
        <f t="shared" si="609"/>
        <v>7889.6692648507051</v>
      </c>
      <c r="M123" s="176">
        <f t="shared" si="610"/>
        <v>5861.3098292192535</v>
      </c>
      <c r="N123" s="228">
        <f t="shared" ref="N123:N130" si="645">SUM(L123:M123)</f>
        <v>13750.979094069959</v>
      </c>
      <c r="O123" s="176">
        <f t="shared" si="356"/>
        <v>129.92542463195539</v>
      </c>
      <c r="P123" s="176">
        <f t="shared" si="599"/>
        <v>76.671485715707902</v>
      </c>
      <c r="Q123" s="176">
        <f t="shared" si="599"/>
        <v>73.914818904808058</v>
      </c>
      <c r="R123" s="176">
        <f t="shared" si="599"/>
        <v>73.59317386502623</v>
      </c>
      <c r="S123" s="176">
        <f t="shared" si="599"/>
        <v>68.580186852958178</v>
      </c>
      <c r="T123" s="176">
        <f t="shared" si="599"/>
        <v>63.162394448065584</v>
      </c>
      <c r="U123" s="176">
        <f t="shared" si="599"/>
        <v>61.081090942424673</v>
      </c>
      <c r="V123" s="176">
        <f t="shared" si="599"/>
        <v>59.071981019336057</v>
      </c>
      <c r="W123" s="176">
        <f t="shared" si="599"/>
        <v>60.190903941828573</v>
      </c>
      <c r="X123" s="176">
        <f t="shared" si="599"/>
        <v>61.023315129589243</v>
      </c>
      <c r="Y123" s="176">
        <f t="shared" si="599"/>
        <v>60.183087917814206</v>
      </c>
      <c r="Z123" s="176">
        <f t="shared" si="580"/>
        <v>0</v>
      </c>
      <c r="AA123" s="176">
        <f t="shared" si="580"/>
        <v>0</v>
      </c>
      <c r="AB123" s="176">
        <f t="shared" si="580"/>
        <v>0</v>
      </c>
      <c r="AC123" s="176">
        <f t="shared" si="580"/>
        <v>0</v>
      </c>
      <c r="AD123" s="176">
        <f t="shared" si="580"/>
        <v>0</v>
      </c>
      <c r="AE123" s="176">
        <f t="shared" si="580"/>
        <v>0</v>
      </c>
      <c r="AF123" s="176">
        <f t="shared" si="580"/>
        <v>0</v>
      </c>
      <c r="AG123" s="176">
        <f t="shared" si="580"/>
        <v>0</v>
      </c>
      <c r="AH123" s="176">
        <f t="shared" si="580"/>
        <v>0</v>
      </c>
      <c r="AI123" s="176">
        <f t="shared" si="580"/>
        <v>0</v>
      </c>
      <c r="AJ123" s="176">
        <f t="shared" si="571"/>
        <v>0</v>
      </c>
      <c r="AK123" s="176">
        <f t="shared" si="571"/>
        <v>0</v>
      </c>
      <c r="AL123" s="176">
        <f t="shared" si="571"/>
        <v>0</v>
      </c>
      <c r="AM123" s="176">
        <f t="shared" si="571"/>
        <v>0</v>
      </c>
      <c r="AN123" s="176">
        <f t="shared" si="571"/>
        <v>0</v>
      </c>
      <c r="AO123" s="176">
        <f t="shared" si="571"/>
        <v>0</v>
      </c>
      <c r="AP123" s="176">
        <f t="shared" si="571"/>
        <v>0</v>
      </c>
      <c r="AQ123" s="176">
        <f t="shared" si="571"/>
        <v>0</v>
      </c>
      <c r="AR123" s="176">
        <f t="shared" si="571"/>
        <v>0</v>
      </c>
      <c r="AS123" s="176">
        <f t="shared" si="571"/>
        <v>0</v>
      </c>
      <c r="AT123" s="176">
        <f t="shared" si="571"/>
        <v>0</v>
      </c>
      <c r="AU123" s="176">
        <f t="shared" si="571"/>
        <v>0</v>
      </c>
      <c r="AV123" s="176">
        <f t="shared" si="571"/>
        <v>0</v>
      </c>
      <c r="AW123" s="176">
        <f t="shared" si="571"/>
        <v>0</v>
      </c>
      <c r="AX123" s="176">
        <f t="shared" si="571"/>
        <v>0</v>
      </c>
      <c r="AY123" s="187"/>
      <c r="AZ123" s="176">
        <f t="shared" si="600"/>
        <v>53.253938916247492</v>
      </c>
      <c r="BA123" s="176">
        <f t="shared" si="600"/>
        <v>52.437090488298679</v>
      </c>
      <c r="BB123" s="176">
        <f t="shared" si="600"/>
        <v>52.749896417089289</v>
      </c>
      <c r="BC123" s="176">
        <f t="shared" si="600"/>
        <v>51.883408570623864</v>
      </c>
      <c r="BD123" s="176">
        <f t="shared" si="600"/>
        <v>48.091493825670746</v>
      </c>
      <c r="BE123" s="176">
        <f t="shared" si="600"/>
        <v>46.457151650560874</v>
      </c>
      <c r="BF123" s="176">
        <f t="shared" si="600"/>
        <v>45.442911436297948</v>
      </c>
      <c r="BG123" s="176">
        <f t="shared" si="600"/>
        <v>45.73304890332011</v>
      </c>
      <c r="BH123" s="176">
        <f t="shared" si="600"/>
        <v>46.218556330255367</v>
      </c>
      <c r="BI123" s="176">
        <f t="shared" si="600"/>
        <v>46.174989229906792</v>
      </c>
      <c r="BJ123" s="176">
        <f t="shared" si="581"/>
        <v>0</v>
      </c>
      <c r="BK123" s="176">
        <f t="shared" si="581"/>
        <v>0</v>
      </c>
      <c r="BL123" s="176">
        <f t="shared" si="581"/>
        <v>0</v>
      </c>
      <c r="BM123" s="176">
        <f t="shared" si="581"/>
        <v>0</v>
      </c>
      <c r="BN123" s="176">
        <f t="shared" si="581"/>
        <v>0</v>
      </c>
      <c r="BO123" s="176">
        <f t="shared" si="581"/>
        <v>0</v>
      </c>
      <c r="BP123" s="176">
        <f t="shared" si="581"/>
        <v>0</v>
      </c>
      <c r="BQ123" s="176">
        <f t="shared" si="581"/>
        <v>0</v>
      </c>
      <c r="BR123" s="176">
        <f t="shared" si="581"/>
        <v>0</v>
      </c>
      <c r="BS123" s="176">
        <f t="shared" si="581"/>
        <v>0</v>
      </c>
      <c r="BT123" s="176">
        <f t="shared" si="572"/>
        <v>0</v>
      </c>
      <c r="BU123" s="176">
        <f t="shared" si="572"/>
        <v>0</v>
      </c>
      <c r="BV123" s="176">
        <f t="shared" si="572"/>
        <v>0</v>
      </c>
      <c r="BW123" s="176">
        <f t="shared" si="572"/>
        <v>0</v>
      </c>
      <c r="BX123" s="176">
        <f t="shared" si="572"/>
        <v>0</v>
      </c>
      <c r="BY123" s="176">
        <f t="shared" si="572"/>
        <v>0</v>
      </c>
      <c r="BZ123" s="176">
        <f t="shared" si="572"/>
        <v>0</v>
      </c>
      <c r="CA123" s="176">
        <f t="shared" si="572"/>
        <v>0</v>
      </c>
      <c r="CB123" s="176">
        <f t="shared" si="572"/>
        <v>0</v>
      </c>
      <c r="CC123" s="176">
        <f t="shared" si="572"/>
        <v>0</v>
      </c>
      <c r="CD123" s="176">
        <f t="shared" si="572"/>
        <v>0</v>
      </c>
      <c r="CE123" s="176">
        <f t="shared" si="572"/>
        <v>0</v>
      </c>
      <c r="CF123" s="176">
        <f t="shared" si="572"/>
        <v>0</v>
      </c>
      <c r="CG123" s="176">
        <f t="shared" si="572"/>
        <v>0</v>
      </c>
      <c r="CH123" s="176">
        <f t="shared" si="572"/>
        <v>0</v>
      </c>
      <c r="CI123" s="187"/>
      <c r="CJ123" s="176">
        <v>0</v>
      </c>
      <c r="CK123" s="176">
        <f t="shared" si="637"/>
        <v>73.914818904808058</v>
      </c>
      <c r="CL123" s="176">
        <f t="shared" si="637"/>
        <v>73.59317386502623</v>
      </c>
      <c r="CM123" s="176">
        <f t="shared" si="637"/>
        <v>68.580186852958178</v>
      </c>
      <c r="CN123" s="176">
        <f t="shared" si="637"/>
        <v>63.162394448065584</v>
      </c>
      <c r="CO123" s="176">
        <f t="shared" si="637"/>
        <v>61.081090942424673</v>
      </c>
      <c r="CP123" s="176">
        <f t="shared" si="637"/>
        <v>59.071981019336057</v>
      </c>
      <c r="CQ123" s="176">
        <f t="shared" si="637"/>
        <v>60.190903941828573</v>
      </c>
      <c r="CR123" s="176">
        <f t="shared" si="637"/>
        <v>61.023315129589243</v>
      </c>
      <c r="CS123" s="176">
        <f t="shared" si="637"/>
        <v>60.183087917814206</v>
      </c>
      <c r="CT123" s="176">
        <f t="shared" si="637"/>
        <v>59.788820872246951</v>
      </c>
      <c r="CU123" s="176">
        <f t="shared" si="637"/>
        <v>0</v>
      </c>
      <c r="CV123" s="176">
        <f t="shared" si="637"/>
        <v>0</v>
      </c>
      <c r="CW123" s="176">
        <f t="shared" si="637"/>
        <v>0</v>
      </c>
      <c r="CX123" s="176">
        <f t="shared" si="637"/>
        <v>0</v>
      </c>
      <c r="CY123" s="176">
        <f t="shared" si="637"/>
        <v>0</v>
      </c>
      <c r="CZ123" s="176">
        <f t="shared" si="637"/>
        <v>0</v>
      </c>
      <c r="DA123" s="176">
        <f t="shared" si="636"/>
        <v>0</v>
      </c>
      <c r="DB123" s="176">
        <f t="shared" si="636"/>
        <v>0</v>
      </c>
      <c r="DC123" s="176">
        <f t="shared" si="636"/>
        <v>0</v>
      </c>
      <c r="DD123" s="176">
        <f t="shared" si="636"/>
        <v>0</v>
      </c>
      <c r="DE123" s="176">
        <f t="shared" si="636"/>
        <v>0</v>
      </c>
      <c r="DF123" s="176">
        <f t="shared" si="636"/>
        <v>0</v>
      </c>
      <c r="DG123" s="176">
        <f t="shared" si="636"/>
        <v>0</v>
      </c>
      <c r="DH123" s="176">
        <f t="shared" si="636"/>
        <v>0</v>
      </c>
      <c r="DI123" s="176">
        <f t="shared" si="636"/>
        <v>0</v>
      </c>
      <c r="DJ123" s="176">
        <f t="shared" si="636"/>
        <v>0</v>
      </c>
      <c r="DK123" s="176">
        <f t="shared" si="636"/>
        <v>0</v>
      </c>
      <c r="DL123" s="176">
        <f t="shared" si="636"/>
        <v>0</v>
      </c>
      <c r="DM123" s="176">
        <f t="shared" si="636"/>
        <v>0</v>
      </c>
      <c r="DN123" s="176">
        <f t="shared" si="636"/>
        <v>0</v>
      </c>
      <c r="DO123" s="176">
        <f t="shared" si="636"/>
        <v>0</v>
      </c>
      <c r="DP123" s="176">
        <f t="shared" si="548"/>
        <v>0</v>
      </c>
      <c r="DQ123" s="176">
        <f t="shared" si="548"/>
        <v>0</v>
      </c>
      <c r="DR123" s="176">
        <f t="shared" si="548"/>
        <v>0</v>
      </c>
      <c r="DS123" s="176">
        <f t="shared" si="548"/>
        <v>0</v>
      </c>
      <c r="DT123" s="187"/>
      <c r="DU123" s="176">
        <v>0</v>
      </c>
      <c r="DV123" s="176">
        <f t="shared" si="573"/>
        <v>52.437090488298679</v>
      </c>
      <c r="DW123" s="176">
        <f t="shared" si="573"/>
        <v>52.749896417089289</v>
      </c>
      <c r="DX123" s="176">
        <f t="shared" si="573"/>
        <v>51.883408570623864</v>
      </c>
      <c r="DY123" s="176">
        <f t="shared" si="573"/>
        <v>48.091493825670746</v>
      </c>
      <c r="DZ123" s="176">
        <f t="shared" si="573"/>
        <v>46.457151650560874</v>
      </c>
      <c r="EA123" s="176">
        <f t="shared" si="573"/>
        <v>45.442911436297948</v>
      </c>
      <c r="EB123" s="176">
        <f t="shared" si="573"/>
        <v>45.73304890332011</v>
      </c>
      <c r="EC123" s="176">
        <f t="shared" si="573"/>
        <v>46.218556330255367</v>
      </c>
      <c r="ED123" s="176">
        <f t="shared" si="573"/>
        <v>46.174989229906792</v>
      </c>
      <c r="EE123" s="176">
        <f t="shared" si="573"/>
        <v>45.516649672289198</v>
      </c>
      <c r="EF123" s="176">
        <f t="shared" si="539"/>
        <v>0</v>
      </c>
      <c r="EG123" s="176">
        <f t="shared" si="539"/>
        <v>0</v>
      </c>
      <c r="EH123" s="176">
        <f t="shared" si="539"/>
        <v>0</v>
      </c>
      <c r="EI123" s="176">
        <f t="shared" si="539"/>
        <v>0</v>
      </c>
      <c r="EJ123" s="176">
        <f t="shared" si="539"/>
        <v>0</v>
      </c>
      <c r="EK123" s="176">
        <f t="shared" si="539"/>
        <v>0</v>
      </c>
      <c r="EL123" s="176">
        <f t="shared" si="539"/>
        <v>0</v>
      </c>
      <c r="EM123" s="176">
        <f t="shared" si="539"/>
        <v>0</v>
      </c>
      <c r="EN123" s="176">
        <f t="shared" si="539"/>
        <v>0</v>
      </c>
      <c r="EO123" s="176">
        <f t="shared" si="539"/>
        <v>0</v>
      </c>
      <c r="EP123" s="176">
        <f t="shared" si="582"/>
        <v>0</v>
      </c>
      <c r="EQ123" s="176">
        <f t="shared" si="582"/>
        <v>0</v>
      </c>
      <c r="ER123" s="176">
        <f t="shared" si="582"/>
        <v>0</v>
      </c>
      <c r="ES123" s="176">
        <f t="shared" si="582"/>
        <v>0</v>
      </c>
      <c r="ET123" s="176">
        <f t="shared" si="582"/>
        <v>0</v>
      </c>
      <c r="EU123" s="176">
        <f t="shared" si="582"/>
        <v>0</v>
      </c>
      <c r="EV123" s="176">
        <f t="shared" si="582"/>
        <v>0</v>
      </c>
      <c r="EW123" s="176">
        <f t="shared" si="582"/>
        <v>0</v>
      </c>
      <c r="EX123" s="176">
        <f t="shared" si="582"/>
        <v>0</v>
      </c>
      <c r="EY123" s="176">
        <f t="shared" si="582"/>
        <v>0</v>
      </c>
      <c r="EZ123" s="176">
        <f t="shared" si="582"/>
        <v>0</v>
      </c>
      <c r="FA123" s="176">
        <f t="shared" si="582"/>
        <v>0</v>
      </c>
      <c r="FB123" s="176">
        <f t="shared" si="582"/>
        <v>0</v>
      </c>
      <c r="FC123" s="176">
        <f t="shared" si="582"/>
        <v>0</v>
      </c>
      <c r="FD123" s="176">
        <f t="shared" si="582"/>
        <v>0</v>
      </c>
      <c r="FE123" s="187"/>
      <c r="FF123" s="176">
        <v>0</v>
      </c>
      <c r="FG123" s="176">
        <v>121</v>
      </c>
      <c r="FH123" s="176">
        <f t="shared" si="601"/>
        <v>73.59317386502623</v>
      </c>
      <c r="FI123" s="176">
        <f t="shared" si="601"/>
        <v>68.580186852958178</v>
      </c>
      <c r="FJ123" s="176">
        <f t="shared" si="601"/>
        <v>63.162394448065584</v>
      </c>
      <c r="FK123" s="176">
        <f t="shared" si="601"/>
        <v>61.081090942424673</v>
      </c>
      <c r="FL123" s="176">
        <f t="shared" si="601"/>
        <v>59.071981019336057</v>
      </c>
      <c r="FM123" s="176">
        <f t="shared" si="601"/>
        <v>60.190903941828573</v>
      </c>
      <c r="FN123" s="176">
        <f t="shared" si="601"/>
        <v>61.023315129589243</v>
      </c>
      <c r="FO123" s="176">
        <f t="shared" si="601"/>
        <v>60.183087917814206</v>
      </c>
      <c r="FP123" s="176">
        <f t="shared" si="601"/>
        <v>59.788820872246951</v>
      </c>
      <c r="FQ123" s="176">
        <f t="shared" si="601"/>
        <v>57.911410543830783</v>
      </c>
      <c r="FR123" s="176">
        <f t="shared" si="583"/>
        <v>0</v>
      </c>
      <c r="FS123" s="176">
        <f t="shared" si="583"/>
        <v>0</v>
      </c>
      <c r="FT123" s="176">
        <f t="shared" si="583"/>
        <v>0</v>
      </c>
      <c r="FU123" s="176">
        <f t="shared" si="583"/>
        <v>0</v>
      </c>
      <c r="FV123" s="176">
        <f t="shared" si="583"/>
        <v>0</v>
      </c>
      <c r="FW123" s="176">
        <f t="shared" si="583"/>
        <v>0</v>
      </c>
      <c r="FX123" s="176">
        <f t="shared" si="583"/>
        <v>0</v>
      </c>
      <c r="FY123" s="176">
        <f t="shared" si="583"/>
        <v>0</v>
      </c>
      <c r="FZ123" s="176">
        <f t="shared" si="583"/>
        <v>0</v>
      </c>
      <c r="GA123" s="176">
        <f t="shared" si="583"/>
        <v>0</v>
      </c>
      <c r="GB123" s="176">
        <f t="shared" si="574"/>
        <v>0</v>
      </c>
      <c r="GC123" s="176">
        <f t="shared" si="574"/>
        <v>0</v>
      </c>
      <c r="GD123" s="176">
        <f t="shared" si="574"/>
        <v>0</v>
      </c>
      <c r="GE123" s="176">
        <f t="shared" si="574"/>
        <v>0</v>
      </c>
      <c r="GF123" s="176">
        <f t="shared" si="574"/>
        <v>0</v>
      </c>
      <c r="GG123" s="176">
        <f t="shared" si="574"/>
        <v>0</v>
      </c>
      <c r="GH123" s="176">
        <f t="shared" si="574"/>
        <v>0</v>
      </c>
      <c r="GI123" s="176">
        <f t="shared" si="574"/>
        <v>0</v>
      </c>
      <c r="GJ123" s="176">
        <f t="shared" si="574"/>
        <v>0</v>
      </c>
      <c r="GK123" s="176">
        <f t="shared" si="574"/>
        <v>0</v>
      </c>
      <c r="GL123" s="176">
        <f t="shared" si="574"/>
        <v>0</v>
      </c>
      <c r="GM123" s="176">
        <f t="shared" si="574"/>
        <v>0</v>
      </c>
      <c r="GN123" s="176">
        <f t="shared" si="574"/>
        <v>0</v>
      </c>
      <c r="GO123" s="176">
        <f t="shared" si="574"/>
        <v>0</v>
      </c>
      <c r="GP123" s="176">
        <f t="shared" si="574"/>
        <v>0</v>
      </c>
      <c r="GQ123" s="187"/>
      <c r="GR123" s="176">
        <v>0</v>
      </c>
      <c r="GS123" s="176">
        <v>0</v>
      </c>
      <c r="GT123" s="176">
        <f t="shared" si="602"/>
        <v>52.749896417089289</v>
      </c>
      <c r="GU123" s="176">
        <f t="shared" si="602"/>
        <v>51.883408570623864</v>
      </c>
      <c r="GV123" s="176">
        <f t="shared" si="602"/>
        <v>48.091493825670746</v>
      </c>
      <c r="GW123" s="176">
        <f t="shared" si="602"/>
        <v>46.457151650560874</v>
      </c>
      <c r="GX123" s="176">
        <f t="shared" si="602"/>
        <v>45.442911436297948</v>
      </c>
      <c r="GY123" s="176">
        <f t="shared" si="602"/>
        <v>45.73304890332011</v>
      </c>
      <c r="GZ123" s="176">
        <f t="shared" si="602"/>
        <v>46.218556330255367</v>
      </c>
      <c r="HA123" s="176">
        <f t="shared" si="602"/>
        <v>46.174989229906792</v>
      </c>
      <c r="HB123" s="176">
        <f t="shared" si="602"/>
        <v>45.516649672289198</v>
      </c>
      <c r="HC123" s="176">
        <f t="shared" si="602"/>
        <v>43.846976045306405</v>
      </c>
      <c r="HD123" s="176">
        <f t="shared" si="584"/>
        <v>0</v>
      </c>
      <c r="HE123" s="176">
        <f t="shared" si="584"/>
        <v>0</v>
      </c>
      <c r="HF123" s="176">
        <f t="shared" si="584"/>
        <v>0</v>
      </c>
      <c r="HG123" s="176">
        <f t="shared" si="584"/>
        <v>0</v>
      </c>
      <c r="HH123" s="176">
        <f t="shared" si="584"/>
        <v>0</v>
      </c>
      <c r="HI123" s="176">
        <f t="shared" si="584"/>
        <v>0</v>
      </c>
      <c r="HJ123" s="176">
        <f t="shared" si="584"/>
        <v>0</v>
      </c>
      <c r="HK123" s="176">
        <f t="shared" si="584"/>
        <v>0</v>
      </c>
      <c r="HL123" s="176">
        <f t="shared" si="584"/>
        <v>0</v>
      </c>
      <c r="HM123" s="176">
        <f t="shared" si="584"/>
        <v>0</v>
      </c>
      <c r="HN123" s="176">
        <f t="shared" si="575"/>
        <v>0</v>
      </c>
      <c r="HO123" s="176">
        <f t="shared" si="575"/>
        <v>0</v>
      </c>
      <c r="HP123" s="176">
        <f t="shared" si="575"/>
        <v>0</v>
      </c>
      <c r="HQ123" s="176">
        <f t="shared" si="575"/>
        <v>0</v>
      </c>
      <c r="HR123" s="176">
        <f t="shared" si="575"/>
        <v>0</v>
      </c>
      <c r="HS123" s="176">
        <f t="shared" si="575"/>
        <v>0</v>
      </c>
      <c r="HT123" s="176">
        <f t="shared" si="575"/>
        <v>0</v>
      </c>
      <c r="HU123" s="176">
        <f t="shared" si="575"/>
        <v>0</v>
      </c>
      <c r="HV123" s="176">
        <f t="shared" si="575"/>
        <v>0</v>
      </c>
      <c r="HW123" s="176">
        <f t="shared" si="575"/>
        <v>0</v>
      </c>
      <c r="HX123" s="176">
        <f t="shared" si="575"/>
        <v>0</v>
      </c>
      <c r="HY123" s="176">
        <f t="shared" si="575"/>
        <v>0</v>
      </c>
      <c r="HZ123" s="176">
        <f t="shared" si="575"/>
        <v>0</v>
      </c>
      <c r="IA123" s="176">
        <f t="shared" si="575"/>
        <v>0</v>
      </c>
      <c r="IB123" s="176">
        <f t="shared" si="575"/>
        <v>0</v>
      </c>
    </row>
    <row r="124" spans="1:236" s="187" customFormat="1">
      <c r="A124" s="188" t="s">
        <v>278</v>
      </c>
      <c r="B124" s="419">
        <f t="shared" ref="B124" si="646">SUM(P124:AX124)*VLOOKUP($A124,input,12,FALSE)</f>
        <v>0</v>
      </c>
      <c r="C124" s="225">
        <f t="shared" ref="C124" si="647">SUM(AZ124:CH124)*VLOOKUP($A124,input,12,FALSE)</f>
        <v>163751.53552377466</v>
      </c>
      <c r="D124" s="226">
        <f>SUM(B124:C124)</f>
        <v>163751.53552377466</v>
      </c>
      <c r="E124" s="227">
        <f t="shared" ref="E124" si="648">IF(Years&gt;1,SUM(CJ124:DS124)*VLOOKUP($A124,input,26,FALSE),0)</f>
        <v>0</v>
      </c>
      <c r="F124" s="228">
        <f t="shared" ref="F124" si="649">IF(Years&gt;1,SUM(DU124:FD124)*VLOOKUP($A124,input,26,FALSE),0)</f>
        <v>0</v>
      </c>
      <c r="G124" s="227">
        <f t="shared" ref="G124" si="650">IF(Years&gt;2,SUM(FF124:GP124)*VLOOKUP($A124,input,40,FALSE),0)</f>
        <v>0</v>
      </c>
      <c r="H124" s="228">
        <f t="shared" ref="H124" si="651">IF(Years&gt;2,SUM(GR124:IB124)*VLOOKUP($A124,input,40,FALSE),0)</f>
        <v>0</v>
      </c>
      <c r="I124" s="227">
        <f>B124+E124+G124</f>
        <v>0</v>
      </c>
      <c r="J124" s="176">
        <f>H124+F124+C124</f>
        <v>163751.53552377466</v>
      </c>
      <c r="K124" s="228">
        <f>SUM(I124:J124)</f>
        <v>163751.53552377466</v>
      </c>
      <c r="L124" s="227">
        <f t="shared" ref="L124" si="652">(B124*VLOOKUP($A124,input,16,FALSE))+(E124*VLOOKUP($A124,input,30,FALSE))+(G124*VLOOKUP($A124,input,44,FALSE))</f>
        <v>0</v>
      </c>
      <c r="M124" s="176">
        <f t="shared" ref="M124" si="653">(C124*(VLOOKUP($A124,input,16,FALSE))+(F124*VLOOKUP($A124,input,30,FALSE))+(H124*VLOOKUP($A124,input,44,FALSE)))</f>
        <v>131001.22841901972</v>
      </c>
      <c r="N124" s="228">
        <f>SUM(L124:M124)</f>
        <v>131001.22841901972</v>
      </c>
      <c r="O124" s="176">
        <f t="shared" si="356"/>
        <v>39.125342877243057</v>
      </c>
      <c r="P124" s="176">
        <f t="shared" si="599"/>
        <v>0</v>
      </c>
      <c r="Q124" s="176">
        <f t="shared" si="599"/>
        <v>0</v>
      </c>
      <c r="R124" s="176">
        <f t="shared" si="599"/>
        <v>0</v>
      </c>
      <c r="S124" s="176">
        <f t="shared" si="599"/>
        <v>0</v>
      </c>
      <c r="T124" s="176">
        <f t="shared" si="599"/>
        <v>0</v>
      </c>
      <c r="U124" s="176">
        <f t="shared" si="599"/>
        <v>0</v>
      </c>
      <c r="V124" s="176">
        <f t="shared" si="599"/>
        <v>0</v>
      </c>
      <c r="W124" s="176">
        <f t="shared" si="599"/>
        <v>0</v>
      </c>
      <c r="X124" s="176">
        <f t="shared" si="599"/>
        <v>0</v>
      </c>
      <c r="Y124" s="176">
        <f t="shared" si="599"/>
        <v>0</v>
      </c>
      <c r="Z124" s="176">
        <f t="shared" si="580"/>
        <v>0</v>
      </c>
      <c r="AA124" s="176">
        <f t="shared" si="580"/>
        <v>0</v>
      </c>
      <c r="AB124" s="176">
        <f t="shared" si="580"/>
        <v>0</v>
      </c>
      <c r="AC124" s="176">
        <f t="shared" si="580"/>
        <v>0</v>
      </c>
      <c r="AD124" s="176">
        <f t="shared" si="580"/>
        <v>0</v>
      </c>
      <c r="AE124" s="176">
        <f t="shared" si="580"/>
        <v>0</v>
      </c>
      <c r="AF124" s="176">
        <f t="shared" si="580"/>
        <v>0</v>
      </c>
      <c r="AG124" s="176">
        <f t="shared" si="580"/>
        <v>0</v>
      </c>
      <c r="AH124" s="176">
        <f t="shared" si="580"/>
        <v>0</v>
      </c>
      <c r="AI124" s="176">
        <f t="shared" si="580"/>
        <v>0</v>
      </c>
      <c r="AJ124" s="176">
        <f t="shared" si="571"/>
        <v>0</v>
      </c>
      <c r="AK124" s="176">
        <f t="shared" si="571"/>
        <v>0</v>
      </c>
      <c r="AL124" s="176">
        <f t="shared" si="571"/>
        <v>0</v>
      </c>
      <c r="AM124" s="176">
        <f t="shared" si="571"/>
        <v>0</v>
      </c>
      <c r="AN124" s="176">
        <f t="shared" si="571"/>
        <v>0</v>
      </c>
      <c r="AO124" s="176">
        <f t="shared" si="571"/>
        <v>0</v>
      </c>
      <c r="AP124" s="176">
        <f t="shared" ref="AJ124:AX131" si="654">IF(AP$1&lt;=VLOOKUP($A124,input,7,FALSE),(VLOOKUP($A124,input,5,FALSE)*VLOOKUP(AP$1,AC_RATE,2,FALSE))/((1+Discount_Rate)^(AP$1-1)),0)</f>
        <v>0</v>
      </c>
      <c r="AQ124" s="176">
        <f t="shared" si="654"/>
        <v>0</v>
      </c>
      <c r="AR124" s="176">
        <f t="shared" si="654"/>
        <v>0</v>
      </c>
      <c r="AS124" s="176">
        <f t="shared" si="654"/>
        <v>0</v>
      </c>
      <c r="AT124" s="176">
        <f t="shared" si="654"/>
        <v>0</v>
      </c>
      <c r="AU124" s="176">
        <f t="shared" si="654"/>
        <v>0</v>
      </c>
      <c r="AV124" s="176">
        <f t="shared" si="654"/>
        <v>0</v>
      </c>
      <c r="AW124" s="176">
        <f t="shared" si="654"/>
        <v>0</v>
      </c>
      <c r="AX124" s="176">
        <f t="shared" si="654"/>
        <v>0</v>
      </c>
      <c r="AZ124" s="176">
        <f t="shared" si="600"/>
        <v>39.125342877243057</v>
      </c>
      <c r="BA124" s="176">
        <f t="shared" si="600"/>
        <v>38.525209338341888</v>
      </c>
      <c r="BB124" s="176">
        <f t="shared" si="600"/>
        <v>38.755025939086011</v>
      </c>
      <c r="BC124" s="176">
        <f t="shared" si="600"/>
        <v>38.118422623315496</v>
      </c>
      <c r="BD124" s="176">
        <f t="shared" si="600"/>
        <v>35.332526076002999</v>
      </c>
      <c r="BE124" s="176">
        <f t="shared" si="600"/>
        <v>34.131784886126361</v>
      </c>
      <c r="BF124" s="176">
        <f t="shared" si="600"/>
        <v>33.386628810341357</v>
      </c>
      <c r="BG124" s="176">
        <f t="shared" si="600"/>
        <v>33.599791031010703</v>
      </c>
      <c r="BH124" s="176">
        <f t="shared" si="600"/>
        <v>33.956490365085578</v>
      </c>
      <c r="BI124" s="176">
        <f t="shared" si="600"/>
        <v>33.924481883196833</v>
      </c>
      <c r="BJ124" s="176">
        <f t="shared" si="581"/>
        <v>33.440803840865541</v>
      </c>
      <c r="BK124" s="176">
        <f t="shared" si="581"/>
        <v>32.214104849612873</v>
      </c>
      <c r="BL124" s="176">
        <f t="shared" si="581"/>
        <v>31.81897312259461</v>
      </c>
      <c r="BM124" s="176">
        <f t="shared" si="581"/>
        <v>31.332478184612789</v>
      </c>
      <c r="BN124" s="176">
        <f t="shared" si="581"/>
        <v>30.087849444363908</v>
      </c>
      <c r="BO124" s="176">
        <f t="shared" si="581"/>
        <v>28.970170380169264</v>
      </c>
      <c r="BP124" s="176">
        <f t="shared" si="581"/>
        <v>28.550842407993816</v>
      </c>
      <c r="BQ124" s="176">
        <f t="shared" si="581"/>
        <v>26.93633696395052</v>
      </c>
      <c r="BR124" s="176">
        <f t="shared" si="581"/>
        <v>26.833186728482993</v>
      </c>
      <c r="BS124" s="176">
        <f t="shared" si="581"/>
        <v>25.965692342701896</v>
      </c>
      <c r="BT124" s="176">
        <f t="shared" si="572"/>
        <v>0</v>
      </c>
      <c r="BU124" s="176">
        <f t="shared" si="572"/>
        <v>0</v>
      </c>
      <c r="BV124" s="176">
        <f t="shared" si="572"/>
        <v>0</v>
      </c>
      <c r="BW124" s="176">
        <f t="shared" si="572"/>
        <v>0</v>
      </c>
      <c r="BX124" s="176">
        <f t="shared" si="572"/>
        <v>0</v>
      </c>
      <c r="BY124" s="176">
        <f t="shared" si="572"/>
        <v>0</v>
      </c>
      <c r="BZ124" s="176">
        <f t="shared" ref="BT124:CH130" si="655">IF(BZ$1&lt;=VLOOKUP($A124,input,7,FALSE),(VLOOKUP($A124,input,6,FALSE)*VLOOKUP(BZ$1,AC_RATE,3,FALSE))/((1+Discount_Rate)^(BZ$1-1)),0)</f>
        <v>0</v>
      </c>
      <c r="CA124" s="176">
        <f t="shared" si="655"/>
        <v>0</v>
      </c>
      <c r="CB124" s="176">
        <f t="shared" si="655"/>
        <v>0</v>
      </c>
      <c r="CC124" s="176">
        <f t="shared" si="655"/>
        <v>0</v>
      </c>
      <c r="CD124" s="176">
        <f t="shared" si="655"/>
        <v>0</v>
      </c>
      <c r="CE124" s="176">
        <f t="shared" si="655"/>
        <v>0</v>
      </c>
      <c r="CF124" s="176">
        <f t="shared" si="655"/>
        <v>0</v>
      </c>
      <c r="CG124" s="176">
        <f t="shared" si="655"/>
        <v>0</v>
      </c>
      <c r="CH124" s="176">
        <f t="shared" si="655"/>
        <v>0</v>
      </c>
      <c r="CJ124" s="176">
        <v>0</v>
      </c>
      <c r="CK124" s="176">
        <f t="shared" si="637"/>
        <v>0</v>
      </c>
      <c r="CL124" s="176">
        <f t="shared" si="637"/>
        <v>0</v>
      </c>
      <c r="CM124" s="176">
        <f t="shared" si="637"/>
        <v>0</v>
      </c>
      <c r="CN124" s="176">
        <f t="shared" si="637"/>
        <v>0</v>
      </c>
      <c r="CO124" s="176">
        <f t="shared" si="637"/>
        <v>0</v>
      </c>
      <c r="CP124" s="176">
        <f t="shared" si="637"/>
        <v>0</v>
      </c>
      <c r="CQ124" s="176">
        <f t="shared" si="637"/>
        <v>0</v>
      </c>
      <c r="CR124" s="176">
        <f t="shared" si="637"/>
        <v>0</v>
      </c>
      <c r="CS124" s="176">
        <f t="shared" si="637"/>
        <v>0</v>
      </c>
      <c r="CT124" s="176">
        <f t="shared" si="637"/>
        <v>0</v>
      </c>
      <c r="CU124" s="176">
        <f t="shared" si="637"/>
        <v>0</v>
      </c>
      <c r="CV124" s="176">
        <f t="shared" si="637"/>
        <v>0</v>
      </c>
      <c r="CW124" s="176">
        <f t="shared" si="637"/>
        <v>0</v>
      </c>
      <c r="CX124" s="176">
        <f t="shared" si="637"/>
        <v>0</v>
      </c>
      <c r="CY124" s="176">
        <f t="shared" si="637"/>
        <v>0</v>
      </c>
      <c r="CZ124" s="176">
        <f t="shared" si="637"/>
        <v>0</v>
      </c>
      <c r="DA124" s="176">
        <f t="shared" si="636"/>
        <v>0</v>
      </c>
      <c r="DB124" s="176">
        <f t="shared" si="636"/>
        <v>0</v>
      </c>
      <c r="DC124" s="176">
        <f t="shared" si="636"/>
        <v>0</v>
      </c>
      <c r="DD124" s="176">
        <f t="shared" si="636"/>
        <v>0</v>
      </c>
      <c r="DE124" s="176">
        <f t="shared" si="636"/>
        <v>0</v>
      </c>
      <c r="DF124" s="176">
        <f t="shared" si="636"/>
        <v>0</v>
      </c>
      <c r="DG124" s="176">
        <f t="shared" si="636"/>
        <v>0</v>
      </c>
      <c r="DH124" s="176">
        <f t="shared" si="636"/>
        <v>0</v>
      </c>
      <c r="DI124" s="176">
        <f t="shared" si="636"/>
        <v>0</v>
      </c>
      <c r="DJ124" s="176">
        <f t="shared" si="636"/>
        <v>0</v>
      </c>
      <c r="DK124" s="176">
        <f t="shared" si="636"/>
        <v>0</v>
      </c>
      <c r="DL124" s="176">
        <f t="shared" si="636"/>
        <v>0</v>
      </c>
      <c r="DM124" s="176">
        <f t="shared" si="636"/>
        <v>0</v>
      </c>
      <c r="DN124" s="176">
        <f t="shared" si="636"/>
        <v>0</v>
      </c>
      <c r="DO124" s="176">
        <f t="shared" si="636"/>
        <v>0</v>
      </c>
      <c r="DP124" s="176">
        <f t="shared" si="548"/>
        <v>0</v>
      </c>
      <c r="DQ124" s="176">
        <f t="shared" si="548"/>
        <v>0</v>
      </c>
      <c r="DR124" s="176">
        <f t="shared" si="548"/>
        <v>0</v>
      </c>
      <c r="DS124" s="176">
        <f t="shared" si="548"/>
        <v>0</v>
      </c>
      <c r="DU124" s="176">
        <v>0</v>
      </c>
      <c r="DV124" s="176">
        <f t="shared" si="573"/>
        <v>38.525209338341888</v>
      </c>
      <c r="DW124" s="176">
        <f t="shared" si="573"/>
        <v>38.755025939086011</v>
      </c>
      <c r="DX124" s="176">
        <f t="shared" si="573"/>
        <v>38.118422623315496</v>
      </c>
      <c r="DY124" s="176">
        <f t="shared" si="573"/>
        <v>35.332526076002999</v>
      </c>
      <c r="DZ124" s="176">
        <f t="shared" si="573"/>
        <v>34.131784886126361</v>
      </c>
      <c r="EA124" s="176">
        <f t="shared" si="573"/>
        <v>33.386628810341357</v>
      </c>
      <c r="EB124" s="176">
        <f t="shared" si="573"/>
        <v>33.599791031010703</v>
      </c>
      <c r="EC124" s="176">
        <f t="shared" si="573"/>
        <v>33.956490365085578</v>
      </c>
      <c r="ED124" s="176">
        <f t="shared" si="573"/>
        <v>33.924481883196833</v>
      </c>
      <c r="EE124" s="176">
        <f t="shared" si="573"/>
        <v>33.440803840865541</v>
      </c>
      <c r="EF124" s="176">
        <f t="shared" si="539"/>
        <v>32.214104849612873</v>
      </c>
      <c r="EG124" s="176">
        <f t="shared" si="539"/>
        <v>31.81897312259461</v>
      </c>
      <c r="EH124" s="176">
        <f t="shared" si="539"/>
        <v>31.332478184612789</v>
      </c>
      <c r="EI124" s="176">
        <f t="shared" si="539"/>
        <v>30.087849444363908</v>
      </c>
      <c r="EJ124" s="176">
        <f t="shared" si="539"/>
        <v>28.970170380169264</v>
      </c>
      <c r="EK124" s="176">
        <f t="shared" si="539"/>
        <v>28.550842407993816</v>
      </c>
      <c r="EL124" s="176">
        <f t="shared" si="539"/>
        <v>26.93633696395052</v>
      </c>
      <c r="EM124" s="176">
        <f t="shared" si="539"/>
        <v>26.833186728482993</v>
      </c>
      <c r="EN124" s="176">
        <f t="shared" si="539"/>
        <v>25.965692342701896</v>
      </c>
      <c r="EO124" s="176">
        <f t="shared" si="539"/>
        <v>25.370700272212119</v>
      </c>
      <c r="EP124" s="176">
        <f t="shared" si="582"/>
        <v>0</v>
      </c>
      <c r="EQ124" s="176">
        <f t="shared" si="582"/>
        <v>0</v>
      </c>
      <c r="ER124" s="176">
        <f t="shared" si="582"/>
        <v>0</v>
      </c>
      <c r="ES124" s="176">
        <f t="shared" si="582"/>
        <v>0</v>
      </c>
      <c r="ET124" s="176">
        <f t="shared" si="582"/>
        <v>0</v>
      </c>
      <c r="EU124" s="176">
        <f t="shared" si="582"/>
        <v>0</v>
      </c>
      <c r="EV124" s="176">
        <f t="shared" si="582"/>
        <v>0</v>
      </c>
      <c r="EW124" s="176">
        <f t="shared" si="582"/>
        <v>0</v>
      </c>
      <c r="EX124" s="176">
        <f t="shared" si="582"/>
        <v>0</v>
      </c>
      <c r="EY124" s="176">
        <f t="shared" si="582"/>
        <v>0</v>
      </c>
      <c r="EZ124" s="176">
        <f t="shared" si="582"/>
        <v>0</v>
      </c>
      <c r="FA124" s="176">
        <f t="shared" si="582"/>
        <v>0</v>
      </c>
      <c r="FB124" s="176">
        <f t="shared" si="582"/>
        <v>0</v>
      </c>
      <c r="FC124" s="176">
        <f t="shared" si="582"/>
        <v>0</v>
      </c>
      <c r="FD124" s="176">
        <f t="shared" si="582"/>
        <v>0</v>
      </c>
      <c r="FF124" s="176">
        <v>0</v>
      </c>
      <c r="FG124" s="176">
        <v>122</v>
      </c>
      <c r="FH124" s="176">
        <f t="shared" si="601"/>
        <v>0</v>
      </c>
      <c r="FI124" s="176">
        <f t="shared" si="601"/>
        <v>0</v>
      </c>
      <c r="FJ124" s="176">
        <f t="shared" si="601"/>
        <v>0</v>
      </c>
      <c r="FK124" s="176">
        <f t="shared" si="601"/>
        <v>0</v>
      </c>
      <c r="FL124" s="176">
        <f t="shared" si="601"/>
        <v>0</v>
      </c>
      <c r="FM124" s="176">
        <f t="shared" si="601"/>
        <v>0</v>
      </c>
      <c r="FN124" s="176">
        <f t="shared" si="601"/>
        <v>0</v>
      </c>
      <c r="FO124" s="176">
        <f t="shared" si="601"/>
        <v>0</v>
      </c>
      <c r="FP124" s="176">
        <f t="shared" si="601"/>
        <v>0</v>
      </c>
      <c r="FQ124" s="176">
        <f t="shared" si="601"/>
        <v>0</v>
      </c>
      <c r="FR124" s="176">
        <f t="shared" si="583"/>
        <v>0</v>
      </c>
      <c r="FS124" s="176">
        <f t="shared" si="583"/>
        <v>0</v>
      </c>
      <c r="FT124" s="176">
        <f t="shared" si="583"/>
        <v>0</v>
      </c>
      <c r="FU124" s="176">
        <f t="shared" si="583"/>
        <v>0</v>
      </c>
      <c r="FV124" s="176">
        <f t="shared" si="583"/>
        <v>0</v>
      </c>
      <c r="FW124" s="176">
        <f t="shared" si="583"/>
        <v>0</v>
      </c>
      <c r="FX124" s="176">
        <f t="shared" si="583"/>
        <v>0</v>
      </c>
      <c r="FY124" s="176">
        <f t="shared" si="583"/>
        <v>0</v>
      </c>
      <c r="FZ124" s="176">
        <f t="shared" si="583"/>
        <v>0</v>
      </c>
      <c r="GA124" s="176">
        <f t="shared" si="583"/>
        <v>0</v>
      </c>
      <c r="GB124" s="176">
        <f t="shared" si="574"/>
        <v>0</v>
      </c>
      <c r="GC124" s="176">
        <f t="shared" si="574"/>
        <v>0</v>
      </c>
      <c r="GD124" s="176">
        <f t="shared" si="574"/>
        <v>0</v>
      </c>
      <c r="GE124" s="176">
        <f t="shared" si="574"/>
        <v>0</v>
      </c>
      <c r="GF124" s="176">
        <f t="shared" si="574"/>
        <v>0</v>
      </c>
      <c r="GG124" s="176">
        <f t="shared" si="574"/>
        <v>0</v>
      </c>
      <c r="GH124" s="176">
        <f t="shared" ref="GB124:GP130" si="656">IF(GH$1-2&lt;=VLOOKUP($A124,input,7,FALSE),(VLOOKUP($A124,input,33,FALSE)*VLOOKUP(GH$1,AC_RATE,2,FALSE))/((1+Discount_Rate)^(GH$1-1)),0)</f>
        <v>0</v>
      </c>
      <c r="GI124" s="176">
        <f t="shared" si="656"/>
        <v>0</v>
      </c>
      <c r="GJ124" s="176">
        <f t="shared" si="656"/>
        <v>0</v>
      </c>
      <c r="GK124" s="176">
        <f t="shared" si="656"/>
        <v>0</v>
      </c>
      <c r="GL124" s="176">
        <f t="shared" si="656"/>
        <v>0</v>
      </c>
      <c r="GM124" s="176">
        <f t="shared" si="656"/>
        <v>0</v>
      </c>
      <c r="GN124" s="176">
        <f t="shared" si="656"/>
        <v>0</v>
      </c>
      <c r="GO124" s="176">
        <f t="shared" si="656"/>
        <v>0</v>
      </c>
      <c r="GP124" s="176">
        <f t="shared" si="656"/>
        <v>0</v>
      </c>
      <c r="GR124" s="176">
        <v>0</v>
      </c>
      <c r="GS124" s="176">
        <v>0</v>
      </c>
      <c r="GT124" s="176">
        <f t="shared" si="602"/>
        <v>38.755025939086011</v>
      </c>
      <c r="GU124" s="176">
        <f t="shared" si="602"/>
        <v>38.118422623315496</v>
      </c>
      <c r="GV124" s="176">
        <f t="shared" si="602"/>
        <v>35.332526076002999</v>
      </c>
      <c r="GW124" s="176">
        <f t="shared" si="602"/>
        <v>34.131784886126361</v>
      </c>
      <c r="GX124" s="176">
        <f t="shared" si="602"/>
        <v>33.386628810341357</v>
      </c>
      <c r="GY124" s="176">
        <f t="shared" si="602"/>
        <v>33.599791031010703</v>
      </c>
      <c r="GZ124" s="176">
        <f t="shared" si="602"/>
        <v>33.956490365085578</v>
      </c>
      <c r="HA124" s="176">
        <f t="shared" si="602"/>
        <v>33.924481883196833</v>
      </c>
      <c r="HB124" s="176">
        <f t="shared" si="602"/>
        <v>33.440803840865541</v>
      </c>
      <c r="HC124" s="176">
        <f t="shared" si="602"/>
        <v>32.214104849612873</v>
      </c>
      <c r="HD124" s="176">
        <f t="shared" si="584"/>
        <v>31.81897312259461</v>
      </c>
      <c r="HE124" s="176">
        <f t="shared" si="584"/>
        <v>31.332478184612789</v>
      </c>
      <c r="HF124" s="176">
        <f t="shared" si="584"/>
        <v>30.087849444363908</v>
      </c>
      <c r="HG124" s="176">
        <f t="shared" si="584"/>
        <v>28.970170380169264</v>
      </c>
      <c r="HH124" s="176">
        <f t="shared" si="584"/>
        <v>28.550842407993816</v>
      </c>
      <c r="HI124" s="176">
        <f t="shared" si="584"/>
        <v>26.93633696395052</v>
      </c>
      <c r="HJ124" s="176">
        <f t="shared" si="584"/>
        <v>26.833186728482993</v>
      </c>
      <c r="HK124" s="176">
        <f t="shared" si="584"/>
        <v>25.965692342701896</v>
      </c>
      <c r="HL124" s="176">
        <f t="shared" si="584"/>
        <v>25.370700272212119</v>
      </c>
      <c r="HM124" s="176">
        <f t="shared" si="584"/>
        <v>24.625441270543629</v>
      </c>
      <c r="HN124" s="176">
        <f t="shared" si="575"/>
        <v>0</v>
      </c>
      <c r="HO124" s="176">
        <f t="shared" si="575"/>
        <v>0</v>
      </c>
      <c r="HP124" s="176">
        <f t="shared" si="575"/>
        <v>0</v>
      </c>
      <c r="HQ124" s="176">
        <f t="shared" si="575"/>
        <v>0</v>
      </c>
      <c r="HR124" s="176">
        <f t="shared" si="575"/>
        <v>0</v>
      </c>
      <c r="HS124" s="176">
        <f t="shared" si="575"/>
        <v>0</v>
      </c>
      <c r="HT124" s="176">
        <f t="shared" ref="HN124:IB130" si="657">IF(HT$1-2&lt;=VLOOKUP($A124,input,7,FALSE),(VLOOKUP($A124,input,34,FALSE)*VLOOKUP(HT$1,AC_RATE,3,FALSE))/((1+Discount_Rate)^(HT$1-1)),0)</f>
        <v>0</v>
      </c>
      <c r="HU124" s="176">
        <f t="shared" si="657"/>
        <v>0</v>
      </c>
      <c r="HV124" s="176">
        <f t="shared" si="657"/>
        <v>0</v>
      </c>
      <c r="HW124" s="176">
        <f t="shared" si="657"/>
        <v>0</v>
      </c>
      <c r="HX124" s="176">
        <f t="shared" si="657"/>
        <v>0</v>
      </c>
      <c r="HY124" s="176">
        <f t="shared" si="657"/>
        <v>0</v>
      </c>
      <c r="HZ124" s="176">
        <f t="shared" si="657"/>
        <v>0</v>
      </c>
      <c r="IA124" s="176">
        <f t="shared" si="657"/>
        <v>0</v>
      </c>
      <c r="IB124" s="176">
        <f t="shared" si="657"/>
        <v>0</v>
      </c>
    </row>
    <row r="125" spans="1:236" s="187" customFormat="1">
      <c r="A125" s="188" t="s">
        <v>279</v>
      </c>
      <c r="B125" s="419">
        <f t="shared" ref="B125" si="658">SUM(P125:AX125)*VLOOKUP($A125,input,12,FALSE)</f>
        <v>0</v>
      </c>
      <c r="C125" s="225">
        <f t="shared" ref="C125" si="659">SUM(AZ125:CH125)*VLOOKUP($A125,input,12,FALSE)</f>
        <v>0</v>
      </c>
      <c r="D125" s="226">
        <f>SUM(B125:C125)</f>
        <v>0</v>
      </c>
      <c r="E125" s="227">
        <f t="shared" ref="E125" si="660">IF(Years&gt;1,SUM(CJ125:DS125)*VLOOKUP($A125,input,26,FALSE),0)</f>
        <v>0</v>
      </c>
      <c r="F125" s="228">
        <f t="shared" ref="F125" si="661">IF(Years&gt;1,SUM(DU125:FD125)*VLOOKUP($A125,input,26,FALSE),0)</f>
        <v>0</v>
      </c>
      <c r="G125" s="227">
        <f t="shared" ref="G125" si="662">IF(Years&gt;2,SUM(FF125:GP125)*VLOOKUP($A125,input,40,FALSE),0)</f>
        <v>0</v>
      </c>
      <c r="H125" s="228">
        <f t="shared" ref="H125" si="663">IF(Years&gt;2,SUM(GR125:IB125)*VLOOKUP($A125,input,40,FALSE),0)</f>
        <v>0</v>
      </c>
      <c r="I125" s="227">
        <f>B125+E125+G125</f>
        <v>0</v>
      </c>
      <c r="J125" s="176">
        <f>H125+F125+C125</f>
        <v>0</v>
      </c>
      <c r="K125" s="228">
        <f>SUM(I125:J125)</f>
        <v>0</v>
      </c>
      <c r="L125" s="227">
        <f t="shared" ref="L125" si="664">(B125*VLOOKUP($A125,input,16,FALSE))+(E125*VLOOKUP($A125,input,30,FALSE))+(G125*VLOOKUP($A125,input,44,FALSE))</f>
        <v>0</v>
      </c>
      <c r="M125" s="176">
        <f t="shared" ref="M125" si="665">(C125*(VLOOKUP($A125,input,16,FALSE))+(F125*VLOOKUP($A125,input,30,FALSE))+(H125*VLOOKUP($A125,input,44,FALSE)))</f>
        <v>0</v>
      </c>
      <c r="N125" s="228">
        <f>SUM(L125:M125)</f>
        <v>0</v>
      </c>
      <c r="O125" s="176">
        <f t="shared" si="356"/>
        <v>14.853139425620048</v>
      </c>
      <c r="P125" s="176">
        <f t="shared" si="599"/>
        <v>0</v>
      </c>
      <c r="Q125" s="176">
        <f t="shared" si="599"/>
        <v>0</v>
      </c>
      <c r="R125" s="176">
        <f t="shared" si="599"/>
        <v>0</v>
      </c>
      <c r="S125" s="176">
        <f t="shared" si="599"/>
        <v>0</v>
      </c>
      <c r="T125" s="176">
        <f t="shared" si="599"/>
        <v>0</v>
      </c>
      <c r="U125" s="176">
        <f t="shared" si="599"/>
        <v>0</v>
      </c>
      <c r="V125" s="176">
        <f t="shared" si="599"/>
        <v>0</v>
      </c>
      <c r="W125" s="176">
        <f t="shared" si="599"/>
        <v>0</v>
      </c>
      <c r="X125" s="176">
        <f t="shared" si="599"/>
        <v>0</v>
      </c>
      <c r="Y125" s="176">
        <f t="shared" si="599"/>
        <v>0</v>
      </c>
      <c r="Z125" s="176">
        <f t="shared" si="580"/>
        <v>0</v>
      </c>
      <c r="AA125" s="176">
        <f t="shared" si="580"/>
        <v>0</v>
      </c>
      <c r="AB125" s="176">
        <f t="shared" si="580"/>
        <v>0</v>
      </c>
      <c r="AC125" s="176">
        <f t="shared" si="580"/>
        <v>0</v>
      </c>
      <c r="AD125" s="176">
        <f t="shared" si="580"/>
        <v>0</v>
      </c>
      <c r="AE125" s="176">
        <f t="shared" si="580"/>
        <v>0</v>
      </c>
      <c r="AF125" s="176">
        <f t="shared" si="580"/>
        <v>0</v>
      </c>
      <c r="AG125" s="176">
        <f t="shared" si="580"/>
        <v>0</v>
      </c>
      <c r="AH125" s="176">
        <f t="shared" si="580"/>
        <v>0</v>
      </c>
      <c r="AI125" s="176">
        <f t="shared" si="580"/>
        <v>0</v>
      </c>
      <c r="AJ125" s="176">
        <f t="shared" si="654"/>
        <v>0</v>
      </c>
      <c r="AK125" s="176">
        <f t="shared" si="654"/>
        <v>0</v>
      </c>
      <c r="AL125" s="176">
        <f t="shared" si="654"/>
        <v>0</v>
      </c>
      <c r="AM125" s="176">
        <f t="shared" si="654"/>
        <v>0</v>
      </c>
      <c r="AN125" s="176">
        <f t="shared" si="654"/>
        <v>0</v>
      </c>
      <c r="AO125" s="176">
        <f t="shared" si="654"/>
        <v>0</v>
      </c>
      <c r="AP125" s="176">
        <f t="shared" si="654"/>
        <v>0</v>
      </c>
      <c r="AQ125" s="176">
        <f t="shared" si="654"/>
        <v>0</v>
      </c>
      <c r="AR125" s="176">
        <f t="shared" si="654"/>
        <v>0</v>
      </c>
      <c r="AS125" s="176">
        <f t="shared" si="654"/>
        <v>0</v>
      </c>
      <c r="AT125" s="176">
        <f t="shared" si="654"/>
        <v>0</v>
      </c>
      <c r="AU125" s="176">
        <f t="shared" si="654"/>
        <v>0</v>
      </c>
      <c r="AV125" s="176">
        <f t="shared" si="654"/>
        <v>0</v>
      </c>
      <c r="AW125" s="176">
        <f t="shared" si="654"/>
        <v>0</v>
      </c>
      <c r="AX125" s="176">
        <f t="shared" si="654"/>
        <v>0</v>
      </c>
      <c r="AZ125" s="176">
        <f t="shared" si="600"/>
        <v>14.853139425620048</v>
      </c>
      <c r="BA125" s="176">
        <f t="shared" si="600"/>
        <v>14.625310952518678</v>
      </c>
      <c r="BB125" s="176">
        <f t="shared" si="600"/>
        <v>14.712556143541908</v>
      </c>
      <c r="BC125" s="176">
        <f t="shared" si="600"/>
        <v>14.470882662554954</v>
      </c>
      <c r="BD125" s="176">
        <f t="shared" si="600"/>
        <v>13.413273788112249</v>
      </c>
      <c r="BE125" s="176">
        <f t="shared" si="600"/>
        <v>12.957436854918338</v>
      </c>
      <c r="BF125" s="176">
        <f t="shared" si="600"/>
        <v>12.674553529851808</v>
      </c>
      <c r="BG125" s="176">
        <f t="shared" si="600"/>
        <v>12.755476224735542</v>
      </c>
      <c r="BH125" s="176">
        <f t="shared" si="600"/>
        <v>12.890889860819522</v>
      </c>
      <c r="BI125" s="176">
        <f t="shared" si="600"/>
        <v>12.878738492695092</v>
      </c>
      <c r="BJ125" s="176">
        <f t="shared" si="581"/>
        <v>12.695119976624877</v>
      </c>
      <c r="BK125" s="176">
        <f t="shared" si="581"/>
        <v>12.229428692908588</v>
      </c>
      <c r="BL125" s="176">
        <f t="shared" si="581"/>
        <v>12.079424981725731</v>
      </c>
      <c r="BM125" s="176">
        <f t="shared" si="581"/>
        <v>11.894737088603001</v>
      </c>
      <c r="BN125" s="176">
        <f t="shared" si="581"/>
        <v>11.422239140915925</v>
      </c>
      <c r="BO125" s="176">
        <f t="shared" si="581"/>
        <v>10.997935051730924</v>
      </c>
      <c r="BP125" s="176">
        <f t="shared" si="581"/>
        <v>10.838745728960614</v>
      </c>
      <c r="BQ125" s="176">
        <f t="shared" si="581"/>
        <v>10.225831625203437</v>
      </c>
      <c r="BR125" s="176">
        <f t="shared" si="581"/>
        <v>10.186672739516689</v>
      </c>
      <c r="BS125" s="176">
        <f t="shared" si="581"/>
        <v>9.8573461671368285</v>
      </c>
      <c r="BT125" s="176">
        <f t="shared" si="655"/>
        <v>0</v>
      </c>
      <c r="BU125" s="176">
        <f t="shared" si="655"/>
        <v>0</v>
      </c>
      <c r="BV125" s="176">
        <f t="shared" si="655"/>
        <v>0</v>
      </c>
      <c r="BW125" s="176">
        <f t="shared" si="655"/>
        <v>0</v>
      </c>
      <c r="BX125" s="176">
        <f t="shared" si="655"/>
        <v>0</v>
      </c>
      <c r="BY125" s="176">
        <f t="shared" si="655"/>
        <v>0</v>
      </c>
      <c r="BZ125" s="176">
        <f t="shared" si="655"/>
        <v>0</v>
      </c>
      <c r="CA125" s="176">
        <f t="shared" si="655"/>
        <v>0</v>
      </c>
      <c r="CB125" s="176">
        <f t="shared" si="655"/>
        <v>0</v>
      </c>
      <c r="CC125" s="176">
        <f t="shared" si="655"/>
        <v>0</v>
      </c>
      <c r="CD125" s="176">
        <f t="shared" si="655"/>
        <v>0</v>
      </c>
      <c r="CE125" s="176">
        <f t="shared" si="655"/>
        <v>0</v>
      </c>
      <c r="CF125" s="176">
        <f t="shared" si="655"/>
        <v>0</v>
      </c>
      <c r="CG125" s="176">
        <f t="shared" si="655"/>
        <v>0</v>
      </c>
      <c r="CH125" s="176">
        <f t="shared" si="655"/>
        <v>0</v>
      </c>
      <c r="CJ125" s="176">
        <v>0</v>
      </c>
      <c r="CK125" s="176">
        <f t="shared" si="637"/>
        <v>0</v>
      </c>
      <c r="CL125" s="176">
        <f t="shared" si="637"/>
        <v>0</v>
      </c>
      <c r="CM125" s="176">
        <f t="shared" si="637"/>
        <v>0</v>
      </c>
      <c r="CN125" s="176">
        <f t="shared" si="637"/>
        <v>0</v>
      </c>
      <c r="CO125" s="176">
        <f t="shared" si="637"/>
        <v>0</v>
      </c>
      <c r="CP125" s="176">
        <f t="shared" si="637"/>
        <v>0</v>
      </c>
      <c r="CQ125" s="176">
        <f t="shared" si="637"/>
        <v>0</v>
      </c>
      <c r="CR125" s="176">
        <f t="shared" si="637"/>
        <v>0</v>
      </c>
      <c r="CS125" s="176">
        <f t="shared" si="637"/>
        <v>0</v>
      </c>
      <c r="CT125" s="176">
        <f t="shared" si="637"/>
        <v>0</v>
      </c>
      <c r="CU125" s="176">
        <f t="shared" si="637"/>
        <v>0</v>
      </c>
      <c r="CV125" s="176">
        <f t="shared" si="637"/>
        <v>0</v>
      </c>
      <c r="CW125" s="176">
        <f t="shared" si="637"/>
        <v>0</v>
      </c>
      <c r="CX125" s="176">
        <f t="shared" si="637"/>
        <v>0</v>
      </c>
      <c r="CY125" s="176">
        <f t="shared" si="637"/>
        <v>0</v>
      </c>
      <c r="CZ125" s="176">
        <f t="shared" si="637"/>
        <v>0</v>
      </c>
      <c r="DA125" s="176">
        <f t="shared" si="636"/>
        <v>0</v>
      </c>
      <c r="DB125" s="176">
        <f t="shared" si="636"/>
        <v>0</v>
      </c>
      <c r="DC125" s="176">
        <f t="shared" si="636"/>
        <v>0</v>
      </c>
      <c r="DD125" s="176">
        <f t="shared" si="636"/>
        <v>0</v>
      </c>
      <c r="DE125" s="176">
        <f t="shared" si="636"/>
        <v>0</v>
      </c>
      <c r="DF125" s="176">
        <f t="shared" si="636"/>
        <v>0</v>
      </c>
      <c r="DG125" s="176">
        <f t="shared" si="636"/>
        <v>0</v>
      </c>
      <c r="DH125" s="176">
        <f t="shared" si="636"/>
        <v>0</v>
      </c>
      <c r="DI125" s="176">
        <f t="shared" si="636"/>
        <v>0</v>
      </c>
      <c r="DJ125" s="176">
        <f t="shared" si="636"/>
        <v>0</v>
      </c>
      <c r="DK125" s="176">
        <f t="shared" si="636"/>
        <v>0</v>
      </c>
      <c r="DL125" s="176">
        <f t="shared" si="636"/>
        <v>0</v>
      </c>
      <c r="DM125" s="176">
        <f t="shared" si="636"/>
        <v>0</v>
      </c>
      <c r="DN125" s="176">
        <f t="shared" si="636"/>
        <v>0</v>
      </c>
      <c r="DO125" s="176">
        <f t="shared" si="636"/>
        <v>0</v>
      </c>
      <c r="DP125" s="176">
        <f t="shared" si="548"/>
        <v>0</v>
      </c>
      <c r="DQ125" s="176">
        <f t="shared" si="548"/>
        <v>0</v>
      </c>
      <c r="DR125" s="176">
        <f t="shared" si="548"/>
        <v>0</v>
      </c>
      <c r="DS125" s="176">
        <f t="shared" si="548"/>
        <v>0</v>
      </c>
      <c r="DU125" s="176">
        <v>0</v>
      </c>
      <c r="DV125" s="176">
        <f t="shared" si="573"/>
        <v>14.625310952518678</v>
      </c>
      <c r="DW125" s="176">
        <f t="shared" si="573"/>
        <v>14.712556143541908</v>
      </c>
      <c r="DX125" s="176">
        <f t="shared" si="573"/>
        <v>14.470882662554954</v>
      </c>
      <c r="DY125" s="176">
        <f t="shared" si="573"/>
        <v>13.413273788112249</v>
      </c>
      <c r="DZ125" s="176">
        <f t="shared" si="573"/>
        <v>12.957436854918338</v>
      </c>
      <c r="EA125" s="176">
        <f t="shared" si="573"/>
        <v>12.674553529851808</v>
      </c>
      <c r="EB125" s="176">
        <f t="shared" si="573"/>
        <v>12.755476224735542</v>
      </c>
      <c r="EC125" s="176">
        <f t="shared" si="573"/>
        <v>12.890889860819522</v>
      </c>
      <c r="ED125" s="176">
        <f t="shared" si="573"/>
        <v>12.878738492695092</v>
      </c>
      <c r="EE125" s="176">
        <f t="shared" si="573"/>
        <v>12.695119976624877</v>
      </c>
      <c r="EF125" s="176">
        <f t="shared" si="539"/>
        <v>12.229428692908588</v>
      </c>
      <c r="EG125" s="176">
        <f t="shared" si="539"/>
        <v>12.079424981725731</v>
      </c>
      <c r="EH125" s="176">
        <f t="shared" si="539"/>
        <v>11.894737088603001</v>
      </c>
      <c r="EI125" s="176">
        <f t="shared" si="539"/>
        <v>11.422239140915925</v>
      </c>
      <c r="EJ125" s="176">
        <f t="shared" si="539"/>
        <v>10.997935051730924</v>
      </c>
      <c r="EK125" s="176">
        <f t="shared" si="539"/>
        <v>10.838745728960614</v>
      </c>
      <c r="EL125" s="176">
        <f t="shared" si="539"/>
        <v>10.225831625203437</v>
      </c>
      <c r="EM125" s="176">
        <f t="shared" si="539"/>
        <v>10.186672739516689</v>
      </c>
      <c r="EN125" s="176">
        <f t="shared" si="539"/>
        <v>9.8573461671368285</v>
      </c>
      <c r="EO125" s="176">
        <f t="shared" si="539"/>
        <v>9.6314695477842278</v>
      </c>
      <c r="EP125" s="176">
        <f t="shared" si="582"/>
        <v>0</v>
      </c>
      <c r="EQ125" s="176">
        <f t="shared" si="582"/>
        <v>0</v>
      </c>
      <c r="ER125" s="176">
        <f t="shared" si="582"/>
        <v>0</v>
      </c>
      <c r="ES125" s="176">
        <f t="shared" si="582"/>
        <v>0</v>
      </c>
      <c r="ET125" s="176">
        <f t="shared" si="582"/>
        <v>0</v>
      </c>
      <c r="EU125" s="176">
        <f t="shared" si="582"/>
        <v>0</v>
      </c>
      <c r="EV125" s="176">
        <f t="shared" si="582"/>
        <v>0</v>
      </c>
      <c r="EW125" s="176">
        <f t="shared" si="582"/>
        <v>0</v>
      </c>
      <c r="EX125" s="176">
        <f t="shared" si="582"/>
        <v>0</v>
      </c>
      <c r="EY125" s="176">
        <f t="shared" si="582"/>
        <v>0</v>
      </c>
      <c r="EZ125" s="176">
        <f t="shared" si="582"/>
        <v>0</v>
      </c>
      <c r="FA125" s="176">
        <f t="shared" si="582"/>
        <v>0</v>
      </c>
      <c r="FB125" s="176">
        <f t="shared" si="582"/>
        <v>0</v>
      </c>
      <c r="FC125" s="176">
        <f t="shared" si="582"/>
        <v>0</v>
      </c>
      <c r="FD125" s="176">
        <f t="shared" si="582"/>
        <v>0</v>
      </c>
      <c r="FF125" s="176">
        <v>0</v>
      </c>
      <c r="FG125" s="176">
        <v>123</v>
      </c>
      <c r="FH125" s="176">
        <f t="shared" si="601"/>
        <v>0</v>
      </c>
      <c r="FI125" s="176">
        <f t="shared" si="601"/>
        <v>0</v>
      </c>
      <c r="FJ125" s="176">
        <f t="shared" si="601"/>
        <v>0</v>
      </c>
      <c r="FK125" s="176">
        <f t="shared" si="601"/>
        <v>0</v>
      </c>
      <c r="FL125" s="176">
        <f t="shared" si="601"/>
        <v>0</v>
      </c>
      <c r="FM125" s="176">
        <f t="shared" si="601"/>
        <v>0</v>
      </c>
      <c r="FN125" s="176">
        <f t="shared" si="601"/>
        <v>0</v>
      </c>
      <c r="FO125" s="176">
        <f t="shared" si="601"/>
        <v>0</v>
      </c>
      <c r="FP125" s="176">
        <f t="shared" si="601"/>
        <v>0</v>
      </c>
      <c r="FQ125" s="176">
        <f t="shared" si="601"/>
        <v>0</v>
      </c>
      <c r="FR125" s="176">
        <f t="shared" si="583"/>
        <v>0</v>
      </c>
      <c r="FS125" s="176">
        <f t="shared" si="583"/>
        <v>0</v>
      </c>
      <c r="FT125" s="176">
        <f t="shared" si="583"/>
        <v>0</v>
      </c>
      <c r="FU125" s="176">
        <f t="shared" si="583"/>
        <v>0</v>
      </c>
      <c r="FV125" s="176">
        <f t="shared" si="583"/>
        <v>0</v>
      </c>
      <c r="FW125" s="176">
        <f t="shared" si="583"/>
        <v>0</v>
      </c>
      <c r="FX125" s="176">
        <f t="shared" si="583"/>
        <v>0</v>
      </c>
      <c r="FY125" s="176">
        <f t="shared" si="583"/>
        <v>0</v>
      </c>
      <c r="FZ125" s="176">
        <f t="shared" si="583"/>
        <v>0</v>
      </c>
      <c r="GA125" s="176">
        <f t="shared" si="583"/>
        <v>0</v>
      </c>
      <c r="GB125" s="176">
        <f t="shared" si="656"/>
        <v>0</v>
      </c>
      <c r="GC125" s="176">
        <f t="shared" si="656"/>
        <v>0</v>
      </c>
      <c r="GD125" s="176">
        <f t="shared" si="656"/>
        <v>0</v>
      </c>
      <c r="GE125" s="176">
        <f t="shared" si="656"/>
        <v>0</v>
      </c>
      <c r="GF125" s="176">
        <f t="shared" si="656"/>
        <v>0</v>
      </c>
      <c r="GG125" s="176">
        <f t="shared" si="656"/>
        <v>0</v>
      </c>
      <c r="GH125" s="176">
        <f t="shared" si="656"/>
        <v>0</v>
      </c>
      <c r="GI125" s="176">
        <f t="shared" si="656"/>
        <v>0</v>
      </c>
      <c r="GJ125" s="176">
        <f t="shared" si="656"/>
        <v>0</v>
      </c>
      <c r="GK125" s="176">
        <f t="shared" si="656"/>
        <v>0</v>
      </c>
      <c r="GL125" s="176">
        <f t="shared" si="656"/>
        <v>0</v>
      </c>
      <c r="GM125" s="176">
        <f t="shared" si="656"/>
        <v>0</v>
      </c>
      <c r="GN125" s="176">
        <f t="shared" si="656"/>
        <v>0</v>
      </c>
      <c r="GO125" s="176">
        <f t="shared" si="656"/>
        <v>0</v>
      </c>
      <c r="GP125" s="176">
        <f t="shared" si="656"/>
        <v>0</v>
      </c>
      <c r="GR125" s="176">
        <v>0</v>
      </c>
      <c r="GS125" s="176">
        <v>0</v>
      </c>
      <c r="GT125" s="176">
        <f t="shared" si="602"/>
        <v>14.712556143541908</v>
      </c>
      <c r="GU125" s="176">
        <f t="shared" si="602"/>
        <v>14.470882662554954</v>
      </c>
      <c r="GV125" s="176">
        <f t="shared" si="602"/>
        <v>13.413273788112249</v>
      </c>
      <c r="GW125" s="176">
        <f t="shared" si="602"/>
        <v>12.957436854918338</v>
      </c>
      <c r="GX125" s="176">
        <f t="shared" si="602"/>
        <v>12.674553529851808</v>
      </c>
      <c r="GY125" s="176">
        <f t="shared" si="602"/>
        <v>12.755476224735542</v>
      </c>
      <c r="GZ125" s="176">
        <f t="shared" si="602"/>
        <v>12.890889860819522</v>
      </c>
      <c r="HA125" s="176">
        <f t="shared" si="602"/>
        <v>12.878738492695092</v>
      </c>
      <c r="HB125" s="176">
        <f t="shared" si="602"/>
        <v>12.695119976624877</v>
      </c>
      <c r="HC125" s="176">
        <f t="shared" si="602"/>
        <v>12.229428692908588</v>
      </c>
      <c r="HD125" s="176">
        <f t="shared" si="584"/>
        <v>12.079424981725731</v>
      </c>
      <c r="HE125" s="176">
        <f t="shared" si="584"/>
        <v>11.894737088603001</v>
      </c>
      <c r="HF125" s="176">
        <f t="shared" si="584"/>
        <v>11.422239140915925</v>
      </c>
      <c r="HG125" s="176">
        <f t="shared" si="584"/>
        <v>10.997935051730924</v>
      </c>
      <c r="HH125" s="176">
        <f t="shared" si="584"/>
        <v>10.838745728960614</v>
      </c>
      <c r="HI125" s="176">
        <f t="shared" si="584"/>
        <v>10.225831625203437</v>
      </c>
      <c r="HJ125" s="176">
        <f t="shared" si="584"/>
        <v>10.186672739516689</v>
      </c>
      <c r="HK125" s="176">
        <f t="shared" si="584"/>
        <v>9.8573461671368285</v>
      </c>
      <c r="HL125" s="176">
        <f t="shared" si="584"/>
        <v>9.6314695477842278</v>
      </c>
      <c r="HM125" s="176">
        <f t="shared" si="584"/>
        <v>9.3485471490026733</v>
      </c>
      <c r="HN125" s="176">
        <f t="shared" si="657"/>
        <v>0</v>
      </c>
      <c r="HO125" s="176">
        <f t="shared" si="657"/>
        <v>0</v>
      </c>
      <c r="HP125" s="176">
        <f t="shared" si="657"/>
        <v>0</v>
      </c>
      <c r="HQ125" s="176">
        <f t="shared" si="657"/>
        <v>0</v>
      </c>
      <c r="HR125" s="176">
        <f t="shared" si="657"/>
        <v>0</v>
      </c>
      <c r="HS125" s="176">
        <f t="shared" si="657"/>
        <v>0</v>
      </c>
      <c r="HT125" s="176">
        <f t="shared" si="657"/>
        <v>0</v>
      </c>
      <c r="HU125" s="176">
        <f t="shared" si="657"/>
        <v>0</v>
      </c>
      <c r="HV125" s="176">
        <f t="shared" si="657"/>
        <v>0</v>
      </c>
      <c r="HW125" s="176">
        <f t="shared" si="657"/>
        <v>0</v>
      </c>
      <c r="HX125" s="176">
        <f t="shared" si="657"/>
        <v>0</v>
      </c>
      <c r="HY125" s="176">
        <f t="shared" si="657"/>
        <v>0</v>
      </c>
      <c r="HZ125" s="176">
        <f t="shared" si="657"/>
        <v>0</v>
      </c>
      <c r="IA125" s="176">
        <f t="shared" si="657"/>
        <v>0</v>
      </c>
      <c r="IB125" s="176">
        <f t="shared" si="657"/>
        <v>0</v>
      </c>
    </row>
    <row r="126" spans="1:236" s="144" customFormat="1">
      <c r="A126" s="417" t="s">
        <v>155</v>
      </c>
      <c r="B126" s="419">
        <f t="shared" si="606"/>
        <v>49134.427370699057</v>
      </c>
      <c r="C126" s="225">
        <f t="shared" si="607"/>
        <v>71506.292747919579</v>
      </c>
      <c r="D126" s="226">
        <f t="shared" si="641"/>
        <v>120640.72011861863</v>
      </c>
      <c r="E126" s="227">
        <f t="shared" si="608"/>
        <v>0</v>
      </c>
      <c r="F126" s="228">
        <f t="shared" si="596"/>
        <v>0</v>
      </c>
      <c r="G126" s="227">
        <f t="shared" si="597"/>
        <v>0</v>
      </c>
      <c r="H126" s="228">
        <f t="shared" si="598"/>
        <v>0</v>
      </c>
      <c r="I126" s="227">
        <f t="shared" si="642"/>
        <v>49134.427370699057</v>
      </c>
      <c r="J126" s="176">
        <f t="shared" si="643"/>
        <v>71506.292747919579</v>
      </c>
      <c r="K126" s="228">
        <f t="shared" si="644"/>
        <v>120640.72011861863</v>
      </c>
      <c r="L126" s="227">
        <f t="shared" si="609"/>
        <v>39307.541896559247</v>
      </c>
      <c r="M126" s="176">
        <f t="shared" si="610"/>
        <v>57205.034198335663</v>
      </c>
      <c r="N126" s="228">
        <f t="shared" si="645"/>
        <v>96512.576094894903</v>
      </c>
      <c r="O126" s="176">
        <f t="shared" si="356"/>
        <v>32.246551653870057</v>
      </c>
      <c r="P126" s="176">
        <f t="shared" si="599"/>
        <v>13.756204427439631</v>
      </c>
      <c r="Q126" s="176">
        <f t="shared" si="599"/>
        <v>13.261610226804395</v>
      </c>
      <c r="R126" s="176">
        <f t="shared" si="599"/>
        <v>13.203901485686259</v>
      </c>
      <c r="S126" s="176">
        <f t="shared" si="599"/>
        <v>12.304484010122982</v>
      </c>
      <c r="T126" s="176">
        <f t="shared" si="599"/>
        <v>11.33243737281798</v>
      </c>
      <c r="U126" s="176">
        <f t="shared" si="599"/>
        <v>10.959015151611728</v>
      </c>
      <c r="V126" s="176">
        <f t="shared" si="599"/>
        <v>10.59854572075078</v>
      </c>
      <c r="W126" s="176">
        <f t="shared" si="599"/>
        <v>10.799300047038759</v>
      </c>
      <c r="X126" s="176">
        <f t="shared" si="599"/>
        <v>10.948649161114652</v>
      </c>
      <c r="Y126" s="176">
        <f t="shared" si="599"/>
        <v>10.797897715739868</v>
      </c>
      <c r="Z126" s="176">
        <f t="shared" si="580"/>
        <v>10.727159317661394</v>
      </c>
      <c r="AA126" s="176">
        <f t="shared" si="580"/>
        <v>10.390319095630998</v>
      </c>
      <c r="AB126" s="176">
        <f t="shared" si="580"/>
        <v>10.202550644743354</v>
      </c>
      <c r="AC126" s="176">
        <f t="shared" si="580"/>
        <v>10.094014314986584</v>
      </c>
      <c r="AD126" s="176">
        <f t="shared" si="580"/>
        <v>9.7399090138901805</v>
      </c>
      <c r="AE126" s="176">
        <f t="shared" si="580"/>
        <v>9.4261610285457511</v>
      </c>
      <c r="AF126" s="176">
        <f t="shared" si="580"/>
        <v>9.1214516066605924</v>
      </c>
      <c r="AG126" s="176">
        <f t="shared" si="580"/>
        <v>8.4993254312225996</v>
      </c>
      <c r="AH126" s="176">
        <f t="shared" si="580"/>
        <v>8.4161887200951639</v>
      </c>
      <c r="AI126" s="176">
        <f t="shared" si="580"/>
        <v>8.1240242983413626</v>
      </c>
      <c r="AJ126" s="176">
        <f t="shared" si="654"/>
        <v>0</v>
      </c>
      <c r="AK126" s="176">
        <f t="shared" si="654"/>
        <v>0</v>
      </c>
      <c r="AL126" s="176">
        <f t="shared" si="654"/>
        <v>0</v>
      </c>
      <c r="AM126" s="176">
        <f t="shared" si="654"/>
        <v>0</v>
      </c>
      <c r="AN126" s="176">
        <f t="shared" si="654"/>
        <v>0</v>
      </c>
      <c r="AO126" s="176">
        <f t="shared" si="654"/>
        <v>0</v>
      </c>
      <c r="AP126" s="176">
        <f t="shared" si="654"/>
        <v>0</v>
      </c>
      <c r="AQ126" s="176">
        <f t="shared" si="654"/>
        <v>0</v>
      </c>
      <c r="AR126" s="176">
        <f t="shared" si="654"/>
        <v>0</v>
      </c>
      <c r="AS126" s="176">
        <f t="shared" si="654"/>
        <v>0</v>
      </c>
      <c r="AT126" s="176">
        <f t="shared" si="654"/>
        <v>0</v>
      </c>
      <c r="AU126" s="176">
        <f t="shared" si="654"/>
        <v>0</v>
      </c>
      <c r="AV126" s="176">
        <f t="shared" si="654"/>
        <v>0</v>
      </c>
      <c r="AW126" s="176">
        <f t="shared" si="654"/>
        <v>0</v>
      </c>
      <c r="AX126" s="176">
        <f t="shared" si="654"/>
        <v>0</v>
      </c>
      <c r="AY126" s="187"/>
      <c r="AZ126" s="176">
        <f t="shared" si="600"/>
        <v>18.490347226430423</v>
      </c>
      <c r="BA126" s="176">
        <f t="shared" si="600"/>
        <v>18.20672856137935</v>
      </c>
      <c r="BB126" s="176">
        <f t="shared" si="600"/>
        <v>18.315338184545833</v>
      </c>
      <c r="BC126" s="176">
        <f t="shared" si="600"/>
        <v>18.014484173092804</v>
      </c>
      <c r="BD126" s="176">
        <f t="shared" si="600"/>
        <v>16.697890101103638</v>
      </c>
      <c r="BE126" s="176">
        <f t="shared" si="600"/>
        <v>16.130428709147122</v>
      </c>
      <c r="BF126" s="176">
        <f t="shared" si="600"/>
        <v>15.778273467405764</v>
      </c>
      <c r="BG126" s="176">
        <f t="shared" si="600"/>
        <v>15.879012353914685</v>
      </c>
      <c r="BH126" s="176">
        <f t="shared" si="600"/>
        <v>16.047585816981183</v>
      </c>
      <c r="BI126" s="176">
        <f t="shared" si="600"/>
        <v>16.032458845540429</v>
      </c>
      <c r="BJ126" s="176">
        <f t="shared" si="581"/>
        <v>15.803876185534971</v>
      </c>
      <c r="BK126" s="176">
        <f t="shared" si="581"/>
        <v>15.224147328928156</v>
      </c>
      <c r="BL126" s="176">
        <f t="shared" si="581"/>
        <v>15.037411001641008</v>
      </c>
      <c r="BM126" s="176">
        <f t="shared" si="581"/>
        <v>14.807497097617006</v>
      </c>
      <c r="BN126" s="176">
        <f t="shared" si="581"/>
        <v>14.219294774447533</v>
      </c>
      <c r="BO126" s="176">
        <f t="shared" si="581"/>
        <v>13.691087927813328</v>
      </c>
      <c r="BP126" s="176">
        <f t="shared" si="581"/>
        <v>13.492916634296336</v>
      </c>
      <c r="BQ126" s="176">
        <f t="shared" si="581"/>
        <v>12.729913320741062</v>
      </c>
      <c r="BR126" s="176">
        <f t="shared" si="581"/>
        <v>12.681165283534924</v>
      </c>
      <c r="BS126" s="176">
        <f t="shared" si="581"/>
        <v>12.271193862699118</v>
      </c>
      <c r="BT126" s="176">
        <f t="shared" si="655"/>
        <v>0</v>
      </c>
      <c r="BU126" s="176">
        <f t="shared" si="655"/>
        <v>0</v>
      </c>
      <c r="BV126" s="176">
        <f t="shared" si="655"/>
        <v>0</v>
      </c>
      <c r="BW126" s="176">
        <f t="shared" si="655"/>
        <v>0</v>
      </c>
      <c r="BX126" s="176">
        <f t="shared" si="655"/>
        <v>0</v>
      </c>
      <c r="BY126" s="176">
        <f t="shared" si="655"/>
        <v>0</v>
      </c>
      <c r="BZ126" s="176">
        <f t="shared" si="655"/>
        <v>0</v>
      </c>
      <c r="CA126" s="176">
        <f t="shared" si="655"/>
        <v>0</v>
      </c>
      <c r="CB126" s="176">
        <f t="shared" si="655"/>
        <v>0</v>
      </c>
      <c r="CC126" s="176">
        <f t="shared" si="655"/>
        <v>0</v>
      </c>
      <c r="CD126" s="176">
        <f t="shared" si="655"/>
        <v>0</v>
      </c>
      <c r="CE126" s="176">
        <f t="shared" si="655"/>
        <v>0</v>
      </c>
      <c r="CF126" s="176">
        <f t="shared" si="655"/>
        <v>0</v>
      </c>
      <c r="CG126" s="176">
        <f t="shared" si="655"/>
        <v>0</v>
      </c>
      <c r="CH126" s="176">
        <f t="shared" si="655"/>
        <v>0</v>
      </c>
      <c r="CI126" s="187"/>
      <c r="CJ126" s="176">
        <v>0</v>
      </c>
      <c r="CK126" s="176">
        <f t="shared" si="637"/>
        <v>13.261610226804395</v>
      </c>
      <c r="CL126" s="176">
        <f t="shared" si="637"/>
        <v>13.203901485686259</v>
      </c>
      <c r="CM126" s="176">
        <f t="shared" si="637"/>
        <v>12.304484010122982</v>
      </c>
      <c r="CN126" s="176">
        <f t="shared" si="637"/>
        <v>11.33243737281798</v>
      </c>
      <c r="CO126" s="176">
        <f t="shared" si="637"/>
        <v>10.959015151611728</v>
      </c>
      <c r="CP126" s="176">
        <f t="shared" si="637"/>
        <v>10.59854572075078</v>
      </c>
      <c r="CQ126" s="176">
        <f t="shared" si="637"/>
        <v>10.799300047038759</v>
      </c>
      <c r="CR126" s="176">
        <f t="shared" si="637"/>
        <v>10.948649161114652</v>
      </c>
      <c r="CS126" s="176">
        <f t="shared" si="637"/>
        <v>10.797897715739868</v>
      </c>
      <c r="CT126" s="176">
        <f t="shared" si="637"/>
        <v>10.727159317661394</v>
      </c>
      <c r="CU126" s="176">
        <f t="shared" si="637"/>
        <v>10.390319095630998</v>
      </c>
      <c r="CV126" s="176">
        <f t="shared" si="637"/>
        <v>10.202550644743354</v>
      </c>
      <c r="CW126" s="176">
        <f t="shared" si="637"/>
        <v>10.094014314986584</v>
      </c>
      <c r="CX126" s="176">
        <f t="shared" si="637"/>
        <v>9.7399090138901805</v>
      </c>
      <c r="CY126" s="176">
        <f t="shared" si="637"/>
        <v>9.4261610285457511</v>
      </c>
      <c r="CZ126" s="176">
        <f t="shared" si="637"/>
        <v>9.1214516066605924</v>
      </c>
      <c r="DA126" s="176">
        <f t="shared" si="636"/>
        <v>8.4993254312225996</v>
      </c>
      <c r="DB126" s="176">
        <f t="shared" si="636"/>
        <v>8.4161887200951639</v>
      </c>
      <c r="DC126" s="176">
        <f t="shared" si="636"/>
        <v>8.1240242983413626</v>
      </c>
      <c r="DD126" s="176">
        <f t="shared" si="636"/>
        <v>7.9391254476360285</v>
      </c>
      <c r="DE126" s="176">
        <f t="shared" si="636"/>
        <v>0</v>
      </c>
      <c r="DF126" s="176">
        <f t="shared" si="636"/>
        <v>0</v>
      </c>
      <c r="DG126" s="176">
        <f t="shared" si="636"/>
        <v>0</v>
      </c>
      <c r="DH126" s="176">
        <f t="shared" si="636"/>
        <v>0</v>
      </c>
      <c r="DI126" s="176">
        <f t="shared" si="636"/>
        <v>0</v>
      </c>
      <c r="DJ126" s="176">
        <f t="shared" si="636"/>
        <v>0</v>
      </c>
      <c r="DK126" s="176">
        <f t="shared" si="636"/>
        <v>0</v>
      </c>
      <c r="DL126" s="176">
        <f t="shared" si="636"/>
        <v>0</v>
      </c>
      <c r="DM126" s="176">
        <f t="shared" si="636"/>
        <v>0</v>
      </c>
      <c r="DN126" s="176">
        <f t="shared" si="636"/>
        <v>0</v>
      </c>
      <c r="DO126" s="176">
        <f t="shared" si="636"/>
        <v>0</v>
      </c>
      <c r="DP126" s="176">
        <f t="shared" si="548"/>
        <v>0</v>
      </c>
      <c r="DQ126" s="176">
        <f t="shared" si="548"/>
        <v>0</v>
      </c>
      <c r="DR126" s="176">
        <f t="shared" si="548"/>
        <v>0</v>
      </c>
      <c r="DS126" s="176">
        <f t="shared" si="548"/>
        <v>0</v>
      </c>
      <c r="DT126" s="187"/>
      <c r="DU126" s="176">
        <v>0</v>
      </c>
      <c r="DV126" s="176">
        <f t="shared" si="573"/>
        <v>18.20672856137935</v>
      </c>
      <c r="DW126" s="176">
        <f t="shared" si="573"/>
        <v>18.315338184545833</v>
      </c>
      <c r="DX126" s="176">
        <f t="shared" si="573"/>
        <v>18.014484173092804</v>
      </c>
      <c r="DY126" s="176">
        <f t="shared" si="573"/>
        <v>16.697890101103638</v>
      </c>
      <c r="DZ126" s="176">
        <f t="shared" si="573"/>
        <v>16.130428709147122</v>
      </c>
      <c r="EA126" s="176">
        <f t="shared" si="573"/>
        <v>15.778273467405764</v>
      </c>
      <c r="EB126" s="176">
        <f t="shared" si="573"/>
        <v>15.879012353914685</v>
      </c>
      <c r="EC126" s="176">
        <f t="shared" si="573"/>
        <v>16.047585816981183</v>
      </c>
      <c r="ED126" s="176">
        <f t="shared" si="573"/>
        <v>16.032458845540429</v>
      </c>
      <c r="EE126" s="176">
        <f t="shared" si="573"/>
        <v>15.803876185534971</v>
      </c>
      <c r="EF126" s="176">
        <f t="shared" si="539"/>
        <v>15.224147328928156</v>
      </c>
      <c r="EG126" s="176">
        <f t="shared" si="539"/>
        <v>15.037411001641008</v>
      </c>
      <c r="EH126" s="176">
        <f t="shared" si="539"/>
        <v>14.807497097617006</v>
      </c>
      <c r="EI126" s="176">
        <f t="shared" si="539"/>
        <v>14.219294774447533</v>
      </c>
      <c r="EJ126" s="176">
        <f t="shared" si="539"/>
        <v>13.691087927813328</v>
      </c>
      <c r="EK126" s="176">
        <f t="shared" si="539"/>
        <v>13.492916634296336</v>
      </c>
      <c r="EL126" s="176">
        <f t="shared" si="539"/>
        <v>12.729913320741062</v>
      </c>
      <c r="EM126" s="176">
        <f t="shared" si="539"/>
        <v>12.681165283534924</v>
      </c>
      <c r="EN126" s="176">
        <f t="shared" si="539"/>
        <v>12.271193862699118</v>
      </c>
      <c r="EO126" s="176">
        <f t="shared" si="539"/>
        <v>11.990005017534319</v>
      </c>
      <c r="EP126" s="176">
        <f t="shared" si="582"/>
        <v>0</v>
      </c>
      <c r="EQ126" s="176">
        <f t="shared" si="582"/>
        <v>0</v>
      </c>
      <c r="ER126" s="176">
        <f t="shared" si="582"/>
        <v>0</v>
      </c>
      <c r="ES126" s="176">
        <f t="shared" si="582"/>
        <v>0</v>
      </c>
      <c r="ET126" s="176">
        <f t="shared" si="582"/>
        <v>0</v>
      </c>
      <c r="EU126" s="176">
        <f t="shared" si="582"/>
        <v>0</v>
      </c>
      <c r="EV126" s="176">
        <f t="shared" ref="EP126:FD130" si="666">IF(EV$1-1&lt;=VLOOKUP($A126,input,7,FALSE),(VLOOKUP($A126,input,20,FALSE)*VLOOKUP(EV$1,AC_RATE,3,FALSE))/((1+Discount_Rate)^(EV$1-1)),0)</f>
        <v>0</v>
      </c>
      <c r="EW126" s="176">
        <f t="shared" si="666"/>
        <v>0</v>
      </c>
      <c r="EX126" s="176">
        <f t="shared" si="666"/>
        <v>0</v>
      </c>
      <c r="EY126" s="176">
        <f t="shared" si="666"/>
        <v>0</v>
      </c>
      <c r="EZ126" s="176">
        <f t="shared" si="666"/>
        <v>0</v>
      </c>
      <c r="FA126" s="176">
        <f t="shared" si="666"/>
        <v>0</v>
      </c>
      <c r="FB126" s="176">
        <f t="shared" si="666"/>
        <v>0</v>
      </c>
      <c r="FC126" s="176">
        <f t="shared" si="666"/>
        <v>0</v>
      </c>
      <c r="FD126" s="176">
        <f t="shared" si="666"/>
        <v>0</v>
      </c>
      <c r="FE126" s="187"/>
      <c r="FF126" s="176">
        <v>0</v>
      </c>
      <c r="FG126" s="176">
        <v>124</v>
      </c>
      <c r="FH126" s="176">
        <f t="shared" si="601"/>
        <v>13.203901485686259</v>
      </c>
      <c r="FI126" s="176">
        <f t="shared" si="601"/>
        <v>12.304484010122982</v>
      </c>
      <c r="FJ126" s="176">
        <f t="shared" si="601"/>
        <v>11.33243737281798</v>
      </c>
      <c r="FK126" s="176">
        <f t="shared" si="601"/>
        <v>10.959015151611728</v>
      </c>
      <c r="FL126" s="176">
        <f t="shared" si="601"/>
        <v>10.59854572075078</v>
      </c>
      <c r="FM126" s="176">
        <f t="shared" si="601"/>
        <v>10.799300047038759</v>
      </c>
      <c r="FN126" s="176">
        <f t="shared" si="601"/>
        <v>10.948649161114652</v>
      </c>
      <c r="FO126" s="176">
        <f t="shared" si="601"/>
        <v>10.797897715739868</v>
      </c>
      <c r="FP126" s="176">
        <f t="shared" si="601"/>
        <v>10.727159317661394</v>
      </c>
      <c r="FQ126" s="176">
        <f t="shared" si="601"/>
        <v>10.390319095630998</v>
      </c>
      <c r="FR126" s="176">
        <f t="shared" si="583"/>
        <v>10.202550644743354</v>
      </c>
      <c r="FS126" s="176">
        <f t="shared" si="583"/>
        <v>10.094014314986584</v>
      </c>
      <c r="FT126" s="176">
        <f t="shared" si="583"/>
        <v>9.7399090138901805</v>
      </c>
      <c r="FU126" s="176">
        <f t="shared" si="583"/>
        <v>9.4261610285457511</v>
      </c>
      <c r="FV126" s="176">
        <f t="shared" si="583"/>
        <v>9.1214516066605924</v>
      </c>
      <c r="FW126" s="176">
        <f t="shared" si="583"/>
        <v>8.4993254312225996</v>
      </c>
      <c r="FX126" s="176">
        <f t="shared" si="583"/>
        <v>8.4161887200951639</v>
      </c>
      <c r="FY126" s="176">
        <f t="shared" si="583"/>
        <v>8.1240242983413626</v>
      </c>
      <c r="FZ126" s="176">
        <f t="shared" si="583"/>
        <v>7.9391254476360285</v>
      </c>
      <c r="GA126" s="176">
        <f t="shared" si="583"/>
        <v>7.7006319666016241</v>
      </c>
      <c r="GB126" s="176">
        <f t="shared" si="656"/>
        <v>0</v>
      </c>
      <c r="GC126" s="176">
        <f t="shared" si="656"/>
        <v>0</v>
      </c>
      <c r="GD126" s="176">
        <f t="shared" si="656"/>
        <v>0</v>
      </c>
      <c r="GE126" s="176">
        <f t="shared" si="656"/>
        <v>0</v>
      </c>
      <c r="GF126" s="176">
        <f t="shared" si="656"/>
        <v>0</v>
      </c>
      <c r="GG126" s="176">
        <f t="shared" si="656"/>
        <v>0</v>
      </c>
      <c r="GH126" s="176">
        <f t="shared" si="656"/>
        <v>0</v>
      </c>
      <c r="GI126" s="176">
        <f t="shared" si="656"/>
        <v>0</v>
      </c>
      <c r="GJ126" s="176">
        <f t="shared" si="656"/>
        <v>0</v>
      </c>
      <c r="GK126" s="176">
        <f t="shared" si="656"/>
        <v>0</v>
      </c>
      <c r="GL126" s="176">
        <f t="shared" si="656"/>
        <v>0</v>
      </c>
      <c r="GM126" s="176">
        <f t="shared" si="656"/>
        <v>0</v>
      </c>
      <c r="GN126" s="176">
        <f t="shared" si="656"/>
        <v>0</v>
      </c>
      <c r="GO126" s="176">
        <f t="shared" si="656"/>
        <v>0</v>
      </c>
      <c r="GP126" s="176">
        <f t="shared" si="656"/>
        <v>0</v>
      </c>
      <c r="GQ126" s="187"/>
      <c r="GR126" s="176">
        <v>0</v>
      </c>
      <c r="GS126" s="176">
        <v>0</v>
      </c>
      <c r="GT126" s="176">
        <f t="shared" si="602"/>
        <v>18.315338184545833</v>
      </c>
      <c r="GU126" s="176">
        <f t="shared" si="602"/>
        <v>18.014484173092804</v>
      </c>
      <c r="GV126" s="176">
        <f t="shared" si="602"/>
        <v>16.697890101103638</v>
      </c>
      <c r="GW126" s="176">
        <f t="shared" si="602"/>
        <v>16.130428709147122</v>
      </c>
      <c r="GX126" s="176">
        <f t="shared" si="602"/>
        <v>15.778273467405764</v>
      </c>
      <c r="GY126" s="176">
        <f t="shared" si="602"/>
        <v>15.879012353914685</v>
      </c>
      <c r="GZ126" s="176">
        <f t="shared" si="602"/>
        <v>16.047585816981183</v>
      </c>
      <c r="HA126" s="176">
        <f t="shared" si="602"/>
        <v>16.032458845540429</v>
      </c>
      <c r="HB126" s="176">
        <f t="shared" si="602"/>
        <v>15.803876185534971</v>
      </c>
      <c r="HC126" s="176">
        <f t="shared" si="602"/>
        <v>15.224147328928156</v>
      </c>
      <c r="HD126" s="176">
        <f t="shared" si="584"/>
        <v>15.037411001641008</v>
      </c>
      <c r="HE126" s="176">
        <f t="shared" si="584"/>
        <v>14.807497097617006</v>
      </c>
      <c r="HF126" s="176">
        <f t="shared" si="584"/>
        <v>14.219294774447533</v>
      </c>
      <c r="HG126" s="176">
        <f t="shared" si="584"/>
        <v>13.691087927813328</v>
      </c>
      <c r="HH126" s="176">
        <f t="shared" si="584"/>
        <v>13.492916634296336</v>
      </c>
      <c r="HI126" s="176">
        <f t="shared" si="584"/>
        <v>12.729913320741062</v>
      </c>
      <c r="HJ126" s="176">
        <f t="shared" si="584"/>
        <v>12.681165283534924</v>
      </c>
      <c r="HK126" s="176">
        <f t="shared" si="584"/>
        <v>12.271193862699118</v>
      </c>
      <c r="HL126" s="176">
        <f t="shared" si="584"/>
        <v>11.990005017534319</v>
      </c>
      <c r="HM126" s="176">
        <f t="shared" si="584"/>
        <v>11.63780113378284</v>
      </c>
      <c r="HN126" s="176">
        <f t="shared" si="657"/>
        <v>0</v>
      </c>
      <c r="HO126" s="176">
        <f t="shared" si="657"/>
        <v>0</v>
      </c>
      <c r="HP126" s="176">
        <f t="shared" si="657"/>
        <v>0</v>
      </c>
      <c r="HQ126" s="176">
        <f t="shared" si="657"/>
        <v>0</v>
      </c>
      <c r="HR126" s="176">
        <f t="shared" si="657"/>
        <v>0</v>
      </c>
      <c r="HS126" s="176">
        <f t="shared" si="657"/>
        <v>0</v>
      </c>
      <c r="HT126" s="176">
        <f t="shared" si="657"/>
        <v>0</v>
      </c>
      <c r="HU126" s="176">
        <f t="shared" si="657"/>
        <v>0</v>
      </c>
      <c r="HV126" s="176">
        <f t="shared" si="657"/>
        <v>0</v>
      </c>
      <c r="HW126" s="176">
        <f t="shared" si="657"/>
        <v>0</v>
      </c>
      <c r="HX126" s="176">
        <f t="shared" si="657"/>
        <v>0</v>
      </c>
      <c r="HY126" s="176">
        <f t="shared" si="657"/>
        <v>0</v>
      </c>
      <c r="HZ126" s="176">
        <f t="shared" si="657"/>
        <v>0</v>
      </c>
      <c r="IA126" s="176">
        <f t="shared" si="657"/>
        <v>0</v>
      </c>
      <c r="IB126" s="176">
        <f t="shared" si="657"/>
        <v>0</v>
      </c>
    </row>
    <row r="127" spans="1:236" s="144" customFormat="1">
      <c r="A127" s="417" t="s">
        <v>156</v>
      </c>
      <c r="B127" s="419">
        <f t="shared" ref="B127" si="667">SUM(P127:AX127)*VLOOKUP($A127,input,12,FALSE)</f>
        <v>106738.30739325414</v>
      </c>
      <c r="C127" s="225">
        <f t="shared" ref="C127" si="668">SUM(AZ127:CH127)*VLOOKUP($A127,input,12,FALSE)</f>
        <v>155338.34552086424</v>
      </c>
      <c r="D127" s="226">
        <f t="shared" ref="D127" si="669">SUM(B127:C127)</f>
        <v>262076.65291411837</v>
      </c>
      <c r="E127" s="227">
        <f t="shared" ref="E127" si="670">IF(Years&gt;1,SUM(CJ127:DS127)*VLOOKUP($A127,input,26,FALSE),0)</f>
        <v>0</v>
      </c>
      <c r="F127" s="228">
        <f t="shared" ref="F127" si="671">IF(Years&gt;1,SUM(DU127:FD127)*VLOOKUP($A127,input,26,FALSE),0)</f>
        <v>0</v>
      </c>
      <c r="G127" s="227">
        <f t="shared" ref="G127" si="672">IF(Years&gt;2,SUM(FF127:GP127)*VLOOKUP($A127,input,40,FALSE),0)</f>
        <v>0</v>
      </c>
      <c r="H127" s="228">
        <f t="shared" ref="H127" si="673">IF(Years&gt;2,SUM(GR127:IB127)*VLOOKUP($A127,input,40,FALSE),0)</f>
        <v>0</v>
      </c>
      <c r="I127" s="227">
        <f t="shared" ref="I127" si="674">B127+E127+G127</f>
        <v>106738.30739325414</v>
      </c>
      <c r="J127" s="176">
        <f t="shared" ref="J127" si="675">H127+F127+C127</f>
        <v>155338.34552086424</v>
      </c>
      <c r="K127" s="228">
        <f t="shared" ref="K127" si="676">SUM(I127:J127)</f>
        <v>262076.65291411837</v>
      </c>
      <c r="L127" s="227">
        <f t="shared" ref="L127" si="677">(B127*VLOOKUP($A127,input,16,FALSE))+(E127*VLOOKUP($A127,input,30,FALSE))+(G127*VLOOKUP($A127,input,44,FALSE))</f>
        <v>85390.645914603316</v>
      </c>
      <c r="M127" s="176">
        <f t="shared" ref="M127" si="678">(C127*(VLOOKUP($A127,input,16,FALSE))+(F127*VLOOKUP($A127,input,30,FALSE))+(H127*VLOOKUP($A127,input,44,FALSE)))</f>
        <v>124270.67641669139</v>
      </c>
      <c r="N127" s="228">
        <f t="shared" ref="N127" si="679">SUM(L127:M127)</f>
        <v>209661.32233129471</v>
      </c>
      <c r="O127" s="176">
        <f t="shared" si="356"/>
        <v>35.178056349676417</v>
      </c>
      <c r="P127" s="176">
        <f t="shared" si="599"/>
        <v>15.006768466297778</v>
      </c>
      <c r="Q127" s="176">
        <f t="shared" si="599"/>
        <v>14.467211156513885</v>
      </c>
      <c r="R127" s="176">
        <f t="shared" si="599"/>
        <v>14.404256166203192</v>
      </c>
      <c r="S127" s="176">
        <f t="shared" si="599"/>
        <v>13.423073465588706</v>
      </c>
      <c r="T127" s="176">
        <f t="shared" si="599"/>
        <v>12.362658952165068</v>
      </c>
      <c r="U127" s="176">
        <f t="shared" si="599"/>
        <v>11.955289256303702</v>
      </c>
      <c r="V127" s="176">
        <f t="shared" si="599"/>
        <v>11.562049877182668</v>
      </c>
      <c r="W127" s="176">
        <f t="shared" si="599"/>
        <v>11.781054596769554</v>
      </c>
      <c r="X127" s="176">
        <f t="shared" si="599"/>
        <v>11.943980903034165</v>
      </c>
      <c r="Y127" s="176">
        <f t="shared" si="599"/>
        <v>11.779524780807128</v>
      </c>
      <c r="Z127" s="176">
        <f t="shared" si="580"/>
        <v>11.702355619266976</v>
      </c>
      <c r="AA127" s="176">
        <f t="shared" si="580"/>
        <v>11.33489355887018</v>
      </c>
      <c r="AB127" s="176">
        <f t="shared" si="580"/>
        <v>11.130055248810931</v>
      </c>
      <c r="AC127" s="176">
        <f t="shared" si="580"/>
        <v>11.011651979985364</v>
      </c>
      <c r="AD127" s="176">
        <f t="shared" si="580"/>
        <v>10.625355287880195</v>
      </c>
      <c r="AE127" s="176">
        <f t="shared" si="580"/>
        <v>10.283084758413546</v>
      </c>
      <c r="AF127" s="176">
        <f t="shared" si="580"/>
        <v>9.9506744799933724</v>
      </c>
      <c r="AG127" s="176">
        <f t="shared" si="580"/>
        <v>9.271991379515562</v>
      </c>
      <c r="AH127" s="176">
        <f t="shared" si="580"/>
        <v>9.1812967855583612</v>
      </c>
      <c r="AI127" s="176">
        <f t="shared" si="580"/>
        <v>8.8625719618269407</v>
      </c>
      <c r="AJ127" s="176">
        <f t="shared" si="654"/>
        <v>0</v>
      </c>
      <c r="AK127" s="176">
        <f t="shared" si="654"/>
        <v>0</v>
      </c>
      <c r="AL127" s="176">
        <f t="shared" si="654"/>
        <v>0</v>
      </c>
      <c r="AM127" s="176">
        <f t="shared" si="654"/>
        <v>0</v>
      </c>
      <c r="AN127" s="176">
        <f t="shared" si="654"/>
        <v>0</v>
      </c>
      <c r="AO127" s="176">
        <f t="shared" si="654"/>
        <v>0</v>
      </c>
      <c r="AP127" s="176">
        <f t="shared" si="654"/>
        <v>0</v>
      </c>
      <c r="AQ127" s="176">
        <f t="shared" si="654"/>
        <v>0</v>
      </c>
      <c r="AR127" s="176">
        <f t="shared" si="654"/>
        <v>0</v>
      </c>
      <c r="AS127" s="176">
        <f t="shared" si="654"/>
        <v>0</v>
      </c>
      <c r="AT127" s="176">
        <f t="shared" si="654"/>
        <v>0</v>
      </c>
      <c r="AU127" s="176">
        <f t="shared" si="654"/>
        <v>0</v>
      </c>
      <c r="AV127" s="176">
        <f t="shared" si="654"/>
        <v>0</v>
      </c>
      <c r="AW127" s="176">
        <f t="shared" si="654"/>
        <v>0</v>
      </c>
      <c r="AX127" s="176">
        <f t="shared" si="654"/>
        <v>0</v>
      </c>
      <c r="AY127" s="187"/>
      <c r="AZ127" s="176">
        <f t="shared" si="600"/>
        <v>20.171287883378639</v>
      </c>
      <c r="BA127" s="176">
        <f t="shared" si="600"/>
        <v>19.861885703322926</v>
      </c>
      <c r="BB127" s="176">
        <f t="shared" si="600"/>
        <v>19.980368928595453</v>
      </c>
      <c r="BC127" s="176">
        <f t="shared" si="600"/>
        <v>19.652164552464875</v>
      </c>
      <c r="BD127" s="176">
        <f t="shared" si="600"/>
        <v>18.215880110294879</v>
      </c>
      <c r="BE127" s="176">
        <f t="shared" si="600"/>
        <v>17.596831319069587</v>
      </c>
      <c r="BF127" s="176">
        <f t="shared" si="600"/>
        <v>17.212661964442653</v>
      </c>
      <c r="BG127" s="176">
        <f t="shared" si="600"/>
        <v>17.322558931543291</v>
      </c>
      <c r="BH127" s="176">
        <f t="shared" si="600"/>
        <v>17.506457254888563</v>
      </c>
      <c r="BI127" s="176">
        <f t="shared" si="600"/>
        <v>17.48995510422592</v>
      </c>
      <c r="BJ127" s="176">
        <f t="shared" si="581"/>
        <v>17.240592202401785</v>
      </c>
      <c r="BK127" s="176">
        <f t="shared" si="581"/>
        <v>16.608160722467076</v>
      </c>
      <c r="BL127" s="176">
        <f t="shared" si="581"/>
        <v>16.404448365426553</v>
      </c>
      <c r="BM127" s="176">
        <f t="shared" si="581"/>
        <v>16.153633197400371</v>
      </c>
      <c r="BN127" s="176">
        <f t="shared" si="581"/>
        <v>15.511957935760945</v>
      </c>
      <c r="BO127" s="176">
        <f t="shared" si="581"/>
        <v>14.935732284887262</v>
      </c>
      <c r="BP127" s="176">
        <f t="shared" si="581"/>
        <v>14.719545419232364</v>
      </c>
      <c r="BQ127" s="176">
        <f t="shared" si="581"/>
        <v>13.887178168081157</v>
      </c>
      <c r="BR127" s="176">
        <f t="shared" si="581"/>
        <v>13.833998491129009</v>
      </c>
      <c r="BS127" s="176">
        <f t="shared" si="581"/>
        <v>13.386756941126308</v>
      </c>
      <c r="BT127" s="176">
        <f t="shared" si="655"/>
        <v>0</v>
      </c>
      <c r="BU127" s="176">
        <f t="shared" si="655"/>
        <v>0</v>
      </c>
      <c r="BV127" s="176">
        <f t="shared" si="655"/>
        <v>0</v>
      </c>
      <c r="BW127" s="176">
        <f t="shared" si="655"/>
        <v>0</v>
      </c>
      <c r="BX127" s="176">
        <f t="shared" si="655"/>
        <v>0</v>
      </c>
      <c r="BY127" s="176">
        <f t="shared" si="655"/>
        <v>0</v>
      </c>
      <c r="BZ127" s="176">
        <f t="shared" si="655"/>
        <v>0</v>
      </c>
      <c r="CA127" s="176">
        <f t="shared" si="655"/>
        <v>0</v>
      </c>
      <c r="CB127" s="176">
        <f t="shared" si="655"/>
        <v>0</v>
      </c>
      <c r="CC127" s="176">
        <f t="shared" si="655"/>
        <v>0</v>
      </c>
      <c r="CD127" s="176">
        <f t="shared" si="655"/>
        <v>0</v>
      </c>
      <c r="CE127" s="176">
        <f t="shared" si="655"/>
        <v>0</v>
      </c>
      <c r="CF127" s="176">
        <f t="shared" si="655"/>
        <v>0</v>
      </c>
      <c r="CG127" s="176">
        <f t="shared" si="655"/>
        <v>0</v>
      </c>
      <c r="CH127" s="176">
        <f t="shared" si="655"/>
        <v>0</v>
      </c>
      <c r="CI127" s="187"/>
      <c r="CJ127" s="176">
        <v>0</v>
      </c>
      <c r="CK127" s="176">
        <f t="shared" si="637"/>
        <v>14.467211156513885</v>
      </c>
      <c r="CL127" s="176">
        <f t="shared" si="637"/>
        <v>14.404256166203192</v>
      </c>
      <c r="CM127" s="176">
        <f t="shared" si="637"/>
        <v>13.423073465588706</v>
      </c>
      <c r="CN127" s="176">
        <f t="shared" si="637"/>
        <v>12.362658952165068</v>
      </c>
      <c r="CO127" s="176">
        <f t="shared" si="637"/>
        <v>11.955289256303702</v>
      </c>
      <c r="CP127" s="176">
        <f t="shared" si="637"/>
        <v>11.562049877182668</v>
      </c>
      <c r="CQ127" s="176">
        <f t="shared" si="637"/>
        <v>11.781054596769554</v>
      </c>
      <c r="CR127" s="176">
        <f t="shared" si="637"/>
        <v>11.943980903034165</v>
      </c>
      <c r="CS127" s="176">
        <f t="shared" si="637"/>
        <v>11.779524780807128</v>
      </c>
      <c r="CT127" s="176">
        <f t="shared" si="637"/>
        <v>11.702355619266976</v>
      </c>
      <c r="CU127" s="176">
        <f t="shared" si="637"/>
        <v>11.33489355887018</v>
      </c>
      <c r="CV127" s="176">
        <f t="shared" si="637"/>
        <v>11.130055248810931</v>
      </c>
      <c r="CW127" s="176">
        <f t="shared" si="637"/>
        <v>11.011651979985364</v>
      </c>
      <c r="CX127" s="176">
        <f t="shared" si="637"/>
        <v>10.625355287880195</v>
      </c>
      <c r="CY127" s="176">
        <f t="shared" si="637"/>
        <v>10.283084758413546</v>
      </c>
      <c r="CZ127" s="176">
        <f t="shared" si="637"/>
        <v>9.9506744799933724</v>
      </c>
      <c r="DA127" s="176">
        <f t="shared" si="636"/>
        <v>9.271991379515562</v>
      </c>
      <c r="DB127" s="176">
        <f t="shared" si="636"/>
        <v>9.1812967855583612</v>
      </c>
      <c r="DC127" s="176">
        <f t="shared" si="636"/>
        <v>8.8625719618269407</v>
      </c>
      <c r="DD127" s="176">
        <f t="shared" si="636"/>
        <v>8.66086412469385</v>
      </c>
      <c r="DE127" s="176">
        <f t="shared" si="636"/>
        <v>0</v>
      </c>
      <c r="DF127" s="176">
        <f t="shared" si="636"/>
        <v>0</v>
      </c>
      <c r="DG127" s="176">
        <f t="shared" si="636"/>
        <v>0</v>
      </c>
      <c r="DH127" s="176">
        <f t="shared" si="636"/>
        <v>0</v>
      </c>
      <c r="DI127" s="176">
        <f t="shared" si="636"/>
        <v>0</v>
      </c>
      <c r="DJ127" s="176">
        <f t="shared" si="636"/>
        <v>0</v>
      </c>
      <c r="DK127" s="176">
        <f t="shared" si="636"/>
        <v>0</v>
      </c>
      <c r="DL127" s="176">
        <f t="shared" si="636"/>
        <v>0</v>
      </c>
      <c r="DM127" s="176">
        <f t="shared" si="636"/>
        <v>0</v>
      </c>
      <c r="DN127" s="176">
        <f t="shared" si="636"/>
        <v>0</v>
      </c>
      <c r="DO127" s="176">
        <f t="shared" si="636"/>
        <v>0</v>
      </c>
      <c r="DP127" s="176">
        <f t="shared" si="548"/>
        <v>0</v>
      </c>
      <c r="DQ127" s="176">
        <f t="shared" si="548"/>
        <v>0</v>
      </c>
      <c r="DR127" s="176">
        <f t="shared" si="548"/>
        <v>0</v>
      </c>
      <c r="DS127" s="176">
        <f t="shared" si="548"/>
        <v>0</v>
      </c>
      <c r="DT127" s="187"/>
      <c r="DU127" s="176">
        <v>0</v>
      </c>
      <c r="DV127" s="176">
        <f t="shared" si="573"/>
        <v>19.861885703322926</v>
      </c>
      <c r="DW127" s="176">
        <f t="shared" si="573"/>
        <v>19.980368928595453</v>
      </c>
      <c r="DX127" s="176">
        <f t="shared" si="573"/>
        <v>19.652164552464875</v>
      </c>
      <c r="DY127" s="176">
        <f t="shared" si="573"/>
        <v>18.215880110294879</v>
      </c>
      <c r="DZ127" s="176">
        <f t="shared" si="573"/>
        <v>17.596831319069587</v>
      </c>
      <c r="EA127" s="176">
        <f t="shared" si="573"/>
        <v>17.212661964442653</v>
      </c>
      <c r="EB127" s="176">
        <f t="shared" si="573"/>
        <v>17.322558931543291</v>
      </c>
      <c r="EC127" s="176">
        <f t="shared" si="573"/>
        <v>17.506457254888563</v>
      </c>
      <c r="ED127" s="176">
        <f t="shared" si="573"/>
        <v>17.48995510422592</v>
      </c>
      <c r="EE127" s="176">
        <f t="shared" si="573"/>
        <v>17.240592202401785</v>
      </c>
      <c r="EF127" s="176">
        <f t="shared" si="539"/>
        <v>16.608160722467076</v>
      </c>
      <c r="EG127" s="176">
        <f t="shared" si="539"/>
        <v>16.404448365426553</v>
      </c>
      <c r="EH127" s="176">
        <f t="shared" si="539"/>
        <v>16.153633197400371</v>
      </c>
      <c r="EI127" s="176">
        <f t="shared" si="539"/>
        <v>15.511957935760945</v>
      </c>
      <c r="EJ127" s="176">
        <f t="shared" si="539"/>
        <v>14.935732284887262</v>
      </c>
      <c r="EK127" s="176">
        <f t="shared" si="539"/>
        <v>14.719545419232364</v>
      </c>
      <c r="EL127" s="176">
        <f t="shared" si="539"/>
        <v>13.887178168081157</v>
      </c>
      <c r="EM127" s="176">
        <f t="shared" si="539"/>
        <v>13.833998491129009</v>
      </c>
      <c r="EN127" s="176">
        <f t="shared" si="539"/>
        <v>13.386756941126308</v>
      </c>
      <c r="EO127" s="176">
        <f t="shared" si="539"/>
        <v>13.080005473673801</v>
      </c>
      <c r="EP127" s="176">
        <f t="shared" si="666"/>
        <v>0</v>
      </c>
      <c r="EQ127" s="176">
        <f t="shared" si="666"/>
        <v>0</v>
      </c>
      <c r="ER127" s="176">
        <f t="shared" si="666"/>
        <v>0</v>
      </c>
      <c r="ES127" s="176">
        <f t="shared" si="666"/>
        <v>0</v>
      </c>
      <c r="ET127" s="176">
        <f t="shared" si="666"/>
        <v>0</v>
      </c>
      <c r="EU127" s="176">
        <f t="shared" si="666"/>
        <v>0</v>
      </c>
      <c r="EV127" s="176">
        <f t="shared" si="666"/>
        <v>0</v>
      </c>
      <c r="EW127" s="176">
        <f t="shared" si="666"/>
        <v>0</v>
      </c>
      <c r="EX127" s="176">
        <f t="shared" si="666"/>
        <v>0</v>
      </c>
      <c r="EY127" s="176">
        <f t="shared" si="666"/>
        <v>0</v>
      </c>
      <c r="EZ127" s="176">
        <f t="shared" si="666"/>
        <v>0</v>
      </c>
      <c r="FA127" s="176">
        <f t="shared" si="666"/>
        <v>0</v>
      </c>
      <c r="FB127" s="176">
        <f t="shared" si="666"/>
        <v>0</v>
      </c>
      <c r="FC127" s="176">
        <f t="shared" si="666"/>
        <v>0</v>
      </c>
      <c r="FD127" s="176">
        <f t="shared" si="666"/>
        <v>0</v>
      </c>
      <c r="FE127" s="187"/>
      <c r="FF127" s="176">
        <v>0</v>
      </c>
      <c r="FG127" s="176">
        <v>125</v>
      </c>
      <c r="FH127" s="176">
        <f t="shared" si="601"/>
        <v>14.404256166203192</v>
      </c>
      <c r="FI127" s="176">
        <f t="shared" si="601"/>
        <v>13.423073465588706</v>
      </c>
      <c r="FJ127" s="176">
        <f t="shared" si="601"/>
        <v>12.362658952165068</v>
      </c>
      <c r="FK127" s="176">
        <f t="shared" si="601"/>
        <v>11.955289256303702</v>
      </c>
      <c r="FL127" s="176">
        <f t="shared" si="601"/>
        <v>11.562049877182668</v>
      </c>
      <c r="FM127" s="176">
        <f t="shared" si="601"/>
        <v>11.781054596769554</v>
      </c>
      <c r="FN127" s="176">
        <f t="shared" si="601"/>
        <v>11.943980903034165</v>
      </c>
      <c r="FO127" s="176">
        <f t="shared" si="601"/>
        <v>11.779524780807128</v>
      </c>
      <c r="FP127" s="176">
        <f t="shared" si="601"/>
        <v>11.702355619266976</v>
      </c>
      <c r="FQ127" s="176">
        <f t="shared" si="601"/>
        <v>11.33489355887018</v>
      </c>
      <c r="FR127" s="176">
        <f t="shared" si="583"/>
        <v>11.130055248810931</v>
      </c>
      <c r="FS127" s="176">
        <f t="shared" si="583"/>
        <v>11.011651979985364</v>
      </c>
      <c r="FT127" s="176">
        <f t="shared" si="583"/>
        <v>10.625355287880195</v>
      </c>
      <c r="FU127" s="176">
        <f t="shared" si="583"/>
        <v>10.283084758413546</v>
      </c>
      <c r="FV127" s="176">
        <f t="shared" si="583"/>
        <v>9.9506744799933724</v>
      </c>
      <c r="FW127" s="176">
        <f t="shared" si="583"/>
        <v>9.271991379515562</v>
      </c>
      <c r="FX127" s="176">
        <f t="shared" si="583"/>
        <v>9.1812967855583612</v>
      </c>
      <c r="FY127" s="176">
        <f t="shared" si="583"/>
        <v>8.8625719618269407</v>
      </c>
      <c r="FZ127" s="176">
        <f t="shared" si="583"/>
        <v>8.66086412469385</v>
      </c>
      <c r="GA127" s="176">
        <f t="shared" si="583"/>
        <v>8.4006894181108613</v>
      </c>
      <c r="GB127" s="176">
        <f t="shared" si="656"/>
        <v>0</v>
      </c>
      <c r="GC127" s="176">
        <f t="shared" si="656"/>
        <v>0</v>
      </c>
      <c r="GD127" s="176">
        <f t="shared" si="656"/>
        <v>0</v>
      </c>
      <c r="GE127" s="176">
        <f t="shared" si="656"/>
        <v>0</v>
      </c>
      <c r="GF127" s="176">
        <f t="shared" si="656"/>
        <v>0</v>
      </c>
      <c r="GG127" s="176">
        <f t="shared" si="656"/>
        <v>0</v>
      </c>
      <c r="GH127" s="176">
        <f t="shared" si="656"/>
        <v>0</v>
      </c>
      <c r="GI127" s="176">
        <f t="shared" si="656"/>
        <v>0</v>
      </c>
      <c r="GJ127" s="176">
        <f t="shared" si="656"/>
        <v>0</v>
      </c>
      <c r="GK127" s="176">
        <f t="shared" si="656"/>
        <v>0</v>
      </c>
      <c r="GL127" s="176">
        <f t="shared" si="656"/>
        <v>0</v>
      </c>
      <c r="GM127" s="176">
        <f t="shared" si="656"/>
        <v>0</v>
      </c>
      <c r="GN127" s="176">
        <f t="shared" si="656"/>
        <v>0</v>
      </c>
      <c r="GO127" s="176">
        <f t="shared" si="656"/>
        <v>0</v>
      </c>
      <c r="GP127" s="176">
        <f t="shared" si="656"/>
        <v>0</v>
      </c>
      <c r="GQ127" s="187"/>
      <c r="GR127" s="176">
        <v>0</v>
      </c>
      <c r="GS127" s="176">
        <v>0</v>
      </c>
      <c r="GT127" s="176">
        <f t="shared" si="602"/>
        <v>19.980368928595453</v>
      </c>
      <c r="GU127" s="176">
        <f t="shared" si="602"/>
        <v>19.652164552464875</v>
      </c>
      <c r="GV127" s="176">
        <f t="shared" si="602"/>
        <v>18.215880110294879</v>
      </c>
      <c r="GW127" s="176">
        <f t="shared" si="602"/>
        <v>17.596831319069587</v>
      </c>
      <c r="GX127" s="176">
        <f t="shared" si="602"/>
        <v>17.212661964442653</v>
      </c>
      <c r="GY127" s="176">
        <f t="shared" si="602"/>
        <v>17.322558931543291</v>
      </c>
      <c r="GZ127" s="176">
        <f t="shared" si="602"/>
        <v>17.506457254888563</v>
      </c>
      <c r="HA127" s="176">
        <f t="shared" si="602"/>
        <v>17.48995510422592</v>
      </c>
      <c r="HB127" s="176">
        <f t="shared" si="602"/>
        <v>17.240592202401785</v>
      </c>
      <c r="HC127" s="176">
        <f t="shared" si="602"/>
        <v>16.608160722467076</v>
      </c>
      <c r="HD127" s="176">
        <f t="shared" si="584"/>
        <v>16.404448365426553</v>
      </c>
      <c r="HE127" s="176">
        <f t="shared" si="584"/>
        <v>16.153633197400371</v>
      </c>
      <c r="HF127" s="176">
        <f t="shared" si="584"/>
        <v>15.511957935760945</v>
      </c>
      <c r="HG127" s="176">
        <f t="shared" si="584"/>
        <v>14.935732284887262</v>
      </c>
      <c r="HH127" s="176">
        <f t="shared" si="584"/>
        <v>14.719545419232364</v>
      </c>
      <c r="HI127" s="176">
        <f t="shared" si="584"/>
        <v>13.887178168081157</v>
      </c>
      <c r="HJ127" s="176">
        <f t="shared" si="584"/>
        <v>13.833998491129009</v>
      </c>
      <c r="HK127" s="176">
        <f t="shared" si="584"/>
        <v>13.386756941126308</v>
      </c>
      <c r="HL127" s="176">
        <f t="shared" si="584"/>
        <v>13.080005473673801</v>
      </c>
      <c r="HM127" s="176">
        <f t="shared" si="584"/>
        <v>12.695783055035823</v>
      </c>
      <c r="HN127" s="176">
        <f t="shared" si="657"/>
        <v>0</v>
      </c>
      <c r="HO127" s="176">
        <f t="shared" si="657"/>
        <v>0</v>
      </c>
      <c r="HP127" s="176">
        <f t="shared" si="657"/>
        <v>0</v>
      </c>
      <c r="HQ127" s="176">
        <f t="shared" si="657"/>
        <v>0</v>
      </c>
      <c r="HR127" s="176">
        <f t="shared" si="657"/>
        <v>0</v>
      </c>
      <c r="HS127" s="176">
        <f t="shared" si="657"/>
        <v>0</v>
      </c>
      <c r="HT127" s="176">
        <f t="shared" si="657"/>
        <v>0</v>
      </c>
      <c r="HU127" s="176">
        <f t="shared" si="657"/>
        <v>0</v>
      </c>
      <c r="HV127" s="176">
        <f t="shared" si="657"/>
        <v>0</v>
      </c>
      <c r="HW127" s="176">
        <f t="shared" si="657"/>
        <v>0</v>
      </c>
      <c r="HX127" s="176">
        <f t="shared" si="657"/>
        <v>0</v>
      </c>
      <c r="HY127" s="176">
        <f t="shared" si="657"/>
        <v>0</v>
      </c>
      <c r="HZ127" s="176">
        <f t="shared" si="657"/>
        <v>0</v>
      </c>
      <c r="IA127" s="176">
        <f t="shared" si="657"/>
        <v>0</v>
      </c>
      <c r="IB127" s="176">
        <f t="shared" si="657"/>
        <v>0</v>
      </c>
    </row>
    <row r="128" spans="1:236" s="144" customFormat="1">
      <c r="A128" s="185" t="s">
        <v>241</v>
      </c>
      <c r="B128" s="419">
        <f t="shared" si="606"/>
        <v>0</v>
      </c>
      <c r="C128" s="225">
        <f t="shared" si="607"/>
        <v>402071.15281297237</v>
      </c>
      <c r="D128" s="226">
        <f t="shared" si="641"/>
        <v>402071.15281297237</v>
      </c>
      <c r="E128" s="227">
        <f t="shared" si="608"/>
        <v>0</v>
      </c>
      <c r="F128" s="228">
        <f t="shared" si="596"/>
        <v>0</v>
      </c>
      <c r="G128" s="227">
        <f t="shared" si="597"/>
        <v>0</v>
      </c>
      <c r="H128" s="228">
        <f t="shared" si="598"/>
        <v>0</v>
      </c>
      <c r="I128" s="227">
        <f t="shared" si="642"/>
        <v>0</v>
      </c>
      <c r="J128" s="176">
        <f t="shared" si="643"/>
        <v>402071.15281297237</v>
      </c>
      <c r="K128" s="228">
        <f t="shared" si="644"/>
        <v>402071.15281297237</v>
      </c>
      <c r="L128" s="227">
        <f t="shared" si="609"/>
        <v>0</v>
      </c>
      <c r="M128" s="176">
        <f t="shared" si="610"/>
        <v>321656.92225037795</v>
      </c>
      <c r="N128" s="228">
        <f t="shared" si="645"/>
        <v>321656.92225037795</v>
      </c>
      <c r="O128" s="176">
        <f t="shared" si="356"/>
        <v>1.920039974531372E-2</v>
      </c>
      <c r="P128" s="176">
        <f t="shared" si="599"/>
        <v>0</v>
      </c>
      <c r="Q128" s="176">
        <f t="shared" si="599"/>
        <v>0</v>
      </c>
      <c r="R128" s="176">
        <f t="shared" si="599"/>
        <v>0</v>
      </c>
      <c r="S128" s="176">
        <f t="shared" si="599"/>
        <v>0</v>
      </c>
      <c r="T128" s="176">
        <f t="shared" si="599"/>
        <v>0</v>
      </c>
      <c r="U128" s="176">
        <f t="shared" si="599"/>
        <v>0</v>
      </c>
      <c r="V128" s="176">
        <f t="shared" si="599"/>
        <v>0</v>
      </c>
      <c r="W128" s="176">
        <f t="shared" si="599"/>
        <v>0</v>
      </c>
      <c r="X128" s="176">
        <f t="shared" si="599"/>
        <v>0</v>
      </c>
      <c r="Y128" s="176">
        <f t="shared" si="599"/>
        <v>0</v>
      </c>
      <c r="Z128" s="176">
        <f t="shared" si="580"/>
        <v>0</v>
      </c>
      <c r="AA128" s="176">
        <f t="shared" si="580"/>
        <v>0</v>
      </c>
      <c r="AB128" s="176">
        <f t="shared" si="580"/>
        <v>0</v>
      </c>
      <c r="AC128" s="176">
        <f t="shared" si="580"/>
        <v>0</v>
      </c>
      <c r="AD128" s="176">
        <f t="shared" si="580"/>
        <v>0</v>
      </c>
      <c r="AE128" s="176">
        <f t="shared" si="580"/>
        <v>0</v>
      </c>
      <c r="AF128" s="176">
        <f t="shared" si="580"/>
        <v>0</v>
      </c>
      <c r="AG128" s="176">
        <f t="shared" si="580"/>
        <v>0</v>
      </c>
      <c r="AH128" s="176">
        <f t="shared" si="580"/>
        <v>0</v>
      </c>
      <c r="AI128" s="176">
        <f t="shared" si="580"/>
        <v>0</v>
      </c>
      <c r="AJ128" s="176">
        <f t="shared" si="654"/>
        <v>0</v>
      </c>
      <c r="AK128" s="176">
        <f t="shared" si="654"/>
        <v>0</v>
      </c>
      <c r="AL128" s="176">
        <f t="shared" si="654"/>
        <v>0</v>
      </c>
      <c r="AM128" s="176">
        <f t="shared" si="654"/>
        <v>0</v>
      </c>
      <c r="AN128" s="176">
        <f t="shared" si="654"/>
        <v>0</v>
      </c>
      <c r="AO128" s="176">
        <f t="shared" si="654"/>
        <v>0</v>
      </c>
      <c r="AP128" s="176">
        <f t="shared" si="654"/>
        <v>0</v>
      </c>
      <c r="AQ128" s="176">
        <f t="shared" si="654"/>
        <v>0</v>
      </c>
      <c r="AR128" s="176">
        <f t="shared" si="654"/>
        <v>0</v>
      </c>
      <c r="AS128" s="176">
        <f t="shared" si="654"/>
        <v>0</v>
      </c>
      <c r="AT128" s="176">
        <f t="shared" si="654"/>
        <v>0</v>
      </c>
      <c r="AU128" s="176">
        <f t="shared" si="654"/>
        <v>0</v>
      </c>
      <c r="AV128" s="176">
        <f t="shared" si="654"/>
        <v>0</v>
      </c>
      <c r="AW128" s="176">
        <f t="shared" si="654"/>
        <v>0</v>
      </c>
      <c r="AX128" s="176">
        <f t="shared" si="654"/>
        <v>0</v>
      </c>
      <c r="AY128" s="187"/>
      <c r="AZ128" s="176">
        <f t="shared" si="600"/>
        <v>1.920039974531372E-2</v>
      </c>
      <c r="BA128" s="176">
        <f t="shared" si="600"/>
        <v>1.890588976789E-2</v>
      </c>
      <c r="BB128" s="176">
        <f t="shared" si="600"/>
        <v>1.9018670136773691E-2</v>
      </c>
      <c r="BC128" s="176">
        <f t="shared" si="600"/>
        <v>1.8706262954034457E-2</v>
      </c>
      <c r="BD128" s="176">
        <f t="shared" si="600"/>
        <v>1.733911001877925E-2</v>
      </c>
      <c r="BE128" s="176">
        <f t="shared" si="600"/>
        <v>1.6749857397821265E-2</v>
      </c>
      <c r="BF128" s="176">
        <f t="shared" si="600"/>
        <v>1.6384178953223069E-2</v>
      </c>
      <c r="BG128" s="176">
        <f t="shared" si="600"/>
        <v>1.6488786339292287E-2</v>
      </c>
      <c r="BH128" s="176">
        <f t="shared" si="600"/>
        <v>1.6663833234717922E-2</v>
      </c>
      <c r="BI128" s="176">
        <f t="shared" si="600"/>
        <v>1.664812536860585E-2</v>
      </c>
      <c r="BJ128" s="176">
        <f t="shared" si="581"/>
        <v>1.641076484783216E-2</v>
      </c>
      <c r="BK128" s="176">
        <f t="shared" si="581"/>
        <v>1.5808773676198908E-2</v>
      </c>
      <c r="BL128" s="176">
        <f t="shared" si="581"/>
        <v>1.56148664397918E-2</v>
      </c>
      <c r="BM128" s="176">
        <f t="shared" si="581"/>
        <v>1.5376123553559979E-2</v>
      </c>
      <c r="BN128" s="176">
        <f t="shared" si="581"/>
        <v>1.4765333523623025E-2</v>
      </c>
      <c r="BO128" s="176">
        <f t="shared" si="581"/>
        <v>1.421684287174973E-2</v>
      </c>
      <c r="BP128" s="176">
        <f t="shared" si="581"/>
        <v>1.4011061552071038E-2</v>
      </c>
      <c r="BQ128" s="176">
        <f t="shared" si="581"/>
        <v>1.3218757954531273E-2</v>
      </c>
      <c r="BR128" s="176">
        <f t="shared" si="581"/>
        <v>1.3168137931570357E-2</v>
      </c>
      <c r="BS128" s="176">
        <f t="shared" si="581"/>
        <v>1.2742423094103705E-2</v>
      </c>
      <c r="BT128" s="176">
        <f t="shared" si="655"/>
        <v>1.2450436244696687E-2</v>
      </c>
      <c r="BU128" s="176">
        <f t="shared" si="655"/>
        <v>1.2084707290174189E-2</v>
      </c>
      <c r="BV128" s="176">
        <f t="shared" si="655"/>
        <v>1.1595268043917141E-2</v>
      </c>
      <c r="BW128" s="176">
        <f t="shared" si="655"/>
        <v>1.1043398918619385E-2</v>
      </c>
      <c r="BX128" s="176">
        <f t="shared" si="655"/>
        <v>1.0517795639898303E-2</v>
      </c>
      <c r="BY128" s="176">
        <f t="shared" si="655"/>
        <v>1.0017208102131445E-2</v>
      </c>
      <c r="BZ128" s="176">
        <f t="shared" si="655"/>
        <v>9.5404456976479254E-3</v>
      </c>
      <c r="CA128" s="176">
        <f t="shared" si="655"/>
        <v>9.086374484962698E-3</v>
      </c>
      <c r="CB128" s="176">
        <f t="shared" si="655"/>
        <v>8.653914491786879E-3</v>
      </c>
      <c r="CC128" s="176">
        <f t="shared" si="655"/>
        <v>8.2420371463994731E-3</v>
      </c>
      <c r="CD128" s="176">
        <f t="shared" si="655"/>
        <v>7.8497628312713084E-3</v>
      </c>
      <c r="CE128" s="176">
        <f t="shared" si="655"/>
        <v>7.4761585531225912E-3</v>
      </c>
      <c r="CF128" s="176">
        <f t="shared" si="655"/>
        <v>7.1203357238725593E-3</v>
      </c>
      <c r="CG128" s="176">
        <f t="shared" si="655"/>
        <v>6.7814480472033409E-3</v>
      </c>
      <c r="CH128" s="176">
        <f t="shared" si="655"/>
        <v>6.458689505711445E-3</v>
      </c>
      <c r="CI128" s="187"/>
      <c r="CJ128" s="176">
        <v>0</v>
      </c>
      <c r="CK128" s="176">
        <f t="shared" si="637"/>
        <v>0</v>
      </c>
      <c r="CL128" s="176">
        <f t="shared" si="637"/>
        <v>0</v>
      </c>
      <c r="CM128" s="176">
        <f t="shared" si="637"/>
        <v>0</v>
      </c>
      <c r="CN128" s="176">
        <f t="shared" si="637"/>
        <v>0</v>
      </c>
      <c r="CO128" s="176">
        <f t="shared" si="637"/>
        <v>0</v>
      </c>
      <c r="CP128" s="176">
        <f t="shared" si="637"/>
        <v>0</v>
      </c>
      <c r="CQ128" s="176">
        <f t="shared" si="637"/>
        <v>0</v>
      </c>
      <c r="CR128" s="176">
        <f t="shared" si="637"/>
        <v>0</v>
      </c>
      <c r="CS128" s="176">
        <f t="shared" si="637"/>
        <v>0</v>
      </c>
      <c r="CT128" s="176">
        <f t="shared" si="637"/>
        <v>0</v>
      </c>
      <c r="CU128" s="176">
        <f t="shared" si="637"/>
        <v>0</v>
      </c>
      <c r="CV128" s="176">
        <f t="shared" si="637"/>
        <v>0</v>
      </c>
      <c r="CW128" s="176">
        <f t="shared" si="637"/>
        <v>0</v>
      </c>
      <c r="CX128" s="176">
        <f t="shared" si="637"/>
        <v>0</v>
      </c>
      <c r="CY128" s="176">
        <f t="shared" si="637"/>
        <v>0</v>
      </c>
      <c r="CZ128" s="176">
        <f t="shared" si="637"/>
        <v>0</v>
      </c>
      <c r="DA128" s="176">
        <f t="shared" si="636"/>
        <v>0</v>
      </c>
      <c r="DB128" s="176">
        <f t="shared" si="636"/>
        <v>0</v>
      </c>
      <c r="DC128" s="176">
        <f t="shared" si="636"/>
        <v>0</v>
      </c>
      <c r="DD128" s="176">
        <f t="shared" si="636"/>
        <v>0</v>
      </c>
      <c r="DE128" s="176">
        <f t="shared" si="636"/>
        <v>0</v>
      </c>
      <c r="DF128" s="176">
        <f t="shared" si="636"/>
        <v>0</v>
      </c>
      <c r="DG128" s="176">
        <f t="shared" si="636"/>
        <v>0</v>
      </c>
      <c r="DH128" s="176">
        <f t="shared" si="636"/>
        <v>0</v>
      </c>
      <c r="DI128" s="176">
        <f t="shared" si="636"/>
        <v>0</v>
      </c>
      <c r="DJ128" s="176">
        <f t="shared" si="636"/>
        <v>0</v>
      </c>
      <c r="DK128" s="176">
        <f t="shared" si="636"/>
        <v>0</v>
      </c>
      <c r="DL128" s="176">
        <f t="shared" si="636"/>
        <v>0</v>
      </c>
      <c r="DM128" s="176">
        <f t="shared" si="636"/>
        <v>0</v>
      </c>
      <c r="DN128" s="176">
        <f t="shared" si="636"/>
        <v>0</v>
      </c>
      <c r="DO128" s="176">
        <f t="shared" si="636"/>
        <v>0</v>
      </c>
      <c r="DP128" s="176">
        <f t="shared" si="548"/>
        <v>0</v>
      </c>
      <c r="DQ128" s="176">
        <f t="shared" si="548"/>
        <v>0</v>
      </c>
      <c r="DR128" s="176">
        <f t="shared" si="548"/>
        <v>0</v>
      </c>
      <c r="DS128" s="176">
        <f t="shared" si="548"/>
        <v>0</v>
      </c>
      <c r="DT128" s="187"/>
      <c r="DU128" s="176">
        <v>0</v>
      </c>
      <c r="DV128" s="176">
        <f t="shared" si="573"/>
        <v>1.890588976789E-2</v>
      </c>
      <c r="DW128" s="176">
        <f t="shared" si="573"/>
        <v>1.9018670136773691E-2</v>
      </c>
      <c r="DX128" s="176">
        <f t="shared" si="573"/>
        <v>1.8706262954034457E-2</v>
      </c>
      <c r="DY128" s="176">
        <f t="shared" si="573"/>
        <v>1.733911001877925E-2</v>
      </c>
      <c r="DZ128" s="176">
        <f t="shared" si="573"/>
        <v>1.6749857397821265E-2</v>
      </c>
      <c r="EA128" s="176">
        <f t="shared" si="573"/>
        <v>1.6384178953223069E-2</v>
      </c>
      <c r="EB128" s="176">
        <f t="shared" si="573"/>
        <v>1.6488786339292287E-2</v>
      </c>
      <c r="EC128" s="176">
        <f t="shared" si="573"/>
        <v>1.6663833234717922E-2</v>
      </c>
      <c r="ED128" s="176">
        <f t="shared" si="573"/>
        <v>1.664812536860585E-2</v>
      </c>
      <c r="EE128" s="176">
        <f t="shared" si="573"/>
        <v>1.641076484783216E-2</v>
      </c>
      <c r="EF128" s="176">
        <f t="shared" si="539"/>
        <v>1.5808773676198908E-2</v>
      </c>
      <c r="EG128" s="176">
        <f t="shared" si="539"/>
        <v>1.56148664397918E-2</v>
      </c>
      <c r="EH128" s="176">
        <f t="shared" si="539"/>
        <v>1.5376123553559979E-2</v>
      </c>
      <c r="EI128" s="176">
        <f t="shared" si="539"/>
        <v>1.4765333523623025E-2</v>
      </c>
      <c r="EJ128" s="176">
        <f t="shared" si="539"/>
        <v>1.421684287174973E-2</v>
      </c>
      <c r="EK128" s="176">
        <f t="shared" si="539"/>
        <v>1.4011061552071038E-2</v>
      </c>
      <c r="EL128" s="176">
        <f t="shared" si="539"/>
        <v>1.3218757954531273E-2</v>
      </c>
      <c r="EM128" s="176">
        <f t="shared" si="539"/>
        <v>1.3168137931570357E-2</v>
      </c>
      <c r="EN128" s="176">
        <f t="shared" si="539"/>
        <v>1.2742423094103705E-2</v>
      </c>
      <c r="EO128" s="176">
        <f t="shared" si="539"/>
        <v>1.2450436244696687E-2</v>
      </c>
      <c r="EP128" s="176">
        <f t="shared" si="666"/>
        <v>1.2084707290174189E-2</v>
      </c>
      <c r="EQ128" s="176">
        <f t="shared" si="666"/>
        <v>1.1595268043917141E-2</v>
      </c>
      <c r="ER128" s="176">
        <f t="shared" si="666"/>
        <v>1.1043398918619385E-2</v>
      </c>
      <c r="ES128" s="176">
        <f t="shared" si="666"/>
        <v>1.0517795639898303E-2</v>
      </c>
      <c r="ET128" s="176">
        <f t="shared" si="666"/>
        <v>1.0017208102131445E-2</v>
      </c>
      <c r="EU128" s="176">
        <f t="shared" si="666"/>
        <v>9.5404456976479254E-3</v>
      </c>
      <c r="EV128" s="176">
        <f t="shared" si="666"/>
        <v>9.086374484962698E-3</v>
      </c>
      <c r="EW128" s="176">
        <f t="shared" si="666"/>
        <v>8.653914491786879E-3</v>
      </c>
      <c r="EX128" s="176">
        <f t="shared" si="666"/>
        <v>8.2420371463994731E-3</v>
      </c>
      <c r="EY128" s="176">
        <f t="shared" si="666"/>
        <v>7.8497628312713084E-3</v>
      </c>
      <c r="EZ128" s="176">
        <f t="shared" si="666"/>
        <v>7.4761585531225912E-3</v>
      </c>
      <c r="FA128" s="176">
        <f t="shared" si="666"/>
        <v>7.1203357238725593E-3</v>
      </c>
      <c r="FB128" s="176">
        <f t="shared" si="666"/>
        <v>6.7814480472033409E-3</v>
      </c>
      <c r="FC128" s="176">
        <f t="shared" si="666"/>
        <v>6.458689505711445E-3</v>
      </c>
      <c r="FD128" s="176">
        <f t="shared" si="666"/>
        <v>6.1512924438594232E-3</v>
      </c>
      <c r="FE128" s="187"/>
      <c r="FF128" s="176">
        <v>0</v>
      </c>
      <c r="FG128" s="176">
        <v>126</v>
      </c>
      <c r="FH128" s="176">
        <f t="shared" si="601"/>
        <v>0</v>
      </c>
      <c r="FI128" s="176">
        <f t="shared" si="601"/>
        <v>0</v>
      </c>
      <c r="FJ128" s="176">
        <f t="shared" si="601"/>
        <v>0</v>
      </c>
      <c r="FK128" s="176">
        <f t="shared" si="601"/>
        <v>0</v>
      </c>
      <c r="FL128" s="176">
        <f t="shared" si="601"/>
        <v>0</v>
      </c>
      <c r="FM128" s="176">
        <f t="shared" si="601"/>
        <v>0</v>
      </c>
      <c r="FN128" s="176">
        <f t="shared" si="601"/>
        <v>0</v>
      </c>
      <c r="FO128" s="176">
        <f t="shared" si="601"/>
        <v>0</v>
      </c>
      <c r="FP128" s="176">
        <f t="shared" si="601"/>
        <v>0</v>
      </c>
      <c r="FQ128" s="176">
        <f t="shared" si="601"/>
        <v>0</v>
      </c>
      <c r="FR128" s="176">
        <f t="shared" si="583"/>
        <v>0</v>
      </c>
      <c r="FS128" s="176">
        <f t="shared" si="583"/>
        <v>0</v>
      </c>
      <c r="FT128" s="176">
        <f t="shared" si="583"/>
        <v>0</v>
      </c>
      <c r="FU128" s="176">
        <f t="shared" si="583"/>
        <v>0</v>
      </c>
      <c r="FV128" s="176">
        <f t="shared" si="583"/>
        <v>0</v>
      </c>
      <c r="FW128" s="176">
        <f t="shared" si="583"/>
        <v>0</v>
      </c>
      <c r="FX128" s="176">
        <f t="shared" si="583"/>
        <v>0</v>
      </c>
      <c r="FY128" s="176">
        <f t="shared" si="583"/>
        <v>0</v>
      </c>
      <c r="FZ128" s="176">
        <f t="shared" si="583"/>
        <v>0</v>
      </c>
      <c r="GA128" s="176">
        <f t="shared" si="583"/>
        <v>0</v>
      </c>
      <c r="GB128" s="176">
        <f t="shared" si="656"/>
        <v>0</v>
      </c>
      <c r="GC128" s="176">
        <f t="shared" si="656"/>
        <v>0</v>
      </c>
      <c r="GD128" s="176">
        <f t="shared" si="656"/>
        <v>0</v>
      </c>
      <c r="GE128" s="176">
        <f t="shared" si="656"/>
        <v>0</v>
      </c>
      <c r="GF128" s="176">
        <f t="shared" si="656"/>
        <v>0</v>
      </c>
      <c r="GG128" s="176">
        <f t="shared" si="656"/>
        <v>0</v>
      </c>
      <c r="GH128" s="176">
        <f t="shared" si="656"/>
        <v>0</v>
      </c>
      <c r="GI128" s="176">
        <f t="shared" si="656"/>
        <v>0</v>
      </c>
      <c r="GJ128" s="176">
        <f t="shared" si="656"/>
        <v>0</v>
      </c>
      <c r="GK128" s="176">
        <f t="shared" si="656"/>
        <v>0</v>
      </c>
      <c r="GL128" s="176">
        <f t="shared" si="656"/>
        <v>0</v>
      </c>
      <c r="GM128" s="176">
        <f t="shared" si="656"/>
        <v>0</v>
      </c>
      <c r="GN128" s="176">
        <f t="shared" si="656"/>
        <v>0</v>
      </c>
      <c r="GO128" s="176">
        <f t="shared" si="656"/>
        <v>0</v>
      </c>
      <c r="GP128" s="176">
        <f t="shared" si="656"/>
        <v>0</v>
      </c>
      <c r="GQ128" s="187"/>
      <c r="GR128" s="176">
        <v>0</v>
      </c>
      <c r="GS128" s="176">
        <v>0</v>
      </c>
      <c r="GT128" s="176">
        <f t="shared" si="602"/>
        <v>1.9018670136773691E-2</v>
      </c>
      <c r="GU128" s="176">
        <f t="shared" si="602"/>
        <v>1.8706262954034457E-2</v>
      </c>
      <c r="GV128" s="176">
        <f t="shared" si="602"/>
        <v>1.733911001877925E-2</v>
      </c>
      <c r="GW128" s="176">
        <f t="shared" si="602"/>
        <v>1.6749857397821265E-2</v>
      </c>
      <c r="GX128" s="176">
        <f t="shared" si="602"/>
        <v>1.6384178953223069E-2</v>
      </c>
      <c r="GY128" s="176">
        <f t="shared" si="602"/>
        <v>1.6488786339292287E-2</v>
      </c>
      <c r="GZ128" s="176">
        <f t="shared" si="602"/>
        <v>1.6663833234717922E-2</v>
      </c>
      <c r="HA128" s="176">
        <f t="shared" si="602"/>
        <v>1.664812536860585E-2</v>
      </c>
      <c r="HB128" s="176">
        <f t="shared" si="602"/>
        <v>1.641076484783216E-2</v>
      </c>
      <c r="HC128" s="176">
        <f t="shared" si="602"/>
        <v>1.5808773676198908E-2</v>
      </c>
      <c r="HD128" s="176">
        <f t="shared" si="584"/>
        <v>1.56148664397918E-2</v>
      </c>
      <c r="HE128" s="176">
        <f t="shared" si="584"/>
        <v>1.5376123553559979E-2</v>
      </c>
      <c r="HF128" s="176">
        <f t="shared" si="584"/>
        <v>1.4765333523623025E-2</v>
      </c>
      <c r="HG128" s="176">
        <f t="shared" si="584"/>
        <v>1.421684287174973E-2</v>
      </c>
      <c r="HH128" s="176">
        <f t="shared" si="584"/>
        <v>1.4011061552071038E-2</v>
      </c>
      <c r="HI128" s="176">
        <f t="shared" si="584"/>
        <v>1.3218757954531273E-2</v>
      </c>
      <c r="HJ128" s="176">
        <f t="shared" si="584"/>
        <v>1.3168137931570357E-2</v>
      </c>
      <c r="HK128" s="176">
        <f t="shared" si="584"/>
        <v>1.2742423094103705E-2</v>
      </c>
      <c r="HL128" s="176">
        <f t="shared" si="584"/>
        <v>1.2450436244696687E-2</v>
      </c>
      <c r="HM128" s="176">
        <f t="shared" si="584"/>
        <v>1.2084707290174189E-2</v>
      </c>
      <c r="HN128" s="176">
        <f t="shared" si="657"/>
        <v>1.1595268043917141E-2</v>
      </c>
      <c r="HO128" s="176">
        <f t="shared" si="657"/>
        <v>1.1043398918619385E-2</v>
      </c>
      <c r="HP128" s="176">
        <f t="shared" si="657"/>
        <v>1.0517795639898303E-2</v>
      </c>
      <c r="HQ128" s="176">
        <f t="shared" si="657"/>
        <v>1.0017208102131445E-2</v>
      </c>
      <c r="HR128" s="176">
        <f t="shared" si="657"/>
        <v>9.5404456976479254E-3</v>
      </c>
      <c r="HS128" s="176">
        <f t="shared" si="657"/>
        <v>9.086374484962698E-3</v>
      </c>
      <c r="HT128" s="176">
        <f t="shared" si="657"/>
        <v>8.653914491786879E-3</v>
      </c>
      <c r="HU128" s="176">
        <f t="shared" si="657"/>
        <v>8.2420371463994731E-3</v>
      </c>
      <c r="HV128" s="176">
        <f t="shared" si="657"/>
        <v>7.8497628312713084E-3</v>
      </c>
      <c r="HW128" s="176">
        <f t="shared" si="657"/>
        <v>7.4761585531225912E-3</v>
      </c>
      <c r="HX128" s="176">
        <f t="shared" si="657"/>
        <v>7.1203357238725593E-3</v>
      </c>
      <c r="HY128" s="176">
        <f t="shared" si="657"/>
        <v>6.7814480472033409E-3</v>
      </c>
      <c r="HZ128" s="176">
        <f t="shared" si="657"/>
        <v>6.458689505711445E-3</v>
      </c>
      <c r="IA128" s="176">
        <f t="shared" si="657"/>
        <v>6.1512924438594232E-3</v>
      </c>
      <c r="IB128" s="176">
        <f t="shared" si="657"/>
        <v>5.8585257421681879E-3</v>
      </c>
    </row>
    <row r="129" spans="1:236" s="144" customFormat="1">
      <c r="A129" s="417" t="s">
        <v>161</v>
      </c>
      <c r="B129" s="419">
        <f t="shared" si="606"/>
        <v>0</v>
      </c>
      <c r="C129" s="225">
        <f t="shared" si="607"/>
        <v>4557.5261828206985</v>
      </c>
      <c r="D129" s="226">
        <f t="shared" si="641"/>
        <v>4557.5261828206985</v>
      </c>
      <c r="E129" s="227">
        <f t="shared" si="608"/>
        <v>0</v>
      </c>
      <c r="F129" s="228">
        <f t="shared" si="596"/>
        <v>0</v>
      </c>
      <c r="G129" s="227">
        <f t="shared" si="597"/>
        <v>0</v>
      </c>
      <c r="H129" s="228">
        <f t="shared" si="598"/>
        <v>0</v>
      </c>
      <c r="I129" s="227">
        <f t="shared" si="642"/>
        <v>0</v>
      </c>
      <c r="J129" s="176">
        <f t="shared" si="643"/>
        <v>4557.5261828206985</v>
      </c>
      <c r="K129" s="228">
        <f t="shared" si="644"/>
        <v>4557.5261828206985</v>
      </c>
      <c r="L129" s="227">
        <f t="shared" si="609"/>
        <v>0</v>
      </c>
      <c r="M129" s="176">
        <f t="shared" si="610"/>
        <v>3646.020946256559</v>
      </c>
      <c r="N129" s="228">
        <f t="shared" si="645"/>
        <v>3646.020946256559</v>
      </c>
      <c r="O129" s="176">
        <f t="shared" si="356"/>
        <v>1.920039974531372E-2</v>
      </c>
      <c r="P129" s="176">
        <f t="shared" si="599"/>
        <v>0</v>
      </c>
      <c r="Q129" s="176">
        <f t="shared" si="599"/>
        <v>0</v>
      </c>
      <c r="R129" s="176">
        <f t="shared" si="599"/>
        <v>0</v>
      </c>
      <c r="S129" s="176">
        <f t="shared" si="599"/>
        <v>0</v>
      </c>
      <c r="T129" s="176">
        <f t="shared" si="599"/>
        <v>0</v>
      </c>
      <c r="U129" s="176">
        <f t="shared" si="599"/>
        <v>0</v>
      </c>
      <c r="V129" s="176">
        <f t="shared" si="599"/>
        <v>0</v>
      </c>
      <c r="W129" s="176">
        <f t="shared" si="599"/>
        <v>0</v>
      </c>
      <c r="X129" s="176">
        <f t="shared" si="599"/>
        <v>0</v>
      </c>
      <c r="Y129" s="176">
        <f t="shared" si="599"/>
        <v>0</v>
      </c>
      <c r="Z129" s="176">
        <f t="shared" si="580"/>
        <v>0</v>
      </c>
      <c r="AA129" s="176">
        <f t="shared" si="580"/>
        <v>0</v>
      </c>
      <c r="AB129" s="176">
        <f t="shared" si="580"/>
        <v>0</v>
      </c>
      <c r="AC129" s="176">
        <f t="shared" si="580"/>
        <v>0</v>
      </c>
      <c r="AD129" s="176">
        <f t="shared" si="580"/>
        <v>0</v>
      </c>
      <c r="AE129" s="176">
        <f t="shared" si="580"/>
        <v>0</v>
      </c>
      <c r="AF129" s="176">
        <f t="shared" si="580"/>
        <v>0</v>
      </c>
      <c r="AG129" s="176">
        <f t="shared" si="580"/>
        <v>0</v>
      </c>
      <c r="AH129" s="176">
        <f t="shared" si="580"/>
        <v>0</v>
      </c>
      <c r="AI129" s="176">
        <f t="shared" si="580"/>
        <v>0</v>
      </c>
      <c r="AJ129" s="176">
        <f t="shared" si="654"/>
        <v>0</v>
      </c>
      <c r="AK129" s="176">
        <f t="shared" si="654"/>
        <v>0</v>
      </c>
      <c r="AL129" s="176">
        <f t="shared" si="654"/>
        <v>0</v>
      </c>
      <c r="AM129" s="176">
        <f t="shared" si="654"/>
        <v>0</v>
      </c>
      <c r="AN129" s="176">
        <f t="shared" si="654"/>
        <v>0</v>
      </c>
      <c r="AO129" s="176">
        <f t="shared" si="654"/>
        <v>0</v>
      </c>
      <c r="AP129" s="176">
        <f t="shared" si="654"/>
        <v>0</v>
      </c>
      <c r="AQ129" s="176">
        <f t="shared" si="654"/>
        <v>0</v>
      </c>
      <c r="AR129" s="176">
        <f t="shared" si="654"/>
        <v>0</v>
      </c>
      <c r="AS129" s="176">
        <f t="shared" si="654"/>
        <v>0</v>
      </c>
      <c r="AT129" s="176">
        <f t="shared" si="654"/>
        <v>0</v>
      </c>
      <c r="AU129" s="176">
        <f t="shared" si="654"/>
        <v>0</v>
      </c>
      <c r="AV129" s="176">
        <f t="shared" si="654"/>
        <v>0</v>
      </c>
      <c r="AW129" s="176">
        <f t="shared" si="654"/>
        <v>0</v>
      </c>
      <c r="AX129" s="176">
        <f t="shared" si="654"/>
        <v>0</v>
      </c>
      <c r="AY129" s="187"/>
      <c r="AZ129" s="176">
        <f t="shared" si="600"/>
        <v>1.920039974531372E-2</v>
      </c>
      <c r="BA129" s="176">
        <f t="shared" si="600"/>
        <v>1.890588976789E-2</v>
      </c>
      <c r="BB129" s="176">
        <f t="shared" si="600"/>
        <v>1.9018670136773691E-2</v>
      </c>
      <c r="BC129" s="176">
        <f t="shared" si="600"/>
        <v>1.8706262954034457E-2</v>
      </c>
      <c r="BD129" s="176">
        <f t="shared" si="600"/>
        <v>1.733911001877925E-2</v>
      </c>
      <c r="BE129" s="176">
        <f t="shared" si="600"/>
        <v>1.6749857397821265E-2</v>
      </c>
      <c r="BF129" s="176">
        <f t="shared" si="600"/>
        <v>1.6384178953223069E-2</v>
      </c>
      <c r="BG129" s="176">
        <f t="shared" si="600"/>
        <v>1.6488786339292287E-2</v>
      </c>
      <c r="BH129" s="176">
        <f t="shared" si="600"/>
        <v>1.6663833234717922E-2</v>
      </c>
      <c r="BI129" s="176">
        <f t="shared" si="600"/>
        <v>1.664812536860585E-2</v>
      </c>
      <c r="BJ129" s="176">
        <f t="shared" si="581"/>
        <v>1.641076484783216E-2</v>
      </c>
      <c r="BK129" s="176">
        <f t="shared" si="581"/>
        <v>1.5808773676198908E-2</v>
      </c>
      <c r="BL129" s="176">
        <f t="shared" si="581"/>
        <v>1.56148664397918E-2</v>
      </c>
      <c r="BM129" s="176">
        <f t="shared" si="581"/>
        <v>1.5376123553559979E-2</v>
      </c>
      <c r="BN129" s="176">
        <f t="shared" si="581"/>
        <v>1.4765333523623025E-2</v>
      </c>
      <c r="BO129" s="176">
        <f t="shared" si="581"/>
        <v>1.421684287174973E-2</v>
      </c>
      <c r="BP129" s="176">
        <f t="shared" si="581"/>
        <v>1.4011061552071038E-2</v>
      </c>
      <c r="BQ129" s="176">
        <f t="shared" si="581"/>
        <v>1.3218757954531273E-2</v>
      </c>
      <c r="BR129" s="176">
        <f t="shared" si="581"/>
        <v>1.3168137931570357E-2</v>
      </c>
      <c r="BS129" s="176">
        <f t="shared" si="581"/>
        <v>1.2742423094103705E-2</v>
      </c>
      <c r="BT129" s="176">
        <f t="shared" si="655"/>
        <v>1.2450436244696687E-2</v>
      </c>
      <c r="BU129" s="176">
        <f t="shared" si="655"/>
        <v>1.2084707290174189E-2</v>
      </c>
      <c r="BV129" s="176">
        <f t="shared" si="655"/>
        <v>1.1595268043917141E-2</v>
      </c>
      <c r="BW129" s="176">
        <f t="shared" si="655"/>
        <v>1.1043398918619385E-2</v>
      </c>
      <c r="BX129" s="176">
        <f t="shared" si="655"/>
        <v>1.0517795639898303E-2</v>
      </c>
      <c r="BY129" s="176">
        <f t="shared" si="655"/>
        <v>1.0017208102131445E-2</v>
      </c>
      <c r="BZ129" s="176">
        <f t="shared" si="655"/>
        <v>9.5404456976479254E-3</v>
      </c>
      <c r="CA129" s="176">
        <f t="shared" si="655"/>
        <v>9.086374484962698E-3</v>
      </c>
      <c r="CB129" s="176">
        <f t="shared" si="655"/>
        <v>8.653914491786879E-3</v>
      </c>
      <c r="CC129" s="176">
        <f t="shared" si="655"/>
        <v>8.2420371463994731E-3</v>
      </c>
      <c r="CD129" s="176">
        <f t="shared" si="655"/>
        <v>7.8497628312713084E-3</v>
      </c>
      <c r="CE129" s="176">
        <f t="shared" si="655"/>
        <v>7.4761585531225912E-3</v>
      </c>
      <c r="CF129" s="176">
        <f t="shared" si="655"/>
        <v>7.1203357238725593E-3</v>
      </c>
      <c r="CG129" s="176">
        <f t="shared" si="655"/>
        <v>6.7814480472033409E-3</v>
      </c>
      <c r="CH129" s="176">
        <f t="shared" si="655"/>
        <v>6.458689505711445E-3</v>
      </c>
      <c r="CI129" s="187"/>
      <c r="CJ129" s="176">
        <v>0</v>
      </c>
      <c r="CK129" s="176">
        <f t="shared" si="637"/>
        <v>0</v>
      </c>
      <c r="CL129" s="176">
        <f t="shared" si="637"/>
        <v>0</v>
      </c>
      <c r="CM129" s="176">
        <f t="shared" si="637"/>
        <v>0</v>
      </c>
      <c r="CN129" s="176">
        <f t="shared" si="637"/>
        <v>0</v>
      </c>
      <c r="CO129" s="176">
        <f t="shared" si="637"/>
        <v>0</v>
      </c>
      <c r="CP129" s="176">
        <f t="shared" si="637"/>
        <v>0</v>
      </c>
      <c r="CQ129" s="176">
        <f t="shared" si="637"/>
        <v>0</v>
      </c>
      <c r="CR129" s="176">
        <f t="shared" si="637"/>
        <v>0</v>
      </c>
      <c r="CS129" s="176">
        <f t="shared" si="637"/>
        <v>0</v>
      </c>
      <c r="CT129" s="176">
        <f t="shared" si="637"/>
        <v>0</v>
      </c>
      <c r="CU129" s="176">
        <f t="shared" si="637"/>
        <v>0</v>
      </c>
      <c r="CV129" s="176">
        <f t="shared" si="637"/>
        <v>0</v>
      </c>
      <c r="CW129" s="176">
        <f t="shared" si="637"/>
        <v>0</v>
      </c>
      <c r="CX129" s="176">
        <f t="shared" si="637"/>
        <v>0</v>
      </c>
      <c r="CY129" s="176">
        <f t="shared" si="637"/>
        <v>0</v>
      </c>
      <c r="CZ129" s="176">
        <f t="shared" si="637"/>
        <v>0</v>
      </c>
      <c r="DA129" s="176">
        <f t="shared" si="636"/>
        <v>0</v>
      </c>
      <c r="DB129" s="176">
        <f t="shared" si="636"/>
        <v>0</v>
      </c>
      <c r="DC129" s="176">
        <f t="shared" si="636"/>
        <v>0</v>
      </c>
      <c r="DD129" s="176">
        <f t="shared" si="636"/>
        <v>0</v>
      </c>
      <c r="DE129" s="176">
        <f t="shared" si="636"/>
        <v>0</v>
      </c>
      <c r="DF129" s="176">
        <f t="shared" si="636"/>
        <v>0</v>
      </c>
      <c r="DG129" s="176">
        <f t="shared" si="636"/>
        <v>0</v>
      </c>
      <c r="DH129" s="176">
        <f t="shared" si="636"/>
        <v>0</v>
      </c>
      <c r="DI129" s="176">
        <f t="shared" si="636"/>
        <v>0</v>
      </c>
      <c r="DJ129" s="176">
        <f t="shared" si="636"/>
        <v>0</v>
      </c>
      <c r="DK129" s="176">
        <f t="shared" si="636"/>
        <v>0</v>
      </c>
      <c r="DL129" s="176">
        <f t="shared" si="636"/>
        <v>0</v>
      </c>
      <c r="DM129" s="176">
        <f t="shared" si="636"/>
        <v>0</v>
      </c>
      <c r="DN129" s="176">
        <f t="shared" si="636"/>
        <v>0</v>
      </c>
      <c r="DO129" s="176">
        <f t="shared" si="636"/>
        <v>0</v>
      </c>
      <c r="DP129" s="176">
        <f t="shared" si="548"/>
        <v>0</v>
      </c>
      <c r="DQ129" s="176">
        <f t="shared" si="548"/>
        <v>0</v>
      </c>
      <c r="DR129" s="176">
        <f t="shared" si="548"/>
        <v>0</v>
      </c>
      <c r="DS129" s="176">
        <f t="shared" si="548"/>
        <v>0</v>
      </c>
      <c r="DT129" s="187"/>
      <c r="DU129" s="176">
        <v>0</v>
      </c>
      <c r="DV129" s="176">
        <f t="shared" si="573"/>
        <v>1.890588976789E-2</v>
      </c>
      <c r="DW129" s="176">
        <f t="shared" si="573"/>
        <v>1.9018670136773691E-2</v>
      </c>
      <c r="DX129" s="176">
        <f t="shared" si="573"/>
        <v>1.8706262954034457E-2</v>
      </c>
      <c r="DY129" s="176">
        <f t="shared" si="573"/>
        <v>1.733911001877925E-2</v>
      </c>
      <c r="DZ129" s="176">
        <f t="shared" si="573"/>
        <v>1.6749857397821265E-2</v>
      </c>
      <c r="EA129" s="176">
        <f t="shared" si="573"/>
        <v>1.6384178953223069E-2</v>
      </c>
      <c r="EB129" s="176">
        <f t="shared" si="573"/>
        <v>1.6488786339292287E-2</v>
      </c>
      <c r="EC129" s="176">
        <f t="shared" si="573"/>
        <v>1.6663833234717922E-2</v>
      </c>
      <c r="ED129" s="176">
        <f t="shared" si="573"/>
        <v>1.664812536860585E-2</v>
      </c>
      <c r="EE129" s="176">
        <f t="shared" si="573"/>
        <v>1.641076484783216E-2</v>
      </c>
      <c r="EF129" s="176">
        <f t="shared" si="539"/>
        <v>1.5808773676198908E-2</v>
      </c>
      <c r="EG129" s="176">
        <f t="shared" ref="EF129:EO130" si="680">IF(EG$1-1&lt;=VLOOKUP($A129,input,7,FALSE),(VLOOKUP($A129,input,20,FALSE)*VLOOKUP(EG$1,AC_RATE,3,FALSE))/((1+Discount_Rate)^(EG$1-1)),0)</f>
        <v>1.56148664397918E-2</v>
      </c>
      <c r="EH129" s="176">
        <f t="shared" si="680"/>
        <v>1.5376123553559979E-2</v>
      </c>
      <c r="EI129" s="176">
        <f t="shared" si="680"/>
        <v>1.4765333523623025E-2</v>
      </c>
      <c r="EJ129" s="176">
        <f t="shared" si="680"/>
        <v>1.421684287174973E-2</v>
      </c>
      <c r="EK129" s="176">
        <f t="shared" si="680"/>
        <v>1.4011061552071038E-2</v>
      </c>
      <c r="EL129" s="176">
        <f t="shared" si="680"/>
        <v>1.3218757954531273E-2</v>
      </c>
      <c r="EM129" s="176">
        <f t="shared" si="680"/>
        <v>1.3168137931570357E-2</v>
      </c>
      <c r="EN129" s="176">
        <f t="shared" si="680"/>
        <v>1.2742423094103705E-2</v>
      </c>
      <c r="EO129" s="176">
        <f t="shared" si="680"/>
        <v>1.2450436244696687E-2</v>
      </c>
      <c r="EP129" s="176">
        <f t="shared" si="666"/>
        <v>1.2084707290174189E-2</v>
      </c>
      <c r="EQ129" s="176">
        <f t="shared" si="666"/>
        <v>1.1595268043917141E-2</v>
      </c>
      <c r="ER129" s="176">
        <f t="shared" si="666"/>
        <v>1.1043398918619385E-2</v>
      </c>
      <c r="ES129" s="176">
        <f t="shared" si="666"/>
        <v>1.0517795639898303E-2</v>
      </c>
      <c r="ET129" s="176">
        <f t="shared" si="666"/>
        <v>1.0017208102131445E-2</v>
      </c>
      <c r="EU129" s="176">
        <f t="shared" si="666"/>
        <v>9.5404456976479254E-3</v>
      </c>
      <c r="EV129" s="176">
        <f t="shared" si="666"/>
        <v>9.086374484962698E-3</v>
      </c>
      <c r="EW129" s="176">
        <f t="shared" si="666"/>
        <v>8.653914491786879E-3</v>
      </c>
      <c r="EX129" s="176">
        <f t="shared" si="666"/>
        <v>8.2420371463994731E-3</v>
      </c>
      <c r="EY129" s="176">
        <f t="shared" si="666"/>
        <v>7.8497628312713084E-3</v>
      </c>
      <c r="EZ129" s="176">
        <f t="shared" si="666"/>
        <v>7.4761585531225912E-3</v>
      </c>
      <c r="FA129" s="176">
        <f t="shared" si="666"/>
        <v>7.1203357238725593E-3</v>
      </c>
      <c r="FB129" s="176">
        <f t="shared" si="666"/>
        <v>6.7814480472033409E-3</v>
      </c>
      <c r="FC129" s="176">
        <f t="shared" si="666"/>
        <v>6.458689505711445E-3</v>
      </c>
      <c r="FD129" s="176">
        <f t="shared" si="666"/>
        <v>6.1512924438594232E-3</v>
      </c>
      <c r="FE129" s="187"/>
      <c r="FF129" s="176">
        <v>0</v>
      </c>
      <c r="FG129" s="176">
        <v>127</v>
      </c>
      <c r="FH129" s="176">
        <f t="shared" si="601"/>
        <v>0</v>
      </c>
      <c r="FI129" s="176">
        <f t="shared" si="601"/>
        <v>0</v>
      </c>
      <c r="FJ129" s="176">
        <f t="shared" si="601"/>
        <v>0</v>
      </c>
      <c r="FK129" s="176">
        <f t="shared" si="601"/>
        <v>0</v>
      </c>
      <c r="FL129" s="176">
        <f t="shared" si="601"/>
        <v>0</v>
      </c>
      <c r="FM129" s="176">
        <f t="shared" si="601"/>
        <v>0</v>
      </c>
      <c r="FN129" s="176">
        <f t="shared" si="601"/>
        <v>0</v>
      </c>
      <c r="FO129" s="176">
        <f t="shared" si="601"/>
        <v>0</v>
      </c>
      <c r="FP129" s="176">
        <f t="shared" si="601"/>
        <v>0</v>
      </c>
      <c r="FQ129" s="176">
        <f t="shared" si="601"/>
        <v>0</v>
      </c>
      <c r="FR129" s="176">
        <f t="shared" si="583"/>
        <v>0</v>
      </c>
      <c r="FS129" s="176">
        <f t="shared" si="583"/>
        <v>0</v>
      </c>
      <c r="FT129" s="176">
        <f t="shared" si="583"/>
        <v>0</v>
      </c>
      <c r="FU129" s="176">
        <f t="shared" si="583"/>
        <v>0</v>
      </c>
      <c r="FV129" s="176">
        <f t="shared" si="583"/>
        <v>0</v>
      </c>
      <c r="FW129" s="176">
        <f t="shared" si="583"/>
        <v>0</v>
      </c>
      <c r="FX129" s="176">
        <f t="shared" si="583"/>
        <v>0</v>
      </c>
      <c r="FY129" s="176">
        <f t="shared" si="583"/>
        <v>0</v>
      </c>
      <c r="FZ129" s="176">
        <f t="shared" si="583"/>
        <v>0</v>
      </c>
      <c r="GA129" s="176">
        <f t="shared" si="583"/>
        <v>0</v>
      </c>
      <c r="GB129" s="176">
        <f t="shared" si="656"/>
        <v>0</v>
      </c>
      <c r="GC129" s="176">
        <f t="shared" si="656"/>
        <v>0</v>
      </c>
      <c r="GD129" s="176">
        <f t="shared" si="656"/>
        <v>0</v>
      </c>
      <c r="GE129" s="176">
        <f t="shared" si="656"/>
        <v>0</v>
      </c>
      <c r="GF129" s="176">
        <f t="shared" si="656"/>
        <v>0</v>
      </c>
      <c r="GG129" s="176">
        <f t="shared" si="656"/>
        <v>0</v>
      </c>
      <c r="GH129" s="176">
        <f t="shared" si="656"/>
        <v>0</v>
      </c>
      <c r="GI129" s="176">
        <f t="shared" si="656"/>
        <v>0</v>
      </c>
      <c r="GJ129" s="176">
        <f t="shared" si="656"/>
        <v>0</v>
      </c>
      <c r="GK129" s="176">
        <f t="shared" si="656"/>
        <v>0</v>
      </c>
      <c r="GL129" s="176">
        <f t="shared" si="656"/>
        <v>0</v>
      </c>
      <c r="GM129" s="176">
        <f t="shared" si="656"/>
        <v>0</v>
      </c>
      <c r="GN129" s="176">
        <f t="shared" si="656"/>
        <v>0</v>
      </c>
      <c r="GO129" s="176">
        <f t="shared" si="656"/>
        <v>0</v>
      </c>
      <c r="GP129" s="176">
        <f t="shared" si="656"/>
        <v>0</v>
      </c>
      <c r="GQ129" s="187"/>
      <c r="GR129" s="176">
        <v>0</v>
      </c>
      <c r="GS129" s="176">
        <v>0</v>
      </c>
      <c r="GT129" s="176">
        <f t="shared" si="602"/>
        <v>1.9018670136773691E-2</v>
      </c>
      <c r="GU129" s="176">
        <f t="shared" si="602"/>
        <v>1.8706262954034457E-2</v>
      </c>
      <c r="GV129" s="176">
        <f t="shared" si="602"/>
        <v>1.733911001877925E-2</v>
      </c>
      <c r="GW129" s="176">
        <f t="shared" si="602"/>
        <v>1.6749857397821265E-2</v>
      </c>
      <c r="GX129" s="176">
        <f t="shared" si="602"/>
        <v>1.6384178953223069E-2</v>
      </c>
      <c r="GY129" s="176">
        <f t="shared" si="602"/>
        <v>1.6488786339292287E-2</v>
      </c>
      <c r="GZ129" s="176">
        <f t="shared" si="602"/>
        <v>1.6663833234717922E-2</v>
      </c>
      <c r="HA129" s="176">
        <f t="shared" si="602"/>
        <v>1.664812536860585E-2</v>
      </c>
      <c r="HB129" s="176">
        <f t="shared" si="602"/>
        <v>1.641076484783216E-2</v>
      </c>
      <c r="HC129" s="176">
        <f t="shared" si="602"/>
        <v>1.5808773676198908E-2</v>
      </c>
      <c r="HD129" s="176">
        <f t="shared" si="584"/>
        <v>1.56148664397918E-2</v>
      </c>
      <c r="HE129" s="176">
        <f t="shared" si="584"/>
        <v>1.5376123553559979E-2</v>
      </c>
      <c r="HF129" s="176">
        <f t="shared" si="584"/>
        <v>1.4765333523623025E-2</v>
      </c>
      <c r="HG129" s="176">
        <f t="shared" si="584"/>
        <v>1.421684287174973E-2</v>
      </c>
      <c r="HH129" s="176">
        <f t="shared" si="584"/>
        <v>1.4011061552071038E-2</v>
      </c>
      <c r="HI129" s="176">
        <f t="shared" si="584"/>
        <v>1.3218757954531273E-2</v>
      </c>
      <c r="HJ129" s="176">
        <f t="shared" si="584"/>
        <v>1.3168137931570357E-2</v>
      </c>
      <c r="HK129" s="176">
        <f t="shared" si="584"/>
        <v>1.2742423094103705E-2</v>
      </c>
      <c r="HL129" s="176">
        <f t="shared" si="584"/>
        <v>1.2450436244696687E-2</v>
      </c>
      <c r="HM129" s="176">
        <f t="shared" si="584"/>
        <v>1.2084707290174189E-2</v>
      </c>
      <c r="HN129" s="176">
        <f t="shared" si="657"/>
        <v>1.1595268043917141E-2</v>
      </c>
      <c r="HO129" s="176">
        <f t="shared" si="657"/>
        <v>1.1043398918619385E-2</v>
      </c>
      <c r="HP129" s="176">
        <f t="shared" si="657"/>
        <v>1.0517795639898303E-2</v>
      </c>
      <c r="HQ129" s="176">
        <f t="shared" si="657"/>
        <v>1.0017208102131445E-2</v>
      </c>
      <c r="HR129" s="176">
        <f t="shared" si="657"/>
        <v>9.5404456976479254E-3</v>
      </c>
      <c r="HS129" s="176">
        <f t="shared" si="657"/>
        <v>9.086374484962698E-3</v>
      </c>
      <c r="HT129" s="176">
        <f t="shared" si="657"/>
        <v>8.653914491786879E-3</v>
      </c>
      <c r="HU129" s="176">
        <f t="shared" si="657"/>
        <v>8.2420371463994731E-3</v>
      </c>
      <c r="HV129" s="176">
        <f t="shared" si="657"/>
        <v>7.8497628312713084E-3</v>
      </c>
      <c r="HW129" s="176">
        <f t="shared" si="657"/>
        <v>7.4761585531225912E-3</v>
      </c>
      <c r="HX129" s="176">
        <f t="shared" si="657"/>
        <v>7.1203357238725593E-3</v>
      </c>
      <c r="HY129" s="176">
        <f t="shared" si="657"/>
        <v>6.7814480472033409E-3</v>
      </c>
      <c r="HZ129" s="176">
        <f t="shared" si="657"/>
        <v>6.458689505711445E-3</v>
      </c>
      <c r="IA129" s="176">
        <f t="shared" si="657"/>
        <v>6.1512924438594232E-3</v>
      </c>
      <c r="IB129" s="176">
        <f t="shared" si="657"/>
        <v>5.8585257421681879E-3</v>
      </c>
    </row>
    <row r="130" spans="1:236" s="144" customFormat="1" ht="13.5" thickBot="1">
      <c r="A130" s="192" t="s">
        <v>228</v>
      </c>
      <c r="B130" s="420">
        <f t="shared" si="606"/>
        <v>0</v>
      </c>
      <c r="C130" s="421">
        <f t="shared" si="607"/>
        <v>1951375.9250970916</v>
      </c>
      <c r="D130" s="413">
        <f t="shared" si="641"/>
        <v>1951375.9250970916</v>
      </c>
      <c r="E130" s="415">
        <f t="shared" si="608"/>
        <v>0</v>
      </c>
      <c r="F130" s="416">
        <f t="shared" si="596"/>
        <v>0</v>
      </c>
      <c r="G130" s="415">
        <f t="shared" si="597"/>
        <v>0</v>
      </c>
      <c r="H130" s="416">
        <f t="shared" si="598"/>
        <v>0</v>
      </c>
      <c r="I130" s="415">
        <f t="shared" si="642"/>
        <v>0</v>
      </c>
      <c r="J130" s="345">
        <f t="shared" si="643"/>
        <v>1951375.9250970916</v>
      </c>
      <c r="K130" s="416">
        <f t="shared" si="644"/>
        <v>1951375.9250970916</v>
      </c>
      <c r="L130" s="415">
        <f t="shared" si="609"/>
        <v>0</v>
      </c>
      <c r="M130" s="345">
        <f t="shared" si="610"/>
        <v>1561100.7400776735</v>
      </c>
      <c r="N130" s="416">
        <f t="shared" si="645"/>
        <v>1561100.7400776735</v>
      </c>
      <c r="O130" s="176">
        <f t="shared" si="356"/>
        <v>0.14925593764281611</v>
      </c>
      <c r="P130" s="176">
        <f t="shared" si="599"/>
        <v>0</v>
      </c>
      <c r="Q130" s="176">
        <f t="shared" si="599"/>
        <v>0</v>
      </c>
      <c r="R130" s="176">
        <f t="shared" si="599"/>
        <v>0</v>
      </c>
      <c r="S130" s="176">
        <f t="shared" si="599"/>
        <v>0</v>
      </c>
      <c r="T130" s="176">
        <f t="shared" si="599"/>
        <v>0</v>
      </c>
      <c r="U130" s="176">
        <f t="shared" si="599"/>
        <v>0</v>
      </c>
      <c r="V130" s="176">
        <f t="shared" si="599"/>
        <v>0</v>
      </c>
      <c r="W130" s="176">
        <f t="shared" si="599"/>
        <v>0</v>
      </c>
      <c r="X130" s="176">
        <f t="shared" si="599"/>
        <v>0</v>
      </c>
      <c r="Y130" s="176">
        <f t="shared" si="599"/>
        <v>0</v>
      </c>
      <c r="Z130" s="176">
        <f t="shared" si="580"/>
        <v>0</v>
      </c>
      <c r="AA130" s="176">
        <f t="shared" si="580"/>
        <v>0</v>
      </c>
      <c r="AB130" s="176">
        <f t="shared" si="580"/>
        <v>0</v>
      </c>
      <c r="AC130" s="176">
        <f t="shared" si="580"/>
        <v>0</v>
      </c>
      <c r="AD130" s="176">
        <f t="shared" si="580"/>
        <v>0</v>
      </c>
      <c r="AE130" s="176">
        <f t="shared" si="580"/>
        <v>0</v>
      </c>
      <c r="AF130" s="176">
        <f t="shared" si="580"/>
        <v>0</v>
      </c>
      <c r="AG130" s="176">
        <f t="shared" si="580"/>
        <v>0</v>
      </c>
      <c r="AH130" s="176">
        <f t="shared" si="580"/>
        <v>0</v>
      </c>
      <c r="AI130" s="176">
        <f t="shared" si="580"/>
        <v>0</v>
      </c>
      <c r="AJ130" s="176">
        <f t="shared" si="654"/>
        <v>0</v>
      </c>
      <c r="AK130" s="176">
        <f t="shared" si="654"/>
        <v>0</v>
      </c>
      <c r="AL130" s="176">
        <f t="shared" si="654"/>
        <v>0</v>
      </c>
      <c r="AM130" s="176">
        <f t="shared" si="654"/>
        <v>0</v>
      </c>
      <c r="AN130" s="176">
        <f t="shared" si="654"/>
        <v>0</v>
      </c>
      <c r="AO130" s="176">
        <f t="shared" si="654"/>
        <v>0</v>
      </c>
      <c r="AP130" s="176">
        <f t="shared" si="654"/>
        <v>0</v>
      </c>
      <c r="AQ130" s="176">
        <f t="shared" si="654"/>
        <v>0</v>
      </c>
      <c r="AR130" s="176">
        <f t="shared" si="654"/>
        <v>0</v>
      </c>
      <c r="AS130" s="176">
        <f t="shared" si="654"/>
        <v>0</v>
      </c>
      <c r="AT130" s="176">
        <f t="shared" si="654"/>
        <v>0</v>
      </c>
      <c r="AU130" s="176">
        <f t="shared" si="654"/>
        <v>0</v>
      </c>
      <c r="AV130" s="176">
        <f t="shared" si="654"/>
        <v>0</v>
      </c>
      <c r="AW130" s="176">
        <f t="shared" si="654"/>
        <v>0</v>
      </c>
      <c r="AX130" s="176">
        <f t="shared" si="654"/>
        <v>0</v>
      </c>
      <c r="AY130" s="187"/>
      <c r="AZ130" s="176">
        <f t="shared" si="600"/>
        <v>0.14925593764281611</v>
      </c>
      <c r="BA130" s="176">
        <f t="shared" si="600"/>
        <v>0.14696653932774867</v>
      </c>
      <c r="BB130" s="176">
        <f t="shared" si="600"/>
        <v>0.14784324710095775</v>
      </c>
      <c r="BC130" s="176">
        <f t="shared" si="600"/>
        <v>0.14541472334079614</v>
      </c>
      <c r="BD130" s="176">
        <f t="shared" si="600"/>
        <v>0.134787043919567</v>
      </c>
      <c r="BE130" s="176">
        <f t="shared" si="600"/>
        <v>0.13020643863966722</v>
      </c>
      <c r="BF130" s="176">
        <f t="shared" si="600"/>
        <v>0.1273638062024133</v>
      </c>
      <c r="BG130" s="176">
        <f t="shared" si="600"/>
        <v>0.12817698059978155</v>
      </c>
      <c r="BH130" s="176">
        <f t="shared" si="600"/>
        <v>0.12953772250384499</v>
      </c>
      <c r="BI130" s="176">
        <f t="shared" si="600"/>
        <v>0.12941561607293606</v>
      </c>
      <c r="BJ130" s="176">
        <f t="shared" si="581"/>
        <v>0.12757047391145002</v>
      </c>
      <c r="BK130" s="176">
        <f t="shared" si="581"/>
        <v>0.12289084442630094</v>
      </c>
      <c r="BL130" s="176">
        <f t="shared" si="581"/>
        <v>0.12138349006026833</v>
      </c>
      <c r="BM130" s="176">
        <f t="shared" si="581"/>
        <v>0.11952760196352287</v>
      </c>
      <c r="BN130" s="176">
        <f t="shared" si="581"/>
        <v>0.11477957380627711</v>
      </c>
      <c r="BO130" s="176">
        <f t="shared" si="581"/>
        <v>0.11051583515397904</v>
      </c>
      <c r="BP130" s="176">
        <f t="shared" si="581"/>
        <v>0.10891617659345787</v>
      </c>
      <c r="BQ130" s="176">
        <f t="shared" si="581"/>
        <v>0.10275713730692235</v>
      </c>
      <c r="BR130" s="176">
        <f t="shared" si="581"/>
        <v>0.10236363826050919</v>
      </c>
      <c r="BS130" s="176">
        <f t="shared" si="581"/>
        <v>9.9054307825862775E-2</v>
      </c>
      <c r="BT130" s="176">
        <f t="shared" si="655"/>
        <v>9.6784523260661032E-2</v>
      </c>
      <c r="BU130" s="176">
        <f t="shared" si="655"/>
        <v>9.3941498180221988E-2</v>
      </c>
      <c r="BV130" s="176">
        <f t="shared" si="655"/>
        <v>9.0136800643280418E-2</v>
      </c>
      <c r="BW130" s="176">
        <f t="shared" si="655"/>
        <v>8.5846799140965782E-2</v>
      </c>
      <c r="BX130" s="176">
        <f t="shared" si="655"/>
        <v>8.176097742713398E-2</v>
      </c>
      <c r="BY130" s="176">
        <f t="shared" si="655"/>
        <v>0</v>
      </c>
      <c r="BZ130" s="176">
        <f t="shared" si="655"/>
        <v>0</v>
      </c>
      <c r="CA130" s="176">
        <f t="shared" si="655"/>
        <v>0</v>
      </c>
      <c r="CB130" s="176">
        <f t="shared" si="655"/>
        <v>0</v>
      </c>
      <c r="CC130" s="176">
        <f t="shared" si="655"/>
        <v>0</v>
      </c>
      <c r="CD130" s="176">
        <f t="shared" si="655"/>
        <v>0</v>
      </c>
      <c r="CE130" s="176">
        <f t="shared" si="655"/>
        <v>0</v>
      </c>
      <c r="CF130" s="176">
        <f t="shared" si="655"/>
        <v>0</v>
      </c>
      <c r="CG130" s="176">
        <f t="shared" si="655"/>
        <v>0</v>
      </c>
      <c r="CH130" s="176">
        <f t="shared" si="655"/>
        <v>0</v>
      </c>
      <c r="CI130" s="187"/>
      <c r="CJ130" s="176">
        <v>0</v>
      </c>
      <c r="CK130" s="176">
        <f t="shared" si="637"/>
        <v>0</v>
      </c>
      <c r="CL130" s="176">
        <f t="shared" si="637"/>
        <v>0</v>
      </c>
      <c r="CM130" s="176">
        <f t="shared" si="637"/>
        <v>0</v>
      </c>
      <c r="CN130" s="176">
        <f t="shared" si="637"/>
        <v>0</v>
      </c>
      <c r="CO130" s="176">
        <f t="shared" si="637"/>
        <v>0</v>
      </c>
      <c r="CP130" s="176">
        <f t="shared" si="637"/>
        <v>0</v>
      </c>
      <c r="CQ130" s="176">
        <f t="shared" si="637"/>
        <v>0</v>
      </c>
      <c r="CR130" s="176">
        <f t="shared" si="637"/>
        <v>0</v>
      </c>
      <c r="CS130" s="176">
        <f t="shared" si="637"/>
        <v>0</v>
      </c>
      <c r="CT130" s="176">
        <f t="shared" si="637"/>
        <v>0</v>
      </c>
      <c r="CU130" s="176">
        <f t="shared" si="637"/>
        <v>0</v>
      </c>
      <c r="CV130" s="176">
        <f t="shared" si="637"/>
        <v>0</v>
      </c>
      <c r="CW130" s="176">
        <f t="shared" si="637"/>
        <v>0</v>
      </c>
      <c r="CX130" s="176">
        <f t="shared" si="637"/>
        <v>0</v>
      </c>
      <c r="CY130" s="176">
        <f t="shared" si="637"/>
        <v>0</v>
      </c>
      <c r="CZ130" s="176">
        <f t="shared" si="637"/>
        <v>0</v>
      </c>
      <c r="DA130" s="176">
        <f t="shared" si="636"/>
        <v>0</v>
      </c>
      <c r="DB130" s="176">
        <f t="shared" si="636"/>
        <v>0</v>
      </c>
      <c r="DC130" s="176">
        <f t="shared" si="636"/>
        <v>0</v>
      </c>
      <c r="DD130" s="176">
        <f t="shared" si="636"/>
        <v>0</v>
      </c>
      <c r="DE130" s="176">
        <f t="shared" si="636"/>
        <v>0</v>
      </c>
      <c r="DF130" s="176">
        <f t="shared" si="636"/>
        <v>0</v>
      </c>
      <c r="DG130" s="176">
        <f t="shared" si="636"/>
        <v>0</v>
      </c>
      <c r="DH130" s="176">
        <f t="shared" si="636"/>
        <v>0</v>
      </c>
      <c r="DI130" s="176">
        <f t="shared" si="636"/>
        <v>0</v>
      </c>
      <c r="DJ130" s="176">
        <f t="shared" si="636"/>
        <v>0</v>
      </c>
      <c r="DK130" s="176">
        <f t="shared" si="636"/>
        <v>0</v>
      </c>
      <c r="DL130" s="176">
        <f t="shared" si="636"/>
        <v>0</v>
      </c>
      <c r="DM130" s="176">
        <f t="shared" si="636"/>
        <v>0</v>
      </c>
      <c r="DN130" s="176">
        <f t="shared" si="636"/>
        <v>0</v>
      </c>
      <c r="DO130" s="176">
        <f t="shared" si="636"/>
        <v>0</v>
      </c>
      <c r="DP130" s="176">
        <f t="shared" si="548"/>
        <v>0</v>
      </c>
      <c r="DQ130" s="176">
        <f t="shared" si="548"/>
        <v>0</v>
      </c>
      <c r="DR130" s="176">
        <f t="shared" si="548"/>
        <v>0</v>
      </c>
      <c r="DS130" s="176">
        <f t="shared" si="548"/>
        <v>0</v>
      </c>
      <c r="DT130" s="187"/>
      <c r="DU130" s="176">
        <v>0</v>
      </c>
      <c r="DV130" s="176">
        <f t="shared" si="573"/>
        <v>0.14696653932774867</v>
      </c>
      <c r="DW130" s="176">
        <f t="shared" si="573"/>
        <v>0.14784324710095775</v>
      </c>
      <c r="DX130" s="176">
        <f t="shared" si="573"/>
        <v>0.14541472334079614</v>
      </c>
      <c r="DY130" s="176">
        <f t="shared" si="573"/>
        <v>0.134787043919567</v>
      </c>
      <c r="DZ130" s="176">
        <f t="shared" si="573"/>
        <v>0.13020643863966722</v>
      </c>
      <c r="EA130" s="176">
        <f t="shared" si="573"/>
        <v>0.1273638062024133</v>
      </c>
      <c r="EB130" s="176">
        <f t="shared" si="573"/>
        <v>0.12817698059978155</v>
      </c>
      <c r="EC130" s="176">
        <f t="shared" si="573"/>
        <v>0.12953772250384499</v>
      </c>
      <c r="ED130" s="176">
        <f t="shared" si="573"/>
        <v>0.12941561607293606</v>
      </c>
      <c r="EE130" s="176">
        <f t="shared" si="573"/>
        <v>0.12757047391145002</v>
      </c>
      <c r="EF130" s="176">
        <f t="shared" si="680"/>
        <v>0.12289084442630094</v>
      </c>
      <c r="EG130" s="176">
        <f t="shared" si="680"/>
        <v>0.12138349006026833</v>
      </c>
      <c r="EH130" s="176">
        <f t="shared" si="680"/>
        <v>0.11952760196352287</v>
      </c>
      <c r="EI130" s="176">
        <f t="shared" si="680"/>
        <v>0.11477957380627711</v>
      </c>
      <c r="EJ130" s="176">
        <f t="shared" si="680"/>
        <v>0.11051583515397904</v>
      </c>
      <c r="EK130" s="176">
        <f t="shared" si="680"/>
        <v>0.10891617659345787</v>
      </c>
      <c r="EL130" s="176">
        <f t="shared" si="680"/>
        <v>0.10275713730692235</v>
      </c>
      <c r="EM130" s="176">
        <f t="shared" si="680"/>
        <v>0.10236363826050919</v>
      </c>
      <c r="EN130" s="176">
        <f t="shared" si="680"/>
        <v>9.9054307825862775E-2</v>
      </c>
      <c r="EO130" s="176">
        <f t="shared" si="680"/>
        <v>9.6784523260661032E-2</v>
      </c>
      <c r="EP130" s="176">
        <f t="shared" si="666"/>
        <v>9.3941498180221988E-2</v>
      </c>
      <c r="EQ130" s="176">
        <f t="shared" si="666"/>
        <v>9.0136800643280418E-2</v>
      </c>
      <c r="ER130" s="176">
        <f t="shared" si="666"/>
        <v>8.5846799140965782E-2</v>
      </c>
      <c r="ES130" s="176">
        <f t="shared" si="666"/>
        <v>8.176097742713398E-2</v>
      </c>
      <c r="ET130" s="176">
        <f t="shared" si="666"/>
        <v>7.7869617699587834E-2</v>
      </c>
      <c r="EU130" s="176">
        <f t="shared" si="666"/>
        <v>0</v>
      </c>
      <c r="EV130" s="176">
        <f t="shared" si="666"/>
        <v>0</v>
      </c>
      <c r="EW130" s="176">
        <f t="shared" si="666"/>
        <v>0</v>
      </c>
      <c r="EX130" s="176">
        <f t="shared" si="666"/>
        <v>0</v>
      </c>
      <c r="EY130" s="176">
        <f t="shared" si="666"/>
        <v>0</v>
      </c>
      <c r="EZ130" s="176">
        <f t="shared" si="666"/>
        <v>0</v>
      </c>
      <c r="FA130" s="176">
        <f t="shared" si="666"/>
        <v>0</v>
      </c>
      <c r="FB130" s="176">
        <f t="shared" si="666"/>
        <v>0</v>
      </c>
      <c r="FC130" s="176">
        <f t="shared" si="666"/>
        <v>0</v>
      </c>
      <c r="FD130" s="176">
        <f t="shared" si="666"/>
        <v>0</v>
      </c>
      <c r="FE130" s="187"/>
      <c r="FF130" s="176">
        <v>0</v>
      </c>
      <c r="FG130" s="176">
        <v>128</v>
      </c>
      <c r="FH130" s="176">
        <f t="shared" si="601"/>
        <v>0</v>
      </c>
      <c r="FI130" s="176">
        <f t="shared" si="601"/>
        <v>0</v>
      </c>
      <c r="FJ130" s="176">
        <f t="shared" si="601"/>
        <v>0</v>
      </c>
      <c r="FK130" s="176">
        <f t="shared" si="601"/>
        <v>0</v>
      </c>
      <c r="FL130" s="176">
        <f t="shared" si="601"/>
        <v>0</v>
      </c>
      <c r="FM130" s="176">
        <f t="shared" si="601"/>
        <v>0</v>
      </c>
      <c r="FN130" s="176">
        <f t="shared" si="601"/>
        <v>0</v>
      </c>
      <c r="FO130" s="176">
        <f t="shared" si="601"/>
        <v>0</v>
      </c>
      <c r="FP130" s="176">
        <f t="shared" si="601"/>
        <v>0</v>
      </c>
      <c r="FQ130" s="176">
        <f t="shared" si="601"/>
        <v>0</v>
      </c>
      <c r="FR130" s="176">
        <f t="shared" si="583"/>
        <v>0</v>
      </c>
      <c r="FS130" s="176">
        <f t="shared" si="583"/>
        <v>0</v>
      </c>
      <c r="FT130" s="176">
        <f t="shared" si="583"/>
        <v>0</v>
      </c>
      <c r="FU130" s="176">
        <f t="shared" si="583"/>
        <v>0</v>
      </c>
      <c r="FV130" s="176">
        <f t="shared" si="583"/>
        <v>0</v>
      </c>
      <c r="FW130" s="176">
        <f t="shared" si="583"/>
        <v>0</v>
      </c>
      <c r="FX130" s="176">
        <f t="shared" si="583"/>
        <v>0</v>
      </c>
      <c r="FY130" s="176">
        <f t="shared" si="583"/>
        <v>0</v>
      </c>
      <c r="FZ130" s="176">
        <f t="shared" si="583"/>
        <v>0</v>
      </c>
      <c r="GA130" s="176">
        <f t="shared" si="583"/>
        <v>0</v>
      </c>
      <c r="GB130" s="176">
        <f t="shared" si="656"/>
        <v>0</v>
      </c>
      <c r="GC130" s="176">
        <f t="shared" si="656"/>
        <v>0</v>
      </c>
      <c r="GD130" s="176">
        <f t="shared" si="656"/>
        <v>0</v>
      </c>
      <c r="GE130" s="176">
        <f t="shared" si="656"/>
        <v>0</v>
      </c>
      <c r="GF130" s="176">
        <f t="shared" si="656"/>
        <v>0</v>
      </c>
      <c r="GG130" s="176">
        <f t="shared" si="656"/>
        <v>0</v>
      </c>
      <c r="GH130" s="176">
        <f t="shared" si="656"/>
        <v>0</v>
      </c>
      <c r="GI130" s="176">
        <f t="shared" si="656"/>
        <v>0</v>
      </c>
      <c r="GJ130" s="176">
        <f t="shared" si="656"/>
        <v>0</v>
      </c>
      <c r="GK130" s="176">
        <f t="shared" si="656"/>
        <v>0</v>
      </c>
      <c r="GL130" s="176">
        <f t="shared" si="656"/>
        <v>0</v>
      </c>
      <c r="GM130" s="176">
        <f t="shared" si="656"/>
        <v>0</v>
      </c>
      <c r="GN130" s="176">
        <f t="shared" si="656"/>
        <v>0</v>
      </c>
      <c r="GO130" s="176">
        <f t="shared" si="656"/>
        <v>0</v>
      </c>
      <c r="GP130" s="176">
        <f t="shared" si="656"/>
        <v>0</v>
      </c>
      <c r="GQ130" s="187"/>
      <c r="GR130" s="176">
        <v>0</v>
      </c>
      <c r="GS130" s="176">
        <v>0</v>
      </c>
      <c r="GT130" s="176">
        <f t="shared" si="602"/>
        <v>0.14784324710095775</v>
      </c>
      <c r="GU130" s="176">
        <f t="shared" si="602"/>
        <v>0.14541472334079614</v>
      </c>
      <c r="GV130" s="176">
        <f t="shared" si="602"/>
        <v>0.134787043919567</v>
      </c>
      <c r="GW130" s="176">
        <f t="shared" si="602"/>
        <v>0.13020643863966722</v>
      </c>
      <c r="GX130" s="176">
        <f t="shared" si="602"/>
        <v>0.1273638062024133</v>
      </c>
      <c r="GY130" s="176">
        <f t="shared" si="602"/>
        <v>0.12817698059978155</v>
      </c>
      <c r="GZ130" s="176">
        <f t="shared" si="602"/>
        <v>0.12953772250384499</v>
      </c>
      <c r="HA130" s="176">
        <f t="shared" si="602"/>
        <v>0.12941561607293606</v>
      </c>
      <c r="HB130" s="176">
        <f t="shared" si="602"/>
        <v>0.12757047391145002</v>
      </c>
      <c r="HC130" s="176">
        <f t="shared" si="602"/>
        <v>0.12289084442630094</v>
      </c>
      <c r="HD130" s="176">
        <f t="shared" si="584"/>
        <v>0.12138349006026833</v>
      </c>
      <c r="HE130" s="176">
        <f t="shared" si="584"/>
        <v>0.11952760196352287</v>
      </c>
      <c r="HF130" s="176">
        <f t="shared" si="584"/>
        <v>0.11477957380627711</v>
      </c>
      <c r="HG130" s="176">
        <f t="shared" si="584"/>
        <v>0.11051583515397904</v>
      </c>
      <c r="HH130" s="176">
        <f t="shared" si="584"/>
        <v>0.10891617659345787</v>
      </c>
      <c r="HI130" s="176">
        <f t="shared" si="584"/>
        <v>0.10275713730692235</v>
      </c>
      <c r="HJ130" s="176">
        <f t="shared" si="584"/>
        <v>0.10236363826050919</v>
      </c>
      <c r="HK130" s="176">
        <f t="shared" si="584"/>
        <v>9.9054307825862775E-2</v>
      </c>
      <c r="HL130" s="176">
        <f t="shared" si="584"/>
        <v>9.6784523260661032E-2</v>
      </c>
      <c r="HM130" s="176">
        <f t="shared" si="584"/>
        <v>9.3941498180221988E-2</v>
      </c>
      <c r="HN130" s="176">
        <f t="shared" si="657"/>
        <v>9.0136800643280418E-2</v>
      </c>
      <c r="HO130" s="176">
        <f t="shared" si="657"/>
        <v>8.5846799140965782E-2</v>
      </c>
      <c r="HP130" s="176">
        <f t="shared" si="657"/>
        <v>8.176097742713398E-2</v>
      </c>
      <c r="HQ130" s="176">
        <f t="shared" si="657"/>
        <v>7.7869617699587834E-2</v>
      </c>
      <c r="HR130" s="176">
        <f t="shared" si="657"/>
        <v>7.4163464668508386E-2</v>
      </c>
      <c r="HS130" s="176">
        <f t="shared" si="657"/>
        <v>0</v>
      </c>
      <c r="HT130" s="176">
        <f t="shared" si="657"/>
        <v>0</v>
      </c>
      <c r="HU130" s="176">
        <f t="shared" si="657"/>
        <v>0</v>
      </c>
      <c r="HV130" s="176">
        <f t="shared" si="657"/>
        <v>0</v>
      </c>
      <c r="HW130" s="176">
        <f t="shared" si="657"/>
        <v>0</v>
      </c>
      <c r="HX130" s="176">
        <f t="shared" si="657"/>
        <v>0</v>
      </c>
      <c r="HY130" s="176">
        <f t="shared" si="657"/>
        <v>0</v>
      </c>
      <c r="HZ130" s="176">
        <f t="shared" si="657"/>
        <v>0</v>
      </c>
      <c r="IA130" s="176">
        <f t="shared" si="657"/>
        <v>0</v>
      </c>
      <c r="IB130" s="176">
        <f t="shared" si="657"/>
        <v>0</v>
      </c>
    </row>
    <row r="131" spans="1:236">
      <c r="A131" s="218">
        <v>1</v>
      </c>
      <c r="B131" s="230">
        <v>2</v>
      </c>
      <c r="C131" s="230">
        <v>3</v>
      </c>
      <c r="D131" s="230">
        <v>4</v>
      </c>
      <c r="E131" s="230">
        <v>5</v>
      </c>
      <c r="F131" s="230">
        <v>6</v>
      </c>
      <c r="G131" s="230">
        <v>7</v>
      </c>
      <c r="H131" s="230">
        <v>8</v>
      </c>
      <c r="I131" s="230">
        <v>9</v>
      </c>
      <c r="J131" s="230">
        <v>10</v>
      </c>
      <c r="K131" s="230">
        <v>11</v>
      </c>
      <c r="L131" s="230">
        <v>12</v>
      </c>
      <c r="M131" s="230">
        <v>13</v>
      </c>
      <c r="N131" s="230">
        <v>14</v>
      </c>
      <c r="O131" s="230"/>
      <c r="P131" s="176">
        <f t="shared" si="599"/>
        <v>18.609583911579584</v>
      </c>
      <c r="Q131" s="176">
        <f t="shared" si="599"/>
        <v>17.940490025438844</v>
      </c>
      <c r="R131" s="176">
        <f t="shared" si="599"/>
        <v>17.862420841025784</v>
      </c>
      <c r="S131" s="176">
        <f t="shared" si="599"/>
        <v>16.645676420620916</v>
      </c>
      <c r="T131" s="176">
        <f t="shared" si="599"/>
        <v>15.330678264093587</v>
      </c>
      <c r="U131" s="176">
        <f t="shared" si="599"/>
        <v>14.825507510297252</v>
      </c>
      <c r="V131" s="176">
        <f t="shared" si="599"/>
        <v>14.337859470712633</v>
      </c>
      <c r="W131" s="176">
        <f t="shared" si="599"/>
        <v>0</v>
      </c>
      <c r="X131" s="176">
        <f t="shared" si="599"/>
        <v>0</v>
      </c>
      <c r="Y131" s="176">
        <f t="shared" si="599"/>
        <v>0</v>
      </c>
      <c r="Z131" s="176">
        <f t="shared" si="580"/>
        <v>0</v>
      </c>
      <c r="AA131" s="176">
        <f t="shared" si="580"/>
        <v>0</v>
      </c>
      <c r="AB131" s="176">
        <f t="shared" si="580"/>
        <v>0</v>
      </c>
      <c r="AC131" s="176">
        <f t="shared" si="580"/>
        <v>0</v>
      </c>
      <c r="AD131" s="176">
        <f t="shared" si="580"/>
        <v>0</v>
      </c>
      <c r="AE131" s="176">
        <f t="shared" si="580"/>
        <v>0</v>
      </c>
      <c r="AF131" s="176">
        <f t="shared" si="580"/>
        <v>0</v>
      </c>
      <c r="AG131" s="176">
        <f t="shared" si="580"/>
        <v>0</v>
      </c>
      <c r="AH131" s="176">
        <f t="shared" si="580"/>
        <v>0</v>
      </c>
      <c r="AI131" s="176">
        <f t="shared" si="580"/>
        <v>0</v>
      </c>
      <c r="AJ131" s="176">
        <f t="shared" si="654"/>
        <v>0</v>
      </c>
      <c r="AK131" s="176">
        <f t="shared" si="654"/>
        <v>0</v>
      </c>
      <c r="AL131" s="176">
        <f t="shared" si="654"/>
        <v>0</v>
      </c>
      <c r="AM131" s="176">
        <f t="shared" si="654"/>
        <v>0</v>
      </c>
      <c r="AN131" s="176">
        <f t="shared" si="654"/>
        <v>0</v>
      </c>
      <c r="AO131" s="176">
        <f t="shared" si="654"/>
        <v>0</v>
      </c>
      <c r="AP131" s="176">
        <f t="shared" si="654"/>
        <v>0</v>
      </c>
      <c r="AQ131" s="176">
        <f t="shared" si="654"/>
        <v>0</v>
      </c>
      <c r="AR131" s="176">
        <f t="shared" si="654"/>
        <v>0</v>
      </c>
      <c r="AS131" s="176">
        <f t="shared" si="654"/>
        <v>0</v>
      </c>
      <c r="AT131" s="176">
        <f t="shared" si="654"/>
        <v>0</v>
      </c>
      <c r="AU131" s="176">
        <f t="shared" si="654"/>
        <v>0</v>
      </c>
      <c r="AV131" s="176">
        <f t="shared" si="654"/>
        <v>0</v>
      </c>
      <c r="AW131" s="176">
        <f t="shared" si="654"/>
        <v>0</v>
      </c>
      <c r="AX131" s="176">
        <f t="shared" si="654"/>
        <v>0</v>
      </c>
      <c r="AY131" s="230">
        <v>51</v>
      </c>
      <c r="AZ131" s="231">
        <v>52</v>
      </c>
      <c r="DU131" s="144"/>
      <c r="GT131" s="232"/>
      <c r="GU131" s="232"/>
      <c r="GV131" s="232"/>
      <c r="GW131" s="232"/>
      <c r="GX131" s="232"/>
      <c r="GY131" s="232"/>
      <c r="GZ131" s="232"/>
      <c r="HA131" s="232"/>
      <c r="HB131" s="232"/>
      <c r="HC131" s="232"/>
      <c r="HD131" s="232"/>
      <c r="HE131" s="232"/>
      <c r="HF131" s="232"/>
      <c r="HG131" s="232"/>
      <c r="HH131" s="232"/>
      <c r="HI131" s="232"/>
      <c r="HJ131" s="232"/>
      <c r="HK131" s="232"/>
      <c r="HL131" s="232"/>
      <c r="HM131" s="232"/>
      <c r="HN131" s="232"/>
      <c r="HO131" s="232"/>
      <c r="HP131" s="232"/>
      <c r="HQ131" s="232"/>
      <c r="HR131" s="232"/>
      <c r="HS131" s="232"/>
      <c r="HT131" s="232"/>
      <c r="HU131" s="232"/>
      <c r="HV131" s="232"/>
      <c r="HW131" s="232"/>
      <c r="HX131" s="232"/>
      <c r="HY131" s="232"/>
      <c r="HZ131" s="232"/>
      <c r="IA131" s="232"/>
      <c r="IB131" s="232"/>
    </row>
    <row r="132" spans="1:236">
      <c r="B132" s="233"/>
      <c r="C132" s="233"/>
      <c r="D132" s="233"/>
      <c r="E132" s="218"/>
      <c r="F132" s="218"/>
      <c r="G132" s="218"/>
      <c r="H132" s="218"/>
      <c r="I132" s="218"/>
      <c r="J132" s="218"/>
      <c r="K132" s="218"/>
      <c r="L132" s="218"/>
      <c r="M132" s="218"/>
      <c r="N132" s="218"/>
      <c r="O132" s="218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4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GT132" s="232"/>
      <c r="GU132" s="232"/>
      <c r="GV132" s="232"/>
      <c r="GW132" s="232"/>
      <c r="GX132" s="232"/>
      <c r="GY132" s="232"/>
      <c r="GZ132" s="232"/>
      <c r="HA132" s="232"/>
      <c r="HB132" s="232"/>
      <c r="HC132" s="232"/>
      <c r="HD132" s="232"/>
      <c r="HE132" s="232"/>
      <c r="HF132" s="232"/>
      <c r="HG132" s="232"/>
      <c r="HH132" s="232"/>
      <c r="HI132" s="232"/>
      <c r="HJ132" s="232"/>
      <c r="HK132" s="232"/>
      <c r="HL132" s="232"/>
      <c r="HM132" s="232"/>
      <c r="HN132" s="232"/>
      <c r="HO132" s="232"/>
      <c r="HP132" s="232"/>
      <c r="HQ132" s="232"/>
      <c r="HR132" s="232"/>
      <c r="HS132" s="232"/>
      <c r="HT132" s="232"/>
      <c r="HU132" s="232"/>
      <c r="HV132" s="232"/>
      <c r="HW132" s="232"/>
      <c r="HX132" s="232"/>
      <c r="HY132" s="232"/>
      <c r="HZ132" s="232"/>
      <c r="IA132" s="232"/>
      <c r="IB132" s="232"/>
    </row>
    <row r="133" spans="1:236">
      <c r="B133" s="233"/>
      <c r="C133" s="233"/>
      <c r="D133" s="233"/>
      <c r="E133" s="218"/>
      <c r="F133" s="218"/>
      <c r="G133" s="218"/>
      <c r="H133" s="218"/>
      <c r="I133" s="218"/>
      <c r="J133" s="218"/>
      <c r="K133" s="218"/>
      <c r="L133" s="218"/>
      <c r="M133" s="218"/>
      <c r="N133" s="218"/>
      <c r="O133" s="218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4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GT133" s="232"/>
      <c r="GU133" s="232"/>
      <c r="GV133" s="232"/>
      <c r="GW133" s="232"/>
      <c r="GX133" s="232"/>
      <c r="GY133" s="232"/>
      <c r="GZ133" s="232"/>
      <c r="HA133" s="232"/>
      <c r="HB133" s="232"/>
      <c r="HC133" s="232"/>
      <c r="HD133" s="232"/>
      <c r="HE133" s="232"/>
      <c r="HF133" s="232"/>
      <c r="HG133" s="232"/>
      <c r="HH133" s="232"/>
      <c r="HI133" s="232"/>
      <c r="HJ133" s="232"/>
      <c r="HK133" s="232"/>
      <c r="HL133" s="232"/>
      <c r="HM133" s="232"/>
      <c r="HN133" s="232"/>
      <c r="HO133" s="232"/>
      <c r="HP133" s="232"/>
      <c r="HQ133" s="232"/>
      <c r="HR133" s="232"/>
      <c r="HS133" s="232"/>
      <c r="HT133" s="232"/>
      <c r="HU133" s="232"/>
      <c r="HV133" s="232"/>
      <c r="HW133" s="232"/>
      <c r="HX133" s="232"/>
      <c r="HY133" s="232"/>
      <c r="HZ133" s="232"/>
      <c r="IA133" s="232"/>
      <c r="IB133" s="232"/>
    </row>
    <row r="134" spans="1:236">
      <c r="B134" s="233"/>
      <c r="C134" s="233"/>
      <c r="D134" s="233"/>
      <c r="E134" s="218"/>
      <c r="F134" s="218"/>
      <c r="G134" s="218"/>
      <c r="H134" s="218"/>
      <c r="I134" s="218"/>
      <c r="J134" s="218"/>
      <c r="K134" s="218"/>
      <c r="L134" s="218"/>
      <c r="M134" s="218"/>
      <c r="N134" s="218"/>
      <c r="O134" s="218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4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GT134" s="232"/>
      <c r="GU134" s="232"/>
      <c r="GV134" s="232"/>
      <c r="GW134" s="232"/>
      <c r="GX134" s="232"/>
      <c r="GY134" s="232"/>
      <c r="GZ134" s="232"/>
      <c r="HA134" s="232"/>
      <c r="HB134" s="232"/>
      <c r="HC134" s="232"/>
      <c r="HD134" s="232"/>
      <c r="HE134" s="232"/>
      <c r="HF134" s="232"/>
      <c r="HG134" s="232"/>
      <c r="HH134" s="232"/>
      <c r="HI134" s="232"/>
      <c r="HJ134" s="232"/>
      <c r="HK134" s="232"/>
      <c r="HL134" s="232"/>
      <c r="HM134" s="232"/>
      <c r="HN134" s="232"/>
      <c r="HO134" s="232"/>
      <c r="HP134" s="232"/>
      <c r="HQ134" s="232"/>
      <c r="HR134" s="232"/>
      <c r="HS134" s="232"/>
      <c r="HT134" s="232"/>
      <c r="HU134" s="232"/>
      <c r="HV134" s="232"/>
      <c r="HW134" s="232"/>
      <c r="HX134" s="232"/>
      <c r="HY134" s="232"/>
      <c r="HZ134" s="232"/>
      <c r="IA134" s="232"/>
      <c r="IB134" s="232"/>
    </row>
    <row r="135" spans="1:236">
      <c r="A135" s="185"/>
      <c r="B135" s="233"/>
      <c r="C135" s="233"/>
      <c r="D135" s="233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4"/>
      <c r="AK135" s="235"/>
      <c r="AL135" s="235"/>
      <c r="AM135" s="235"/>
      <c r="AN135" s="235"/>
      <c r="AO135" s="235"/>
      <c r="AP135" s="235"/>
      <c r="AQ135" s="235"/>
      <c r="AR135" s="235"/>
      <c r="AS135" s="235"/>
      <c r="AT135" s="235"/>
      <c r="AU135" s="235"/>
      <c r="AV135" s="235"/>
      <c r="AW135" s="235"/>
      <c r="AX135" s="235"/>
      <c r="GT135" s="232"/>
      <c r="GU135" s="232"/>
      <c r="GV135" s="232"/>
      <c r="GW135" s="232"/>
      <c r="GX135" s="232"/>
      <c r="GY135" s="232"/>
      <c r="GZ135" s="232"/>
      <c r="HA135" s="232"/>
      <c r="HB135" s="232"/>
      <c r="HC135" s="232"/>
      <c r="HD135" s="232"/>
      <c r="HE135" s="232"/>
      <c r="HF135" s="232"/>
      <c r="HG135" s="232"/>
      <c r="HH135" s="232"/>
      <c r="HI135" s="232"/>
      <c r="HJ135" s="232"/>
      <c r="HK135" s="232"/>
      <c r="HL135" s="232"/>
      <c r="HM135" s="232"/>
      <c r="HN135" s="232"/>
      <c r="HO135" s="232"/>
      <c r="HP135" s="232"/>
      <c r="HQ135" s="232"/>
      <c r="HR135" s="232"/>
      <c r="HS135" s="232"/>
      <c r="HT135" s="232"/>
      <c r="HU135" s="232"/>
      <c r="HV135" s="232"/>
      <c r="HW135" s="232"/>
      <c r="HX135" s="232"/>
      <c r="HY135" s="232"/>
      <c r="HZ135" s="232"/>
      <c r="IA135" s="232"/>
      <c r="IB135" s="232"/>
    </row>
    <row r="136" spans="1:236">
      <c r="A136" s="185"/>
      <c r="B136" s="233"/>
      <c r="C136" s="233"/>
      <c r="D136" s="233"/>
      <c r="E136" s="218"/>
      <c r="F136" s="218"/>
      <c r="G136" s="218"/>
      <c r="H136" s="218"/>
      <c r="I136" s="218"/>
      <c r="J136" s="218"/>
      <c r="K136" s="218"/>
      <c r="L136" s="218"/>
      <c r="M136" s="218"/>
      <c r="N136" s="218"/>
      <c r="O136" s="218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4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GT136" s="232"/>
      <c r="GU136" s="232"/>
      <c r="GV136" s="232"/>
      <c r="GW136" s="232"/>
      <c r="GX136" s="232"/>
      <c r="GY136" s="232"/>
      <c r="GZ136" s="232"/>
      <c r="HA136" s="232"/>
      <c r="HB136" s="232"/>
      <c r="HC136" s="232"/>
      <c r="HD136" s="232"/>
      <c r="HE136" s="232"/>
      <c r="HF136" s="232"/>
      <c r="HG136" s="232"/>
      <c r="HH136" s="232"/>
      <c r="HI136" s="232"/>
      <c r="HJ136" s="232"/>
      <c r="HK136" s="232"/>
      <c r="HL136" s="232"/>
      <c r="HM136" s="232"/>
      <c r="HN136" s="232"/>
      <c r="HO136" s="232"/>
      <c r="HP136" s="232"/>
      <c r="HQ136" s="232"/>
      <c r="HR136" s="232"/>
      <c r="HS136" s="232"/>
      <c r="HT136" s="232"/>
      <c r="HU136" s="232"/>
      <c r="HV136" s="232"/>
      <c r="HW136" s="232"/>
      <c r="HX136" s="232"/>
      <c r="HY136" s="232"/>
      <c r="HZ136" s="232"/>
      <c r="IA136" s="232"/>
      <c r="IB136" s="232"/>
    </row>
    <row r="137" spans="1:236">
      <c r="A137" s="185"/>
      <c r="B137" s="233"/>
      <c r="C137" s="233"/>
      <c r="D137" s="233"/>
      <c r="E137" s="218"/>
      <c r="F137" s="218"/>
      <c r="G137" s="218"/>
      <c r="H137" s="218"/>
      <c r="I137" s="218"/>
      <c r="J137" s="218"/>
      <c r="K137" s="218"/>
      <c r="L137" s="218"/>
      <c r="M137" s="218"/>
      <c r="N137" s="218"/>
      <c r="O137" s="218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4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GT137" s="232"/>
      <c r="GU137" s="232"/>
      <c r="GV137" s="232"/>
      <c r="GW137" s="232"/>
      <c r="GX137" s="232"/>
      <c r="GY137" s="232"/>
      <c r="GZ137" s="232"/>
      <c r="HA137" s="232"/>
      <c r="HB137" s="232"/>
      <c r="HC137" s="232"/>
      <c r="HD137" s="232"/>
      <c r="HE137" s="232"/>
      <c r="HF137" s="232"/>
      <c r="HG137" s="232"/>
      <c r="HH137" s="232"/>
      <c r="HI137" s="232"/>
      <c r="HJ137" s="232"/>
      <c r="HK137" s="232"/>
      <c r="HL137" s="232"/>
      <c r="HM137" s="232"/>
      <c r="HN137" s="232"/>
      <c r="HO137" s="232"/>
      <c r="HP137" s="232"/>
      <c r="HQ137" s="232"/>
      <c r="HR137" s="232"/>
      <c r="HS137" s="232"/>
      <c r="HT137" s="232"/>
      <c r="HU137" s="232"/>
      <c r="HV137" s="232"/>
      <c r="HW137" s="232"/>
      <c r="HX137" s="232"/>
      <c r="HY137" s="232"/>
      <c r="HZ137" s="232"/>
      <c r="IA137" s="232"/>
      <c r="IB137" s="232"/>
    </row>
    <row r="138" spans="1:236">
      <c r="A138" s="185"/>
      <c r="B138" s="233"/>
      <c r="C138" s="233"/>
      <c r="D138" s="233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4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GT138" s="232"/>
      <c r="GU138" s="232"/>
      <c r="GV138" s="232"/>
      <c r="GW138" s="232"/>
      <c r="GX138" s="232"/>
      <c r="GY138" s="232"/>
      <c r="GZ138" s="232"/>
      <c r="HA138" s="232"/>
      <c r="HB138" s="232"/>
      <c r="HC138" s="232"/>
      <c r="HD138" s="232"/>
      <c r="HE138" s="232"/>
      <c r="HF138" s="232"/>
      <c r="HG138" s="232"/>
      <c r="HH138" s="232"/>
      <c r="HI138" s="232"/>
      <c r="HJ138" s="232"/>
      <c r="HK138" s="232"/>
      <c r="HL138" s="232"/>
      <c r="HM138" s="232"/>
      <c r="HN138" s="232"/>
      <c r="HO138" s="232"/>
      <c r="HP138" s="232"/>
      <c r="HQ138" s="232"/>
      <c r="HR138" s="232"/>
      <c r="HS138" s="232"/>
      <c r="HT138" s="232"/>
      <c r="HU138" s="232"/>
      <c r="HV138" s="232"/>
      <c r="HW138" s="232"/>
      <c r="HX138" s="232"/>
      <c r="HY138" s="232"/>
      <c r="HZ138" s="232"/>
      <c r="IA138" s="232"/>
      <c r="IB138" s="232"/>
    </row>
    <row r="139" spans="1:236">
      <c r="B139" s="233"/>
      <c r="C139" s="233"/>
      <c r="D139" s="233"/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4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GT139" s="232"/>
      <c r="GU139" s="232"/>
      <c r="GV139" s="232"/>
      <c r="GW139" s="232"/>
      <c r="GX139" s="232"/>
      <c r="GY139" s="232"/>
      <c r="GZ139" s="232"/>
      <c r="HA139" s="232"/>
      <c r="HB139" s="232"/>
      <c r="HC139" s="232"/>
      <c r="HD139" s="232"/>
      <c r="HE139" s="232"/>
      <c r="HF139" s="232"/>
      <c r="HG139" s="232"/>
      <c r="HH139" s="232"/>
      <c r="HI139" s="232"/>
      <c r="HJ139" s="232"/>
      <c r="HK139" s="232"/>
      <c r="HL139" s="232"/>
      <c r="HM139" s="232"/>
      <c r="HN139" s="232"/>
      <c r="HO139" s="232"/>
      <c r="HP139" s="232"/>
      <c r="HQ139" s="232"/>
      <c r="HR139" s="232"/>
      <c r="HS139" s="232"/>
      <c r="HT139" s="232"/>
      <c r="HU139" s="232"/>
      <c r="HV139" s="232"/>
      <c r="HW139" s="232"/>
      <c r="HX139" s="232"/>
      <c r="HY139" s="232"/>
      <c r="HZ139" s="232"/>
      <c r="IA139" s="232"/>
      <c r="IB139" s="232"/>
    </row>
    <row r="140" spans="1:236">
      <c r="B140" s="233"/>
      <c r="C140" s="233"/>
      <c r="D140" s="233"/>
      <c r="E140" s="218"/>
      <c r="F140" s="218"/>
      <c r="G140" s="218"/>
      <c r="H140" s="218"/>
      <c r="I140" s="218"/>
      <c r="J140" s="218"/>
      <c r="K140" s="218"/>
      <c r="L140" s="218"/>
      <c r="M140" s="218"/>
      <c r="N140" s="218"/>
      <c r="O140" s="218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4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</row>
    <row r="141" spans="1:236">
      <c r="B141" s="233"/>
      <c r="C141" s="233"/>
      <c r="D141" s="233"/>
      <c r="E141" s="218"/>
      <c r="F141" s="218"/>
      <c r="G141" s="218"/>
      <c r="H141" s="218"/>
      <c r="I141" s="218"/>
      <c r="J141" s="218"/>
      <c r="K141" s="218"/>
      <c r="L141" s="218"/>
      <c r="M141" s="218"/>
      <c r="N141" s="218"/>
      <c r="O141" s="218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4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</row>
    <row r="142" spans="1:236">
      <c r="B142" s="233"/>
      <c r="C142" s="233"/>
      <c r="D142" s="233"/>
      <c r="E142" s="218"/>
      <c r="F142" s="218"/>
      <c r="G142" s="218"/>
      <c r="H142" s="218"/>
      <c r="I142" s="218"/>
      <c r="J142" s="218"/>
      <c r="K142" s="218"/>
      <c r="L142" s="218"/>
      <c r="M142" s="218"/>
      <c r="N142" s="218"/>
      <c r="O142" s="218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4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</row>
    <row r="143" spans="1:236">
      <c r="B143" s="233"/>
      <c r="C143" s="233"/>
      <c r="D143" s="233"/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4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</row>
    <row r="144" spans="1:236">
      <c r="B144" s="233"/>
      <c r="C144" s="233"/>
      <c r="D144" s="233"/>
      <c r="E144" s="218"/>
      <c r="F144" s="218"/>
      <c r="G144" s="218"/>
      <c r="H144" s="218"/>
      <c r="I144" s="218"/>
      <c r="J144" s="218"/>
      <c r="K144" s="218"/>
      <c r="L144" s="218"/>
      <c r="M144" s="218"/>
      <c r="N144" s="218"/>
      <c r="O144" s="218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4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</row>
    <row r="145" spans="2:86">
      <c r="B145" s="233"/>
      <c r="C145" s="233"/>
      <c r="D145" s="233"/>
      <c r="E145" s="218"/>
      <c r="F145" s="218"/>
      <c r="G145" s="218"/>
      <c r="H145" s="218"/>
      <c r="I145" s="218"/>
      <c r="J145" s="218"/>
      <c r="K145" s="218"/>
      <c r="L145" s="218"/>
      <c r="M145" s="218"/>
      <c r="N145" s="218"/>
      <c r="O145" s="218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4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</row>
    <row r="146" spans="2:86">
      <c r="B146" s="233"/>
      <c r="C146" s="233"/>
      <c r="D146" s="233"/>
      <c r="E146" s="218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4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</row>
    <row r="147" spans="2:86">
      <c r="B147" s="233"/>
      <c r="C147" s="233"/>
      <c r="D147" s="233"/>
      <c r="E147" s="218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4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</row>
    <row r="148" spans="2:86">
      <c r="B148" s="233"/>
      <c r="C148" s="233"/>
      <c r="D148" s="233"/>
      <c r="E148" s="218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4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</row>
    <row r="149" spans="2:86">
      <c r="B149" s="233"/>
      <c r="C149" s="233"/>
      <c r="D149" s="233"/>
      <c r="E149" s="218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4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</row>
    <row r="150" spans="2:86">
      <c r="B150" s="233"/>
      <c r="C150" s="233"/>
      <c r="D150" s="233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4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</row>
    <row r="151" spans="2:86">
      <c r="B151" s="233"/>
      <c r="C151" s="233"/>
      <c r="D151" s="233"/>
      <c r="E151" s="218"/>
      <c r="F151" s="218"/>
      <c r="G151" s="218"/>
      <c r="H151" s="218"/>
      <c r="I151" s="218"/>
      <c r="J151" s="218"/>
      <c r="K151" s="218"/>
      <c r="L151" s="218"/>
      <c r="M151" s="218"/>
      <c r="N151" s="218"/>
      <c r="O151" s="218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4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</row>
    <row r="152" spans="2:86">
      <c r="B152" s="233"/>
      <c r="C152" s="233"/>
      <c r="D152" s="233"/>
      <c r="E152" s="218"/>
      <c r="F152" s="218"/>
      <c r="G152" s="218"/>
      <c r="H152" s="218"/>
      <c r="I152" s="218"/>
      <c r="J152" s="218"/>
      <c r="K152" s="218"/>
      <c r="L152" s="218"/>
      <c r="M152" s="218"/>
      <c r="N152" s="218"/>
      <c r="O152" s="218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4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</row>
    <row r="153" spans="2:86">
      <c r="B153" s="233"/>
      <c r="C153" s="233"/>
      <c r="D153" s="233"/>
      <c r="E153" s="218"/>
      <c r="F153" s="218"/>
      <c r="G153" s="218"/>
      <c r="H153" s="218"/>
      <c r="I153" s="218"/>
      <c r="J153" s="218"/>
      <c r="K153" s="218"/>
      <c r="L153" s="218"/>
      <c r="M153" s="218"/>
      <c r="N153" s="218"/>
      <c r="O153" s="218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4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</row>
    <row r="154" spans="2:86">
      <c r="B154" s="233"/>
      <c r="C154" s="233"/>
      <c r="D154" s="233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4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</row>
    <row r="155" spans="2:86">
      <c r="B155" s="233"/>
      <c r="C155" s="233"/>
      <c r="D155" s="233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4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</row>
    <row r="156" spans="2:86">
      <c r="B156" s="233"/>
      <c r="C156" s="233"/>
      <c r="D156" s="233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4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</row>
    <row r="157" spans="2:86">
      <c r="B157" s="233"/>
      <c r="C157" s="233"/>
      <c r="D157" s="233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4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</row>
    <row r="158" spans="2:86">
      <c r="B158" s="233"/>
      <c r="C158" s="233"/>
      <c r="D158" s="233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4"/>
      <c r="AK158" s="235"/>
      <c r="AL158" s="235"/>
      <c r="AM158" s="235"/>
      <c r="AN158" s="235"/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</row>
    <row r="159" spans="2:86">
      <c r="B159" s="233"/>
      <c r="C159" s="233"/>
      <c r="D159" s="233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4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</row>
    <row r="160" spans="2:86">
      <c r="B160" s="233"/>
      <c r="C160" s="233"/>
      <c r="D160" s="233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4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</row>
    <row r="161" spans="2:86">
      <c r="B161" s="233"/>
      <c r="C161" s="233"/>
      <c r="D161" s="233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4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</row>
    <row r="162" spans="2:86">
      <c r="B162" s="233"/>
      <c r="C162" s="233"/>
      <c r="D162" s="233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4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</row>
    <row r="163" spans="2:86">
      <c r="B163" s="233"/>
      <c r="C163" s="233"/>
      <c r="D163" s="233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4"/>
      <c r="AK163" s="235"/>
      <c r="AL163" s="235"/>
      <c r="AM163" s="235"/>
      <c r="AN163" s="235"/>
      <c r="AO163" s="235"/>
      <c r="AP163" s="235"/>
      <c r="AQ163" s="235"/>
      <c r="AR163" s="235"/>
      <c r="AS163" s="235"/>
      <c r="AT163" s="235"/>
      <c r="AU163" s="235"/>
      <c r="AV163" s="235"/>
      <c r="AW163" s="235"/>
      <c r="AX163" s="235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</row>
    <row r="164" spans="2:86">
      <c r="B164" s="233"/>
      <c r="C164" s="233"/>
      <c r="D164" s="233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4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</row>
    <row r="165" spans="2:86">
      <c r="B165" s="233"/>
      <c r="C165" s="233"/>
      <c r="D165" s="233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4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</row>
    <row r="166" spans="2:86">
      <c r="B166" s="233"/>
      <c r="C166" s="233"/>
      <c r="D166" s="233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4"/>
      <c r="AK166" s="235"/>
      <c r="AL166" s="235"/>
      <c r="AM166" s="235"/>
      <c r="AN166" s="235"/>
      <c r="AO166" s="235"/>
      <c r="AP166" s="235"/>
      <c r="AQ166" s="235"/>
      <c r="AR166" s="235"/>
      <c r="AS166" s="235"/>
      <c r="AT166" s="235"/>
      <c r="AU166" s="235"/>
      <c r="AV166" s="235"/>
      <c r="AW166" s="235"/>
      <c r="AX166" s="235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</row>
    <row r="167" spans="2:86">
      <c r="B167" s="233"/>
      <c r="C167" s="233"/>
      <c r="D167" s="233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4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</row>
    <row r="168" spans="2:86">
      <c r="B168" s="233"/>
      <c r="C168" s="233"/>
      <c r="D168" s="233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4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</row>
    <row r="169" spans="2:86">
      <c r="B169" s="233"/>
      <c r="C169" s="233"/>
      <c r="D169" s="233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</row>
    <row r="170" spans="2:86">
      <c r="B170" s="233"/>
      <c r="C170" s="233"/>
      <c r="D170" s="233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</row>
    <row r="171" spans="2:86">
      <c r="B171" s="233"/>
      <c r="C171" s="233"/>
      <c r="D171" s="233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</row>
    <row r="172" spans="2:86">
      <c r="B172" s="233"/>
      <c r="C172" s="233"/>
      <c r="D172" s="233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</row>
  </sheetData>
  <phoneticPr fontId="2" type="noConversion"/>
  <pageMargins left="0.75" right="0.75" top="1" bottom="1" header="0.5" footer="0.5"/>
  <pageSetup fitToHeight="8" orientation="portrait" horizontalDpi="1200" verticalDpi="1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D172"/>
  <sheetViews>
    <sheetView zoomScale="85" zoomScaleNormal="85" workbookViewId="0"/>
  </sheetViews>
  <sheetFormatPr defaultRowHeight="12.75"/>
  <cols>
    <col min="1" max="1" width="54.140625" style="218" customWidth="1"/>
    <col min="2" max="2" width="13.85546875" style="218" customWidth="1"/>
    <col min="3" max="3" width="14.5703125" style="235" customWidth="1"/>
    <col min="4" max="4" width="14.5703125" style="218" customWidth="1"/>
    <col min="5" max="14" width="14.5703125" style="235" customWidth="1"/>
    <col min="15" max="15" width="10.140625" style="236" bestFit="1" customWidth="1"/>
    <col min="16" max="21" width="13.85546875" style="187" bestFit="1" customWidth="1"/>
    <col min="22" max="22" width="12.5703125" style="187" bestFit="1" customWidth="1"/>
    <col min="23" max="23" width="12" style="187" bestFit="1" customWidth="1"/>
    <col min="24" max="24" width="12.7109375" style="187" bestFit="1" customWidth="1"/>
    <col min="25" max="25" width="12.5703125" style="187" bestFit="1" customWidth="1"/>
    <col min="26" max="27" width="11.85546875" style="187" bestFit="1" customWidth="1"/>
    <col min="28" max="28" width="11.5703125" style="187" bestFit="1" customWidth="1"/>
    <col min="29" max="29" width="12.28515625" style="187" bestFit="1" customWidth="1"/>
    <col min="30" max="31" width="11.85546875" style="187" bestFit="1" customWidth="1"/>
    <col min="32" max="34" width="12" style="187" bestFit="1" customWidth="1"/>
    <col min="35" max="35" width="12.7109375" style="187" bestFit="1" customWidth="1"/>
    <col min="36" max="36" width="17.5703125" style="187" bestFit="1" customWidth="1"/>
    <col min="37" max="37" width="11.85546875" style="187" bestFit="1" customWidth="1"/>
    <col min="38" max="38" width="12.28515625" style="187" bestFit="1" customWidth="1"/>
    <col min="39" max="50" width="13" style="187" bestFit="1" customWidth="1"/>
    <col min="51" max="51" width="9.140625" style="187"/>
    <col min="52" max="87" width="9.140625" style="144"/>
    <col min="88" max="93" width="13.85546875" style="187" bestFit="1" customWidth="1"/>
    <col min="94" max="94" width="12.5703125" style="187" bestFit="1" customWidth="1"/>
    <col min="95" max="95" width="12" style="187" bestFit="1" customWidth="1"/>
    <col min="96" max="96" width="12.7109375" style="187" bestFit="1" customWidth="1"/>
    <col min="97" max="97" width="12.5703125" style="187" bestFit="1" customWidth="1"/>
    <col min="98" max="99" width="11.85546875" style="187" bestFit="1" customWidth="1"/>
    <col min="100" max="100" width="11.5703125" style="187" bestFit="1" customWidth="1"/>
    <col min="101" max="101" width="12.28515625" style="187" bestFit="1" customWidth="1"/>
    <col min="102" max="103" width="11.85546875" style="187" bestFit="1" customWidth="1"/>
    <col min="104" max="106" width="12" style="187" bestFit="1" customWidth="1"/>
    <col min="107" max="107" width="12.7109375" style="187" bestFit="1" customWidth="1"/>
    <col min="108" max="108" width="17.5703125" style="187" bestFit="1" customWidth="1"/>
    <col min="109" max="109" width="11.85546875" style="187" bestFit="1" customWidth="1"/>
    <col min="110" max="110" width="12.28515625" style="187" bestFit="1" customWidth="1"/>
    <col min="111" max="121" width="13" style="187" bestFit="1" customWidth="1"/>
    <col min="122" max="123" width="13.140625" style="187" customWidth="1"/>
    <col min="124" max="124" width="9.140625" style="187"/>
    <col min="125" max="236" width="9.140625" style="144"/>
    <col min="237" max="237" width="49.5703125" style="218" bestFit="1" customWidth="1"/>
    <col min="238" max="16384" width="9.140625" style="218"/>
  </cols>
  <sheetData>
    <row r="1" spans="1:238" ht="54" customHeight="1">
      <c r="A1" s="450" t="s">
        <v>0</v>
      </c>
      <c r="B1" s="212" t="s">
        <v>42</v>
      </c>
      <c r="C1" s="211" t="s">
        <v>44</v>
      </c>
      <c r="D1" s="429" t="s">
        <v>34</v>
      </c>
      <c r="E1" s="212" t="s">
        <v>42</v>
      </c>
      <c r="F1" s="325" t="s">
        <v>44</v>
      </c>
      <c r="G1" s="211" t="s">
        <v>42</v>
      </c>
      <c r="H1" s="211" t="s">
        <v>44</v>
      </c>
      <c r="I1" s="211" t="s">
        <v>42</v>
      </c>
      <c r="J1" s="211" t="s">
        <v>44</v>
      </c>
      <c r="K1" s="215" t="s">
        <v>2</v>
      </c>
      <c r="L1" s="211" t="s">
        <v>35</v>
      </c>
      <c r="M1" s="211" t="s">
        <v>36</v>
      </c>
      <c r="N1" s="215" t="s">
        <v>67</v>
      </c>
      <c r="O1" s="326"/>
      <c r="P1" s="171">
        <v>1</v>
      </c>
      <c r="Q1" s="171">
        <f>P1+1</f>
        <v>2</v>
      </c>
      <c r="R1" s="171">
        <f t="shared" ref="R1:AX1" si="0">Q1+1</f>
        <v>3</v>
      </c>
      <c r="S1" s="171">
        <f t="shared" si="0"/>
        <v>4</v>
      </c>
      <c r="T1" s="171">
        <f t="shared" si="0"/>
        <v>5</v>
      </c>
      <c r="U1" s="171">
        <f t="shared" si="0"/>
        <v>6</v>
      </c>
      <c r="V1" s="171">
        <f t="shared" si="0"/>
        <v>7</v>
      </c>
      <c r="W1" s="171">
        <f t="shared" si="0"/>
        <v>8</v>
      </c>
      <c r="X1" s="171">
        <f t="shared" si="0"/>
        <v>9</v>
      </c>
      <c r="Y1" s="171">
        <f t="shared" si="0"/>
        <v>10</v>
      </c>
      <c r="Z1" s="171">
        <f t="shared" si="0"/>
        <v>11</v>
      </c>
      <c r="AA1" s="171">
        <f t="shared" si="0"/>
        <v>12</v>
      </c>
      <c r="AB1" s="171">
        <f t="shared" si="0"/>
        <v>13</v>
      </c>
      <c r="AC1" s="171">
        <f t="shared" si="0"/>
        <v>14</v>
      </c>
      <c r="AD1" s="171">
        <f t="shared" si="0"/>
        <v>15</v>
      </c>
      <c r="AE1" s="171">
        <f t="shared" si="0"/>
        <v>16</v>
      </c>
      <c r="AF1" s="171">
        <f t="shared" si="0"/>
        <v>17</v>
      </c>
      <c r="AG1" s="171">
        <f t="shared" si="0"/>
        <v>18</v>
      </c>
      <c r="AH1" s="171">
        <f t="shared" si="0"/>
        <v>19</v>
      </c>
      <c r="AI1" s="171">
        <f t="shared" si="0"/>
        <v>20</v>
      </c>
      <c r="AJ1" s="171">
        <f t="shared" si="0"/>
        <v>21</v>
      </c>
      <c r="AK1" s="171">
        <f t="shared" si="0"/>
        <v>22</v>
      </c>
      <c r="AL1" s="171">
        <f t="shared" si="0"/>
        <v>23</v>
      </c>
      <c r="AM1" s="171">
        <f t="shared" si="0"/>
        <v>24</v>
      </c>
      <c r="AN1" s="171">
        <f t="shared" si="0"/>
        <v>25</v>
      </c>
      <c r="AO1" s="171">
        <f t="shared" si="0"/>
        <v>26</v>
      </c>
      <c r="AP1" s="171">
        <f t="shared" si="0"/>
        <v>27</v>
      </c>
      <c r="AQ1" s="171">
        <f t="shared" si="0"/>
        <v>28</v>
      </c>
      <c r="AR1" s="171">
        <f t="shared" si="0"/>
        <v>29</v>
      </c>
      <c r="AS1" s="171">
        <f t="shared" si="0"/>
        <v>30</v>
      </c>
      <c r="AT1" s="171">
        <f t="shared" si="0"/>
        <v>31</v>
      </c>
      <c r="AU1" s="171">
        <f t="shared" si="0"/>
        <v>32</v>
      </c>
      <c r="AV1" s="171">
        <f t="shared" si="0"/>
        <v>33</v>
      </c>
      <c r="AW1" s="171">
        <f t="shared" si="0"/>
        <v>34</v>
      </c>
      <c r="AX1" s="171">
        <f t="shared" si="0"/>
        <v>35</v>
      </c>
      <c r="AZ1" s="171">
        <v>1</v>
      </c>
      <c r="BA1" s="171">
        <f>AZ1+1</f>
        <v>2</v>
      </c>
      <c r="BB1" s="171">
        <f t="shared" ref="BB1:CH1" si="1">BA1+1</f>
        <v>3</v>
      </c>
      <c r="BC1" s="171">
        <f t="shared" si="1"/>
        <v>4</v>
      </c>
      <c r="BD1" s="171">
        <f t="shared" si="1"/>
        <v>5</v>
      </c>
      <c r="BE1" s="171">
        <f t="shared" si="1"/>
        <v>6</v>
      </c>
      <c r="BF1" s="171">
        <f t="shared" si="1"/>
        <v>7</v>
      </c>
      <c r="BG1" s="171">
        <f t="shared" si="1"/>
        <v>8</v>
      </c>
      <c r="BH1" s="171">
        <f t="shared" si="1"/>
        <v>9</v>
      </c>
      <c r="BI1" s="171">
        <f t="shared" si="1"/>
        <v>10</v>
      </c>
      <c r="BJ1" s="171">
        <f t="shared" si="1"/>
        <v>11</v>
      </c>
      <c r="BK1" s="171">
        <f t="shared" si="1"/>
        <v>12</v>
      </c>
      <c r="BL1" s="171">
        <f t="shared" si="1"/>
        <v>13</v>
      </c>
      <c r="BM1" s="171">
        <f t="shared" si="1"/>
        <v>14</v>
      </c>
      <c r="BN1" s="171">
        <f t="shared" si="1"/>
        <v>15</v>
      </c>
      <c r="BO1" s="171">
        <f t="shared" si="1"/>
        <v>16</v>
      </c>
      <c r="BP1" s="171">
        <f t="shared" si="1"/>
        <v>17</v>
      </c>
      <c r="BQ1" s="171">
        <f t="shared" si="1"/>
        <v>18</v>
      </c>
      <c r="BR1" s="171">
        <f t="shared" si="1"/>
        <v>19</v>
      </c>
      <c r="BS1" s="171">
        <f t="shared" si="1"/>
        <v>20</v>
      </c>
      <c r="BT1" s="171">
        <f t="shared" si="1"/>
        <v>21</v>
      </c>
      <c r="BU1" s="171">
        <f t="shared" si="1"/>
        <v>22</v>
      </c>
      <c r="BV1" s="171">
        <f t="shared" si="1"/>
        <v>23</v>
      </c>
      <c r="BW1" s="171">
        <f t="shared" si="1"/>
        <v>24</v>
      </c>
      <c r="BX1" s="171">
        <f t="shared" si="1"/>
        <v>25</v>
      </c>
      <c r="BY1" s="171">
        <f t="shared" si="1"/>
        <v>26</v>
      </c>
      <c r="BZ1" s="171">
        <f t="shared" si="1"/>
        <v>27</v>
      </c>
      <c r="CA1" s="171">
        <f t="shared" si="1"/>
        <v>28</v>
      </c>
      <c r="CB1" s="171">
        <f t="shared" si="1"/>
        <v>29</v>
      </c>
      <c r="CC1" s="171">
        <f t="shared" si="1"/>
        <v>30</v>
      </c>
      <c r="CD1" s="171">
        <f t="shared" si="1"/>
        <v>31</v>
      </c>
      <c r="CE1" s="171">
        <f t="shared" si="1"/>
        <v>32</v>
      </c>
      <c r="CF1" s="171">
        <f t="shared" si="1"/>
        <v>33</v>
      </c>
      <c r="CG1" s="171">
        <f t="shared" si="1"/>
        <v>34</v>
      </c>
      <c r="CH1" s="171">
        <f t="shared" si="1"/>
        <v>35</v>
      </c>
      <c r="CJ1" s="171">
        <v>1</v>
      </c>
      <c r="CK1" s="171">
        <f>CJ1+1</f>
        <v>2</v>
      </c>
      <c r="CL1" s="171">
        <f t="shared" ref="CL1:DR1" si="2">CK1+1</f>
        <v>3</v>
      </c>
      <c r="CM1" s="171">
        <f t="shared" si="2"/>
        <v>4</v>
      </c>
      <c r="CN1" s="171">
        <f t="shared" si="2"/>
        <v>5</v>
      </c>
      <c r="CO1" s="171">
        <f t="shared" si="2"/>
        <v>6</v>
      </c>
      <c r="CP1" s="171">
        <f t="shared" si="2"/>
        <v>7</v>
      </c>
      <c r="CQ1" s="171">
        <f t="shared" si="2"/>
        <v>8</v>
      </c>
      <c r="CR1" s="171">
        <f t="shared" si="2"/>
        <v>9</v>
      </c>
      <c r="CS1" s="171">
        <f t="shared" si="2"/>
        <v>10</v>
      </c>
      <c r="CT1" s="171">
        <f t="shared" si="2"/>
        <v>11</v>
      </c>
      <c r="CU1" s="171">
        <f t="shared" si="2"/>
        <v>12</v>
      </c>
      <c r="CV1" s="171">
        <f t="shared" si="2"/>
        <v>13</v>
      </c>
      <c r="CW1" s="171">
        <f t="shared" si="2"/>
        <v>14</v>
      </c>
      <c r="CX1" s="171">
        <f t="shared" si="2"/>
        <v>15</v>
      </c>
      <c r="CY1" s="171">
        <f t="shared" si="2"/>
        <v>16</v>
      </c>
      <c r="CZ1" s="171">
        <f t="shared" si="2"/>
        <v>17</v>
      </c>
      <c r="DA1" s="171">
        <f t="shared" si="2"/>
        <v>18</v>
      </c>
      <c r="DB1" s="171">
        <f t="shared" si="2"/>
        <v>19</v>
      </c>
      <c r="DC1" s="171">
        <f t="shared" si="2"/>
        <v>20</v>
      </c>
      <c r="DD1" s="171">
        <f t="shared" si="2"/>
        <v>21</v>
      </c>
      <c r="DE1" s="171">
        <f t="shared" si="2"/>
        <v>22</v>
      </c>
      <c r="DF1" s="171">
        <f t="shared" si="2"/>
        <v>23</v>
      </c>
      <c r="DG1" s="171">
        <f t="shared" si="2"/>
        <v>24</v>
      </c>
      <c r="DH1" s="171">
        <f t="shared" si="2"/>
        <v>25</v>
      </c>
      <c r="DI1" s="171">
        <f t="shared" si="2"/>
        <v>26</v>
      </c>
      <c r="DJ1" s="171">
        <f t="shared" si="2"/>
        <v>27</v>
      </c>
      <c r="DK1" s="171">
        <f t="shared" si="2"/>
        <v>28</v>
      </c>
      <c r="DL1" s="171">
        <f t="shared" si="2"/>
        <v>29</v>
      </c>
      <c r="DM1" s="171">
        <f t="shared" si="2"/>
        <v>30</v>
      </c>
      <c r="DN1" s="171">
        <f t="shared" si="2"/>
        <v>31</v>
      </c>
      <c r="DO1" s="171">
        <f t="shared" si="2"/>
        <v>32</v>
      </c>
      <c r="DP1" s="171">
        <f t="shared" si="2"/>
        <v>33</v>
      </c>
      <c r="DQ1" s="171">
        <f t="shared" si="2"/>
        <v>34</v>
      </c>
      <c r="DR1" s="171">
        <f t="shared" si="2"/>
        <v>35</v>
      </c>
      <c r="DS1" s="171">
        <f>DR1+1</f>
        <v>36</v>
      </c>
      <c r="DU1" s="171">
        <v>1</v>
      </c>
      <c r="DV1" s="171">
        <f>DU1+1</f>
        <v>2</v>
      </c>
      <c r="DW1" s="171">
        <f t="shared" ref="DW1:FC1" si="3">DV1+1</f>
        <v>3</v>
      </c>
      <c r="DX1" s="171">
        <f t="shared" si="3"/>
        <v>4</v>
      </c>
      <c r="DY1" s="171">
        <f t="shared" si="3"/>
        <v>5</v>
      </c>
      <c r="DZ1" s="171">
        <f t="shared" si="3"/>
        <v>6</v>
      </c>
      <c r="EA1" s="171">
        <f t="shared" si="3"/>
        <v>7</v>
      </c>
      <c r="EB1" s="171">
        <f t="shared" si="3"/>
        <v>8</v>
      </c>
      <c r="EC1" s="171">
        <f t="shared" si="3"/>
        <v>9</v>
      </c>
      <c r="ED1" s="171">
        <f t="shared" si="3"/>
        <v>10</v>
      </c>
      <c r="EE1" s="171">
        <f t="shared" si="3"/>
        <v>11</v>
      </c>
      <c r="EF1" s="171">
        <f t="shared" si="3"/>
        <v>12</v>
      </c>
      <c r="EG1" s="171">
        <f t="shared" si="3"/>
        <v>13</v>
      </c>
      <c r="EH1" s="171">
        <f t="shared" si="3"/>
        <v>14</v>
      </c>
      <c r="EI1" s="171">
        <f t="shared" si="3"/>
        <v>15</v>
      </c>
      <c r="EJ1" s="171">
        <f t="shared" si="3"/>
        <v>16</v>
      </c>
      <c r="EK1" s="171">
        <f t="shared" si="3"/>
        <v>17</v>
      </c>
      <c r="EL1" s="171">
        <f t="shared" si="3"/>
        <v>18</v>
      </c>
      <c r="EM1" s="171">
        <f t="shared" si="3"/>
        <v>19</v>
      </c>
      <c r="EN1" s="171">
        <f t="shared" si="3"/>
        <v>20</v>
      </c>
      <c r="EO1" s="171">
        <f t="shared" si="3"/>
        <v>21</v>
      </c>
      <c r="EP1" s="171">
        <f t="shared" si="3"/>
        <v>22</v>
      </c>
      <c r="EQ1" s="171">
        <f t="shared" si="3"/>
        <v>23</v>
      </c>
      <c r="ER1" s="171">
        <f t="shared" si="3"/>
        <v>24</v>
      </c>
      <c r="ES1" s="171">
        <f t="shared" si="3"/>
        <v>25</v>
      </c>
      <c r="ET1" s="171">
        <f t="shared" si="3"/>
        <v>26</v>
      </c>
      <c r="EU1" s="171">
        <f t="shared" si="3"/>
        <v>27</v>
      </c>
      <c r="EV1" s="171">
        <f t="shared" si="3"/>
        <v>28</v>
      </c>
      <c r="EW1" s="171">
        <f t="shared" si="3"/>
        <v>29</v>
      </c>
      <c r="EX1" s="171">
        <f t="shared" si="3"/>
        <v>30</v>
      </c>
      <c r="EY1" s="171">
        <f t="shared" si="3"/>
        <v>31</v>
      </c>
      <c r="EZ1" s="171">
        <f t="shared" si="3"/>
        <v>32</v>
      </c>
      <c r="FA1" s="171">
        <f t="shared" si="3"/>
        <v>33</v>
      </c>
      <c r="FB1" s="171">
        <f t="shared" si="3"/>
        <v>34</v>
      </c>
      <c r="FC1" s="171">
        <f t="shared" si="3"/>
        <v>35</v>
      </c>
      <c r="FD1" s="171">
        <f>FC1+1</f>
        <v>36</v>
      </c>
      <c r="FF1" s="171">
        <v>1</v>
      </c>
      <c r="FG1" s="171">
        <f>FF1+1</f>
        <v>2</v>
      </c>
      <c r="FH1" s="171">
        <f t="shared" ref="FH1:GP1" si="4">FG1+1</f>
        <v>3</v>
      </c>
      <c r="FI1" s="171">
        <f t="shared" si="4"/>
        <v>4</v>
      </c>
      <c r="FJ1" s="171">
        <f t="shared" si="4"/>
        <v>5</v>
      </c>
      <c r="FK1" s="171">
        <f t="shared" si="4"/>
        <v>6</v>
      </c>
      <c r="FL1" s="171">
        <f t="shared" si="4"/>
        <v>7</v>
      </c>
      <c r="FM1" s="171">
        <f t="shared" si="4"/>
        <v>8</v>
      </c>
      <c r="FN1" s="171">
        <f t="shared" si="4"/>
        <v>9</v>
      </c>
      <c r="FO1" s="171">
        <f t="shared" si="4"/>
        <v>10</v>
      </c>
      <c r="FP1" s="171">
        <f t="shared" si="4"/>
        <v>11</v>
      </c>
      <c r="FQ1" s="171">
        <f t="shared" si="4"/>
        <v>12</v>
      </c>
      <c r="FR1" s="171">
        <f t="shared" si="4"/>
        <v>13</v>
      </c>
      <c r="FS1" s="171">
        <f t="shared" si="4"/>
        <v>14</v>
      </c>
      <c r="FT1" s="171">
        <f t="shared" si="4"/>
        <v>15</v>
      </c>
      <c r="FU1" s="171">
        <f t="shared" si="4"/>
        <v>16</v>
      </c>
      <c r="FV1" s="171">
        <f t="shared" si="4"/>
        <v>17</v>
      </c>
      <c r="FW1" s="171">
        <f t="shared" si="4"/>
        <v>18</v>
      </c>
      <c r="FX1" s="171">
        <f t="shared" si="4"/>
        <v>19</v>
      </c>
      <c r="FY1" s="171">
        <f t="shared" si="4"/>
        <v>20</v>
      </c>
      <c r="FZ1" s="171">
        <f t="shared" si="4"/>
        <v>21</v>
      </c>
      <c r="GA1" s="171">
        <f t="shared" si="4"/>
        <v>22</v>
      </c>
      <c r="GB1" s="171">
        <f t="shared" si="4"/>
        <v>23</v>
      </c>
      <c r="GC1" s="171">
        <f t="shared" si="4"/>
        <v>24</v>
      </c>
      <c r="GD1" s="171">
        <f t="shared" si="4"/>
        <v>25</v>
      </c>
      <c r="GE1" s="171">
        <f t="shared" si="4"/>
        <v>26</v>
      </c>
      <c r="GF1" s="171">
        <f t="shared" si="4"/>
        <v>27</v>
      </c>
      <c r="GG1" s="171">
        <f t="shared" si="4"/>
        <v>28</v>
      </c>
      <c r="GH1" s="171">
        <f t="shared" si="4"/>
        <v>29</v>
      </c>
      <c r="GI1" s="171">
        <f t="shared" si="4"/>
        <v>30</v>
      </c>
      <c r="GJ1" s="171">
        <f t="shared" si="4"/>
        <v>31</v>
      </c>
      <c r="GK1" s="171">
        <f t="shared" si="4"/>
        <v>32</v>
      </c>
      <c r="GL1" s="171">
        <f t="shared" si="4"/>
        <v>33</v>
      </c>
      <c r="GM1" s="171">
        <f t="shared" si="4"/>
        <v>34</v>
      </c>
      <c r="GN1" s="171">
        <f t="shared" si="4"/>
        <v>35</v>
      </c>
      <c r="GO1" s="171">
        <f t="shared" si="4"/>
        <v>36</v>
      </c>
      <c r="GP1" s="171">
        <f t="shared" si="4"/>
        <v>37</v>
      </c>
      <c r="GQ1" s="187"/>
      <c r="GR1" s="171">
        <v>1</v>
      </c>
      <c r="GS1" s="171">
        <f>GR1+1</f>
        <v>2</v>
      </c>
      <c r="GT1" s="171">
        <f t="shared" ref="GT1:IA1" si="5">GS1+1</f>
        <v>3</v>
      </c>
      <c r="GU1" s="171">
        <f t="shared" si="5"/>
        <v>4</v>
      </c>
      <c r="GV1" s="171">
        <f t="shared" si="5"/>
        <v>5</v>
      </c>
      <c r="GW1" s="171">
        <f t="shared" si="5"/>
        <v>6</v>
      </c>
      <c r="GX1" s="171">
        <f t="shared" si="5"/>
        <v>7</v>
      </c>
      <c r="GY1" s="171">
        <f t="shared" si="5"/>
        <v>8</v>
      </c>
      <c r="GZ1" s="171">
        <f t="shared" si="5"/>
        <v>9</v>
      </c>
      <c r="HA1" s="171">
        <f t="shared" si="5"/>
        <v>10</v>
      </c>
      <c r="HB1" s="171">
        <f t="shared" si="5"/>
        <v>11</v>
      </c>
      <c r="HC1" s="171">
        <f t="shared" si="5"/>
        <v>12</v>
      </c>
      <c r="HD1" s="171">
        <f t="shared" si="5"/>
        <v>13</v>
      </c>
      <c r="HE1" s="171">
        <f t="shared" si="5"/>
        <v>14</v>
      </c>
      <c r="HF1" s="171">
        <f t="shared" si="5"/>
        <v>15</v>
      </c>
      <c r="HG1" s="171">
        <f t="shared" si="5"/>
        <v>16</v>
      </c>
      <c r="HH1" s="171">
        <f t="shared" si="5"/>
        <v>17</v>
      </c>
      <c r="HI1" s="171">
        <f t="shared" si="5"/>
        <v>18</v>
      </c>
      <c r="HJ1" s="171">
        <f t="shared" si="5"/>
        <v>19</v>
      </c>
      <c r="HK1" s="171">
        <f t="shared" si="5"/>
        <v>20</v>
      </c>
      <c r="HL1" s="171">
        <f t="shared" si="5"/>
        <v>21</v>
      </c>
      <c r="HM1" s="171">
        <f t="shared" si="5"/>
        <v>22</v>
      </c>
      <c r="HN1" s="171">
        <f t="shared" si="5"/>
        <v>23</v>
      </c>
      <c r="HO1" s="171">
        <f t="shared" si="5"/>
        <v>24</v>
      </c>
      <c r="HP1" s="171">
        <f t="shared" si="5"/>
        <v>25</v>
      </c>
      <c r="HQ1" s="171">
        <f t="shared" si="5"/>
        <v>26</v>
      </c>
      <c r="HR1" s="171">
        <f t="shared" si="5"/>
        <v>27</v>
      </c>
      <c r="HS1" s="171">
        <f t="shared" si="5"/>
        <v>28</v>
      </c>
      <c r="HT1" s="171">
        <f t="shared" si="5"/>
        <v>29</v>
      </c>
      <c r="HU1" s="171">
        <f t="shared" si="5"/>
        <v>30</v>
      </c>
      <c r="HV1" s="171">
        <f t="shared" si="5"/>
        <v>31</v>
      </c>
      <c r="HW1" s="171">
        <f t="shared" si="5"/>
        <v>32</v>
      </c>
      <c r="HX1" s="171">
        <f t="shared" si="5"/>
        <v>33</v>
      </c>
      <c r="HY1" s="171">
        <f t="shared" si="5"/>
        <v>34</v>
      </c>
      <c r="HZ1" s="171">
        <f t="shared" si="5"/>
        <v>35</v>
      </c>
      <c r="IA1" s="171">
        <f t="shared" si="5"/>
        <v>36</v>
      </c>
      <c r="IB1" s="171">
        <f>IA1+1</f>
        <v>37</v>
      </c>
    </row>
    <row r="2" spans="1:238" ht="13.5" customHeight="1" thickBot="1">
      <c r="A2" s="451"/>
      <c r="B2" s="220" t="s">
        <v>43</v>
      </c>
      <c r="C2" s="221" t="s">
        <v>43</v>
      </c>
      <c r="D2" s="327"/>
      <c r="E2" s="220" t="s">
        <v>25</v>
      </c>
      <c r="F2" s="222" t="s">
        <v>25</v>
      </c>
      <c r="G2" s="221" t="s">
        <v>26</v>
      </c>
      <c r="H2" s="221" t="s">
        <v>26</v>
      </c>
      <c r="I2" s="220" t="s">
        <v>2</v>
      </c>
      <c r="J2" s="221" t="s">
        <v>2</v>
      </c>
      <c r="K2" s="222"/>
      <c r="L2" s="220" t="s">
        <v>2</v>
      </c>
      <c r="M2" s="221" t="s">
        <v>2</v>
      </c>
      <c r="N2" s="222" t="s">
        <v>45</v>
      </c>
      <c r="O2" s="327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328"/>
      <c r="FZ2" s="328"/>
      <c r="GA2" s="328"/>
      <c r="GB2" s="328"/>
      <c r="GC2" s="328"/>
      <c r="GD2" s="328"/>
      <c r="GE2" s="328"/>
      <c r="GF2" s="328"/>
      <c r="GG2" s="328"/>
      <c r="GH2" s="328"/>
      <c r="GI2" s="328"/>
      <c r="GJ2" s="328"/>
      <c r="GK2" s="328"/>
      <c r="GL2" s="328"/>
      <c r="GM2" s="328"/>
      <c r="GN2" s="328"/>
      <c r="GO2" s="328"/>
      <c r="GP2" s="328"/>
      <c r="GQ2" s="187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328"/>
      <c r="HL2" s="328"/>
      <c r="HM2" s="328"/>
      <c r="HN2" s="328"/>
      <c r="HO2" s="328"/>
      <c r="HP2" s="328"/>
      <c r="HQ2" s="328"/>
      <c r="HR2" s="328"/>
      <c r="HS2" s="328"/>
      <c r="HT2" s="328"/>
      <c r="HU2" s="328"/>
      <c r="HV2" s="328"/>
      <c r="HW2" s="328"/>
      <c r="HX2" s="328"/>
      <c r="HY2" s="328"/>
      <c r="HZ2" s="328"/>
      <c r="IA2" s="328"/>
      <c r="IB2" s="328"/>
    </row>
    <row r="3" spans="1:238" s="144" customFormat="1">
      <c r="A3" s="417" t="s">
        <v>286</v>
      </c>
      <c r="B3" s="226">
        <f>SUM(P3:AX3)*VLOOKUP($A3,input,12,FALSE)</f>
        <v>0</v>
      </c>
      <c r="C3" s="329">
        <f>SUM(AZ3:CH3)*VLOOKUP($A3,input,12,FALSE)</f>
        <v>83006.110110299807</v>
      </c>
      <c r="D3" s="226">
        <f>SUM(B3:C3)</f>
        <v>83006.110110299807</v>
      </c>
      <c r="E3" s="227">
        <f>IF(Years&gt;1,SUM(CJ3:DS3)*VLOOKUP($A3,input,26,FALSE),0)</f>
        <v>0</v>
      </c>
      <c r="F3" s="228">
        <f>IF(Years&gt;1,SUM(DU3:FD3)*VLOOKUP($A3,input,26,FALSE),0)</f>
        <v>0</v>
      </c>
      <c r="G3" s="227">
        <f>IF(Years&gt;2,SUM(FF3:GP3)*VLOOKUP($A3,input,40,FALSE),0)</f>
        <v>0</v>
      </c>
      <c r="H3" s="228">
        <f>IF(Years&gt;2,SUM(GR3:IB3)*VLOOKUP($A3,input,40,FALSE),0)</f>
        <v>0</v>
      </c>
      <c r="I3" s="227">
        <f>B3+E3+G3</f>
        <v>0</v>
      </c>
      <c r="J3" s="176">
        <f>C3+F3+H3</f>
        <v>83006.110110299807</v>
      </c>
      <c r="K3" s="228">
        <f>SUM(I3:J3)</f>
        <v>83006.110110299807</v>
      </c>
      <c r="L3" s="227">
        <f>(B3*VLOOKUP($A3,input,16,FALSE))+(E3*VLOOKUP($A3,input,30,FALSE))+(G3*VLOOKUP($A3,input,44,FALSE))</f>
        <v>0</v>
      </c>
      <c r="M3" s="176">
        <f>(C3*(VLOOKUP($A3,input,16,FALSE))+(F3*VLOOKUP($A3,input,30,FALSE))+(H3*VLOOKUP($A3,input,44,FALSE)))</f>
        <v>66404.888088239852</v>
      </c>
      <c r="N3" s="228">
        <f>SUM(L3:M3)</f>
        <v>66404.888088239852</v>
      </c>
      <c r="O3" s="330"/>
      <c r="P3" s="176">
        <f t="shared" ref="P3:Y4" si="6">IF(P$1&gt;VLOOKUP($A3,input,7,FALSE),0,IF(VLOOKUP($A3,input,2,FALSE)="R",(VLOOKUP($A3,input,5,FALSE)*VLOOKUP(P$1,CS_RATE,8,FALSE))/((1+Discount_Rate)^(P$1-1)),IF(VLOOKUP($A3,input,2,FALSE)="C",VLOOKUP($A3,input,5,FALSE)*VLOOKUP(P$1,CS_RATE,6,FALSE)/((1+Discount_Rate)^(P$1-1)),0)))</f>
        <v>0</v>
      </c>
      <c r="Q3" s="176">
        <f t="shared" si="6"/>
        <v>0</v>
      </c>
      <c r="R3" s="176">
        <f t="shared" si="6"/>
        <v>0</v>
      </c>
      <c r="S3" s="176">
        <f t="shared" si="6"/>
        <v>0</v>
      </c>
      <c r="T3" s="176">
        <f t="shared" si="6"/>
        <v>0</v>
      </c>
      <c r="U3" s="176">
        <f t="shared" si="6"/>
        <v>0</v>
      </c>
      <c r="V3" s="176">
        <f t="shared" si="6"/>
        <v>0</v>
      </c>
      <c r="W3" s="176">
        <f t="shared" si="6"/>
        <v>0</v>
      </c>
      <c r="X3" s="176">
        <f t="shared" si="6"/>
        <v>0</v>
      </c>
      <c r="Y3" s="176">
        <f t="shared" si="6"/>
        <v>0</v>
      </c>
      <c r="Z3" s="176">
        <f t="shared" ref="Z3:AO33" si="7">IF(Z$1&gt;VLOOKUP($A3,input,7,FALSE),0,IF(VLOOKUP($A3,input,2,FALSE)="R",(VLOOKUP($A3,input,5,FALSE)*VLOOKUP(Z$1,CS_RATE,8,FALSE))/((1+Discount_Rate)^(Z$1-1)),IF(VLOOKUP($A3,input,2,FALSE)="C",VLOOKUP($A3,input,5,FALSE)*VLOOKUP(Z$1,CS_RATE,6,FALSE)/((1+Discount_Rate)^(Z$1-1)),0)))</f>
        <v>0</v>
      </c>
      <c r="AA3" s="176">
        <f t="shared" si="7"/>
        <v>0</v>
      </c>
      <c r="AB3" s="176">
        <f t="shared" si="7"/>
        <v>0</v>
      </c>
      <c r="AC3" s="176">
        <f t="shared" si="7"/>
        <v>0</v>
      </c>
      <c r="AD3" s="176">
        <f t="shared" si="7"/>
        <v>0</v>
      </c>
      <c r="AE3" s="176">
        <f t="shared" si="7"/>
        <v>0</v>
      </c>
      <c r="AF3" s="176">
        <f t="shared" si="7"/>
        <v>0</v>
      </c>
      <c r="AG3" s="176">
        <f t="shared" si="7"/>
        <v>0</v>
      </c>
      <c r="AH3" s="176">
        <f t="shared" si="7"/>
        <v>0</v>
      </c>
      <c r="AI3" s="176">
        <f t="shared" si="7"/>
        <v>0</v>
      </c>
      <c r="AJ3" s="176">
        <f t="shared" si="7"/>
        <v>0</v>
      </c>
      <c r="AK3" s="176">
        <f t="shared" si="7"/>
        <v>0</v>
      </c>
      <c r="AL3" s="176">
        <f t="shared" si="7"/>
        <v>0</v>
      </c>
      <c r="AM3" s="176">
        <f t="shared" si="7"/>
        <v>0</v>
      </c>
      <c r="AN3" s="176">
        <f t="shared" si="7"/>
        <v>0</v>
      </c>
      <c r="AO3" s="176">
        <f t="shared" si="7"/>
        <v>0</v>
      </c>
      <c r="AP3" s="176">
        <f t="shared" ref="AJ3:AX33" si="8">IF(AP$1&gt;VLOOKUP($A3,input,7,FALSE),0,IF(VLOOKUP($A3,input,2,FALSE)="R",(VLOOKUP($A3,input,5,FALSE)*VLOOKUP(AP$1,CS_RATE,8,FALSE))/((1+Discount_Rate)^(AP$1-1)),IF(VLOOKUP($A3,input,2,FALSE)="C",VLOOKUP($A3,input,5,FALSE)*VLOOKUP(AP$1,CS_RATE,6,FALSE)/((1+Discount_Rate)^(AP$1-1)),0)))</f>
        <v>0</v>
      </c>
      <c r="AQ3" s="176">
        <f t="shared" si="8"/>
        <v>0</v>
      </c>
      <c r="AR3" s="176">
        <f t="shared" si="8"/>
        <v>0</v>
      </c>
      <c r="AS3" s="176">
        <f t="shared" si="8"/>
        <v>0</v>
      </c>
      <c r="AT3" s="176">
        <f t="shared" si="8"/>
        <v>0</v>
      </c>
      <c r="AU3" s="176">
        <f t="shared" si="8"/>
        <v>0</v>
      </c>
      <c r="AV3" s="176">
        <f t="shared" si="8"/>
        <v>0</v>
      </c>
      <c r="AW3" s="176">
        <f t="shared" si="8"/>
        <v>0</v>
      </c>
      <c r="AX3" s="176">
        <f t="shared" si="8"/>
        <v>0</v>
      </c>
      <c r="AY3" s="187"/>
      <c r="AZ3" s="176">
        <f t="shared" ref="AZ3:BI4" si="9">IF(AZ$1&gt;VLOOKUP($A3,input,7,FALSE),0,IF(VLOOKUP($A3,input,2,FALSE)="R",(VLOOKUP($A3,input,6,FALSE)*VLOOKUP(AZ$1,CS_RATE,9,FALSE))/((1+Discount_Rate)^(AZ$1-1)),IF(VLOOKUP($A3,input,2,FALSE)="C",VLOOKUP($A3,input,6,FALSE)*VLOOKUP(AZ$1,CS_RATE,7,FALSE)/((1+Discount_Rate)^(AZ$1-1)),0)))</f>
        <v>35.179270158911613</v>
      </c>
      <c r="BA3" s="176">
        <f t="shared" si="9"/>
        <v>33.508877434236005</v>
      </c>
      <c r="BB3" s="176">
        <f t="shared" si="9"/>
        <v>31.943937459456148</v>
      </c>
      <c r="BC3" s="176">
        <f t="shared" si="9"/>
        <v>30.447807407340527</v>
      </c>
      <c r="BD3" s="176">
        <f t="shared" si="9"/>
        <v>29.003242708002393</v>
      </c>
      <c r="BE3" s="176">
        <f t="shared" si="9"/>
        <v>27.621928096872285</v>
      </c>
      <c r="BF3" s="176">
        <f t="shared" si="9"/>
        <v>26.314956667557311</v>
      </c>
      <c r="BG3" s="176">
        <f t="shared" si="9"/>
        <v>25.060585139425601</v>
      </c>
      <c r="BH3" s="176">
        <f t="shared" si="9"/>
        <v>23.864826842636386</v>
      </c>
      <c r="BI3" s="176">
        <f t="shared" si="9"/>
        <v>22.725221628096431</v>
      </c>
      <c r="BJ3" s="176">
        <f t="shared" ref="BJ3:BY33" si="10">IF(BJ$1&gt;VLOOKUP($A3,input,7,FALSE),0,IF(VLOOKUP($A3,input,2,FALSE)="R",(VLOOKUP($A3,input,6,FALSE)*VLOOKUP(BJ$1,CS_RATE,9,FALSE))/((1+Discount_Rate)^(BJ$1-1)),IF(VLOOKUP($A3,input,2,FALSE)="C",VLOOKUP($A3,input,6,FALSE)*VLOOKUP(BJ$1,CS_RATE,7,FALSE)/((1+Discount_Rate)^(BJ$1-1)),0)))</f>
        <v>21.641858622592654</v>
      </c>
      <c r="BK3" s="176">
        <f t="shared" si="10"/>
        <v>20.610141995764589</v>
      </c>
      <c r="BL3" s="176">
        <f t="shared" si="10"/>
        <v>19.629215897947297</v>
      </c>
      <c r="BM3" s="176">
        <f t="shared" si="10"/>
        <v>18.694976329974235</v>
      </c>
      <c r="BN3" s="176">
        <f t="shared" si="10"/>
        <v>17.805201277288198</v>
      </c>
      <c r="BO3" s="176">
        <f t="shared" si="10"/>
        <v>16.957774480647451</v>
      </c>
      <c r="BP3" s="176">
        <f t="shared" si="10"/>
        <v>16.150680402771354</v>
      </c>
      <c r="BQ3" s="176">
        <f t="shared" si="10"/>
        <v>15.381999434545111</v>
      </c>
      <c r="BR3" s="176">
        <f t="shared" si="10"/>
        <v>14.649903329382093</v>
      </c>
      <c r="BS3" s="176">
        <f t="shared" si="10"/>
        <v>13.952650854884613</v>
      </c>
      <c r="BT3" s="176">
        <f t="shared" si="10"/>
        <v>0</v>
      </c>
      <c r="BU3" s="176">
        <f t="shared" si="10"/>
        <v>0</v>
      </c>
      <c r="BV3" s="176">
        <f t="shared" si="10"/>
        <v>0</v>
      </c>
      <c r="BW3" s="176">
        <f t="shared" si="10"/>
        <v>0</v>
      </c>
      <c r="BX3" s="176">
        <f t="shared" si="10"/>
        <v>0</v>
      </c>
      <c r="BY3" s="176">
        <f t="shared" si="10"/>
        <v>0</v>
      </c>
      <c r="BZ3" s="176">
        <f t="shared" ref="BT3:CH33" si="11">IF(BZ$1&gt;VLOOKUP($A3,input,7,FALSE),0,IF(VLOOKUP($A3,input,2,FALSE)="R",(VLOOKUP($A3,input,6,FALSE)*VLOOKUP(BZ$1,CS_RATE,9,FALSE))/((1+Discount_Rate)^(BZ$1-1)),IF(VLOOKUP($A3,input,2,FALSE)="C",VLOOKUP($A3,input,6,FALSE)*VLOOKUP(BZ$1,CS_RATE,7,FALSE)/((1+Discount_Rate)^(BZ$1-1)),0)))</f>
        <v>0</v>
      </c>
      <c r="CA3" s="176">
        <f t="shared" si="11"/>
        <v>0</v>
      </c>
      <c r="CB3" s="176">
        <f t="shared" si="11"/>
        <v>0</v>
      </c>
      <c r="CC3" s="176">
        <f t="shared" si="11"/>
        <v>0</v>
      </c>
      <c r="CD3" s="176">
        <f t="shared" si="11"/>
        <v>0</v>
      </c>
      <c r="CE3" s="176">
        <f t="shared" si="11"/>
        <v>0</v>
      </c>
      <c r="CF3" s="176">
        <f t="shared" si="11"/>
        <v>0</v>
      </c>
      <c r="CG3" s="176">
        <f t="shared" si="11"/>
        <v>0</v>
      </c>
      <c r="CH3" s="176">
        <f t="shared" si="11"/>
        <v>0</v>
      </c>
      <c r="CJ3" s="176">
        <v>0</v>
      </c>
      <c r="CK3" s="176">
        <f t="shared" ref="CK3:CT4" si="12">IF(CK$1-1&gt;VLOOKUP($A3,input,7,FALSE),0,IF(VLOOKUP($A3,input,2,FALSE)="R",(VLOOKUP($A3,input,19,FALSE)*VLOOKUP(CK$1,CS_RATE,8,FALSE))/((1+Discount_Rate)^(CK$1-1)),IF(VLOOKUP($A3,input,2,FALSE)="C",VLOOKUP($A3,input,19,FALSE)*VLOOKUP(CK$1,CS_RATE,6,FALSE)/((1+Discount_Rate)^(CK$1-1)),0)))</f>
        <v>0</v>
      </c>
      <c r="CL3" s="176">
        <f t="shared" si="12"/>
        <v>0</v>
      </c>
      <c r="CM3" s="176">
        <f t="shared" si="12"/>
        <v>0</v>
      </c>
      <c r="CN3" s="176">
        <f t="shared" si="12"/>
        <v>0</v>
      </c>
      <c r="CO3" s="176">
        <f t="shared" si="12"/>
        <v>0</v>
      </c>
      <c r="CP3" s="176">
        <f t="shared" si="12"/>
        <v>0</v>
      </c>
      <c r="CQ3" s="176">
        <f t="shared" si="12"/>
        <v>0</v>
      </c>
      <c r="CR3" s="176">
        <f t="shared" si="12"/>
        <v>0</v>
      </c>
      <c r="CS3" s="176">
        <f t="shared" si="12"/>
        <v>0</v>
      </c>
      <c r="CT3" s="176">
        <f t="shared" si="12"/>
        <v>0</v>
      </c>
      <c r="CU3" s="176">
        <f t="shared" ref="CU3:DJ33" si="13">IF(CU$1-1&gt;VLOOKUP($A3,input,7,FALSE),0,IF(VLOOKUP($A3,input,2,FALSE)="R",(VLOOKUP($A3,input,19,FALSE)*VLOOKUP(CU$1,CS_RATE,8,FALSE))/((1+Discount_Rate)^(CU$1-1)),IF(VLOOKUP($A3,input,2,FALSE)="C",VLOOKUP($A3,input,19,FALSE)*VLOOKUP(CU$1,CS_RATE,6,FALSE)/((1+Discount_Rate)^(CU$1-1)),0)))</f>
        <v>0</v>
      </c>
      <c r="CV3" s="176">
        <f t="shared" si="13"/>
        <v>0</v>
      </c>
      <c r="CW3" s="176">
        <f t="shared" si="13"/>
        <v>0</v>
      </c>
      <c r="CX3" s="176">
        <f t="shared" si="13"/>
        <v>0</v>
      </c>
      <c r="CY3" s="176">
        <f t="shared" si="13"/>
        <v>0</v>
      </c>
      <c r="CZ3" s="176">
        <f t="shared" si="13"/>
        <v>0</v>
      </c>
      <c r="DA3" s="176">
        <f t="shared" si="13"/>
        <v>0</v>
      </c>
      <c r="DB3" s="176">
        <f t="shared" si="13"/>
        <v>0</v>
      </c>
      <c r="DC3" s="176">
        <f t="shared" si="13"/>
        <v>0</v>
      </c>
      <c r="DD3" s="176">
        <f t="shared" si="13"/>
        <v>0</v>
      </c>
      <c r="DE3" s="176">
        <f t="shared" si="13"/>
        <v>0</v>
      </c>
      <c r="DF3" s="176">
        <f t="shared" si="13"/>
        <v>0</v>
      </c>
      <c r="DG3" s="176">
        <f t="shared" si="13"/>
        <v>0</v>
      </c>
      <c r="DH3" s="176">
        <f t="shared" si="13"/>
        <v>0</v>
      </c>
      <c r="DI3" s="176">
        <f t="shared" si="13"/>
        <v>0</v>
      </c>
      <c r="DJ3" s="176">
        <f t="shared" si="13"/>
        <v>0</v>
      </c>
      <c r="DK3" s="176">
        <f t="shared" ref="DE3:DS33" si="14">IF(DK$1-1&gt;VLOOKUP($A3,input,7,FALSE),0,IF(VLOOKUP($A3,input,2,FALSE)="R",(VLOOKUP($A3,input,19,FALSE)*VLOOKUP(DK$1,CS_RATE,8,FALSE))/((1+Discount_Rate)^(DK$1-1)),IF(VLOOKUP($A3,input,2,FALSE)="C",VLOOKUP($A3,input,19,FALSE)*VLOOKUP(DK$1,CS_RATE,6,FALSE)/((1+Discount_Rate)^(DK$1-1)),0)))</f>
        <v>0</v>
      </c>
      <c r="DL3" s="176">
        <f t="shared" si="14"/>
        <v>0</v>
      </c>
      <c r="DM3" s="176">
        <f t="shared" si="14"/>
        <v>0</v>
      </c>
      <c r="DN3" s="176">
        <f t="shared" si="14"/>
        <v>0</v>
      </c>
      <c r="DO3" s="176">
        <f t="shared" si="14"/>
        <v>0</v>
      </c>
      <c r="DP3" s="176">
        <f t="shared" si="14"/>
        <v>0</v>
      </c>
      <c r="DQ3" s="176">
        <f t="shared" si="14"/>
        <v>0</v>
      </c>
      <c r="DR3" s="176">
        <f t="shared" si="14"/>
        <v>0</v>
      </c>
      <c r="DS3" s="176">
        <f t="shared" si="14"/>
        <v>0</v>
      </c>
      <c r="DT3" s="187"/>
      <c r="DU3" s="176">
        <v>0</v>
      </c>
      <c r="DV3" s="176">
        <f t="shared" ref="DV3:EE4" si="15">IF(DV$1-1&gt;VLOOKUP($A3,input,7,FALSE),0,IF(VLOOKUP($A3,input,2,FALSE)="R",(VLOOKUP($A3,input,20,FALSE)*VLOOKUP(DV$1,CS_RATE,9,FALSE))/((1+Discount_Rate)^(DV$1-1)),IF(VLOOKUP($A3,input,2,FALSE)="C",VLOOKUP($A3,input,20,FALSE)*VLOOKUP(DV$1,CS_RATE,7,FALSE)/((1+Discount_Rate)^(DV$1-1)),0)))</f>
        <v>33.508877434236005</v>
      </c>
      <c r="DW3" s="176">
        <f t="shared" si="15"/>
        <v>31.943937459456148</v>
      </c>
      <c r="DX3" s="176">
        <f t="shared" si="15"/>
        <v>30.447807407340527</v>
      </c>
      <c r="DY3" s="176">
        <f t="shared" si="15"/>
        <v>29.003242708002393</v>
      </c>
      <c r="DZ3" s="176">
        <f t="shared" si="15"/>
        <v>27.621928096872285</v>
      </c>
      <c r="EA3" s="176">
        <f t="shared" si="15"/>
        <v>26.314956667557311</v>
      </c>
      <c r="EB3" s="176">
        <f t="shared" si="15"/>
        <v>25.060585139425601</v>
      </c>
      <c r="EC3" s="176">
        <f t="shared" si="15"/>
        <v>23.864826842636386</v>
      </c>
      <c r="ED3" s="176">
        <f t="shared" si="15"/>
        <v>22.725221628096431</v>
      </c>
      <c r="EE3" s="176">
        <f t="shared" si="15"/>
        <v>21.641858622592654</v>
      </c>
      <c r="EF3" s="176">
        <f t="shared" ref="EF3:EU33" si="16">IF(EF$1-1&gt;VLOOKUP($A3,input,7,FALSE),0,IF(VLOOKUP($A3,input,2,FALSE)="R",(VLOOKUP($A3,input,20,FALSE)*VLOOKUP(EF$1,CS_RATE,9,FALSE))/((1+Discount_Rate)^(EF$1-1)),IF(VLOOKUP($A3,input,2,FALSE)="C",VLOOKUP($A3,input,20,FALSE)*VLOOKUP(EF$1,CS_RATE,7,FALSE)/((1+Discount_Rate)^(EF$1-1)),0)))</f>
        <v>20.610141995764589</v>
      </c>
      <c r="EG3" s="176">
        <f t="shared" si="16"/>
        <v>19.629215897947297</v>
      </c>
      <c r="EH3" s="176">
        <f t="shared" si="16"/>
        <v>18.694976329974235</v>
      </c>
      <c r="EI3" s="176">
        <f t="shared" si="16"/>
        <v>17.805201277288198</v>
      </c>
      <c r="EJ3" s="176">
        <f t="shared" si="16"/>
        <v>16.957774480647451</v>
      </c>
      <c r="EK3" s="176">
        <f t="shared" si="16"/>
        <v>16.150680402771354</v>
      </c>
      <c r="EL3" s="176">
        <f t="shared" si="16"/>
        <v>15.381999434545111</v>
      </c>
      <c r="EM3" s="176">
        <f t="shared" si="16"/>
        <v>14.649903329382093</v>
      </c>
      <c r="EN3" s="176">
        <f t="shared" si="16"/>
        <v>13.952650854884613</v>
      </c>
      <c r="EO3" s="176">
        <f t="shared" si="16"/>
        <v>13.288583651461094</v>
      </c>
      <c r="EP3" s="176">
        <f t="shared" si="16"/>
        <v>0</v>
      </c>
      <c r="EQ3" s="176">
        <f t="shared" si="16"/>
        <v>0</v>
      </c>
      <c r="ER3" s="176">
        <f t="shared" si="16"/>
        <v>0</v>
      </c>
      <c r="ES3" s="176">
        <f t="shared" si="16"/>
        <v>0</v>
      </c>
      <c r="ET3" s="176">
        <f t="shared" si="16"/>
        <v>0</v>
      </c>
      <c r="EU3" s="176">
        <f t="shared" si="16"/>
        <v>0</v>
      </c>
      <c r="EV3" s="176">
        <f t="shared" ref="EP3:FD33" si="17">IF(EV$1-1&gt;VLOOKUP($A3,input,7,FALSE),0,IF(VLOOKUP($A3,input,2,FALSE)="R",(VLOOKUP($A3,input,20,FALSE)*VLOOKUP(EV$1,CS_RATE,9,FALSE))/((1+Discount_Rate)^(EV$1-1)),IF(VLOOKUP($A3,input,2,FALSE)="C",VLOOKUP($A3,input,20,FALSE)*VLOOKUP(EV$1,CS_RATE,7,FALSE)/((1+Discount_Rate)^(EV$1-1)),0)))</f>
        <v>0</v>
      </c>
      <c r="EW3" s="176">
        <f t="shared" si="17"/>
        <v>0</v>
      </c>
      <c r="EX3" s="176">
        <f t="shared" si="17"/>
        <v>0</v>
      </c>
      <c r="EY3" s="176">
        <f t="shared" si="17"/>
        <v>0</v>
      </c>
      <c r="EZ3" s="176">
        <f t="shared" si="17"/>
        <v>0</v>
      </c>
      <c r="FA3" s="176">
        <f t="shared" si="17"/>
        <v>0</v>
      </c>
      <c r="FB3" s="176">
        <f t="shared" si="17"/>
        <v>0</v>
      </c>
      <c r="FC3" s="176">
        <f t="shared" si="17"/>
        <v>0</v>
      </c>
      <c r="FD3" s="176">
        <f t="shared" si="17"/>
        <v>0</v>
      </c>
      <c r="FF3" s="176">
        <v>0</v>
      </c>
      <c r="FG3" s="176">
        <v>0</v>
      </c>
      <c r="FH3" s="176">
        <f t="shared" ref="FH3:FQ4" si="18">IF(FH$1-2&gt;VLOOKUP($A3,input,7,FALSE),0,IF(VLOOKUP($A3,input,2,FALSE)="R",(VLOOKUP($A3,input,33,FALSE)*VLOOKUP(FH$1,CS_RATE,8,FALSE))/((1+Discount_Rate)^(FH$1-1)),IF(VLOOKUP($A3,input,2,FALSE)="C",VLOOKUP($A3,input,33,FALSE)*VLOOKUP(FH$1,CS_RATE,6,FALSE)/((1+Discount_Rate)^(FH$1-1)),0)))</f>
        <v>0</v>
      </c>
      <c r="FI3" s="176">
        <f t="shared" si="18"/>
        <v>0</v>
      </c>
      <c r="FJ3" s="176">
        <f t="shared" si="18"/>
        <v>0</v>
      </c>
      <c r="FK3" s="176">
        <f t="shared" si="18"/>
        <v>0</v>
      </c>
      <c r="FL3" s="176">
        <f t="shared" si="18"/>
        <v>0</v>
      </c>
      <c r="FM3" s="176">
        <f t="shared" si="18"/>
        <v>0</v>
      </c>
      <c r="FN3" s="176">
        <f t="shared" si="18"/>
        <v>0</v>
      </c>
      <c r="FO3" s="176">
        <f t="shared" si="18"/>
        <v>0</v>
      </c>
      <c r="FP3" s="176">
        <f t="shared" si="18"/>
        <v>0</v>
      </c>
      <c r="FQ3" s="176">
        <f t="shared" si="18"/>
        <v>0</v>
      </c>
      <c r="FR3" s="176">
        <f t="shared" ref="FR3:GG33" si="19">IF(FR$1-2&gt;VLOOKUP($A3,input,7,FALSE),0,IF(VLOOKUP($A3,input,2,FALSE)="R",(VLOOKUP($A3,input,33,FALSE)*VLOOKUP(FR$1,CS_RATE,8,FALSE))/((1+Discount_Rate)^(FR$1-1)),IF(VLOOKUP($A3,input,2,FALSE)="C",VLOOKUP($A3,input,33,FALSE)*VLOOKUP(FR$1,CS_RATE,6,FALSE)/((1+Discount_Rate)^(FR$1-1)),0)))</f>
        <v>0</v>
      </c>
      <c r="FS3" s="176">
        <f t="shared" si="19"/>
        <v>0</v>
      </c>
      <c r="FT3" s="176">
        <f t="shared" si="19"/>
        <v>0</v>
      </c>
      <c r="FU3" s="176">
        <f t="shared" si="19"/>
        <v>0</v>
      </c>
      <c r="FV3" s="176">
        <f t="shared" si="19"/>
        <v>0</v>
      </c>
      <c r="FW3" s="176">
        <f t="shared" si="19"/>
        <v>0</v>
      </c>
      <c r="FX3" s="176">
        <f t="shared" si="19"/>
        <v>0</v>
      </c>
      <c r="FY3" s="176">
        <f t="shared" si="19"/>
        <v>0</v>
      </c>
      <c r="FZ3" s="176">
        <f t="shared" si="19"/>
        <v>0</v>
      </c>
      <c r="GA3" s="176">
        <f t="shared" si="19"/>
        <v>0</v>
      </c>
      <c r="GB3" s="176">
        <f t="shared" si="19"/>
        <v>0</v>
      </c>
      <c r="GC3" s="176">
        <f t="shared" si="19"/>
        <v>0</v>
      </c>
      <c r="GD3" s="176">
        <f t="shared" si="19"/>
        <v>0</v>
      </c>
      <c r="GE3" s="176">
        <f t="shared" si="19"/>
        <v>0</v>
      </c>
      <c r="GF3" s="176">
        <f t="shared" si="19"/>
        <v>0</v>
      </c>
      <c r="GG3" s="176">
        <f t="shared" si="19"/>
        <v>0</v>
      </c>
      <c r="GH3" s="176">
        <f t="shared" ref="GB3:GP33" si="20">IF(GH$1-2&gt;VLOOKUP($A3,input,7,FALSE),0,IF(VLOOKUP($A3,input,2,FALSE)="R",(VLOOKUP($A3,input,33,FALSE)*VLOOKUP(GH$1,CS_RATE,8,FALSE))/((1+Discount_Rate)^(GH$1-1)),IF(VLOOKUP($A3,input,2,FALSE)="C",VLOOKUP($A3,input,33,FALSE)*VLOOKUP(GH$1,CS_RATE,6,FALSE)/((1+Discount_Rate)^(GH$1-1)),0)))</f>
        <v>0</v>
      </c>
      <c r="GI3" s="176">
        <f t="shared" si="20"/>
        <v>0</v>
      </c>
      <c r="GJ3" s="176">
        <f t="shared" si="20"/>
        <v>0</v>
      </c>
      <c r="GK3" s="176">
        <f t="shared" si="20"/>
        <v>0</v>
      </c>
      <c r="GL3" s="176">
        <f t="shared" si="20"/>
        <v>0</v>
      </c>
      <c r="GM3" s="176">
        <f t="shared" si="20"/>
        <v>0</v>
      </c>
      <c r="GN3" s="176">
        <f t="shared" si="20"/>
        <v>0</v>
      </c>
      <c r="GO3" s="176">
        <f t="shared" si="20"/>
        <v>0</v>
      </c>
      <c r="GP3" s="176">
        <f t="shared" si="20"/>
        <v>0</v>
      </c>
      <c r="GQ3" s="187"/>
      <c r="GR3" s="176">
        <v>0</v>
      </c>
      <c r="GS3" s="176">
        <v>0</v>
      </c>
      <c r="GT3" s="176">
        <f t="shared" ref="GT3:HC4" si="21">IF(GT$1-2&gt;VLOOKUP($A3,input,7,FALSE),0,IF(VLOOKUP($A3,input,2,FALSE)="R",(VLOOKUP($A3,input,34,FALSE)*VLOOKUP(GT$1,CS_RATE,9,FALSE))/((1+Discount_Rate)^(GT$1-1)),IF(VLOOKUP($A3,input,2,FALSE)="C",VLOOKUP($A3,input,34,FALSE)*VLOOKUP(GT$1,CS_RATE,7,FALSE)/((1+Discount_Rate)^(GT$1-1)),0)))</f>
        <v>31.943937459456148</v>
      </c>
      <c r="GU3" s="176">
        <f t="shared" si="21"/>
        <v>30.447807407340527</v>
      </c>
      <c r="GV3" s="176">
        <f t="shared" si="21"/>
        <v>29.003242708002393</v>
      </c>
      <c r="GW3" s="176">
        <f t="shared" si="21"/>
        <v>27.621928096872285</v>
      </c>
      <c r="GX3" s="176">
        <f t="shared" si="21"/>
        <v>26.314956667557311</v>
      </c>
      <c r="GY3" s="176">
        <f t="shared" si="21"/>
        <v>25.060585139425601</v>
      </c>
      <c r="GZ3" s="176">
        <f t="shared" si="21"/>
        <v>23.864826842636386</v>
      </c>
      <c r="HA3" s="176">
        <f t="shared" si="21"/>
        <v>22.725221628096431</v>
      </c>
      <c r="HB3" s="176">
        <f t="shared" si="21"/>
        <v>21.641858622592654</v>
      </c>
      <c r="HC3" s="176">
        <f t="shared" si="21"/>
        <v>20.610141995764589</v>
      </c>
      <c r="HD3" s="176">
        <f t="shared" ref="HD3:HS33" si="22">IF(HD$1-2&gt;VLOOKUP($A3,input,7,FALSE),0,IF(VLOOKUP($A3,input,2,FALSE)="R",(VLOOKUP($A3,input,34,FALSE)*VLOOKUP(HD$1,CS_RATE,9,FALSE))/((1+Discount_Rate)^(HD$1-1)),IF(VLOOKUP($A3,input,2,FALSE)="C",VLOOKUP($A3,input,34,FALSE)*VLOOKUP(HD$1,CS_RATE,7,FALSE)/((1+Discount_Rate)^(HD$1-1)),0)))</f>
        <v>19.629215897947297</v>
      </c>
      <c r="HE3" s="176">
        <f t="shared" si="22"/>
        <v>18.694976329974235</v>
      </c>
      <c r="HF3" s="176">
        <f t="shared" si="22"/>
        <v>17.805201277288198</v>
      </c>
      <c r="HG3" s="176">
        <f t="shared" si="22"/>
        <v>16.957774480647451</v>
      </c>
      <c r="HH3" s="176">
        <f t="shared" si="22"/>
        <v>16.150680402771354</v>
      </c>
      <c r="HI3" s="176">
        <f t="shared" si="22"/>
        <v>15.381999434545111</v>
      </c>
      <c r="HJ3" s="176">
        <f t="shared" si="22"/>
        <v>14.649903329382093</v>
      </c>
      <c r="HK3" s="176">
        <f t="shared" si="22"/>
        <v>13.952650854884613</v>
      </c>
      <c r="HL3" s="176">
        <f t="shared" si="22"/>
        <v>13.288583651461094</v>
      </c>
      <c r="HM3" s="176">
        <f t="shared" si="22"/>
        <v>12.65612228804957</v>
      </c>
      <c r="HN3" s="176">
        <f t="shared" si="22"/>
        <v>0</v>
      </c>
      <c r="HO3" s="176">
        <f t="shared" si="22"/>
        <v>0</v>
      </c>
      <c r="HP3" s="176">
        <f t="shared" si="22"/>
        <v>0</v>
      </c>
      <c r="HQ3" s="176">
        <f t="shared" si="22"/>
        <v>0</v>
      </c>
      <c r="HR3" s="176">
        <f t="shared" si="22"/>
        <v>0</v>
      </c>
      <c r="HS3" s="176">
        <f t="shared" si="22"/>
        <v>0</v>
      </c>
      <c r="HT3" s="176">
        <f t="shared" ref="HN3:IB33" si="23">IF(HT$1-2&gt;VLOOKUP($A3,input,7,FALSE),0,IF(VLOOKUP($A3,input,2,FALSE)="R",(VLOOKUP($A3,input,34,FALSE)*VLOOKUP(HT$1,CS_RATE,9,FALSE))/((1+Discount_Rate)^(HT$1-1)),IF(VLOOKUP($A3,input,2,FALSE)="C",VLOOKUP($A3,input,34,FALSE)*VLOOKUP(HT$1,CS_RATE,7,FALSE)/((1+Discount_Rate)^(HT$1-1)),0)))</f>
        <v>0</v>
      </c>
      <c r="HU3" s="176">
        <f t="shared" si="23"/>
        <v>0</v>
      </c>
      <c r="HV3" s="176">
        <f t="shared" si="23"/>
        <v>0</v>
      </c>
      <c r="HW3" s="176">
        <f t="shared" si="23"/>
        <v>0</v>
      </c>
      <c r="HX3" s="176">
        <f t="shared" si="23"/>
        <v>0</v>
      </c>
      <c r="HY3" s="176">
        <f t="shared" si="23"/>
        <v>0</v>
      </c>
      <c r="HZ3" s="176">
        <f t="shared" si="23"/>
        <v>0</v>
      </c>
      <c r="IA3" s="176">
        <f t="shared" si="23"/>
        <v>0</v>
      </c>
      <c r="IB3" s="176">
        <f t="shared" si="23"/>
        <v>0</v>
      </c>
      <c r="IC3" s="176"/>
      <c r="ID3" s="176"/>
    </row>
    <row r="4" spans="1:238" s="144" customFormat="1">
      <c r="A4" s="188" t="s">
        <v>287</v>
      </c>
      <c r="B4" s="226">
        <f>SUM(P4:AX4)*VLOOKUP($A4,input,12,FALSE)</f>
        <v>0</v>
      </c>
      <c r="C4" s="329">
        <f>SUM(AZ4:CH4)*VLOOKUP($A4,input,12,FALSE)</f>
        <v>9222.9011233666461</v>
      </c>
      <c r="D4" s="226">
        <f>SUM(B4:C4)</f>
        <v>9222.9011233666461</v>
      </c>
      <c r="E4" s="227">
        <f>IF(Years&gt;1,SUM(CJ4:DS4)*VLOOKUP($A4,input,26,FALSE),0)</f>
        <v>0</v>
      </c>
      <c r="F4" s="228">
        <f>IF(Years&gt;1,SUM(DU4:FD4)*VLOOKUP($A4,input,26,FALSE),0)</f>
        <v>0</v>
      </c>
      <c r="G4" s="227">
        <f>IF(Years&gt;2,SUM(FF4:GP4)*VLOOKUP($A4,input,40,FALSE),0)</f>
        <v>0</v>
      </c>
      <c r="H4" s="228">
        <f>IF(Years&gt;2,SUM(GR4:IB4)*VLOOKUP($A4,input,40,FALSE),0)</f>
        <v>0</v>
      </c>
      <c r="I4" s="227">
        <f>B4+E4+G4</f>
        <v>0</v>
      </c>
      <c r="J4" s="176">
        <f>C4+F4+H4</f>
        <v>9222.9011233666461</v>
      </c>
      <c r="K4" s="228">
        <f>SUM(I4:J4)</f>
        <v>9222.9011233666461</v>
      </c>
      <c r="L4" s="227">
        <f>(B4*VLOOKUP($A4,input,16,FALSE))+(E4*VLOOKUP($A4,input,30,FALSE))+(G4*VLOOKUP($A4,input,44,FALSE))</f>
        <v>0</v>
      </c>
      <c r="M4" s="176">
        <f>(C4*(VLOOKUP($A4,input,16,FALSE))+(F4*VLOOKUP($A4,input,30,FALSE))+(H4*VLOOKUP($A4,input,44,FALSE)))</f>
        <v>7378.3208986933168</v>
      </c>
      <c r="N4" s="228">
        <f>SUM(L4:M4)</f>
        <v>7378.3208986933168</v>
      </c>
      <c r="O4" s="330"/>
      <c r="P4" s="176">
        <f t="shared" si="6"/>
        <v>0</v>
      </c>
      <c r="Q4" s="176">
        <f t="shared" si="6"/>
        <v>0</v>
      </c>
      <c r="R4" s="176">
        <f t="shared" si="6"/>
        <v>0</v>
      </c>
      <c r="S4" s="176">
        <f t="shared" si="6"/>
        <v>0</v>
      </c>
      <c r="T4" s="176">
        <f t="shared" si="6"/>
        <v>0</v>
      </c>
      <c r="U4" s="176">
        <f t="shared" si="6"/>
        <v>0</v>
      </c>
      <c r="V4" s="176">
        <f t="shared" si="6"/>
        <v>0</v>
      </c>
      <c r="W4" s="176">
        <f t="shared" si="6"/>
        <v>0</v>
      </c>
      <c r="X4" s="176">
        <f t="shared" si="6"/>
        <v>0</v>
      </c>
      <c r="Y4" s="176">
        <f t="shared" si="6"/>
        <v>0</v>
      </c>
      <c r="Z4" s="176">
        <f t="shared" si="7"/>
        <v>0</v>
      </c>
      <c r="AA4" s="176">
        <f t="shared" si="7"/>
        <v>0</v>
      </c>
      <c r="AB4" s="176">
        <f t="shared" si="7"/>
        <v>0</v>
      </c>
      <c r="AC4" s="176">
        <f t="shared" si="7"/>
        <v>0</v>
      </c>
      <c r="AD4" s="176">
        <f t="shared" si="7"/>
        <v>0</v>
      </c>
      <c r="AE4" s="176">
        <f t="shared" si="7"/>
        <v>0</v>
      </c>
      <c r="AF4" s="176">
        <f t="shared" si="7"/>
        <v>0</v>
      </c>
      <c r="AG4" s="176">
        <f t="shared" si="7"/>
        <v>0</v>
      </c>
      <c r="AH4" s="176">
        <f t="shared" si="7"/>
        <v>0</v>
      </c>
      <c r="AI4" s="176">
        <f t="shared" si="7"/>
        <v>0</v>
      </c>
      <c r="AJ4" s="176">
        <f t="shared" si="7"/>
        <v>0</v>
      </c>
      <c r="AK4" s="176">
        <f t="shared" si="7"/>
        <v>0</v>
      </c>
      <c r="AL4" s="176">
        <f t="shared" si="7"/>
        <v>0</v>
      </c>
      <c r="AM4" s="176">
        <f t="shared" si="7"/>
        <v>0</v>
      </c>
      <c r="AN4" s="176">
        <f t="shared" si="7"/>
        <v>0</v>
      </c>
      <c r="AO4" s="176">
        <f t="shared" si="7"/>
        <v>0</v>
      </c>
      <c r="AP4" s="176">
        <f t="shared" si="8"/>
        <v>0</v>
      </c>
      <c r="AQ4" s="176">
        <f t="shared" si="8"/>
        <v>0</v>
      </c>
      <c r="AR4" s="176">
        <f t="shared" si="8"/>
        <v>0</v>
      </c>
      <c r="AS4" s="176">
        <f t="shared" si="8"/>
        <v>0</v>
      </c>
      <c r="AT4" s="176">
        <f t="shared" si="8"/>
        <v>0</v>
      </c>
      <c r="AU4" s="176">
        <f t="shared" si="8"/>
        <v>0</v>
      </c>
      <c r="AV4" s="176">
        <f t="shared" si="8"/>
        <v>0</v>
      </c>
      <c r="AW4" s="176">
        <f t="shared" si="8"/>
        <v>0</v>
      </c>
      <c r="AX4" s="176">
        <f t="shared" si="8"/>
        <v>0</v>
      </c>
      <c r="AY4" s="187"/>
      <c r="AZ4" s="176">
        <f t="shared" si="9"/>
        <v>35.179270158911613</v>
      </c>
      <c r="BA4" s="176">
        <f t="shared" si="9"/>
        <v>33.508877434236005</v>
      </c>
      <c r="BB4" s="176">
        <f t="shared" si="9"/>
        <v>31.943937459456148</v>
      </c>
      <c r="BC4" s="176">
        <f t="shared" si="9"/>
        <v>30.447807407340527</v>
      </c>
      <c r="BD4" s="176">
        <f t="shared" si="9"/>
        <v>29.003242708002393</v>
      </c>
      <c r="BE4" s="176">
        <f t="shared" si="9"/>
        <v>27.621928096872285</v>
      </c>
      <c r="BF4" s="176">
        <f t="shared" si="9"/>
        <v>26.314956667557311</v>
      </c>
      <c r="BG4" s="176">
        <f t="shared" si="9"/>
        <v>25.060585139425601</v>
      </c>
      <c r="BH4" s="176">
        <f t="shared" si="9"/>
        <v>23.864826842636386</v>
      </c>
      <c r="BI4" s="176">
        <f t="shared" si="9"/>
        <v>22.725221628096431</v>
      </c>
      <c r="BJ4" s="176">
        <f t="shared" si="10"/>
        <v>21.641858622592654</v>
      </c>
      <c r="BK4" s="176">
        <f t="shared" si="10"/>
        <v>20.610141995764589</v>
      </c>
      <c r="BL4" s="176">
        <f t="shared" si="10"/>
        <v>19.629215897947297</v>
      </c>
      <c r="BM4" s="176">
        <f t="shared" si="10"/>
        <v>18.694976329974235</v>
      </c>
      <c r="BN4" s="176">
        <f t="shared" si="10"/>
        <v>17.805201277288198</v>
      </c>
      <c r="BO4" s="176">
        <f t="shared" si="10"/>
        <v>16.957774480647451</v>
      </c>
      <c r="BP4" s="176">
        <f t="shared" si="10"/>
        <v>16.150680402771354</v>
      </c>
      <c r="BQ4" s="176">
        <f t="shared" si="10"/>
        <v>15.381999434545111</v>
      </c>
      <c r="BR4" s="176">
        <f t="shared" si="10"/>
        <v>14.649903329382093</v>
      </c>
      <c r="BS4" s="176">
        <f t="shared" si="10"/>
        <v>13.952650854884613</v>
      </c>
      <c r="BT4" s="176">
        <f t="shared" si="10"/>
        <v>0</v>
      </c>
      <c r="BU4" s="176">
        <f t="shared" si="10"/>
        <v>0</v>
      </c>
      <c r="BV4" s="176">
        <f t="shared" si="10"/>
        <v>0</v>
      </c>
      <c r="BW4" s="176">
        <f t="shared" si="10"/>
        <v>0</v>
      </c>
      <c r="BX4" s="176">
        <f t="shared" si="10"/>
        <v>0</v>
      </c>
      <c r="BY4" s="176">
        <f t="shared" si="10"/>
        <v>0</v>
      </c>
      <c r="BZ4" s="176">
        <f t="shared" si="11"/>
        <v>0</v>
      </c>
      <c r="CA4" s="176">
        <f t="shared" si="11"/>
        <v>0</v>
      </c>
      <c r="CB4" s="176">
        <f t="shared" si="11"/>
        <v>0</v>
      </c>
      <c r="CC4" s="176">
        <f t="shared" si="11"/>
        <v>0</v>
      </c>
      <c r="CD4" s="176">
        <f t="shared" si="11"/>
        <v>0</v>
      </c>
      <c r="CE4" s="176">
        <f t="shared" si="11"/>
        <v>0</v>
      </c>
      <c r="CF4" s="176">
        <f t="shared" si="11"/>
        <v>0</v>
      </c>
      <c r="CG4" s="176">
        <f t="shared" si="11"/>
        <v>0</v>
      </c>
      <c r="CH4" s="176">
        <f t="shared" si="11"/>
        <v>0</v>
      </c>
      <c r="CJ4" s="176">
        <v>0</v>
      </c>
      <c r="CK4" s="176">
        <f t="shared" si="12"/>
        <v>0</v>
      </c>
      <c r="CL4" s="176">
        <f t="shared" si="12"/>
        <v>0</v>
      </c>
      <c r="CM4" s="176">
        <f t="shared" si="12"/>
        <v>0</v>
      </c>
      <c r="CN4" s="176">
        <f t="shared" si="12"/>
        <v>0</v>
      </c>
      <c r="CO4" s="176">
        <f t="shared" si="12"/>
        <v>0</v>
      </c>
      <c r="CP4" s="176">
        <f t="shared" si="12"/>
        <v>0</v>
      </c>
      <c r="CQ4" s="176">
        <f t="shared" si="12"/>
        <v>0</v>
      </c>
      <c r="CR4" s="176">
        <f t="shared" si="12"/>
        <v>0</v>
      </c>
      <c r="CS4" s="176">
        <f t="shared" si="12"/>
        <v>0</v>
      </c>
      <c r="CT4" s="176">
        <f t="shared" si="12"/>
        <v>0</v>
      </c>
      <c r="CU4" s="176">
        <f t="shared" si="13"/>
        <v>0</v>
      </c>
      <c r="CV4" s="176">
        <f t="shared" si="13"/>
        <v>0</v>
      </c>
      <c r="CW4" s="176">
        <f t="shared" si="13"/>
        <v>0</v>
      </c>
      <c r="CX4" s="176">
        <f t="shared" si="13"/>
        <v>0</v>
      </c>
      <c r="CY4" s="176">
        <f t="shared" si="13"/>
        <v>0</v>
      </c>
      <c r="CZ4" s="176">
        <f t="shared" si="13"/>
        <v>0</v>
      </c>
      <c r="DA4" s="176">
        <f t="shared" si="13"/>
        <v>0</v>
      </c>
      <c r="DB4" s="176">
        <f t="shared" si="13"/>
        <v>0</v>
      </c>
      <c r="DC4" s="176">
        <f t="shared" si="13"/>
        <v>0</v>
      </c>
      <c r="DD4" s="176">
        <f t="shared" si="13"/>
        <v>0</v>
      </c>
      <c r="DE4" s="176">
        <f t="shared" si="13"/>
        <v>0</v>
      </c>
      <c r="DF4" s="176">
        <f t="shared" si="13"/>
        <v>0</v>
      </c>
      <c r="DG4" s="176">
        <f t="shared" si="13"/>
        <v>0</v>
      </c>
      <c r="DH4" s="176">
        <f t="shared" si="13"/>
        <v>0</v>
      </c>
      <c r="DI4" s="176">
        <f t="shared" si="13"/>
        <v>0</v>
      </c>
      <c r="DJ4" s="176">
        <f t="shared" si="13"/>
        <v>0</v>
      </c>
      <c r="DK4" s="176">
        <f t="shared" si="14"/>
        <v>0</v>
      </c>
      <c r="DL4" s="176">
        <f t="shared" si="14"/>
        <v>0</v>
      </c>
      <c r="DM4" s="176">
        <f t="shared" si="14"/>
        <v>0</v>
      </c>
      <c r="DN4" s="176">
        <f t="shared" si="14"/>
        <v>0</v>
      </c>
      <c r="DO4" s="176">
        <f t="shared" si="14"/>
        <v>0</v>
      </c>
      <c r="DP4" s="176">
        <f t="shared" si="14"/>
        <v>0</v>
      </c>
      <c r="DQ4" s="176">
        <f t="shared" si="14"/>
        <v>0</v>
      </c>
      <c r="DR4" s="176">
        <f t="shared" si="14"/>
        <v>0</v>
      </c>
      <c r="DS4" s="176">
        <f t="shared" si="14"/>
        <v>0</v>
      </c>
      <c r="DT4" s="187"/>
      <c r="DU4" s="176">
        <v>0</v>
      </c>
      <c r="DV4" s="176">
        <f t="shared" si="15"/>
        <v>33.508877434236005</v>
      </c>
      <c r="DW4" s="176">
        <f t="shared" si="15"/>
        <v>31.943937459456148</v>
      </c>
      <c r="DX4" s="176">
        <f t="shared" si="15"/>
        <v>30.447807407340527</v>
      </c>
      <c r="DY4" s="176">
        <f t="shared" si="15"/>
        <v>29.003242708002393</v>
      </c>
      <c r="DZ4" s="176">
        <f t="shared" si="15"/>
        <v>27.621928096872285</v>
      </c>
      <c r="EA4" s="176">
        <f t="shared" si="15"/>
        <v>26.314956667557311</v>
      </c>
      <c r="EB4" s="176">
        <f t="shared" si="15"/>
        <v>25.060585139425601</v>
      </c>
      <c r="EC4" s="176">
        <f t="shared" si="15"/>
        <v>23.864826842636386</v>
      </c>
      <c r="ED4" s="176">
        <f t="shared" si="15"/>
        <v>22.725221628096431</v>
      </c>
      <c r="EE4" s="176">
        <f t="shared" si="15"/>
        <v>21.641858622592654</v>
      </c>
      <c r="EF4" s="176">
        <f t="shared" si="16"/>
        <v>20.610141995764589</v>
      </c>
      <c r="EG4" s="176">
        <f t="shared" si="16"/>
        <v>19.629215897947297</v>
      </c>
      <c r="EH4" s="176">
        <f t="shared" si="16"/>
        <v>18.694976329974235</v>
      </c>
      <c r="EI4" s="176">
        <f t="shared" si="16"/>
        <v>17.805201277288198</v>
      </c>
      <c r="EJ4" s="176">
        <f t="shared" si="16"/>
        <v>16.957774480647451</v>
      </c>
      <c r="EK4" s="176">
        <f t="shared" si="16"/>
        <v>16.150680402771354</v>
      </c>
      <c r="EL4" s="176">
        <f t="shared" si="16"/>
        <v>15.381999434545111</v>
      </c>
      <c r="EM4" s="176">
        <f t="shared" si="16"/>
        <v>14.649903329382093</v>
      </c>
      <c r="EN4" s="176">
        <f t="shared" si="16"/>
        <v>13.952650854884613</v>
      </c>
      <c r="EO4" s="176">
        <f t="shared" si="16"/>
        <v>13.288583651461094</v>
      </c>
      <c r="EP4" s="176">
        <f t="shared" si="16"/>
        <v>0</v>
      </c>
      <c r="EQ4" s="176">
        <f t="shared" si="16"/>
        <v>0</v>
      </c>
      <c r="ER4" s="176">
        <f t="shared" si="16"/>
        <v>0</v>
      </c>
      <c r="ES4" s="176">
        <f t="shared" si="16"/>
        <v>0</v>
      </c>
      <c r="ET4" s="176">
        <f t="shared" si="16"/>
        <v>0</v>
      </c>
      <c r="EU4" s="176">
        <f t="shared" si="16"/>
        <v>0</v>
      </c>
      <c r="EV4" s="176">
        <f t="shared" si="17"/>
        <v>0</v>
      </c>
      <c r="EW4" s="176">
        <f t="shared" si="17"/>
        <v>0</v>
      </c>
      <c r="EX4" s="176">
        <f t="shared" si="17"/>
        <v>0</v>
      </c>
      <c r="EY4" s="176">
        <f t="shared" si="17"/>
        <v>0</v>
      </c>
      <c r="EZ4" s="176">
        <f t="shared" si="17"/>
        <v>0</v>
      </c>
      <c r="FA4" s="176">
        <f t="shared" si="17"/>
        <v>0</v>
      </c>
      <c r="FB4" s="176">
        <f t="shared" si="17"/>
        <v>0</v>
      </c>
      <c r="FC4" s="176">
        <f t="shared" si="17"/>
        <v>0</v>
      </c>
      <c r="FD4" s="176">
        <f t="shared" si="17"/>
        <v>0</v>
      </c>
      <c r="FF4" s="176">
        <v>0</v>
      </c>
      <c r="FG4" s="176">
        <v>0</v>
      </c>
      <c r="FH4" s="176">
        <f t="shared" si="18"/>
        <v>0</v>
      </c>
      <c r="FI4" s="176">
        <f t="shared" si="18"/>
        <v>0</v>
      </c>
      <c r="FJ4" s="176">
        <f t="shared" si="18"/>
        <v>0</v>
      </c>
      <c r="FK4" s="176">
        <f t="shared" si="18"/>
        <v>0</v>
      </c>
      <c r="FL4" s="176">
        <f t="shared" si="18"/>
        <v>0</v>
      </c>
      <c r="FM4" s="176">
        <f t="shared" si="18"/>
        <v>0</v>
      </c>
      <c r="FN4" s="176">
        <f t="shared" si="18"/>
        <v>0</v>
      </c>
      <c r="FO4" s="176">
        <f t="shared" si="18"/>
        <v>0</v>
      </c>
      <c r="FP4" s="176">
        <f t="shared" si="18"/>
        <v>0</v>
      </c>
      <c r="FQ4" s="176">
        <f t="shared" si="18"/>
        <v>0</v>
      </c>
      <c r="FR4" s="176">
        <f t="shared" si="19"/>
        <v>0</v>
      </c>
      <c r="FS4" s="176">
        <f t="shared" si="19"/>
        <v>0</v>
      </c>
      <c r="FT4" s="176">
        <f t="shared" si="19"/>
        <v>0</v>
      </c>
      <c r="FU4" s="176">
        <f t="shared" si="19"/>
        <v>0</v>
      </c>
      <c r="FV4" s="176">
        <f t="shared" si="19"/>
        <v>0</v>
      </c>
      <c r="FW4" s="176">
        <f t="shared" si="19"/>
        <v>0</v>
      </c>
      <c r="FX4" s="176">
        <f t="shared" si="19"/>
        <v>0</v>
      </c>
      <c r="FY4" s="176">
        <f t="shared" si="19"/>
        <v>0</v>
      </c>
      <c r="FZ4" s="176">
        <f t="shared" si="19"/>
        <v>0</v>
      </c>
      <c r="GA4" s="176">
        <f t="shared" si="19"/>
        <v>0</v>
      </c>
      <c r="GB4" s="176">
        <f t="shared" si="19"/>
        <v>0</v>
      </c>
      <c r="GC4" s="176">
        <f t="shared" si="19"/>
        <v>0</v>
      </c>
      <c r="GD4" s="176">
        <f t="shared" si="19"/>
        <v>0</v>
      </c>
      <c r="GE4" s="176">
        <f t="shared" si="19"/>
        <v>0</v>
      </c>
      <c r="GF4" s="176">
        <f t="shared" si="19"/>
        <v>0</v>
      </c>
      <c r="GG4" s="176">
        <f t="shared" si="19"/>
        <v>0</v>
      </c>
      <c r="GH4" s="176">
        <f t="shared" si="20"/>
        <v>0</v>
      </c>
      <c r="GI4" s="176">
        <f t="shared" si="20"/>
        <v>0</v>
      </c>
      <c r="GJ4" s="176">
        <f t="shared" si="20"/>
        <v>0</v>
      </c>
      <c r="GK4" s="176">
        <f t="shared" si="20"/>
        <v>0</v>
      </c>
      <c r="GL4" s="176">
        <f t="shared" si="20"/>
        <v>0</v>
      </c>
      <c r="GM4" s="176">
        <f t="shared" si="20"/>
        <v>0</v>
      </c>
      <c r="GN4" s="176">
        <f t="shared" si="20"/>
        <v>0</v>
      </c>
      <c r="GO4" s="176">
        <f t="shared" si="20"/>
        <v>0</v>
      </c>
      <c r="GP4" s="176">
        <f t="shared" si="20"/>
        <v>0</v>
      </c>
      <c r="GQ4" s="187"/>
      <c r="GR4" s="176">
        <v>0</v>
      </c>
      <c r="GS4" s="176">
        <v>0</v>
      </c>
      <c r="GT4" s="176">
        <f t="shared" si="21"/>
        <v>31.943937459456148</v>
      </c>
      <c r="GU4" s="176">
        <f t="shared" si="21"/>
        <v>30.447807407340527</v>
      </c>
      <c r="GV4" s="176">
        <f t="shared" si="21"/>
        <v>29.003242708002393</v>
      </c>
      <c r="GW4" s="176">
        <f t="shared" si="21"/>
        <v>27.621928096872285</v>
      </c>
      <c r="GX4" s="176">
        <f t="shared" si="21"/>
        <v>26.314956667557311</v>
      </c>
      <c r="GY4" s="176">
        <f t="shared" si="21"/>
        <v>25.060585139425601</v>
      </c>
      <c r="GZ4" s="176">
        <f t="shared" si="21"/>
        <v>23.864826842636386</v>
      </c>
      <c r="HA4" s="176">
        <f t="shared" si="21"/>
        <v>22.725221628096431</v>
      </c>
      <c r="HB4" s="176">
        <f t="shared" si="21"/>
        <v>21.641858622592654</v>
      </c>
      <c r="HC4" s="176">
        <f t="shared" si="21"/>
        <v>20.610141995764589</v>
      </c>
      <c r="HD4" s="176">
        <f t="shared" si="22"/>
        <v>19.629215897947297</v>
      </c>
      <c r="HE4" s="176">
        <f t="shared" si="22"/>
        <v>18.694976329974235</v>
      </c>
      <c r="HF4" s="176">
        <f t="shared" si="22"/>
        <v>17.805201277288198</v>
      </c>
      <c r="HG4" s="176">
        <f t="shared" si="22"/>
        <v>16.957774480647451</v>
      </c>
      <c r="HH4" s="176">
        <f t="shared" si="22"/>
        <v>16.150680402771354</v>
      </c>
      <c r="HI4" s="176">
        <f t="shared" si="22"/>
        <v>15.381999434545111</v>
      </c>
      <c r="HJ4" s="176">
        <f t="shared" si="22"/>
        <v>14.649903329382093</v>
      </c>
      <c r="HK4" s="176">
        <f t="shared" si="22"/>
        <v>13.952650854884613</v>
      </c>
      <c r="HL4" s="176">
        <f t="shared" si="22"/>
        <v>13.288583651461094</v>
      </c>
      <c r="HM4" s="176">
        <f t="shared" si="22"/>
        <v>12.65612228804957</v>
      </c>
      <c r="HN4" s="176">
        <f t="shared" si="22"/>
        <v>0</v>
      </c>
      <c r="HO4" s="176">
        <f t="shared" si="22"/>
        <v>0</v>
      </c>
      <c r="HP4" s="176">
        <f t="shared" si="22"/>
        <v>0</v>
      </c>
      <c r="HQ4" s="176">
        <f t="shared" si="22"/>
        <v>0</v>
      </c>
      <c r="HR4" s="176">
        <f t="shared" si="22"/>
        <v>0</v>
      </c>
      <c r="HS4" s="176">
        <f t="shared" si="22"/>
        <v>0</v>
      </c>
      <c r="HT4" s="176">
        <f t="shared" si="23"/>
        <v>0</v>
      </c>
      <c r="HU4" s="176">
        <f t="shared" si="23"/>
        <v>0</v>
      </c>
      <c r="HV4" s="176">
        <f t="shared" si="23"/>
        <v>0</v>
      </c>
      <c r="HW4" s="176">
        <f t="shared" si="23"/>
        <v>0</v>
      </c>
      <c r="HX4" s="176">
        <f t="shared" si="23"/>
        <v>0</v>
      </c>
      <c r="HY4" s="176">
        <f t="shared" si="23"/>
        <v>0</v>
      </c>
      <c r="HZ4" s="176">
        <f t="shared" si="23"/>
        <v>0</v>
      </c>
      <c r="IA4" s="176">
        <f t="shared" si="23"/>
        <v>0</v>
      </c>
      <c r="IB4" s="176">
        <f t="shared" si="23"/>
        <v>0</v>
      </c>
      <c r="IC4" s="176"/>
      <c r="ID4" s="176"/>
    </row>
    <row r="5" spans="1:238" s="144" customFormat="1">
      <c r="A5" s="188" t="s">
        <v>147</v>
      </c>
      <c r="B5" s="226">
        <f t="shared" ref="B5:B11" si="24">SUM(P5:AX5)*VLOOKUP($A5,input,12,FALSE)</f>
        <v>0</v>
      </c>
      <c r="C5" s="329">
        <f t="shared" ref="C5:C11" si="25">SUM(AZ5:CH5)*VLOOKUP($A5,input,12,FALSE)</f>
        <v>431988.0828655003</v>
      </c>
      <c r="D5" s="331">
        <f t="shared" ref="D5" si="26">SUM(B5:C5)</f>
        <v>431988.0828655003</v>
      </c>
      <c r="E5" s="227">
        <f t="shared" ref="E5" si="27">IF(Years&gt;1,SUM(CJ5:DS5)*VLOOKUP($A5,input,26,FALSE),0)</f>
        <v>0</v>
      </c>
      <c r="F5" s="228">
        <f t="shared" ref="F5" si="28">IF(Years&gt;1,SUM(DU5:FD5)*VLOOKUP($A5,input,26,FALSE),0)</f>
        <v>0</v>
      </c>
      <c r="G5" s="227">
        <f t="shared" ref="G5" si="29">IF(Years&gt;2,SUM(FF5:GP5)*VLOOKUP($A5,input,40,FALSE),0)</f>
        <v>0</v>
      </c>
      <c r="H5" s="228">
        <f t="shared" ref="H5" si="30">IF(Years&gt;2,SUM(GR5:IB5)*VLOOKUP($A5,input,40,FALSE),0)</f>
        <v>0</v>
      </c>
      <c r="I5" s="227">
        <f t="shared" ref="I5" si="31">B5+E5+G5</f>
        <v>0</v>
      </c>
      <c r="J5" s="176">
        <f t="shared" ref="J5" si="32">C5+F5+H5</f>
        <v>431988.0828655003</v>
      </c>
      <c r="K5" s="228">
        <f t="shared" ref="K5" si="33">SUM(I5:J5)</f>
        <v>431988.0828655003</v>
      </c>
      <c r="L5" s="227">
        <f t="shared" ref="L5" si="34">(B5*VLOOKUP($A5,input,16,FALSE))+(E5*VLOOKUP($A5,input,30,FALSE))+(G5*VLOOKUP($A5,input,44,FALSE))</f>
        <v>0</v>
      </c>
      <c r="M5" s="176">
        <f t="shared" ref="M5" si="35">(C5*(VLOOKUP($A5,input,16,FALSE))+(F5*VLOOKUP($A5,input,30,FALSE))+(H5*VLOOKUP($A5,input,44,FALSE)))</f>
        <v>345590.46629240026</v>
      </c>
      <c r="N5" s="228">
        <f t="shared" ref="N5" si="36">SUM(L5:M5)</f>
        <v>345590.46629240026</v>
      </c>
      <c r="O5" s="330"/>
      <c r="P5" s="176">
        <f t="shared" ref="P5:Y33" si="37">IF(P$1&gt;VLOOKUP($A5,input,7,FALSE),0,IF(VLOOKUP($A5,input,2,FALSE)="R",(VLOOKUP($A5,input,5,FALSE)*VLOOKUP(P$1,CS_RATE,8,FALSE))/((1+Discount_Rate)^(P$1-1)),IF(VLOOKUP($A5,input,2,FALSE)="C",VLOOKUP($A5,input,5,FALSE)*VLOOKUP(P$1,CS_RATE,6,FALSE)/((1+Discount_Rate)^(P$1-1)),0)))</f>
        <v>0</v>
      </c>
      <c r="Q5" s="176">
        <f t="shared" si="37"/>
        <v>0</v>
      </c>
      <c r="R5" s="176">
        <f t="shared" si="37"/>
        <v>0</v>
      </c>
      <c r="S5" s="176">
        <f t="shared" si="37"/>
        <v>0</v>
      </c>
      <c r="T5" s="176">
        <f t="shared" si="37"/>
        <v>0</v>
      </c>
      <c r="U5" s="176">
        <f t="shared" si="37"/>
        <v>0</v>
      </c>
      <c r="V5" s="176">
        <f t="shared" si="37"/>
        <v>0</v>
      </c>
      <c r="W5" s="176">
        <f t="shared" si="37"/>
        <v>0</v>
      </c>
      <c r="X5" s="176">
        <f t="shared" si="37"/>
        <v>0</v>
      </c>
      <c r="Y5" s="176">
        <f t="shared" si="37"/>
        <v>0</v>
      </c>
      <c r="Z5" s="176">
        <f t="shared" si="7"/>
        <v>0</v>
      </c>
      <c r="AA5" s="176">
        <f t="shared" si="7"/>
        <v>0</v>
      </c>
      <c r="AB5" s="176">
        <f t="shared" si="7"/>
        <v>0</v>
      </c>
      <c r="AC5" s="176">
        <f t="shared" si="7"/>
        <v>0</v>
      </c>
      <c r="AD5" s="176">
        <f t="shared" si="7"/>
        <v>0</v>
      </c>
      <c r="AE5" s="176">
        <f t="shared" si="7"/>
        <v>0</v>
      </c>
      <c r="AF5" s="176">
        <f t="shared" si="7"/>
        <v>0</v>
      </c>
      <c r="AG5" s="176">
        <f t="shared" si="7"/>
        <v>0</v>
      </c>
      <c r="AH5" s="176">
        <f t="shared" si="7"/>
        <v>0</v>
      </c>
      <c r="AI5" s="176">
        <f t="shared" si="7"/>
        <v>0</v>
      </c>
      <c r="AJ5" s="176">
        <f t="shared" si="8"/>
        <v>0</v>
      </c>
      <c r="AK5" s="176">
        <f t="shared" si="8"/>
        <v>0</v>
      </c>
      <c r="AL5" s="176">
        <f t="shared" si="8"/>
        <v>0</v>
      </c>
      <c r="AM5" s="176">
        <f t="shared" si="8"/>
        <v>0</v>
      </c>
      <c r="AN5" s="176">
        <f t="shared" si="8"/>
        <v>0</v>
      </c>
      <c r="AO5" s="176">
        <f t="shared" si="8"/>
        <v>0</v>
      </c>
      <c r="AP5" s="176">
        <f t="shared" si="8"/>
        <v>0</v>
      </c>
      <c r="AQ5" s="176">
        <f t="shared" si="8"/>
        <v>0</v>
      </c>
      <c r="AR5" s="176">
        <f t="shared" si="8"/>
        <v>0</v>
      </c>
      <c r="AS5" s="176">
        <f t="shared" si="8"/>
        <v>0</v>
      </c>
      <c r="AT5" s="176">
        <f t="shared" si="8"/>
        <v>0</v>
      </c>
      <c r="AU5" s="176">
        <f t="shared" si="8"/>
        <v>0</v>
      </c>
      <c r="AV5" s="176">
        <f t="shared" si="8"/>
        <v>0</v>
      </c>
      <c r="AW5" s="176">
        <f t="shared" si="8"/>
        <v>0</v>
      </c>
      <c r="AX5" s="176">
        <f t="shared" si="8"/>
        <v>0</v>
      </c>
      <c r="AY5" s="187"/>
      <c r="AZ5" s="176">
        <f t="shared" ref="AZ5:BI33" si="38">IF(AZ$1&gt;VLOOKUP($A5,input,7,FALSE),0,IF(VLOOKUP($A5,input,2,FALSE)="R",(VLOOKUP($A5,input,6,FALSE)*VLOOKUP(AZ$1,CS_RATE,9,FALSE))/((1+Discount_Rate)^(AZ$1-1)),IF(VLOOKUP($A5,input,2,FALSE)="C",VLOOKUP($A5,input,6,FALSE)*VLOOKUP(AZ$1,CS_RATE,7,FALSE)/((1+Discount_Rate)^(AZ$1-1)),0)))</f>
        <v>21.768388164630387</v>
      </c>
      <c r="BA5" s="176">
        <f t="shared" si="38"/>
        <v>20.734774986930564</v>
      </c>
      <c r="BB5" s="176">
        <f t="shared" si="38"/>
        <v>19.76641433955297</v>
      </c>
      <c r="BC5" s="176">
        <f t="shared" si="38"/>
        <v>18.840632207857119</v>
      </c>
      <c r="BD5" s="176">
        <f t="shared" si="38"/>
        <v>17.946757918763911</v>
      </c>
      <c r="BE5" s="176">
        <f t="shared" si="38"/>
        <v>17.092021805799426</v>
      </c>
      <c r="BF5" s="176">
        <f t="shared" si="38"/>
        <v>16.283288103681869</v>
      </c>
      <c r="BG5" s="176">
        <f t="shared" si="38"/>
        <v>15.507102406716392</v>
      </c>
      <c r="BH5" s="176">
        <f t="shared" si="38"/>
        <v>14.767185670581629</v>
      </c>
      <c r="BI5" s="176">
        <f t="shared" si="38"/>
        <v>14.062015593076241</v>
      </c>
      <c r="BJ5" s="176">
        <f t="shared" si="10"/>
        <v>13.391647324477221</v>
      </c>
      <c r="BK5" s="176">
        <f t="shared" si="10"/>
        <v>12.753237036053223</v>
      </c>
      <c r="BL5" s="176">
        <f t="shared" si="10"/>
        <v>12.146255141271254</v>
      </c>
      <c r="BM5" s="176">
        <f t="shared" si="10"/>
        <v>11.568162148934332</v>
      </c>
      <c r="BN5" s="176">
        <f t="shared" si="10"/>
        <v>11.017583110808166</v>
      </c>
      <c r="BO5" s="176">
        <f t="shared" si="10"/>
        <v>10.493208518411681</v>
      </c>
      <c r="BP5" s="176">
        <f t="shared" si="10"/>
        <v>9.9937911884552015</v>
      </c>
      <c r="BQ5" s="176">
        <f t="shared" si="10"/>
        <v>9.5181432965141006</v>
      </c>
      <c r="BR5" s="176">
        <f t="shared" si="10"/>
        <v>0</v>
      </c>
      <c r="BS5" s="176">
        <f t="shared" si="10"/>
        <v>0</v>
      </c>
      <c r="BT5" s="176">
        <f t="shared" si="11"/>
        <v>0</v>
      </c>
      <c r="BU5" s="176">
        <f t="shared" si="11"/>
        <v>0</v>
      </c>
      <c r="BV5" s="176">
        <f t="shared" si="11"/>
        <v>0</v>
      </c>
      <c r="BW5" s="176">
        <f t="shared" si="11"/>
        <v>0</v>
      </c>
      <c r="BX5" s="176">
        <f t="shared" si="11"/>
        <v>0</v>
      </c>
      <c r="BY5" s="176">
        <f t="shared" si="11"/>
        <v>0</v>
      </c>
      <c r="BZ5" s="176">
        <f t="shared" si="11"/>
        <v>0</v>
      </c>
      <c r="CA5" s="176">
        <f t="shared" si="11"/>
        <v>0</v>
      </c>
      <c r="CB5" s="176">
        <f t="shared" si="11"/>
        <v>0</v>
      </c>
      <c r="CC5" s="176">
        <f t="shared" si="11"/>
        <v>0</v>
      </c>
      <c r="CD5" s="176">
        <f t="shared" si="11"/>
        <v>0</v>
      </c>
      <c r="CE5" s="176">
        <f t="shared" si="11"/>
        <v>0</v>
      </c>
      <c r="CF5" s="176">
        <f t="shared" si="11"/>
        <v>0</v>
      </c>
      <c r="CG5" s="176">
        <f t="shared" si="11"/>
        <v>0</v>
      </c>
      <c r="CH5" s="176">
        <f t="shared" si="11"/>
        <v>0</v>
      </c>
      <c r="CJ5" s="176">
        <v>0</v>
      </c>
      <c r="CK5" s="176">
        <f t="shared" ref="CK5:CT33" si="39">IF(CK$1-1&gt;VLOOKUP($A5,input,7,FALSE),0,IF(VLOOKUP($A5,input,2,FALSE)="R",(VLOOKUP($A5,input,19,FALSE)*VLOOKUP(CK$1,CS_RATE,8,FALSE))/((1+Discount_Rate)^(CK$1-1)),IF(VLOOKUP($A5,input,2,FALSE)="C",VLOOKUP($A5,input,19,FALSE)*VLOOKUP(CK$1,CS_RATE,6,FALSE)/((1+Discount_Rate)^(CK$1-1)),0)))</f>
        <v>0</v>
      </c>
      <c r="CL5" s="176">
        <f t="shared" si="39"/>
        <v>0</v>
      </c>
      <c r="CM5" s="176">
        <f t="shared" si="39"/>
        <v>0</v>
      </c>
      <c r="CN5" s="176">
        <f t="shared" si="39"/>
        <v>0</v>
      </c>
      <c r="CO5" s="176">
        <f t="shared" si="39"/>
        <v>0</v>
      </c>
      <c r="CP5" s="176">
        <f t="shared" si="39"/>
        <v>0</v>
      </c>
      <c r="CQ5" s="176">
        <f t="shared" si="39"/>
        <v>0</v>
      </c>
      <c r="CR5" s="176">
        <f t="shared" si="39"/>
        <v>0</v>
      </c>
      <c r="CS5" s="176">
        <f t="shared" si="39"/>
        <v>0</v>
      </c>
      <c r="CT5" s="176">
        <f t="shared" si="39"/>
        <v>0</v>
      </c>
      <c r="CU5" s="176">
        <f t="shared" si="13"/>
        <v>0</v>
      </c>
      <c r="CV5" s="176">
        <f t="shared" si="13"/>
        <v>0</v>
      </c>
      <c r="CW5" s="176">
        <f t="shared" si="13"/>
        <v>0</v>
      </c>
      <c r="CX5" s="176">
        <f t="shared" si="13"/>
        <v>0</v>
      </c>
      <c r="CY5" s="176">
        <f t="shared" si="13"/>
        <v>0</v>
      </c>
      <c r="CZ5" s="176">
        <f t="shared" si="13"/>
        <v>0</v>
      </c>
      <c r="DA5" s="176">
        <f t="shared" si="13"/>
        <v>0</v>
      </c>
      <c r="DB5" s="176">
        <f t="shared" si="13"/>
        <v>0</v>
      </c>
      <c r="DC5" s="176">
        <f t="shared" si="13"/>
        <v>0</v>
      </c>
      <c r="DD5" s="176">
        <f t="shared" si="13"/>
        <v>0</v>
      </c>
      <c r="DE5" s="176">
        <f t="shared" si="14"/>
        <v>0</v>
      </c>
      <c r="DF5" s="176">
        <f t="shared" si="14"/>
        <v>0</v>
      </c>
      <c r="DG5" s="176">
        <f t="shared" si="14"/>
        <v>0</v>
      </c>
      <c r="DH5" s="176">
        <f t="shared" si="14"/>
        <v>0</v>
      </c>
      <c r="DI5" s="176">
        <f t="shared" si="14"/>
        <v>0</v>
      </c>
      <c r="DJ5" s="176">
        <f t="shared" si="14"/>
        <v>0</v>
      </c>
      <c r="DK5" s="176">
        <f t="shared" si="14"/>
        <v>0</v>
      </c>
      <c r="DL5" s="176">
        <f t="shared" si="14"/>
        <v>0</v>
      </c>
      <c r="DM5" s="176">
        <f t="shared" si="14"/>
        <v>0</v>
      </c>
      <c r="DN5" s="176">
        <f t="shared" si="14"/>
        <v>0</v>
      </c>
      <c r="DO5" s="176">
        <f t="shared" si="14"/>
        <v>0</v>
      </c>
      <c r="DP5" s="176">
        <f t="shared" si="14"/>
        <v>0</v>
      </c>
      <c r="DQ5" s="176">
        <f t="shared" si="14"/>
        <v>0</v>
      </c>
      <c r="DR5" s="176">
        <f t="shared" si="14"/>
        <v>0</v>
      </c>
      <c r="DS5" s="176">
        <f t="shared" si="14"/>
        <v>0</v>
      </c>
      <c r="DT5" s="187"/>
      <c r="DU5" s="176">
        <v>0</v>
      </c>
      <c r="DV5" s="176">
        <f t="shared" ref="DV5:EE33" si="40">IF(DV$1-1&gt;VLOOKUP($A5,input,7,FALSE),0,IF(VLOOKUP($A5,input,2,FALSE)="R",(VLOOKUP($A5,input,20,FALSE)*VLOOKUP(DV$1,CS_RATE,9,FALSE))/((1+Discount_Rate)^(DV$1-1)),IF(VLOOKUP($A5,input,2,FALSE)="C",VLOOKUP($A5,input,20,FALSE)*VLOOKUP(DV$1,CS_RATE,7,FALSE)/((1+Discount_Rate)^(DV$1-1)),0)))</f>
        <v>20.734774986930564</v>
      </c>
      <c r="DW5" s="176">
        <f t="shared" si="40"/>
        <v>19.76641433955297</v>
      </c>
      <c r="DX5" s="176">
        <f t="shared" si="40"/>
        <v>18.840632207857119</v>
      </c>
      <c r="DY5" s="176">
        <f t="shared" si="40"/>
        <v>17.946757918763911</v>
      </c>
      <c r="DZ5" s="176">
        <f t="shared" si="40"/>
        <v>17.092021805799426</v>
      </c>
      <c r="EA5" s="176">
        <f t="shared" si="40"/>
        <v>16.283288103681869</v>
      </c>
      <c r="EB5" s="176">
        <f t="shared" si="40"/>
        <v>15.507102406716392</v>
      </c>
      <c r="EC5" s="176">
        <f t="shared" si="40"/>
        <v>14.767185670581629</v>
      </c>
      <c r="ED5" s="176">
        <f t="shared" si="40"/>
        <v>14.062015593076241</v>
      </c>
      <c r="EE5" s="176">
        <f t="shared" si="40"/>
        <v>13.391647324477221</v>
      </c>
      <c r="EF5" s="176">
        <f t="shared" si="16"/>
        <v>12.753237036053223</v>
      </c>
      <c r="EG5" s="176">
        <f t="shared" si="16"/>
        <v>12.146255141271254</v>
      </c>
      <c r="EH5" s="176">
        <f t="shared" si="16"/>
        <v>11.568162148934332</v>
      </c>
      <c r="EI5" s="176">
        <f t="shared" si="16"/>
        <v>11.017583110808166</v>
      </c>
      <c r="EJ5" s="176">
        <f t="shared" si="16"/>
        <v>10.493208518411681</v>
      </c>
      <c r="EK5" s="176">
        <f t="shared" si="16"/>
        <v>9.9937911884552015</v>
      </c>
      <c r="EL5" s="176">
        <f t="shared" si="16"/>
        <v>9.5181432965141006</v>
      </c>
      <c r="EM5" s="176">
        <f t="shared" si="16"/>
        <v>9.0651335518828411</v>
      </c>
      <c r="EN5" s="176">
        <f t="shared" si="16"/>
        <v>0</v>
      </c>
      <c r="EO5" s="176">
        <f t="shared" si="16"/>
        <v>0</v>
      </c>
      <c r="EP5" s="176">
        <f t="shared" si="17"/>
        <v>0</v>
      </c>
      <c r="EQ5" s="176">
        <f t="shared" si="17"/>
        <v>0</v>
      </c>
      <c r="ER5" s="176">
        <f t="shared" si="17"/>
        <v>0</v>
      </c>
      <c r="ES5" s="176">
        <f t="shared" si="17"/>
        <v>0</v>
      </c>
      <c r="ET5" s="176">
        <f t="shared" si="17"/>
        <v>0</v>
      </c>
      <c r="EU5" s="176">
        <f t="shared" si="17"/>
        <v>0</v>
      </c>
      <c r="EV5" s="176">
        <f t="shared" si="17"/>
        <v>0</v>
      </c>
      <c r="EW5" s="176">
        <f t="shared" si="17"/>
        <v>0</v>
      </c>
      <c r="EX5" s="176">
        <f t="shared" si="17"/>
        <v>0</v>
      </c>
      <c r="EY5" s="176">
        <f t="shared" si="17"/>
        <v>0</v>
      </c>
      <c r="EZ5" s="176">
        <f t="shared" si="17"/>
        <v>0</v>
      </c>
      <c r="FA5" s="176">
        <f t="shared" si="17"/>
        <v>0</v>
      </c>
      <c r="FB5" s="176">
        <f t="shared" si="17"/>
        <v>0</v>
      </c>
      <c r="FC5" s="176">
        <f t="shared" si="17"/>
        <v>0</v>
      </c>
      <c r="FD5" s="176">
        <f t="shared" si="17"/>
        <v>0</v>
      </c>
      <c r="FF5" s="176">
        <v>0</v>
      </c>
      <c r="FG5" s="176">
        <v>0</v>
      </c>
      <c r="FH5" s="176">
        <f t="shared" ref="FH5:FQ33" si="41">IF(FH$1-2&gt;VLOOKUP($A5,input,7,FALSE),0,IF(VLOOKUP($A5,input,2,FALSE)="R",(VLOOKUP($A5,input,33,FALSE)*VLOOKUP(FH$1,CS_RATE,8,FALSE))/((1+Discount_Rate)^(FH$1-1)),IF(VLOOKUP($A5,input,2,FALSE)="C",VLOOKUP($A5,input,33,FALSE)*VLOOKUP(FH$1,CS_RATE,6,FALSE)/((1+Discount_Rate)^(FH$1-1)),0)))</f>
        <v>0</v>
      </c>
      <c r="FI5" s="176">
        <f t="shared" si="41"/>
        <v>0</v>
      </c>
      <c r="FJ5" s="176">
        <f t="shared" si="41"/>
        <v>0</v>
      </c>
      <c r="FK5" s="176">
        <f t="shared" si="41"/>
        <v>0</v>
      </c>
      <c r="FL5" s="176">
        <f t="shared" si="41"/>
        <v>0</v>
      </c>
      <c r="FM5" s="176">
        <f t="shared" si="41"/>
        <v>0</v>
      </c>
      <c r="FN5" s="176">
        <f t="shared" si="41"/>
        <v>0</v>
      </c>
      <c r="FO5" s="176">
        <f t="shared" si="41"/>
        <v>0</v>
      </c>
      <c r="FP5" s="176">
        <f t="shared" si="41"/>
        <v>0</v>
      </c>
      <c r="FQ5" s="176">
        <f t="shared" si="41"/>
        <v>0</v>
      </c>
      <c r="FR5" s="176">
        <f t="shared" si="19"/>
        <v>0</v>
      </c>
      <c r="FS5" s="176">
        <f t="shared" si="19"/>
        <v>0</v>
      </c>
      <c r="FT5" s="176">
        <f t="shared" si="19"/>
        <v>0</v>
      </c>
      <c r="FU5" s="176">
        <f t="shared" si="19"/>
        <v>0</v>
      </c>
      <c r="FV5" s="176">
        <f t="shared" si="19"/>
        <v>0</v>
      </c>
      <c r="FW5" s="176">
        <f t="shared" si="19"/>
        <v>0</v>
      </c>
      <c r="FX5" s="176">
        <f t="shared" si="19"/>
        <v>0</v>
      </c>
      <c r="FY5" s="176">
        <f t="shared" si="19"/>
        <v>0</v>
      </c>
      <c r="FZ5" s="176">
        <f t="shared" si="19"/>
        <v>0</v>
      </c>
      <c r="GA5" s="176">
        <f t="shared" si="19"/>
        <v>0</v>
      </c>
      <c r="GB5" s="176">
        <f t="shared" si="20"/>
        <v>0</v>
      </c>
      <c r="GC5" s="176">
        <f t="shared" si="20"/>
        <v>0</v>
      </c>
      <c r="GD5" s="176">
        <f t="shared" si="20"/>
        <v>0</v>
      </c>
      <c r="GE5" s="176">
        <f t="shared" si="20"/>
        <v>0</v>
      </c>
      <c r="GF5" s="176">
        <f t="shared" si="20"/>
        <v>0</v>
      </c>
      <c r="GG5" s="176">
        <f t="shared" si="20"/>
        <v>0</v>
      </c>
      <c r="GH5" s="176">
        <f t="shared" si="20"/>
        <v>0</v>
      </c>
      <c r="GI5" s="176">
        <f t="shared" si="20"/>
        <v>0</v>
      </c>
      <c r="GJ5" s="176">
        <f t="shared" si="20"/>
        <v>0</v>
      </c>
      <c r="GK5" s="176">
        <f t="shared" si="20"/>
        <v>0</v>
      </c>
      <c r="GL5" s="176">
        <f t="shared" si="20"/>
        <v>0</v>
      </c>
      <c r="GM5" s="176">
        <f t="shared" si="20"/>
        <v>0</v>
      </c>
      <c r="GN5" s="176">
        <f t="shared" si="20"/>
        <v>0</v>
      </c>
      <c r="GO5" s="176">
        <f t="shared" si="20"/>
        <v>0</v>
      </c>
      <c r="GP5" s="176">
        <f t="shared" si="20"/>
        <v>0</v>
      </c>
      <c r="GQ5" s="187"/>
      <c r="GR5" s="176">
        <v>0</v>
      </c>
      <c r="GS5" s="176">
        <v>0</v>
      </c>
      <c r="GT5" s="176">
        <f t="shared" ref="GT5:HC33" si="42">IF(GT$1-2&gt;VLOOKUP($A5,input,7,FALSE),0,IF(VLOOKUP($A5,input,2,FALSE)="R",(VLOOKUP($A5,input,34,FALSE)*VLOOKUP(GT$1,CS_RATE,9,FALSE))/((1+Discount_Rate)^(GT$1-1)),IF(VLOOKUP($A5,input,2,FALSE)="C",VLOOKUP($A5,input,34,FALSE)*VLOOKUP(GT$1,CS_RATE,7,FALSE)/((1+Discount_Rate)^(GT$1-1)),0)))</f>
        <v>19.76641433955297</v>
      </c>
      <c r="GU5" s="176">
        <f t="shared" si="42"/>
        <v>18.840632207857119</v>
      </c>
      <c r="GV5" s="176">
        <f t="shared" si="42"/>
        <v>17.946757918763911</v>
      </c>
      <c r="GW5" s="176">
        <f t="shared" si="42"/>
        <v>17.092021805799426</v>
      </c>
      <c r="GX5" s="176">
        <f t="shared" si="42"/>
        <v>16.283288103681869</v>
      </c>
      <c r="GY5" s="176">
        <f t="shared" si="42"/>
        <v>15.507102406716392</v>
      </c>
      <c r="GZ5" s="176">
        <f t="shared" si="42"/>
        <v>14.767185670581629</v>
      </c>
      <c r="HA5" s="176">
        <f t="shared" si="42"/>
        <v>14.062015593076241</v>
      </c>
      <c r="HB5" s="176">
        <f t="shared" si="42"/>
        <v>13.391647324477221</v>
      </c>
      <c r="HC5" s="176">
        <f t="shared" si="42"/>
        <v>12.753237036053223</v>
      </c>
      <c r="HD5" s="176">
        <f t="shared" si="22"/>
        <v>12.146255141271254</v>
      </c>
      <c r="HE5" s="176">
        <f t="shared" si="22"/>
        <v>11.568162148934332</v>
      </c>
      <c r="HF5" s="176">
        <f t="shared" si="22"/>
        <v>11.017583110808166</v>
      </c>
      <c r="HG5" s="176">
        <f t="shared" si="22"/>
        <v>10.493208518411681</v>
      </c>
      <c r="HH5" s="176">
        <f t="shared" si="22"/>
        <v>9.9937911884552015</v>
      </c>
      <c r="HI5" s="176">
        <f t="shared" si="22"/>
        <v>9.5181432965141006</v>
      </c>
      <c r="HJ5" s="176">
        <f t="shared" si="22"/>
        <v>9.0651335518828411</v>
      </c>
      <c r="HK5" s="176">
        <f t="shared" si="22"/>
        <v>8.6336845068899262</v>
      </c>
      <c r="HL5" s="176">
        <f t="shared" si="22"/>
        <v>0</v>
      </c>
      <c r="HM5" s="176">
        <f t="shared" si="22"/>
        <v>0</v>
      </c>
      <c r="HN5" s="176">
        <f t="shared" si="23"/>
        <v>0</v>
      </c>
      <c r="HO5" s="176">
        <f t="shared" si="23"/>
        <v>0</v>
      </c>
      <c r="HP5" s="176">
        <f t="shared" si="23"/>
        <v>0</v>
      </c>
      <c r="HQ5" s="176">
        <f t="shared" si="23"/>
        <v>0</v>
      </c>
      <c r="HR5" s="176">
        <f t="shared" si="23"/>
        <v>0</v>
      </c>
      <c r="HS5" s="176">
        <f t="shared" si="23"/>
        <v>0</v>
      </c>
      <c r="HT5" s="176">
        <f t="shared" si="23"/>
        <v>0</v>
      </c>
      <c r="HU5" s="176">
        <f t="shared" si="23"/>
        <v>0</v>
      </c>
      <c r="HV5" s="176">
        <f t="shared" si="23"/>
        <v>0</v>
      </c>
      <c r="HW5" s="176">
        <f t="shared" si="23"/>
        <v>0</v>
      </c>
      <c r="HX5" s="176">
        <f t="shared" si="23"/>
        <v>0</v>
      </c>
      <c r="HY5" s="176">
        <f t="shared" si="23"/>
        <v>0</v>
      </c>
      <c r="HZ5" s="176">
        <f t="shared" si="23"/>
        <v>0</v>
      </c>
      <c r="IA5" s="176">
        <f t="shared" si="23"/>
        <v>0</v>
      </c>
      <c r="IB5" s="176">
        <f t="shared" si="23"/>
        <v>0</v>
      </c>
      <c r="IC5" s="176"/>
      <c r="ID5" s="176"/>
    </row>
    <row r="6" spans="1:238" s="144" customFormat="1">
      <c r="A6" s="170" t="s">
        <v>243</v>
      </c>
      <c r="B6" s="226">
        <f t="shared" si="24"/>
        <v>0</v>
      </c>
      <c r="C6" s="329">
        <f t="shared" si="25"/>
        <v>28370.96455002666</v>
      </c>
      <c r="D6" s="331">
        <f t="shared" ref="D6" si="43">SUM(B6:C6)</f>
        <v>28370.96455002666</v>
      </c>
      <c r="E6" s="227">
        <f t="shared" ref="E6" si="44">IF(Years&gt;1,SUM(CJ6:DS6)*VLOOKUP($A6,input,26,FALSE),0)</f>
        <v>0</v>
      </c>
      <c r="F6" s="228">
        <f t="shared" ref="F6" si="45">IF(Years&gt;1,SUM(DU6:FD6)*VLOOKUP($A6,input,26,FALSE),0)</f>
        <v>0</v>
      </c>
      <c r="G6" s="227">
        <f t="shared" ref="G6" si="46">IF(Years&gt;2,SUM(FF6:GP6)*VLOOKUP($A6,input,40,FALSE),0)</f>
        <v>0</v>
      </c>
      <c r="H6" s="228">
        <f t="shared" ref="H6" si="47">IF(Years&gt;2,SUM(GR6:IB6)*VLOOKUP($A6,input,40,FALSE),0)</f>
        <v>0</v>
      </c>
      <c r="I6" s="227">
        <f t="shared" ref="I6" si="48">B6+E6+G6</f>
        <v>0</v>
      </c>
      <c r="J6" s="176">
        <f t="shared" ref="J6" si="49">C6+F6+H6</f>
        <v>28370.96455002666</v>
      </c>
      <c r="K6" s="228">
        <f t="shared" ref="K6" si="50">SUM(I6:J6)</f>
        <v>28370.96455002666</v>
      </c>
      <c r="L6" s="227">
        <f t="shared" ref="L6" si="51">(B6*VLOOKUP($A6,input,16,FALSE))+(E6*VLOOKUP($A6,input,30,FALSE))+(G6*VLOOKUP($A6,input,44,FALSE))</f>
        <v>0</v>
      </c>
      <c r="M6" s="176">
        <f t="shared" ref="M6" si="52">(C6*(VLOOKUP($A6,input,16,FALSE))+(F6*VLOOKUP($A6,input,30,FALSE))+(H6*VLOOKUP($A6,input,44,FALSE)))</f>
        <v>22696.771640021328</v>
      </c>
      <c r="N6" s="228">
        <f t="shared" ref="N6" si="53">SUM(L6:M6)</f>
        <v>22696.771640021328</v>
      </c>
      <c r="O6" s="330"/>
      <c r="P6" s="176">
        <f t="shared" si="37"/>
        <v>0</v>
      </c>
      <c r="Q6" s="176">
        <f t="shared" si="37"/>
        <v>0</v>
      </c>
      <c r="R6" s="176">
        <f t="shared" si="37"/>
        <v>0</v>
      </c>
      <c r="S6" s="176">
        <f t="shared" si="37"/>
        <v>0</v>
      </c>
      <c r="T6" s="176">
        <f t="shared" si="37"/>
        <v>0</v>
      </c>
      <c r="U6" s="176">
        <f t="shared" si="37"/>
        <v>0</v>
      </c>
      <c r="V6" s="176">
        <f t="shared" si="37"/>
        <v>0</v>
      </c>
      <c r="W6" s="176">
        <f t="shared" si="37"/>
        <v>0</v>
      </c>
      <c r="X6" s="176">
        <f t="shared" si="37"/>
        <v>0</v>
      </c>
      <c r="Y6" s="176">
        <f t="shared" si="37"/>
        <v>0</v>
      </c>
      <c r="Z6" s="176">
        <f t="shared" si="7"/>
        <v>0</v>
      </c>
      <c r="AA6" s="176">
        <f t="shared" si="7"/>
        <v>0</v>
      </c>
      <c r="AB6" s="176">
        <f t="shared" si="7"/>
        <v>0</v>
      </c>
      <c r="AC6" s="176">
        <f t="shared" si="7"/>
        <v>0</v>
      </c>
      <c r="AD6" s="176">
        <f t="shared" si="7"/>
        <v>0</v>
      </c>
      <c r="AE6" s="176">
        <f t="shared" si="7"/>
        <v>0</v>
      </c>
      <c r="AF6" s="176">
        <f t="shared" si="7"/>
        <v>0</v>
      </c>
      <c r="AG6" s="176">
        <f t="shared" si="7"/>
        <v>0</v>
      </c>
      <c r="AH6" s="176">
        <f t="shared" si="7"/>
        <v>0</v>
      </c>
      <c r="AI6" s="176">
        <f t="shared" si="7"/>
        <v>0</v>
      </c>
      <c r="AJ6" s="176">
        <f t="shared" si="8"/>
        <v>0</v>
      </c>
      <c r="AK6" s="176">
        <f t="shared" si="8"/>
        <v>0</v>
      </c>
      <c r="AL6" s="176">
        <f t="shared" si="8"/>
        <v>0</v>
      </c>
      <c r="AM6" s="176">
        <f t="shared" si="8"/>
        <v>0</v>
      </c>
      <c r="AN6" s="176">
        <f t="shared" si="8"/>
        <v>0</v>
      </c>
      <c r="AO6" s="176">
        <f t="shared" si="8"/>
        <v>0</v>
      </c>
      <c r="AP6" s="176">
        <f t="shared" si="8"/>
        <v>0</v>
      </c>
      <c r="AQ6" s="176">
        <f t="shared" si="8"/>
        <v>0</v>
      </c>
      <c r="AR6" s="176">
        <f t="shared" si="8"/>
        <v>0</v>
      </c>
      <c r="AS6" s="176">
        <f t="shared" si="8"/>
        <v>0</v>
      </c>
      <c r="AT6" s="176">
        <f t="shared" si="8"/>
        <v>0</v>
      </c>
      <c r="AU6" s="176">
        <f t="shared" si="8"/>
        <v>0</v>
      </c>
      <c r="AV6" s="176">
        <f t="shared" si="8"/>
        <v>0</v>
      </c>
      <c r="AW6" s="176">
        <f t="shared" si="8"/>
        <v>0</v>
      </c>
      <c r="AX6" s="176">
        <f t="shared" si="8"/>
        <v>0</v>
      </c>
      <c r="AY6" s="187"/>
      <c r="AZ6" s="176">
        <f t="shared" si="38"/>
        <v>21.768388164630387</v>
      </c>
      <c r="BA6" s="176">
        <f t="shared" si="38"/>
        <v>20.734774986930564</v>
      </c>
      <c r="BB6" s="176">
        <f t="shared" si="38"/>
        <v>19.76641433955297</v>
      </c>
      <c r="BC6" s="176">
        <f t="shared" si="38"/>
        <v>18.840632207857119</v>
      </c>
      <c r="BD6" s="176">
        <f t="shared" si="38"/>
        <v>17.946757918763911</v>
      </c>
      <c r="BE6" s="176">
        <f t="shared" si="38"/>
        <v>17.092021805799426</v>
      </c>
      <c r="BF6" s="176">
        <f t="shared" si="38"/>
        <v>16.283288103681869</v>
      </c>
      <c r="BG6" s="176">
        <f t="shared" si="38"/>
        <v>15.507102406716392</v>
      </c>
      <c r="BH6" s="176">
        <f t="shared" si="38"/>
        <v>14.767185670581629</v>
      </c>
      <c r="BI6" s="176">
        <f t="shared" si="38"/>
        <v>14.062015593076241</v>
      </c>
      <c r="BJ6" s="176">
        <f t="shared" si="10"/>
        <v>13.391647324477221</v>
      </c>
      <c r="BK6" s="176">
        <f t="shared" si="10"/>
        <v>12.753237036053223</v>
      </c>
      <c r="BL6" s="176">
        <f t="shared" si="10"/>
        <v>12.146255141271254</v>
      </c>
      <c r="BM6" s="176">
        <f t="shared" si="10"/>
        <v>11.568162148934332</v>
      </c>
      <c r="BN6" s="176">
        <f t="shared" si="10"/>
        <v>11.017583110808166</v>
      </c>
      <c r="BO6" s="176">
        <f t="shared" si="10"/>
        <v>10.493208518411681</v>
      </c>
      <c r="BP6" s="176">
        <f t="shared" si="10"/>
        <v>9.9937911884552015</v>
      </c>
      <c r="BQ6" s="176">
        <f t="shared" si="10"/>
        <v>9.5181432965141006</v>
      </c>
      <c r="BR6" s="176">
        <f t="shared" si="10"/>
        <v>0</v>
      </c>
      <c r="BS6" s="176">
        <f t="shared" si="10"/>
        <v>0</v>
      </c>
      <c r="BT6" s="176">
        <f t="shared" si="11"/>
        <v>0</v>
      </c>
      <c r="BU6" s="176">
        <f t="shared" si="11"/>
        <v>0</v>
      </c>
      <c r="BV6" s="176">
        <f t="shared" si="11"/>
        <v>0</v>
      </c>
      <c r="BW6" s="176">
        <f t="shared" si="11"/>
        <v>0</v>
      </c>
      <c r="BX6" s="176">
        <f t="shared" si="11"/>
        <v>0</v>
      </c>
      <c r="BY6" s="176">
        <f t="shared" si="11"/>
        <v>0</v>
      </c>
      <c r="BZ6" s="176">
        <f t="shared" si="11"/>
        <v>0</v>
      </c>
      <c r="CA6" s="176">
        <f t="shared" si="11"/>
        <v>0</v>
      </c>
      <c r="CB6" s="176">
        <f t="shared" si="11"/>
        <v>0</v>
      </c>
      <c r="CC6" s="176">
        <f t="shared" si="11"/>
        <v>0</v>
      </c>
      <c r="CD6" s="176">
        <f t="shared" si="11"/>
        <v>0</v>
      </c>
      <c r="CE6" s="176">
        <f t="shared" si="11"/>
        <v>0</v>
      </c>
      <c r="CF6" s="176">
        <f t="shared" si="11"/>
        <v>0</v>
      </c>
      <c r="CG6" s="176">
        <f t="shared" si="11"/>
        <v>0</v>
      </c>
      <c r="CH6" s="176">
        <f t="shared" si="11"/>
        <v>0</v>
      </c>
      <c r="CJ6" s="176">
        <v>0</v>
      </c>
      <c r="CK6" s="176">
        <f t="shared" si="39"/>
        <v>0</v>
      </c>
      <c r="CL6" s="176">
        <f t="shared" si="39"/>
        <v>0</v>
      </c>
      <c r="CM6" s="176">
        <f t="shared" si="39"/>
        <v>0</v>
      </c>
      <c r="CN6" s="176">
        <f t="shared" si="39"/>
        <v>0</v>
      </c>
      <c r="CO6" s="176">
        <f t="shared" si="39"/>
        <v>0</v>
      </c>
      <c r="CP6" s="176">
        <f t="shared" si="39"/>
        <v>0</v>
      </c>
      <c r="CQ6" s="176">
        <f t="shared" si="39"/>
        <v>0</v>
      </c>
      <c r="CR6" s="176">
        <f t="shared" si="39"/>
        <v>0</v>
      </c>
      <c r="CS6" s="176">
        <f t="shared" si="39"/>
        <v>0</v>
      </c>
      <c r="CT6" s="176">
        <f t="shared" si="39"/>
        <v>0</v>
      </c>
      <c r="CU6" s="176">
        <f t="shared" si="13"/>
        <v>0</v>
      </c>
      <c r="CV6" s="176">
        <f t="shared" si="13"/>
        <v>0</v>
      </c>
      <c r="CW6" s="176">
        <f t="shared" si="13"/>
        <v>0</v>
      </c>
      <c r="CX6" s="176">
        <f t="shared" si="13"/>
        <v>0</v>
      </c>
      <c r="CY6" s="176">
        <f t="shared" si="13"/>
        <v>0</v>
      </c>
      <c r="CZ6" s="176">
        <f t="shared" si="13"/>
        <v>0</v>
      </c>
      <c r="DA6" s="176">
        <f t="shared" si="13"/>
        <v>0</v>
      </c>
      <c r="DB6" s="176">
        <f t="shared" si="13"/>
        <v>0</v>
      </c>
      <c r="DC6" s="176">
        <f t="shared" si="13"/>
        <v>0</v>
      </c>
      <c r="DD6" s="176">
        <f t="shared" si="13"/>
        <v>0</v>
      </c>
      <c r="DE6" s="176">
        <f t="shared" si="14"/>
        <v>0</v>
      </c>
      <c r="DF6" s="176">
        <f t="shared" si="14"/>
        <v>0</v>
      </c>
      <c r="DG6" s="176">
        <f t="shared" si="14"/>
        <v>0</v>
      </c>
      <c r="DH6" s="176">
        <f t="shared" si="14"/>
        <v>0</v>
      </c>
      <c r="DI6" s="176">
        <f t="shared" si="14"/>
        <v>0</v>
      </c>
      <c r="DJ6" s="176">
        <f t="shared" si="14"/>
        <v>0</v>
      </c>
      <c r="DK6" s="176">
        <f t="shared" si="14"/>
        <v>0</v>
      </c>
      <c r="DL6" s="176">
        <f t="shared" si="14"/>
        <v>0</v>
      </c>
      <c r="DM6" s="176">
        <f t="shared" si="14"/>
        <v>0</v>
      </c>
      <c r="DN6" s="176">
        <f t="shared" si="14"/>
        <v>0</v>
      </c>
      <c r="DO6" s="176">
        <f t="shared" si="14"/>
        <v>0</v>
      </c>
      <c r="DP6" s="176">
        <f t="shared" si="14"/>
        <v>0</v>
      </c>
      <c r="DQ6" s="176">
        <f t="shared" si="14"/>
        <v>0</v>
      </c>
      <c r="DR6" s="176">
        <f t="shared" si="14"/>
        <v>0</v>
      </c>
      <c r="DS6" s="176">
        <f t="shared" si="14"/>
        <v>0</v>
      </c>
      <c r="DT6" s="187"/>
      <c r="DU6" s="176">
        <v>0</v>
      </c>
      <c r="DV6" s="176">
        <f t="shared" si="40"/>
        <v>20.734774986930564</v>
      </c>
      <c r="DW6" s="176">
        <f t="shared" si="40"/>
        <v>19.76641433955297</v>
      </c>
      <c r="DX6" s="176">
        <f t="shared" si="40"/>
        <v>18.840632207857119</v>
      </c>
      <c r="DY6" s="176">
        <f t="shared" si="40"/>
        <v>17.946757918763911</v>
      </c>
      <c r="DZ6" s="176">
        <f t="shared" si="40"/>
        <v>17.092021805799426</v>
      </c>
      <c r="EA6" s="176">
        <f t="shared" si="40"/>
        <v>16.283288103681869</v>
      </c>
      <c r="EB6" s="176">
        <f t="shared" si="40"/>
        <v>15.507102406716392</v>
      </c>
      <c r="EC6" s="176">
        <f t="shared" si="40"/>
        <v>14.767185670581629</v>
      </c>
      <c r="ED6" s="176">
        <f t="shared" si="40"/>
        <v>14.062015593076241</v>
      </c>
      <c r="EE6" s="176">
        <f t="shared" si="40"/>
        <v>13.391647324477221</v>
      </c>
      <c r="EF6" s="176">
        <f t="shared" si="16"/>
        <v>12.753237036053223</v>
      </c>
      <c r="EG6" s="176">
        <f t="shared" si="16"/>
        <v>12.146255141271254</v>
      </c>
      <c r="EH6" s="176">
        <f t="shared" si="16"/>
        <v>11.568162148934332</v>
      </c>
      <c r="EI6" s="176">
        <f t="shared" si="16"/>
        <v>11.017583110808166</v>
      </c>
      <c r="EJ6" s="176">
        <f t="shared" si="16"/>
        <v>10.493208518411681</v>
      </c>
      <c r="EK6" s="176">
        <f t="shared" si="16"/>
        <v>9.9937911884552015</v>
      </c>
      <c r="EL6" s="176">
        <f t="shared" si="16"/>
        <v>9.5181432965141006</v>
      </c>
      <c r="EM6" s="176">
        <f t="shared" si="16"/>
        <v>9.0651335518828411</v>
      </c>
      <c r="EN6" s="176">
        <f t="shared" si="16"/>
        <v>0</v>
      </c>
      <c r="EO6" s="176">
        <f t="shared" si="16"/>
        <v>0</v>
      </c>
      <c r="EP6" s="176">
        <f t="shared" si="17"/>
        <v>0</v>
      </c>
      <c r="EQ6" s="176">
        <f t="shared" si="17"/>
        <v>0</v>
      </c>
      <c r="ER6" s="176">
        <f t="shared" si="17"/>
        <v>0</v>
      </c>
      <c r="ES6" s="176">
        <f t="shared" si="17"/>
        <v>0</v>
      </c>
      <c r="ET6" s="176">
        <f t="shared" si="17"/>
        <v>0</v>
      </c>
      <c r="EU6" s="176">
        <f t="shared" si="17"/>
        <v>0</v>
      </c>
      <c r="EV6" s="176">
        <f t="shared" si="17"/>
        <v>0</v>
      </c>
      <c r="EW6" s="176">
        <f t="shared" si="17"/>
        <v>0</v>
      </c>
      <c r="EX6" s="176">
        <f t="shared" si="17"/>
        <v>0</v>
      </c>
      <c r="EY6" s="176">
        <f t="shared" si="17"/>
        <v>0</v>
      </c>
      <c r="EZ6" s="176">
        <f t="shared" si="17"/>
        <v>0</v>
      </c>
      <c r="FA6" s="176">
        <f t="shared" si="17"/>
        <v>0</v>
      </c>
      <c r="FB6" s="176">
        <f t="shared" si="17"/>
        <v>0</v>
      </c>
      <c r="FC6" s="176">
        <f t="shared" si="17"/>
        <v>0</v>
      </c>
      <c r="FD6" s="176">
        <f t="shared" si="17"/>
        <v>0</v>
      </c>
      <c r="FF6" s="176">
        <v>0</v>
      </c>
      <c r="FG6" s="176">
        <v>0</v>
      </c>
      <c r="FH6" s="176">
        <f t="shared" si="41"/>
        <v>0</v>
      </c>
      <c r="FI6" s="176">
        <f t="shared" si="41"/>
        <v>0</v>
      </c>
      <c r="FJ6" s="176">
        <f t="shared" si="41"/>
        <v>0</v>
      </c>
      <c r="FK6" s="176">
        <f t="shared" si="41"/>
        <v>0</v>
      </c>
      <c r="FL6" s="176">
        <f t="shared" si="41"/>
        <v>0</v>
      </c>
      <c r="FM6" s="176">
        <f t="shared" si="41"/>
        <v>0</v>
      </c>
      <c r="FN6" s="176">
        <f t="shared" si="41"/>
        <v>0</v>
      </c>
      <c r="FO6" s="176">
        <f t="shared" si="41"/>
        <v>0</v>
      </c>
      <c r="FP6" s="176">
        <f t="shared" si="41"/>
        <v>0</v>
      </c>
      <c r="FQ6" s="176">
        <f t="shared" si="41"/>
        <v>0</v>
      </c>
      <c r="FR6" s="176">
        <f t="shared" si="19"/>
        <v>0</v>
      </c>
      <c r="FS6" s="176">
        <f t="shared" si="19"/>
        <v>0</v>
      </c>
      <c r="FT6" s="176">
        <f t="shared" si="19"/>
        <v>0</v>
      </c>
      <c r="FU6" s="176">
        <f t="shared" si="19"/>
        <v>0</v>
      </c>
      <c r="FV6" s="176">
        <f t="shared" si="19"/>
        <v>0</v>
      </c>
      <c r="FW6" s="176">
        <f t="shared" si="19"/>
        <v>0</v>
      </c>
      <c r="FX6" s="176">
        <f t="shared" si="19"/>
        <v>0</v>
      </c>
      <c r="FY6" s="176">
        <f t="shared" si="19"/>
        <v>0</v>
      </c>
      <c r="FZ6" s="176">
        <f t="shared" si="19"/>
        <v>0</v>
      </c>
      <c r="GA6" s="176">
        <f t="shared" si="19"/>
        <v>0</v>
      </c>
      <c r="GB6" s="176">
        <f t="shared" si="20"/>
        <v>0</v>
      </c>
      <c r="GC6" s="176">
        <f t="shared" si="20"/>
        <v>0</v>
      </c>
      <c r="GD6" s="176">
        <f t="shared" si="20"/>
        <v>0</v>
      </c>
      <c r="GE6" s="176">
        <f t="shared" si="20"/>
        <v>0</v>
      </c>
      <c r="GF6" s="176">
        <f t="shared" si="20"/>
        <v>0</v>
      </c>
      <c r="GG6" s="176">
        <f t="shared" si="20"/>
        <v>0</v>
      </c>
      <c r="GH6" s="176">
        <f t="shared" si="20"/>
        <v>0</v>
      </c>
      <c r="GI6" s="176">
        <f t="shared" si="20"/>
        <v>0</v>
      </c>
      <c r="GJ6" s="176">
        <f t="shared" si="20"/>
        <v>0</v>
      </c>
      <c r="GK6" s="176">
        <f t="shared" si="20"/>
        <v>0</v>
      </c>
      <c r="GL6" s="176">
        <f t="shared" si="20"/>
        <v>0</v>
      </c>
      <c r="GM6" s="176">
        <f t="shared" si="20"/>
        <v>0</v>
      </c>
      <c r="GN6" s="176">
        <f t="shared" si="20"/>
        <v>0</v>
      </c>
      <c r="GO6" s="176">
        <f t="shared" si="20"/>
        <v>0</v>
      </c>
      <c r="GP6" s="176">
        <f t="shared" si="20"/>
        <v>0</v>
      </c>
      <c r="GQ6" s="187"/>
      <c r="GR6" s="176">
        <v>0</v>
      </c>
      <c r="GS6" s="176">
        <v>0</v>
      </c>
      <c r="GT6" s="176">
        <f t="shared" si="42"/>
        <v>19.76641433955297</v>
      </c>
      <c r="GU6" s="176">
        <f t="shared" si="42"/>
        <v>18.840632207857119</v>
      </c>
      <c r="GV6" s="176">
        <f t="shared" si="42"/>
        <v>17.946757918763911</v>
      </c>
      <c r="GW6" s="176">
        <f t="shared" si="42"/>
        <v>17.092021805799426</v>
      </c>
      <c r="GX6" s="176">
        <f t="shared" si="42"/>
        <v>16.283288103681869</v>
      </c>
      <c r="GY6" s="176">
        <f t="shared" si="42"/>
        <v>15.507102406716392</v>
      </c>
      <c r="GZ6" s="176">
        <f t="shared" si="42"/>
        <v>14.767185670581629</v>
      </c>
      <c r="HA6" s="176">
        <f t="shared" si="42"/>
        <v>14.062015593076241</v>
      </c>
      <c r="HB6" s="176">
        <f t="shared" si="42"/>
        <v>13.391647324477221</v>
      </c>
      <c r="HC6" s="176">
        <f t="shared" si="42"/>
        <v>12.753237036053223</v>
      </c>
      <c r="HD6" s="176">
        <f t="shared" si="22"/>
        <v>12.146255141271254</v>
      </c>
      <c r="HE6" s="176">
        <f t="shared" si="22"/>
        <v>11.568162148934332</v>
      </c>
      <c r="HF6" s="176">
        <f t="shared" si="22"/>
        <v>11.017583110808166</v>
      </c>
      <c r="HG6" s="176">
        <f t="shared" si="22"/>
        <v>10.493208518411681</v>
      </c>
      <c r="HH6" s="176">
        <f t="shared" si="22"/>
        <v>9.9937911884552015</v>
      </c>
      <c r="HI6" s="176">
        <f t="shared" si="22"/>
        <v>9.5181432965141006</v>
      </c>
      <c r="HJ6" s="176">
        <f t="shared" si="22"/>
        <v>9.0651335518828411</v>
      </c>
      <c r="HK6" s="176">
        <f t="shared" si="22"/>
        <v>8.6336845068899262</v>
      </c>
      <c r="HL6" s="176">
        <f t="shared" si="22"/>
        <v>0</v>
      </c>
      <c r="HM6" s="176">
        <f t="shared" si="22"/>
        <v>0</v>
      </c>
      <c r="HN6" s="176">
        <f t="shared" si="23"/>
        <v>0</v>
      </c>
      <c r="HO6" s="176">
        <f t="shared" si="23"/>
        <v>0</v>
      </c>
      <c r="HP6" s="176">
        <f t="shared" si="23"/>
        <v>0</v>
      </c>
      <c r="HQ6" s="176">
        <f t="shared" si="23"/>
        <v>0</v>
      </c>
      <c r="HR6" s="176">
        <f t="shared" si="23"/>
        <v>0</v>
      </c>
      <c r="HS6" s="176">
        <f t="shared" si="23"/>
        <v>0</v>
      </c>
      <c r="HT6" s="176">
        <f t="shared" si="23"/>
        <v>0</v>
      </c>
      <c r="HU6" s="176">
        <f t="shared" si="23"/>
        <v>0</v>
      </c>
      <c r="HV6" s="176">
        <f t="shared" si="23"/>
        <v>0</v>
      </c>
      <c r="HW6" s="176">
        <f t="shared" si="23"/>
        <v>0</v>
      </c>
      <c r="HX6" s="176">
        <f t="shared" si="23"/>
        <v>0</v>
      </c>
      <c r="HY6" s="176">
        <f t="shared" si="23"/>
        <v>0</v>
      </c>
      <c r="HZ6" s="176">
        <f t="shared" si="23"/>
        <v>0</v>
      </c>
      <c r="IA6" s="176">
        <f t="shared" si="23"/>
        <v>0</v>
      </c>
      <c r="IB6" s="176">
        <f t="shared" si="23"/>
        <v>0</v>
      </c>
      <c r="IC6" s="176"/>
      <c r="ID6" s="176"/>
    </row>
    <row r="7" spans="1:238" s="144" customFormat="1">
      <c r="A7" s="188" t="s">
        <v>154</v>
      </c>
      <c r="B7" s="226">
        <f t="shared" si="24"/>
        <v>0</v>
      </c>
      <c r="C7" s="329">
        <f t="shared" si="25"/>
        <v>1767055.607483909</v>
      </c>
      <c r="D7" s="331">
        <f t="shared" ref="D7" si="54">SUM(B7:C7)</f>
        <v>1767055.607483909</v>
      </c>
      <c r="E7" s="227">
        <f t="shared" ref="E7" si="55">IF(Years&gt;1,SUM(CJ7:DS7)*VLOOKUP($A7,input,26,FALSE),0)</f>
        <v>0</v>
      </c>
      <c r="F7" s="228">
        <f t="shared" ref="F7" si="56">IF(Years&gt;1,SUM(DU7:FD7)*VLOOKUP($A7,input,26,FALSE),0)</f>
        <v>0</v>
      </c>
      <c r="G7" s="227">
        <f t="shared" ref="G7" si="57">IF(Years&gt;2,SUM(FF7:GP7)*VLOOKUP($A7,input,40,FALSE),0)</f>
        <v>0</v>
      </c>
      <c r="H7" s="228">
        <f t="shared" ref="H7" si="58">IF(Years&gt;2,SUM(GR7:IB7)*VLOOKUP($A7,input,40,FALSE),0)</f>
        <v>0</v>
      </c>
      <c r="I7" s="227">
        <f t="shared" ref="I7" si="59">B7+E7+G7</f>
        <v>0</v>
      </c>
      <c r="J7" s="176">
        <f t="shared" ref="J7" si="60">C7+F7+H7</f>
        <v>1767055.607483909</v>
      </c>
      <c r="K7" s="228">
        <f t="shared" ref="K7" si="61">SUM(I7:J7)</f>
        <v>1767055.607483909</v>
      </c>
      <c r="L7" s="227">
        <f t="shared" ref="L7" si="62">(B7*VLOOKUP($A7,input,16,FALSE))+(E7*VLOOKUP($A7,input,30,FALSE))+(G7*VLOOKUP($A7,input,44,FALSE))</f>
        <v>0</v>
      </c>
      <c r="M7" s="176">
        <f t="shared" ref="M7" si="63">(C7*(VLOOKUP($A7,input,16,FALSE))+(F7*VLOOKUP($A7,input,30,FALSE))+(H7*VLOOKUP($A7,input,44,FALSE)))</f>
        <v>1413644.4859871273</v>
      </c>
      <c r="N7" s="228">
        <f t="shared" ref="N7" si="64">SUM(L7:M7)</f>
        <v>1413644.4859871273</v>
      </c>
      <c r="O7" s="330"/>
      <c r="P7" s="176">
        <f t="shared" si="37"/>
        <v>0</v>
      </c>
      <c r="Q7" s="176">
        <f t="shared" si="37"/>
        <v>0</v>
      </c>
      <c r="R7" s="176">
        <f t="shared" si="37"/>
        <v>0</v>
      </c>
      <c r="S7" s="176">
        <f t="shared" si="37"/>
        <v>0</v>
      </c>
      <c r="T7" s="176">
        <f t="shared" si="37"/>
        <v>0</v>
      </c>
      <c r="U7" s="176">
        <f t="shared" si="37"/>
        <v>0</v>
      </c>
      <c r="V7" s="176">
        <f t="shared" si="37"/>
        <v>0</v>
      </c>
      <c r="W7" s="176">
        <f t="shared" si="37"/>
        <v>0</v>
      </c>
      <c r="X7" s="176">
        <f t="shared" si="37"/>
        <v>0</v>
      </c>
      <c r="Y7" s="176">
        <f t="shared" si="37"/>
        <v>0</v>
      </c>
      <c r="Z7" s="176">
        <f t="shared" si="7"/>
        <v>0</v>
      </c>
      <c r="AA7" s="176">
        <f t="shared" si="7"/>
        <v>0</v>
      </c>
      <c r="AB7" s="176">
        <f t="shared" si="7"/>
        <v>0</v>
      </c>
      <c r="AC7" s="176">
        <f t="shared" si="7"/>
        <v>0</v>
      </c>
      <c r="AD7" s="176">
        <f t="shared" si="7"/>
        <v>0</v>
      </c>
      <c r="AE7" s="176">
        <f t="shared" si="7"/>
        <v>0</v>
      </c>
      <c r="AF7" s="176">
        <f t="shared" si="7"/>
        <v>0</v>
      </c>
      <c r="AG7" s="176">
        <f t="shared" si="7"/>
        <v>0</v>
      </c>
      <c r="AH7" s="176">
        <f t="shared" si="7"/>
        <v>0</v>
      </c>
      <c r="AI7" s="176">
        <f t="shared" si="7"/>
        <v>0</v>
      </c>
      <c r="AJ7" s="176">
        <f t="shared" si="8"/>
        <v>0</v>
      </c>
      <c r="AK7" s="176">
        <f t="shared" si="8"/>
        <v>0</v>
      </c>
      <c r="AL7" s="176">
        <f t="shared" si="8"/>
        <v>0</v>
      </c>
      <c r="AM7" s="176">
        <f t="shared" si="8"/>
        <v>0</v>
      </c>
      <c r="AN7" s="176">
        <f t="shared" si="8"/>
        <v>0</v>
      </c>
      <c r="AO7" s="176">
        <f t="shared" si="8"/>
        <v>0</v>
      </c>
      <c r="AP7" s="176">
        <f t="shared" si="8"/>
        <v>0</v>
      </c>
      <c r="AQ7" s="176">
        <f t="shared" si="8"/>
        <v>0</v>
      </c>
      <c r="AR7" s="176">
        <f t="shared" si="8"/>
        <v>0</v>
      </c>
      <c r="AS7" s="176">
        <f t="shared" si="8"/>
        <v>0</v>
      </c>
      <c r="AT7" s="176">
        <f t="shared" si="8"/>
        <v>0</v>
      </c>
      <c r="AU7" s="176">
        <f t="shared" si="8"/>
        <v>0</v>
      </c>
      <c r="AV7" s="176">
        <f t="shared" si="8"/>
        <v>0</v>
      </c>
      <c r="AW7" s="176">
        <f t="shared" si="8"/>
        <v>0</v>
      </c>
      <c r="AX7" s="176">
        <f t="shared" si="8"/>
        <v>0</v>
      </c>
      <c r="AY7" s="187"/>
      <c r="AZ7" s="176">
        <f t="shared" si="38"/>
        <v>39.843924765618119</v>
      </c>
      <c r="BA7" s="176">
        <f t="shared" si="38"/>
        <v>37.95204350286398</v>
      </c>
      <c r="BB7" s="176">
        <f t="shared" si="38"/>
        <v>36.179597675074632</v>
      </c>
      <c r="BC7" s="176">
        <f t="shared" si="38"/>
        <v>34.485085737595625</v>
      </c>
      <c r="BD7" s="176">
        <f t="shared" si="38"/>
        <v>32.848976547737514</v>
      </c>
      <c r="BE7" s="176">
        <f t="shared" si="38"/>
        <v>31.284504198115023</v>
      </c>
      <c r="BF7" s="176">
        <f t="shared" si="38"/>
        <v>29.80423268977485</v>
      </c>
      <c r="BG7" s="176">
        <f t="shared" si="38"/>
        <v>28.383535655150538</v>
      </c>
      <c r="BH7" s="176">
        <f t="shared" si="38"/>
        <v>27.029223772046734</v>
      </c>
      <c r="BI7" s="176">
        <f t="shared" si="38"/>
        <v>25.738510683755624</v>
      </c>
      <c r="BJ7" s="176">
        <f t="shared" si="10"/>
        <v>24.511497334980628</v>
      </c>
      <c r="BK7" s="176">
        <f t="shared" si="10"/>
        <v>23.342978503490276</v>
      </c>
      <c r="BL7" s="176">
        <f t="shared" si="10"/>
        <v>22.23198485679114</v>
      </c>
      <c r="BM7" s="176">
        <f t="shared" si="10"/>
        <v>21.17386821903159</v>
      </c>
      <c r="BN7" s="176">
        <f t="shared" si="10"/>
        <v>20.166111943889948</v>
      </c>
      <c r="BO7" s="176">
        <f t="shared" si="10"/>
        <v>19.206319163164238</v>
      </c>
      <c r="BP7" s="176">
        <f t="shared" si="10"/>
        <v>18.292207086011754</v>
      </c>
      <c r="BQ7" s="176">
        <f t="shared" si="10"/>
        <v>17.421601569512418</v>
      </c>
      <c r="BR7" s="176">
        <f t="shared" si="10"/>
        <v>0</v>
      </c>
      <c r="BS7" s="176">
        <f t="shared" si="10"/>
        <v>0</v>
      </c>
      <c r="BT7" s="176">
        <f t="shared" si="11"/>
        <v>0</v>
      </c>
      <c r="BU7" s="176">
        <f t="shared" si="11"/>
        <v>0</v>
      </c>
      <c r="BV7" s="176">
        <f t="shared" si="11"/>
        <v>0</v>
      </c>
      <c r="BW7" s="176">
        <f t="shared" si="11"/>
        <v>0</v>
      </c>
      <c r="BX7" s="176">
        <f t="shared" si="11"/>
        <v>0</v>
      </c>
      <c r="BY7" s="176">
        <f t="shared" si="11"/>
        <v>0</v>
      </c>
      <c r="BZ7" s="176">
        <f t="shared" si="11"/>
        <v>0</v>
      </c>
      <c r="CA7" s="176">
        <f t="shared" si="11"/>
        <v>0</v>
      </c>
      <c r="CB7" s="176">
        <f t="shared" si="11"/>
        <v>0</v>
      </c>
      <c r="CC7" s="176">
        <f t="shared" si="11"/>
        <v>0</v>
      </c>
      <c r="CD7" s="176">
        <f t="shared" si="11"/>
        <v>0</v>
      </c>
      <c r="CE7" s="176">
        <f t="shared" si="11"/>
        <v>0</v>
      </c>
      <c r="CF7" s="176">
        <f t="shared" si="11"/>
        <v>0</v>
      </c>
      <c r="CG7" s="176">
        <f t="shared" si="11"/>
        <v>0</v>
      </c>
      <c r="CH7" s="176">
        <f t="shared" si="11"/>
        <v>0</v>
      </c>
      <c r="CJ7" s="176">
        <v>0</v>
      </c>
      <c r="CK7" s="176">
        <f t="shared" si="39"/>
        <v>0</v>
      </c>
      <c r="CL7" s="176">
        <f t="shared" si="39"/>
        <v>0</v>
      </c>
      <c r="CM7" s="176">
        <f t="shared" si="39"/>
        <v>0</v>
      </c>
      <c r="CN7" s="176">
        <f t="shared" si="39"/>
        <v>0</v>
      </c>
      <c r="CO7" s="176">
        <f t="shared" si="39"/>
        <v>0</v>
      </c>
      <c r="CP7" s="176">
        <f t="shared" si="39"/>
        <v>0</v>
      </c>
      <c r="CQ7" s="176">
        <f t="shared" si="39"/>
        <v>0</v>
      </c>
      <c r="CR7" s="176">
        <f t="shared" si="39"/>
        <v>0</v>
      </c>
      <c r="CS7" s="176">
        <f t="shared" si="39"/>
        <v>0</v>
      </c>
      <c r="CT7" s="176">
        <f t="shared" si="39"/>
        <v>0</v>
      </c>
      <c r="CU7" s="176">
        <f t="shared" si="13"/>
        <v>0</v>
      </c>
      <c r="CV7" s="176">
        <f t="shared" si="13"/>
        <v>0</v>
      </c>
      <c r="CW7" s="176">
        <f t="shared" si="13"/>
        <v>0</v>
      </c>
      <c r="CX7" s="176">
        <f t="shared" si="13"/>
        <v>0</v>
      </c>
      <c r="CY7" s="176">
        <f t="shared" si="13"/>
        <v>0</v>
      </c>
      <c r="CZ7" s="176">
        <f t="shared" si="13"/>
        <v>0</v>
      </c>
      <c r="DA7" s="176">
        <f t="shared" si="13"/>
        <v>0</v>
      </c>
      <c r="DB7" s="176">
        <f t="shared" si="13"/>
        <v>0</v>
      </c>
      <c r="DC7" s="176">
        <f t="shared" si="13"/>
        <v>0</v>
      </c>
      <c r="DD7" s="176">
        <f t="shared" si="13"/>
        <v>0</v>
      </c>
      <c r="DE7" s="176">
        <f t="shared" si="14"/>
        <v>0</v>
      </c>
      <c r="DF7" s="176">
        <f t="shared" si="14"/>
        <v>0</v>
      </c>
      <c r="DG7" s="176">
        <f t="shared" si="14"/>
        <v>0</v>
      </c>
      <c r="DH7" s="176">
        <f t="shared" si="14"/>
        <v>0</v>
      </c>
      <c r="DI7" s="176">
        <f t="shared" si="14"/>
        <v>0</v>
      </c>
      <c r="DJ7" s="176">
        <f t="shared" si="14"/>
        <v>0</v>
      </c>
      <c r="DK7" s="176">
        <f t="shared" si="14"/>
        <v>0</v>
      </c>
      <c r="DL7" s="176">
        <f t="shared" si="14"/>
        <v>0</v>
      </c>
      <c r="DM7" s="176">
        <f t="shared" si="14"/>
        <v>0</v>
      </c>
      <c r="DN7" s="176">
        <f t="shared" si="14"/>
        <v>0</v>
      </c>
      <c r="DO7" s="176">
        <f t="shared" si="14"/>
        <v>0</v>
      </c>
      <c r="DP7" s="176">
        <f t="shared" si="14"/>
        <v>0</v>
      </c>
      <c r="DQ7" s="176">
        <f t="shared" si="14"/>
        <v>0</v>
      </c>
      <c r="DR7" s="176">
        <f t="shared" si="14"/>
        <v>0</v>
      </c>
      <c r="DS7" s="176">
        <f t="shared" si="14"/>
        <v>0</v>
      </c>
      <c r="DT7" s="187"/>
      <c r="DU7" s="176">
        <v>0</v>
      </c>
      <c r="DV7" s="176">
        <f t="shared" si="40"/>
        <v>37.95204350286398</v>
      </c>
      <c r="DW7" s="176">
        <f t="shared" si="40"/>
        <v>36.179597675074632</v>
      </c>
      <c r="DX7" s="176">
        <f t="shared" si="40"/>
        <v>34.485085737595625</v>
      </c>
      <c r="DY7" s="176">
        <f t="shared" si="40"/>
        <v>32.848976547737514</v>
      </c>
      <c r="DZ7" s="176">
        <f t="shared" si="40"/>
        <v>31.284504198115023</v>
      </c>
      <c r="EA7" s="176">
        <f t="shared" si="40"/>
        <v>29.80423268977485</v>
      </c>
      <c r="EB7" s="176">
        <f t="shared" si="40"/>
        <v>28.383535655150538</v>
      </c>
      <c r="EC7" s="176">
        <f t="shared" si="40"/>
        <v>27.029223772046734</v>
      </c>
      <c r="ED7" s="176">
        <f t="shared" si="40"/>
        <v>25.738510683755624</v>
      </c>
      <c r="EE7" s="176">
        <f t="shared" si="40"/>
        <v>24.511497334980628</v>
      </c>
      <c r="EF7" s="176">
        <f t="shared" si="16"/>
        <v>23.342978503490276</v>
      </c>
      <c r="EG7" s="176">
        <f t="shared" si="16"/>
        <v>22.23198485679114</v>
      </c>
      <c r="EH7" s="176">
        <f t="shared" si="16"/>
        <v>21.17386821903159</v>
      </c>
      <c r="EI7" s="176">
        <f t="shared" si="16"/>
        <v>20.166111943889948</v>
      </c>
      <c r="EJ7" s="176">
        <f t="shared" si="16"/>
        <v>19.206319163164238</v>
      </c>
      <c r="EK7" s="176">
        <f t="shared" si="16"/>
        <v>18.292207086011754</v>
      </c>
      <c r="EL7" s="176">
        <f t="shared" si="16"/>
        <v>17.421601569512418</v>
      </c>
      <c r="EM7" s="176">
        <f t="shared" si="16"/>
        <v>16.592431947642702</v>
      </c>
      <c r="EN7" s="176">
        <f t="shared" si="16"/>
        <v>0</v>
      </c>
      <c r="EO7" s="176">
        <f t="shared" si="16"/>
        <v>0</v>
      </c>
      <c r="EP7" s="176">
        <f t="shared" si="17"/>
        <v>0</v>
      </c>
      <c r="EQ7" s="176">
        <f t="shared" si="17"/>
        <v>0</v>
      </c>
      <c r="ER7" s="176">
        <f t="shared" si="17"/>
        <v>0</v>
      </c>
      <c r="ES7" s="176">
        <f t="shared" si="17"/>
        <v>0</v>
      </c>
      <c r="ET7" s="176">
        <f t="shared" si="17"/>
        <v>0</v>
      </c>
      <c r="EU7" s="176">
        <f t="shared" si="17"/>
        <v>0</v>
      </c>
      <c r="EV7" s="176">
        <f t="shared" si="17"/>
        <v>0</v>
      </c>
      <c r="EW7" s="176">
        <f t="shared" si="17"/>
        <v>0</v>
      </c>
      <c r="EX7" s="176">
        <f t="shared" si="17"/>
        <v>0</v>
      </c>
      <c r="EY7" s="176">
        <f t="shared" si="17"/>
        <v>0</v>
      </c>
      <c r="EZ7" s="176">
        <f t="shared" si="17"/>
        <v>0</v>
      </c>
      <c r="FA7" s="176">
        <f t="shared" si="17"/>
        <v>0</v>
      </c>
      <c r="FB7" s="176">
        <f t="shared" si="17"/>
        <v>0</v>
      </c>
      <c r="FC7" s="176">
        <f t="shared" si="17"/>
        <v>0</v>
      </c>
      <c r="FD7" s="176">
        <f t="shared" si="17"/>
        <v>0</v>
      </c>
      <c r="FF7" s="176">
        <v>0</v>
      </c>
      <c r="FG7" s="176">
        <v>0</v>
      </c>
      <c r="FH7" s="176">
        <f t="shared" si="41"/>
        <v>0</v>
      </c>
      <c r="FI7" s="176">
        <f t="shared" si="41"/>
        <v>0</v>
      </c>
      <c r="FJ7" s="176">
        <f t="shared" si="41"/>
        <v>0</v>
      </c>
      <c r="FK7" s="176">
        <f t="shared" si="41"/>
        <v>0</v>
      </c>
      <c r="FL7" s="176">
        <f t="shared" si="41"/>
        <v>0</v>
      </c>
      <c r="FM7" s="176">
        <f t="shared" si="41"/>
        <v>0</v>
      </c>
      <c r="FN7" s="176">
        <f t="shared" si="41"/>
        <v>0</v>
      </c>
      <c r="FO7" s="176">
        <f t="shared" si="41"/>
        <v>0</v>
      </c>
      <c r="FP7" s="176">
        <f t="shared" si="41"/>
        <v>0</v>
      </c>
      <c r="FQ7" s="176">
        <f t="shared" si="41"/>
        <v>0</v>
      </c>
      <c r="FR7" s="176">
        <f t="shared" si="19"/>
        <v>0</v>
      </c>
      <c r="FS7" s="176">
        <f t="shared" si="19"/>
        <v>0</v>
      </c>
      <c r="FT7" s="176">
        <f t="shared" si="19"/>
        <v>0</v>
      </c>
      <c r="FU7" s="176">
        <f t="shared" si="19"/>
        <v>0</v>
      </c>
      <c r="FV7" s="176">
        <f t="shared" si="19"/>
        <v>0</v>
      </c>
      <c r="FW7" s="176">
        <f t="shared" si="19"/>
        <v>0</v>
      </c>
      <c r="FX7" s="176">
        <f t="shared" si="19"/>
        <v>0</v>
      </c>
      <c r="FY7" s="176">
        <f t="shared" si="19"/>
        <v>0</v>
      </c>
      <c r="FZ7" s="176">
        <f t="shared" si="19"/>
        <v>0</v>
      </c>
      <c r="GA7" s="176">
        <f t="shared" si="19"/>
        <v>0</v>
      </c>
      <c r="GB7" s="176">
        <f t="shared" si="20"/>
        <v>0</v>
      </c>
      <c r="GC7" s="176">
        <f t="shared" si="20"/>
        <v>0</v>
      </c>
      <c r="GD7" s="176">
        <f t="shared" si="20"/>
        <v>0</v>
      </c>
      <c r="GE7" s="176">
        <f t="shared" si="20"/>
        <v>0</v>
      </c>
      <c r="GF7" s="176">
        <f t="shared" si="20"/>
        <v>0</v>
      </c>
      <c r="GG7" s="176">
        <f t="shared" si="20"/>
        <v>0</v>
      </c>
      <c r="GH7" s="176">
        <f t="shared" si="20"/>
        <v>0</v>
      </c>
      <c r="GI7" s="176">
        <f t="shared" si="20"/>
        <v>0</v>
      </c>
      <c r="GJ7" s="176">
        <f t="shared" si="20"/>
        <v>0</v>
      </c>
      <c r="GK7" s="176">
        <f t="shared" si="20"/>
        <v>0</v>
      </c>
      <c r="GL7" s="176">
        <f t="shared" si="20"/>
        <v>0</v>
      </c>
      <c r="GM7" s="176">
        <f t="shared" si="20"/>
        <v>0</v>
      </c>
      <c r="GN7" s="176">
        <f t="shared" si="20"/>
        <v>0</v>
      </c>
      <c r="GO7" s="176">
        <f t="shared" si="20"/>
        <v>0</v>
      </c>
      <c r="GP7" s="176">
        <f t="shared" si="20"/>
        <v>0</v>
      </c>
      <c r="GQ7" s="187"/>
      <c r="GR7" s="176">
        <v>0</v>
      </c>
      <c r="GS7" s="176">
        <v>0</v>
      </c>
      <c r="GT7" s="176">
        <f t="shared" si="42"/>
        <v>36.179597675074632</v>
      </c>
      <c r="GU7" s="176">
        <f t="shared" si="42"/>
        <v>34.485085737595625</v>
      </c>
      <c r="GV7" s="176">
        <f t="shared" si="42"/>
        <v>32.848976547737514</v>
      </c>
      <c r="GW7" s="176">
        <f t="shared" si="42"/>
        <v>31.284504198115023</v>
      </c>
      <c r="GX7" s="176">
        <f t="shared" si="42"/>
        <v>29.80423268977485</v>
      </c>
      <c r="GY7" s="176">
        <f t="shared" si="42"/>
        <v>28.383535655150538</v>
      </c>
      <c r="GZ7" s="176">
        <f t="shared" si="42"/>
        <v>27.029223772046734</v>
      </c>
      <c r="HA7" s="176">
        <f t="shared" si="42"/>
        <v>25.738510683755624</v>
      </c>
      <c r="HB7" s="176">
        <f t="shared" si="42"/>
        <v>24.511497334980628</v>
      </c>
      <c r="HC7" s="176">
        <f t="shared" si="42"/>
        <v>23.342978503490276</v>
      </c>
      <c r="HD7" s="176">
        <f t="shared" si="22"/>
        <v>22.23198485679114</v>
      </c>
      <c r="HE7" s="176">
        <f t="shared" si="22"/>
        <v>21.17386821903159</v>
      </c>
      <c r="HF7" s="176">
        <f t="shared" si="22"/>
        <v>20.166111943889948</v>
      </c>
      <c r="HG7" s="176">
        <f t="shared" si="22"/>
        <v>19.206319163164238</v>
      </c>
      <c r="HH7" s="176">
        <f t="shared" si="22"/>
        <v>18.292207086011754</v>
      </c>
      <c r="HI7" s="176">
        <f t="shared" si="22"/>
        <v>17.421601569512418</v>
      </c>
      <c r="HJ7" s="176">
        <f t="shared" si="22"/>
        <v>16.592431947642702</v>
      </c>
      <c r="HK7" s="176">
        <f t="shared" si="22"/>
        <v>15.802726106361025</v>
      </c>
      <c r="HL7" s="176">
        <f t="shared" si="22"/>
        <v>0</v>
      </c>
      <c r="HM7" s="176">
        <f t="shared" si="22"/>
        <v>0</v>
      </c>
      <c r="HN7" s="176">
        <f t="shared" si="23"/>
        <v>0</v>
      </c>
      <c r="HO7" s="176">
        <f t="shared" si="23"/>
        <v>0</v>
      </c>
      <c r="HP7" s="176">
        <f t="shared" si="23"/>
        <v>0</v>
      </c>
      <c r="HQ7" s="176">
        <f t="shared" si="23"/>
        <v>0</v>
      </c>
      <c r="HR7" s="176">
        <f t="shared" si="23"/>
        <v>0</v>
      </c>
      <c r="HS7" s="176">
        <f t="shared" si="23"/>
        <v>0</v>
      </c>
      <c r="HT7" s="176">
        <f t="shared" si="23"/>
        <v>0</v>
      </c>
      <c r="HU7" s="176">
        <f t="shared" si="23"/>
        <v>0</v>
      </c>
      <c r="HV7" s="176">
        <f t="shared" si="23"/>
        <v>0</v>
      </c>
      <c r="HW7" s="176">
        <f t="shared" si="23"/>
        <v>0</v>
      </c>
      <c r="HX7" s="176">
        <f t="shared" si="23"/>
        <v>0</v>
      </c>
      <c r="HY7" s="176">
        <f t="shared" si="23"/>
        <v>0</v>
      </c>
      <c r="HZ7" s="176">
        <f t="shared" si="23"/>
        <v>0</v>
      </c>
      <c r="IA7" s="176">
        <f t="shared" si="23"/>
        <v>0</v>
      </c>
      <c r="IB7" s="176">
        <f t="shared" si="23"/>
        <v>0</v>
      </c>
      <c r="IC7" s="176"/>
      <c r="ID7" s="176"/>
    </row>
    <row r="8" spans="1:238" s="144" customFormat="1">
      <c r="A8" s="170" t="s">
        <v>254</v>
      </c>
      <c r="B8" s="226">
        <f t="shared" si="24"/>
        <v>0</v>
      </c>
      <c r="C8" s="329">
        <f t="shared" si="25"/>
        <v>1704348.8933841195</v>
      </c>
      <c r="D8" s="331">
        <f t="shared" ref="D8" si="65">SUM(B8:C8)</f>
        <v>1704348.8933841195</v>
      </c>
      <c r="E8" s="227">
        <f t="shared" ref="E8" si="66">IF(Years&gt;1,SUM(CJ8:DS8)*VLOOKUP($A8,input,26,FALSE),0)</f>
        <v>0</v>
      </c>
      <c r="F8" s="228">
        <f t="shared" ref="F8" si="67">IF(Years&gt;1,SUM(DU8:FD8)*VLOOKUP($A8,input,26,FALSE),0)</f>
        <v>0</v>
      </c>
      <c r="G8" s="227">
        <f t="shared" ref="G8" si="68">IF(Years&gt;2,SUM(FF8:GP8)*VLOOKUP($A8,input,40,FALSE),0)</f>
        <v>0</v>
      </c>
      <c r="H8" s="228">
        <f t="shared" ref="H8" si="69">IF(Years&gt;2,SUM(GR8:IB8)*VLOOKUP($A8,input,40,FALSE),0)</f>
        <v>0</v>
      </c>
      <c r="I8" s="227">
        <f t="shared" ref="I8" si="70">B8+E8+G8</f>
        <v>0</v>
      </c>
      <c r="J8" s="176">
        <f t="shared" ref="J8" si="71">C8+F8+H8</f>
        <v>1704348.8933841195</v>
      </c>
      <c r="K8" s="228">
        <f t="shared" ref="K8" si="72">SUM(I8:J8)</f>
        <v>1704348.8933841195</v>
      </c>
      <c r="L8" s="227">
        <f t="shared" ref="L8" si="73">(B8*VLOOKUP($A8,input,16,FALSE))+(E8*VLOOKUP($A8,input,30,FALSE))+(G8*VLOOKUP($A8,input,44,FALSE))</f>
        <v>0</v>
      </c>
      <c r="M8" s="176">
        <f t="shared" ref="M8" si="74">(C8*(VLOOKUP($A8,input,16,FALSE))+(F8*VLOOKUP($A8,input,30,FALSE))+(H8*VLOOKUP($A8,input,44,FALSE)))</f>
        <v>1363479.1147072958</v>
      </c>
      <c r="N8" s="228">
        <f t="shared" ref="N8" si="75">SUM(L8:M8)</f>
        <v>1363479.1147072958</v>
      </c>
      <c r="O8" s="330"/>
      <c r="P8" s="176">
        <f t="shared" si="37"/>
        <v>0</v>
      </c>
      <c r="Q8" s="176">
        <f t="shared" si="37"/>
        <v>0</v>
      </c>
      <c r="R8" s="176">
        <f t="shared" si="37"/>
        <v>0</v>
      </c>
      <c r="S8" s="176">
        <f t="shared" si="37"/>
        <v>0</v>
      </c>
      <c r="T8" s="176">
        <f t="shared" si="37"/>
        <v>0</v>
      </c>
      <c r="U8" s="176">
        <f t="shared" si="37"/>
        <v>0</v>
      </c>
      <c r="V8" s="176">
        <f t="shared" si="37"/>
        <v>0</v>
      </c>
      <c r="W8" s="176">
        <f t="shared" si="37"/>
        <v>0</v>
      </c>
      <c r="X8" s="176">
        <f t="shared" si="37"/>
        <v>0</v>
      </c>
      <c r="Y8" s="176">
        <f t="shared" si="37"/>
        <v>0</v>
      </c>
      <c r="Z8" s="176">
        <f t="shared" si="7"/>
        <v>0</v>
      </c>
      <c r="AA8" s="176">
        <f t="shared" si="7"/>
        <v>0</v>
      </c>
      <c r="AB8" s="176">
        <f t="shared" si="7"/>
        <v>0</v>
      </c>
      <c r="AC8" s="176">
        <f t="shared" si="7"/>
        <v>0</v>
      </c>
      <c r="AD8" s="176">
        <f t="shared" si="7"/>
        <v>0</v>
      </c>
      <c r="AE8" s="176">
        <f t="shared" si="7"/>
        <v>0</v>
      </c>
      <c r="AF8" s="176">
        <f t="shared" si="7"/>
        <v>0</v>
      </c>
      <c r="AG8" s="176">
        <f t="shared" si="7"/>
        <v>0</v>
      </c>
      <c r="AH8" s="176">
        <f t="shared" si="7"/>
        <v>0</v>
      </c>
      <c r="AI8" s="176">
        <f t="shared" si="7"/>
        <v>0</v>
      </c>
      <c r="AJ8" s="176">
        <f t="shared" si="8"/>
        <v>0</v>
      </c>
      <c r="AK8" s="176">
        <f t="shared" si="8"/>
        <v>0</v>
      </c>
      <c r="AL8" s="176">
        <f t="shared" si="8"/>
        <v>0</v>
      </c>
      <c r="AM8" s="176">
        <f t="shared" si="8"/>
        <v>0</v>
      </c>
      <c r="AN8" s="176">
        <f t="shared" si="8"/>
        <v>0</v>
      </c>
      <c r="AO8" s="176">
        <f t="shared" si="8"/>
        <v>0</v>
      </c>
      <c r="AP8" s="176">
        <f t="shared" si="8"/>
        <v>0</v>
      </c>
      <c r="AQ8" s="176">
        <f t="shared" si="8"/>
        <v>0</v>
      </c>
      <c r="AR8" s="176">
        <f t="shared" si="8"/>
        <v>0</v>
      </c>
      <c r="AS8" s="176">
        <f t="shared" si="8"/>
        <v>0</v>
      </c>
      <c r="AT8" s="176">
        <f t="shared" si="8"/>
        <v>0</v>
      </c>
      <c r="AU8" s="176">
        <f t="shared" si="8"/>
        <v>0</v>
      </c>
      <c r="AV8" s="176">
        <f t="shared" ref="AV8:AX8" si="76">IF(AV$1&gt;VLOOKUP($A8,input,7,FALSE),0,IF(VLOOKUP($A8,input,2,FALSE)="R",(VLOOKUP($A8,input,5,FALSE)*VLOOKUP(AV$1,CS_RATE,8,FALSE))/((1+Discount_Rate)^(AV$1-1)),IF(VLOOKUP($A8,input,2,FALSE)="C",VLOOKUP($A8,input,5,FALSE)*VLOOKUP(AV$1,CS_RATE,6,FALSE)/((1+Discount_Rate)^(AV$1-1)),0)))</f>
        <v>0</v>
      </c>
      <c r="AW8" s="176">
        <f t="shared" si="76"/>
        <v>0</v>
      </c>
      <c r="AX8" s="176">
        <f t="shared" si="76"/>
        <v>0</v>
      </c>
      <c r="AY8" s="187"/>
      <c r="AZ8" s="176">
        <f t="shared" si="38"/>
        <v>39.843924765618119</v>
      </c>
      <c r="BA8" s="176">
        <f t="shared" si="38"/>
        <v>37.95204350286398</v>
      </c>
      <c r="BB8" s="176">
        <f t="shared" si="38"/>
        <v>36.179597675074632</v>
      </c>
      <c r="BC8" s="176">
        <f t="shared" si="38"/>
        <v>34.485085737595625</v>
      </c>
      <c r="BD8" s="176">
        <f t="shared" si="38"/>
        <v>32.848976547737514</v>
      </c>
      <c r="BE8" s="176">
        <f t="shared" si="38"/>
        <v>31.284504198115023</v>
      </c>
      <c r="BF8" s="176">
        <f t="shared" si="38"/>
        <v>29.80423268977485</v>
      </c>
      <c r="BG8" s="176">
        <f t="shared" si="38"/>
        <v>28.383535655150538</v>
      </c>
      <c r="BH8" s="176">
        <f t="shared" si="38"/>
        <v>27.029223772046734</v>
      </c>
      <c r="BI8" s="176">
        <f t="shared" si="38"/>
        <v>25.738510683755624</v>
      </c>
      <c r="BJ8" s="176">
        <f t="shared" si="10"/>
        <v>24.511497334980628</v>
      </c>
      <c r="BK8" s="176">
        <f t="shared" si="10"/>
        <v>23.342978503490276</v>
      </c>
      <c r="BL8" s="176">
        <f t="shared" si="10"/>
        <v>22.23198485679114</v>
      </c>
      <c r="BM8" s="176">
        <f t="shared" si="10"/>
        <v>21.17386821903159</v>
      </c>
      <c r="BN8" s="176">
        <f t="shared" si="10"/>
        <v>20.166111943889948</v>
      </c>
      <c r="BO8" s="176">
        <f t="shared" si="10"/>
        <v>19.206319163164238</v>
      </c>
      <c r="BP8" s="176">
        <f t="shared" si="10"/>
        <v>18.292207086011754</v>
      </c>
      <c r="BQ8" s="176">
        <f t="shared" si="10"/>
        <v>17.421601569512418</v>
      </c>
      <c r="BR8" s="176">
        <f t="shared" si="10"/>
        <v>0</v>
      </c>
      <c r="BS8" s="176">
        <f t="shared" si="10"/>
        <v>0</v>
      </c>
      <c r="BT8" s="176">
        <f t="shared" si="11"/>
        <v>0</v>
      </c>
      <c r="BU8" s="176">
        <f t="shared" si="11"/>
        <v>0</v>
      </c>
      <c r="BV8" s="176">
        <f t="shared" si="11"/>
        <v>0</v>
      </c>
      <c r="BW8" s="176">
        <f t="shared" si="11"/>
        <v>0</v>
      </c>
      <c r="BX8" s="176">
        <f t="shared" si="11"/>
        <v>0</v>
      </c>
      <c r="BY8" s="176">
        <f t="shared" si="11"/>
        <v>0</v>
      </c>
      <c r="BZ8" s="176">
        <f t="shared" si="11"/>
        <v>0</v>
      </c>
      <c r="CA8" s="176">
        <f t="shared" si="11"/>
        <v>0</v>
      </c>
      <c r="CB8" s="176">
        <f t="shared" si="11"/>
        <v>0</v>
      </c>
      <c r="CC8" s="176">
        <f t="shared" si="11"/>
        <v>0</v>
      </c>
      <c r="CD8" s="176">
        <f t="shared" si="11"/>
        <v>0</v>
      </c>
      <c r="CE8" s="176">
        <f t="shared" si="11"/>
        <v>0</v>
      </c>
      <c r="CF8" s="176">
        <f t="shared" ref="CF8:CH8" si="77">IF(CF$1&gt;VLOOKUP($A8,input,7,FALSE),0,IF(VLOOKUP($A8,input,2,FALSE)="R",(VLOOKUP($A8,input,6,FALSE)*VLOOKUP(CF$1,CS_RATE,9,FALSE))/((1+Discount_Rate)^(CF$1-1)),IF(VLOOKUP($A8,input,2,FALSE)="C",VLOOKUP($A8,input,6,FALSE)*VLOOKUP(CF$1,CS_RATE,7,FALSE)/((1+Discount_Rate)^(CF$1-1)),0)))</f>
        <v>0</v>
      </c>
      <c r="CG8" s="176">
        <f t="shared" si="77"/>
        <v>0</v>
      </c>
      <c r="CH8" s="176">
        <f t="shared" si="77"/>
        <v>0</v>
      </c>
      <c r="CJ8" s="176">
        <v>0</v>
      </c>
      <c r="CK8" s="176">
        <f t="shared" si="39"/>
        <v>0</v>
      </c>
      <c r="CL8" s="176">
        <f t="shared" si="39"/>
        <v>0</v>
      </c>
      <c r="CM8" s="176">
        <f t="shared" si="39"/>
        <v>0</v>
      </c>
      <c r="CN8" s="176">
        <f t="shared" si="39"/>
        <v>0</v>
      </c>
      <c r="CO8" s="176">
        <f t="shared" si="39"/>
        <v>0</v>
      </c>
      <c r="CP8" s="176">
        <f t="shared" si="39"/>
        <v>0</v>
      </c>
      <c r="CQ8" s="176">
        <f t="shared" si="39"/>
        <v>0</v>
      </c>
      <c r="CR8" s="176">
        <f t="shared" si="39"/>
        <v>0</v>
      </c>
      <c r="CS8" s="176">
        <f t="shared" si="39"/>
        <v>0</v>
      </c>
      <c r="CT8" s="176">
        <f t="shared" si="39"/>
        <v>0</v>
      </c>
      <c r="CU8" s="176">
        <f t="shared" si="13"/>
        <v>0</v>
      </c>
      <c r="CV8" s="176">
        <f t="shared" si="13"/>
        <v>0</v>
      </c>
      <c r="CW8" s="176">
        <f t="shared" si="13"/>
        <v>0</v>
      </c>
      <c r="CX8" s="176">
        <f t="shared" si="13"/>
        <v>0</v>
      </c>
      <c r="CY8" s="176">
        <f t="shared" si="13"/>
        <v>0</v>
      </c>
      <c r="CZ8" s="176">
        <f t="shared" si="13"/>
        <v>0</v>
      </c>
      <c r="DA8" s="176">
        <f t="shared" si="13"/>
        <v>0</v>
      </c>
      <c r="DB8" s="176">
        <f t="shared" si="13"/>
        <v>0</v>
      </c>
      <c r="DC8" s="176">
        <f t="shared" si="13"/>
        <v>0</v>
      </c>
      <c r="DD8" s="176">
        <f t="shared" si="13"/>
        <v>0</v>
      </c>
      <c r="DE8" s="176">
        <f t="shared" si="14"/>
        <v>0</v>
      </c>
      <c r="DF8" s="176">
        <f t="shared" si="14"/>
        <v>0</v>
      </c>
      <c r="DG8" s="176">
        <f t="shared" si="14"/>
        <v>0</v>
      </c>
      <c r="DH8" s="176">
        <f t="shared" si="14"/>
        <v>0</v>
      </c>
      <c r="DI8" s="176">
        <f t="shared" si="14"/>
        <v>0</v>
      </c>
      <c r="DJ8" s="176">
        <f t="shared" si="14"/>
        <v>0</v>
      </c>
      <c r="DK8" s="176">
        <f t="shared" si="14"/>
        <v>0</v>
      </c>
      <c r="DL8" s="176">
        <f t="shared" si="14"/>
        <v>0</v>
      </c>
      <c r="DM8" s="176">
        <f t="shared" si="14"/>
        <v>0</v>
      </c>
      <c r="DN8" s="176">
        <f t="shared" si="14"/>
        <v>0</v>
      </c>
      <c r="DO8" s="176">
        <f t="shared" si="14"/>
        <v>0</v>
      </c>
      <c r="DP8" s="176">
        <f t="shared" si="14"/>
        <v>0</v>
      </c>
      <c r="DQ8" s="176">
        <f t="shared" ref="DQ8:DS8" si="78">IF(DQ$1-1&gt;VLOOKUP($A8,input,7,FALSE),0,IF(VLOOKUP($A8,input,2,FALSE)="R",(VLOOKUP($A8,input,19,FALSE)*VLOOKUP(DQ$1,CS_RATE,8,FALSE))/((1+Discount_Rate)^(DQ$1-1)),IF(VLOOKUP($A8,input,2,FALSE)="C",VLOOKUP($A8,input,19,FALSE)*VLOOKUP(DQ$1,CS_RATE,6,FALSE)/((1+Discount_Rate)^(DQ$1-1)),0)))</f>
        <v>0</v>
      </c>
      <c r="DR8" s="176">
        <f t="shared" si="78"/>
        <v>0</v>
      </c>
      <c r="DS8" s="176">
        <f t="shared" si="78"/>
        <v>0</v>
      </c>
      <c r="DT8" s="187"/>
      <c r="DU8" s="176">
        <v>0</v>
      </c>
      <c r="DV8" s="176">
        <f t="shared" si="40"/>
        <v>37.95204350286398</v>
      </c>
      <c r="DW8" s="176">
        <f t="shared" si="40"/>
        <v>36.179597675074632</v>
      </c>
      <c r="DX8" s="176">
        <f t="shared" si="40"/>
        <v>34.485085737595625</v>
      </c>
      <c r="DY8" s="176">
        <f t="shared" si="40"/>
        <v>32.848976547737514</v>
      </c>
      <c r="DZ8" s="176">
        <f t="shared" si="40"/>
        <v>31.284504198115023</v>
      </c>
      <c r="EA8" s="176">
        <f t="shared" si="40"/>
        <v>29.80423268977485</v>
      </c>
      <c r="EB8" s="176">
        <f t="shared" si="40"/>
        <v>28.383535655150538</v>
      </c>
      <c r="EC8" s="176">
        <f t="shared" si="40"/>
        <v>27.029223772046734</v>
      </c>
      <c r="ED8" s="176">
        <f t="shared" si="40"/>
        <v>25.738510683755624</v>
      </c>
      <c r="EE8" s="176">
        <f t="shared" si="40"/>
        <v>24.511497334980628</v>
      </c>
      <c r="EF8" s="176">
        <f t="shared" si="16"/>
        <v>23.342978503490276</v>
      </c>
      <c r="EG8" s="176">
        <f t="shared" si="16"/>
        <v>22.23198485679114</v>
      </c>
      <c r="EH8" s="176">
        <f t="shared" si="16"/>
        <v>21.17386821903159</v>
      </c>
      <c r="EI8" s="176">
        <f t="shared" si="16"/>
        <v>20.166111943889948</v>
      </c>
      <c r="EJ8" s="176">
        <f t="shared" si="16"/>
        <v>19.206319163164238</v>
      </c>
      <c r="EK8" s="176">
        <f t="shared" si="16"/>
        <v>18.292207086011754</v>
      </c>
      <c r="EL8" s="176">
        <f t="shared" si="16"/>
        <v>17.421601569512418</v>
      </c>
      <c r="EM8" s="176">
        <f t="shared" si="16"/>
        <v>16.592431947642702</v>
      </c>
      <c r="EN8" s="176">
        <f t="shared" si="16"/>
        <v>0</v>
      </c>
      <c r="EO8" s="176">
        <f t="shared" si="16"/>
        <v>0</v>
      </c>
      <c r="EP8" s="176">
        <f t="shared" si="17"/>
        <v>0</v>
      </c>
      <c r="EQ8" s="176">
        <f t="shared" si="17"/>
        <v>0</v>
      </c>
      <c r="ER8" s="176">
        <f t="shared" si="17"/>
        <v>0</v>
      </c>
      <c r="ES8" s="176">
        <f t="shared" si="17"/>
        <v>0</v>
      </c>
      <c r="ET8" s="176">
        <f t="shared" si="17"/>
        <v>0</v>
      </c>
      <c r="EU8" s="176">
        <f t="shared" si="17"/>
        <v>0</v>
      </c>
      <c r="EV8" s="176">
        <f t="shared" si="17"/>
        <v>0</v>
      </c>
      <c r="EW8" s="176">
        <f t="shared" si="17"/>
        <v>0</v>
      </c>
      <c r="EX8" s="176">
        <f t="shared" si="17"/>
        <v>0</v>
      </c>
      <c r="EY8" s="176">
        <f t="shared" si="17"/>
        <v>0</v>
      </c>
      <c r="EZ8" s="176">
        <f t="shared" si="17"/>
        <v>0</v>
      </c>
      <c r="FA8" s="176">
        <f t="shared" si="17"/>
        <v>0</v>
      </c>
      <c r="FB8" s="176">
        <f t="shared" ref="FB8:FD8" si="79">IF(FB$1-1&gt;VLOOKUP($A8,input,7,FALSE),0,IF(VLOOKUP($A8,input,2,FALSE)="R",(VLOOKUP($A8,input,20,FALSE)*VLOOKUP(FB$1,CS_RATE,9,FALSE))/((1+Discount_Rate)^(FB$1-1)),IF(VLOOKUP($A8,input,2,FALSE)="C",VLOOKUP($A8,input,20,FALSE)*VLOOKUP(FB$1,CS_RATE,7,FALSE)/((1+Discount_Rate)^(FB$1-1)),0)))</f>
        <v>0</v>
      </c>
      <c r="FC8" s="176">
        <f t="shared" si="79"/>
        <v>0</v>
      </c>
      <c r="FD8" s="176">
        <f t="shared" si="79"/>
        <v>0</v>
      </c>
      <c r="FF8" s="176">
        <v>0</v>
      </c>
      <c r="FG8" s="176">
        <v>0</v>
      </c>
      <c r="FH8" s="176">
        <f t="shared" si="41"/>
        <v>0</v>
      </c>
      <c r="FI8" s="176">
        <f t="shared" si="41"/>
        <v>0</v>
      </c>
      <c r="FJ8" s="176">
        <f t="shared" si="41"/>
        <v>0</v>
      </c>
      <c r="FK8" s="176">
        <f t="shared" si="41"/>
        <v>0</v>
      </c>
      <c r="FL8" s="176">
        <f t="shared" si="41"/>
        <v>0</v>
      </c>
      <c r="FM8" s="176">
        <f t="shared" si="41"/>
        <v>0</v>
      </c>
      <c r="FN8" s="176">
        <f t="shared" si="41"/>
        <v>0</v>
      </c>
      <c r="FO8" s="176">
        <f t="shared" si="41"/>
        <v>0</v>
      </c>
      <c r="FP8" s="176">
        <f t="shared" si="41"/>
        <v>0</v>
      </c>
      <c r="FQ8" s="176">
        <f t="shared" si="41"/>
        <v>0</v>
      </c>
      <c r="FR8" s="176">
        <f t="shared" si="19"/>
        <v>0</v>
      </c>
      <c r="FS8" s="176">
        <f t="shared" si="19"/>
        <v>0</v>
      </c>
      <c r="FT8" s="176">
        <f t="shared" si="19"/>
        <v>0</v>
      </c>
      <c r="FU8" s="176">
        <f t="shared" si="19"/>
        <v>0</v>
      </c>
      <c r="FV8" s="176">
        <f t="shared" si="19"/>
        <v>0</v>
      </c>
      <c r="FW8" s="176">
        <f t="shared" si="19"/>
        <v>0</v>
      </c>
      <c r="FX8" s="176">
        <f t="shared" si="19"/>
        <v>0</v>
      </c>
      <c r="FY8" s="176">
        <f t="shared" si="19"/>
        <v>0</v>
      </c>
      <c r="FZ8" s="176">
        <f t="shared" si="19"/>
        <v>0</v>
      </c>
      <c r="GA8" s="176">
        <f t="shared" si="19"/>
        <v>0</v>
      </c>
      <c r="GB8" s="176">
        <f t="shared" si="20"/>
        <v>0</v>
      </c>
      <c r="GC8" s="176">
        <f t="shared" si="20"/>
        <v>0</v>
      </c>
      <c r="GD8" s="176">
        <f t="shared" si="20"/>
        <v>0</v>
      </c>
      <c r="GE8" s="176">
        <f t="shared" si="20"/>
        <v>0</v>
      </c>
      <c r="GF8" s="176">
        <f t="shared" si="20"/>
        <v>0</v>
      </c>
      <c r="GG8" s="176">
        <f t="shared" si="20"/>
        <v>0</v>
      </c>
      <c r="GH8" s="176">
        <f t="shared" si="20"/>
        <v>0</v>
      </c>
      <c r="GI8" s="176">
        <f t="shared" si="20"/>
        <v>0</v>
      </c>
      <c r="GJ8" s="176">
        <f t="shared" si="20"/>
        <v>0</v>
      </c>
      <c r="GK8" s="176">
        <f t="shared" si="20"/>
        <v>0</v>
      </c>
      <c r="GL8" s="176">
        <f t="shared" si="20"/>
        <v>0</v>
      </c>
      <c r="GM8" s="176">
        <f t="shared" si="20"/>
        <v>0</v>
      </c>
      <c r="GN8" s="176">
        <f t="shared" ref="GN8:GP8" si="80">IF(GN$1-2&gt;VLOOKUP($A8,input,7,FALSE),0,IF(VLOOKUP($A8,input,2,FALSE)="R",(VLOOKUP($A8,input,33,FALSE)*VLOOKUP(GN$1,CS_RATE,8,FALSE))/((1+Discount_Rate)^(GN$1-1)),IF(VLOOKUP($A8,input,2,FALSE)="C",VLOOKUP($A8,input,33,FALSE)*VLOOKUP(GN$1,CS_RATE,6,FALSE)/((1+Discount_Rate)^(GN$1-1)),0)))</f>
        <v>0</v>
      </c>
      <c r="GO8" s="176">
        <f t="shared" si="80"/>
        <v>0</v>
      </c>
      <c r="GP8" s="176">
        <f t="shared" si="80"/>
        <v>0</v>
      </c>
      <c r="GQ8" s="187"/>
      <c r="GR8" s="176">
        <v>0</v>
      </c>
      <c r="GS8" s="176">
        <v>0</v>
      </c>
      <c r="GT8" s="176">
        <f t="shared" si="42"/>
        <v>36.179597675074632</v>
      </c>
      <c r="GU8" s="176">
        <f t="shared" si="42"/>
        <v>34.485085737595625</v>
      </c>
      <c r="GV8" s="176">
        <f t="shared" si="42"/>
        <v>32.848976547737514</v>
      </c>
      <c r="GW8" s="176">
        <f t="shared" si="42"/>
        <v>31.284504198115023</v>
      </c>
      <c r="GX8" s="176">
        <f t="shared" si="42"/>
        <v>29.80423268977485</v>
      </c>
      <c r="GY8" s="176">
        <f t="shared" si="42"/>
        <v>28.383535655150538</v>
      </c>
      <c r="GZ8" s="176">
        <f t="shared" si="42"/>
        <v>27.029223772046734</v>
      </c>
      <c r="HA8" s="176">
        <f t="shared" si="42"/>
        <v>25.738510683755624</v>
      </c>
      <c r="HB8" s="176">
        <f t="shared" si="42"/>
        <v>24.511497334980628</v>
      </c>
      <c r="HC8" s="176">
        <f t="shared" si="42"/>
        <v>23.342978503490276</v>
      </c>
      <c r="HD8" s="176">
        <f t="shared" si="22"/>
        <v>22.23198485679114</v>
      </c>
      <c r="HE8" s="176">
        <f t="shared" si="22"/>
        <v>21.17386821903159</v>
      </c>
      <c r="HF8" s="176">
        <f t="shared" si="22"/>
        <v>20.166111943889948</v>
      </c>
      <c r="HG8" s="176">
        <f t="shared" si="22"/>
        <v>19.206319163164238</v>
      </c>
      <c r="HH8" s="176">
        <f t="shared" si="22"/>
        <v>18.292207086011754</v>
      </c>
      <c r="HI8" s="176">
        <f t="shared" si="22"/>
        <v>17.421601569512418</v>
      </c>
      <c r="HJ8" s="176">
        <f t="shared" si="22"/>
        <v>16.592431947642702</v>
      </c>
      <c r="HK8" s="176">
        <f t="shared" si="22"/>
        <v>15.802726106361025</v>
      </c>
      <c r="HL8" s="176">
        <f t="shared" si="22"/>
        <v>0</v>
      </c>
      <c r="HM8" s="176">
        <f t="shared" si="22"/>
        <v>0</v>
      </c>
      <c r="HN8" s="176">
        <f t="shared" si="23"/>
        <v>0</v>
      </c>
      <c r="HO8" s="176">
        <f t="shared" si="23"/>
        <v>0</v>
      </c>
      <c r="HP8" s="176">
        <f t="shared" si="23"/>
        <v>0</v>
      </c>
      <c r="HQ8" s="176">
        <f t="shared" si="23"/>
        <v>0</v>
      </c>
      <c r="HR8" s="176">
        <f t="shared" si="23"/>
        <v>0</v>
      </c>
      <c r="HS8" s="176">
        <f t="shared" si="23"/>
        <v>0</v>
      </c>
      <c r="HT8" s="176">
        <f t="shared" si="23"/>
        <v>0</v>
      </c>
      <c r="HU8" s="176">
        <f t="shared" si="23"/>
        <v>0</v>
      </c>
      <c r="HV8" s="176">
        <f t="shared" si="23"/>
        <v>0</v>
      </c>
      <c r="HW8" s="176">
        <f t="shared" si="23"/>
        <v>0</v>
      </c>
      <c r="HX8" s="176">
        <f t="shared" si="23"/>
        <v>0</v>
      </c>
      <c r="HY8" s="176">
        <f t="shared" si="23"/>
        <v>0</v>
      </c>
      <c r="HZ8" s="176">
        <f t="shared" ref="HZ8:IB8" si="81">IF(HZ$1-2&gt;VLOOKUP($A8,input,7,FALSE),0,IF(VLOOKUP($A8,input,2,FALSE)="R",(VLOOKUP($A8,input,34,FALSE)*VLOOKUP(HZ$1,CS_RATE,9,FALSE))/((1+Discount_Rate)^(HZ$1-1)),IF(VLOOKUP($A8,input,2,FALSE)="C",VLOOKUP($A8,input,34,FALSE)*VLOOKUP(HZ$1,CS_RATE,7,FALSE)/((1+Discount_Rate)^(HZ$1-1)),0)))</f>
        <v>0</v>
      </c>
      <c r="IA8" s="176">
        <f t="shared" si="81"/>
        <v>0</v>
      </c>
      <c r="IB8" s="176">
        <f t="shared" si="81"/>
        <v>0</v>
      </c>
      <c r="IC8" s="176"/>
      <c r="ID8" s="176"/>
    </row>
    <row r="9" spans="1:238" s="144" customFormat="1">
      <c r="A9" s="185" t="s">
        <v>157</v>
      </c>
      <c r="B9" s="226">
        <f t="shared" si="24"/>
        <v>0</v>
      </c>
      <c r="C9" s="329">
        <f t="shared" si="25"/>
        <v>151006.70541597344</v>
      </c>
      <c r="D9" s="226">
        <f>SUM(B9:C9)</f>
        <v>151006.70541597344</v>
      </c>
      <c r="E9" s="227">
        <f t="shared" ref="E9:E73" si="82">IF(Years&gt;1,SUM(CJ9:DS9)*VLOOKUP($A9,input,26,FALSE),0)</f>
        <v>0</v>
      </c>
      <c r="F9" s="228">
        <f t="shared" ref="F9:F73" si="83">IF(Years&gt;1,SUM(DU9:FD9)*VLOOKUP($A9,input,26,FALSE),0)</f>
        <v>0</v>
      </c>
      <c r="G9" s="227">
        <f t="shared" ref="G9:G73" si="84">IF(Years&gt;2,SUM(FF9:GP9)*VLOOKUP($A9,input,40,FALSE),0)</f>
        <v>0</v>
      </c>
      <c r="H9" s="228">
        <f t="shared" ref="H9:H73" si="85">IF(Years&gt;2,SUM(GR9:IB9)*VLOOKUP($A9,input,40,FALSE),0)</f>
        <v>0</v>
      </c>
      <c r="I9" s="227">
        <f>B9+E9+G9</f>
        <v>0</v>
      </c>
      <c r="J9" s="176">
        <f>C9+F9+H9</f>
        <v>151006.70541597344</v>
      </c>
      <c r="K9" s="228">
        <f>SUM(I9:J9)</f>
        <v>151006.70541597344</v>
      </c>
      <c r="L9" s="227">
        <f t="shared" ref="L9:L73" si="86">(B9*VLOOKUP($A9,input,16,FALSE))+(E9*VLOOKUP($A9,input,30,FALSE))+(G9*VLOOKUP($A9,input,44,FALSE))</f>
        <v>0</v>
      </c>
      <c r="M9" s="176">
        <f t="shared" ref="M9:M73" si="87">(C9*(VLOOKUP($A9,input,16,FALSE))+(F9*VLOOKUP($A9,input,30,FALSE))+(H9*VLOOKUP($A9,input,44,FALSE)))</f>
        <v>120805.36433277876</v>
      </c>
      <c r="N9" s="228">
        <f>SUM(L9:M9)</f>
        <v>120805.36433277876</v>
      </c>
      <c r="O9" s="330"/>
      <c r="P9" s="176">
        <f t="shared" si="37"/>
        <v>0</v>
      </c>
      <c r="Q9" s="176">
        <f t="shared" si="37"/>
        <v>0</v>
      </c>
      <c r="R9" s="176">
        <f t="shared" si="37"/>
        <v>0</v>
      </c>
      <c r="S9" s="176">
        <f t="shared" si="37"/>
        <v>0</v>
      </c>
      <c r="T9" s="176">
        <f t="shared" si="37"/>
        <v>0</v>
      </c>
      <c r="U9" s="176">
        <f t="shared" si="37"/>
        <v>0</v>
      </c>
      <c r="V9" s="176">
        <f t="shared" si="37"/>
        <v>0</v>
      </c>
      <c r="W9" s="176">
        <f t="shared" si="37"/>
        <v>0</v>
      </c>
      <c r="X9" s="176">
        <f t="shared" si="37"/>
        <v>0</v>
      </c>
      <c r="Y9" s="176">
        <f t="shared" si="37"/>
        <v>0</v>
      </c>
      <c r="Z9" s="176">
        <f t="shared" si="7"/>
        <v>0</v>
      </c>
      <c r="AA9" s="176">
        <f t="shared" si="7"/>
        <v>0</v>
      </c>
      <c r="AB9" s="176">
        <f t="shared" si="7"/>
        <v>0</v>
      </c>
      <c r="AC9" s="176">
        <f t="shared" si="7"/>
        <v>0</v>
      </c>
      <c r="AD9" s="176">
        <f t="shared" si="7"/>
        <v>0</v>
      </c>
      <c r="AE9" s="176">
        <f t="shared" si="7"/>
        <v>0</v>
      </c>
      <c r="AF9" s="176">
        <f t="shared" si="7"/>
        <v>0</v>
      </c>
      <c r="AG9" s="176">
        <f t="shared" si="7"/>
        <v>0</v>
      </c>
      <c r="AH9" s="176">
        <f t="shared" si="7"/>
        <v>0</v>
      </c>
      <c r="AI9" s="176">
        <f t="shared" si="7"/>
        <v>0</v>
      </c>
      <c r="AJ9" s="176">
        <f t="shared" si="8"/>
        <v>0</v>
      </c>
      <c r="AK9" s="176">
        <f t="shared" si="8"/>
        <v>0</v>
      </c>
      <c r="AL9" s="176">
        <f t="shared" si="8"/>
        <v>0</v>
      </c>
      <c r="AM9" s="176">
        <f t="shared" si="8"/>
        <v>0</v>
      </c>
      <c r="AN9" s="176">
        <f t="shared" si="8"/>
        <v>0</v>
      </c>
      <c r="AO9" s="176">
        <f t="shared" si="8"/>
        <v>0</v>
      </c>
      <c r="AP9" s="176">
        <f t="shared" si="8"/>
        <v>0</v>
      </c>
      <c r="AQ9" s="176">
        <f t="shared" si="8"/>
        <v>0</v>
      </c>
      <c r="AR9" s="176">
        <f t="shared" si="8"/>
        <v>0</v>
      </c>
      <c r="AS9" s="176">
        <f t="shared" si="8"/>
        <v>0</v>
      </c>
      <c r="AT9" s="176">
        <f t="shared" si="8"/>
        <v>0</v>
      </c>
      <c r="AU9" s="176">
        <f t="shared" si="8"/>
        <v>0</v>
      </c>
      <c r="AV9" s="176">
        <f t="shared" si="8"/>
        <v>0</v>
      </c>
      <c r="AW9" s="176">
        <f t="shared" si="8"/>
        <v>0</v>
      </c>
      <c r="AX9" s="176">
        <f t="shared" si="8"/>
        <v>0</v>
      </c>
      <c r="AY9" s="187"/>
      <c r="AZ9" s="176">
        <f t="shared" si="38"/>
        <v>1.0301112256476879E-2</v>
      </c>
      <c r="BA9" s="176">
        <f t="shared" si="38"/>
        <v>9.8119917348867859E-3</v>
      </c>
      <c r="BB9" s="176">
        <f t="shared" si="38"/>
        <v>9.3537496428241756E-3</v>
      </c>
      <c r="BC9" s="176">
        <f t="shared" si="38"/>
        <v>8.9156563126466717E-3</v>
      </c>
      <c r="BD9" s="176">
        <f t="shared" si="38"/>
        <v>8.4926622294150649E-3</v>
      </c>
      <c r="BE9" s="176">
        <f t="shared" si="38"/>
        <v>8.0881888902443709E-3</v>
      </c>
      <c r="BF9" s="176">
        <f t="shared" si="38"/>
        <v>7.7054845490637409E-3</v>
      </c>
      <c r="BG9" s="176">
        <f t="shared" si="38"/>
        <v>7.3381823888925791E-3</v>
      </c>
      <c r="BH9" s="176">
        <f t="shared" si="38"/>
        <v>6.9880432191145219E-3</v>
      </c>
      <c r="BI9" s="176">
        <f t="shared" si="38"/>
        <v>6.6543466645807214E-3</v>
      </c>
      <c r="BJ9" s="176">
        <f t="shared" si="10"/>
        <v>6.3371188231901143E-3</v>
      </c>
      <c r="BK9" s="176">
        <f t="shared" si="10"/>
        <v>6.0350139545609005E-3</v>
      </c>
      <c r="BL9" s="176">
        <f t="shared" si="10"/>
        <v>5.7477814507801471E-3</v>
      </c>
      <c r="BM9" s="176">
        <f t="shared" si="10"/>
        <v>5.4742195883349968E-3</v>
      </c>
      <c r="BN9" s="176">
        <f t="shared" si="10"/>
        <v>5.2136777220788653E-3</v>
      </c>
      <c r="BO9" s="176">
        <f t="shared" si="10"/>
        <v>4.9655361738912421E-3</v>
      </c>
      <c r="BP9" s="176">
        <f t="shared" si="10"/>
        <v>4.7292047588225515E-3</v>
      </c>
      <c r="BQ9" s="176">
        <f t="shared" si="10"/>
        <v>4.5041213813861378E-3</v>
      </c>
      <c r="BR9" s="176">
        <f t="shared" si="10"/>
        <v>4.2897506986588445E-3</v>
      </c>
      <c r="BS9" s="176">
        <f t="shared" si="10"/>
        <v>4.0855828470104114E-3</v>
      </c>
      <c r="BT9" s="176">
        <f t="shared" si="11"/>
        <v>3.8911322294333589E-3</v>
      </c>
      <c r="BU9" s="176">
        <f t="shared" si="11"/>
        <v>3.7059363605891002E-3</v>
      </c>
      <c r="BV9" s="176">
        <f t="shared" si="11"/>
        <v>3.5295547668233265E-3</v>
      </c>
      <c r="BW9" s="176">
        <f t="shared" si="11"/>
        <v>3.3615679385344236E-3</v>
      </c>
      <c r="BX9" s="176">
        <f t="shared" si="11"/>
        <v>3.2015763324032337E-3</v>
      </c>
      <c r="BY9" s="176">
        <f t="shared" si="11"/>
        <v>3.0491994211110231E-3</v>
      </c>
      <c r="BZ9" s="176">
        <f t="shared" si="11"/>
        <v>2.9040747882855028E-3</v>
      </c>
      <c r="CA9" s="176">
        <f t="shared" si="11"/>
        <v>2.7658572665222913E-3</v>
      </c>
      <c r="CB9" s="176">
        <f t="shared" si="11"/>
        <v>2.6342181164316783E-3</v>
      </c>
      <c r="CC9" s="176">
        <f t="shared" si="11"/>
        <v>2.5088442447581132E-3</v>
      </c>
      <c r="CD9" s="176">
        <f t="shared" si="11"/>
        <v>2.389437459712786E-3</v>
      </c>
      <c r="CE9" s="176">
        <f t="shared" si="11"/>
        <v>2.2757137617481532E-3</v>
      </c>
      <c r="CF9" s="176">
        <f t="shared" si="11"/>
        <v>2.1674026680875928E-3</v>
      </c>
      <c r="CG9" s="176">
        <f t="shared" si="11"/>
        <v>2.0642465694036124E-3</v>
      </c>
      <c r="CH9" s="176">
        <f t="shared" si="11"/>
        <v>1.9660001171145441E-3</v>
      </c>
      <c r="CJ9" s="176">
        <v>0</v>
      </c>
      <c r="CK9" s="176">
        <f t="shared" si="39"/>
        <v>0</v>
      </c>
      <c r="CL9" s="176">
        <f t="shared" si="39"/>
        <v>0</v>
      </c>
      <c r="CM9" s="176">
        <f t="shared" si="39"/>
        <v>0</v>
      </c>
      <c r="CN9" s="176">
        <f t="shared" si="39"/>
        <v>0</v>
      </c>
      <c r="CO9" s="176">
        <f t="shared" si="39"/>
        <v>0</v>
      </c>
      <c r="CP9" s="176">
        <f t="shared" si="39"/>
        <v>0</v>
      </c>
      <c r="CQ9" s="176">
        <f t="shared" si="39"/>
        <v>0</v>
      </c>
      <c r="CR9" s="176">
        <f t="shared" si="39"/>
        <v>0</v>
      </c>
      <c r="CS9" s="176">
        <f t="shared" si="39"/>
        <v>0</v>
      </c>
      <c r="CT9" s="176">
        <f t="shared" si="39"/>
        <v>0</v>
      </c>
      <c r="CU9" s="176">
        <f t="shared" si="13"/>
        <v>0</v>
      </c>
      <c r="CV9" s="176">
        <f t="shared" si="13"/>
        <v>0</v>
      </c>
      <c r="CW9" s="176">
        <f t="shared" si="13"/>
        <v>0</v>
      </c>
      <c r="CX9" s="176">
        <f t="shared" si="13"/>
        <v>0</v>
      </c>
      <c r="CY9" s="176">
        <f t="shared" si="13"/>
        <v>0</v>
      </c>
      <c r="CZ9" s="176">
        <f t="shared" si="13"/>
        <v>0</v>
      </c>
      <c r="DA9" s="176">
        <f t="shared" si="13"/>
        <v>0</v>
      </c>
      <c r="DB9" s="176">
        <f t="shared" si="13"/>
        <v>0</v>
      </c>
      <c r="DC9" s="176">
        <f t="shared" si="13"/>
        <v>0</v>
      </c>
      <c r="DD9" s="176">
        <f t="shared" si="13"/>
        <v>0</v>
      </c>
      <c r="DE9" s="176">
        <f t="shared" si="14"/>
        <v>0</v>
      </c>
      <c r="DF9" s="176">
        <f t="shared" si="14"/>
        <v>0</v>
      </c>
      <c r="DG9" s="176">
        <f t="shared" si="14"/>
        <v>0</v>
      </c>
      <c r="DH9" s="176">
        <f t="shared" si="14"/>
        <v>0</v>
      </c>
      <c r="DI9" s="176">
        <f t="shared" si="14"/>
        <v>0</v>
      </c>
      <c r="DJ9" s="176">
        <f t="shared" si="14"/>
        <v>0</v>
      </c>
      <c r="DK9" s="176">
        <f t="shared" si="14"/>
        <v>0</v>
      </c>
      <c r="DL9" s="176">
        <f t="shared" si="14"/>
        <v>0</v>
      </c>
      <c r="DM9" s="176">
        <f t="shared" si="14"/>
        <v>0</v>
      </c>
      <c r="DN9" s="176">
        <f t="shared" si="14"/>
        <v>0</v>
      </c>
      <c r="DO9" s="176">
        <f t="shared" si="14"/>
        <v>0</v>
      </c>
      <c r="DP9" s="176">
        <f t="shared" si="14"/>
        <v>0</v>
      </c>
      <c r="DQ9" s="176">
        <f t="shared" si="14"/>
        <v>0</v>
      </c>
      <c r="DR9" s="176">
        <f t="shared" si="14"/>
        <v>0</v>
      </c>
      <c r="DS9" s="176">
        <f t="shared" si="14"/>
        <v>0</v>
      </c>
      <c r="DT9" s="187"/>
      <c r="DU9" s="176">
        <v>0</v>
      </c>
      <c r="DV9" s="176">
        <f t="shared" si="40"/>
        <v>9.8119917348867859E-3</v>
      </c>
      <c r="DW9" s="176">
        <f t="shared" si="40"/>
        <v>9.3537496428241756E-3</v>
      </c>
      <c r="DX9" s="176">
        <f t="shared" si="40"/>
        <v>8.9156563126466717E-3</v>
      </c>
      <c r="DY9" s="176">
        <f t="shared" si="40"/>
        <v>8.4926622294150649E-3</v>
      </c>
      <c r="DZ9" s="176">
        <f t="shared" si="40"/>
        <v>8.0881888902443709E-3</v>
      </c>
      <c r="EA9" s="176">
        <f t="shared" si="40"/>
        <v>7.7054845490637409E-3</v>
      </c>
      <c r="EB9" s="176">
        <f t="shared" si="40"/>
        <v>7.3381823888925791E-3</v>
      </c>
      <c r="EC9" s="176">
        <f t="shared" si="40"/>
        <v>6.9880432191145219E-3</v>
      </c>
      <c r="ED9" s="176">
        <f t="shared" si="40"/>
        <v>6.6543466645807214E-3</v>
      </c>
      <c r="EE9" s="176">
        <f t="shared" si="40"/>
        <v>6.3371188231901143E-3</v>
      </c>
      <c r="EF9" s="176">
        <f t="shared" si="16"/>
        <v>6.0350139545609005E-3</v>
      </c>
      <c r="EG9" s="176">
        <f t="shared" si="16"/>
        <v>5.7477814507801471E-3</v>
      </c>
      <c r="EH9" s="176">
        <f t="shared" si="16"/>
        <v>5.4742195883349968E-3</v>
      </c>
      <c r="EI9" s="176">
        <f t="shared" si="16"/>
        <v>5.2136777220788653E-3</v>
      </c>
      <c r="EJ9" s="176">
        <f t="shared" si="16"/>
        <v>4.9655361738912421E-3</v>
      </c>
      <c r="EK9" s="176">
        <f t="shared" si="16"/>
        <v>4.7292047588225515E-3</v>
      </c>
      <c r="EL9" s="176">
        <f t="shared" si="16"/>
        <v>4.5041213813861378E-3</v>
      </c>
      <c r="EM9" s="176">
        <f t="shared" si="16"/>
        <v>4.2897506986588445E-3</v>
      </c>
      <c r="EN9" s="176">
        <f t="shared" si="16"/>
        <v>4.0855828470104114E-3</v>
      </c>
      <c r="EO9" s="176">
        <f t="shared" si="16"/>
        <v>3.8911322294333589E-3</v>
      </c>
      <c r="EP9" s="176">
        <f t="shared" si="17"/>
        <v>3.7059363605891002E-3</v>
      </c>
      <c r="EQ9" s="176">
        <f t="shared" si="17"/>
        <v>3.5295547668233265E-3</v>
      </c>
      <c r="ER9" s="176">
        <f t="shared" si="17"/>
        <v>3.3615679385344236E-3</v>
      </c>
      <c r="ES9" s="176">
        <f t="shared" si="17"/>
        <v>3.2015763324032337E-3</v>
      </c>
      <c r="ET9" s="176">
        <f t="shared" si="17"/>
        <v>3.0491994211110231E-3</v>
      </c>
      <c r="EU9" s="176">
        <f t="shared" si="17"/>
        <v>2.9040747882855028E-3</v>
      </c>
      <c r="EV9" s="176">
        <f t="shared" si="17"/>
        <v>2.7658572665222913E-3</v>
      </c>
      <c r="EW9" s="176">
        <f t="shared" si="17"/>
        <v>2.6342181164316783E-3</v>
      </c>
      <c r="EX9" s="176">
        <f t="shared" si="17"/>
        <v>2.5088442447581132E-3</v>
      </c>
      <c r="EY9" s="176">
        <f t="shared" si="17"/>
        <v>2.389437459712786E-3</v>
      </c>
      <c r="EZ9" s="176">
        <f t="shared" si="17"/>
        <v>2.2757137617481532E-3</v>
      </c>
      <c r="FA9" s="176">
        <f t="shared" si="17"/>
        <v>2.1674026680875928E-3</v>
      </c>
      <c r="FB9" s="176">
        <f t="shared" si="17"/>
        <v>2.0642465694036124E-3</v>
      </c>
      <c r="FC9" s="176">
        <f t="shared" si="17"/>
        <v>1.9660001171145441E-3</v>
      </c>
      <c r="FD9" s="176">
        <f t="shared" si="17"/>
        <v>1.8724296398424411E-3</v>
      </c>
      <c r="FF9" s="176">
        <v>0</v>
      </c>
      <c r="FG9" s="176">
        <v>0</v>
      </c>
      <c r="FH9" s="176">
        <f t="shared" si="41"/>
        <v>0</v>
      </c>
      <c r="FI9" s="176">
        <f t="shared" si="41"/>
        <v>0</v>
      </c>
      <c r="FJ9" s="176">
        <f t="shared" si="41"/>
        <v>0</v>
      </c>
      <c r="FK9" s="176">
        <f t="shared" si="41"/>
        <v>0</v>
      </c>
      <c r="FL9" s="176">
        <f t="shared" si="41"/>
        <v>0</v>
      </c>
      <c r="FM9" s="176">
        <f t="shared" si="41"/>
        <v>0</v>
      </c>
      <c r="FN9" s="176">
        <f t="shared" si="41"/>
        <v>0</v>
      </c>
      <c r="FO9" s="176">
        <f t="shared" si="41"/>
        <v>0</v>
      </c>
      <c r="FP9" s="176">
        <f t="shared" si="41"/>
        <v>0</v>
      </c>
      <c r="FQ9" s="176">
        <f t="shared" si="41"/>
        <v>0</v>
      </c>
      <c r="FR9" s="176">
        <f t="shared" si="19"/>
        <v>0</v>
      </c>
      <c r="FS9" s="176">
        <f t="shared" si="19"/>
        <v>0</v>
      </c>
      <c r="FT9" s="176">
        <f t="shared" si="19"/>
        <v>0</v>
      </c>
      <c r="FU9" s="176">
        <f t="shared" si="19"/>
        <v>0</v>
      </c>
      <c r="FV9" s="176">
        <f t="shared" si="19"/>
        <v>0</v>
      </c>
      <c r="FW9" s="176">
        <f t="shared" si="19"/>
        <v>0</v>
      </c>
      <c r="FX9" s="176">
        <f t="shared" si="19"/>
        <v>0</v>
      </c>
      <c r="FY9" s="176">
        <f t="shared" si="19"/>
        <v>0</v>
      </c>
      <c r="FZ9" s="176">
        <f t="shared" si="19"/>
        <v>0</v>
      </c>
      <c r="GA9" s="176">
        <f t="shared" si="19"/>
        <v>0</v>
      </c>
      <c r="GB9" s="176">
        <f t="shared" si="20"/>
        <v>0</v>
      </c>
      <c r="GC9" s="176">
        <f t="shared" si="20"/>
        <v>0</v>
      </c>
      <c r="GD9" s="176">
        <f t="shared" si="20"/>
        <v>0</v>
      </c>
      <c r="GE9" s="176">
        <f t="shared" si="20"/>
        <v>0</v>
      </c>
      <c r="GF9" s="176">
        <f t="shared" si="20"/>
        <v>0</v>
      </c>
      <c r="GG9" s="176">
        <f t="shared" si="20"/>
        <v>0</v>
      </c>
      <c r="GH9" s="176">
        <f t="shared" si="20"/>
        <v>0</v>
      </c>
      <c r="GI9" s="176">
        <f t="shared" si="20"/>
        <v>0</v>
      </c>
      <c r="GJ9" s="176">
        <f t="shared" si="20"/>
        <v>0</v>
      </c>
      <c r="GK9" s="176">
        <f t="shared" si="20"/>
        <v>0</v>
      </c>
      <c r="GL9" s="176">
        <f t="shared" si="20"/>
        <v>0</v>
      </c>
      <c r="GM9" s="176">
        <f t="shared" si="20"/>
        <v>0</v>
      </c>
      <c r="GN9" s="176">
        <f t="shared" si="20"/>
        <v>0</v>
      </c>
      <c r="GO9" s="176">
        <f t="shared" si="20"/>
        <v>0</v>
      </c>
      <c r="GP9" s="176">
        <f t="shared" si="20"/>
        <v>0</v>
      </c>
      <c r="GQ9" s="187"/>
      <c r="GR9" s="176">
        <v>0</v>
      </c>
      <c r="GS9" s="176">
        <v>0</v>
      </c>
      <c r="GT9" s="176">
        <f t="shared" si="42"/>
        <v>9.3537496428241756E-3</v>
      </c>
      <c r="GU9" s="176">
        <f t="shared" si="42"/>
        <v>8.9156563126466717E-3</v>
      </c>
      <c r="GV9" s="176">
        <f t="shared" si="42"/>
        <v>8.4926622294150649E-3</v>
      </c>
      <c r="GW9" s="176">
        <f t="shared" si="42"/>
        <v>8.0881888902443709E-3</v>
      </c>
      <c r="GX9" s="176">
        <f t="shared" si="42"/>
        <v>7.7054845490637409E-3</v>
      </c>
      <c r="GY9" s="176">
        <f t="shared" si="42"/>
        <v>7.3381823888925791E-3</v>
      </c>
      <c r="GZ9" s="176">
        <f t="shared" si="42"/>
        <v>6.9880432191145219E-3</v>
      </c>
      <c r="HA9" s="176">
        <f t="shared" si="42"/>
        <v>6.6543466645807214E-3</v>
      </c>
      <c r="HB9" s="176">
        <f t="shared" si="42"/>
        <v>6.3371188231901143E-3</v>
      </c>
      <c r="HC9" s="176">
        <f t="shared" si="42"/>
        <v>6.0350139545609005E-3</v>
      </c>
      <c r="HD9" s="176">
        <f t="shared" si="22"/>
        <v>5.7477814507801471E-3</v>
      </c>
      <c r="HE9" s="176">
        <f t="shared" si="22"/>
        <v>5.4742195883349968E-3</v>
      </c>
      <c r="HF9" s="176">
        <f t="shared" si="22"/>
        <v>5.2136777220788653E-3</v>
      </c>
      <c r="HG9" s="176">
        <f t="shared" si="22"/>
        <v>4.9655361738912421E-3</v>
      </c>
      <c r="HH9" s="176">
        <f t="shared" si="22"/>
        <v>4.7292047588225515E-3</v>
      </c>
      <c r="HI9" s="176">
        <f t="shared" si="22"/>
        <v>4.5041213813861378E-3</v>
      </c>
      <c r="HJ9" s="176">
        <f t="shared" si="22"/>
        <v>4.2897506986588445E-3</v>
      </c>
      <c r="HK9" s="176">
        <f t="shared" si="22"/>
        <v>4.0855828470104114E-3</v>
      </c>
      <c r="HL9" s="176">
        <f t="shared" si="22"/>
        <v>3.8911322294333589E-3</v>
      </c>
      <c r="HM9" s="176">
        <f t="shared" si="22"/>
        <v>3.7059363605891002E-3</v>
      </c>
      <c r="HN9" s="176">
        <f t="shared" si="23"/>
        <v>3.5295547668233265E-3</v>
      </c>
      <c r="HO9" s="176">
        <f t="shared" si="23"/>
        <v>3.3615679385344236E-3</v>
      </c>
      <c r="HP9" s="176">
        <f t="shared" si="23"/>
        <v>3.2015763324032337E-3</v>
      </c>
      <c r="HQ9" s="176">
        <f t="shared" si="23"/>
        <v>3.0491994211110231E-3</v>
      </c>
      <c r="HR9" s="176">
        <f t="shared" si="23"/>
        <v>2.9040747882855028E-3</v>
      </c>
      <c r="HS9" s="176">
        <f t="shared" si="23"/>
        <v>2.7658572665222913E-3</v>
      </c>
      <c r="HT9" s="176">
        <f t="shared" si="23"/>
        <v>2.6342181164316783E-3</v>
      </c>
      <c r="HU9" s="176">
        <f t="shared" si="23"/>
        <v>2.5088442447581132E-3</v>
      </c>
      <c r="HV9" s="176">
        <f t="shared" si="23"/>
        <v>2.389437459712786E-3</v>
      </c>
      <c r="HW9" s="176">
        <f t="shared" si="23"/>
        <v>2.2757137617481532E-3</v>
      </c>
      <c r="HX9" s="176">
        <f t="shared" si="23"/>
        <v>2.1674026680875928E-3</v>
      </c>
      <c r="HY9" s="176">
        <f t="shared" si="23"/>
        <v>2.0642465694036124E-3</v>
      </c>
      <c r="HZ9" s="176">
        <f t="shared" si="23"/>
        <v>1.9660001171145441E-3</v>
      </c>
      <c r="IA9" s="176">
        <f t="shared" si="23"/>
        <v>1.8724296398424411E-3</v>
      </c>
      <c r="IB9" s="176">
        <f t="shared" si="23"/>
        <v>1.7833125876442796E-3</v>
      </c>
      <c r="IC9" s="176"/>
      <c r="ID9" s="176"/>
    </row>
    <row r="10" spans="1:238" s="144" customFormat="1">
      <c r="A10" s="185" t="s">
        <v>158</v>
      </c>
      <c r="B10" s="226">
        <f t="shared" si="24"/>
        <v>0</v>
      </c>
      <c r="C10" s="329">
        <f t="shared" si="25"/>
        <v>37039.380573729351</v>
      </c>
      <c r="D10" s="226">
        <f>SUM(B10:C10)</f>
        <v>37039.380573729351</v>
      </c>
      <c r="E10" s="227">
        <f t="shared" ref="E10:E11" si="88">IF(Years&gt;1,SUM(CJ10:DS10)*VLOOKUP($A10,input,26,FALSE),0)</f>
        <v>0</v>
      </c>
      <c r="F10" s="228">
        <f t="shared" ref="F10:F11" si="89">IF(Years&gt;1,SUM(DU10:FD10)*VLOOKUP($A10,input,26,FALSE),0)</f>
        <v>0</v>
      </c>
      <c r="G10" s="227">
        <f t="shared" ref="G10:G11" si="90">IF(Years&gt;2,SUM(FF10:GP10)*VLOOKUP($A10,input,40,FALSE),0)</f>
        <v>0</v>
      </c>
      <c r="H10" s="228">
        <f t="shared" ref="H10:H11" si="91">IF(Years&gt;2,SUM(GR10:IB10)*VLOOKUP($A10,input,40,FALSE),0)</f>
        <v>0</v>
      </c>
      <c r="I10" s="227">
        <f>B10+E10+G10</f>
        <v>0</v>
      </c>
      <c r="J10" s="176">
        <f>C10+F10+H10</f>
        <v>37039.380573729351</v>
      </c>
      <c r="K10" s="228">
        <f>SUM(I10:J10)</f>
        <v>37039.380573729351</v>
      </c>
      <c r="L10" s="227">
        <f t="shared" ref="L10:L11" si="92">(B10*VLOOKUP($A10,input,16,FALSE))+(E10*VLOOKUP($A10,input,30,FALSE))+(G10*VLOOKUP($A10,input,44,FALSE))</f>
        <v>0</v>
      </c>
      <c r="M10" s="176">
        <f t="shared" ref="M10:M11" si="93">(C10*(VLOOKUP($A10,input,16,FALSE))+(F10*VLOOKUP($A10,input,30,FALSE))+(H10*VLOOKUP($A10,input,44,FALSE)))</f>
        <v>29631.504458983483</v>
      </c>
      <c r="N10" s="228">
        <f>SUM(L10:M10)</f>
        <v>29631.504458983483</v>
      </c>
      <c r="O10" s="330"/>
      <c r="P10" s="176">
        <f t="shared" si="37"/>
        <v>0</v>
      </c>
      <c r="Q10" s="176">
        <f t="shared" si="37"/>
        <v>0</v>
      </c>
      <c r="R10" s="176">
        <f t="shared" si="37"/>
        <v>0</v>
      </c>
      <c r="S10" s="176">
        <f t="shared" si="37"/>
        <v>0</v>
      </c>
      <c r="T10" s="176">
        <f t="shared" si="37"/>
        <v>0</v>
      </c>
      <c r="U10" s="176">
        <f t="shared" si="37"/>
        <v>0</v>
      </c>
      <c r="V10" s="176">
        <f t="shared" si="37"/>
        <v>0</v>
      </c>
      <c r="W10" s="176">
        <f t="shared" si="37"/>
        <v>0</v>
      </c>
      <c r="X10" s="176">
        <f t="shared" si="37"/>
        <v>0</v>
      </c>
      <c r="Y10" s="176">
        <f t="shared" si="37"/>
        <v>0</v>
      </c>
      <c r="Z10" s="176">
        <f t="shared" si="7"/>
        <v>0</v>
      </c>
      <c r="AA10" s="176">
        <f t="shared" si="7"/>
        <v>0</v>
      </c>
      <c r="AB10" s="176">
        <f t="shared" si="7"/>
        <v>0</v>
      </c>
      <c r="AC10" s="176">
        <f t="shared" si="7"/>
        <v>0</v>
      </c>
      <c r="AD10" s="176">
        <f t="shared" si="7"/>
        <v>0</v>
      </c>
      <c r="AE10" s="176">
        <f t="shared" si="7"/>
        <v>0</v>
      </c>
      <c r="AF10" s="176">
        <f t="shared" si="7"/>
        <v>0</v>
      </c>
      <c r="AG10" s="176">
        <f t="shared" si="7"/>
        <v>0</v>
      </c>
      <c r="AH10" s="176">
        <f t="shared" si="7"/>
        <v>0</v>
      </c>
      <c r="AI10" s="176">
        <f t="shared" si="7"/>
        <v>0</v>
      </c>
      <c r="AJ10" s="176">
        <f t="shared" si="8"/>
        <v>0</v>
      </c>
      <c r="AK10" s="176">
        <f t="shared" si="8"/>
        <v>0</v>
      </c>
      <c r="AL10" s="176">
        <f t="shared" si="8"/>
        <v>0</v>
      </c>
      <c r="AM10" s="176">
        <f t="shared" si="8"/>
        <v>0</v>
      </c>
      <c r="AN10" s="176">
        <f t="shared" si="8"/>
        <v>0</v>
      </c>
      <c r="AO10" s="176">
        <f t="shared" si="8"/>
        <v>0</v>
      </c>
      <c r="AP10" s="176">
        <f t="shared" si="8"/>
        <v>0</v>
      </c>
      <c r="AQ10" s="176">
        <f t="shared" si="8"/>
        <v>0</v>
      </c>
      <c r="AR10" s="176">
        <f t="shared" si="8"/>
        <v>0</v>
      </c>
      <c r="AS10" s="176">
        <f t="shared" si="8"/>
        <v>0</v>
      </c>
      <c r="AT10" s="176">
        <f t="shared" si="8"/>
        <v>0</v>
      </c>
      <c r="AU10" s="176">
        <f t="shared" si="8"/>
        <v>0</v>
      </c>
      <c r="AV10" s="176">
        <f t="shared" si="8"/>
        <v>0</v>
      </c>
      <c r="AW10" s="176">
        <f t="shared" si="8"/>
        <v>0</v>
      </c>
      <c r="AX10" s="176">
        <f t="shared" si="8"/>
        <v>0</v>
      </c>
      <c r="AY10" s="187"/>
      <c r="AZ10" s="176">
        <f t="shared" si="38"/>
        <v>2.5266879119660271E-3</v>
      </c>
      <c r="BA10" s="176">
        <f t="shared" si="38"/>
        <v>2.4067149538401548E-3</v>
      </c>
      <c r="BB10" s="176">
        <f t="shared" si="38"/>
        <v>2.2943159501266843E-3</v>
      </c>
      <c r="BC10" s="176">
        <f t="shared" si="38"/>
        <v>2.1868590955548442E-3</v>
      </c>
      <c r="BD10" s="176">
        <f t="shared" si="38"/>
        <v>2.0831058298565251E-3</v>
      </c>
      <c r="BE10" s="176">
        <f t="shared" si="38"/>
        <v>1.9838953881731475E-3</v>
      </c>
      <c r="BF10" s="176">
        <f t="shared" si="38"/>
        <v>1.8900245120345024E-3</v>
      </c>
      <c r="BG10" s="176">
        <f t="shared" si="38"/>
        <v>1.7999315293510099E-3</v>
      </c>
      <c r="BH10" s="176">
        <f t="shared" si="38"/>
        <v>1.7140483367639391E-3</v>
      </c>
      <c r="BI10" s="176">
        <f t="shared" si="38"/>
        <v>1.6321982384820638E-3</v>
      </c>
      <c r="BJ10" s="176">
        <f t="shared" si="10"/>
        <v>1.5543876358768201E-3</v>
      </c>
      <c r="BK10" s="176">
        <f t="shared" si="10"/>
        <v>1.480286441684749E-3</v>
      </c>
      <c r="BL10" s="176">
        <f t="shared" si="10"/>
        <v>1.4098331860404136E-3</v>
      </c>
      <c r="BM10" s="176">
        <f t="shared" si="10"/>
        <v>1.342733106572735E-3</v>
      </c>
      <c r="BN10" s="176">
        <f t="shared" si="10"/>
        <v>1.2788266110759479E-3</v>
      </c>
      <c r="BO10" s="176">
        <f t="shared" si="10"/>
        <v>1.2179617030299273E-3</v>
      </c>
      <c r="BP10" s="176">
        <f t="shared" si="10"/>
        <v>1.1599936200885502E-3</v>
      </c>
      <c r="BQ10" s="176">
        <f t="shared" si="10"/>
        <v>1.1047844897739581E-3</v>
      </c>
      <c r="BR10" s="176">
        <f t="shared" si="10"/>
        <v>1.0522030015578296E-3</v>
      </c>
      <c r="BS10" s="176">
        <f t="shared" si="10"/>
        <v>1.0021240945497234E-3</v>
      </c>
      <c r="BT10" s="176">
        <f t="shared" si="11"/>
        <v>9.5442866004969166E-4</v>
      </c>
      <c r="BU10" s="176">
        <f t="shared" si="11"/>
        <v>9.0900325825770377E-4</v>
      </c>
      <c r="BV10" s="176">
        <f t="shared" si="11"/>
        <v>8.6573984846609884E-4</v>
      </c>
      <c r="BW10" s="176">
        <f t="shared" si="11"/>
        <v>8.2453553209334914E-4</v>
      </c>
      <c r="BX10" s="176">
        <f t="shared" si="11"/>
        <v>7.8529230794796296E-4</v>
      </c>
      <c r="BY10" s="176">
        <f t="shared" si="11"/>
        <v>7.4791683914043959E-4</v>
      </c>
      <c r="BZ10" s="176">
        <f t="shared" si="11"/>
        <v>7.1232023108889684E-4</v>
      </c>
      <c r="CA10" s="176">
        <f t="shared" si="11"/>
        <v>6.7841782009037328E-4</v>
      </c>
      <c r="CB10" s="176">
        <f t="shared" si="11"/>
        <v>6.4612897195493986E-4</v>
      </c>
      <c r="CC10" s="176">
        <f t="shared" si="11"/>
        <v>6.1537689022368822E-4</v>
      </c>
      <c r="CD10" s="176">
        <f t="shared" si="11"/>
        <v>5.8608843351445688E-4</v>
      </c>
      <c r="CE10" s="176">
        <f t="shared" si="11"/>
        <v>5.5819394156086781E-4</v>
      </c>
      <c r="CF10" s="176">
        <f t="shared" si="11"/>
        <v>5.3162706953091901E-4</v>
      </c>
      <c r="CG10" s="176">
        <f t="shared" si="11"/>
        <v>5.0632463023107474E-4</v>
      </c>
      <c r="CH10" s="176">
        <f t="shared" si="11"/>
        <v>4.822264438205485E-4</v>
      </c>
      <c r="CJ10" s="176">
        <v>1</v>
      </c>
      <c r="CK10" s="176">
        <f t="shared" si="39"/>
        <v>0</v>
      </c>
      <c r="CL10" s="176">
        <f t="shared" si="39"/>
        <v>0</v>
      </c>
      <c r="CM10" s="176">
        <f t="shared" si="39"/>
        <v>0</v>
      </c>
      <c r="CN10" s="176">
        <f t="shared" si="39"/>
        <v>0</v>
      </c>
      <c r="CO10" s="176">
        <f t="shared" si="39"/>
        <v>0</v>
      </c>
      <c r="CP10" s="176">
        <f t="shared" si="39"/>
        <v>0</v>
      </c>
      <c r="CQ10" s="176">
        <f t="shared" si="39"/>
        <v>0</v>
      </c>
      <c r="CR10" s="176">
        <f t="shared" si="39"/>
        <v>0</v>
      </c>
      <c r="CS10" s="176">
        <f t="shared" si="39"/>
        <v>0</v>
      </c>
      <c r="CT10" s="176">
        <f t="shared" si="39"/>
        <v>0</v>
      </c>
      <c r="CU10" s="176">
        <f t="shared" si="13"/>
        <v>0</v>
      </c>
      <c r="CV10" s="176">
        <f t="shared" si="13"/>
        <v>0</v>
      </c>
      <c r="CW10" s="176">
        <f t="shared" si="13"/>
        <v>0</v>
      </c>
      <c r="CX10" s="176">
        <f t="shared" si="13"/>
        <v>0</v>
      </c>
      <c r="CY10" s="176">
        <f t="shared" si="13"/>
        <v>0</v>
      </c>
      <c r="CZ10" s="176">
        <f t="shared" si="13"/>
        <v>0</v>
      </c>
      <c r="DA10" s="176">
        <f t="shared" si="13"/>
        <v>0</v>
      </c>
      <c r="DB10" s="176">
        <f t="shared" si="13"/>
        <v>0</v>
      </c>
      <c r="DC10" s="176">
        <f t="shared" si="13"/>
        <v>0</v>
      </c>
      <c r="DD10" s="176">
        <f t="shared" si="13"/>
        <v>0</v>
      </c>
      <c r="DE10" s="176">
        <f t="shared" si="14"/>
        <v>0</v>
      </c>
      <c r="DF10" s="176">
        <f t="shared" si="14"/>
        <v>0</v>
      </c>
      <c r="DG10" s="176">
        <f t="shared" si="14"/>
        <v>0</v>
      </c>
      <c r="DH10" s="176">
        <f t="shared" si="14"/>
        <v>0</v>
      </c>
      <c r="DI10" s="176">
        <f t="shared" si="14"/>
        <v>0</v>
      </c>
      <c r="DJ10" s="176">
        <f t="shared" si="14"/>
        <v>0</v>
      </c>
      <c r="DK10" s="176">
        <f t="shared" si="14"/>
        <v>0</v>
      </c>
      <c r="DL10" s="176">
        <f t="shared" si="14"/>
        <v>0</v>
      </c>
      <c r="DM10" s="176">
        <f t="shared" si="14"/>
        <v>0</v>
      </c>
      <c r="DN10" s="176">
        <f t="shared" si="14"/>
        <v>0</v>
      </c>
      <c r="DO10" s="176">
        <f t="shared" si="14"/>
        <v>0</v>
      </c>
      <c r="DP10" s="176">
        <f t="shared" si="14"/>
        <v>0</v>
      </c>
      <c r="DQ10" s="176">
        <f t="shared" si="14"/>
        <v>0</v>
      </c>
      <c r="DR10" s="176">
        <f t="shared" si="14"/>
        <v>0</v>
      </c>
      <c r="DS10" s="176">
        <f t="shared" si="14"/>
        <v>0</v>
      </c>
      <c r="DT10" s="187"/>
      <c r="DU10" s="176">
        <v>1</v>
      </c>
      <c r="DV10" s="176">
        <f t="shared" si="40"/>
        <v>2.4067149538401548E-3</v>
      </c>
      <c r="DW10" s="176">
        <f t="shared" si="40"/>
        <v>2.2943159501266843E-3</v>
      </c>
      <c r="DX10" s="176">
        <f t="shared" si="40"/>
        <v>2.1868590955548442E-3</v>
      </c>
      <c r="DY10" s="176">
        <f t="shared" si="40"/>
        <v>2.0831058298565251E-3</v>
      </c>
      <c r="DZ10" s="176">
        <f t="shared" si="40"/>
        <v>1.9838953881731475E-3</v>
      </c>
      <c r="EA10" s="176">
        <f t="shared" si="40"/>
        <v>1.8900245120345024E-3</v>
      </c>
      <c r="EB10" s="176">
        <f t="shared" si="40"/>
        <v>1.7999315293510099E-3</v>
      </c>
      <c r="EC10" s="176">
        <f t="shared" si="40"/>
        <v>1.7140483367639391E-3</v>
      </c>
      <c r="ED10" s="176">
        <f t="shared" si="40"/>
        <v>1.6321982384820638E-3</v>
      </c>
      <c r="EE10" s="176">
        <f t="shared" si="40"/>
        <v>1.5543876358768201E-3</v>
      </c>
      <c r="EF10" s="176">
        <f t="shared" si="16"/>
        <v>1.480286441684749E-3</v>
      </c>
      <c r="EG10" s="176">
        <f t="shared" si="16"/>
        <v>1.4098331860404136E-3</v>
      </c>
      <c r="EH10" s="176">
        <f t="shared" si="16"/>
        <v>1.342733106572735E-3</v>
      </c>
      <c r="EI10" s="176">
        <f t="shared" si="16"/>
        <v>1.2788266110759479E-3</v>
      </c>
      <c r="EJ10" s="176">
        <f t="shared" si="16"/>
        <v>1.2179617030299273E-3</v>
      </c>
      <c r="EK10" s="176">
        <f t="shared" si="16"/>
        <v>1.1599936200885502E-3</v>
      </c>
      <c r="EL10" s="176">
        <f t="shared" si="16"/>
        <v>1.1047844897739581E-3</v>
      </c>
      <c r="EM10" s="176">
        <f t="shared" si="16"/>
        <v>1.0522030015578296E-3</v>
      </c>
      <c r="EN10" s="176">
        <f t="shared" si="16"/>
        <v>1.0021240945497234E-3</v>
      </c>
      <c r="EO10" s="176">
        <f t="shared" si="16"/>
        <v>9.5442866004969166E-4</v>
      </c>
      <c r="EP10" s="176">
        <f t="shared" si="17"/>
        <v>9.0900325825770377E-4</v>
      </c>
      <c r="EQ10" s="176">
        <f t="shared" si="17"/>
        <v>8.6573984846609884E-4</v>
      </c>
      <c r="ER10" s="176">
        <f t="shared" si="17"/>
        <v>8.2453553209334914E-4</v>
      </c>
      <c r="ES10" s="176">
        <f t="shared" si="17"/>
        <v>7.8529230794796296E-4</v>
      </c>
      <c r="ET10" s="176">
        <f t="shared" si="17"/>
        <v>7.4791683914043959E-4</v>
      </c>
      <c r="EU10" s="176">
        <f t="shared" si="17"/>
        <v>7.1232023108889684E-4</v>
      </c>
      <c r="EV10" s="176">
        <f t="shared" si="17"/>
        <v>6.7841782009037328E-4</v>
      </c>
      <c r="EW10" s="176">
        <f t="shared" si="17"/>
        <v>6.4612897195493986E-4</v>
      </c>
      <c r="EX10" s="176">
        <f t="shared" si="17"/>
        <v>6.1537689022368822E-4</v>
      </c>
      <c r="EY10" s="176">
        <f t="shared" si="17"/>
        <v>5.8608843351445688E-4</v>
      </c>
      <c r="EZ10" s="176">
        <f t="shared" si="17"/>
        <v>5.5819394156086781E-4</v>
      </c>
      <c r="FA10" s="176">
        <f t="shared" si="17"/>
        <v>5.3162706953091901E-4</v>
      </c>
      <c r="FB10" s="176">
        <f t="shared" si="17"/>
        <v>5.0632463023107474E-4</v>
      </c>
      <c r="FC10" s="176">
        <f t="shared" si="17"/>
        <v>4.822264438205485E-4</v>
      </c>
      <c r="FD10" s="176">
        <f t="shared" si="17"/>
        <v>4.5927519467833463E-4</v>
      </c>
      <c r="FF10" s="176">
        <v>1</v>
      </c>
      <c r="FG10" s="176">
        <v>1</v>
      </c>
      <c r="FH10" s="176">
        <f t="shared" si="41"/>
        <v>0</v>
      </c>
      <c r="FI10" s="176">
        <f t="shared" si="41"/>
        <v>0</v>
      </c>
      <c r="FJ10" s="176">
        <f t="shared" si="41"/>
        <v>0</v>
      </c>
      <c r="FK10" s="176">
        <f t="shared" si="41"/>
        <v>0</v>
      </c>
      <c r="FL10" s="176">
        <f t="shared" si="41"/>
        <v>0</v>
      </c>
      <c r="FM10" s="176">
        <f t="shared" si="41"/>
        <v>0</v>
      </c>
      <c r="FN10" s="176">
        <f t="shared" si="41"/>
        <v>0</v>
      </c>
      <c r="FO10" s="176">
        <f t="shared" si="41"/>
        <v>0</v>
      </c>
      <c r="FP10" s="176">
        <f t="shared" si="41"/>
        <v>0</v>
      </c>
      <c r="FQ10" s="176">
        <f t="shared" si="41"/>
        <v>0</v>
      </c>
      <c r="FR10" s="176">
        <f t="shared" si="19"/>
        <v>0</v>
      </c>
      <c r="FS10" s="176">
        <f t="shared" si="19"/>
        <v>0</v>
      </c>
      <c r="FT10" s="176">
        <f t="shared" si="19"/>
        <v>0</v>
      </c>
      <c r="FU10" s="176">
        <f t="shared" si="19"/>
        <v>0</v>
      </c>
      <c r="FV10" s="176">
        <f t="shared" si="19"/>
        <v>0</v>
      </c>
      <c r="FW10" s="176">
        <f t="shared" si="19"/>
        <v>0</v>
      </c>
      <c r="FX10" s="176">
        <f t="shared" si="19"/>
        <v>0</v>
      </c>
      <c r="FY10" s="176">
        <f t="shared" si="19"/>
        <v>0</v>
      </c>
      <c r="FZ10" s="176">
        <f t="shared" si="19"/>
        <v>0</v>
      </c>
      <c r="GA10" s="176">
        <f t="shared" si="19"/>
        <v>0</v>
      </c>
      <c r="GB10" s="176">
        <f t="shared" si="20"/>
        <v>0</v>
      </c>
      <c r="GC10" s="176">
        <f t="shared" si="20"/>
        <v>0</v>
      </c>
      <c r="GD10" s="176">
        <f t="shared" si="20"/>
        <v>0</v>
      </c>
      <c r="GE10" s="176">
        <f t="shared" si="20"/>
        <v>0</v>
      </c>
      <c r="GF10" s="176">
        <f t="shared" si="20"/>
        <v>0</v>
      </c>
      <c r="GG10" s="176">
        <f t="shared" si="20"/>
        <v>0</v>
      </c>
      <c r="GH10" s="176">
        <f t="shared" si="20"/>
        <v>0</v>
      </c>
      <c r="GI10" s="176">
        <f t="shared" si="20"/>
        <v>0</v>
      </c>
      <c r="GJ10" s="176">
        <f t="shared" si="20"/>
        <v>0</v>
      </c>
      <c r="GK10" s="176">
        <f t="shared" si="20"/>
        <v>0</v>
      </c>
      <c r="GL10" s="176">
        <f t="shared" si="20"/>
        <v>0</v>
      </c>
      <c r="GM10" s="176">
        <f t="shared" si="20"/>
        <v>0</v>
      </c>
      <c r="GN10" s="176">
        <f t="shared" si="20"/>
        <v>0</v>
      </c>
      <c r="GO10" s="176">
        <f t="shared" si="20"/>
        <v>0</v>
      </c>
      <c r="GP10" s="176">
        <f t="shared" si="20"/>
        <v>0</v>
      </c>
      <c r="GQ10" s="187"/>
      <c r="GR10" s="176">
        <v>1</v>
      </c>
      <c r="GS10" s="176">
        <v>1</v>
      </c>
      <c r="GT10" s="176">
        <f t="shared" si="42"/>
        <v>2.2943159501266843E-3</v>
      </c>
      <c r="GU10" s="176">
        <f t="shared" si="42"/>
        <v>2.1868590955548442E-3</v>
      </c>
      <c r="GV10" s="176">
        <f t="shared" si="42"/>
        <v>2.0831058298565251E-3</v>
      </c>
      <c r="GW10" s="176">
        <f t="shared" si="42"/>
        <v>1.9838953881731475E-3</v>
      </c>
      <c r="GX10" s="176">
        <f t="shared" si="42"/>
        <v>1.8900245120345024E-3</v>
      </c>
      <c r="GY10" s="176">
        <f t="shared" si="42"/>
        <v>1.7999315293510099E-3</v>
      </c>
      <c r="GZ10" s="176">
        <f t="shared" si="42"/>
        <v>1.7140483367639391E-3</v>
      </c>
      <c r="HA10" s="176">
        <f t="shared" si="42"/>
        <v>1.6321982384820638E-3</v>
      </c>
      <c r="HB10" s="176">
        <f t="shared" si="42"/>
        <v>1.5543876358768201E-3</v>
      </c>
      <c r="HC10" s="176">
        <f t="shared" si="42"/>
        <v>1.480286441684749E-3</v>
      </c>
      <c r="HD10" s="176">
        <f t="shared" si="22"/>
        <v>1.4098331860404136E-3</v>
      </c>
      <c r="HE10" s="176">
        <f t="shared" si="22"/>
        <v>1.342733106572735E-3</v>
      </c>
      <c r="HF10" s="176">
        <f t="shared" si="22"/>
        <v>1.2788266110759479E-3</v>
      </c>
      <c r="HG10" s="176">
        <f t="shared" si="22"/>
        <v>1.2179617030299273E-3</v>
      </c>
      <c r="HH10" s="176">
        <f t="shared" si="22"/>
        <v>1.1599936200885502E-3</v>
      </c>
      <c r="HI10" s="176">
        <f t="shared" si="22"/>
        <v>1.1047844897739581E-3</v>
      </c>
      <c r="HJ10" s="176">
        <f t="shared" si="22"/>
        <v>1.0522030015578296E-3</v>
      </c>
      <c r="HK10" s="176">
        <f t="shared" si="22"/>
        <v>1.0021240945497234E-3</v>
      </c>
      <c r="HL10" s="176">
        <f t="shared" si="22"/>
        <v>9.5442866004969166E-4</v>
      </c>
      <c r="HM10" s="176">
        <f t="shared" si="22"/>
        <v>9.0900325825770377E-4</v>
      </c>
      <c r="HN10" s="176">
        <f t="shared" si="23"/>
        <v>8.6573984846609884E-4</v>
      </c>
      <c r="HO10" s="176">
        <f t="shared" si="23"/>
        <v>8.2453553209334914E-4</v>
      </c>
      <c r="HP10" s="176">
        <f t="shared" si="23"/>
        <v>7.8529230794796296E-4</v>
      </c>
      <c r="HQ10" s="176">
        <f t="shared" si="23"/>
        <v>7.4791683914043959E-4</v>
      </c>
      <c r="HR10" s="176">
        <f t="shared" si="23"/>
        <v>7.1232023108889684E-4</v>
      </c>
      <c r="HS10" s="176">
        <f t="shared" si="23"/>
        <v>6.7841782009037328E-4</v>
      </c>
      <c r="HT10" s="176">
        <f t="shared" si="23"/>
        <v>6.4612897195493986E-4</v>
      </c>
      <c r="HU10" s="176">
        <f t="shared" si="23"/>
        <v>6.1537689022368822E-4</v>
      </c>
      <c r="HV10" s="176">
        <f t="shared" si="23"/>
        <v>5.8608843351445688E-4</v>
      </c>
      <c r="HW10" s="176">
        <f t="shared" si="23"/>
        <v>5.5819394156086781E-4</v>
      </c>
      <c r="HX10" s="176">
        <f t="shared" si="23"/>
        <v>5.3162706953091901E-4</v>
      </c>
      <c r="HY10" s="176">
        <f t="shared" si="23"/>
        <v>5.0632463023107474E-4</v>
      </c>
      <c r="HZ10" s="176">
        <f t="shared" si="23"/>
        <v>4.822264438205485E-4</v>
      </c>
      <c r="IA10" s="176">
        <f t="shared" si="23"/>
        <v>4.5927519467833463E-4</v>
      </c>
      <c r="IB10" s="176">
        <f t="shared" si="23"/>
        <v>4.3741629508255918E-4</v>
      </c>
      <c r="IC10" s="176"/>
      <c r="ID10" s="176"/>
    </row>
    <row r="11" spans="1:238" s="144" customFormat="1">
      <c r="A11" s="236" t="s">
        <v>264</v>
      </c>
      <c r="B11" s="226">
        <f t="shared" si="24"/>
        <v>8308.6263852005068</v>
      </c>
      <c r="C11" s="329">
        <f t="shared" si="25"/>
        <v>149544.86078485029</v>
      </c>
      <c r="D11" s="331">
        <f t="shared" ref="D11" si="94">SUM(B11:C11)</f>
        <v>157853.48717005079</v>
      </c>
      <c r="E11" s="227">
        <f t="shared" si="88"/>
        <v>0</v>
      </c>
      <c r="F11" s="228">
        <f t="shared" si="89"/>
        <v>0</v>
      </c>
      <c r="G11" s="227">
        <f t="shared" si="90"/>
        <v>0</v>
      </c>
      <c r="H11" s="228">
        <f t="shared" si="91"/>
        <v>0</v>
      </c>
      <c r="I11" s="227">
        <f t="shared" ref="I11" si="95">B11+E11+G11</f>
        <v>8308.6263852005068</v>
      </c>
      <c r="J11" s="176">
        <f t="shared" ref="J11" si="96">C11+F11+H11</f>
        <v>149544.86078485029</v>
      </c>
      <c r="K11" s="228">
        <f t="shared" ref="K11" si="97">SUM(I11:J11)</f>
        <v>157853.48717005079</v>
      </c>
      <c r="L11" s="227">
        <f t="shared" si="92"/>
        <v>6646.9011081604058</v>
      </c>
      <c r="M11" s="176">
        <f t="shared" si="93"/>
        <v>119635.88862788024</v>
      </c>
      <c r="N11" s="228">
        <f t="shared" ref="N11" si="98">SUM(L11:M11)</f>
        <v>126282.78973604065</v>
      </c>
      <c r="O11" s="330"/>
      <c r="P11" s="176">
        <f t="shared" si="37"/>
        <v>1.7357611030950344</v>
      </c>
      <c r="Q11" s="176">
        <f t="shared" si="37"/>
        <v>1.6533431704520978</v>
      </c>
      <c r="R11" s="176">
        <f t="shared" si="37"/>
        <v>1.576128324190903</v>
      </c>
      <c r="S11" s="176">
        <f t="shared" si="37"/>
        <v>1.5023085906403484</v>
      </c>
      <c r="T11" s="176">
        <f t="shared" si="37"/>
        <v>1.4310331149215854</v>
      </c>
      <c r="U11" s="176">
        <f t="shared" si="37"/>
        <v>1.3628784271663845</v>
      </c>
      <c r="V11" s="176">
        <f t="shared" si="37"/>
        <v>1.2983918656313156</v>
      </c>
      <c r="W11" s="176">
        <f t="shared" si="37"/>
        <v>1.2365006070143616</v>
      </c>
      <c r="X11" s="176">
        <f t="shared" si="37"/>
        <v>1.1775013517457267</v>
      </c>
      <c r="Y11" s="176">
        <f t="shared" si="37"/>
        <v>1.1212727149562953</v>
      </c>
      <c r="Z11" s="176">
        <f t="shared" si="7"/>
        <v>1.0678190942020502</v>
      </c>
      <c r="AA11" s="176">
        <f t="shared" si="7"/>
        <v>1.016913729134068</v>
      </c>
      <c r="AB11" s="176">
        <f t="shared" si="7"/>
        <v>0.96851439174273402</v>
      </c>
      <c r="AC11" s="176">
        <f t="shared" si="7"/>
        <v>0.92241858885271422</v>
      </c>
      <c r="AD11" s="176">
        <f t="shared" si="7"/>
        <v>0.87851668526062043</v>
      </c>
      <c r="AE11" s="176">
        <f t="shared" si="7"/>
        <v>0.83670426377816887</v>
      </c>
      <c r="AF11" s="176">
        <f t="shared" si="7"/>
        <v>0.79688187688419865</v>
      </c>
      <c r="AG11" s="176">
        <f t="shared" si="7"/>
        <v>0.75895481019664401</v>
      </c>
      <c r="AH11" s="176">
        <f t="shared" si="7"/>
        <v>0.72283285720190726</v>
      </c>
      <c r="AI11" s="176">
        <f t="shared" si="7"/>
        <v>0.68843010470583532</v>
      </c>
      <c r="AJ11" s="176">
        <f t="shared" si="7"/>
        <v>0.6556647284960152</v>
      </c>
      <c r="AK11" s="176">
        <f t="shared" si="7"/>
        <v>0.62445879872938859</v>
      </c>
      <c r="AL11" s="176">
        <f t="shared" si="7"/>
        <v>0.59473809458231541</v>
      </c>
      <c r="AM11" s="176">
        <f t="shared" si="7"/>
        <v>0.56643192772224171</v>
      </c>
      <c r="AN11" s="176">
        <f t="shared" si="7"/>
        <v>0.53947297418112183</v>
      </c>
      <c r="AO11" s="176">
        <f t="shared" si="7"/>
        <v>0.51379711423070917</v>
      </c>
      <c r="AP11" s="176">
        <f t="shared" ref="AP11:AX11" si="99">IF(AP$1&gt;VLOOKUP($A11,input,7,FALSE),0,IF(VLOOKUP($A11,input,2,FALSE)="R",(VLOOKUP($A11,input,5,FALSE)*VLOOKUP(AP$1,CS_RATE,8,FALSE))/((1+Discount_Rate)^(AP$1-1)),IF(VLOOKUP($A11,input,2,FALSE)="C",VLOOKUP($A11,input,5,FALSE)*VLOOKUP(AP$1,CS_RATE,6,FALSE)/((1+Discount_Rate)^(AP$1-1)),0)))</f>
        <v>0.48934327987887954</v>
      </c>
      <c r="AQ11" s="176">
        <f t="shared" si="99"/>
        <v>0.46605330962426672</v>
      </c>
      <c r="AR11" s="176">
        <f t="shared" si="99"/>
        <v>0.44387181012375326</v>
      </c>
      <c r="AS11" s="176">
        <f t="shared" si="99"/>
        <v>0.42274602444380666</v>
      </c>
      <c r="AT11" s="176">
        <f t="shared" si="99"/>
        <v>0</v>
      </c>
      <c r="AU11" s="176">
        <f t="shared" si="99"/>
        <v>0</v>
      </c>
      <c r="AV11" s="176">
        <f t="shared" si="99"/>
        <v>0</v>
      </c>
      <c r="AW11" s="176">
        <f t="shared" si="99"/>
        <v>0</v>
      </c>
      <c r="AX11" s="176">
        <f t="shared" si="99"/>
        <v>0</v>
      </c>
      <c r="AY11" s="187"/>
      <c r="AZ11" s="176">
        <f t="shared" si="38"/>
        <v>31.241524228416864</v>
      </c>
      <c r="BA11" s="176">
        <f t="shared" si="38"/>
        <v>29.75810474463589</v>
      </c>
      <c r="BB11" s="176">
        <f t="shared" si="38"/>
        <v>28.368334294104866</v>
      </c>
      <c r="BC11" s="176">
        <f t="shared" si="38"/>
        <v>27.039671616883517</v>
      </c>
      <c r="BD11" s="176">
        <f t="shared" si="38"/>
        <v>25.756802391625996</v>
      </c>
      <c r="BE11" s="176">
        <f t="shared" si="38"/>
        <v>24.530103438073215</v>
      </c>
      <c r="BF11" s="176">
        <f t="shared" si="38"/>
        <v>23.369426158801996</v>
      </c>
      <c r="BG11" s="176">
        <f t="shared" si="38"/>
        <v>22.255461079067796</v>
      </c>
      <c r="BH11" s="176">
        <f t="shared" si="38"/>
        <v>21.19354843472582</v>
      </c>
      <c r="BI11" s="176">
        <f t="shared" si="38"/>
        <v>20.181503450277461</v>
      </c>
      <c r="BJ11" s="176">
        <f t="shared" si="10"/>
        <v>19.219405276218474</v>
      </c>
      <c r="BK11" s="176">
        <f t="shared" si="10"/>
        <v>18.303172510492818</v>
      </c>
      <c r="BL11" s="176">
        <f t="shared" si="10"/>
        <v>17.432045101856623</v>
      </c>
      <c r="BM11" s="176">
        <f t="shared" si="10"/>
        <v>16.60237842696165</v>
      </c>
      <c r="BN11" s="176">
        <f t="shared" si="10"/>
        <v>15.812199189565222</v>
      </c>
      <c r="BO11" s="176">
        <f t="shared" si="10"/>
        <v>15.059628011156194</v>
      </c>
      <c r="BP11" s="176">
        <f t="shared" si="10"/>
        <v>14.342874961002583</v>
      </c>
      <c r="BQ11" s="176">
        <f t="shared" si="10"/>
        <v>13.660235298943544</v>
      </c>
      <c r="BR11" s="176">
        <f t="shared" si="10"/>
        <v>13.010085420800429</v>
      </c>
      <c r="BS11" s="176">
        <f t="shared" si="10"/>
        <v>12.390878996763274</v>
      </c>
      <c r="BT11" s="176">
        <f t="shared" si="10"/>
        <v>11.801143293568268</v>
      </c>
      <c r="BU11" s="176">
        <f t="shared" si="10"/>
        <v>11.239475671718719</v>
      </c>
      <c r="BV11" s="176">
        <f t="shared" si="10"/>
        <v>10.704540249418519</v>
      </c>
      <c r="BW11" s="176">
        <f t="shared" si="10"/>
        <v>10.195064725283459</v>
      </c>
      <c r="BX11" s="176">
        <f t="shared" si="10"/>
        <v>9.7098373522735066</v>
      </c>
      <c r="BY11" s="176">
        <f t="shared" si="10"/>
        <v>9.2477040556487911</v>
      </c>
      <c r="BZ11" s="176">
        <f t="shared" ref="BZ11:CH11" si="100">IF(BZ$1&gt;VLOOKUP($A11,input,7,FALSE),0,IF(VLOOKUP($A11,input,2,FALSE)="R",(VLOOKUP($A11,input,6,FALSE)*VLOOKUP(BZ$1,CS_RATE,9,FALSE))/((1+Discount_Rate)^(BZ$1-1)),IF(VLOOKUP($A11,input,2,FALSE)="C",VLOOKUP($A11,input,6,FALSE)*VLOOKUP(BZ$1,CS_RATE,7,FALSE)/((1+Discount_Rate)^(BZ$1-1)),0)))</f>
        <v>8.807565688094563</v>
      </c>
      <c r="CA11" s="176">
        <f t="shared" si="100"/>
        <v>8.3883754154866637</v>
      </c>
      <c r="CB11" s="176">
        <f t="shared" si="100"/>
        <v>7.989136227079773</v>
      </c>
      <c r="CC11" s="176">
        <f t="shared" si="100"/>
        <v>7.6088985641965881</v>
      </c>
      <c r="CD11" s="176">
        <f t="shared" si="100"/>
        <v>0</v>
      </c>
      <c r="CE11" s="176">
        <f t="shared" si="100"/>
        <v>0</v>
      </c>
      <c r="CF11" s="176">
        <f t="shared" si="100"/>
        <v>0</v>
      </c>
      <c r="CG11" s="176">
        <f t="shared" si="100"/>
        <v>0</v>
      </c>
      <c r="CH11" s="176">
        <f t="shared" si="100"/>
        <v>0</v>
      </c>
      <c r="CJ11" s="176">
        <v>0</v>
      </c>
      <c r="CK11" s="176">
        <f t="shared" si="39"/>
        <v>1.6533431704520978</v>
      </c>
      <c r="CL11" s="176">
        <f t="shared" si="39"/>
        <v>1.576128324190903</v>
      </c>
      <c r="CM11" s="176">
        <f t="shared" si="39"/>
        <v>1.5023085906403484</v>
      </c>
      <c r="CN11" s="176">
        <f t="shared" si="39"/>
        <v>1.4310331149215854</v>
      </c>
      <c r="CO11" s="176">
        <f t="shared" si="39"/>
        <v>1.3628784271663845</v>
      </c>
      <c r="CP11" s="176">
        <f t="shared" si="39"/>
        <v>1.2983918656313156</v>
      </c>
      <c r="CQ11" s="176">
        <f t="shared" si="39"/>
        <v>1.2365006070143616</v>
      </c>
      <c r="CR11" s="176">
        <f t="shared" si="39"/>
        <v>1.1775013517457267</v>
      </c>
      <c r="CS11" s="176">
        <f t="shared" si="39"/>
        <v>1.1212727149562953</v>
      </c>
      <c r="CT11" s="176">
        <f t="shared" si="39"/>
        <v>1.0678190942020502</v>
      </c>
      <c r="CU11" s="176">
        <f t="shared" si="13"/>
        <v>1.016913729134068</v>
      </c>
      <c r="CV11" s="176">
        <f t="shared" si="13"/>
        <v>0.96851439174273402</v>
      </c>
      <c r="CW11" s="176">
        <f t="shared" si="13"/>
        <v>0.92241858885271422</v>
      </c>
      <c r="CX11" s="176">
        <f t="shared" si="13"/>
        <v>0.87851668526062043</v>
      </c>
      <c r="CY11" s="176">
        <f t="shared" si="13"/>
        <v>0.83670426377816887</v>
      </c>
      <c r="CZ11" s="176">
        <f t="shared" si="13"/>
        <v>0.79688187688419865</v>
      </c>
      <c r="DA11" s="176">
        <f t="shared" si="13"/>
        <v>0.75895481019664401</v>
      </c>
      <c r="DB11" s="176">
        <f t="shared" si="13"/>
        <v>0.72283285720190726</v>
      </c>
      <c r="DC11" s="176">
        <f t="shared" si="13"/>
        <v>0.68843010470583532</v>
      </c>
      <c r="DD11" s="176">
        <f t="shared" si="13"/>
        <v>0.6556647284960152</v>
      </c>
      <c r="DE11" s="176">
        <f t="shared" si="13"/>
        <v>0.62445879872938859</v>
      </c>
      <c r="DF11" s="176">
        <f t="shared" si="13"/>
        <v>0.59473809458231541</v>
      </c>
      <c r="DG11" s="176">
        <f t="shared" si="13"/>
        <v>0.56643192772224171</v>
      </c>
      <c r="DH11" s="176">
        <f t="shared" si="13"/>
        <v>0.53947297418112183</v>
      </c>
      <c r="DI11" s="176">
        <f t="shared" si="13"/>
        <v>0.51379711423070917</v>
      </c>
      <c r="DJ11" s="176">
        <f t="shared" si="13"/>
        <v>0.48934327987887954</v>
      </c>
      <c r="DK11" s="176">
        <f t="shared" ref="DK11:DS11" si="101">IF(DK$1-1&gt;VLOOKUP($A11,input,7,FALSE),0,IF(VLOOKUP($A11,input,2,FALSE)="R",(VLOOKUP($A11,input,19,FALSE)*VLOOKUP(DK$1,CS_RATE,8,FALSE))/((1+Discount_Rate)^(DK$1-1)),IF(VLOOKUP($A11,input,2,FALSE)="C",VLOOKUP($A11,input,19,FALSE)*VLOOKUP(DK$1,CS_RATE,6,FALSE)/((1+Discount_Rate)^(DK$1-1)),0)))</f>
        <v>0.46605330962426672</v>
      </c>
      <c r="DL11" s="176">
        <f t="shared" si="101"/>
        <v>0.44387181012375326</v>
      </c>
      <c r="DM11" s="176">
        <f t="shared" si="101"/>
        <v>0.42274602444380666</v>
      </c>
      <c r="DN11" s="176">
        <f t="shared" si="101"/>
        <v>0.40262570658230656</v>
      </c>
      <c r="DO11" s="176">
        <f t="shared" si="101"/>
        <v>0</v>
      </c>
      <c r="DP11" s="176">
        <f t="shared" si="101"/>
        <v>0</v>
      </c>
      <c r="DQ11" s="176">
        <f t="shared" si="101"/>
        <v>0</v>
      </c>
      <c r="DR11" s="176">
        <f t="shared" si="101"/>
        <v>0</v>
      </c>
      <c r="DS11" s="176">
        <f t="shared" si="101"/>
        <v>0</v>
      </c>
      <c r="DT11" s="187"/>
      <c r="DU11" s="176">
        <v>0</v>
      </c>
      <c r="DV11" s="176">
        <f t="shared" si="40"/>
        <v>29.75810474463589</v>
      </c>
      <c r="DW11" s="176">
        <f t="shared" si="40"/>
        <v>28.368334294104866</v>
      </c>
      <c r="DX11" s="176">
        <f t="shared" si="40"/>
        <v>27.039671616883517</v>
      </c>
      <c r="DY11" s="176">
        <f t="shared" si="40"/>
        <v>25.756802391625996</v>
      </c>
      <c r="DZ11" s="176">
        <f t="shared" si="40"/>
        <v>24.530103438073215</v>
      </c>
      <c r="EA11" s="176">
        <f t="shared" si="40"/>
        <v>23.369426158801996</v>
      </c>
      <c r="EB11" s="176">
        <f t="shared" si="40"/>
        <v>22.255461079067796</v>
      </c>
      <c r="EC11" s="176">
        <f t="shared" si="40"/>
        <v>21.19354843472582</v>
      </c>
      <c r="ED11" s="176">
        <f t="shared" si="40"/>
        <v>20.181503450277461</v>
      </c>
      <c r="EE11" s="176">
        <f t="shared" si="40"/>
        <v>19.219405276218474</v>
      </c>
      <c r="EF11" s="176">
        <f t="shared" si="16"/>
        <v>18.303172510492818</v>
      </c>
      <c r="EG11" s="176">
        <f t="shared" si="16"/>
        <v>17.432045101856623</v>
      </c>
      <c r="EH11" s="176">
        <f t="shared" si="16"/>
        <v>16.60237842696165</v>
      </c>
      <c r="EI11" s="176">
        <f t="shared" si="16"/>
        <v>15.812199189565222</v>
      </c>
      <c r="EJ11" s="176">
        <f t="shared" si="16"/>
        <v>15.059628011156194</v>
      </c>
      <c r="EK11" s="176">
        <f t="shared" si="16"/>
        <v>14.342874961002583</v>
      </c>
      <c r="EL11" s="176">
        <f t="shared" si="16"/>
        <v>13.660235298943544</v>
      </c>
      <c r="EM11" s="176">
        <f t="shared" si="16"/>
        <v>13.010085420800429</v>
      </c>
      <c r="EN11" s="176">
        <f t="shared" si="16"/>
        <v>12.390878996763274</v>
      </c>
      <c r="EO11" s="176">
        <f t="shared" si="16"/>
        <v>11.801143293568268</v>
      </c>
      <c r="EP11" s="176">
        <f t="shared" si="16"/>
        <v>11.239475671718719</v>
      </c>
      <c r="EQ11" s="176">
        <f t="shared" si="16"/>
        <v>10.704540249418519</v>
      </c>
      <c r="ER11" s="176">
        <f t="shared" si="16"/>
        <v>10.195064725283459</v>
      </c>
      <c r="ES11" s="176">
        <f t="shared" si="16"/>
        <v>9.7098373522735066</v>
      </c>
      <c r="ET11" s="176">
        <f t="shared" si="16"/>
        <v>9.2477040556487911</v>
      </c>
      <c r="EU11" s="176">
        <f t="shared" si="16"/>
        <v>8.807565688094563</v>
      </c>
      <c r="EV11" s="176">
        <f t="shared" ref="EV11:FD11" si="102">IF(EV$1-1&gt;VLOOKUP($A11,input,7,FALSE),0,IF(VLOOKUP($A11,input,2,FALSE)="R",(VLOOKUP($A11,input,20,FALSE)*VLOOKUP(EV$1,CS_RATE,9,FALSE))/((1+Discount_Rate)^(EV$1-1)),IF(VLOOKUP($A11,input,2,FALSE)="C",VLOOKUP($A11,input,20,FALSE)*VLOOKUP(EV$1,CS_RATE,7,FALSE)/((1+Discount_Rate)^(EV$1-1)),0)))</f>
        <v>8.3883754154866637</v>
      </c>
      <c r="EW11" s="176">
        <f t="shared" si="102"/>
        <v>7.989136227079773</v>
      </c>
      <c r="EX11" s="176">
        <f t="shared" si="102"/>
        <v>7.6088985641965881</v>
      </c>
      <c r="EY11" s="176">
        <f t="shared" si="102"/>
        <v>7.2467580617779861</v>
      </c>
      <c r="EZ11" s="176">
        <f t="shared" si="102"/>
        <v>0</v>
      </c>
      <c r="FA11" s="176">
        <f t="shared" si="102"/>
        <v>0</v>
      </c>
      <c r="FB11" s="176">
        <f t="shared" si="102"/>
        <v>0</v>
      </c>
      <c r="FC11" s="176">
        <f t="shared" si="102"/>
        <v>0</v>
      </c>
      <c r="FD11" s="176">
        <f t="shared" si="102"/>
        <v>0</v>
      </c>
      <c r="FF11" s="176">
        <v>0</v>
      </c>
      <c r="FG11" s="176">
        <v>0</v>
      </c>
      <c r="FH11" s="176">
        <f t="shared" si="41"/>
        <v>1.576128324190903</v>
      </c>
      <c r="FI11" s="176">
        <f t="shared" si="41"/>
        <v>1.5023085906403484</v>
      </c>
      <c r="FJ11" s="176">
        <f t="shared" si="41"/>
        <v>1.4310331149215854</v>
      </c>
      <c r="FK11" s="176">
        <f t="shared" si="41"/>
        <v>1.3628784271663845</v>
      </c>
      <c r="FL11" s="176">
        <f t="shared" si="41"/>
        <v>1.2983918656313156</v>
      </c>
      <c r="FM11" s="176">
        <f t="shared" si="41"/>
        <v>1.2365006070143616</v>
      </c>
      <c r="FN11" s="176">
        <f t="shared" si="41"/>
        <v>1.1775013517457267</v>
      </c>
      <c r="FO11" s="176">
        <f t="shared" si="41"/>
        <v>1.1212727149562953</v>
      </c>
      <c r="FP11" s="176">
        <f t="shared" si="41"/>
        <v>1.0678190942020502</v>
      </c>
      <c r="FQ11" s="176">
        <f t="shared" si="41"/>
        <v>1.016913729134068</v>
      </c>
      <c r="FR11" s="176">
        <f t="shared" si="19"/>
        <v>0.96851439174273402</v>
      </c>
      <c r="FS11" s="176">
        <f t="shared" si="19"/>
        <v>0.92241858885271422</v>
      </c>
      <c r="FT11" s="176">
        <f t="shared" si="19"/>
        <v>0.87851668526062043</v>
      </c>
      <c r="FU11" s="176">
        <f t="shared" si="19"/>
        <v>0.83670426377816887</v>
      </c>
      <c r="FV11" s="176">
        <f t="shared" si="19"/>
        <v>0.79688187688419865</v>
      </c>
      <c r="FW11" s="176">
        <f t="shared" si="19"/>
        <v>0.75895481019664401</v>
      </c>
      <c r="FX11" s="176">
        <f t="shared" si="19"/>
        <v>0.72283285720190726</v>
      </c>
      <c r="FY11" s="176">
        <f t="shared" si="19"/>
        <v>0.68843010470583532</v>
      </c>
      <c r="FZ11" s="176">
        <f t="shared" si="19"/>
        <v>0.6556647284960152</v>
      </c>
      <c r="GA11" s="176">
        <f t="shared" si="19"/>
        <v>0.62445879872938859</v>
      </c>
      <c r="GB11" s="176">
        <f t="shared" si="19"/>
        <v>0.59473809458231541</v>
      </c>
      <c r="GC11" s="176">
        <f t="shared" si="19"/>
        <v>0.56643192772224171</v>
      </c>
      <c r="GD11" s="176">
        <f t="shared" si="19"/>
        <v>0.53947297418112183</v>
      </c>
      <c r="GE11" s="176">
        <f t="shared" si="19"/>
        <v>0.51379711423070917</v>
      </c>
      <c r="GF11" s="176">
        <f t="shared" si="19"/>
        <v>0.48934327987887954</v>
      </c>
      <c r="GG11" s="176">
        <f t="shared" si="19"/>
        <v>0.46605330962426672</v>
      </c>
      <c r="GH11" s="176">
        <f t="shared" ref="GH11:GP11" si="103">IF(GH$1-2&gt;VLOOKUP($A11,input,7,FALSE),0,IF(VLOOKUP($A11,input,2,FALSE)="R",(VLOOKUP($A11,input,33,FALSE)*VLOOKUP(GH$1,CS_RATE,8,FALSE))/((1+Discount_Rate)^(GH$1-1)),IF(VLOOKUP($A11,input,2,FALSE)="C",VLOOKUP($A11,input,33,FALSE)*VLOOKUP(GH$1,CS_RATE,6,FALSE)/((1+Discount_Rate)^(GH$1-1)),0)))</f>
        <v>0.44387181012375326</v>
      </c>
      <c r="GI11" s="176">
        <f t="shared" si="103"/>
        <v>0.42274602444380666</v>
      </c>
      <c r="GJ11" s="176">
        <f t="shared" si="103"/>
        <v>0.40262570658230656</v>
      </c>
      <c r="GK11" s="176">
        <f t="shared" si="103"/>
        <v>0.38346300196242211</v>
      </c>
      <c r="GL11" s="176">
        <f t="shared" si="103"/>
        <v>0</v>
      </c>
      <c r="GM11" s="176">
        <f t="shared" si="103"/>
        <v>0</v>
      </c>
      <c r="GN11" s="176">
        <f t="shared" si="103"/>
        <v>0</v>
      </c>
      <c r="GO11" s="176">
        <f t="shared" si="103"/>
        <v>0</v>
      </c>
      <c r="GP11" s="176">
        <f t="shared" si="103"/>
        <v>0</v>
      </c>
      <c r="GQ11" s="187"/>
      <c r="GR11" s="176">
        <v>0</v>
      </c>
      <c r="GS11" s="176">
        <v>0</v>
      </c>
      <c r="GT11" s="176">
        <f t="shared" si="42"/>
        <v>28.368334294104866</v>
      </c>
      <c r="GU11" s="176">
        <f t="shared" si="42"/>
        <v>27.039671616883517</v>
      </c>
      <c r="GV11" s="176">
        <f t="shared" si="42"/>
        <v>25.756802391625996</v>
      </c>
      <c r="GW11" s="176">
        <f t="shared" si="42"/>
        <v>24.530103438073215</v>
      </c>
      <c r="GX11" s="176">
        <f t="shared" si="42"/>
        <v>23.369426158801996</v>
      </c>
      <c r="GY11" s="176">
        <f t="shared" si="42"/>
        <v>22.255461079067796</v>
      </c>
      <c r="GZ11" s="176">
        <f t="shared" si="42"/>
        <v>21.19354843472582</v>
      </c>
      <c r="HA11" s="176">
        <f t="shared" si="42"/>
        <v>20.181503450277461</v>
      </c>
      <c r="HB11" s="176">
        <f t="shared" si="42"/>
        <v>19.219405276218474</v>
      </c>
      <c r="HC11" s="176">
        <f t="shared" si="42"/>
        <v>18.303172510492818</v>
      </c>
      <c r="HD11" s="176">
        <f t="shared" si="22"/>
        <v>17.432045101856623</v>
      </c>
      <c r="HE11" s="176">
        <f t="shared" si="22"/>
        <v>16.60237842696165</v>
      </c>
      <c r="HF11" s="176">
        <f t="shared" si="22"/>
        <v>15.812199189565222</v>
      </c>
      <c r="HG11" s="176">
        <f t="shared" si="22"/>
        <v>15.059628011156194</v>
      </c>
      <c r="HH11" s="176">
        <f t="shared" si="22"/>
        <v>14.342874961002583</v>
      </c>
      <c r="HI11" s="176">
        <f t="shared" si="22"/>
        <v>13.660235298943544</v>
      </c>
      <c r="HJ11" s="176">
        <f t="shared" si="22"/>
        <v>13.010085420800429</v>
      </c>
      <c r="HK11" s="176">
        <f t="shared" si="22"/>
        <v>12.390878996763274</v>
      </c>
      <c r="HL11" s="176">
        <f t="shared" si="22"/>
        <v>11.801143293568268</v>
      </c>
      <c r="HM11" s="176">
        <f t="shared" si="22"/>
        <v>11.239475671718719</v>
      </c>
      <c r="HN11" s="176">
        <f t="shared" si="22"/>
        <v>10.704540249418519</v>
      </c>
      <c r="HO11" s="176">
        <f t="shared" si="22"/>
        <v>10.195064725283459</v>
      </c>
      <c r="HP11" s="176">
        <f t="shared" si="22"/>
        <v>9.7098373522735066</v>
      </c>
      <c r="HQ11" s="176">
        <f t="shared" si="22"/>
        <v>9.2477040556487911</v>
      </c>
      <c r="HR11" s="176">
        <f t="shared" si="22"/>
        <v>8.807565688094563</v>
      </c>
      <c r="HS11" s="176">
        <f t="shared" si="22"/>
        <v>8.3883754154866637</v>
      </c>
      <c r="HT11" s="176">
        <f t="shared" ref="HT11:IB11" si="104">IF(HT$1-2&gt;VLOOKUP($A11,input,7,FALSE),0,IF(VLOOKUP($A11,input,2,FALSE)="R",(VLOOKUP($A11,input,34,FALSE)*VLOOKUP(HT$1,CS_RATE,9,FALSE))/((1+Discount_Rate)^(HT$1-1)),IF(VLOOKUP($A11,input,2,FALSE)="C",VLOOKUP($A11,input,34,FALSE)*VLOOKUP(HT$1,CS_RATE,7,FALSE)/((1+Discount_Rate)^(HT$1-1)),0)))</f>
        <v>7.989136227079773</v>
      </c>
      <c r="HU11" s="176">
        <f t="shared" si="104"/>
        <v>7.6088985641965881</v>
      </c>
      <c r="HV11" s="176">
        <f t="shared" si="104"/>
        <v>7.2467580617779861</v>
      </c>
      <c r="HW11" s="176">
        <f t="shared" si="104"/>
        <v>6.9018533974226068</v>
      </c>
      <c r="HX11" s="176">
        <f t="shared" si="104"/>
        <v>0</v>
      </c>
      <c r="HY11" s="176">
        <f t="shared" si="104"/>
        <v>0</v>
      </c>
      <c r="HZ11" s="176">
        <f t="shared" si="104"/>
        <v>0</v>
      </c>
      <c r="IA11" s="176">
        <f t="shared" si="104"/>
        <v>0</v>
      </c>
      <c r="IB11" s="176">
        <f t="shared" si="104"/>
        <v>0</v>
      </c>
      <c r="IC11" s="176"/>
      <c r="ID11" s="176"/>
    </row>
    <row r="12" spans="1:238" s="144" customFormat="1">
      <c r="A12" s="236" t="s">
        <v>265</v>
      </c>
      <c r="B12" s="226">
        <f>SUM(P12:AX12)*VLOOKUP($A12,input,12,FALSE)</f>
        <v>10222.289385016124</v>
      </c>
      <c r="C12" s="329">
        <f>SUM(AZ12:CH12)*VLOOKUP($A12,input,12,FALSE)</f>
        <v>183988.39616950703</v>
      </c>
      <c r="D12" s="331">
        <f>SUM(B12:C12)</f>
        <v>194210.68555452317</v>
      </c>
      <c r="E12" s="227">
        <f>IF(Years&gt;1,SUM(CJ12:DS12)*VLOOKUP($A12,input,26,FALSE),0)</f>
        <v>0</v>
      </c>
      <c r="F12" s="228">
        <f>IF(Years&gt;1,SUM(DU12:FD12)*VLOOKUP($A12,input,26,FALSE),0)</f>
        <v>0</v>
      </c>
      <c r="G12" s="227">
        <f>IF(Years&gt;2,SUM(FF12:GP12)*VLOOKUP($A12,input,40,FALSE),0)</f>
        <v>0</v>
      </c>
      <c r="H12" s="228">
        <f>IF(Years&gt;2,SUM(GR12:IB12)*VLOOKUP($A12,input,40,FALSE),0)</f>
        <v>0</v>
      </c>
      <c r="I12" s="227">
        <f t="shared" ref="I12" si="105">B12+E12+G12</f>
        <v>10222.289385016124</v>
      </c>
      <c r="J12" s="176">
        <f t="shared" ref="J12" si="106">C12+F12+H12</f>
        <v>183988.39616950703</v>
      </c>
      <c r="K12" s="228">
        <f>SUM(I12:J12)</f>
        <v>194210.68555452317</v>
      </c>
      <c r="L12" s="227">
        <f>(B12*VLOOKUP($A12,input,16,FALSE))+(E12*VLOOKUP($A12,input,30,FALSE))+(G12*VLOOKUP($A12,input,44,FALSE))</f>
        <v>8177.8315080128996</v>
      </c>
      <c r="M12" s="176">
        <f>(C12*(VLOOKUP($A12,input,16,FALSE))+(F12*VLOOKUP($A12,input,30,FALSE))+(H12*VLOOKUP($A12,input,44,FALSE)))</f>
        <v>147190.71693560563</v>
      </c>
      <c r="N12" s="228">
        <f>SUM(L12:M12)</f>
        <v>155368.54844361852</v>
      </c>
      <c r="O12" s="330"/>
      <c r="P12" s="176">
        <f t="shared" ref="P12:AX12" si="107">IF(P$1&gt;VLOOKUP($A12,input,7,FALSE),0,IF(VLOOKUP($A12,input,2,FALSE)="R",(VLOOKUP($A12,input,5,FALSE)*VLOOKUP(P$1,CS_RATE,8,FALSE))/((1+Discount_Rate)^(P$1-1)),IF(VLOOKUP($A12,input,2,FALSE)="C",VLOOKUP($A12,input,5,FALSE)*VLOOKUP(P$1,CS_RATE,6,FALSE)/((1+Discount_Rate)^(P$1-1)),0)))</f>
        <v>2.1722390413002182</v>
      </c>
      <c r="Q12" s="176">
        <f t="shared" si="107"/>
        <v>2.0690961314429757</v>
      </c>
      <c r="R12" s="176">
        <f t="shared" si="107"/>
        <v>1.9724646864143462</v>
      </c>
      <c r="S12" s="176">
        <f t="shared" si="107"/>
        <v>1.8800820958890905</v>
      </c>
      <c r="T12" s="176">
        <f t="shared" si="107"/>
        <v>1.7908835473287674</v>
      </c>
      <c r="U12" s="176">
        <f t="shared" si="107"/>
        <v>1.7055905462783989</v>
      </c>
      <c r="V12" s="176">
        <f t="shared" si="107"/>
        <v>1.6248880657608273</v>
      </c>
      <c r="W12" s="176">
        <f t="shared" si="107"/>
        <v>1.5474335081934112</v>
      </c>
      <c r="X12" s="176">
        <f t="shared" si="107"/>
        <v>1.4735981828864646</v>
      </c>
      <c r="Y12" s="176">
        <f t="shared" si="107"/>
        <v>1.4032301812903341</v>
      </c>
      <c r="Z12" s="176">
        <f t="shared" si="107"/>
        <v>1.3363350067791739</v>
      </c>
      <c r="AA12" s="176">
        <f t="shared" si="107"/>
        <v>1.272628877395851</v>
      </c>
      <c r="AB12" s="176">
        <f t="shared" si="107"/>
        <v>1.2120589463914917</v>
      </c>
      <c r="AC12" s="176">
        <f t="shared" si="107"/>
        <v>1.1543718012542739</v>
      </c>
      <c r="AD12" s="176">
        <f t="shared" si="107"/>
        <v>1.0994302376945775</v>
      </c>
      <c r="AE12" s="176">
        <f t="shared" si="107"/>
        <v>1.0471035815703398</v>
      </c>
      <c r="AF12" s="176">
        <f t="shared" si="107"/>
        <v>0.99726737808899701</v>
      </c>
      <c r="AG12" s="176">
        <f t="shared" si="107"/>
        <v>0.94980309580164779</v>
      </c>
      <c r="AH12" s="176">
        <f t="shared" si="107"/>
        <v>0.90459784468542792</v>
      </c>
      <c r="AI12" s="176">
        <f t="shared" si="107"/>
        <v>0.86154410764356004</v>
      </c>
      <c r="AJ12" s="176">
        <f t="shared" si="107"/>
        <v>0.82053948478448679</v>
      </c>
      <c r="AK12" s="176">
        <f t="shared" si="107"/>
        <v>0.78148644987186644</v>
      </c>
      <c r="AL12" s="176">
        <f t="shared" si="107"/>
        <v>0.74429211836617226</v>
      </c>
      <c r="AM12" s="176">
        <f t="shared" si="107"/>
        <v>0.70886802650619718</v>
      </c>
      <c r="AN12" s="176">
        <f t="shared" si="107"/>
        <v>0.67512992090502955</v>
      </c>
      <c r="AO12" s="176">
        <f t="shared" si="107"/>
        <v>0.64299755816006854</v>
      </c>
      <c r="AP12" s="176">
        <f t="shared" si="107"/>
        <v>0.61239451400046907</v>
      </c>
      <c r="AQ12" s="176">
        <f t="shared" si="107"/>
        <v>0.58324800151808798</v>
      </c>
      <c r="AR12" s="176">
        <f t="shared" si="107"/>
        <v>0.55548869804960921</v>
      </c>
      <c r="AS12" s="176">
        <f t="shared" si="107"/>
        <v>0.52905058029809715</v>
      </c>
      <c r="AT12" s="176">
        <f t="shared" si="107"/>
        <v>0</v>
      </c>
      <c r="AU12" s="176">
        <f t="shared" si="107"/>
        <v>0</v>
      </c>
      <c r="AV12" s="176">
        <f t="shared" si="107"/>
        <v>0</v>
      </c>
      <c r="AW12" s="176">
        <f t="shared" si="107"/>
        <v>0</v>
      </c>
      <c r="AX12" s="176">
        <f t="shared" si="107"/>
        <v>0</v>
      </c>
      <c r="AY12" s="187"/>
      <c r="AZ12" s="176">
        <f t="shared" ref="AZ12:CH12" si="108">IF(AZ$1&gt;VLOOKUP($A12,input,7,FALSE),0,IF(VLOOKUP($A12,input,2,FALSE)="R",(VLOOKUP($A12,input,6,FALSE)*VLOOKUP(AZ$1,CS_RATE,9,FALSE))/((1+Discount_Rate)^(AZ$1-1)),IF(VLOOKUP($A12,input,2,FALSE)="C",VLOOKUP($A12,input,6,FALSE)*VLOOKUP(AZ$1,CS_RATE,7,FALSE)/((1+Discount_Rate)^(AZ$1-1)),0)))</f>
        <v>39.097580028545067</v>
      </c>
      <c r="BA12" s="176">
        <f t="shared" si="108"/>
        <v>37.241136931883496</v>
      </c>
      <c r="BB12" s="176">
        <f t="shared" si="108"/>
        <v>35.501892040575669</v>
      </c>
      <c r="BC12" s="176">
        <f t="shared" si="108"/>
        <v>33.839121204754804</v>
      </c>
      <c r="BD12" s="176">
        <f t="shared" si="108"/>
        <v>32.233659133379888</v>
      </c>
      <c r="BE12" s="176">
        <f t="shared" si="108"/>
        <v>30.698492021916177</v>
      </c>
      <c r="BF12" s="176">
        <f t="shared" si="108"/>
        <v>29.245948526220037</v>
      </c>
      <c r="BG12" s="176">
        <f t="shared" si="108"/>
        <v>27.851863572634546</v>
      </c>
      <c r="BH12" s="176">
        <f t="shared" si="108"/>
        <v>26.522920263341071</v>
      </c>
      <c r="BI12" s="176">
        <f t="shared" si="108"/>
        <v>25.256384434850148</v>
      </c>
      <c r="BJ12" s="176">
        <f t="shared" si="108"/>
        <v>24.052355140998547</v>
      </c>
      <c r="BK12" s="176">
        <f t="shared" si="108"/>
        <v>22.905724662254162</v>
      </c>
      <c r="BL12" s="176">
        <f t="shared" si="108"/>
        <v>21.815541823376115</v>
      </c>
      <c r="BM12" s="176">
        <f t="shared" si="108"/>
        <v>20.777245516782411</v>
      </c>
      <c r="BN12" s="176">
        <f t="shared" si="108"/>
        <v>19.788366237233664</v>
      </c>
      <c r="BO12" s="176">
        <f t="shared" si="108"/>
        <v>18.846552013961549</v>
      </c>
      <c r="BP12" s="176">
        <f t="shared" si="108"/>
        <v>17.949562816693287</v>
      </c>
      <c r="BQ12" s="176">
        <f t="shared" si="108"/>
        <v>17.095265227917647</v>
      </c>
      <c r="BR12" s="176">
        <f t="shared" si="108"/>
        <v>16.281627368720997</v>
      </c>
      <c r="BS12" s="176">
        <f t="shared" si="108"/>
        <v>15.506714066124795</v>
      </c>
      <c r="BT12" s="176">
        <f t="shared" si="108"/>
        <v>14.768682250430459</v>
      </c>
      <c r="BU12" s="176">
        <f t="shared" si="108"/>
        <v>14.065776571624591</v>
      </c>
      <c r="BV12" s="176">
        <f t="shared" si="108"/>
        <v>13.396325224418495</v>
      </c>
      <c r="BW12" s="176">
        <f t="shared" si="108"/>
        <v>12.758735971992159</v>
      </c>
      <c r="BX12" s="176">
        <f t="shared" si="108"/>
        <v>12.151492358985553</v>
      </c>
      <c r="BY12" s="176">
        <f t="shared" si="108"/>
        <v>11.573150104730063</v>
      </c>
      <c r="BZ12" s="176">
        <f t="shared" si="108"/>
        <v>11.022333668141728</v>
      </c>
      <c r="CA12" s="176">
        <f t="shared" si="108"/>
        <v>10.497732976106112</v>
      </c>
      <c r="CB12" s="176">
        <f t="shared" si="108"/>
        <v>9.9981003075735142</v>
      </c>
      <c r="CC12" s="176">
        <f t="shared" si="108"/>
        <v>9.5222473259536216</v>
      </c>
      <c r="CD12" s="176">
        <f t="shared" si="108"/>
        <v>0</v>
      </c>
      <c r="CE12" s="176">
        <f t="shared" si="108"/>
        <v>0</v>
      </c>
      <c r="CF12" s="176">
        <f t="shared" si="108"/>
        <v>0</v>
      </c>
      <c r="CG12" s="176">
        <f t="shared" si="108"/>
        <v>0</v>
      </c>
      <c r="CH12" s="176">
        <f t="shared" si="108"/>
        <v>0</v>
      </c>
      <c r="CJ12" s="176">
        <v>0</v>
      </c>
      <c r="CK12" s="176">
        <f t="shared" ref="CK12:DS12" si="109">IF(CK$1-1&gt;VLOOKUP($A12,input,7,FALSE),0,IF(VLOOKUP($A12,input,2,FALSE)="R",(VLOOKUP($A12,input,19,FALSE)*VLOOKUP(CK$1,CS_RATE,8,FALSE))/((1+Discount_Rate)^(CK$1-1)),IF(VLOOKUP($A12,input,2,FALSE)="C",VLOOKUP($A12,input,19,FALSE)*VLOOKUP(CK$1,CS_RATE,6,FALSE)/((1+Discount_Rate)^(CK$1-1)),0)))</f>
        <v>2.0690961314429757</v>
      </c>
      <c r="CL12" s="176">
        <f t="shared" si="109"/>
        <v>1.9724646864143462</v>
      </c>
      <c r="CM12" s="176">
        <f t="shared" si="109"/>
        <v>1.8800820958890905</v>
      </c>
      <c r="CN12" s="176">
        <f t="shared" si="109"/>
        <v>1.7908835473287674</v>
      </c>
      <c r="CO12" s="176">
        <f t="shared" si="109"/>
        <v>1.7055905462783989</v>
      </c>
      <c r="CP12" s="176">
        <f t="shared" si="109"/>
        <v>1.6248880657608273</v>
      </c>
      <c r="CQ12" s="176">
        <f t="shared" si="109"/>
        <v>1.5474335081934112</v>
      </c>
      <c r="CR12" s="176">
        <f t="shared" si="109"/>
        <v>1.4735981828864646</v>
      </c>
      <c r="CS12" s="176">
        <f t="shared" si="109"/>
        <v>1.4032301812903341</v>
      </c>
      <c r="CT12" s="176">
        <f t="shared" si="109"/>
        <v>1.3363350067791739</v>
      </c>
      <c r="CU12" s="176">
        <f t="shared" si="109"/>
        <v>1.272628877395851</v>
      </c>
      <c r="CV12" s="176">
        <f t="shared" si="109"/>
        <v>1.2120589463914917</v>
      </c>
      <c r="CW12" s="176">
        <f t="shared" si="109"/>
        <v>1.1543718012542739</v>
      </c>
      <c r="CX12" s="176">
        <f t="shared" si="109"/>
        <v>1.0994302376945775</v>
      </c>
      <c r="CY12" s="176">
        <f t="shared" si="109"/>
        <v>1.0471035815703398</v>
      </c>
      <c r="CZ12" s="176">
        <f t="shared" si="109"/>
        <v>0.99726737808899701</v>
      </c>
      <c r="DA12" s="176">
        <f t="shared" si="109"/>
        <v>0.94980309580164779</v>
      </c>
      <c r="DB12" s="176">
        <f t="shared" si="109"/>
        <v>0.90459784468542792</v>
      </c>
      <c r="DC12" s="176">
        <f t="shared" si="109"/>
        <v>0.86154410764356004</v>
      </c>
      <c r="DD12" s="176">
        <f t="shared" si="109"/>
        <v>0.82053948478448679</v>
      </c>
      <c r="DE12" s="176">
        <f t="shared" si="109"/>
        <v>0.78148644987186644</v>
      </c>
      <c r="DF12" s="176">
        <f t="shared" si="109"/>
        <v>0.74429211836617226</v>
      </c>
      <c r="DG12" s="176">
        <f t="shared" si="109"/>
        <v>0.70886802650619718</v>
      </c>
      <c r="DH12" s="176">
        <f t="shared" si="109"/>
        <v>0.67512992090502955</v>
      </c>
      <c r="DI12" s="176">
        <f t="shared" si="109"/>
        <v>0.64299755816006854</v>
      </c>
      <c r="DJ12" s="176">
        <f t="shared" si="109"/>
        <v>0.61239451400046907</v>
      </c>
      <c r="DK12" s="176">
        <f t="shared" si="109"/>
        <v>0.58324800151808798</v>
      </c>
      <c r="DL12" s="176">
        <f t="shared" si="109"/>
        <v>0.55548869804960921</v>
      </c>
      <c r="DM12" s="176">
        <f t="shared" si="109"/>
        <v>0.52905058029809715</v>
      </c>
      <c r="DN12" s="176">
        <f t="shared" si="109"/>
        <v>0.50387076730183389</v>
      </c>
      <c r="DO12" s="176">
        <f t="shared" si="109"/>
        <v>0</v>
      </c>
      <c r="DP12" s="176">
        <f t="shared" si="109"/>
        <v>0</v>
      </c>
      <c r="DQ12" s="176">
        <f t="shared" si="109"/>
        <v>0</v>
      </c>
      <c r="DR12" s="176">
        <f t="shared" si="109"/>
        <v>0</v>
      </c>
      <c r="DS12" s="176">
        <f t="shared" si="109"/>
        <v>0</v>
      </c>
      <c r="DT12" s="187"/>
      <c r="DU12" s="176">
        <v>0</v>
      </c>
      <c r="DV12" s="176">
        <f t="shared" ref="DV12:FD12" si="110">IF(DV$1-1&gt;VLOOKUP($A12,input,7,FALSE),0,IF(VLOOKUP($A12,input,2,FALSE)="R",(VLOOKUP($A12,input,20,FALSE)*VLOOKUP(DV$1,CS_RATE,9,FALSE))/((1+Discount_Rate)^(DV$1-1)),IF(VLOOKUP($A12,input,2,FALSE)="C",VLOOKUP($A12,input,20,FALSE)*VLOOKUP(DV$1,CS_RATE,7,FALSE)/((1+Discount_Rate)^(DV$1-1)),0)))</f>
        <v>37.241136931883496</v>
      </c>
      <c r="DW12" s="176">
        <f t="shared" si="110"/>
        <v>35.501892040575669</v>
      </c>
      <c r="DX12" s="176">
        <f t="shared" si="110"/>
        <v>33.839121204754804</v>
      </c>
      <c r="DY12" s="176">
        <f t="shared" si="110"/>
        <v>32.233659133379888</v>
      </c>
      <c r="DZ12" s="176">
        <f t="shared" si="110"/>
        <v>30.698492021916177</v>
      </c>
      <c r="EA12" s="176">
        <f t="shared" si="110"/>
        <v>29.245948526220037</v>
      </c>
      <c r="EB12" s="176">
        <f t="shared" si="110"/>
        <v>27.851863572634546</v>
      </c>
      <c r="EC12" s="176">
        <f t="shared" si="110"/>
        <v>26.522920263341071</v>
      </c>
      <c r="ED12" s="176">
        <f t="shared" si="110"/>
        <v>25.256384434850148</v>
      </c>
      <c r="EE12" s="176">
        <f t="shared" si="110"/>
        <v>24.052355140998547</v>
      </c>
      <c r="EF12" s="176">
        <f t="shared" si="110"/>
        <v>22.905724662254162</v>
      </c>
      <c r="EG12" s="176">
        <f t="shared" si="110"/>
        <v>21.815541823376115</v>
      </c>
      <c r="EH12" s="176">
        <f t="shared" si="110"/>
        <v>20.777245516782411</v>
      </c>
      <c r="EI12" s="176">
        <f t="shared" si="110"/>
        <v>19.788366237233664</v>
      </c>
      <c r="EJ12" s="176">
        <f t="shared" si="110"/>
        <v>18.846552013961549</v>
      </c>
      <c r="EK12" s="176">
        <f t="shared" si="110"/>
        <v>17.949562816693287</v>
      </c>
      <c r="EL12" s="176">
        <f t="shared" si="110"/>
        <v>17.095265227917647</v>
      </c>
      <c r="EM12" s="176">
        <f t="shared" si="110"/>
        <v>16.281627368720997</v>
      </c>
      <c r="EN12" s="176">
        <f t="shared" si="110"/>
        <v>15.506714066124795</v>
      </c>
      <c r="EO12" s="176">
        <f t="shared" si="110"/>
        <v>14.768682250430459</v>
      </c>
      <c r="EP12" s="176">
        <f t="shared" si="110"/>
        <v>14.065776571624591</v>
      </c>
      <c r="EQ12" s="176">
        <f t="shared" si="110"/>
        <v>13.396325224418495</v>
      </c>
      <c r="ER12" s="176">
        <f t="shared" si="110"/>
        <v>12.758735971992159</v>
      </c>
      <c r="ES12" s="176">
        <f t="shared" si="110"/>
        <v>12.151492358985553</v>
      </c>
      <c r="ET12" s="176">
        <f t="shared" si="110"/>
        <v>11.573150104730063</v>
      </c>
      <c r="EU12" s="176">
        <f t="shared" si="110"/>
        <v>11.022333668141728</v>
      </c>
      <c r="EV12" s="176">
        <f t="shared" si="110"/>
        <v>10.497732976106112</v>
      </c>
      <c r="EW12" s="176">
        <f t="shared" si="110"/>
        <v>9.9981003075735142</v>
      </c>
      <c r="EX12" s="176">
        <f t="shared" si="110"/>
        <v>9.5222473259536216</v>
      </c>
      <c r="EY12" s="176">
        <f t="shared" si="110"/>
        <v>9.0690422527513945</v>
      </c>
      <c r="EZ12" s="176">
        <f t="shared" si="110"/>
        <v>0</v>
      </c>
      <c r="FA12" s="176">
        <f t="shared" si="110"/>
        <v>0</v>
      </c>
      <c r="FB12" s="176">
        <f t="shared" si="110"/>
        <v>0</v>
      </c>
      <c r="FC12" s="176">
        <f t="shared" si="110"/>
        <v>0</v>
      </c>
      <c r="FD12" s="176">
        <f t="shared" si="110"/>
        <v>0</v>
      </c>
      <c r="FF12" s="176">
        <v>0</v>
      </c>
      <c r="FG12" s="176">
        <v>0</v>
      </c>
      <c r="FH12" s="176">
        <f t="shared" ref="FH12:GP12" si="111">IF(FH$1-2&gt;VLOOKUP($A12,input,7,FALSE),0,IF(VLOOKUP($A12,input,2,FALSE)="R",(VLOOKUP($A12,input,33,FALSE)*VLOOKUP(FH$1,CS_RATE,8,FALSE))/((1+Discount_Rate)^(FH$1-1)),IF(VLOOKUP($A12,input,2,FALSE)="C",VLOOKUP($A12,input,33,FALSE)*VLOOKUP(FH$1,CS_RATE,6,FALSE)/((1+Discount_Rate)^(FH$1-1)),0)))</f>
        <v>1.9724646864143462</v>
      </c>
      <c r="FI12" s="176">
        <f t="shared" si="111"/>
        <v>1.8800820958890905</v>
      </c>
      <c r="FJ12" s="176">
        <f t="shared" si="111"/>
        <v>1.7908835473287674</v>
      </c>
      <c r="FK12" s="176">
        <f t="shared" si="111"/>
        <v>1.7055905462783989</v>
      </c>
      <c r="FL12" s="176">
        <f t="shared" si="111"/>
        <v>1.6248880657608273</v>
      </c>
      <c r="FM12" s="176">
        <f t="shared" si="111"/>
        <v>1.5474335081934112</v>
      </c>
      <c r="FN12" s="176">
        <f t="shared" si="111"/>
        <v>1.4735981828864646</v>
      </c>
      <c r="FO12" s="176">
        <f t="shared" si="111"/>
        <v>1.4032301812903341</v>
      </c>
      <c r="FP12" s="176">
        <f t="shared" si="111"/>
        <v>1.3363350067791739</v>
      </c>
      <c r="FQ12" s="176">
        <f t="shared" si="111"/>
        <v>1.272628877395851</v>
      </c>
      <c r="FR12" s="176">
        <f t="shared" si="111"/>
        <v>1.2120589463914917</v>
      </c>
      <c r="FS12" s="176">
        <f t="shared" si="111"/>
        <v>1.1543718012542739</v>
      </c>
      <c r="FT12" s="176">
        <f t="shared" si="111"/>
        <v>1.0994302376945775</v>
      </c>
      <c r="FU12" s="176">
        <f t="shared" si="111"/>
        <v>1.0471035815703398</v>
      </c>
      <c r="FV12" s="176">
        <f t="shared" si="111"/>
        <v>0.99726737808899701</v>
      </c>
      <c r="FW12" s="176">
        <f t="shared" si="111"/>
        <v>0.94980309580164779</v>
      </c>
      <c r="FX12" s="176">
        <f t="shared" si="111"/>
        <v>0.90459784468542792</v>
      </c>
      <c r="FY12" s="176">
        <f t="shared" si="111"/>
        <v>0.86154410764356004</v>
      </c>
      <c r="FZ12" s="176">
        <f t="shared" si="111"/>
        <v>0.82053948478448679</v>
      </c>
      <c r="GA12" s="176">
        <f t="shared" si="111"/>
        <v>0.78148644987186644</v>
      </c>
      <c r="GB12" s="176">
        <f t="shared" si="111"/>
        <v>0.74429211836617226</v>
      </c>
      <c r="GC12" s="176">
        <f t="shared" si="111"/>
        <v>0.70886802650619718</v>
      </c>
      <c r="GD12" s="176">
        <f t="shared" si="111"/>
        <v>0.67512992090502955</v>
      </c>
      <c r="GE12" s="176">
        <f t="shared" si="111"/>
        <v>0.64299755816006854</v>
      </c>
      <c r="GF12" s="176">
        <f t="shared" si="111"/>
        <v>0.61239451400046907</v>
      </c>
      <c r="GG12" s="176">
        <f t="shared" si="111"/>
        <v>0.58324800151808798</v>
      </c>
      <c r="GH12" s="176">
        <f t="shared" si="111"/>
        <v>0.55548869804960921</v>
      </c>
      <c r="GI12" s="176">
        <f t="shared" si="111"/>
        <v>0.52905058029809715</v>
      </c>
      <c r="GJ12" s="176">
        <f t="shared" si="111"/>
        <v>0.50387076730183389</v>
      </c>
      <c r="GK12" s="176">
        <f t="shared" si="111"/>
        <v>0.47988937087694927</v>
      </c>
      <c r="GL12" s="176">
        <f t="shared" si="111"/>
        <v>0</v>
      </c>
      <c r="GM12" s="176">
        <f t="shared" si="111"/>
        <v>0</v>
      </c>
      <c r="GN12" s="176">
        <f t="shared" si="111"/>
        <v>0</v>
      </c>
      <c r="GO12" s="176">
        <f t="shared" si="111"/>
        <v>0</v>
      </c>
      <c r="GP12" s="176">
        <f t="shared" si="111"/>
        <v>0</v>
      </c>
      <c r="GQ12" s="187"/>
      <c r="GR12" s="176">
        <v>0</v>
      </c>
      <c r="GS12" s="176">
        <v>0</v>
      </c>
      <c r="GT12" s="176">
        <f t="shared" ref="GT12:IB12" si="112">IF(GT$1-2&gt;VLOOKUP($A12,input,7,FALSE),0,IF(VLOOKUP($A12,input,2,FALSE)="R",(VLOOKUP($A12,input,34,FALSE)*VLOOKUP(GT$1,CS_RATE,9,FALSE))/((1+Discount_Rate)^(GT$1-1)),IF(VLOOKUP($A12,input,2,FALSE)="C",VLOOKUP($A12,input,34,FALSE)*VLOOKUP(GT$1,CS_RATE,7,FALSE)/((1+Discount_Rate)^(GT$1-1)),0)))</f>
        <v>35.501892040575669</v>
      </c>
      <c r="GU12" s="176">
        <f t="shared" si="112"/>
        <v>33.839121204754804</v>
      </c>
      <c r="GV12" s="176">
        <f t="shared" si="112"/>
        <v>32.233659133379888</v>
      </c>
      <c r="GW12" s="176">
        <f t="shared" si="112"/>
        <v>30.698492021916177</v>
      </c>
      <c r="GX12" s="176">
        <f t="shared" si="112"/>
        <v>29.245948526220037</v>
      </c>
      <c r="GY12" s="176">
        <f t="shared" si="112"/>
        <v>27.851863572634546</v>
      </c>
      <c r="GZ12" s="176">
        <f t="shared" si="112"/>
        <v>26.522920263341071</v>
      </c>
      <c r="HA12" s="176">
        <f t="shared" si="112"/>
        <v>25.256384434850148</v>
      </c>
      <c r="HB12" s="176">
        <f t="shared" si="112"/>
        <v>24.052355140998547</v>
      </c>
      <c r="HC12" s="176">
        <f t="shared" si="112"/>
        <v>22.905724662254162</v>
      </c>
      <c r="HD12" s="176">
        <f t="shared" si="112"/>
        <v>21.815541823376115</v>
      </c>
      <c r="HE12" s="176">
        <f t="shared" si="112"/>
        <v>20.777245516782411</v>
      </c>
      <c r="HF12" s="176">
        <f t="shared" si="112"/>
        <v>19.788366237233664</v>
      </c>
      <c r="HG12" s="176">
        <f t="shared" si="112"/>
        <v>18.846552013961549</v>
      </c>
      <c r="HH12" s="176">
        <f t="shared" si="112"/>
        <v>17.949562816693287</v>
      </c>
      <c r="HI12" s="176">
        <f t="shared" si="112"/>
        <v>17.095265227917647</v>
      </c>
      <c r="HJ12" s="176">
        <f t="shared" si="112"/>
        <v>16.281627368720997</v>
      </c>
      <c r="HK12" s="176">
        <f t="shared" si="112"/>
        <v>15.506714066124795</v>
      </c>
      <c r="HL12" s="176">
        <f t="shared" si="112"/>
        <v>14.768682250430459</v>
      </c>
      <c r="HM12" s="176">
        <f t="shared" si="112"/>
        <v>14.065776571624591</v>
      </c>
      <c r="HN12" s="176">
        <f t="shared" si="112"/>
        <v>13.396325224418495</v>
      </c>
      <c r="HO12" s="176">
        <f t="shared" si="112"/>
        <v>12.758735971992159</v>
      </c>
      <c r="HP12" s="176">
        <f t="shared" si="112"/>
        <v>12.151492358985553</v>
      </c>
      <c r="HQ12" s="176">
        <f t="shared" si="112"/>
        <v>11.573150104730063</v>
      </c>
      <c r="HR12" s="176">
        <f t="shared" si="112"/>
        <v>11.022333668141728</v>
      </c>
      <c r="HS12" s="176">
        <f t="shared" si="112"/>
        <v>10.497732976106112</v>
      </c>
      <c r="HT12" s="176">
        <f t="shared" si="112"/>
        <v>9.9981003075735142</v>
      </c>
      <c r="HU12" s="176">
        <f t="shared" si="112"/>
        <v>9.5222473259536216</v>
      </c>
      <c r="HV12" s="176">
        <f t="shared" si="112"/>
        <v>9.0690422527513945</v>
      </c>
      <c r="HW12" s="176">
        <f t="shared" si="112"/>
        <v>8.637407175721858</v>
      </c>
      <c r="HX12" s="176">
        <f t="shared" si="112"/>
        <v>0</v>
      </c>
      <c r="HY12" s="176">
        <f t="shared" si="112"/>
        <v>0</v>
      </c>
      <c r="HZ12" s="176">
        <f t="shared" si="112"/>
        <v>0</v>
      </c>
      <c r="IA12" s="176">
        <f t="shared" si="112"/>
        <v>0</v>
      </c>
      <c r="IB12" s="176">
        <f t="shared" si="112"/>
        <v>0</v>
      </c>
      <c r="IC12" s="176"/>
      <c r="ID12" s="176"/>
    </row>
    <row r="13" spans="1:238" s="144" customFormat="1">
      <c r="A13" s="236" t="s">
        <v>263</v>
      </c>
      <c r="B13" s="226">
        <f t="shared" ref="B13:B22" si="113">SUM(P13:AX13)*VLOOKUP($A13,input,12,FALSE)</f>
        <v>13863.469060939111</v>
      </c>
      <c r="C13" s="329">
        <f t="shared" ref="C13:C22" si="114">SUM(AZ13:CH13)*VLOOKUP($A13,input,12,FALSE)</f>
        <v>249525.0664304829</v>
      </c>
      <c r="D13" s="331">
        <f>SUM(B13:C13)</f>
        <v>263388.53549142199</v>
      </c>
      <c r="E13" s="227">
        <f t="shared" ref="E13:E23" si="115">IF(Years&gt;1,SUM(CJ13:DS13)*VLOOKUP($A13,input,26,FALSE),0)</f>
        <v>0</v>
      </c>
      <c r="F13" s="228">
        <f t="shared" ref="F13:F22" si="116">IF(Years&gt;1,SUM(DU13:FD13)*VLOOKUP($A13,input,26,FALSE),0)</f>
        <v>0</v>
      </c>
      <c r="G13" s="227">
        <f t="shared" ref="G13:G22" si="117">IF(Years&gt;2,SUM(FF13:GP13)*VLOOKUP($A13,input,40,FALSE),0)</f>
        <v>0</v>
      </c>
      <c r="H13" s="228">
        <f t="shared" ref="H13:H22" si="118">IF(Years&gt;2,SUM(GR13:IB13)*VLOOKUP($A13,input,40,FALSE),0)</f>
        <v>0</v>
      </c>
      <c r="I13" s="227">
        <f t="shared" ref="I13:J21" si="119">B13+E13+G13</f>
        <v>13863.469060939111</v>
      </c>
      <c r="J13" s="176">
        <f t="shared" si="119"/>
        <v>249525.0664304829</v>
      </c>
      <c r="K13" s="228">
        <f>SUM(I13:J13)</f>
        <v>263388.53549142199</v>
      </c>
      <c r="L13" s="227">
        <f t="shared" ref="L13:L23" si="120">(B13*VLOOKUP($A13,input,16,FALSE))+(E13*VLOOKUP($A13,input,30,FALSE))+(G13*VLOOKUP($A13,input,44,FALSE))</f>
        <v>11090.77524875129</v>
      </c>
      <c r="M13" s="176">
        <f t="shared" ref="M13:M23" si="121">(C13*(VLOOKUP($A13,input,16,FALSE))+(F13*VLOOKUP($A13,input,30,FALSE))+(H13*VLOOKUP($A13,input,44,FALSE)))</f>
        <v>199620.05314438633</v>
      </c>
      <c r="N13" s="228">
        <f>SUM(L13:M13)</f>
        <v>210710.82839313761</v>
      </c>
      <c r="O13" s="330"/>
      <c r="P13" s="176">
        <f t="shared" ref="P13:AE26" si="122">IF(P$1&gt;VLOOKUP($A13,input,7,FALSE),0,IF(VLOOKUP($A13,input,2,FALSE)="R",(VLOOKUP($A13,input,5,FALSE)*VLOOKUP(P$1,CS_RATE,8,FALSE))/((1+Discount_Rate)^(P$1-1)),IF(VLOOKUP($A13,input,2,FALSE)="C",VLOOKUP($A13,input,5,FALSE)*VLOOKUP(P$1,CS_RATE,6,FALSE)/((1+Discount_Rate)^(P$1-1)),0)))</f>
        <v>3.1060988160647987</v>
      </c>
      <c r="Q13" s="176">
        <f t="shared" si="122"/>
        <v>2.9586140944932278</v>
      </c>
      <c r="R13" s="176">
        <f t="shared" si="122"/>
        <v>2.820440159078458</v>
      </c>
      <c r="S13" s="176">
        <f t="shared" si="122"/>
        <v>2.6883416885143077</v>
      </c>
      <c r="T13" s="176">
        <f t="shared" si="122"/>
        <v>2.5607961003859949</v>
      </c>
      <c r="U13" s="176">
        <f t="shared" si="122"/>
        <v>2.4388350801924776</v>
      </c>
      <c r="V13" s="176">
        <f t="shared" si="122"/>
        <v>2.323438075340249</v>
      </c>
      <c r="W13" s="176">
        <f t="shared" si="122"/>
        <v>2.2126852967625417</v>
      </c>
      <c r="X13" s="176">
        <f t="shared" si="122"/>
        <v>2.1071076820713008</v>
      </c>
      <c r="Y13" s="176">
        <f t="shared" si="122"/>
        <v>2.0064880162375811</v>
      </c>
      <c r="Z13" s="176">
        <f t="shared" si="7"/>
        <v>1.91083416857209</v>
      </c>
      <c r="AA13" s="176">
        <f t="shared" si="7"/>
        <v>1.8197403573978057</v>
      </c>
      <c r="AB13" s="176">
        <f t="shared" si="7"/>
        <v>1.7331310168027874</v>
      </c>
      <c r="AC13" s="176">
        <f t="shared" si="7"/>
        <v>1.6506437905785412</v>
      </c>
      <c r="AD13" s="176">
        <f t="shared" si="7"/>
        <v>1.5720824894137417</v>
      </c>
      <c r="AE13" s="176">
        <f t="shared" si="7"/>
        <v>1.4972602614977759</v>
      </c>
      <c r="AF13" s="176">
        <f t="shared" si="7"/>
        <v>1.4259991481085661</v>
      </c>
      <c r="AG13" s="176">
        <f t="shared" si="7"/>
        <v>1.3581296603518893</v>
      </c>
      <c r="AH13" s="176">
        <f t="shared" si="7"/>
        <v>1.2934903760455185</v>
      </c>
      <c r="AI13" s="176">
        <f t="shared" si="7"/>
        <v>1.2319275557893898</v>
      </c>
      <c r="AJ13" s="176">
        <f t="shared" si="7"/>
        <v>1.1732947773086588</v>
      </c>
      <c r="AK13" s="176">
        <f t="shared" si="7"/>
        <v>1.1174525871999588</v>
      </c>
      <c r="AL13" s="176">
        <f t="shared" si="7"/>
        <v>1.0642681692525644</v>
      </c>
      <c r="AM13" s="176">
        <f t="shared" si="7"/>
        <v>1.0136150285555905</v>
      </c>
      <c r="AN13" s="176">
        <f t="shared" si="7"/>
        <v>0.96537269063990239</v>
      </c>
      <c r="AO13" s="176">
        <f t="shared" si="7"/>
        <v>0.91942641493916366</v>
      </c>
      <c r="AP13" s="176">
        <f t="shared" ref="AP13:AX26" si="123">IF(AP$1&gt;VLOOKUP($A13,input,7,FALSE),0,IF(VLOOKUP($A13,input,2,FALSE)="R",(VLOOKUP($A13,input,5,FALSE)*VLOOKUP(AP$1,CS_RATE,8,FALSE))/((1+Discount_Rate)^(AP$1-1)),IF(VLOOKUP($A13,input,2,FALSE)="C",VLOOKUP($A13,input,5,FALSE)*VLOOKUP(AP$1,CS_RATE,6,FALSE)/((1+Discount_Rate)^(AP$1-1)),0)))</f>
        <v>0.87566692188852124</v>
      </c>
      <c r="AQ13" s="176">
        <f t="shared" si="123"/>
        <v>0.83399013301184566</v>
      </c>
      <c r="AR13" s="176">
        <f t="shared" si="123"/>
        <v>0.79429692337934799</v>
      </c>
      <c r="AS13" s="176">
        <f t="shared" si="123"/>
        <v>0.75649288584681196</v>
      </c>
      <c r="AT13" s="176">
        <f t="shared" si="123"/>
        <v>0</v>
      </c>
      <c r="AU13" s="176">
        <f t="shared" si="123"/>
        <v>0</v>
      </c>
      <c r="AV13" s="176">
        <f t="shared" si="123"/>
        <v>0</v>
      </c>
      <c r="AW13" s="176">
        <f t="shared" si="123"/>
        <v>0</v>
      </c>
      <c r="AX13" s="176">
        <f t="shared" si="123"/>
        <v>0</v>
      </c>
      <c r="AY13" s="187"/>
      <c r="AZ13" s="176">
        <f t="shared" ref="AZ13:BO26" si="124">IF(AZ$1&gt;VLOOKUP($A13,input,7,FALSE),0,IF(VLOOKUP($A13,input,2,FALSE)="R",(VLOOKUP($A13,input,6,FALSE)*VLOOKUP(AZ$1,CS_RATE,9,FALSE))/((1+Discount_Rate)^(AZ$1-1)),IF(VLOOKUP($A13,input,2,FALSE)="C",VLOOKUP($A13,input,6,FALSE)*VLOOKUP(AZ$1,CS_RATE,7,FALSE)/((1+Discount_Rate)^(AZ$1-1)),0)))</f>
        <v>55.905885461377537</v>
      </c>
      <c r="BA13" s="176">
        <f t="shared" si="124"/>
        <v>53.251345332506318</v>
      </c>
      <c r="BB13" s="176">
        <f t="shared" si="124"/>
        <v>50.764387684187653</v>
      </c>
      <c r="BC13" s="176">
        <f t="shared" si="124"/>
        <v>48.386780788107338</v>
      </c>
      <c r="BD13" s="176">
        <f t="shared" si="124"/>
        <v>46.091120069225454</v>
      </c>
      <c r="BE13" s="176">
        <f t="shared" si="124"/>
        <v>43.89597457339417</v>
      </c>
      <c r="BF13" s="176">
        <f t="shared" si="124"/>
        <v>41.818973126277257</v>
      </c>
      <c r="BG13" s="176">
        <f t="shared" si="124"/>
        <v>39.825561930963417</v>
      </c>
      <c r="BH13" s="176">
        <f t="shared" si="124"/>
        <v>37.925297198983039</v>
      </c>
      <c r="BI13" s="176">
        <f t="shared" si="124"/>
        <v>36.114269332075452</v>
      </c>
      <c r="BJ13" s="176">
        <f t="shared" si="10"/>
        <v>34.392619967969893</v>
      </c>
      <c r="BK13" s="176">
        <f t="shared" si="10"/>
        <v>32.753045545092405</v>
      </c>
      <c r="BL13" s="176">
        <f t="shared" si="10"/>
        <v>31.194185971743426</v>
      </c>
      <c r="BM13" s="176">
        <f t="shared" si="10"/>
        <v>29.709519290352425</v>
      </c>
      <c r="BN13" s="176">
        <f t="shared" si="10"/>
        <v>28.295514339221974</v>
      </c>
      <c r="BO13" s="176">
        <f t="shared" si="10"/>
        <v>26.948808019963717</v>
      </c>
      <c r="BP13" s="176">
        <f t="shared" si="10"/>
        <v>25.666197298636195</v>
      </c>
      <c r="BQ13" s="176">
        <f t="shared" si="10"/>
        <v>24.444631587583181</v>
      </c>
      <c r="BR13" s="176">
        <f t="shared" si="10"/>
        <v>23.281205489853395</v>
      </c>
      <c r="BS13" s="176">
        <f t="shared" si="10"/>
        <v>22.173151888944805</v>
      </c>
      <c r="BT13" s="176">
        <f t="shared" si="10"/>
        <v>21.117835367437948</v>
      </c>
      <c r="BU13" s="176">
        <f t="shared" si="10"/>
        <v>20.112745938865071</v>
      </c>
      <c r="BV13" s="176">
        <f t="shared" si="10"/>
        <v>19.155493077906822</v>
      </c>
      <c r="BW13" s="176">
        <f t="shared" si="10"/>
        <v>18.243800034717765</v>
      </c>
      <c r="BX13" s="176">
        <f t="shared" si="10"/>
        <v>17.375498419857852</v>
      </c>
      <c r="BY13" s="176">
        <f t="shared" si="10"/>
        <v>16.548523046950468</v>
      </c>
      <c r="BZ13" s="176">
        <f t="shared" ref="BZ13:CH26" si="125">IF(BZ$1&gt;VLOOKUP($A13,input,7,FALSE),0,IF(VLOOKUP($A13,input,2,FALSE)="R",(VLOOKUP($A13,input,6,FALSE)*VLOOKUP(BZ$1,CS_RATE,9,FALSE))/((1+Discount_Rate)^(BZ$1-1)),IF(VLOOKUP($A13,input,2,FALSE)="C",VLOOKUP($A13,input,6,FALSE)*VLOOKUP(BZ$1,CS_RATE,7,FALSE)/((1+Discount_Rate)^(BZ$1-1)),0)))</f>
        <v>15.760907020800792</v>
      </c>
      <c r="CA13" s="176">
        <f t="shared" si="125"/>
        <v>15.010777059291922</v>
      </c>
      <c r="CB13" s="176">
        <f t="shared" si="125"/>
        <v>14.296349037932226</v>
      </c>
      <c r="CC13" s="176">
        <f t="shared" si="125"/>
        <v>13.615923746457051</v>
      </c>
      <c r="CD13" s="176">
        <f t="shared" si="125"/>
        <v>0</v>
      </c>
      <c r="CE13" s="176">
        <f t="shared" si="125"/>
        <v>0</v>
      </c>
      <c r="CF13" s="176">
        <f t="shared" si="125"/>
        <v>0</v>
      </c>
      <c r="CG13" s="176">
        <f t="shared" si="125"/>
        <v>0</v>
      </c>
      <c r="CH13" s="176">
        <f t="shared" si="125"/>
        <v>0</v>
      </c>
      <c r="CJ13" s="176">
        <v>0</v>
      </c>
      <c r="CK13" s="176">
        <f t="shared" ref="CK13:CZ26" si="126">IF(CK$1-1&gt;VLOOKUP($A13,input,7,FALSE),0,IF(VLOOKUP($A13,input,2,FALSE)="R",(VLOOKUP($A13,input,19,FALSE)*VLOOKUP(CK$1,CS_RATE,8,FALSE))/((1+Discount_Rate)^(CK$1-1)),IF(VLOOKUP($A13,input,2,FALSE)="C",VLOOKUP($A13,input,19,FALSE)*VLOOKUP(CK$1,CS_RATE,6,FALSE)/((1+Discount_Rate)^(CK$1-1)),0)))</f>
        <v>2.9586140944932278</v>
      </c>
      <c r="CL13" s="176">
        <f t="shared" si="126"/>
        <v>2.820440159078458</v>
      </c>
      <c r="CM13" s="176">
        <f t="shared" si="126"/>
        <v>2.6883416885143077</v>
      </c>
      <c r="CN13" s="176">
        <f t="shared" si="126"/>
        <v>2.5607961003859949</v>
      </c>
      <c r="CO13" s="176">
        <f t="shared" si="126"/>
        <v>2.4388350801924776</v>
      </c>
      <c r="CP13" s="176">
        <f t="shared" si="126"/>
        <v>2.323438075340249</v>
      </c>
      <c r="CQ13" s="176">
        <f t="shared" si="126"/>
        <v>2.2126852967625417</v>
      </c>
      <c r="CR13" s="176">
        <f t="shared" si="126"/>
        <v>2.1071076820713008</v>
      </c>
      <c r="CS13" s="176">
        <f t="shared" si="126"/>
        <v>2.0064880162375811</v>
      </c>
      <c r="CT13" s="176">
        <f t="shared" si="126"/>
        <v>1.91083416857209</v>
      </c>
      <c r="CU13" s="176">
        <f t="shared" si="13"/>
        <v>1.8197403573978057</v>
      </c>
      <c r="CV13" s="176">
        <f t="shared" si="13"/>
        <v>1.7331310168027874</v>
      </c>
      <c r="CW13" s="176">
        <f t="shared" si="13"/>
        <v>1.6506437905785412</v>
      </c>
      <c r="CX13" s="176">
        <f t="shared" si="13"/>
        <v>1.5720824894137417</v>
      </c>
      <c r="CY13" s="176">
        <f t="shared" si="13"/>
        <v>1.4972602614977759</v>
      </c>
      <c r="CZ13" s="176">
        <f t="shared" si="13"/>
        <v>1.4259991481085661</v>
      </c>
      <c r="DA13" s="176">
        <f t="shared" si="13"/>
        <v>1.3581296603518893</v>
      </c>
      <c r="DB13" s="176">
        <f t="shared" si="13"/>
        <v>1.2934903760455185</v>
      </c>
      <c r="DC13" s="176">
        <f t="shared" si="13"/>
        <v>1.2319275557893898</v>
      </c>
      <c r="DD13" s="176">
        <f t="shared" si="13"/>
        <v>1.1732947773086588</v>
      </c>
      <c r="DE13" s="176">
        <f t="shared" si="13"/>
        <v>1.1174525871999588</v>
      </c>
      <c r="DF13" s="176">
        <f t="shared" si="13"/>
        <v>1.0642681692525644</v>
      </c>
      <c r="DG13" s="176">
        <f t="shared" si="13"/>
        <v>1.0136150285555905</v>
      </c>
      <c r="DH13" s="176">
        <f t="shared" si="13"/>
        <v>0.96537269063990239</v>
      </c>
      <c r="DI13" s="176">
        <f t="shared" si="13"/>
        <v>0.91942641493916366</v>
      </c>
      <c r="DJ13" s="176">
        <f t="shared" si="13"/>
        <v>0.87566692188852124</v>
      </c>
      <c r="DK13" s="176">
        <f t="shared" ref="DK13:DS26" si="127">IF(DK$1-1&gt;VLOOKUP($A13,input,7,FALSE),0,IF(VLOOKUP($A13,input,2,FALSE)="R",(VLOOKUP($A13,input,19,FALSE)*VLOOKUP(DK$1,CS_RATE,8,FALSE))/((1+Discount_Rate)^(DK$1-1)),IF(VLOOKUP($A13,input,2,FALSE)="C",VLOOKUP($A13,input,19,FALSE)*VLOOKUP(DK$1,CS_RATE,6,FALSE)/((1+Discount_Rate)^(DK$1-1)),0)))</f>
        <v>0.83399013301184566</v>
      </c>
      <c r="DL13" s="176">
        <f t="shared" si="127"/>
        <v>0.79429692337934799</v>
      </c>
      <c r="DM13" s="176">
        <f t="shared" si="127"/>
        <v>0.75649288584681196</v>
      </c>
      <c r="DN13" s="176">
        <f t="shared" si="127"/>
        <v>0.72048810651570649</v>
      </c>
      <c r="DO13" s="176">
        <f t="shared" si="127"/>
        <v>0</v>
      </c>
      <c r="DP13" s="176">
        <f t="shared" si="127"/>
        <v>0</v>
      </c>
      <c r="DQ13" s="176">
        <f t="shared" si="127"/>
        <v>0</v>
      </c>
      <c r="DR13" s="176">
        <f t="shared" si="127"/>
        <v>0</v>
      </c>
      <c r="DS13" s="176">
        <f t="shared" si="127"/>
        <v>0</v>
      </c>
      <c r="DT13" s="187"/>
      <c r="DU13" s="176">
        <v>0</v>
      </c>
      <c r="DV13" s="176">
        <f t="shared" ref="DV13:EK26" si="128">IF(DV$1-1&gt;VLOOKUP($A13,input,7,FALSE),0,IF(VLOOKUP($A13,input,2,FALSE)="R",(VLOOKUP($A13,input,20,FALSE)*VLOOKUP(DV$1,CS_RATE,9,FALSE))/((1+Discount_Rate)^(DV$1-1)),IF(VLOOKUP($A13,input,2,FALSE)="C",VLOOKUP($A13,input,20,FALSE)*VLOOKUP(DV$1,CS_RATE,7,FALSE)/((1+Discount_Rate)^(DV$1-1)),0)))</f>
        <v>53.251345332506318</v>
      </c>
      <c r="DW13" s="176">
        <f t="shared" si="128"/>
        <v>50.764387684187653</v>
      </c>
      <c r="DX13" s="176">
        <f t="shared" si="128"/>
        <v>48.386780788107338</v>
      </c>
      <c r="DY13" s="176">
        <f t="shared" si="128"/>
        <v>46.091120069225454</v>
      </c>
      <c r="DZ13" s="176">
        <f t="shared" si="128"/>
        <v>43.89597457339417</v>
      </c>
      <c r="EA13" s="176">
        <f t="shared" si="128"/>
        <v>41.818973126277257</v>
      </c>
      <c r="EB13" s="176">
        <f t="shared" si="128"/>
        <v>39.825561930963417</v>
      </c>
      <c r="EC13" s="176">
        <f t="shared" si="128"/>
        <v>37.925297198983039</v>
      </c>
      <c r="ED13" s="176">
        <f t="shared" si="128"/>
        <v>36.114269332075452</v>
      </c>
      <c r="EE13" s="176">
        <f t="shared" si="128"/>
        <v>34.392619967969893</v>
      </c>
      <c r="EF13" s="176">
        <f t="shared" si="16"/>
        <v>32.753045545092405</v>
      </c>
      <c r="EG13" s="176">
        <f t="shared" si="16"/>
        <v>31.194185971743426</v>
      </c>
      <c r="EH13" s="176">
        <f t="shared" si="16"/>
        <v>29.709519290352425</v>
      </c>
      <c r="EI13" s="176">
        <f t="shared" si="16"/>
        <v>28.295514339221974</v>
      </c>
      <c r="EJ13" s="176">
        <f t="shared" si="16"/>
        <v>26.948808019963717</v>
      </c>
      <c r="EK13" s="176">
        <f t="shared" si="16"/>
        <v>25.666197298636195</v>
      </c>
      <c r="EL13" s="176">
        <f t="shared" si="16"/>
        <v>24.444631587583181</v>
      </c>
      <c r="EM13" s="176">
        <f t="shared" si="16"/>
        <v>23.281205489853395</v>
      </c>
      <c r="EN13" s="176">
        <f t="shared" si="16"/>
        <v>22.173151888944805</v>
      </c>
      <c r="EO13" s="176">
        <f t="shared" si="16"/>
        <v>21.117835367437948</v>
      </c>
      <c r="EP13" s="176">
        <f t="shared" si="16"/>
        <v>20.112745938865071</v>
      </c>
      <c r="EQ13" s="176">
        <f t="shared" si="16"/>
        <v>19.155493077906822</v>
      </c>
      <c r="ER13" s="176">
        <f t="shared" si="16"/>
        <v>18.243800034717765</v>
      </c>
      <c r="ES13" s="176">
        <f t="shared" si="16"/>
        <v>17.375498419857852</v>
      </c>
      <c r="ET13" s="176">
        <f t="shared" si="16"/>
        <v>16.548523046950468</v>
      </c>
      <c r="EU13" s="176">
        <f t="shared" si="16"/>
        <v>15.760907020800792</v>
      </c>
      <c r="EV13" s="176">
        <f t="shared" ref="EV13:FD26" si="129">IF(EV$1-1&gt;VLOOKUP($A13,input,7,FALSE),0,IF(VLOOKUP($A13,input,2,FALSE)="R",(VLOOKUP($A13,input,20,FALSE)*VLOOKUP(EV$1,CS_RATE,9,FALSE))/((1+Discount_Rate)^(EV$1-1)),IF(VLOOKUP($A13,input,2,FALSE)="C",VLOOKUP($A13,input,20,FALSE)*VLOOKUP(EV$1,CS_RATE,7,FALSE)/((1+Discount_Rate)^(EV$1-1)),0)))</f>
        <v>15.010777059291922</v>
      </c>
      <c r="EW13" s="176">
        <f t="shared" si="129"/>
        <v>14.296349037932226</v>
      </c>
      <c r="EX13" s="176">
        <f t="shared" si="129"/>
        <v>13.615923746457051</v>
      </c>
      <c r="EY13" s="176">
        <f t="shared" si="129"/>
        <v>12.967882847392184</v>
      </c>
      <c r="EZ13" s="176">
        <f t="shared" si="129"/>
        <v>0</v>
      </c>
      <c r="FA13" s="176">
        <f t="shared" si="129"/>
        <v>0</v>
      </c>
      <c r="FB13" s="176">
        <f t="shared" si="129"/>
        <v>0</v>
      </c>
      <c r="FC13" s="176">
        <f t="shared" si="129"/>
        <v>0</v>
      </c>
      <c r="FD13" s="176">
        <f t="shared" si="129"/>
        <v>0</v>
      </c>
      <c r="FF13" s="176">
        <v>0</v>
      </c>
      <c r="FG13" s="176">
        <v>0</v>
      </c>
      <c r="FH13" s="176">
        <f t="shared" ref="FH13:FW26" si="130">IF(FH$1-2&gt;VLOOKUP($A13,input,7,FALSE),0,IF(VLOOKUP($A13,input,2,FALSE)="R",(VLOOKUP($A13,input,33,FALSE)*VLOOKUP(FH$1,CS_RATE,8,FALSE))/((1+Discount_Rate)^(FH$1-1)),IF(VLOOKUP($A13,input,2,FALSE)="C",VLOOKUP($A13,input,33,FALSE)*VLOOKUP(FH$1,CS_RATE,6,FALSE)/((1+Discount_Rate)^(FH$1-1)),0)))</f>
        <v>2.820440159078458</v>
      </c>
      <c r="FI13" s="176">
        <f t="shared" si="130"/>
        <v>2.6883416885143077</v>
      </c>
      <c r="FJ13" s="176">
        <f t="shared" si="130"/>
        <v>2.5607961003859949</v>
      </c>
      <c r="FK13" s="176">
        <f t="shared" si="130"/>
        <v>2.4388350801924776</v>
      </c>
      <c r="FL13" s="176">
        <f t="shared" si="130"/>
        <v>2.323438075340249</v>
      </c>
      <c r="FM13" s="176">
        <f t="shared" si="130"/>
        <v>2.2126852967625417</v>
      </c>
      <c r="FN13" s="176">
        <f t="shared" si="130"/>
        <v>2.1071076820713008</v>
      </c>
      <c r="FO13" s="176">
        <f t="shared" si="130"/>
        <v>2.0064880162375811</v>
      </c>
      <c r="FP13" s="176">
        <f t="shared" si="130"/>
        <v>1.91083416857209</v>
      </c>
      <c r="FQ13" s="176">
        <f t="shared" si="130"/>
        <v>1.8197403573978057</v>
      </c>
      <c r="FR13" s="176">
        <f t="shared" si="19"/>
        <v>1.7331310168027874</v>
      </c>
      <c r="FS13" s="176">
        <f t="shared" si="19"/>
        <v>1.6506437905785412</v>
      </c>
      <c r="FT13" s="176">
        <f t="shared" si="19"/>
        <v>1.5720824894137417</v>
      </c>
      <c r="FU13" s="176">
        <f t="shared" si="19"/>
        <v>1.4972602614977759</v>
      </c>
      <c r="FV13" s="176">
        <f t="shared" si="19"/>
        <v>1.4259991481085661</v>
      </c>
      <c r="FW13" s="176">
        <f t="shared" si="19"/>
        <v>1.3581296603518893</v>
      </c>
      <c r="FX13" s="176">
        <f t="shared" si="19"/>
        <v>1.2934903760455185</v>
      </c>
      <c r="FY13" s="176">
        <f t="shared" si="19"/>
        <v>1.2319275557893898</v>
      </c>
      <c r="FZ13" s="176">
        <f t="shared" si="19"/>
        <v>1.1732947773086588</v>
      </c>
      <c r="GA13" s="176">
        <f t="shared" si="19"/>
        <v>1.1174525871999588</v>
      </c>
      <c r="GB13" s="176">
        <f t="shared" si="19"/>
        <v>1.0642681692525644</v>
      </c>
      <c r="GC13" s="176">
        <f t="shared" si="19"/>
        <v>1.0136150285555905</v>
      </c>
      <c r="GD13" s="176">
        <f t="shared" si="19"/>
        <v>0.96537269063990239</v>
      </c>
      <c r="GE13" s="176">
        <f t="shared" si="19"/>
        <v>0.91942641493916366</v>
      </c>
      <c r="GF13" s="176">
        <f t="shared" si="19"/>
        <v>0.87566692188852124</v>
      </c>
      <c r="GG13" s="176">
        <f t="shared" si="19"/>
        <v>0.83399013301184566</v>
      </c>
      <c r="GH13" s="176">
        <f t="shared" ref="GH13:GP26" si="131">IF(GH$1-2&gt;VLOOKUP($A13,input,7,FALSE),0,IF(VLOOKUP($A13,input,2,FALSE)="R",(VLOOKUP($A13,input,33,FALSE)*VLOOKUP(GH$1,CS_RATE,8,FALSE))/((1+Discount_Rate)^(GH$1-1)),IF(VLOOKUP($A13,input,2,FALSE)="C",VLOOKUP($A13,input,33,FALSE)*VLOOKUP(GH$1,CS_RATE,6,FALSE)/((1+Discount_Rate)^(GH$1-1)),0)))</f>
        <v>0.79429692337934799</v>
      </c>
      <c r="GI13" s="176">
        <f t="shared" si="131"/>
        <v>0.75649288584681196</v>
      </c>
      <c r="GJ13" s="176">
        <f t="shared" si="131"/>
        <v>0.72048810651570649</v>
      </c>
      <c r="GK13" s="176">
        <f t="shared" si="131"/>
        <v>0.68619695088012378</v>
      </c>
      <c r="GL13" s="176">
        <f t="shared" si="131"/>
        <v>0</v>
      </c>
      <c r="GM13" s="176">
        <f t="shared" si="131"/>
        <v>0</v>
      </c>
      <c r="GN13" s="176">
        <f t="shared" si="131"/>
        <v>0</v>
      </c>
      <c r="GO13" s="176">
        <f t="shared" si="131"/>
        <v>0</v>
      </c>
      <c r="GP13" s="176">
        <f t="shared" si="131"/>
        <v>0</v>
      </c>
      <c r="GQ13" s="187"/>
      <c r="GR13" s="176">
        <v>0</v>
      </c>
      <c r="GS13" s="176">
        <v>0</v>
      </c>
      <c r="GT13" s="176">
        <f t="shared" ref="GT13:HI26" si="132">IF(GT$1-2&gt;VLOOKUP($A13,input,7,FALSE),0,IF(VLOOKUP($A13,input,2,FALSE)="R",(VLOOKUP($A13,input,34,FALSE)*VLOOKUP(GT$1,CS_RATE,9,FALSE))/((1+Discount_Rate)^(GT$1-1)),IF(VLOOKUP($A13,input,2,FALSE)="C",VLOOKUP($A13,input,34,FALSE)*VLOOKUP(GT$1,CS_RATE,7,FALSE)/((1+Discount_Rate)^(GT$1-1)),0)))</f>
        <v>50.764387684187653</v>
      </c>
      <c r="GU13" s="176">
        <f t="shared" si="132"/>
        <v>48.386780788107338</v>
      </c>
      <c r="GV13" s="176">
        <f t="shared" si="132"/>
        <v>46.091120069225454</v>
      </c>
      <c r="GW13" s="176">
        <f t="shared" si="132"/>
        <v>43.89597457339417</v>
      </c>
      <c r="GX13" s="176">
        <f t="shared" si="132"/>
        <v>41.818973126277257</v>
      </c>
      <c r="GY13" s="176">
        <f t="shared" si="132"/>
        <v>39.825561930963417</v>
      </c>
      <c r="GZ13" s="176">
        <f t="shared" si="132"/>
        <v>37.925297198983039</v>
      </c>
      <c r="HA13" s="176">
        <f t="shared" si="132"/>
        <v>36.114269332075452</v>
      </c>
      <c r="HB13" s="176">
        <f t="shared" si="132"/>
        <v>34.392619967969893</v>
      </c>
      <c r="HC13" s="176">
        <f t="shared" si="132"/>
        <v>32.753045545092405</v>
      </c>
      <c r="HD13" s="176">
        <f t="shared" si="22"/>
        <v>31.194185971743426</v>
      </c>
      <c r="HE13" s="176">
        <f t="shared" si="22"/>
        <v>29.709519290352425</v>
      </c>
      <c r="HF13" s="176">
        <f t="shared" si="22"/>
        <v>28.295514339221974</v>
      </c>
      <c r="HG13" s="176">
        <f t="shared" si="22"/>
        <v>26.948808019963717</v>
      </c>
      <c r="HH13" s="176">
        <f t="shared" si="22"/>
        <v>25.666197298636195</v>
      </c>
      <c r="HI13" s="176">
        <f t="shared" si="22"/>
        <v>24.444631587583181</v>
      </c>
      <c r="HJ13" s="176">
        <f t="shared" si="22"/>
        <v>23.281205489853395</v>
      </c>
      <c r="HK13" s="176">
        <f t="shared" si="22"/>
        <v>22.173151888944805</v>
      </c>
      <c r="HL13" s="176">
        <f t="shared" si="22"/>
        <v>21.117835367437948</v>
      </c>
      <c r="HM13" s="176">
        <f t="shared" si="22"/>
        <v>20.112745938865071</v>
      </c>
      <c r="HN13" s="176">
        <f t="shared" si="22"/>
        <v>19.155493077906822</v>
      </c>
      <c r="HO13" s="176">
        <f t="shared" si="22"/>
        <v>18.243800034717765</v>
      </c>
      <c r="HP13" s="176">
        <f t="shared" si="22"/>
        <v>17.375498419857852</v>
      </c>
      <c r="HQ13" s="176">
        <f t="shared" si="22"/>
        <v>16.548523046950468</v>
      </c>
      <c r="HR13" s="176">
        <f t="shared" si="22"/>
        <v>15.760907020800792</v>
      </c>
      <c r="HS13" s="176">
        <f t="shared" si="22"/>
        <v>15.010777059291922</v>
      </c>
      <c r="HT13" s="176">
        <f t="shared" ref="HT13:IB26" si="133">IF(HT$1-2&gt;VLOOKUP($A13,input,7,FALSE),0,IF(VLOOKUP($A13,input,2,FALSE)="R",(VLOOKUP($A13,input,34,FALSE)*VLOOKUP(HT$1,CS_RATE,9,FALSE))/((1+Discount_Rate)^(HT$1-1)),IF(VLOOKUP($A13,input,2,FALSE)="C",VLOOKUP($A13,input,34,FALSE)*VLOOKUP(HT$1,CS_RATE,7,FALSE)/((1+Discount_Rate)^(HT$1-1)),0)))</f>
        <v>14.296349037932226</v>
      </c>
      <c r="HU13" s="176">
        <f t="shared" si="133"/>
        <v>13.615923746457051</v>
      </c>
      <c r="HV13" s="176">
        <f t="shared" si="133"/>
        <v>12.967882847392184</v>
      </c>
      <c r="HW13" s="176">
        <f t="shared" si="133"/>
        <v>12.350685026966771</v>
      </c>
      <c r="HX13" s="176">
        <f t="shared" si="133"/>
        <v>0</v>
      </c>
      <c r="HY13" s="176">
        <f t="shared" si="133"/>
        <v>0</v>
      </c>
      <c r="HZ13" s="176">
        <f t="shared" si="133"/>
        <v>0</v>
      </c>
      <c r="IA13" s="176">
        <f t="shared" si="133"/>
        <v>0</v>
      </c>
      <c r="IB13" s="176">
        <f t="shared" si="133"/>
        <v>0</v>
      </c>
      <c r="IC13" s="176"/>
      <c r="ID13" s="176"/>
    </row>
    <row r="14" spans="1:238" s="144" customFormat="1">
      <c r="A14" s="185" t="s">
        <v>185</v>
      </c>
      <c r="B14" s="226">
        <f t="shared" si="113"/>
        <v>1560.0834748882885</v>
      </c>
      <c r="C14" s="329">
        <f t="shared" si="114"/>
        <v>28079.547117496786</v>
      </c>
      <c r="D14" s="331">
        <f>SUM(B14:C14)</f>
        <v>29639.630592385074</v>
      </c>
      <c r="E14" s="227">
        <f t="shared" si="115"/>
        <v>0</v>
      </c>
      <c r="F14" s="228">
        <f t="shared" si="116"/>
        <v>0</v>
      </c>
      <c r="G14" s="227">
        <f t="shared" si="117"/>
        <v>0</v>
      </c>
      <c r="H14" s="228">
        <f t="shared" si="118"/>
        <v>0</v>
      </c>
      <c r="I14" s="227">
        <f t="shared" si="119"/>
        <v>1560.0834748882885</v>
      </c>
      <c r="J14" s="176">
        <f t="shared" si="119"/>
        <v>28079.547117496786</v>
      </c>
      <c r="K14" s="228">
        <f>SUM(I14:J14)</f>
        <v>29639.630592385074</v>
      </c>
      <c r="L14" s="227">
        <f t="shared" si="120"/>
        <v>1248.0667799106309</v>
      </c>
      <c r="M14" s="176">
        <f t="shared" si="121"/>
        <v>22463.637693997429</v>
      </c>
      <c r="N14" s="228">
        <f>SUM(L14:M14)</f>
        <v>23711.704473908059</v>
      </c>
      <c r="O14" s="330"/>
      <c r="P14" s="176">
        <f t="shared" ref="P14:AX18" si="134">IF(P$1&gt;VLOOKUP($A14,input,7,FALSE),0,IF(VLOOKUP($A14,input,2,FALSE)="R",(VLOOKUP($A14,input,5,FALSE)*VLOOKUP(P$1,CS_RATE,8,FALSE))/((1+Discount_Rate)^(P$1-1)),IF(VLOOKUP($A14,input,2,FALSE)="C",VLOOKUP($A14,input,5,FALSE)*VLOOKUP(P$1,CS_RATE,6,FALSE)/((1+Discount_Rate)^(P$1-1)),0)))</f>
        <v>4.3850806815032453</v>
      </c>
      <c r="Q14" s="176">
        <f t="shared" si="134"/>
        <v>4.1768669569316152</v>
      </c>
      <c r="R14" s="176">
        <f t="shared" si="134"/>
        <v>3.9817978716401758</v>
      </c>
      <c r="S14" s="176">
        <f t="shared" si="134"/>
        <v>3.7953059131966689</v>
      </c>
      <c r="T14" s="176">
        <f t="shared" si="134"/>
        <v>3.6152415534861104</v>
      </c>
      <c r="U14" s="176">
        <f t="shared" si="134"/>
        <v>3.4430612896834978</v>
      </c>
      <c r="V14" s="176">
        <f t="shared" si="134"/>
        <v>3.2801478710685865</v>
      </c>
      <c r="W14" s="176">
        <f t="shared" si="134"/>
        <v>3.1237910071941766</v>
      </c>
      <c r="X14" s="176">
        <f t="shared" si="134"/>
        <v>2.974740257041836</v>
      </c>
      <c r="Y14" s="176">
        <f t="shared" si="134"/>
        <v>2.8326889641001141</v>
      </c>
      <c r="Z14" s="176">
        <f t="shared" si="134"/>
        <v>2.6976482379841271</v>
      </c>
      <c r="AA14" s="176">
        <f t="shared" si="134"/>
        <v>2.5690452104439614</v>
      </c>
      <c r="AB14" s="176">
        <f t="shared" si="134"/>
        <v>2.4467732001921703</v>
      </c>
      <c r="AC14" s="176">
        <f t="shared" si="134"/>
        <v>2.3303206455226464</v>
      </c>
      <c r="AD14" s="176">
        <f t="shared" si="134"/>
        <v>2.2194105732899883</v>
      </c>
      <c r="AE14" s="176">
        <f t="shared" si="134"/>
        <v>2.1137791927027423</v>
      </c>
      <c r="AF14" s="176">
        <f t="shared" si="134"/>
        <v>2.0131752679179757</v>
      </c>
      <c r="AG14" s="176">
        <f t="shared" si="134"/>
        <v>1.9173595204967848</v>
      </c>
      <c r="AH14" s="176">
        <f t="shared" si="134"/>
        <v>1.8261040602995555</v>
      </c>
      <c r="AI14" s="176">
        <f t="shared" si="134"/>
        <v>1.7391918434673737</v>
      </c>
      <c r="AJ14" s="176">
        <f t="shared" si="134"/>
        <v>1.6564161562004596</v>
      </c>
      <c r="AK14" s="176">
        <f t="shared" si="134"/>
        <v>1.577580123105824</v>
      </c>
      <c r="AL14" s="176">
        <f t="shared" si="134"/>
        <v>1.5024962389447969</v>
      </c>
      <c r="AM14" s="176">
        <f t="shared" si="134"/>
        <v>1.4309859226667161</v>
      </c>
      <c r="AN14" s="176">
        <f t="shared" si="134"/>
        <v>1.3628790926680974</v>
      </c>
      <c r="AO14" s="176">
        <f t="shared" si="134"/>
        <v>1.2980137622670544</v>
      </c>
      <c r="AP14" s="176">
        <f t="shared" si="134"/>
        <v>1.2362356544308537</v>
      </c>
      <c r="AQ14" s="176">
        <f t="shared" si="134"/>
        <v>1.177397834840253</v>
      </c>
      <c r="AR14" s="176">
        <f t="shared" si="134"/>
        <v>1.1213603624179029</v>
      </c>
      <c r="AS14" s="176">
        <f t="shared" si="134"/>
        <v>1.0679899564896169</v>
      </c>
      <c r="AT14" s="176">
        <f t="shared" si="134"/>
        <v>0</v>
      </c>
      <c r="AU14" s="176">
        <f t="shared" si="134"/>
        <v>0</v>
      </c>
      <c r="AV14" s="176">
        <f t="shared" si="134"/>
        <v>0</v>
      </c>
      <c r="AW14" s="176">
        <f t="shared" si="134"/>
        <v>0</v>
      </c>
      <c r="AX14" s="176">
        <f t="shared" si="134"/>
        <v>0</v>
      </c>
      <c r="AY14" s="187"/>
      <c r="AZ14" s="176">
        <f t="shared" ref="AZ14:CH18" si="135">IF(AZ$1&gt;VLOOKUP($A14,input,7,FALSE),0,IF(VLOOKUP($A14,input,2,FALSE)="R",(VLOOKUP($A14,input,6,FALSE)*VLOOKUP(AZ$1,CS_RATE,9,FALSE))/((1+Discount_Rate)^(AZ$1-1)),IF(VLOOKUP($A14,input,2,FALSE)="C",VLOOKUP($A14,input,6,FALSE)*VLOOKUP(AZ$1,CS_RATE,7,FALSE)/((1+Discount_Rate)^(AZ$1-1)),0)))</f>
        <v>78.925955945474172</v>
      </c>
      <c r="BA14" s="176">
        <f t="shared" si="135"/>
        <v>75.17836988118539</v>
      </c>
      <c r="BB14" s="176">
        <f t="shared" si="135"/>
        <v>71.667370848264909</v>
      </c>
      <c r="BC14" s="176">
        <f t="shared" si="135"/>
        <v>68.310749347916243</v>
      </c>
      <c r="BD14" s="176">
        <f t="shared" si="135"/>
        <v>65.069816568318288</v>
      </c>
      <c r="BE14" s="176">
        <f t="shared" si="135"/>
        <v>61.970787633027051</v>
      </c>
      <c r="BF14" s="176">
        <f t="shared" si="135"/>
        <v>59.038550295920828</v>
      </c>
      <c r="BG14" s="176">
        <f t="shared" si="135"/>
        <v>56.224322726065999</v>
      </c>
      <c r="BH14" s="176">
        <f t="shared" si="135"/>
        <v>53.541596045623109</v>
      </c>
      <c r="BI14" s="176">
        <f t="shared" si="135"/>
        <v>50.984850821753575</v>
      </c>
      <c r="BJ14" s="176">
        <f t="shared" si="135"/>
        <v>48.554287013604551</v>
      </c>
      <c r="BK14" s="176">
        <f t="shared" si="135"/>
        <v>46.239593710718687</v>
      </c>
      <c r="BL14" s="176">
        <f t="shared" si="135"/>
        <v>44.038850783637777</v>
      </c>
      <c r="BM14" s="176">
        <f t="shared" si="135"/>
        <v>41.942850762850476</v>
      </c>
      <c r="BN14" s="176">
        <f t="shared" si="135"/>
        <v>39.946608478901609</v>
      </c>
      <c r="BO14" s="176">
        <f t="shared" si="135"/>
        <v>38.045376028184066</v>
      </c>
      <c r="BP14" s="176">
        <f t="shared" si="135"/>
        <v>36.234631480427574</v>
      </c>
      <c r="BQ14" s="176">
        <f t="shared" si="135"/>
        <v>34.510068123646839</v>
      </c>
      <c r="BR14" s="176">
        <f t="shared" si="135"/>
        <v>32.867584220969498</v>
      </c>
      <c r="BS14" s="176">
        <f t="shared" si="135"/>
        <v>31.303273254980898</v>
      </c>
      <c r="BT14" s="176">
        <f t="shared" si="135"/>
        <v>29.813414636382987</v>
      </c>
      <c r="BU14" s="176">
        <f t="shared" si="135"/>
        <v>28.394464854868335</v>
      </c>
      <c r="BV14" s="176">
        <f t="shared" si="135"/>
        <v>27.043049051162573</v>
      </c>
      <c r="BW14" s="176">
        <f t="shared" si="135"/>
        <v>25.755952990189783</v>
      </c>
      <c r="BX14" s="176">
        <f t="shared" si="135"/>
        <v>24.530115416269908</v>
      </c>
      <c r="BY14" s="176">
        <f t="shared" si="135"/>
        <v>23.362620772165361</v>
      </c>
      <c r="BZ14" s="176">
        <f t="shared" si="135"/>
        <v>22.250692264659939</v>
      </c>
      <c r="CA14" s="176">
        <f t="shared" si="135"/>
        <v>21.191685260176829</v>
      </c>
      <c r="CB14" s="176">
        <f t="shared" si="135"/>
        <v>20.183080994727845</v>
      </c>
      <c r="CC14" s="176">
        <f t="shared" si="135"/>
        <v>19.222480583233484</v>
      </c>
      <c r="CD14" s="176">
        <f t="shared" si="135"/>
        <v>0</v>
      </c>
      <c r="CE14" s="176">
        <f t="shared" si="135"/>
        <v>0</v>
      </c>
      <c r="CF14" s="176">
        <f t="shared" si="135"/>
        <v>0</v>
      </c>
      <c r="CG14" s="176">
        <f t="shared" si="135"/>
        <v>0</v>
      </c>
      <c r="CH14" s="176">
        <f t="shared" si="135"/>
        <v>0</v>
      </c>
      <c r="CJ14" s="176">
        <v>0</v>
      </c>
      <c r="CK14" s="176">
        <f t="shared" ref="CK14:DS18" si="136">IF(CK$1-1&gt;VLOOKUP($A14,input,7,FALSE),0,IF(VLOOKUP($A14,input,2,FALSE)="R",(VLOOKUP($A14,input,19,FALSE)*VLOOKUP(CK$1,CS_RATE,8,FALSE))/((1+Discount_Rate)^(CK$1-1)),IF(VLOOKUP($A14,input,2,FALSE)="C",VLOOKUP($A14,input,19,FALSE)*VLOOKUP(CK$1,CS_RATE,6,FALSE)/((1+Discount_Rate)^(CK$1-1)),0)))</f>
        <v>4.1768669569316152</v>
      </c>
      <c r="CL14" s="176">
        <f t="shared" si="136"/>
        <v>3.9817978716401758</v>
      </c>
      <c r="CM14" s="176">
        <f t="shared" si="136"/>
        <v>3.7953059131966689</v>
      </c>
      <c r="CN14" s="176">
        <f t="shared" si="136"/>
        <v>3.6152415534861104</v>
      </c>
      <c r="CO14" s="176">
        <f t="shared" si="136"/>
        <v>3.4430612896834978</v>
      </c>
      <c r="CP14" s="176">
        <f t="shared" si="136"/>
        <v>3.2801478710685865</v>
      </c>
      <c r="CQ14" s="176">
        <f t="shared" si="136"/>
        <v>3.1237910071941766</v>
      </c>
      <c r="CR14" s="176">
        <f t="shared" si="136"/>
        <v>2.974740257041836</v>
      </c>
      <c r="CS14" s="176">
        <f t="shared" si="136"/>
        <v>2.8326889641001141</v>
      </c>
      <c r="CT14" s="176">
        <f t="shared" si="136"/>
        <v>2.6976482379841271</v>
      </c>
      <c r="CU14" s="176">
        <f t="shared" si="136"/>
        <v>2.5690452104439614</v>
      </c>
      <c r="CV14" s="176">
        <f t="shared" si="136"/>
        <v>2.4467732001921703</v>
      </c>
      <c r="CW14" s="176">
        <f t="shared" si="136"/>
        <v>2.3303206455226464</v>
      </c>
      <c r="CX14" s="176">
        <f t="shared" si="136"/>
        <v>2.2194105732899883</v>
      </c>
      <c r="CY14" s="176">
        <f t="shared" si="136"/>
        <v>2.1137791927027423</v>
      </c>
      <c r="CZ14" s="176">
        <f t="shared" si="136"/>
        <v>2.0131752679179757</v>
      </c>
      <c r="DA14" s="176">
        <f t="shared" si="136"/>
        <v>1.9173595204967848</v>
      </c>
      <c r="DB14" s="176">
        <f t="shared" si="136"/>
        <v>1.8261040602995555</v>
      </c>
      <c r="DC14" s="176">
        <f t="shared" si="136"/>
        <v>1.7391918434673737</v>
      </c>
      <c r="DD14" s="176">
        <f t="shared" si="136"/>
        <v>1.6564161562004596</v>
      </c>
      <c r="DE14" s="176">
        <f t="shared" si="136"/>
        <v>1.577580123105824</v>
      </c>
      <c r="DF14" s="176">
        <f t="shared" si="136"/>
        <v>1.5024962389447969</v>
      </c>
      <c r="DG14" s="176">
        <f t="shared" si="136"/>
        <v>1.4309859226667161</v>
      </c>
      <c r="DH14" s="176">
        <f t="shared" si="136"/>
        <v>1.3628790926680974</v>
      </c>
      <c r="DI14" s="176">
        <f t="shared" si="136"/>
        <v>1.2980137622670544</v>
      </c>
      <c r="DJ14" s="176">
        <f t="shared" si="136"/>
        <v>1.2362356544308537</v>
      </c>
      <c r="DK14" s="176">
        <f t="shared" si="136"/>
        <v>1.177397834840253</v>
      </c>
      <c r="DL14" s="176">
        <f t="shared" si="136"/>
        <v>1.1213603624179029</v>
      </c>
      <c r="DM14" s="176">
        <f t="shared" si="136"/>
        <v>1.0679899564896169</v>
      </c>
      <c r="DN14" s="176">
        <f t="shared" si="136"/>
        <v>1.0171596797868798</v>
      </c>
      <c r="DO14" s="176">
        <f t="shared" si="136"/>
        <v>0</v>
      </c>
      <c r="DP14" s="176">
        <f t="shared" si="136"/>
        <v>0</v>
      </c>
      <c r="DQ14" s="176">
        <f t="shared" si="136"/>
        <v>0</v>
      </c>
      <c r="DR14" s="176">
        <f t="shared" si="136"/>
        <v>0</v>
      </c>
      <c r="DS14" s="176">
        <f t="shared" si="136"/>
        <v>0</v>
      </c>
      <c r="DT14" s="187"/>
      <c r="DU14" s="176">
        <v>0</v>
      </c>
      <c r="DV14" s="176">
        <f t="shared" ref="DV14:FD18" si="137">IF(DV$1-1&gt;VLOOKUP($A14,input,7,FALSE),0,IF(VLOOKUP($A14,input,2,FALSE)="R",(VLOOKUP($A14,input,20,FALSE)*VLOOKUP(DV$1,CS_RATE,9,FALSE))/((1+Discount_Rate)^(DV$1-1)),IF(VLOOKUP($A14,input,2,FALSE)="C",VLOOKUP($A14,input,20,FALSE)*VLOOKUP(DV$1,CS_RATE,7,FALSE)/((1+Discount_Rate)^(DV$1-1)),0)))</f>
        <v>75.17836988118539</v>
      </c>
      <c r="DW14" s="176">
        <f t="shared" si="137"/>
        <v>71.667370848264909</v>
      </c>
      <c r="DX14" s="176">
        <f t="shared" si="137"/>
        <v>68.310749347916243</v>
      </c>
      <c r="DY14" s="176">
        <f t="shared" si="137"/>
        <v>65.069816568318288</v>
      </c>
      <c r="DZ14" s="176">
        <f t="shared" si="137"/>
        <v>61.970787633027051</v>
      </c>
      <c r="EA14" s="176">
        <f t="shared" si="137"/>
        <v>59.038550295920828</v>
      </c>
      <c r="EB14" s="176">
        <f t="shared" si="137"/>
        <v>56.224322726065999</v>
      </c>
      <c r="EC14" s="176">
        <f t="shared" si="137"/>
        <v>53.541596045623109</v>
      </c>
      <c r="ED14" s="176">
        <f t="shared" si="137"/>
        <v>50.984850821753575</v>
      </c>
      <c r="EE14" s="176">
        <f t="shared" si="137"/>
        <v>48.554287013604551</v>
      </c>
      <c r="EF14" s="176">
        <f t="shared" si="137"/>
        <v>46.239593710718687</v>
      </c>
      <c r="EG14" s="176">
        <f t="shared" si="137"/>
        <v>44.038850783637777</v>
      </c>
      <c r="EH14" s="176">
        <f t="shared" si="137"/>
        <v>41.942850762850476</v>
      </c>
      <c r="EI14" s="176">
        <f t="shared" si="137"/>
        <v>39.946608478901609</v>
      </c>
      <c r="EJ14" s="176">
        <f t="shared" si="137"/>
        <v>38.045376028184066</v>
      </c>
      <c r="EK14" s="176">
        <f t="shared" si="137"/>
        <v>36.234631480427574</v>
      </c>
      <c r="EL14" s="176">
        <f t="shared" si="137"/>
        <v>34.510068123646839</v>
      </c>
      <c r="EM14" s="176">
        <f t="shared" si="137"/>
        <v>32.867584220969498</v>
      </c>
      <c r="EN14" s="176">
        <f t="shared" si="137"/>
        <v>31.303273254980898</v>
      </c>
      <c r="EO14" s="176">
        <f t="shared" si="137"/>
        <v>29.813414636382987</v>
      </c>
      <c r="EP14" s="176">
        <f t="shared" si="137"/>
        <v>28.394464854868335</v>
      </c>
      <c r="EQ14" s="176">
        <f t="shared" si="137"/>
        <v>27.043049051162573</v>
      </c>
      <c r="ER14" s="176">
        <f t="shared" si="137"/>
        <v>25.755952990189783</v>
      </c>
      <c r="ES14" s="176">
        <f t="shared" si="137"/>
        <v>24.530115416269908</v>
      </c>
      <c r="ET14" s="176">
        <f t="shared" si="137"/>
        <v>23.362620772165361</v>
      </c>
      <c r="EU14" s="176">
        <f t="shared" si="137"/>
        <v>22.250692264659939</v>
      </c>
      <c r="EV14" s="176">
        <f t="shared" si="137"/>
        <v>21.191685260176829</v>
      </c>
      <c r="EW14" s="176">
        <f t="shared" si="137"/>
        <v>20.183080994727845</v>
      </c>
      <c r="EX14" s="176">
        <f t="shared" si="137"/>
        <v>19.222480583233484</v>
      </c>
      <c r="EY14" s="176">
        <f t="shared" si="137"/>
        <v>18.307599313965433</v>
      </c>
      <c r="EZ14" s="176">
        <f t="shared" si="137"/>
        <v>0</v>
      </c>
      <c r="FA14" s="176">
        <f t="shared" si="137"/>
        <v>0</v>
      </c>
      <c r="FB14" s="176">
        <f t="shared" si="137"/>
        <v>0</v>
      </c>
      <c r="FC14" s="176">
        <f t="shared" si="137"/>
        <v>0</v>
      </c>
      <c r="FD14" s="176">
        <f t="shared" si="137"/>
        <v>0</v>
      </c>
      <c r="FF14" s="176">
        <v>0</v>
      </c>
      <c r="FG14" s="176">
        <v>0</v>
      </c>
      <c r="FH14" s="176">
        <f t="shared" ref="FH14:GP18" si="138">IF(FH$1-2&gt;VLOOKUP($A14,input,7,FALSE),0,IF(VLOOKUP($A14,input,2,FALSE)="R",(VLOOKUP($A14,input,33,FALSE)*VLOOKUP(FH$1,CS_RATE,8,FALSE))/((1+Discount_Rate)^(FH$1-1)),IF(VLOOKUP($A14,input,2,FALSE)="C",VLOOKUP($A14,input,33,FALSE)*VLOOKUP(FH$1,CS_RATE,6,FALSE)/((1+Discount_Rate)^(FH$1-1)),0)))</f>
        <v>3.9817978716401758</v>
      </c>
      <c r="FI14" s="176">
        <f t="shared" si="138"/>
        <v>3.7953059131966689</v>
      </c>
      <c r="FJ14" s="176">
        <f t="shared" si="138"/>
        <v>3.6152415534861104</v>
      </c>
      <c r="FK14" s="176">
        <f t="shared" si="138"/>
        <v>3.4430612896834978</v>
      </c>
      <c r="FL14" s="176">
        <f t="shared" si="138"/>
        <v>3.2801478710685865</v>
      </c>
      <c r="FM14" s="176">
        <f t="shared" si="138"/>
        <v>3.1237910071941766</v>
      </c>
      <c r="FN14" s="176">
        <f t="shared" si="138"/>
        <v>2.974740257041836</v>
      </c>
      <c r="FO14" s="176">
        <f t="shared" si="138"/>
        <v>2.8326889641001141</v>
      </c>
      <c r="FP14" s="176">
        <f t="shared" si="138"/>
        <v>2.6976482379841271</v>
      </c>
      <c r="FQ14" s="176">
        <f t="shared" si="138"/>
        <v>2.5690452104439614</v>
      </c>
      <c r="FR14" s="176">
        <f t="shared" si="138"/>
        <v>2.4467732001921703</v>
      </c>
      <c r="FS14" s="176">
        <f t="shared" si="138"/>
        <v>2.3303206455226464</v>
      </c>
      <c r="FT14" s="176">
        <f t="shared" si="138"/>
        <v>2.2194105732899883</v>
      </c>
      <c r="FU14" s="176">
        <f t="shared" si="138"/>
        <v>2.1137791927027423</v>
      </c>
      <c r="FV14" s="176">
        <f t="shared" si="138"/>
        <v>2.0131752679179757</v>
      </c>
      <c r="FW14" s="176">
        <f t="shared" si="138"/>
        <v>1.9173595204967848</v>
      </c>
      <c r="FX14" s="176">
        <f t="shared" si="138"/>
        <v>1.8261040602995555</v>
      </c>
      <c r="FY14" s="176">
        <f t="shared" si="138"/>
        <v>1.7391918434673737</v>
      </c>
      <c r="FZ14" s="176">
        <f t="shared" si="138"/>
        <v>1.6564161562004596</v>
      </c>
      <c r="GA14" s="176">
        <f t="shared" si="138"/>
        <v>1.577580123105824</v>
      </c>
      <c r="GB14" s="176">
        <f t="shared" si="138"/>
        <v>1.5024962389447969</v>
      </c>
      <c r="GC14" s="176">
        <f t="shared" si="138"/>
        <v>1.4309859226667161</v>
      </c>
      <c r="GD14" s="176">
        <f t="shared" si="138"/>
        <v>1.3628790926680974</v>
      </c>
      <c r="GE14" s="176">
        <f t="shared" si="138"/>
        <v>1.2980137622670544</v>
      </c>
      <c r="GF14" s="176">
        <f t="shared" si="138"/>
        <v>1.2362356544308537</v>
      </c>
      <c r="GG14" s="176">
        <f t="shared" si="138"/>
        <v>1.177397834840253</v>
      </c>
      <c r="GH14" s="176">
        <f t="shared" si="138"/>
        <v>1.1213603624179029</v>
      </c>
      <c r="GI14" s="176">
        <f t="shared" si="138"/>
        <v>1.0679899564896169</v>
      </c>
      <c r="GJ14" s="176">
        <f t="shared" si="138"/>
        <v>1.0171596797868798</v>
      </c>
      <c r="GK14" s="176">
        <f t="shared" si="138"/>
        <v>0.96874863653664545</v>
      </c>
      <c r="GL14" s="176">
        <f t="shared" si="138"/>
        <v>0</v>
      </c>
      <c r="GM14" s="176">
        <f t="shared" si="138"/>
        <v>0</v>
      </c>
      <c r="GN14" s="176">
        <f t="shared" si="138"/>
        <v>0</v>
      </c>
      <c r="GO14" s="176">
        <f t="shared" si="138"/>
        <v>0</v>
      </c>
      <c r="GP14" s="176">
        <f t="shared" si="138"/>
        <v>0</v>
      </c>
      <c r="GQ14" s="187"/>
      <c r="GR14" s="176">
        <v>0</v>
      </c>
      <c r="GS14" s="176">
        <v>0</v>
      </c>
      <c r="GT14" s="176">
        <f t="shared" ref="GT14:IB18" si="139">IF(GT$1-2&gt;VLOOKUP($A14,input,7,FALSE),0,IF(VLOOKUP($A14,input,2,FALSE)="R",(VLOOKUP($A14,input,34,FALSE)*VLOOKUP(GT$1,CS_RATE,9,FALSE))/((1+Discount_Rate)^(GT$1-1)),IF(VLOOKUP($A14,input,2,FALSE)="C",VLOOKUP($A14,input,34,FALSE)*VLOOKUP(GT$1,CS_RATE,7,FALSE)/((1+Discount_Rate)^(GT$1-1)),0)))</f>
        <v>71.667370848264909</v>
      </c>
      <c r="GU14" s="176">
        <f t="shared" si="139"/>
        <v>68.310749347916243</v>
      </c>
      <c r="GV14" s="176">
        <f t="shared" si="139"/>
        <v>65.069816568318288</v>
      </c>
      <c r="GW14" s="176">
        <f t="shared" si="139"/>
        <v>61.970787633027051</v>
      </c>
      <c r="GX14" s="176">
        <f t="shared" si="139"/>
        <v>59.038550295920828</v>
      </c>
      <c r="GY14" s="176">
        <f t="shared" si="139"/>
        <v>56.224322726065999</v>
      </c>
      <c r="GZ14" s="176">
        <f t="shared" si="139"/>
        <v>53.541596045623109</v>
      </c>
      <c r="HA14" s="176">
        <f t="shared" si="139"/>
        <v>50.984850821753575</v>
      </c>
      <c r="HB14" s="176">
        <f t="shared" si="139"/>
        <v>48.554287013604551</v>
      </c>
      <c r="HC14" s="176">
        <f t="shared" si="139"/>
        <v>46.239593710718687</v>
      </c>
      <c r="HD14" s="176">
        <f t="shared" si="139"/>
        <v>44.038850783637777</v>
      </c>
      <c r="HE14" s="176">
        <f t="shared" si="139"/>
        <v>41.942850762850476</v>
      </c>
      <c r="HF14" s="176">
        <f t="shared" si="139"/>
        <v>39.946608478901609</v>
      </c>
      <c r="HG14" s="176">
        <f t="shared" si="139"/>
        <v>38.045376028184066</v>
      </c>
      <c r="HH14" s="176">
        <f t="shared" si="139"/>
        <v>36.234631480427574</v>
      </c>
      <c r="HI14" s="176">
        <f t="shared" si="139"/>
        <v>34.510068123646839</v>
      </c>
      <c r="HJ14" s="176">
        <f t="shared" si="139"/>
        <v>32.867584220969498</v>
      </c>
      <c r="HK14" s="176">
        <f t="shared" si="139"/>
        <v>31.303273254980898</v>
      </c>
      <c r="HL14" s="176">
        <f t="shared" si="139"/>
        <v>29.813414636382987</v>
      </c>
      <c r="HM14" s="176">
        <f t="shared" si="139"/>
        <v>28.394464854868335</v>
      </c>
      <c r="HN14" s="176">
        <f t="shared" si="139"/>
        <v>27.043049051162573</v>
      </c>
      <c r="HO14" s="176">
        <f t="shared" si="139"/>
        <v>25.755952990189783</v>
      </c>
      <c r="HP14" s="176">
        <f t="shared" si="139"/>
        <v>24.530115416269908</v>
      </c>
      <c r="HQ14" s="176">
        <f t="shared" si="139"/>
        <v>23.362620772165361</v>
      </c>
      <c r="HR14" s="176">
        <f t="shared" si="139"/>
        <v>22.250692264659939</v>
      </c>
      <c r="HS14" s="176">
        <f t="shared" si="139"/>
        <v>21.191685260176829</v>
      </c>
      <c r="HT14" s="176">
        <f t="shared" si="139"/>
        <v>20.183080994727845</v>
      </c>
      <c r="HU14" s="176">
        <f t="shared" si="139"/>
        <v>19.222480583233484</v>
      </c>
      <c r="HV14" s="176">
        <f t="shared" si="139"/>
        <v>18.307599313965433</v>
      </c>
      <c r="HW14" s="176">
        <f t="shared" si="139"/>
        <v>17.436261214541322</v>
      </c>
      <c r="HX14" s="176">
        <f t="shared" si="139"/>
        <v>0</v>
      </c>
      <c r="HY14" s="176">
        <f t="shared" si="139"/>
        <v>0</v>
      </c>
      <c r="HZ14" s="176">
        <f t="shared" si="139"/>
        <v>0</v>
      </c>
      <c r="IA14" s="176">
        <f t="shared" si="139"/>
        <v>0</v>
      </c>
      <c r="IB14" s="176">
        <f t="shared" si="139"/>
        <v>0</v>
      </c>
      <c r="IC14" s="176"/>
      <c r="ID14" s="176"/>
    </row>
    <row r="15" spans="1:238" s="144" customFormat="1">
      <c r="A15" s="236" t="s">
        <v>244</v>
      </c>
      <c r="B15" s="226">
        <f t="shared" si="113"/>
        <v>0</v>
      </c>
      <c r="C15" s="329">
        <f t="shared" si="114"/>
        <v>181041.56748869631</v>
      </c>
      <c r="D15" s="331">
        <f t="shared" ref="D15" si="140">SUM(B15:C15)</f>
        <v>181041.56748869631</v>
      </c>
      <c r="E15" s="227">
        <f t="shared" si="115"/>
        <v>0</v>
      </c>
      <c r="F15" s="228">
        <f t="shared" si="116"/>
        <v>0</v>
      </c>
      <c r="G15" s="227">
        <f t="shared" si="117"/>
        <v>0</v>
      </c>
      <c r="H15" s="228">
        <f t="shared" si="118"/>
        <v>0</v>
      </c>
      <c r="I15" s="227">
        <f t="shared" ref="I15:I19" si="141">B15+E15+G15</f>
        <v>0</v>
      </c>
      <c r="J15" s="176">
        <f t="shared" ref="J15:J19" si="142">C15+F15+H15</f>
        <v>181041.56748869631</v>
      </c>
      <c r="K15" s="228">
        <f t="shared" ref="K15:K18" si="143">SUM(I15:J15)</f>
        <v>181041.56748869631</v>
      </c>
      <c r="L15" s="227">
        <f t="shared" si="120"/>
        <v>0</v>
      </c>
      <c r="M15" s="176">
        <f t="shared" si="121"/>
        <v>144833.25399095705</v>
      </c>
      <c r="N15" s="228">
        <f t="shared" ref="N15:N18" si="144">SUM(L15:M15)</f>
        <v>144833.25399095705</v>
      </c>
      <c r="O15" s="330"/>
      <c r="P15" s="176">
        <f t="shared" si="134"/>
        <v>0</v>
      </c>
      <c r="Q15" s="176">
        <f t="shared" si="134"/>
        <v>0</v>
      </c>
      <c r="R15" s="176">
        <f t="shared" si="134"/>
        <v>0</v>
      </c>
      <c r="S15" s="176">
        <f t="shared" si="134"/>
        <v>0</v>
      </c>
      <c r="T15" s="176">
        <f t="shared" si="134"/>
        <v>0</v>
      </c>
      <c r="U15" s="176">
        <f t="shared" si="134"/>
        <v>0</v>
      </c>
      <c r="V15" s="176">
        <f t="shared" si="134"/>
        <v>0</v>
      </c>
      <c r="W15" s="176">
        <f t="shared" si="134"/>
        <v>0</v>
      </c>
      <c r="X15" s="176">
        <f t="shared" si="134"/>
        <v>0</v>
      </c>
      <c r="Y15" s="176">
        <f t="shared" si="134"/>
        <v>0</v>
      </c>
      <c r="Z15" s="176">
        <f t="shared" si="134"/>
        <v>0</v>
      </c>
      <c r="AA15" s="176">
        <f t="shared" si="134"/>
        <v>0</v>
      </c>
      <c r="AB15" s="176">
        <f t="shared" si="134"/>
        <v>0</v>
      </c>
      <c r="AC15" s="176">
        <f t="shared" si="134"/>
        <v>0</v>
      </c>
      <c r="AD15" s="176">
        <f t="shared" si="134"/>
        <v>0</v>
      </c>
      <c r="AE15" s="176">
        <f t="shared" si="134"/>
        <v>0</v>
      </c>
      <c r="AF15" s="176">
        <f t="shared" si="134"/>
        <v>0</v>
      </c>
      <c r="AG15" s="176">
        <f t="shared" si="134"/>
        <v>0</v>
      </c>
      <c r="AH15" s="176">
        <f t="shared" si="134"/>
        <v>0</v>
      </c>
      <c r="AI15" s="176">
        <f t="shared" si="134"/>
        <v>0</v>
      </c>
      <c r="AJ15" s="176">
        <f t="shared" si="134"/>
        <v>0</v>
      </c>
      <c r="AK15" s="176">
        <f t="shared" si="134"/>
        <v>0</v>
      </c>
      <c r="AL15" s="176">
        <f t="shared" si="134"/>
        <v>0</v>
      </c>
      <c r="AM15" s="176">
        <f t="shared" si="134"/>
        <v>0</v>
      </c>
      <c r="AN15" s="176">
        <f t="shared" si="134"/>
        <v>0</v>
      </c>
      <c r="AO15" s="176">
        <f t="shared" si="134"/>
        <v>0</v>
      </c>
      <c r="AP15" s="176">
        <f t="shared" si="134"/>
        <v>0</v>
      </c>
      <c r="AQ15" s="176">
        <f t="shared" si="134"/>
        <v>0</v>
      </c>
      <c r="AR15" s="176">
        <f t="shared" si="134"/>
        <v>0</v>
      </c>
      <c r="AS15" s="176">
        <f t="shared" si="134"/>
        <v>0</v>
      </c>
      <c r="AT15" s="176">
        <f t="shared" si="134"/>
        <v>0</v>
      </c>
      <c r="AU15" s="176">
        <f t="shared" si="134"/>
        <v>0</v>
      </c>
      <c r="AV15" s="176">
        <f t="shared" si="134"/>
        <v>0</v>
      </c>
      <c r="AW15" s="176">
        <f t="shared" si="134"/>
        <v>0</v>
      </c>
      <c r="AX15" s="176">
        <f t="shared" si="134"/>
        <v>0</v>
      </c>
      <c r="AY15" s="187"/>
      <c r="AZ15" s="176">
        <f t="shared" si="135"/>
        <v>24.878157902434729</v>
      </c>
      <c r="BA15" s="176">
        <f t="shared" si="135"/>
        <v>23.69688569934922</v>
      </c>
      <c r="BB15" s="176">
        <f t="shared" si="135"/>
        <v>22.590187816631971</v>
      </c>
      <c r="BC15" s="176">
        <f t="shared" si="135"/>
        <v>21.532151094693852</v>
      </c>
      <c r="BD15" s="176">
        <f t="shared" si="135"/>
        <v>20.510580478587325</v>
      </c>
      <c r="BE15" s="176">
        <f t="shared" si="135"/>
        <v>19.533739206627914</v>
      </c>
      <c r="BF15" s="176">
        <f t="shared" si="135"/>
        <v>18.609472118493564</v>
      </c>
      <c r="BG15" s="176">
        <f t="shared" si="135"/>
        <v>17.722402750533021</v>
      </c>
      <c r="BH15" s="176">
        <f t="shared" si="135"/>
        <v>16.876783623521863</v>
      </c>
      <c r="BI15" s="176">
        <f t="shared" si="135"/>
        <v>16.070874963515706</v>
      </c>
      <c r="BJ15" s="176">
        <f t="shared" si="135"/>
        <v>15.304739799402538</v>
      </c>
      <c r="BK15" s="176">
        <f t="shared" si="135"/>
        <v>14.575128041203685</v>
      </c>
      <c r="BL15" s="176">
        <f t="shared" si="135"/>
        <v>13.88143444716715</v>
      </c>
      <c r="BM15" s="176">
        <f t="shared" si="135"/>
        <v>13.220756741639239</v>
      </c>
      <c r="BN15" s="176">
        <f t="shared" si="135"/>
        <v>12.591523555209335</v>
      </c>
      <c r="BO15" s="176">
        <f t="shared" si="135"/>
        <v>11.992238306756208</v>
      </c>
      <c r="BP15" s="176">
        <f t="shared" si="135"/>
        <v>11.421475643948803</v>
      </c>
      <c r="BQ15" s="176">
        <f t="shared" si="135"/>
        <v>10.877878053158975</v>
      </c>
      <c r="BR15" s="176">
        <f t="shared" si="135"/>
        <v>10.360152630723247</v>
      </c>
      <c r="BS15" s="176">
        <f t="shared" si="135"/>
        <v>9.8670680078742006</v>
      </c>
      <c r="BT15" s="176">
        <f t="shared" si="135"/>
        <v>9.3974514220277356</v>
      </c>
      <c r="BU15" s="176">
        <f t="shared" si="135"/>
        <v>8.9501859274604705</v>
      </c>
      <c r="BV15" s="176">
        <f t="shared" si="135"/>
        <v>8.5242077387431276</v>
      </c>
      <c r="BW15" s="176">
        <f t="shared" si="135"/>
        <v>8.1185037006114378</v>
      </c>
      <c r="BX15" s="176">
        <f t="shared" si="135"/>
        <v>7.7321088782568665</v>
      </c>
      <c r="BY15" s="176">
        <f t="shared" si="135"/>
        <v>7.3641042623058679</v>
      </c>
      <c r="BZ15" s="176">
        <f t="shared" si="135"/>
        <v>7.0136145830291392</v>
      </c>
      <c r="CA15" s="176">
        <f t="shared" si="135"/>
        <v>6.6798062285821374</v>
      </c>
      <c r="CB15" s="176">
        <f t="shared" si="135"/>
        <v>6.3618852623255622</v>
      </c>
      <c r="CC15" s="176">
        <f t="shared" si="135"/>
        <v>6.0590955345101607</v>
      </c>
      <c r="CD15" s="176">
        <f t="shared" si="135"/>
        <v>0</v>
      </c>
      <c r="CE15" s="176">
        <f t="shared" si="135"/>
        <v>0</v>
      </c>
      <c r="CF15" s="176">
        <f t="shared" si="135"/>
        <v>0</v>
      </c>
      <c r="CG15" s="176">
        <f t="shared" si="135"/>
        <v>0</v>
      </c>
      <c r="CH15" s="176">
        <f t="shared" si="135"/>
        <v>0</v>
      </c>
      <c r="CJ15" s="176">
        <v>0</v>
      </c>
      <c r="CK15" s="176">
        <f t="shared" si="136"/>
        <v>0</v>
      </c>
      <c r="CL15" s="176">
        <f t="shared" si="136"/>
        <v>0</v>
      </c>
      <c r="CM15" s="176">
        <f t="shared" si="136"/>
        <v>0</v>
      </c>
      <c r="CN15" s="176">
        <f t="shared" si="136"/>
        <v>0</v>
      </c>
      <c r="CO15" s="176">
        <f t="shared" si="136"/>
        <v>0</v>
      </c>
      <c r="CP15" s="176">
        <f t="shared" si="136"/>
        <v>0</v>
      </c>
      <c r="CQ15" s="176">
        <f t="shared" si="136"/>
        <v>0</v>
      </c>
      <c r="CR15" s="176">
        <f t="shared" si="136"/>
        <v>0</v>
      </c>
      <c r="CS15" s="176">
        <f t="shared" si="136"/>
        <v>0</v>
      </c>
      <c r="CT15" s="176">
        <f t="shared" si="136"/>
        <v>0</v>
      </c>
      <c r="CU15" s="176">
        <f t="shared" si="136"/>
        <v>0</v>
      </c>
      <c r="CV15" s="176">
        <f t="shared" si="136"/>
        <v>0</v>
      </c>
      <c r="CW15" s="176">
        <f t="shared" si="136"/>
        <v>0</v>
      </c>
      <c r="CX15" s="176">
        <f t="shared" si="136"/>
        <v>0</v>
      </c>
      <c r="CY15" s="176">
        <f t="shared" si="136"/>
        <v>0</v>
      </c>
      <c r="CZ15" s="176">
        <f t="shared" si="136"/>
        <v>0</v>
      </c>
      <c r="DA15" s="176">
        <f t="shared" si="136"/>
        <v>0</v>
      </c>
      <c r="DB15" s="176">
        <f t="shared" si="136"/>
        <v>0</v>
      </c>
      <c r="DC15" s="176">
        <f t="shared" si="136"/>
        <v>0</v>
      </c>
      <c r="DD15" s="176">
        <f t="shared" si="136"/>
        <v>0</v>
      </c>
      <c r="DE15" s="176">
        <f t="shared" si="136"/>
        <v>0</v>
      </c>
      <c r="DF15" s="176">
        <f t="shared" si="136"/>
        <v>0</v>
      </c>
      <c r="DG15" s="176">
        <f t="shared" si="136"/>
        <v>0</v>
      </c>
      <c r="DH15" s="176">
        <f t="shared" si="136"/>
        <v>0</v>
      </c>
      <c r="DI15" s="176">
        <f t="shared" si="136"/>
        <v>0</v>
      </c>
      <c r="DJ15" s="176">
        <f t="shared" si="136"/>
        <v>0</v>
      </c>
      <c r="DK15" s="176">
        <f t="shared" si="136"/>
        <v>0</v>
      </c>
      <c r="DL15" s="176">
        <f t="shared" si="136"/>
        <v>0</v>
      </c>
      <c r="DM15" s="176">
        <f t="shared" si="136"/>
        <v>0</v>
      </c>
      <c r="DN15" s="176">
        <f t="shared" si="136"/>
        <v>0</v>
      </c>
      <c r="DO15" s="176">
        <f t="shared" si="136"/>
        <v>0</v>
      </c>
      <c r="DP15" s="176">
        <f t="shared" si="136"/>
        <v>0</v>
      </c>
      <c r="DQ15" s="176">
        <f t="shared" si="136"/>
        <v>0</v>
      </c>
      <c r="DR15" s="176">
        <f t="shared" si="136"/>
        <v>0</v>
      </c>
      <c r="DS15" s="176">
        <f t="shared" si="136"/>
        <v>0</v>
      </c>
      <c r="DT15" s="187"/>
      <c r="DU15" s="176">
        <v>0</v>
      </c>
      <c r="DV15" s="176">
        <f t="shared" si="137"/>
        <v>23.69688569934922</v>
      </c>
      <c r="DW15" s="176">
        <f t="shared" si="137"/>
        <v>22.590187816631971</v>
      </c>
      <c r="DX15" s="176">
        <f t="shared" si="137"/>
        <v>21.532151094693852</v>
      </c>
      <c r="DY15" s="176">
        <f t="shared" si="137"/>
        <v>20.510580478587325</v>
      </c>
      <c r="DZ15" s="176">
        <f t="shared" si="137"/>
        <v>19.533739206627914</v>
      </c>
      <c r="EA15" s="176">
        <f t="shared" si="137"/>
        <v>18.609472118493564</v>
      </c>
      <c r="EB15" s="176">
        <f t="shared" si="137"/>
        <v>17.722402750533021</v>
      </c>
      <c r="EC15" s="176">
        <f t="shared" si="137"/>
        <v>16.876783623521863</v>
      </c>
      <c r="ED15" s="176">
        <f t="shared" si="137"/>
        <v>16.070874963515706</v>
      </c>
      <c r="EE15" s="176">
        <f t="shared" si="137"/>
        <v>15.304739799402538</v>
      </c>
      <c r="EF15" s="176">
        <f t="shared" si="137"/>
        <v>14.575128041203685</v>
      </c>
      <c r="EG15" s="176">
        <f t="shared" si="137"/>
        <v>13.88143444716715</v>
      </c>
      <c r="EH15" s="176">
        <f t="shared" si="137"/>
        <v>13.220756741639239</v>
      </c>
      <c r="EI15" s="176">
        <f t="shared" si="137"/>
        <v>12.591523555209335</v>
      </c>
      <c r="EJ15" s="176">
        <f t="shared" si="137"/>
        <v>11.992238306756208</v>
      </c>
      <c r="EK15" s="176">
        <f t="shared" si="137"/>
        <v>11.421475643948803</v>
      </c>
      <c r="EL15" s="176">
        <f t="shared" si="137"/>
        <v>10.877878053158975</v>
      </c>
      <c r="EM15" s="176">
        <f t="shared" si="137"/>
        <v>10.360152630723247</v>
      </c>
      <c r="EN15" s="176">
        <f t="shared" si="137"/>
        <v>9.8670680078742006</v>
      </c>
      <c r="EO15" s="176">
        <f t="shared" si="137"/>
        <v>9.3974514220277356</v>
      </c>
      <c r="EP15" s="176">
        <f t="shared" si="137"/>
        <v>8.9501859274604705</v>
      </c>
      <c r="EQ15" s="176">
        <f t="shared" si="137"/>
        <v>8.5242077387431276</v>
      </c>
      <c r="ER15" s="176">
        <f t="shared" si="137"/>
        <v>8.1185037006114378</v>
      </c>
      <c r="ES15" s="176">
        <f t="shared" si="137"/>
        <v>7.7321088782568665</v>
      </c>
      <c r="ET15" s="176">
        <f t="shared" si="137"/>
        <v>7.3641042623058679</v>
      </c>
      <c r="EU15" s="176">
        <f t="shared" si="137"/>
        <v>7.0136145830291392</v>
      </c>
      <c r="EV15" s="176">
        <f t="shared" si="137"/>
        <v>6.6798062285821374</v>
      </c>
      <c r="EW15" s="176">
        <f t="shared" si="137"/>
        <v>6.3618852623255622</v>
      </c>
      <c r="EX15" s="176">
        <f t="shared" si="137"/>
        <v>6.0590955345101607</v>
      </c>
      <c r="EY15" s="176">
        <f t="shared" si="137"/>
        <v>5.7707168838346528</v>
      </c>
      <c r="EZ15" s="176">
        <f t="shared" si="137"/>
        <v>0</v>
      </c>
      <c r="FA15" s="176">
        <f t="shared" si="137"/>
        <v>0</v>
      </c>
      <c r="FB15" s="176">
        <f t="shared" si="137"/>
        <v>0</v>
      </c>
      <c r="FC15" s="176">
        <f t="shared" si="137"/>
        <v>0</v>
      </c>
      <c r="FD15" s="176">
        <f t="shared" si="137"/>
        <v>0</v>
      </c>
      <c r="FF15" s="176">
        <v>0</v>
      </c>
      <c r="FG15" s="176">
        <v>0</v>
      </c>
      <c r="FH15" s="176">
        <f t="shared" si="138"/>
        <v>0</v>
      </c>
      <c r="FI15" s="176">
        <f t="shared" si="138"/>
        <v>0</v>
      </c>
      <c r="FJ15" s="176">
        <f t="shared" si="138"/>
        <v>0</v>
      </c>
      <c r="FK15" s="176">
        <f t="shared" si="138"/>
        <v>0</v>
      </c>
      <c r="FL15" s="176">
        <f t="shared" si="138"/>
        <v>0</v>
      </c>
      <c r="FM15" s="176">
        <f t="shared" si="138"/>
        <v>0</v>
      </c>
      <c r="FN15" s="176">
        <f t="shared" si="138"/>
        <v>0</v>
      </c>
      <c r="FO15" s="176">
        <f t="shared" si="138"/>
        <v>0</v>
      </c>
      <c r="FP15" s="176">
        <f t="shared" si="138"/>
        <v>0</v>
      </c>
      <c r="FQ15" s="176">
        <f t="shared" si="138"/>
        <v>0</v>
      </c>
      <c r="FR15" s="176">
        <f t="shared" si="138"/>
        <v>0</v>
      </c>
      <c r="FS15" s="176">
        <f t="shared" si="138"/>
        <v>0</v>
      </c>
      <c r="FT15" s="176">
        <f t="shared" si="138"/>
        <v>0</v>
      </c>
      <c r="FU15" s="176">
        <f t="shared" si="138"/>
        <v>0</v>
      </c>
      <c r="FV15" s="176">
        <f t="shared" si="138"/>
        <v>0</v>
      </c>
      <c r="FW15" s="176">
        <f t="shared" si="138"/>
        <v>0</v>
      </c>
      <c r="FX15" s="176">
        <f t="shared" si="138"/>
        <v>0</v>
      </c>
      <c r="FY15" s="176">
        <f t="shared" si="138"/>
        <v>0</v>
      </c>
      <c r="FZ15" s="176">
        <f t="shared" si="138"/>
        <v>0</v>
      </c>
      <c r="GA15" s="176">
        <f t="shared" si="138"/>
        <v>0</v>
      </c>
      <c r="GB15" s="176">
        <f t="shared" si="138"/>
        <v>0</v>
      </c>
      <c r="GC15" s="176">
        <f t="shared" si="138"/>
        <v>0</v>
      </c>
      <c r="GD15" s="176">
        <f t="shared" si="138"/>
        <v>0</v>
      </c>
      <c r="GE15" s="176">
        <f t="shared" si="138"/>
        <v>0</v>
      </c>
      <c r="GF15" s="176">
        <f t="shared" si="138"/>
        <v>0</v>
      </c>
      <c r="GG15" s="176">
        <f t="shared" si="138"/>
        <v>0</v>
      </c>
      <c r="GH15" s="176">
        <f t="shared" si="138"/>
        <v>0</v>
      </c>
      <c r="GI15" s="176">
        <f t="shared" si="138"/>
        <v>0</v>
      </c>
      <c r="GJ15" s="176">
        <f t="shared" si="138"/>
        <v>0</v>
      </c>
      <c r="GK15" s="176">
        <f t="shared" si="138"/>
        <v>0</v>
      </c>
      <c r="GL15" s="176">
        <f t="shared" si="138"/>
        <v>0</v>
      </c>
      <c r="GM15" s="176">
        <f t="shared" si="138"/>
        <v>0</v>
      </c>
      <c r="GN15" s="176">
        <f t="shared" si="138"/>
        <v>0</v>
      </c>
      <c r="GO15" s="176">
        <f t="shared" si="138"/>
        <v>0</v>
      </c>
      <c r="GP15" s="176">
        <f t="shared" si="138"/>
        <v>0</v>
      </c>
      <c r="GQ15" s="187"/>
      <c r="GR15" s="176">
        <v>0</v>
      </c>
      <c r="GS15" s="176">
        <v>0</v>
      </c>
      <c r="GT15" s="176">
        <f t="shared" si="139"/>
        <v>22.590187816631971</v>
      </c>
      <c r="GU15" s="176">
        <f t="shared" si="139"/>
        <v>21.532151094693852</v>
      </c>
      <c r="GV15" s="176">
        <f t="shared" si="139"/>
        <v>20.510580478587325</v>
      </c>
      <c r="GW15" s="176">
        <f t="shared" si="139"/>
        <v>19.533739206627914</v>
      </c>
      <c r="GX15" s="176">
        <f t="shared" si="139"/>
        <v>18.609472118493564</v>
      </c>
      <c r="GY15" s="176">
        <f t="shared" si="139"/>
        <v>17.722402750533021</v>
      </c>
      <c r="GZ15" s="176">
        <f t="shared" si="139"/>
        <v>16.876783623521863</v>
      </c>
      <c r="HA15" s="176">
        <f t="shared" si="139"/>
        <v>16.070874963515706</v>
      </c>
      <c r="HB15" s="176">
        <f t="shared" si="139"/>
        <v>15.304739799402538</v>
      </c>
      <c r="HC15" s="176">
        <f t="shared" si="139"/>
        <v>14.575128041203685</v>
      </c>
      <c r="HD15" s="176">
        <f t="shared" si="139"/>
        <v>13.88143444716715</v>
      </c>
      <c r="HE15" s="176">
        <f t="shared" si="139"/>
        <v>13.220756741639239</v>
      </c>
      <c r="HF15" s="176">
        <f t="shared" si="139"/>
        <v>12.591523555209335</v>
      </c>
      <c r="HG15" s="176">
        <f t="shared" si="139"/>
        <v>11.992238306756208</v>
      </c>
      <c r="HH15" s="176">
        <f t="shared" si="139"/>
        <v>11.421475643948803</v>
      </c>
      <c r="HI15" s="176">
        <f t="shared" si="139"/>
        <v>10.877878053158975</v>
      </c>
      <c r="HJ15" s="176">
        <f t="shared" si="139"/>
        <v>10.360152630723247</v>
      </c>
      <c r="HK15" s="176">
        <f t="shared" si="139"/>
        <v>9.8670680078742006</v>
      </c>
      <c r="HL15" s="176">
        <f t="shared" si="139"/>
        <v>9.3974514220277356</v>
      </c>
      <c r="HM15" s="176">
        <f t="shared" si="139"/>
        <v>8.9501859274604705</v>
      </c>
      <c r="HN15" s="176">
        <f t="shared" si="139"/>
        <v>8.5242077387431276</v>
      </c>
      <c r="HO15" s="176">
        <f t="shared" si="139"/>
        <v>8.1185037006114378</v>
      </c>
      <c r="HP15" s="176">
        <f t="shared" si="139"/>
        <v>7.7321088782568665</v>
      </c>
      <c r="HQ15" s="176">
        <f t="shared" si="139"/>
        <v>7.3641042623058679</v>
      </c>
      <c r="HR15" s="176">
        <f t="shared" si="139"/>
        <v>7.0136145830291392</v>
      </c>
      <c r="HS15" s="176">
        <f t="shared" si="139"/>
        <v>6.6798062285821374</v>
      </c>
      <c r="HT15" s="176">
        <f t="shared" si="139"/>
        <v>6.3618852623255622</v>
      </c>
      <c r="HU15" s="176">
        <f t="shared" si="139"/>
        <v>6.0590955345101607</v>
      </c>
      <c r="HV15" s="176">
        <f t="shared" si="139"/>
        <v>5.7707168838346528</v>
      </c>
      <c r="HW15" s="176">
        <f t="shared" si="139"/>
        <v>5.4960634245993143</v>
      </c>
      <c r="HX15" s="176">
        <f t="shared" si="139"/>
        <v>0</v>
      </c>
      <c r="HY15" s="176">
        <f t="shared" si="139"/>
        <v>0</v>
      </c>
      <c r="HZ15" s="176">
        <f t="shared" si="139"/>
        <v>0</v>
      </c>
      <c r="IA15" s="176">
        <f t="shared" si="139"/>
        <v>0</v>
      </c>
      <c r="IB15" s="176">
        <f t="shared" si="139"/>
        <v>0</v>
      </c>
      <c r="IC15" s="176"/>
      <c r="ID15" s="176"/>
    </row>
    <row r="16" spans="1:238" s="144" customFormat="1">
      <c r="A16" s="236" t="s">
        <v>266</v>
      </c>
      <c r="B16" s="226">
        <f>SUM(P16:AX16)*VLOOKUP($A16,input,12,FALSE)</f>
        <v>16891.055299453375</v>
      </c>
      <c r="C16" s="329">
        <f>SUM(AZ16:CH16)*VLOOKUP($A16,input,12,FALSE)</f>
        <v>26797.923687649727</v>
      </c>
      <c r="D16" s="331">
        <f>SUM(B16:C16)</f>
        <v>43688.978987103103</v>
      </c>
      <c r="E16" s="227">
        <f>IF(Years&gt;1,SUM(CJ16:DS16)*VLOOKUP($A16,input,26,FALSE),0)</f>
        <v>0</v>
      </c>
      <c r="F16" s="228">
        <f>IF(Years&gt;1,SUM(DU16:FD16)*VLOOKUP($A16,input,26,FALSE),0)</f>
        <v>0</v>
      </c>
      <c r="G16" s="227">
        <f>IF(Years&gt;2,SUM(FF16:GP16)*VLOOKUP($A16,input,40,FALSE),0)</f>
        <v>0</v>
      </c>
      <c r="H16" s="228">
        <f>IF(Years&gt;2,SUM(GR16:IB16)*VLOOKUP($A16,input,40,FALSE),0)</f>
        <v>0</v>
      </c>
      <c r="I16" s="227">
        <f t="shared" ref="I16:J17" si="145">B16+E16+G16</f>
        <v>16891.055299453375</v>
      </c>
      <c r="J16" s="176">
        <f t="shared" si="145"/>
        <v>26797.923687649727</v>
      </c>
      <c r="K16" s="228">
        <f>SUM(I16:J16)</f>
        <v>43688.978987103103</v>
      </c>
      <c r="L16" s="227">
        <f>(B16*VLOOKUP($A16,input,16,FALSE))+(E16*VLOOKUP($A16,input,30,FALSE))+(G16*VLOOKUP($A16,input,44,FALSE))</f>
        <v>13512.844239562701</v>
      </c>
      <c r="M16" s="176">
        <f>(C16*(VLOOKUP($A16,input,16,FALSE))+(F16*VLOOKUP($A16,input,30,FALSE))+(H16*VLOOKUP($A16,input,44,FALSE)))</f>
        <v>21438.338950119782</v>
      </c>
      <c r="N16" s="228">
        <f>SUM(L16:M16)</f>
        <v>34951.183189682481</v>
      </c>
      <c r="O16" s="330"/>
      <c r="P16" s="176">
        <f t="shared" si="134"/>
        <v>10.445018567747312</v>
      </c>
      <c r="Q16" s="176">
        <f t="shared" si="134"/>
        <v>9.9490650432468328</v>
      </c>
      <c r="R16" s="176">
        <f t="shared" si="134"/>
        <v>9.4844213192540288</v>
      </c>
      <c r="S16" s="176">
        <f t="shared" si="134"/>
        <v>9.0402078349059529</v>
      </c>
      <c r="T16" s="176">
        <f t="shared" si="134"/>
        <v>8.6113045336509426</v>
      </c>
      <c r="U16" s="176">
        <f t="shared" si="134"/>
        <v>8.2011807108433299</v>
      </c>
      <c r="V16" s="176">
        <f t="shared" si="134"/>
        <v>7.8131299984480913</v>
      </c>
      <c r="W16" s="176">
        <f t="shared" si="134"/>
        <v>7.4406966351916841</v>
      </c>
      <c r="X16" s="176">
        <f t="shared" si="134"/>
        <v>7.0856660289260391</v>
      </c>
      <c r="Y16" s="176">
        <f t="shared" si="134"/>
        <v>6.7473077408773552</v>
      </c>
      <c r="Z16" s="176">
        <f t="shared" si="134"/>
        <v>6.4256482335316356</v>
      </c>
      <c r="AA16" s="176">
        <f t="shared" si="134"/>
        <v>6.1193229665436011</v>
      </c>
      <c r="AB16" s="176">
        <f t="shared" si="134"/>
        <v>5.8280778310132932</v>
      </c>
      <c r="AC16" s="176">
        <f t="shared" si="134"/>
        <v>5.550694315376858</v>
      </c>
      <c r="AD16" s="176">
        <f t="shared" si="134"/>
        <v>5.2865126849893471</v>
      </c>
      <c r="AE16" s="176">
        <f t="shared" si="134"/>
        <v>5.0349046048405599</v>
      </c>
      <c r="AF16" s="176">
        <f t="shared" si="134"/>
        <v>4.7952716451101773</v>
      </c>
      <c r="AG16" s="176">
        <f t="shared" si="134"/>
        <v>4.5670438578499803</v>
      </c>
      <c r="AH16" s="176">
        <f t="shared" si="134"/>
        <v>4.3496784214079689</v>
      </c>
      <c r="AI16" s="176">
        <f t="shared" si="134"/>
        <v>4.1426583493702021</v>
      </c>
      <c r="AJ16" s="176">
        <f t="shared" si="134"/>
        <v>3.945491260949705</v>
      </c>
      <c r="AK16" s="176">
        <f t="shared" si="134"/>
        <v>3.7577082098978996</v>
      </c>
      <c r="AL16" s="176">
        <f t="shared" si="134"/>
        <v>3.5788625691532308</v>
      </c>
      <c r="AM16" s="176">
        <f t="shared" si="134"/>
        <v>3.4085289685741915</v>
      </c>
      <c r="AN16" s="176">
        <f t="shared" si="134"/>
        <v>3.2463022832302593</v>
      </c>
      <c r="AO16" s="176">
        <f t="shared" si="134"/>
        <v>3.0917966698444421</v>
      </c>
      <c r="AP16" s="176">
        <f t="shared" si="134"/>
        <v>2.9446446490957139</v>
      </c>
      <c r="AQ16" s="176">
        <f t="shared" si="134"/>
        <v>2.8044962315986575</v>
      </c>
      <c r="AR16" s="176">
        <f t="shared" si="134"/>
        <v>2.6710180854815326</v>
      </c>
      <c r="AS16" s="176">
        <f t="shared" si="134"/>
        <v>2.5438927435829068</v>
      </c>
      <c r="AT16" s="176">
        <f t="shared" si="134"/>
        <v>0</v>
      </c>
      <c r="AU16" s="176">
        <f t="shared" si="134"/>
        <v>0</v>
      </c>
      <c r="AV16" s="176">
        <f t="shared" si="134"/>
        <v>0</v>
      </c>
      <c r="AW16" s="176">
        <f t="shared" si="134"/>
        <v>0</v>
      </c>
      <c r="AX16" s="176">
        <f t="shared" si="134"/>
        <v>0</v>
      </c>
      <c r="AY16" s="187"/>
      <c r="AZ16" s="176">
        <f t="shared" si="135"/>
        <v>16.571185490324883</v>
      </c>
      <c r="BA16" s="176">
        <f t="shared" si="135"/>
        <v>15.784347458800893</v>
      </c>
      <c r="BB16" s="176">
        <f t="shared" si="135"/>
        <v>15.047182915984701</v>
      </c>
      <c r="BC16" s="176">
        <f t="shared" si="135"/>
        <v>14.342431268231232</v>
      </c>
      <c r="BD16" s="176">
        <f t="shared" si="135"/>
        <v>13.661969465659025</v>
      </c>
      <c r="BE16" s="176">
        <f t="shared" si="135"/>
        <v>13.011301599664813</v>
      </c>
      <c r="BF16" s="176">
        <f t="shared" si="135"/>
        <v>12.395653068927823</v>
      </c>
      <c r="BG16" s="176">
        <f t="shared" si="135"/>
        <v>11.804781707112854</v>
      </c>
      <c r="BH16" s="176">
        <f t="shared" si="135"/>
        <v>11.241520091730266</v>
      </c>
      <c r="BI16" s="176">
        <f t="shared" si="135"/>
        <v>10.704709370229288</v>
      </c>
      <c r="BJ16" s="176">
        <f t="shared" si="135"/>
        <v>10.194391525758284</v>
      </c>
      <c r="BK16" s="176">
        <f t="shared" si="135"/>
        <v>9.7084016936955155</v>
      </c>
      <c r="BL16" s="176">
        <f t="shared" si="135"/>
        <v>9.2463367262927427</v>
      </c>
      <c r="BM16" s="176">
        <f t="shared" si="135"/>
        <v>8.8062634358762608</v>
      </c>
      <c r="BN16" s="176">
        <f t="shared" si="135"/>
        <v>8.3871351431027179</v>
      </c>
      <c r="BO16" s="176">
        <f t="shared" si="135"/>
        <v>7.9879549846408926</v>
      </c>
      <c r="BP16" s="176">
        <f t="shared" si="135"/>
        <v>7.6077735422115218</v>
      </c>
      <c r="BQ16" s="176">
        <f t="shared" si="135"/>
        <v>7.2456865844713603</v>
      </c>
      <c r="BR16" s="176">
        <f t="shared" si="135"/>
        <v>6.9008329163708133</v>
      </c>
      <c r="BS16" s="176">
        <f t="shared" si="135"/>
        <v>6.5723923308699552</v>
      </c>
      <c r="BT16" s="176">
        <f t="shared" si="135"/>
        <v>6.2595836581412865</v>
      </c>
      <c r="BU16" s="176">
        <f t="shared" si="135"/>
        <v>5.9616629076193712</v>
      </c>
      <c r="BV16" s="176">
        <f t="shared" si="135"/>
        <v>5.6779214984784305</v>
      </c>
      <c r="BW16" s="176">
        <f t="shared" si="135"/>
        <v>5.4076845743291502</v>
      </c>
      <c r="BX16" s="176">
        <f t="shared" si="135"/>
        <v>5.1503093981264092</v>
      </c>
      <c r="BY16" s="176">
        <f t="shared" si="135"/>
        <v>4.9051838234702991</v>
      </c>
      <c r="BZ16" s="176">
        <f t="shared" si="135"/>
        <v>4.6717248386645656</v>
      </c>
      <c r="CA16" s="176">
        <f t="shared" si="135"/>
        <v>4.4493771800696331</v>
      </c>
      <c r="CB16" s="176">
        <f t="shared" si="135"/>
        <v>4.2376120114521676</v>
      </c>
      <c r="CC16" s="176">
        <f t="shared" si="135"/>
        <v>4.0359256661901268</v>
      </c>
      <c r="CD16" s="176">
        <f t="shared" si="135"/>
        <v>0</v>
      </c>
      <c r="CE16" s="176">
        <f t="shared" si="135"/>
        <v>0</v>
      </c>
      <c r="CF16" s="176">
        <f t="shared" si="135"/>
        <v>0</v>
      </c>
      <c r="CG16" s="176">
        <f t="shared" si="135"/>
        <v>0</v>
      </c>
      <c r="CH16" s="176">
        <f t="shared" si="135"/>
        <v>0</v>
      </c>
      <c r="CJ16" s="176">
        <v>0</v>
      </c>
      <c r="CK16" s="176">
        <f t="shared" si="136"/>
        <v>9.9490650432468328</v>
      </c>
      <c r="CL16" s="176">
        <f t="shared" si="136"/>
        <v>9.4844213192540288</v>
      </c>
      <c r="CM16" s="176">
        <f t="shared" si="136"/>
        <v>9.0402078349059529</v>
      </c>
      <c r="CN16" s="176">
        <f t="shared" si="136"/>
        <v>8.6113045336509426</v>
      </c>
      <c r="CO16" s="176">
        <f t="shared" si="136"/>
        <v>8.2011807108433299</v>
      </c>
      <c r="CP16" s="176">
        <f t="shared" si="136"/>
        <v>7.8131299984480913</v>
      </c>
      <c r="CQ16" s="176">
        <f t="shared" si="136"/>
        <v>7.4406966351916841</v>
      </c>
      <c r="CR16" s="176">
        <f t="shared" si="136"/>
        <v>7.0856660289260391</v>
      </c>
      <c r="CS16" s="176">
        <f t="shared" si="136"/>
        <v>6.7473077408773552</v>
      </c>
      <c r="CT16" s="176">
        <f t="shared" si="136"/>
        <v>6.4256482335316356</v>
      </c>
      <c r="CU16" s="176">
        <f t="shared" si="136"/>
        <v>6.1193229665436011</v>
      </c>
      <c r="CV16" s="176">
        <f t="shared" si="136"/>
        <v>5.8280778310132932</v>
      </c>
      <c r="CW16" s="176">
        <f t="shared" si="136"/>
        <v>5.550694315376858</v>
      </c>
      <c r="CX16" s="176">
        <f t="shared" si="136"/>
        <v>5.2865126849893471</v>
      </c>
      <c r="CY16" s="176">
        <f t="shared" si="136"/>
        <v>5.0349046048405599</v>
      </c>
      <c r="CZ16" s="176">
        <f t="shared" si="136"/>
        <v>4.7952716451101773</v>
      </c>
      <c r="DA16" s="176">
        <f t="shared" si="136"/>
        <v>4.5670438578499803</v>
      </c>
      <c r="DB16" s="176">
        <f t="shared" si="136"/>
        <v>4.3496784214079689</v>
      </c>
      <c r="DC16" s="176">
        <f t="shared" si="136"/>
        <v>4.1426583493702021</v>
      </c>
      <c r="DD16" s="176">
        <f t="shared" si="136"/>
        <v>3.945491260949705</v>
      </c>
      <c r="DE16" s="176">
        <f t="shared" si="136"/>
        <v>3.7577082098978996</v>
      </c>
      <c r="DF16" s="176">
        <f t="shared" si="136"/>
        <v>3.5788625691532308</v>
      </c>
      <c r="DG16" s="176">
        <f t="shared" si="136"/>
        <v>3.4085289685741915</v>
      </c>
      <c r="DH16" s="176">
        <f t="shared" si="136"/>
        <v>3.2463022832302593</v>
      </c>
      <c r="DI16" s="176">
        <f t="shared" si="136"/>
        <v>3.0917966698444421</v>
      </c>
      <c r="DJ16" s="176">
        <f t="shared" si="136"/>
        <v>2.9446446490957139</v>
      </c>
      <c r="DK16" s="176">
        <f t="shared" si="136"/>
        <v>2.8044962315986575</v>
      </c>
      <c r="DL16" s="176">
        <f t="shared" si="136"/>
        <v>2.6710180854815326</v>
      </c>
      <c r="DM16" s="176">
        <f t="shared" si="136"/>
        <v>2.5438927435829068</v>
      </c>
      <c r="DN16" s="176">
        <f t="shared" si="136"/>
        <v>2.4228178483812481</v>
      </c>
      <c r="DO16" s="176">
        <f t="shared" si="136"/>
        <v>0</v>
      </c>
      <c r="DP16" s="176">
        <f t="shared" si="136"/>
        <v>0</v>
      </c>
      <c r="DQ16" s="176">
        <f t="shared" si="136"/>
        <v>0</v>
      </c>
      <c r="DR16" s="176">
        <f t="shared" si="136"/>
        <v>0</v>
      </c>
      <c r="DS16" s="176">
        <f t="shared" si="136"/>
        <v>0</v>
      </c>
      <c r="DT16" s="187"/>
      <c r="DU16" s="176">
        <v>0</v>
      </c>
      <c r="DV16" s="176">
        <f t="shared" si="137"/>
        <v>15.784347458800893</v>
      </c>
      <c r="DW16" s="176">
        <f t="shared" si="137"/>
        <v>15.047182915984701</v>
      </c>
      <c r="DX16" s="176">
        <f t="shared" si="137"/>
        <v>14.342431268231232</v>
      </c>
      <c r="DY16" s="176">
        <f t="shared" si="137"/>
        <v>13.661969465659025</v>
      </c>
      <c r="DZ16" s="176">
        <f t="shared" si="137"/>
        <v>13.011301599664813</v>
      </c>
      <c r="EA16" s="176">
        <f t="shared" si="137"/>
        <v>12.395653068927823</v>
      </c>
      <c r="EB16" s="176">
        <f t="shared" si="137"/>
        <v>11.804781707112854</v>
      </c>
      <c r="EC16" s="176">
        <f t="shared" si="137"/>
        <v>11.241520091730266</v>
      </c>
      <c r="ED16" s="176">
        <f t="shared" si="137"/>
        <v>10.704709370229288</v>
      </c>
      <c r="EE16" s="176">
        <f t="shared" si="137"/>
        <v>10.194391525758284</v>
      </c>
      <c r="EF16" s="176">
        <f t="shared" si="137"/>
        <v>9.7084016936955155</v>
      </c>
      <c r="EG16" s="176">
        <f t="shared" si="137"/>
        <v>9.2463367262927427</v>
      </c>
      <c r="EH16" s="176">
        <f t="shared" si="137"/>
        <v>8.8062634358762608</v>
      </c>
      <c r="EI16" s="176">
        <f t="shared" si="137"/>
        <v>8.3871351431027179</v>
      </c>
      <c r="EJ16" s="176">
        <f t="shared" si="137"/>
        <v>7.9879549846408926</v>
      </c>
      <c r="EK16" s="176">
        <f t="shared" si="137"/>
        <v>7.6077735422115218</v>
      </c>
      <c r="EL16" s="176">
        <f t="shared" si="137"/>
        <v>7.2456865844713603</v>
      </c>
      <c r="EM16" s="176">
        <f t="shared" si="137"/>
        <v>6.9008329163708133</v>
      </c>
      <c r="EN16" s="176">
        <f t="shared" si="137"/>
        <v>6.5723923308699552</v>
      </c>
      <c r="EO16" s="176">
        <f t="shared" si="137"/>
        <v>6.2595836581412865</v>
      </c>
      <c r="EP16" s="176">
        <f t="shared" si="137"/>
        <v>5.9616629076193712</v>
      </c>
      <c r="EQ16" s="176">
        <f t="shared" si="137"/>
        <v>5.6779214984784305</v>
      </c>
      <c r="ER16" s="176">
        <f t="shared" si="137"/>
        <v>5.4076845743291502</v>
      </c>
      <c r="ES16" s="176">
        <f t="shared" si="137"/>
        <v>5.1503093981264092</v>
      </c>
      <c r="ET16" s="176">
        <f t="shared" si="137"/>
        <v>4.9051838234702991</v>
      </c>
      <c r="EU16" s="176">
        <f t="shared" si="137"/>
        <v>4.6717248386645656</v>
      </c>
      <c r="EV16" s="176">
        <f t="shared" si="137"/>
        <v>4.4493771800696331</v>
      </c>
      <c r="EW16" s="176">
        <f t="shared" si="137"/>
        <v>4.2376120114521676</v>
      </c>
      <c r="EX16" s="176">
        <f t="shared" si="137"/>
        <v>4.0359256661901268</v>
      </c>
      <c r="EY16" s="176">
        <f t="shared" si="137"/>
        <v>3.8438384493417384</v>
      </c>
      <c r="EZ16" s="176">
        <f t="shared" si="137"/>
        <v>0</v>
      </c>
      <c r="FA16" s="176">
        <f t="shared" si="137"/>
        <v>0</v>
      </c>
      <c r="FB16" s="176">
        <f t="shared" si="137"/>
        <v>0</v>
      </c>
      <c r="FC16" s="176">
        <f t="shared" si="137"/>
        <v>0</v>
      </c>
      <c r="FD16" s="176">
        <f t="shared" si="137"/>
        <v>0</v>
      </c>
      <c r="FF16" s="176">
        <v>0</v>
      </c>
      <c r="FG16" s="176">
        <v>0</v>
      </c>
      <c r="FH16" s="176">
        <f t="shared" si="138"/>
        <v>9.4844213192540288</v>
      </c>
      <c r="FI16" s="176">
        <f t="shared" si="138"/>
        <v>9.0402078349059529</v>
      </c>
      <c r="FJ16" s="176">
        <f t="shared" si="138"/>
        <v>8.6113045336509426</v>
      </c>
      <c r="FK16" s="176">
        <f t="shared" si="138"/>
        <v>8.2011807108433299</v>
      </c>
      <c r="FL16" s="176">
        <f t="shared" si="138"/>
        <v>7.8131299984480913</v>
      </c>
      <c r="FM16" s="176">
        <f t="shared" si="138"/>
        <v>7.4406966351916841</v>
      </c>
      <c r="FN16" s="176">
        <f t="shared" si="138"/>
        <v>7.0856660289260391</v>
      </c>
      <c r="FO16" s="176">
        <f t="shared" si="138"/>
        <v>6.7473077408773552</v>
      </c>
      <c r="FP16" s="176">
        <f t="shared" si="138"/>
        <v>6.4256482335316356</v>
      </c>
      <c r="FQ16" s="176">
        <f t="shared" si="138"/>
        <v>6.1193229665436011</v>
      </c>
      <c r="FR16" s="176">
        <f t="shared" si="138"/>
        <v>5.8280778310132932</v>
      </c>
      <c r="FS16" s="176">
        <f t="shared" si="138"/>
        <v>5.550694315376858</v>
      </c>
      <c r="FT16" s="176">
        <f t="shared" si="138"/>
        <v>5.2865126849893471</v>
      </c>
      <c r="FU16" s="176">
        <f t="shared" si="138"/>
        <v>5.0349046048405599</v>
      </c>
      <c r="FV16" s="176">
        <f t="shared" si="138"/>
        <v>4.7952716451101773</v>
      </c>
      <c r="FW16" s="176">
        <f t="shared" si="138"/>
        <v>4.5670438578499803</v>
      </c>
      <c r="FX16" s="176">
        <f t="shared" si="138"/>
        <v>4.3496784214079689</v>
      </c>
      <c r="FY16" s="176">
        <f t="shared" si="138"/>
        <v>4.1426583493702021</v>
      </c>
      <c r="FZ16" s="176">
        <f t="shared" si="138"/>
        <v>3.945491260949705</v>
      </c>
      <c r="GA16" s="176">
        <f t="shared" si="138"/>
        <v>3.7577082098978996</v>
      </c>
      <c r="GB16" s="176">
        <f t="shared" si="138"/>
        <v>3.5788625691532308</v>
      </c>
      <c r="GC16" s="176">
        <f t="shared" si="138"/>
        <v>3.4085289685741915</v>
      </c>
      <c r="GD16" s="176">
        <f t="shared" si="138"/>
        <v>3.2463022832302593</v>
      </c>
      <c r="GE16" s="176">
        <f t="shared" si="138"/>
        <v>3.0917966698444421</v>
      </c>
      <c r="GF16" s="176">
        <f t="shared" si="138"/>
        <v>2.9446446490957139</v>
      </c>
      <c r="GG16" s="176">
        <f t="shared" si="138"/>
        <v>2.8044962315986575</v>
      </c>
      <c r="GH16" s="176">
        <f t="shared" si="138"/>
        <v>2.6710180854815326</v>
      </c>
      <c r="GI16" s="176">
        <f t="shared" si="138"/>
        <v>2.5438927435829068</v>
      </c>
      <c r="GJ16" s="176">
        <f t="shared" si="138"/>
        <v>2.4228178483812481</v>
      </c>
      <c r="GK16" s="176">
        <f t="shared" si="138"/>
        <v>2.3075054328615927</v>
      </c>
      <c r="GL16" s="176">
        <f t="shared" si="138"/>
        <v>0</v>
      </c>
      <c r="GM16" s="176">
        <f t="shared" si="138"/>
        <v>0</v>
      </c>
      <c r="GN16" s="176">
        <f t="shared" si="138"/>
        <v>0</v>
      </c>
      <c r="GO16" s="176">
        <f t="shared" si="138"/>
        <v>0</v>
      </c>
      <c r="GP16" s="176">
        <f t="shared" si="138"/>
        <v>0</v>
      </c>
      <c r="GQ16" s="187"/>
      <c r="GR16" s="176">
        <v>0</v>
      </c>
      <c r="GS16" s="176">
        <v>0</v>
      </c>
      <c r="GT16" s="176">
        <f t="shared" si="139"/>
        <v>15.047182915984701</v>
      </c>
      <c r="GU16" s="176">
        <f t="shared" si="139"/>
        <v>14.342431268231232</v>
      </c>
      <c r="GV16" s="176">
        <f t="shared" si="139"/>
        <v>13.661969465659025</v>
      </c>
      <c r="GW16" s="176">
        <f t="shared" si="139"/>
        <v>13.011301599664813</v>
      </c>
      <c r="GX16" s="176">
        <f t="shared" si="139"/>
        <v>12.395653068927823</v>
      </c>
      <c r="GY16" s="176">
        <f t="shared" si="139"/>
        <v>11.804781707112854</v>
      </c>
      <c r="GZ16" s="176">
        <f t="shared" si="139"/>
        <v>11.241520091730266</v>
      </c>
      <c r="HA16" s="176">
        <f t="shared" si="139"/>
        <v>10.704709370229288</v>
      </c>
      <c r="HB16" s="176">
        <f t="shared" si="139"/>
        <v>10.194391525758284</v>
      </c>
      <c r="HC16" s="176">
        <f t="shared" si="139"/>
        <v>9.7084016936955155</v>
      </c>
      <c r="HD16" s="176">
        <f t="shared" si="139"/>
        <v>9.2463367262927427</v>
      </c>
      <c r="HE16" s="176">
        <f t="shared" si="139"/>
        <v>8.8062634358762608</v>
      </c>
      <c r="HF16" s="176">
        <f t="shared" si="139"/>
        <v>8.3871351431027179</v>
      </c>
      <c r="HG16" s="176">
        <f t="shared" si="139"/>
        <v>7.9879549846408926</v>
      </c>
      <c r="HH16" s="176">
        <f t="shared" si="139"/>
        <v>7.6077735422115218</v>
      </c>
      <c r="HI16" s="176">
        <f t="shared" si="139"/>
        <v>7.2456865844713603</v>
      </c>
      <c r="HJ16" s="176">
        <f t="shared" si="139"/>
        <v>6.9008329163708133</v>
      </c>
      <c r="HK16" s="176">
        <f t="shared" si="139"/>
        <v>6.5723923308699552</v>
      </c>
      <c r="HL16" s="176">
        <f t="shared" si="139"/>
        <v>6.2595836581412865</v>
      </c>
      <c r="HM16" s="176">
        <f t="shared" si="139"/>
        <v>5.9616629076193712</v>
      </c>
      <c r="HN16" s="176">
        <f t="shared" si="139"/>
        <v>5.6779214984784305</v>
      </c>
      <c r="HO16" s="176">
        <f t="shared" si="139"/>
        <v>5.4076845743291502</v>
      </c>
      <c r="HP16" s="176">
        <f t="shared" si="139"/>
        <v>5.1503093981264092</v>
      </c>
      <c r="HQ16" s="176">
        <f t="shared" si="139"/>
        <v>4.9051838234702991</v>
      </c>
      <c r="HR16" s="176">
        <f t="shared" si="139"/>
        <v>4.6717248386645656</v>
      </c>
      <c r="HS16" s="176">
        <f t="shared" si="139"/>
        <v>4.4493771800696331</v>
      </c>
      <c r="HT16" s="176">
        <f t="shared" si="139"/>
        <v>4.2376120114521676</v>
      </c>
      <c r="HU16" s="176">
        <f t="shared" si="139"/>
        <v>4.0359256661901268</v>
      </c>
      <c r="HV16" s="176">
        <f t="shared" si="139"/>
        <v>3.8438384493417384</v>
      </c>
      <c r="HW16" s="176">
        <f t="shared" si="139"/>
        <v>3.6608934967291993</v>
      </c>
      <c r="HX16" s="176">
        <f t="shared" si="139"/>
        <v>0</v>
      </c>
      <c r="HY16" s="176">
        <f t="shared" si="139"/>
        <v>0</v>
      </c>
      <c r="HZ16" s="176">
        <f t="shared" si="139"/>
        <v>0</v>
      </c>
      <c r="IA16" s="176">
        <f t="shared" si="139"/>
        <v>0</v>
      </c>
      <c r="IB16" s="176">
        <f t="shared" si="139"/>
        <v>0</v>
      </c>
      <c r="IC16" s="176"/>
      <c r="ID16" s="176"/>
    </row>
    <row r="17" spans="1:238" s="144" customFormat="1">
      <c r="A17" s="192" t="s">
        <v>249</v>
      </c>
      <c r="B17" s="226">
        <f>SUM(P17:AX17)*VLOOKUP($A17,input,12,FALSE)</f>
        <v>2854.2436301933453</v>
      </c>
      <c r="C17" s="329">
        <f>SUM(AZ17:CH17)*VLOOKUP($A17,input,12,FALSE)</f>
        <v>51372.807794511173</v>
      </c>
      <c r="D17" s="331">
        <f>SUM(B17:C17)</f>
        <v>54227.051424704521</v>
      </c>
      <c r="E17" s="227">
        <f>IF(Years&gt;1,SUM(CJ17:DS17)*VLOOKUP($A17,input,26,FALSE),0)</f>
        <v>0</v>
      </c>
      <c r="F17" s="228">
        <f>IF(Years&gt;1,SUM(DU17:FD17)*VLOOKUP($A17,input,26,FALSE),0)</f>
        <v>0</v>
      </c>
      <c r="G17" s="227">
        <f>IF(Years&gt;2,SUM(FF17:GP17)*VLOOKUP($A17,input,40,FALSE),0)</f>
        <v>0</v>
      </c>
      <c r="H17" s="228">
        <f>IF(Years&gt;2,SUM(GR17:IB17)*VLOOKUP($A17,input,40,FALSE),0)</f>
        <v>0</v>
      </c>
      <c r="I17" s="227">
        <f t="shared" si="145"/>
        <v>2854.2436301933453</v>
      </c>
      <c r="J17" s="176">
        <f t="shared" si="145"/>
        <v>51372.807794511173</v>
      </c>
      <c r="K17" s="228">
        <f>SUM(I17:J17)</f>
        <v>54227.051424704521</v>
      </c>
      <c r="L17" s="227">
        <f>(B17*VLOOKUP($A17,input,16,FALSE))+(E17*VLOOKUP($A17,input,30,FALSE))+(G17*VLOOKUP($A17,input,44,FALSE))</f>
        <v>2283.3949041546762</v>
      </c>
      <c r="M17" s="176">
        <f>(C17*(VLOOKUP($A17,input,16,FALSE))+(F17*VLOOKUP($A17,input,30,FALSE))+(H17*VLOOKUP($A17,input,44,FALSE)))</f>
        <v>41098.246235608938</v>
      </c>
      <c r="N17" s="228">
        <f>SUM(L17:M17)</f>
        <v>43381.641139763611</v>
      </c>
      <c r="O17" s="330"/>
      <c r="P17" s="176">
        <f t="shared" si="134"/>
        <v>2.101184493220305</v>
      </c>
      <c r="Q17" s="176">
        <f t="shared" si="134"/>
        <v>2.001415416863066</v>
      </c>
      <c r="R17" s="176">
        <f t="shared" si="134"/>
        <v>1.9079448134942509</v>
      </c>
      <c r="S17" s="176">
        <f t="shared" si="134"/>
        <v>1.8185840834067373</v>
      </c>
      <c r="T17" s="176">
        <f t="shared" si="134"/>
        <v>1.7323032443787609</v>
      </c>
      <c r="U17" s="176">
        <f t="shared" si="134"/>
        <v>1.6498002013066757</v>
      </c>
      <c r="V17" s="176">
        <f t="shared" si="134"/>
        <v>1.5717375215536977</v>
      </c>
      <c r="W17" s="176">
        <f t="shared" si="134"/>
        <v>1.4968165242805429</v>
      </c>
      <c r="X17" s="176">
        <f t="shared" si="134"/>
        <v>1.4253963731658799</v>
      </c>
      <c r="Y17" s="176">
        <f t="shared" si="134"/>
        <v>1.3573301286313046</v>
      </c>
      <c r="Z17" s="176">
        <f t="shared" si="134"/>
        <v>1.2926231140340609</v>
      </c>
      <c r="AA17" s="176">
        <f t="shared" si="134"/>
        <v>1.231000830004398</v>
      </c>
      <c r="AB17" s="176">
        <f t="shared" si="134"/>
        <v>1.1724121584254148</v>
      </c>
      <c r="AC17" s="176">
        <f t="shared" si="134"/>
        <v>1.1166119759796014</v>
      </c>
      <c r="AD17" s="176">
        <f t="shared" si="134"/>
        <v>1.0634675663681195</v>
      </c>
      <c r="AE17" s="176">
        <f t="shared" si="134"/>
        <v>1.0128525298367308</v>
      </c>
      <c r="AF17" s="176">
        <f t="shared" si="134"/>
        <v>0.96464648254402996</v>
      </c>
      <c r="AG17" s="176">
        <f t="shared" si="134"/>
        <v>0.91873477023804262</v>
      </c>
      <c r="AH17" s="176">
        <f t="shared" si="134"/>
        <v>0.87500819556020359</v>
      </c>
      <c r="AI17" s="176">
        <f t="shared" si="134"/>
        <v>0.83336275832811646</v>
      </c>
      <c r="AJ17" s="176">
        <f t="shared" si="134"/>
        <v>0.79369940817938689</v>
      </c>
      <c r="AK17" s="176">
        <f t="shared" si="134"/>
        <v>0.75592380898820732</v>
      </c>
      <c r="AL17" s="176">
        <f t="shared" si="134"/>
        <v>0.71994611449438173</v>
      </c>
      <c r="AM17" s="176">
        <f t="shared" si="134"/>
        <v>0.68568075461113476</v>
      </c>
      <c r="AN17" s="176">
        <f t="shared" si="134"/>
        <v>0.65304623190346323</v>
      </c>
      <c r="AO17" s="176">
        <f t="shared" si="134"/>
        <v>0.62196492775296364</v>
      </c>
      <c r="AP17" s="176">
        <f t="shared" si="134"/>
        <v>0.59236291774811745</v>
      </c>
      <c r="AQ17" s="176">
        <f t="shared" si="134"/>
        <v>0.5641697958609545</v>
      </c>
      <c r="AR17" s="176">
        <f t="shared" si="134"/>
        <v>0.53731850699191186</v>
      </c>
      <c r="AS17" s="176">
        <f t="shared" si="134"/>
        <v>0.51174518748460807</v>
      </c>
      <c r="AT17" s="176">
        <f t="shared" si="134"/>
        <v>0</v>
      </c>
      <c r="AU17" s="176">
        <f t="shared" si="134"/>
        <v>0</v>
      </c>
      <c r="AV17" s="176">
        <f t="shared" si="134"/>
        <v>0</v>
      </c>
      <c r="AW17" s="176">
        <f t="shared" si="134"/>
        <v>0</v>
      </c>
      <c r="AX17" s="176">
        <f t="shared" si="134"/>
        <v>0</v>
      </c>
      <c r="AY17" s="187"/>
      <c r="AZ17" s="176">
        <f t="shared" si="135"/>
        <v>37.818687223873042</v>
      </c>
      <c r="BA17" s="176">
        <f t="shared" si="135"/>
        <v>36.022968901401327</v>
      </c>
      <c r="BB17" s="176">
        <f t="shared" si="135"/>
        <v>34.340615198126933</v>
      </c>
      <c r="BC17" s="176">
        <f t="shared" si="135"/>
        <v>32.732234062543199</v>
      </c>
      <c r="BD17" s="176">
        <f t="shared" si="135"/>
        <v>31.179287105652513</v>
      </c>
      <c r="BE17" s="176">
        <f t="shared" si="135"/>
        <v>29.694335740825466</v>
      </c>
      <c r="BF17" s="176">
        <f t="shared" si="135"/>
        <v>28.289305350128728</v>
      </c>
      <c r="BG17" s="176">
        <f t="shared" si="135"/>
        <v>26.940821306239961</v>
      </c>
      <c r="BH17" s="176">
        <f t="shared" si="135"/>
        <v>25.655348105194406</v>
      </c>
      <c r="BI17" s="176">
        <f t="shared" si="135"/>
        <v>24.43024101875692</v>
      </c>
      <c r="BJ17" s="176">
        <f t="shared" si="135"/>
        <v>23.265595860685512</v>
      </c>
      <c r="BK17" s="176">
        <f t="shared" si="135"/>
        <v>22.156471986386034</v>
      </c>
      <c r="BL17" s="176">
        <f t="shared" si="135"/>
        <v>21.101949333826436</v>
      </c>
      <c r="BM17" s="176">
        <f t="shared" si="135"/>
        <v>20.097615990532521</v>
      </c>
      <c r="BN17" s="176">
        <f t="shared" si="135"/>
        <v>19.141083229473686</v>
      </c>
      <c r="BO17" s="176">
        <f t="shared" si="135"/>
        <v>18.230076013504863</v>
      </c>
      <c r="BP17" s="176">
        <f t="shared" si="135"/>
        <v>17.362427584371545</v>
      </c>
      <c r="BQ17" s="176">
        <f t="shared" si="135"/>
        <v>16.536074309247443</v>
      </c>
      <c r="BR17" s="176">
        <f t="shared" si="135"/>
        <v>15.749050772547884</v>
      </c>
      <c r="BS17" s="176">
        <f t="shared" si="135"/>
        <v>14.999485101345016</v>
      </c>
      <c r="BT17" s="176">
        <f t="shared" si="135"/>
        <v>14.285594513266847</v>
      </c>
      <c r="BU17" s="176">
        <f t="shared" si="135"/>
        <v>13.605681076291079</v>
      </c>
      <c r="BV17" s="176">
        <f t="shared" si="135"/>
        <v>12.958127670348732</v>
      </c>
      <c r="BW17" s="176">
        <f t="shared" si="135"/>
        <v>12.341394141132605</v>
      </c>
      <c r="BX17" s="176">
        <f t="shared" si="135"/>
        <v>11.754013636962664</v>
      </c>
      <c r="BY17" s="176">
        <f t="shared" si="135"/>
        <v>11.194589119995902</v>
      </c>
      <c r="BZ17" s="176">
        <f t="shared" si="135"/>
        <v>10.661790043482888</v>
      </c>
      <c r="CA17" s="176">
        <f t="shared" si="135"/>
        <v>10.154349187168064</v>
      </c>
      <c r="CB17" s="176">
        <f t="shared" si="135"/>
        <v>9.6710596433070926</v>
      </c>
      <c r="CC17" s="176">
        <f t="shared" si="135"/>
        <v>9.2107719461327093</v>
      </c>
      <c r="CD17" s="176">
        <f t="shared" si="135"/>
        <v>0</v>
      </c>
      <c r="CE17" s="176">
        <f t="shared" si="135"/>
        <v>0</v>
      </c>
      <c r="CF17" s="176">
        <f t="shared" si="135"/>
        <v>0</v>
      </c>
      <c r="CG17" s="176">
        <f t="shared" si="135"/>
        <v>0</v>
      </c>
      <c r="CH17" s="176">
        <f t="shared" si="135"/>
        <v>0</v>
      </c>
      <c r="CJ17" s="176">
        <v>0</v>
      </c>
      <c r="CK17" s="176">
        <f t="shared" si="136"/>
        <v>2.001415416863066</v>
      </c>
      <c r="CL17" s="176">
        <f t="shared" si="136"/>
        <v>1.9079448134942509</v>
      </c>
      <c r="CM17" s="176">
        <f t="shared" si="136"/>
        <v>1.8185840834067373</v>
      </c>
      <c r="CN17" s="176">
        <f t="shared" si="136"/>
        <v>1.7323032443787609</v>
      </c>
      <c r="CO17" s="176">
        <f t="shared" si="136"/>
        <v>1.6498002013066757</v>
      </c>
      <c r="CP17" s="176">
        <f t="shared" si="136"/>
        <v>1.5717375215536977</v>
      </c>
      <c r="CQ17" s="176">
        <f t="shared" si="136"/>
        <v>1.4968165242805429</v>
      </c>
      <c r="CR17" s="176">
        <f t="shared" si="136"/>
        <v>1.4253963731658799</v>
      </c>
      <c r="CS17" s="176">
        <f t="shared" si="136"/>
        <v>1.3573301286313046</v>
      </c>
      <c r="CT17" s="176">
        <f t="shared" si="136"/>
        <v>1.2926231140340609</v>
      </c>
      <c r="CU17" s="176">
        <f t="shared" si="136"/>
        <v>1.231000830004398</v>
      </c>
      <c r="CV17" s="176">
        <f t="shared" si="136"/>
        <v>1.1724121584254148</v>
      </c>
      <c r="CW17" s="176">
        <f t="shared" si="136"/>
        <v>1.1166119759796014</v>
      </c>
      <c r="CX17" s="176">
        <f t="shared" si="136"/>
        <v>1.0634675663681195</v>
      </c>
      <c r="CY17" s="176">
        <f t="shared" si="136"/>
        <v>1.0128525298367308</v>
      </c>
      <c r="CZ17" s="176">
        <f t="shared" si="136"/>
        <v>0.96464648254402996</v>
      </c>
      <c r="DA17" s="176">
        <f t="shared" si="136"/>
        <v>0.91873477023804262</v>
      </c>
      <c r="DB17" s="176">
        <f t="shared" si="136"/>
        <v>0.87500819556020359</v>
      </c>
      <c r="DC17" s="176">
        <f t="shared" si="136"/>
        <v>0.83336275832811646</v>
      </c>
      <c r="DD17" s="176">
        <f t="shared" si="136"/>
        <v>0.79369940817938689</v>
      </c>
      <c r="DE17" s="176">
        <f t="shared" si="136"/>
        <v>0.75592380898820732</v>
      </c>
      <c r="DF17" s="176">
        <f t="shared" si="136"/>
        <v>0.71994611449438173</v>
      </c>
      <c r="DG17" s="176">
        <f t="shared" si="136"/>
        <v>0.68568075461113476</v>
      </c>
      <c r="DH17" s="176">
        <f t="shared" si="136"/>
        <v>0.65304623190346323</v>
      </c>
      <c r="DI17" s="176">
        <f t="shared" si="136"/>
        <v>0.62196492775296364</v>
      </c>
      <c r="DJ17" s="176">
        <f t="shared" si="136"/>
        <v>0.59236291774811745</v>
      </c>
      <c r="DK17" s="176">
        <f t="shared" si="136"/>
        <v>0.5641697958609545</v>
      </c>
      <c r="DL17" s="176">
        <f t="shared" si="136"/>
        <v>0.53731850699191186</v>
      </c>
      <c r="DM17" s="176">
        <f t="shared" si="136"/>
        <v>0.51174518748460807</v>
      </c>
      <c r="DN17" s="176">
        <f t="shared" si="136"/>
        <v>0.4873890132312132</v>
      </c>
      <c r="DO17" s="176">
        <f t="shared" si="136"/>
        <v>0</v>
      </c>
      <c r="DP17" s="176">
        <f t="shared" si="136"/>
        <v>0</v>
      </c>
      <c r="DQ17" s="176">
        <f t="shared" si="136"/>
        <v>0</v>
      </c>
      <c r="DR17" s="176">
        <f t="shared" si="136"/>
        <v>0</v>
      </c>
      <c r="DS17" s="176">
        <f t="shared" si="136"/>
        <v>0</v>
      </c>
      <c r="DT17" s="187"/>
      <c r="DU17" s="176">
        <v>0</v>
      </c>
      <c r="DV17" s="176">
        <f t="shared" si="137"/>
        <v>36.022968901401327</v>
      </c>
      <c r="DW17" s="176">
        <f t="shared" si="137"/>
        <v>34.340615198126933</v>
      </c>
      <c r="DX17" s="176">
        <f t="shared" si="137"/>
        <v>32.732234062543199</v>
      </c>
      <c r="DY17" s="176">
        <f t="shared" si="137"/>
        <v>31.179287105652513</v>
      </c>
      <c r="DZ17" s="176">
        <f t="shared" si="137"/>
        <v>29.694335740825466</v>
      </c>
      <c r="EA17" s="176">
        <f t="shared" si="137"/>
        <v>28.289305350128728</v>
      </c>
      <c r="EB17" s="176">
        <f t="shared" si="137"/>
        <v>26.940821306239961</v>
      </c>
      <c r="EC17" s="176">
        <f t="shared" si="137"/>
        <v>25.655348105194406</v>
      </c>
      <c r="ED17" s="176">
        <f t="shared" si="137"/>
        <v>24.43024101875692</v>
      </c>
      <c r="EE17" s="176">
        <f t="shared" si="137"/>
        <v>23.265595860685512</v>
      </c>
      <c r="EF17" s="176">
        <f t="shared" si="137"/>
        <v>22.156471986386034</v>
      </c>
      <c r="EG17" s="176">
        <f t="shared" si="137"/>
        <v>21.101949333826436</v>
      </c>
      <c r="EH17" s="176">
        <f t="shared" si="137"/>
        <v>20.097615990532521</v>
      </c>
      <c r="EI17" s="176">
        <f t="shared" si="137"/>
        <v>19.141083229473686</v>
      </c>
      <c r="EJ17" s="176">
        <f t="shared" si="137"/>
        <v>18.230076013504863</v>
      </c>
      <c r="EK17" s="176">
        <f t="shared" si="137"/>
        <v>17.362427584371545</v>
      </c>
      <c r="EL17" s="176">
        <f t="shared" si="137"/>
        <v>16.536074309247443</v>
      </c>
      <c r="EM17" s="176">
        <f t="shared" si="137"/>
        <v>15.749050772547884</v>
      </c>
      <c r="EN17" s="176">
        <f t="shared" si="137"/>
        <v>14.999485101345016</v>
      </c>
      <c r="EO17" s="176">
        <f t="shared" si="137"/>
        <v>14.285594513266847</v>
      </c>
      <c r="EP17" s="176">
        <f t="shared" si="137"/>
        <v>13.605681076291079</v>
      </c>
      <c r="EQ17" s="176">
        <f t="shared" si="137"/>
        <v>12.958127670348732</v>
      </c>
      <c r="ER17" s="176">
        <f t="shared" si="137"/>
        <v>12.341394141132605</v>
      </c>
      <c r="ES17" s="176">
        <f t="shared" si="137"/>
        <v>11.754013636962664</v>
      </c>
      <c r="ET17" s="176">
        <f t="shared" si="137"/>
        <v>11.194589119995902</v>
      </c>
      <c r="EU17" s="176">
        <f t="shared" si="137"/>
        <v>10.661790043482888</v>
      </c>
      <c r="EV17" s="176">
        <f t="shared" si="137"/>
        <v>10.154349187168064</v>
      </c>
      <c r="EW17" s="176">
        <f t="shared" si="137"/>
        <v>9.6710596433070926</v>
      </c>
      <c r="EX17" s="176">
        <f t="shared" si="137"/>
        <v>9.2107719461327093</v>
      </c>
      <c r="EY17" s="176">
        <f t="shared" si="137"/>
        <v>8.7723913379417713</v>
      </c>
      <c r="EZ17" s="176">
        <f t="shared" si="137"/>
        <v>0</v>
      </c>
      <c r="FA17" s="176">
        <f t="shared" si="137"/>
        <v>0</v>
      </c>
      <c r="FB17" s="176">
        <f t="shared" si="137"/>
        <v>0</v>
      </c>
      <c r="FC17" s="176">
        <f t="shared" si="137"/>
        <v>0</v>
      </c>
      <c r="FD17" s="176">
        <f t="shared" si="137"/>
        <v>0</v>
      </c>
      <c r="FF17" s="176">
        <v>0</v>
      </c>
      <c r="FG17" s="176">
        <v>0</v>
      </c>
      <c r="FH17" s="176">
        <f t="shared" si="138"/>
        <v>1.9079448134942509</v>
      </c>
      <c r="FI17" s="176">
        <f t="shared" si="138"/>
        <v>1.8185840834067373</v>
      </c>
      <c r="FJ17" s="176">
        <f t="shared" si="138"/>
        <v>1.7323032443787609</v>
      </c>
      <c r="FK17" s="176">
        <f t="shared" si="138"/>
        <v>1.6498002013066757</v>
      </c>
      <c r="FL17" s="176">
        <f t="shared" si="138"/>
        <v>1.5717375215536977</v>
      </c>
      <c r="FM17" s="176">
        <f t="shared" si="138"/>
        <v>1.4968165242805429</v>
      </c>
      <c r="FN17" s="176">
        <f t="shared" si="138"/>
        <v>1.4253963731658799</v>
      </c>
      <c r="FO17" s="176">
        <f t="shared" si="138"/>
        <v>1.3573301286313046</v>
      </c>
      <c r="FP17" s="176">
        <f t="shared" si="138"/>
        <v>1.2926231140340609</v>
      </c>
      <c r="FQ17" s="176">
        <f t="shared" si="138"/>
        <v>1.231000830004398</v>
      </c>
      <c r="FR17" s="176">
        <f t="shared" si="138"/>
        <v>1.1724121584254148</v>
      </c>
      <c r="FS17" s="176">
        <f t="shared" si="138"/>
        <v>1.1166119759796014</v>
      </c>
      <c r="FT17" s="176">
        <f t="shared" si="138"/>
        <v>1.0634675663681195</v>
      </c>
      <c r="FU17" s="176">
        <f t="shared" si="138"/>
        <v>1.0128525298367308</v>
      </c>
      <c r="FV17" s="176">
        <f t="shared" si="138"/>
        <v>0.96464648254402996</v>
      </c>
      <c r="FW17" s="176">
        <f t="shared" si="138"/>
        <v>0.91873477023804262</v>
      </c>
      <c r="FX17" s="176">
        <f t="shared" si="138"/>
        <v>0.87500819556020359</v>
      </c>
      <c r="FY17" s="176">
        <f t="shared" si="138"/>
        <v>0.83336275832811646</v>
      </c>
      <c r="FZ17" s="176">
        <f t="shared" si="138"/>
        <v>0.79369940817938689</v>
      </c>
      <c r="GA17" s="176">
        <f t="shared" si="138"/>
        <v>0.75592380898820732</v>
      </c>
      <c r="GB17" s="176">
        <f t="shared" si="138"/>
        <v>0.71994611449438173</v>
      </c>
      <c r="GC17" s="176">
        <f t="shared" si="138"/>
        <v>0.68568075461113476</v>
      </c>
      <c r="GD17" s="176">
        <f t="shared" si="138"/>
        <v>0.65304623190346323</v>
      </c>
      <c r="GE17" s="176">
        <f t="shared" si="138"/>
        <v>0.62196492775296364</v>
      </c>
      <c r="GF17" s="176">
        <f t="shared" si="138"/>
        <v>0.59236291774811745</v>
      </c>
      <c r="GG17" s="176">
        <f t="shared" si="138"/>
        <v>0.5641697958609545</v>
      </c>
      <c r="GH17" s="176">
        <f t="shared" si="138"/>
        <v>0.53731850699191186</v>
      </c>
      <c r="GI17" s="176">
        <f t="shared" si="138"/>
        <v>0.51174518748460807</v>
      </c>
      <c r="GJ17" s="176">
        <f t="shared" si="138"/>
        <v>0.4873890132312132</v>
      </c>
      <c r="GK17" s="176">
        <f t="shared" si="138"/>
        <v>0.46419205500714256</v>
      </c>
      <c r="GL17" s="176">
        <f t="shared" si="138"/>
        <v>0</v>
      </c>
      <c r="GM17" s="176">
        <f t="shared" si="138"/>
        <v>0</v>
      </c>
      <c r="GN17" s="176">
        <f t="shared" si="138"/>
        <v>0</v>
      </c>
      <c r="GO17" s="176">
        <f t="shared" si="138"/>
        <v>0</v>
      </c>
      <c r="GP17" s="176">
        <f t="shared" si="138"/>
        <v>0</v>
      </c>
      <c r="GQ17" s="187"/>
      <c r="GR17" s="176">
        <v>0</v>
      </c>
      <c r="GS17" s="176">
        <v>0</v>
      </c>
      <c r="GT17" s="176">
        <f t="shared" si="139"/>
        <v>34.340615198126933</v>
      </c>
      <c r="GU17" s="176">
        <f t="shared" si="139"/>
        <v>32.732234062543199</v>
      </c>
      <c r="GV17" s="176">
        <f t="shared" si="139"/>
        <v>31.179287105652513</v>
      </c>
      <c r="GW17" s="176">
        <f t="shared" si="139"/>
        <v>29.694335740825466</v>
      </c>
      <c r="GX17" s="176">
        <f t="shared" si="139"/>
        <v>28.289305350128728</v>
      </c>
      <c r="GY17" s="176">
        <f t="shared" si="139"/>
        <v>26.940821306239961</v>
      </c>
      <c r="GZ17" s="176">
        <f t="shared" si="139"/>
        <v>25.655348105194406</v>
      </c>
      <c r="HA17" s="176">
        <f t="shared" si="139"/>
        <v>24.43024101875692</v>
      </c>
      <c r="HB17" s="176">
        <f t="shared" si="139"/>
        <v>23.265595860685512</v>
      </c>
      <c r="HC17" s="176">
        <f t="shared" si="139"/>
        <v>22.156471986386034</v>
      </c>
      <c r="HD17" s="176">
        <f t="shared" si="139"/>
        <v>21.101949333826436</v>
      </c>
      <c r="HE17" s="176">
        <f t="shared" si="139"/>
        <v>20.097615990532521</v>
      </c>
      <c r="HF17" s="176">
        <f t="shared" si="139"/>
        <v>19.141083229473686</v>
      </c>
      <c r="HG17" s="176">
        <f t="shared" si="139"/>
        <v>18.230076013504863</v>
      </c>
      <c r="HH17" s="176">
        <f t="shared" si="139"/>
        <v>17.362427584371545</v>
      </c>
      <c r="HI17" s="176">
        <f t="shared" si="139"/>
        <v>16.536074309247443</v>
      </c>
      <c r="HJ17" s="176">
        <f t="shared" si="139"/>
        <v>15.749050772547884</v>
      </c>
      <c r="HK17" s="176">
        <f t="shared" si="139"/>
        <v>14.999485101345016</v>
      </c>
      <c r="HL17" s="176">
        <f t="shared" si="139"/>
        <v>14.285594513266847</v>
      </c>
      <c r="HM17" s="176">
        <f t="shared" si="139"/>
        <v>13.605681076291079</v>
      </c>
      <c r="HN17" s="176">
        <f t="shared" si="139"/>
        <v>12.958127670348732</v>
      </c>
      <c r="HO17" s="176">
        <f t="shared" si="139"/>
        <v>12.341394141132605</v>
      </c>
      <c r="HP17" s="176">
        <f t="shared" si="139"/>
        <v>11.754013636962664</v>
      </c>
      <c r="HQ17" s="176">
        <f t="shared" si="139"/>
        <v>11.194589119995902</v>
      </c>
      <c r="HR17" s="176">
        <f t="shared" si="139"/>
        <v>10.661790043482888</v>
      </c>
      <c r="HS17" s="176">
        <f t="shared" si="139"/>
        <v>10.154349187168064</v>
      </c>
      <c r="HT17" s="176">
        <f t="shared" si="139"/>
        <v>9.6710596433070926</v>
      </c>
      <c r="HU17" s="176">
        <f t="shared" si="139"/>
        <v>9.2107719461327093</v>
      </c>
      <c r="HV17" s="176">
        <f t="shared" si="139"/>
        <v>8.7723913379417713</v>
      </c>
      <c r="HW17" s="176">
        <f t="shared" si="139"/>
        <v>8.3548751653010491</v>
      </c>
      <c r="HX17" s="176">
        <f t="shared" si="139"/>
        <v>0</v>
      </c>
      <c r="HY17" s="176">
        <f t="shared" si="139"/>
        <v>0</v>
      </c>
      <c r="HZ17" s="176">
        <f t="shared" si="139"/>
        <v>0</v>
      </c>
      <c r="IA17" s="176">
        <f t="shared" si="139"/>
        <v>0</v>
      </c>
      <c r="IB17" s="176">
        <f t="shared" si="139"/>
        <v>0</v>
      </c>
      <c r="IC17" s="176"/>
      <c r="ID17" s="176"/>
    </row>
    <row r="18" spans="1:238" s="144" customFormat="1">
      <c r="A18" s="236" t="s">
        <v>267</v>
      </c>
      <c r="B18" s="226">
        <f t="shared" ref="B18" si="146">SUM(P18:AX18)*VLOOKUP($A18,input,12,FALSE)</f>
        <v>736.21363477209331</v>
      </c>
      <c r="C18" s="329">
        <f t="shared" ref="C18" si="147">SUM(AZ18:CH18)*VLOOKUP($A18,input,12,FALSE)</f>
        <v>13250.922645409628</v>
      </c>
      <c r="D18" s="331">
        <f t="shared" ref="D18" si="148">SUM(B18:C18)</f>
        <v>13987.136280181721</v>
      </c>
      <c r="E18" s="227">
        <f t="shared" si="115"/>
        <v>0</v>
      </c>
      <c r="F18" s="228">
        <f t="shared" si="116"/>
        <v>0</v>
      </c>
      <c r="G18" s="227">
        <f t="shared" si="117"/>
        <v>0</v>
      </c>
      <c r="H18" s="228">
        <f t="shared" si="118"/>
        <v>0</v>
      </c>
      <c r="I18" s="227">
        <f t="shared" si="141"/>
        <v>736.21363477209331</v>
      </c>
      <c r="J18" s="176">
        <f t="shared" si="142"/>
        <v>13250.922645409628</v>
      </c>
      <c r="K18" s="228">
        <f t="shared" si="143"/>
        <v>13987.136280181721</v>
      </c>
      <c r="L18" s="227">
        <f t="shared" si="120"/>
        <v>588.97090781767463</v>
      </c>
      <c r="M18" s="176">
        <f t="shared" si="121"/>
        <v>10600.738116327702</v>
      </c>
      <c r="N18" s="228">
        <f t="shared" si="144"/>
        <v>11189.709024145377</v>
      </c>
      <c r="O18" s="330"/>
      <c r="P18" s="176">
        <f t="shared" si="37"/>
        <v>0.6597922321706271</v>
      </c>
      <c r="Q18" s="176">
        <f t="shared" si="37"/>
        <v>0.62846377824202548</v>
      </c>
      <c r="R18" s="176">
        <f t="shared" si="37"/>
        <v>0.59911310568660059</v>
      </c>
      <c r="S18" s="176">
        <f t="shared" si="37"/>
        <v>0.57105297305042479</v>
      </c>
      <c r="T18" s="176">
        <f t="shared" si="37"/>
        <v>0.54395995596434521</v>
      </c>
      <c r="U18" s="176">
        <f t="shared" si="37"/>
        <v>0.51805320330885951</v>
      </c>
      <c r="V18" s="176">
        <f t="shared" si="37"/>
        <v>0.4935407676376346</v>
      </c>
      <c r="W18" s="176">
        <f t="shared" si="37"/>
        <v>0.47001485061949411</v>
      </c>
      <c r="X18" s="176">
        <f t="shared" si="37"/>
        <v>0.44758823311972074</v>
      </c>
      <c r="Y18" s="176">
        <f t="shared" si="37"/>
        <v>0.42621477469098945</v>
      </c>
      <c r="Z18" s="176">
        <f t="shared" si="7"/>
        <v>0.40589614691890796</v>
      </c>
      <c r="AA18" s="176">
        <f t="shared" si="7"/>
        <v>0.38654615434920714</v>
      </c>
      <c r="AB18" s="176">
        <f t="shared" si="7"/>
        <v>0.36814874539928488</v>
      </c>
      <c r="AC18" s="176">
        <f t="shared" si="7"/>
        <v>0.3506269489791019</v>
      </c>
      <c r="AD18" s="176">
        <f t="shared" si="7"/>
        <v>0.33393909088853996</v>
      </c>
      <c r="AE18" s="176">
        <f t="shared" si="7"/>
        <v>0.31804548038351449</v>
      </c>
      <c r="AF18" s="176">
        <f t="shared" si="7"/>
        <v>0.3029083157746954</v>
      </c>
      <c r="AG18" s="176">
        <f t="shared" si="7"/>
        <v>0.28849159451919215</v>
      </c>
      <c r="AH18" s="176">
        <f t="shared" si="7"/>
        <v>0.27476102759136828</v>
      </c>
      <c r="AI18" s="176">
        <f t="shared" si="7"/>
        <v>0.26168395792911875</v>
      </c>
      <c r="AJ18" s="176">
        <f t="shared" si="7"/>
        <v>0.24922928276164324</v>
      </c>
      <c r="AK18" s="176">
        <f t="shared" si="7"/>
        <v>0.23736737963397814</v>
      </c>
      <c r="AL18" s="176">
        <f t="shared" si="7"/>
        <v>0.2260700359523421</v>
      </c>
      <c r="AM18" s="176">
        <f t="shared" si="7"/>
        <v>0.21531038188272347</v>
      </c>
      <c r="AN18" s="176">
        <f t="shared" si="7"/>
        <v>0.20506282644311649</v>
      </c>
      <c r="AO18" s="176">
        <f t="shared" si="7"/>
        <v>0.19530299663740405</v>
      </c>
      <c r="AP18" s="176">
        <f t="shared" si="134"/>
        <v>0.18600767948612379</v>
      </c>
      <c r="AQ18" s="176">
        <f t="shared" si="134"/>
        <v>0.17715476681624176</v>
      </c>
      <c r="AR18" s="176">
        <f t="shared" si="134"/>
        <v>0.16872320267861968</v>
      </c>
      <c r="AS18" s="176">
        <f t="shared" si="134"/>
        <v>0.16069293326811365</v>
      </c>
      <c r="AT18" s="176">
        <f t="shared" si="134"/>
        <v>0</v>
      </c>
      <c r="AU18" s="176">
        <f t="shared" si="134"/>
        <v>0</v>
      </c>
      <c r="AV18" s="176">
        <f t="shared" si="134"/>
        <v>0</v>
      </c>
      <c r="AW18" s="176">
        <f t="shared" si="134"/>
        <v>0</v>
      </c>
      <c r="AX18" s="176">
        <f t="shared" si="134"/>
        <v>0</v>
      </c>
      <c r="AY18" s="187"/>
      <c r="AZ18" s="176">
        <f t="shared" si="38"/>
        <v>11.875433186240326</v>
      </c>
      <c r="BA18" s="176">
        <f t="shared" si="38"/>
        <v>11.311560283048728</v>
      </c>
      <c r="BB18" s="176">
        <f t="shared" si="38"/>
        <v>10.783284965595415</v>
      </c>
      <c r="BC18" s="176">
        <f t="shared" si="38"/>
        <v>10.278237749107767</v>
      </c>
      <c r="BD18" s="176">
        <f t="shared" si="38"/>
        <v>9.7905974003256677</v>
      </c>
      <c r="BE18" s="176">
        <f t="shared" si="38"/>
        <v>9.3243083244137921</v>
      </c>
      <c r="BF18" s="176">
        <f t="shared" si="38"/>
        <v>8.8831152065621612</v>
      </c>
      <c r="BG18" s="176">
        <f t="shared" si="38"/>
        <v>8.4596781879497449</v>
      </c>
      <c r="BH18" s="176">
        <f t="shared" si="38"/>
        <v>8.0560271827905137</v>
      </c>
      <c r="BI18" s="176">
        <f t="shared" si="38"/>
        <v>7.6713317208656999</v>
      </c>
      <c r="BJ18" s="176">
        <f t="shared" si="10"/>
        <v>7.3056218886210544</v>
      </c>
      <c r="BK18" s="176">
        <f t="shared" si="10"/>
        <v>6.9573462759183204</v>
      </c>
      <c r="BL18" s="176">
        <f t="shared" si="10"/>
        <v>6.6262159743899431</v>
      </c>
      <c r="BM18" s="176">
        <f t="shared" si="10"/>
        <v>6.310845600891855</v>
      </c>
      <c r="BN18" s="176">
        <f t="shared" si="10"/>
        <v>6.0104850720569551</v>
      </c>
      <c r="BO18" s="176">
        <f t="shared" si="10"/>
        <v>5.7244200042406579</v>
      </c>
      <c r="BP18" s="176">
        <f t="shared" si="10"/>
        <v>5.4519700144161858</v>
      </c>
      <c r="BQ18" s="176">
        <f t="shared" si="10"/>
        <v>5.1924871019376031</v>
      </c>
      <c r="BR18" s="176">
        <f t="shared" si="10"/>
        <v>4.9453541073217995</v>
      </c>
      <c r="BS18" s="176">
        <f t="shared" si="10"/>
        <v>4.7099832443837002</v>
      </c>
      <c r="BT18" s="176">
        <f t="shared" si="10"/>
        <v>4.4858147022335508</v>
      </c>
      <c r="BU18" s="176">
        <f t="shared" si="10"/>
        <v>4.2723153138112071</v>
      </c>
      <c r="BV18" s="176">
        <f t="shared" si="10"/>
        <v>4.0689772877906645</v>
      </c>
      <c r="BW18" s="176">
        <f t="shared" si="10"/>
        <v>3.8753170008387405</v>
      </c>
      <c r="BX18" s="176">
        <f t="shared" si="10"/>
        <v>3.6908738473554257</v>
      </c>
      <c r="BY18" s="176">
        <f t="shared" si="10"/>
        <v>3.5152091439600657</v>
      </c>
      <c r="BZ18" s="176">
        <f t="shared" si="135"/>
        <v>3.347905086117815</v>
      </c>
      <c r="CA18" s="176">
        <f t="shared" si="135"/>
        <v>3.1885637544247545</v>
      </c>
      <c r="CB18" s="176">
        <f t="shared" si="135"/>
        <v>3.0368061681882175</v>
      </c>
      <c r="CC18" s="176">
        <f t="shared" si="135"/>
        <v>2.8922713840513343</v>
      </c>
      <c r="CD18" s="176">
        <f t="shared" si="135"/>
        <v>0</v>
      </c>
      <c r="CE18" s="176">
        <f t="shared" si="135"/>
        <v>0</v>
      </c>
      <c r="CF18" s="176">
        <f t="shared" si="135"/>
        <v>0</v>
      </c>
      <c r="CG18" s="176">
        <f t="shared" si="135"/>
        <v>0</v>
      </c>
      <c r="CH18" s="176">
        <f t="shared" si="135"/>
        <v>0</v>
      </c>
      <c r="CJ18" s="176">
        <v>0</v>
      </c>
      <c r="CK18" s="176">
        <f t="shared" si="39"/>
        <v>0.62846377824202548</v>
      </c>
      <c r="CL18" s="176">
        <f t="shared" si="39"/>
        <v>0.59911310568660059</v>
      </c>
      <c r="CM18" s="176">
        <f t="shared" si="39"/>
        <v>0.57105297305042479</v>
      </c>
      <c r="CN18" s="176">
        <f t="shared" si="39"/>
        <v>0.54395995596434521</v>
      </c>
      <c r="CO18" s="176">
        <f t="shared" si="39"/>
        <v>0.51805320330885951</v>
      </c>
      <c r="CP18" s="176">
        <f t="shared" si="39"/>
        <v>0.4935407676376346</v>
      </c>
      <c r="CQ18" s="176">
        <f t="shared" si="39"/>
        <v>0.47001485061949411</v>
      </c>
      <c r="CR18" s="176">
        <f t="shared" si="39"/>
        <v>0.44758823311972074</v>
      </c>
      <c r="CS18" s="176">
        <f t="shared" si="39"/>
        <v>0.42621477469098945</v>
      </c>
      <c r="CT18" s="176">
        <f t="shared" si="39"/>
        <v>0.40589614691890796</v>
      </c>
      <c r="CU18" s="176">
        <f t="shared" si="13"/>
        <v>0.38654615434920714</v>
      </c>
      <c r="CV18" s="176">
        <f t="shared" si="13"/>
        <v>0.36814874539928488</v>
      </c>
      <c r="CW18" s="176">
        <f t="shared" si="13"/>
        <v>0.3506269489791019</v>
      </c>
      <c r="CX18" s="176">
        <f t="shared" si="13"/>
        <v>0.33393909088853996</v>
      </c>
      <c r="CY18" s="176">
        <f t="shared" si="13"/>
        <v>0.31804548038351449</v>
      </c>
      <c r="CZ18" s="176">
        <f t="shared" si="13"/>
        <v>0.3029083157746954</v>
      </c>
      <c r="DA18" s="176">
        <f t="shared" si="13"/>
        <v>0.28849159451919215</v>
      </c>
      <c r="DB18" s="176">
        <f t="shared" si="13"/>
        <v>0.27476102759136828</v>
      </c>
      <c r="DC18" s="176">
        <f t="shared" si="13"/>
        <v>0.26168395792911875</v>
      </c>
      <c r="DD18" s="176">
        <f t="shared" si="13"/>
        <v>0.24922928276164324</v>
      </c>
      <c r="DE18" s="176">
        <f t="shared" si="13"/>
        <v>0.23736737963397814</v>
      </c>
      <c r="DF18" s="176">
        <f t="shared" si="13"/>
        <v>0.2260700359523421</v>
      </c>
      <c r="DG18" s="176">
        <f t="shared" si="13"/>
        <v>0.21531038188272347</v>
      </c>
      <c r="DH18" s="176">
        <f t="shared" si="13"/>
        <v>0.20506282644311649</v>
      </c>
      <c r="DI18" s="176">
        <f t="shared" si="13"/>
        <v>0.19530299663740405</v>
      </c>
      <c r="DJ18" s="176">
        <f t="shared" si="13"/>
        <v>0.18600767948612379</v>
      </c>
      <c r="DK18" s="176">
        <f t="shared" si="136"/>
        <v>0.17715476681624176</v>
      </c>
      <c r="DL18" s="176">
        <f t="shared" si="136"/>
        <v>0.16872320267861968</v>
      </c>
      <c r="DM18" s="176">
        <f t="shared" si="136"/>
        <v>0.16069293326811365</v>
      </c>
      <c r="DN18" s="176">
        <f t="shared" si="136"/>
        <v>0.15304485922719255</v>
      </c>
      <c r="DO18" s="176">
        <f t="shared" si="136"/>
        <v>0</v>
      </c>
      <c r="DP18" s="176">
        <f t="shared" si="136"/>
        <v>0</v>
      </c>
      <c r="DQ18" s="176">
        <f t="shared" si="136"/>
        <v>0</v>
      </c>
      <c r="DR18" s="176">
        <f t="shared" si="136"/>
        <v>0</v>
      </c>
      <c r="DS18" s="176">
        <f t="shared" si="136"/>
        <v>0</v>
      </c>
      <c r="DT18" s="187"/>
      <c r="DU18" s="176">
        <v>0</v>
      </c>
      <c r="DV18" s="176">
        <f t="shared" si="40"/>
        <v>11.311560283048728</v>
      </c>
      <c r="DW18" s="176">
        <f t="shared" si="40"/>
        <v>10.783284965595415</v>
      </c>
      <c r="DX18" s="176">
        <f t="shared" si="40"/>
        <v>10.278237749107767</v>
      </c>
      <c r="DY18" s="176">
        <f t="shared" si="40"/>
        <v>9.7905974003256677</v>
      </c>
      <c r="DZ18" s="176">
        <f t="shared" si="40"/>
        <v>9.3243083244137921</v>
      </c>
      <c r="EA18" s="176">
        <f t="shared" si="40"/>
        <v>8.8831152065621612</v>
      </c>
      <c r="EB18" s="176">
        <f t="shared" si="40"/>
        <v>8.4596781879497449</v>
      </c>
      <c r="EC18" s="176">
        <f t="shared" si="40"/>
        <v>8.0560271827905137</v>
      </c>
      <c r="ED18" s="176">
        <f t="shared" si="40"/>
        <v>7.6713317208656999</v>
      </c>
      <c r="EE18" s="176">
        <f t="shared" si="40"/>
        <v>7.3056218886210544</v>
      </c>
      <c r="EF18" s="176">
        <f t="shared" si="16"/>
        <v>6.9573462759183204</v>
      </c>
      <c r="EG18" s="176">
        <f t="shared" si="16"/>
        <v>6.6262159743899431</v>
      </c>
      <c r="EH18" s="176">
        <f t="shared" si="16"/>
        <v>6.310845600891855</v>
      </c>
      <c r="EI18" s="176">
        <f t="shared" si="16"/>
        <v>6.0104850720569551</v>
      </c>
      <c r="EJ18" s="176">
        <f t="shared" si="16"/>
        <v>5.7244200042406579</v>
      </c>
      <c r="EK18" s="176">
        <f t="shared" si="16"/>
        <v>5.4519700144161858</v>
      </c>
      <c r="EL18" s="176">
        <f t="shared" si="16"/>
        <v>5.1924871019376031</v>
      </c>
      <c r="EM18" s="176">
        <f t="shared" si="16"/>
        <v>4.9453541073217995</v>
      </c>
      <c r="EN18" s="176">
        <f t="shared" si="16"/>
        <v>4.7099832443837002</v>
      </c>
      <c r="EO18" s="176">
        <f t="shared" si="16"/>
        <v>4.4858147022335508</v>
      </c>
      <c r="EP18" s="176">
        <f t="shared" si="16"/>
        <v>4.2723153138112071</v>
      </c>
      <c r="EQ18" s="176">
        <f t="shared" si="16"/>
        <v>4.0689772877906645</v>
      </c>
      <c r="ER18" s="176">
        <f t="shared" si="16"/>
        <v>3.8753170008387405</v>
      </c>
      <c r="ES18" s="176">
        <f t="shared" si="16"/>
        <v>3.6908738473554257</v>
      </c>
      <c r="ET18" s="176">
        <f t="shared" si="16"/>
        <v>3.5152091439600657</v>
      </c>
      <c r="EU18" s="176">
        <f t="shared" si="16"/>
        <v>3.347905086117815</v>
      </c>
      <c r="EV18" s="176">
        <f t="shared" si="137"/>
        <v>3.1885637544247545</v>
      </c>
      <c r="EW18" s="176">
        <f t="shared" si="137"/>
        <v>3.0368061681882175</v>
      </c>
      <c r="EX18" s="176">
        <f t="shared" si="137"/>
        <v>2.8922713840513343</v>
      </c>
      <c r="EY18" s="176">
        <f t="shared" si="137"/>
        <v>2.7546156375179476</v>
      </c>
      <c r="EZ18" s="176">
        <f t="shared" si="137"/>
        <v>0</v>
      </c>
      <c r="FA18" s="176">
        <f t="shared" si="137"/>
        <v>0</v>
      </c>
      <c r="FB18" s="176">
        <f t="shared" si="137"/>
        <v>0</v>
      </c>
      <c r="FC18" s="176">
        <f t="shared" si="137"/>
        <v>0</v>
      </c>
      <c r="FD18" s="176">
        <f t="shared" si="137"/>
        <v>0</v>
      </c>
      <c r="FF18" s="176">
        <v>0</v>
      </c>
      <c r="FG18" s="176">
        <v>0</v>
      </c>
      <c r="FH18" s="176">
        <f t="shared" si="41"/>
        <v>0.59911310568660059</v>
      </c>
      <c r="FI18" s="176">
        <f t="shared" si="41"/>
        <v>0.57105297305042479</v>
      </c>
      <c r="FJ18" s="176">
        <f t="shared" si="41"/>
        <v>0.54395995596434521</v>
      </c>
      <c r="FK18" s="176">
        <f t="shared" si="41"/>
        <v>0.51805320330885951</v>
      </c>
      <c r="FL18" s="176">
        <f t="shared" si="41"/>
        <v>0.4935407676376346</v>
      </c>
      <c r="FM18" s="176">
        <f t="shared" si="41"/>
        <v>0.47001485061949411</v>
      </c>
      <c r="FN18" s="176">
        <f t="shared" si="41"/>
        <v>0.44758823311972074</v>
      </c>
      <c r="FO18" s="176">
        <f t="shared" si="41"/>
        <v>0.42621477469098945</v>
      </c>
      <c r="FP18" s="176">
        <f t="shared" si="41"/>
        <v>0.40589614691890796</v>
      </c>
      <c r="FQ18" s="176">
        <f t="shared" si="41"/>
        <v>0.38654615434920714</v>
      </c>
      <c r="FR18" s="176">
        <f t="shared" si="19"/>
        <v>0.36814874539928488</v>
      </c>
      <c r="FS18" s="176">
        <f t="shared" si="19"/>
        <v>0.3506269489791019</v>
      </c>
      <c r="FT18" s="176">
        <f t="shared" si="19"/>
        <v>0.33393909088853996</v>
      </c>
      <c r="FU18" s="176">
        <f t="shared" si="19"/>
        <v>0.31804548038351449</v>
      </c>
      <c r="FV18" s="176">
        <f t="shared" si="19"/>
        <v>0.3029083157746954</v>
      </c>
      <c r="FW18" s="176">
        <f t="shared" si="19"/>
        <v>0.28849159451919215</v>
      </c>
      <c r="FX18" s="176">
        <f t="shared" si="19"/>
        <v>0.27476102759136828</v>
      </c>
      <c r="FY18" s="176">
        <f t="shared" si="19"/>
        <v>0.26168395792911875</v>
      </c>
      <c r="FZ18" s="176">
        <f t="shared" si="19"/>
        <v>0.24922928276164324</v>
      </c>
      <c r="GA18" s="176">
        <f t="shared" si="19"/>
        <v>0.23736737963397814</v>
      </c>
      <c r="GB18" s="176">
        <f t="shared" si="19"/>
        <v>0.2260700359523421</v>
      </c>
      <c r="GC18" s="176">
        <f t="shared" si="19"/>
        <v>0.21531038188272347</v>
      </c>
      <c r="GD18" s="176">
        <f t="shared" si="19"/>
        <v>0.20506282644311649</v>
      </c>
      <c r="GE18" s="176">
        <f t="shared" si="19"/>
        <v>0.19530299663740405</v>
      </c>
      <c r="GF18" s="176">
        <f t="shared" si="19"/>
        <v>0.18600767948612379</v>
      </c>
      <c r="GG18" s="176">
        <f t="shared" si="19"/>
        <v>0.17715476681624176</v>
      </c>
      <c r="GH18" s="176">
        <f t="shared" si="138"/>
        <v>0.16872320267861968</v>
      </c>
      <c r="GI18" s="176">
        <f t="shared" si="138"/>
        <v>0.16069293326811365</v>
      </c>
      <c r="GJ18" s="176">
        <f t="shared" si="138"/>
        <v>0.15304485922719255</v>
      </c>
      <c r="GK18" s="176">
        <f t="shared" si="138"/>
        <v>0.14576079021963415</v>
      </c>
      <c r="GL18" s="176">
        <f t="shared" si="138"/>
        <v>0</v>
      </c>
      <c r="GM18" s="176">
        <f t="shared" si="138"/>
        <v>0</v>
      </c>
      <c r="GN18" s="176">
        <f t="shared" si="138"/>
        <v>0</v>
      </c>
      <c r="GO18" s="176">
        <f t="shared" si="138"/>
        <v>0</v>
      </c>
      <c r="GP18" s="176">
        <f t="shared" si="138"/>
        <v>0</v>
      </c>
      <c r="GQ18" s="187"/>
      <c r="GR18" s="176">
        <v>0</v>
      </c>
      <c r="GS18" s="176">
        <v>0</v>
      </c>
      <c r="GT18" s="176">
        <f t="shared" si="42"/>
        <v>10.783284965595415</v>
      </c>
      <c r="GU18" s="176">
        <f t="shared" si="42"/>
        <v>10.278237749107767</v>
      </c>
      <c r="GV18" s="176">
        <f t="shared" si="42"/>
        <v>9.7905974003256677</v>
      </c>
      <c r="GW18" s="176">
        <f t="shared" si="42"/>
        <v>9.3243083244137921</v>
      </c>
      <c r="GX18" s="176">
        <f t="shared" si="42"/>
        <v>8.8831152065621612</v>
      </c>
      <c r="GY18" s="176">
        <f t="shared" si="42"/>
        <v>8.4596781879497449</v>
      </c>
      <c r="GZ18" s="176">
        <f t="shared" si="42"/>
        <v>8.0560271827905137</v>
      </c>
      <c r="HA18" s="176">
        <f t="shared" si="42"/>
        <v>7.6713317208656999</v>
      </c>
      <c r="HB18" s="176">
        <f t="shared" si="42"/>
        <v>7.3056218886210544</v>
      </c>
      <c r="HC18" s="176">
        <f t="shared" si="42"/>
        <v>6.9573462759183204</v>
      </c>
      <c r="HD18" s="176">
        <f t="shared" si="22"/>
        <v>6.6262159743899431</v>
      </c>
      <c r="HE18" s="176">
        <f t="shared" si="22"/>
        <v>6.310845600891855</v>
      </c>
      <c r="HF18" s="176">
        <f t="shared" si="22"/>
        <v>6.0104850720569551</v>
      </c>
      <c r="HG18" s="176">
        <f t="shared" si="22"/>
        <v>5.7244200042406579</v>
      </c>
      <c r="HH18" s="176">
        <f t="shared" si="22"/>
        <v>5.4519700144161858</v>
      </c>
      <c r="HI18" s="176">
        <f t="shared" si="22"/>
        <v>5.1924871019376031</v>
      </c>
      <c r="HJ18" s="176">
        <f t="shared" si="22"/>
        <v>4.9453541073217995</v>
      </c>
      <c r="HK18" s="176">
        <f t="shared" si="22"/>
        <v>4.7099832443837002</v>
      </c>
      <c r="HL18" s="176">
        <f t="shared" si="22"/>
        <v>4.4858147022335508</v>
      </c>
      <c r="HM18" s="176">
        <f t="shared" si="22"/>
        <v>4.2723153138112071</v>
      </c>
      <c r="HN18" s="176">
        <f t="shared" si="22"/>
        <v>4.0689772877906645</v>
      </c>
      <c r="HO18" s="176">
        <f t="shared" si="22"/>
        <v>3.8753170008387405</v>
      </c>
      <c r="HP18" s="176">
        <f t="shared" si="22"/>
        <v>3.6908738473554257</v>
      </c>
      <c r="HQ18" s="176">
        <f t="shared" si="22"/>
        <v>3.5152091439600657</v>
      </c>
      <c r="HR18" s="176">
        <f t="shared" si="22"/>
        <v>3.347905086117815</v>
      </c>
      <c r="HS18" s="176">
        <f t="shared" si="22"/>
        <v>3.1885637544247545</v>
      </c>
      <c r="HT18" s="176">
        <f t="shared" si="139"/>
        <v>3.0368061681882175</v>
      </c>
      <c r="HU18" s="176">
        <f t="shared" si="139"/>
        <v>2.8922713840513343</v>
      </c>
      <c r="HV18" s="176">
        <f t="shared" si="139"/>
        <v>2.7546156375179476</v>
      </c>
      <c r="HW18" s="176">
        <f t="shared" si="139"/>
        <v>2.6235115253360783</v>
      </c>
      <c r="HX18" s="176">
        <f t="shared" si="139"/>
        <v>0</v>
      </c>
      <c r="HY18" s="176">
        <f t="shared" si="139"/>
        <v>0</v>
      </c>
      <c r="HZ18" s="176">
        <f t="shared" si="139"/>
        <v>0</v>
      </c>
      <c r="IA18" s="176">
        <f t="shared" si="139"/>
        <v>0</v>
      </c>
      <c r="IB18" s="176">
        <f t="shared" si="139"/>
        <v>0</v>
      </c>
      <c r="IC18" s="176"/>
      <c r="ID18" s="176"/>
    </row>
    <row r="19" spans="1:238" s="144" customFormat="1">
      <c r="A19" s="236" t="s">
        <v>268</v>
      </c>
      <c r="B19" s="226">
        <f>SUM(P19:AX19)*VLOOKUP($A19,input,12,FALSE)</f>
        <v>940.08817978590344</v>
      </c>
      <c r="C19" s="329">
        <f>SUM(AZ19:CH19)*VLOOKUP($A19,input,12,FALSE)</f>
        <v>16920.40891644614</v>
      </c>
      <c r="D19" s="331">
        <f>SUM(B19:C19)</f>
        <v>17860.497096232044</v>
      </c>
      <c r="E19" s="227">
        <f>IF(Years&gt;1,SUM(CJ19:DS19)*VLOOKUP($A19,input,26,FALSE),0)</f>
        <v>0</v>
      </c>
      <c r="F19" s="228">
        <f>IF(Years&gt;1,SUM(DU19:FD19)*VLOOKUP($A19,input,26,FALSE),0)</f>
        <v>0</v>
      </c>
      <c r="G19" s="227">
        <f>IF(Years&gt;2,SUM(FF19:GP19)*VLOOKUP($A19,input,40,FALSE),0)</f>
        <v>0</v>
      </c>
      <c r="H19" s="228">
        <f>IF(Years&gt;2,SUM(GR19:IB19)*VLOOKUP($A19,input,40,FALSE),0)</f>
        <v>0</v>
      </c>
      <c r="I19" s="227">
        <f t="shared" si="141"/>
        <v>940.08817978590344</v>
      </c>
      <c r="J19" s="176">
        <f t="shared" si="142"/>
        <v>16920.40891644614</v>
      </c>
      <c r="K19" s="228">
        <f>SUM(I19:J19)</f>
        <v>17860.497096232044</v>
      </c>
      <c r="L19" s="227">
        <f>(B19*VLOOKUP($A19,input,16,FALSE))+(E19*VLOOKUP($A19,input,30,FALSE))+(G19*VLOOKUP($A19,input,44,FALSE))</f>
        <v>752.07054382872275</v>
      </c>
      <c r="M19" s="176">
        <f>(C19*(VLOOKUP($A19,input,16,FALSE))+(F19*VLOOKUP($A19,input,30,FALSE))+(H19*VLOOKUP($A19,input,44,FALSE)))</f>
        <v>13536.327133156912</v>
      </c>
      <c r="N19" s="228">
        <f>SUM(L19:M19)</f>
        <v>14288.397676985634</v>
      </c>
      <c r="O19" s="330"/>
      <c r="P19" s="176">
        <f t="shared" ref="P19:AX19" si="149">IF(P$1&gt;VLOOKUP($A19,input,7,FALSE),0,IF(VLOOKUP($A19,input,2,FALSE)="R",(VLOOKUP($A19,input,5,FALSE)*VLOOKUP(P$1,CS_RATE,8,FALSE))/((1+Discount_Rate)^(P$1-1)),IF(VLOOKUP($A19,input,2,FALSE)="C",VLOOKUP($A19,input,5,FALSE)*VLOOKUP(P$1,CS_RATE,6,FALSE)/((1+Discount_Rate)^(P$1-1)),0)))</f>
        <v>0.84250392723326228</v>
      </c>
      <c r="Q19" s="176">
        <f t="shared" si="149"/>
        <v>0.80249990144750949</v>
      </c>
      <c r="R19" s="176">
        <f t="shared" si="149"/>
        <v>0.76502135033827445</v>
      </c>
      <c r="S19" s="176">
        <f t="shared" si="149"/>
        <v>0.72919071943361935</v>
      </c>
      <c r="T19" s="176">
        <f t="shared" si="149"/>
        <v>0.69459502069293322</v>
      </c>
      <c r="U19" s="176">
        <f t="shared" si="149"/>
        <v>0.66151409037900522</v>
      </c>
      <c r="V19" s="176">
        <f t="shared" si="149"/>
        <v>0.63021359559882573</v>
      </c>
      <c r="W19" s="176">
        <f t="shared" si="149"/>
        <v>0.60017280925258476</v>
      </c>
      <c r="X19" s="176">
        <f t="shared" si="149"/>
        <v>0.5715357438297971</v>
      </c>
      <c r="Y19" s="176">
        <f t="shared" si="149"/>
        <v>0.54424348152849411</v>
      </c>
      <c r="Z19" s="176">
        <f t="shared" si="149"/>
        <v>0.51829815683491332</v>
      </c>
      <c r="AA19" s="176">
        <f t="shared" si="149"/>
        <v>0.49358970478437214</v>
      </c>
      <c r="AB19" s="176">
        <f t="shared" si="149"/>
        <v>0.47009762874062533</v>
      </c>
      <c r="AC19" s="176">
        <f t="shared" si="149"/>
        <v>0.44772364254254549</v>
      </c>
      <c r="AD19" s="176">
        <f t="shared" si="149"/>
        <v>0.42641453144228941</v>
      </c>
      <c r="AE19" s="176">
        <f t="shared" si="149"/>
        <v>0.4061196134127954</v>
      </c>
      <c r="AF19" s="176">
        <f t="shared" si="149"/>
        <v>0.38679061860461106</v>
      </c>
      <c r="AG19" s="176">
        <f t="shared" si="149"/>
        <v>0.36838157453989157</v>
      </c>
      <c r="AH19" s="176">
        <f t="shared" si="149"/>
        <v>0.3508486967705165</v>
      </c>
      <c r="AI19" s="176">
        <f t="shared" si="149"/>
        <v>0.33415028474025932</v>
      </c>
      <c r="AJ19" s="176">
        <f t="shared" si="149"/>
        <v>0.31824662260332903</v>
      </c>
      <c r="AK19" s="176">
        <f t="shared" si="149"/>
        <v>0.30309988476338745</v>
      </c>
      <c r="AL19" s="176">
        <f t="shared" si="149"/>
        <v>0.28867404590837525</v>
      </c>
      <c r="AM19" s="176">
        <f t="shared" si="149"/>
        <v>0.27493479532716997</v>
      </c>
      <c r="AN19" s="176">
        <f t="shared" si="149"/>
        <v>0.26184945530428722</v>
      </c>
      <c r="AO19" s="176">
        <f t="shared" si="149"/>
        <v>0.24938690339853131</v>
      </c>
      <c r="AP19" s="176">
        <f t="shared" si="149"/>
        <v>0.23751749842074268</v>
      </c>
      <c r="AQ19" s="176">
        <f t="shared" si="149"/>
        <v>0.2262130099345856</v>
      </c>
      <c r="AR19" s="176">
        <f t="shared" si="149"/>
        <v>0.21544655111269892</v>
      </c>
      <c r="AS19" s="176">
        <f t="shared" si="149"/>
        <v>0.20519251478851436</v>
      </c>
      <c r="AT19" s="176">
        <f t="shared" si="149"/>
        <v>0</v>
      </c>
      <c r="AU19" s="176">
        <f t="shared" si="149"/>
        <v>0</v>
      </c>
      <c r="AV19" s="176">
        <f t="shared" si="149"/>
        <v>0</v>
      </c>
      <c r="AW19" s="176">
        <f t="shared" si="149"/>
        <v>0</v>
      </c>
      <c r="AX19" s="176">
        <f t="shared" si="149"/>
        <v>0</v>
      </c>
      <c r="AY19" s="187"/>
      <c r="AZ19" s="176">
        <f t="shared" ref="AZ19:CH19" si="150">IF(AZ$1&gt;VLOOKUP($A19,input,7,FALSE),0,IF(VLOOKUP($A19,input,2,FALSE)="R",(VLOOKUP($A19,input,6,FALSE)*VLOOKUP(AZ$1,CS_RATE,9,FALSE))/((1+Discount_Rate)^(AZ$1-1)),IF(VLOOKUP($A19,input,2,FALSE)="C",VLOOKUP($A19,input,6,FALSE)*VLOOKUP(AZ$1,CS_RATE,7,FALSE)/((1+Discount_Rate)^(AZ$1-1)),0)))</f>
        <v>15.16401468396842</v>
      </c>
      <c r="BA19" s="176">
        <f t="shared" si="150"/>
        <v>14.443992361431453</v>
      </c>
      <c r="BB19" s="176">
        <f t="shared" si="150"/>
        <v>13.769425417606456</v>
      </c>
      <c r="BC19" s="176">
        <f t="shared" si="150"/>
        <v>13.124518971937613</v>
      </c>
      <c r="BD19" s="176">
        <f t="shared" si="150"/>
        <v>12.501839757338931</v>
      </c>
      <c r="BE19" s="176">
        <f t="shared" si="150"/>
        <v>11.906424475789922</v>
      </c>
      <c r="BF19" s="176">
        <f t="shared" si="150"/>
        <v>11.343054802225531</v>
      </c>
      <c r="BG19" s="176">
        <f t="shared" si="150"/>
        <v>10.802358301535831</v>
      </c>
      <c r="BH19" s="176">
        <f t="shared" si="150"/>
        <v>10.286927018024812</v>
      </c>
      <c r="BI19" s="176">
        <f t="shared" si="150"/>
        <v>9.7957005051054349</v>
      </c>
      <c r="BJ19" s="176">
        <f t="shared" si="150"/>
        <v>9.3287171808545786</v>
      </c>
      <c r="BK19" s="176">
        <f t="shared" si="150"/>
        <v>8.8839960138649339</v>
      </c>
      <c r="BL19" s="176">
        <f t="shared" si="150"/>
        <v>8.4611680903748514</v>
      </c>
      <c r="BM19" s="176">
        <f t="shared" si="150"/>
        <v>8.0584643826772915</v>
      </c>
      <c r="BN19" s="176">
        <f t="shared" si="150"/>
        <v>7.6749270920111892</v>
      </c>
      <c r="BO19" s="176">
        <f t="shared" si="150"/>
        <v>7.3096440054149943</v>
      </c>
      <c r="BP19" s="176">
        <f t="shared" si="150"/>
        <v>6.9617463261006689</v>
      </c>
      <c r="BQ19" s="176">
        <f t="shared" si="150"/>
        <v>6.6304066070895553</v>
      </c>
      <c r="BR19" s="176">
        <f t="shared" si="150"/>
        <v>6.3148367831955294</v>
      </c>
      <c r="BS19" s="176">
        <f t="shared" si="150"/>
        <v>6.0142862966745714</v>
      </c>
      <c r="BT19" s="176">
        <f t="shared" si="150"/>
        <v>5.7280403120828423</v>
      </c>
      <c r="BU19" s="176">
        <f t="shared" si="150"/>
        <v>5.4554180160973891</v>
      </c>
      <c r="BV19" s="176">
        <f t="shared" si="150"/>
        <v>5.1957709982557727</v>
      </c>
      <c r="BW19" s="176">
        <f t="shared" si="150"/>
        <v>4.9484817087633166</v>
      </c>
      <c r="BX19" s="176">
        <f t="shared" si="150"/>
        <v>4.7129619897000063</v>
      </c>
      <c r="BY19" s="176">
        <f t="shared" si="150"/>
        <v>4.4886516761336237</v>
      </c>
      <c r="BZ19" s="176">
        <f t="shared" si="150"/>
        <v>4.2750172638119794</v>
      </c>
      <c r="CA19" s="176">
        <f t="shared" si="150"/>
        <v>4.071550640265456</v>
      </c>
      <c r="CB19" s="176">
        <f t="shared" si="150"/>
        <v>3.8777678763018781</v>
      </c>
      <c r="CC19" s="176">
        <f t="shared" si="150"/>
        <v>3.6932080750193963</v>
      </c>
      <c r="CD19" s="176">
        <f t="shared" si="150"/>
        <v>0</v>
      </c>
      <c r="CE19" s="176">
        <f t="shared" si="150"/>
        <v>0</v>
      </c>
      <c r="CF19" s="176">
        <f t="shared" si="150"/>
        <v>0</v>
      </c>
      <c r="CG19" s="176">
        <f t="shared" si="150"/>
        <v>0</v>
      </c>
      <c r="CH19" s="176">
        <f t="shared" si="150"/>
        <v>0</v>
      </c>
      <c r="CJ19" s="176">
        <v>0</v>
      </c>
      <c r="CK19" s="176">
        <f t="shared" ref="CK19:DS19" si="151">IF(CK$1-1&gt;VLOOKUP($A19,input,7,FALSE),0,IF(VLOOKUP($A19,input,2,FALSE)="R",(VLOOKUP($A19,input,19,FALSE)*VLOOKUP(CK$1,CS_RATE,8,FALSE))/((1+Discount_Rate)^(CK$1-1)),IF(VLOOKUP($A19,input,2,FALSE)="C",VLOOKUP($A19,input,19,FALSE)*VLOOKUP(CK$1,CS_RATE,6,FALSE)/((1+Discount_Rate)^(CK$1-1)),0)))</f>
        <v>0.80249990144750949</v>
      </c>
      <c r="CL19" s="176">
        <f t="shared" si="151"/>
        <v>0.76502135033827445</v>
      </c>
      <c r="CM19" s="176">
        <f t="shared" si="151"/>
        <v>0.72919071943361935</v>
      </c>
      <c r="CN19" s="176">
        <f t="shared" si="151"/>
        <v>0.69459502069293322</v>
      </c>
      <c r="CO19" s="176">
        <f t="shared" si="151"/>
        <v>0.66151409037900522</v>
      </c>
      <c r="CP19" s="176">
        <f t="shared" si="151"/>
        <v>0.63021359559882573</v>
      </c>
      <c r="CQ19" s="176">
        <f t="shared" si="151"/>
        <v>0.60017280925258476</v>
      </c>
      <c r="CR19" s="176">
        <f t="shared" si="151"/>
        <v>0.5715357438297971</v>
      </c>
      <c r="CS19" s="176">
        <f t="shared" si="151"/>
        <v>0.54424348152849411</v>
      </c>
      <c r="CT19" s="176">
        <f t="shared" si="151"/>
        <v>0.51829815683491332</v>
      </c>
      <c r="CU19" s="176">
        <f t="shared" si="151"/>
        <v>0.49358970478437214</v>
      </c>
      <c r="CV19" s="176">
        <f t="shared" si="151"/>
        <v>0.47009762874062533</v>
      </c>
      <c r="CW19" s="176">
        <f t="shared" si="151"/>
        <v>0.44772364254254549</v>
      </c>
      <c r="CX19" s="176">
        <f t="shared" si="151"/>
        <v>0.42641453144228941</v>
      </c>
      <c r="CY19" s="176">
        <f t="shared" si="151"/>
        <v>0.4061196134127954</v>
      </c>
      <c r="CZ19" s="176">
        <f t="shared" si="151"/>
        <v>0.38679061860461106</v>
      </c>
      <c r="DA19" s="176">
        <f t="shared" si="151"/>
        <v>0.36838157453989157</v>
      </c>
      <c r="DB19" s="176">
        <f t="shared" si="151"/>
        <v>0.3508486967705165</v>
      </c>
      <c r="DC19" s="176">
        <f t="shared" si="151"/>
        <v>0.33415028474025932</v>
      </c>
      <c r="DD19" s="176">
        <f t="shared" si="151"/>
        <v>0.31824662260332903</v>
      </c>
      <c r="DE19" s="176">
        <f t="shared" si="151"/>
        <v>0.30309988476338745</v>
      </c>
      <c r="DF19" s="176">
        <f t="shared" si="151"/>
        <v>0.28867404590837525</v>
      </c>
      <c r="DG19" s="176">
        <f t="shared" si="151"/>
        <v>0.27493479532716997</v>
      </c>
      <c r="DH19" s="176">
        <f t="shared" si="151"/>
        <v>0.26184945530428722</v>
      </c>
      <c r="DI19" s="176">
        <f t="shared" si="151"/>
        <v>0.24938690339853131</v>
      </c>
      <c r="DJ19" s="176">
        <f t="shared" si="151"/>
        <v>0.23751749842074268</v>
      </c>
      <c r="DK19" s="176">
        <f t="shared" si="151"/>
        <v>0.2262130099345856</v>
      </c>
      <c r="DL19" s="176">
        <f t="shared" si="151"/>
        <v>0.21544655111269892</v>
      </c>
      <c r="DM19" s="176">
        <f t="shared" si="151"/>
        <v>0.20519251478851436</v>
      </c>
      <c r="DN19" s="176">
        <f t="shared" si="151"/>
        <v>0.19542651255164589</v>
      </c>
      <c r="DO19" s="176">
        <f t="shared" si="151"/>
        <v>0</v>
      </c>
      <c r="DP19" s="176">
        <f t="shared" si="151"/>
        <v>0</v>
      </c>
      <c r="DQ19" s="176">
        <f t="shared" si="151"/>
        <v>0</v>
      </c>
      <c r="DR19" s="176">
        <f t="shared" si="151"/>
        <v>0</v>
      </c>
      <c r="DS19" s="176">
        <f t="shared" si="151"/>
        <v>0</v>
      </c>
      <c r="DT19" s="187"/>
      <c r="DU19" s="176">
        <v>0</v>
      </c>
      <c r="DV19" s="176">
        <f t="shared" ref="DV19:FD19" si="152">IF(DV$1-1&gt;VLOOKUP($A19,input,7,FALSE),0,IF(VLOOKUP($A19,input,2,FALSE)="R",(VLOOKUP($A19,input,20,FALSE)*VLOOKUP(DV$1,CS_RATE,9,FALSE))/((1+Discount_Rate)^(DV$1-1)),IF(VLOOKUP($A19,input,2,FALSE)="C",VLOOKUP($A19,input,20,FALSE)*VLOOKUP(DV$1,CS_RATE,7,FALSE)/((1+Discount_Rate)^(DV$1-1)),0)))</f>
        <v>14.443992361431453</v>
      </c>
      <c r="DW19" s="176">
        <f t="shared" si="152"/>
        <v>13.769425417606456</v>
      </c>
      <c r="DX19" s="176">
        <f t="shared" si="152"/>
        <v>13.124518971937613</v>
      </c>
      <c r="DY19" s="176">
        <f t="shared" si="152"/>
        <v>12.501839757338931</v>
      </c>
      <c r="DZ19" s="176">
        <f t="shared" si="152"/>
        <v>11.906424475789922</v>
      </c>
      <c r="EA19" s="176">
        <f t="shared" si="152"/>
        <v>11.343054802225531</v>
      </c>
      <c r="EB19" s="176">
        <f t="shared" si="152"/>
        <v>10.802358301535831</v>
      </c>
      <c r="EC19" s="176">
        <f t="shared" si="152"/>
        <v>10.286927018024812</v>
      </c>
      <c r="ED19" s="176">
        <f t="shared" si="152"/>
        <v>9.7957005051054349</v>
      </c>
      <c r="EE19" s="176">
        <f t="shared" si="152"/>
        <v>9.3287171808545786</v>
      </c>
      <c r="EF19" s="176">
        <f t="shared" si="152"/>
        <v>8.8839960138649339</v>
      </c>
      <c r="EG19" s="176">
        <f t="shared" si="152"/>
        <v>8.4611680903748514</v>
      </c>
      <c r="EH19" s="176">
        <f t="shared" si="152"/>
        <v>8.0584643826772915</v>
      </c>
      <c r="EI19" s="176">
        <f t="shared" si="152"/>
        <v>7.6749270920111892</v>
      </c>
      <c r="EJ19" s="176">
        <f t="shared" si="152"/>
        <v>7.3096440054149943</v>
      </c>
      <c r="EK19" s="176">
        <f t="shared" si="152"/>
        <v>6.9617463261006689</v>
      </c>
      <c r="EL19" s="176">
        <f t="shared" si="152"/>
        <v>6.6304066070895553</v>
      </c>
      <c r="EM19" s="176">
        <f t="shared" si="152"/>
        <v>6.3148367831955294</v>
      </c>
      <c r="EN19" s="176">
        <f t="shared" si="152"/>
        <v>6.0142862966745714</v>
      </c>
      <c r="EO19" s="176">
        <f t="shared" si="152"/>
        <v>5.7280403120828423</v>
      </c>
      <c r="EP19" s="176">
        <f t="shared" si="152"/>
        <v>5.4554180160973891</v>
      </c>
      <c r="EQ19" s="176">
        <f t="shared" si="152"/>
        <v>5.1957709982557727</v>
      </c>
      <c r="ER19" s="176">
        <f t="shared" si="152"/>
        <v>4.9484817087633166</v>
      </c>
      <c r="ES19" s="176">
        <f t="shared" si="152"/>
        <v>4.7129619897000063</v>
      </c>
      <c r="ET19" s="176">
        <f t="shared" si="152"/>
        <v>4.4886516761336237</v>
      </c>
      <c r="EU19" s="176">
        <f t="shared" si="152"/>
        <v>4.2750172638119794</v>
      </c>
      <c r="EV19" s="176">
        <f t="shared" si="152"/>
        <v>4.071550640265456</v>
      </c>
      <c r="EW19" s="176">
        <f t="shared" si="152"/>
        <v>3.8777678763018781</v>
      </c>
      <c r="EX19" s="176">
        <f t="shared" si="152"/>
        <v>3.6932080750193963</v>
      </c>
      <c r="EY19" s="176">
        <f t="shared" si="152"/>
        <v>3.5174322755998411</v>
      </c>
      <c r="EZ19" s="176">
        <f t="shared" si="152"/>
        <v>0</v>
      </c>
      <c r="FA19" s="176">
        <f t="shared" si="152"/>
        <v>0</v>
      </c>
      <c r="FB19" s="176">
        <f t="shared" si="152"/>
        <v>0</v>
      </c>
      <c r="FC19" s="176">
        <f t="shared" si="152"/>
        <v>0</v>
      </c>
      <c r="FD19" s="176">
        <f t="shared" si="152"/>
        <v>0</v>
      </c>
      <c r="FF19" s="176">
        <v>0</v>
      </c>
      <c r="FG19" s="176">
        <v>0</v>
      </c>
      <c r="FH19" s="176">
        <f t="shared" ref="FH19:GP19" si="153">IF(FH$1-2&gt;VLOOKUP($A19,input,7,FALSE),0,IF(VLOOKUP($A19,input,2,FALSE)="R",(VLOOKUP($A19,input,33,FALSE)*VLOOKUP(FH$1,CS_RATE,8,FALSE))/((1+Discount_Rate)^(FH$1-1)),IF(VLOOKUP($A19,input,2,FALSE)="C",VLOOKUP($A19,input,33,FALSE)*VLOOKUP(FH$1,CS_RATE,6,FALSE)/((1+Discount_Rate)^(FH$1-1)),0)))</f>
        <v>0.76502135033827445</v>
      </c>
      <c r="FI19" s="176">
        <f t="shared" si="153"/>
        <v>0.72919071943361935</v>
      </c>
      <c r="FJ19" s="176">
        <f t="shared" si="153"/>
        <v>0.69459502069293322</v>
      </c>
      <c r="FK19" s="176">
        <f t="shared" si="153"/>
        <v>0.66151409037900522</v>
      </c>
      <c r="FL19" s="176">
        <f t="shared" si="153"/>
        <v>0.63021359559882573</v>
      </c>
      <c r="FM19" s="176">
        <f t="shared" si="153"/>
        <v>0.60017280925258476</v>
      </c>
      <c r="FN19" s="176">
        <f t="shared" si="153"/>
        <v>0.5715357438297971</v>
      </c>
      <c r="FO19" s="176">
        <f t="shared" si="153"/>
        <v>0.54424348152849411</v>
      </c>
      <c r="FP19" s="176">
        <f t="shared" si="153"/>
        <v>0.51829815683491332</v>
      </c>
      <c r="FQ19" s="176">
        <f t="shared" si="153"/>
        <v>0.49358970478437214</v>
      </c>
      <c r="FR19" s="176">
        <f t="shared" si="153"/>
        <v>0.47009762874062533</v>
      </c>
      <c r="FS19" s="176">
        <f t="shared" si="153"/>
        <v>0.44772364254254549</v>
      </c>
      <c r="FT19" s="176">
        <f t="shared" si="153"/>
        <v>0.42641453144228941</v>
      </c>
      <c r="FU19" s="176">
        <f t="shared" si="153"/>
        <v>0.4061196134127954</v>
      </c>
      <c r="FV19" s="176">
        <f t="shared" si="153"/>
        <v>0.38679061860461106</v>
      </c>
      <c r="FW19" s="176">
        <f t="shared" si="153"/>
        <v>0.36838157453989157</v>
      </c>
      <c r="FX19" s="176">
        <f t="shared" si="153"/>
        <v>0.3508486967705165</v>
      </c>
      <c r="FY19" s="176">
        <f t="shared" si="153"/>
        <v>0.33415028474025932</v>
      </c>
      <c r="FZ19" s="176">
        <f t="shared" si="153"/>
        <v>0.31824662260332903</v>
      </c>
      <c r="GA19" s="176">
        <f t="shared" si="153"/>
        <v>0.30309988476338745</v>
      </c>
      <c r="GB19" s="176">
        <f t="shared" si="153"/>
        <v>0.28867404590837525</v>
      </c>
      <c r="GC19" s="176">
        <f t="shared" si="153"/>
        <v>0.27493479532716997</v>
      </c>
      <c r="GD19" s="176">
        <f t="shared" si="153"/>
        <v>0.26184945530428722</v>
      </c>
      <c r="GE19" s="176">
        <f t="shared" si="153"/>
        <v>0.24938690339853131</v>
      </c>
      <c r="GF19" s="176">
        <f t="shared" si="153"/>
        <v>0.23751749842074268</v>
      </c>
      <c r="GG19" s="176">
        <f t="shared" si="153"/>
        <v>0.2262130099345856</v>
      </c>
      <c r="GH19" s="176">
        <f t="shared" si="153"/>
        <v>0.21544655111269892</v>
      </c>
      <c r="GI19" s="176">
        <f t="shared" si="153"/>
        <v>0.20519251478851436</v>
      </c>
      <c r="GJ19" s="176">
        <f t="shared" si="153"/>
        <v>0.19542651255164589</v>
      </c>
      <c r="GK19" s="176">
        <f t="shared" si="153"/>
        <v>0.18612531674199437</v>
      </c>
      <c r="GL19" s="176">
        <f t="shared" si="153"/>
        <v>0</v>
      </c>
      <c r="GM19" s="176">
        <f t="shared" si="153"/>
        <v>0</v>
      </c>
      <c r="GN19" s="176">
        <f t="shared" si="153"/>
        <v>0</v>
      </c>
      <c r="GO19" s="176">
        <f t="shared" si="153"/>
        <v>0</v>
      </c>
      <c r="GP19" s="176">
        <f t="shared" si="153"/>
        <v>0</v>
      </c>
      <c r="GQ19" s="187"/>
      <c r="GR19" s="176">
        <v>0</v>
      </c>
      <c r="GS19" s="176">
        <v>0</v>
      </c>
      <c r="GT19" s="176">
        <f t="shared" ref="GT19:IB19" si="154">IF(GT$1-2&gt;VLOOKUP($A19,input,7,FALSE),0,IF(VLOOKUP($A19,input,2,FALSE)="R",(VLOOKUP($A19,input,34,FALSE)*VLOOKUP(GT$1,CS_RATE,9,FALSE))/((1+Discount_Rate)^(GT$1-1)),IF(VLOOKUP($A19,input,2,FALSE)="C",VLOOKUP($A19,input,34,FALSE)*VLOOKUP(GT$1,CS_RATE,7,FALSE)/((1+Discount_Rate)^(GT$1-1)),0)))</f>
        <v>13.769425417606456</v>
      </c>
      <c r="GU19" s="176">
        <f t="shared" si="154"/>
        <v>13.124518971937613</v>
      </c>
      <c r="GV19" s="176">
        <f t="shared" si="154"/>
        <v>12.501839757338931</v>
      </c>
      <c r="GW19" s="176">
        <f t="shared" si="154"/>
        <v>11.906424475789922</v>
      </c>
      <c r="GX19" s="176">
        <f t="shared" si="154"/>
        <v>11.343054802225531</v>
      </c>
      <c r="GY19" s="176">
        <f t="shared" si="154"/>
        <v>10.802358301535831</v>
      </c>
      <c r="GZ19" s="176">
        <f t="shared" si="154"/>
        <v>10.286927018024812</v>
      </c>
      <c r="HA19" s="176">
        <f t="shared" si="154"/>
        <v>9.7957005051054349</v>
      </c>
      <c r="HB19" s="176">
        <f t="shared" si="154"/>
        <v>9.3287171808545786</v>
      </c>
      <c r="HC19" s="176">
        <f t="shared" si="154"/>
        <v>8.8839960138649339</v>
      </c>
      <c r="HD19" s="176">
        <f t="shared" si="154"/>
        <v>8.4611680903748514</v>
      </c>
      <c r="HE19" s="176">
        <f t="shared" si="154"/>
        <v>8.0584643826772915</v>
      </c>
      <c r="HF19" s="176">
        <f t="shared" si="154"/>
        <v>7.6749270920111892</v>
      </c>
      <c r="HG19" s="176">
        <f t="shared" si="154"/>
        <v>7.3096440054149943</v>
      </c>
      <c r="HH19" s="176">
        <f t="shared" si="154"/>
        <v>6.9617463261006689</v>
      </c>
      <c r="HI19" s="176">
        <f t="shared" si="154"/>
        <v>6.6304066070895553</v>
      </c>
      <c r="HJ19" s="176">
        <f t="shared" si="154"/>
        <v>6.3148367831955294</v>
      </c>
      <c r="HK19" s="176">
        <f t="shared" si="154"/>
        <v>6.0142862966745714</v>
      </c>
      <c r="HL19" s="176">
        <f t="shared" si="154"/>
        <v>5.7280403120828423</v>
      </c>
      <c r="HM19" s="176">
        <f t="shared" si="154"/>
        <v>5.4554180160973891</v>
      </c>
      <c r="HN19" s="176">
        <f t="shared" si="154"/>
        <v>5.1957709982557727</v>
      </c>
      <c r="HO19" s="176">
        <f t="shared" si="154"/>
        <v>4.9484817087633166</v>
      </c>
      <c r="HP19" s="176">
        <f t="shared" si="154"/>
        <v>4.7129619897000063</v>
      </c>
      <c r="HQ19" s="176">
        <f t="shared" si="154"/>
        <v>4.4886516761336237</v>
      </c>
      <c r="HR19" s="176">
        <f t="shared" si="154"/>
        <v>4.2750172638119794</v>
      </c>
      <c r="HS19" s="176">
        <f t="shared" si="154"/>
        <v>4.071550640265456</v>
      </c>
      <c r="HT19" s="176">
        <f t="shared" si="154"/>
        <v>3.8777678763018781</v>
      </c>
      <c r="HU19" s="176">
        <f t="shared" si="154"/>
        <v>3.6932080750193963</v>
      </c>
      <c r="HV19" s="176">
        <f t="shared" si="154"/>
        <v>3.5174322755998411</v>
      </c>
      <c r="HW19" s="176">
        <f t="shared" si="154"/>
        <v>3.3500224092753004</v>
      </c>
      <c r="HX19" s="176">
        <f t="shared" si="154"/>
        <v>0</v>
      </c>
      <c r="HY19" s="176">
        <f t="shared" si="154"/>
        <v>0</v>
      </c>
      <c r="HZ19" s="176">
        <f t="shared" si="154"/>
        <v>0</v>
      </c>
      <c r="IA19" s="176">
        <f t="shared" si="154"/>
        <v>0</v>
      </c>
      <c r="IB19" s="176">
        <f t="shared" si="154"/>
        <v>0</v>
      </c>
      <c r="IC19" s="176"/>
      <c r="ID19" s="176"/>
    </row>
    <row r="20" spans="1:238" s="144" customFormat="1">
      <c r="A20" s="236" t="s">
        <v>252</v>
      </c>
      <c r="B20" s="226">
        <f t="shared" ref="B20" si="155">SUM(P20:AX20)*VLOOKUP($A20,input,12,FALSE)</f>
        <v>0</v>
      </c>
      <c r="C20" s="329">
        <f t="shared" ref="C20" si="156">SUM(AZ20:CH20)*VLOOKUP($A20,input,12,FALSE)</f>
        <v>62861.655378019532</v>
      </c>
      <c r="D20" s="331">
        <f t="shared" ref="D20" si="157">SUM(B20:C20)</f>
        <v>62861.655378019532</v>
      </c>
      <c r="E20" s="227">
        <f t="shared" ref="E20" si="158">IF(Years&gt;1,SUM(CJ20:DS20)*VLOOKUP($A20,input,26,FALSE),0)</f>
        <v>0</v>
      </c>
      <c r="F20" s="228">
        <f t="shared" ref="F20" si="159">IF(Years&gt;1,SUM(DU20:FD20)*VLOOKUP($A20,input,26,FALSE),0)</f>
        <v>0</v>
      </c>
      <c r="G20" s="227">
        <f t="shared" ref="G20" si="160">IF(Years&gt;2,SUM(FF20:GP20)*VLOOKUP($A20,input,40,FALSE),0)</f>
        <v>0</v>
      </c>
      <c r="H20" s="228">
        <f t="shared" ref="H20" si="161">IF(Years&gt;2,SUM(GR20:IB20)*VLOOKUP($A20,input,40,FALSE),0)</f>
        <v>0</v>
      </c>
      <c r="I20" s="227">
        <f t="shared" ref="I20" si="162">B20+E20+G20</f>
        <v>0</v>
      </c>
      <c r="J20" s="176">
        <f t="shared" ref="J20" si="163">C20+F20+H20</f>
        <v>62861.655378019532</v>
      </c>
      <c r="K20" s="228">
        <f t="shared" ref="K20" si="164">SUM(I20:J20)</f>
        <v>62861.655378019532</v>
      </c>
      <c r="L20" s="227">
        <f t="shared" ref="L20" si="165">(B20*VLOOKUP($A20,input,16,FALSE))+(E20*VLOOKUP($A20,input,30,FALSE))+(G20*VLOOKUP($A20,input,44,FALSE))</f>
        <v>0</v>
      </c>
      <c r="M20" s="176">
        <f t="shared" ref="M20" si="166">(C20*(VLOOKUP($A20,input,16,FALSE))+(F20*VLOOKUP($A20,input,30,FALSE))+(H20*VLOOKUP($A20,input,44,FALSE)))</f>
        <v>50289.324302415625</v>
      </c>
      <c r="N20" s="228">
        <f t="shared" ref="N20" si="167">SUM(L20:M20)</f>
        <v>50289.324302415625</v>
      </c>
      <c r="O20" s="330"/>
      <c r="P20" s="176">
        <f t="shared" si="122"/>
        <v>0</v>
      </c>
      <c r="Q20" s="176">
        <f t="shared" si="122"/>
        <v>0</v>
      </c>
      <c r="R20" s="176">
        <f t="shared" si="122"/>
        <v>0</v>
      </c>
      <c r="S20" s="176">
        <f t="shared" si="122"/>
        <v>0</v>
      </c>
      <c r="T20" s="176">
        <f t="shared" si="122"/>
        <v>0</v>
      </c>
      <c r="U20" s="176">
        <f t="shared" si="122"/>
        <v>0</v>
      </c>
      <c r="V20" s="176">
        <f t="shared" si="122"/>
        <v>0</v>
      </c>
      <c r="W20" s="176">
        <f t="shared" si="122"/>
        <v>0</v>
      </c>
      <c r="X20" s="176">
        <f t="shared" si="122"/>
        <v>0</v>
      </c>
      <c r="Y20" s="176">
        <f t="shared" si="122"/>
        <v>0</v>
      </c>
      <c r="Z20" s="176">
        <f t="shared" si="122"/>
        <v>0</v>
      </c>
      <c r="AA20" s="176">
        <f t="shared" si="122"/>
        <v>0</v>
      </c>
      <c r="AB20" s="176">
        <f t="shared" si="122"/>
        <v>0</v>
      </c>
      <c r="AC20" s="176">
        <f t="shared" si="122"/>
        <v>0</v>
      </c>
      <c r="AD20" s="176">
        <f t="shared" si="122"/>
        <v>0</v>
      </c>
      <c r="AE20" s="176">
        <f t="shared" si="122"/>
        <v>0</v>
      </c>
      <c r="AF20" s="176">
        <f t="shared" si="7"/>
        <v>0</v>
      </c>
      <c r="AG20" s="176">
        <f t="shared" si="7"/>
        <v>0</v>
      </c>
      <c r="AH20" s="176">
        <f t="shared" si="7"/>
        <v>0</v>
      </c>
      <c r="AI20" s="176">
        <f t="shared" si="7"/>
        <v>0</v>
      </c>
      <c r="AJ20" s="176">
        <f t="shared" si="7"/>
        <v>0</v>
      </c>
      <c r="AK20" s="176">
        <f t="shared" si="7"/>
        <v>0</v>
      </c>
      <c r="AL20" s="176">
        <f t="shared" si="7"/>
        <v>0</v>
      </c>
      <c r="AM20" s="176">
        <f t="shared" si="7"/>
        <v>0</v>
      </c>
      <c r="AN20" s="176">
        <f t="shared" si="7"/>
        <v>0</v>
      </c>
      <c r="AO20" s="176">
        <f t="shared" si="7"/>
        <v>0</v>
      </c>
      <c r="AP20" s="176">
        <f t="shared" si="123"/>
        <v>0</v>
      </c>
      <c r="AQ20" s="176">
        <f t="shared" si="123"/>
        <v>0</v>
      </c>
      <c r="AR20" s="176">
        <f t="shared" si="123"/>
        <v>0</v>
      </c>
      <c r="AS20" s="176">
        <f t="shared" si="123"/>
        <v>0</v>
      </c>
      <c r="AT20" s="176">
        <f t="shared" si="123"/>
        <v>0</v>
      </c>
      <c r="AU20" s="176">
        <f t="shared" si="123"/>
        <v>0</v>
      </c>
      <c r="AV20" s="176">
        <f t="shared" si="123"/>
        <v>0</v>
      </c>
      <c r="AW20" s="176">
        <f t="shared" si="123"/>
        <v>0</v>
      </c>
      <c r="AX20" s="176">
        <f t="shared" si="123"/>
        <v>0</v>
      </c>
      <c r="AY20" s="187"/>
      <c r="AZ20" s="176">
        <f t="shared" si="124"/>
        <v>7.7744243445108525</v>
      </c>
      <c r="BA20" s="176">
        <f t="shared" si="124"/>
        <v>7.4052767810466307</v>
      </c>
      <c r="BB20" s="176">
        <f t="shared" si="124"/>
        <v>7.0594336926974899</v>
      </c>
      <c r="BC20" s="176">
        <f t="shared" si="124"/>
        <v>6.7287972170918282</v>
      </c>
      <c r="BD20" s="176">
        <f t="shared" si="124"/>
        <v>6.4095563995585394</v>
      </c>
      <c r="BE20" s="176">
        <f t="shared" si="124"/>
        <v>6.104293502071223</v>
      </c>
      <c r="BF20" s="176">
        <f t="shared" si="124"/>
        <v>5.8154600370292391</v>
      </c>
      <c r="BG20" s="176">
        <f t="shared" si="124"/>
        <v>5.5382508595415691</v>
      </c>
      <c r="BH20" s="176">
        <f t="shared" si="124"/>
        <v>5.273994882350582</v>
      </c>
      <c r="BI20" s="176">
        <f t="shared" si="124"/>
        <v>5.0221484260986582</v>
      </c>
      <c r="BJ20" s="176">
        <f t="shared" si="124"/>
        <v>4.7827311873132929</v>
      </c>
      <c r="BK20" s="176">
        <f t="shared" si="124"/>
        <v>4.5547275128761511</v>
      </c>
      <c r="BL20" s="176">
        <f t="shared" si="124"/>
        <v>4.3379482647397341</v>
      </c>
      <c r="BM20" s="176">
        <f t="shared" si="124"/>
        <v>4.1314864817622619</v>
      </c>
      <c r="BN20" s="176">
        <f t="shared" si="124"/>
        <v>3.9348511110029167</v>
      </c>
      <c r="BO20" s="176">
        <f t="shared" si="124"/>
        <v>3.7475744708613146</v>
      </c>
      <c r="BP20" s="176">
        <f t="shared" si="10"/>
        <v>3.5692111387340009</v>
      </c>
      <c r="BQ20" s="176">
        <f t="shared" si="10"/>
        <v>3.3993368916121791</v>
      </c>
      <c r="BR20" s="176">
        <f t="shared" si="10"/>
        <v>3.2375476971010144</v>
      </c>
      <c r="BS20" s="176">
        <f t="shared" si="10"/>
        <v>3.0834587524606878</v>
      </c>
      <c r="BT20" s="176">
        <f t="shared" si="10"/>
        <v>2.9367035693836669</v>
      </c>
      <c r="BU20" s="176">
        <f t="shared" si="10"/>
        <v>2.7969331023313964</v>
      </c>
      <c r="BV20" s="176">
        <f t="shared" si="10"/>
        <v>2.6638149183572275</v>
      </c>
      <c r="BW20" s="176">
        <f t="shared" si="10"/>
        <v>2.5370324064410745</v>
      </c>
      <c r="BX20" s="176">
        <f t="shared" si="10"/>
        <v>2.4162840244552708</v>
      </c>
      <c r="BY20" s="176">
        <f t="shared" si="10"/>
        <v>2.3012825819705838</v>
      </c>
      <c r="BZ20" s="176">
        <f t="shared" si="125"/>
        <v>2.1917545571966057</v>
      </c>
      <c r="CA20" s="176">
        <f t="shared" si="125"/>
        <v>2.0874394464319179</v>
      </c>
      <c r="CB20" s="176">
        <f t="shared" si="125"/>
        <v>1.9880891444767381</v>
      </c>
      <c r="CC20" s="176">
        <f t="shared" si="125"/>
        <v>1.8934673545344252</v>
      </c>
      <c r="CD20" s="176">
        <f t="shared" si="125"/>
        <v>0</v>
      </c>
      <c r="CE20" s="176">
        <f t="shared" si="125"/>
        <v>0</v>
      </c>
      <c r="CF20" s="176">
        <f t="shared" si="125"/>
        <v>0</v>
      </c>
      <c r="CG20" s="176">
        <f t="shared" si="125"/>
        <v>0</v>
      </c>
      <c r="CH20" s="176">
        <f t="shared" si="125"/>
        <v>0</v>
      </c>
      <c r="CJ20" s="176">
        <v>0</v>
      </c>
      <c r="CK20" s="176">
        <f t="shared" si="126"/>
        <v>0</v>
      </c>
      <c r="CL20" s="176">
        <f t="shared" si="126"/>
        <v>0</v>
      </c>
      <c r="CM20" s="176">
        <f t="shared" si="126"/>
        <v>0</v>
      </c>
      <c r="CN20" s="176">
        <f t="shared" si="126"/>
        <v>0</v>
      </c>
      <c r="CO20" s="176">
        <f t="shared" si="126"/>
        <v>0</v>
      </c>
      <c r="CP20" s="176">
        <f t="shared" si="126"/>
        <v>0</v>
      </c>
      <c r="CQ20" s="176">
        <f t="shared" si="126"/>
        <v>0</v>
      </c>
      <c r="CR20" s="176">
        <f t="shared" si="126"/>
        <v>0</v>
      </c>
      <c r="CS20" s="176">
        <f t="shared" si="126"/>
        <v>0</v>
      </c>
      <c r="CT20" s="176">
        <f t="shared" si="126"/>
        <v>0</v>
      </c>
      <c r="CU20" s="176">
        <f t="shared" si="126"/>
        <v>0</v>
      </c>
      <c r="CV20" s="176">
        <f t="shared" si="126"/>
        <v>0</v>
      </c>
      <c r="CW20" s="176">
        <f t="shared" si="126"/>
        <v>0</v>
      </c>
      <c r="CX20" s="176">
        <f t="shared" si="126"/>
        <v>0</v>
      </c>
      <c r="CY20" s="176">
        <f t="shared" si="126"/>
        <v>0</v>
      </c>
      <c r="CZ20" s="176">
        <f t="shared" si="126"/>
        <v>0</v>
      </c>
      <c r="DA20" s="176">
        <f t="shared" si="13"/>
        <v>0</v>
      </c>
      <c r="DB20" s="176">
        <f t="shared" si="13"/>
        <v>0</v>
      </c>
      <c r="DC20" s="176">
        <f t="shared" si="13"/>
        <v>0</v>
      </c>
      <c r="DD20" s="176">
        <f t="shared" si="13"/>
        <v>0</v>
      </c>
      <c r="DE20" s="176">
        <f t="shared" si="13"/>
        <v>0</v>
      </c>
      <c r="DF20" s="176">
        <f t="shared" si="13"/>
        <v>0</v>
      </c>
      <c r="DG20" s="176">
        <f t="shared" si="13"/>
        <v>0</v>
      </c>
      <c r="DH20" s="176">
        <f t="shared" si="13"/>
        <v>0</v>
      </c>
      <c r="DI20" s="176">
        <f t="shared" si="13"/>
        <v>0</v>
      </c>
      <c r="DJ20" s="176">
        <f t="shared" si="13"/>
        <v>0</v>
      </c>
      <c r="DK20" s="176">
        <f t="shared" si="127"/>
        <v>0</v>
      </c>
      <c r="DL20" s="176">
        <f t="shared" si="127"/>
        <v>0</v>
      </c>
      <c r="DM20" s="176">
        <f t="shared" si="127"/>
        <v>0</v>
      </c>
      <c r="DN20" s="176">
        <f t="shared" si="127"/>
        <v>0</v>
      </c>
      <c r="DO20" s="176">
        <f t="shared" si="127"/>
        <v>0</v>
      </c>
      <c r="DP20" s="176">
        <f t="shared" si="127"/>
        <v>0</v>
      </c>
      <c r="DQ20" s="176">
        <f t="shared" si="127"/>
        <v>0</v>
      </c>
      <c r="DR20" s="176">
        <f t="shared" si="127"/>
        <v>0</v>
      </c>
      <c r="DS20" s="176">
        <f t="shared" si="127"/>
        <v>0</v>
      </c>
      <c r="DT20" s="187"/>
      <c r="DU20" s="176">
        <v>0</v>
      </c>
      <c r="DV20" s="176">
        <f t="shared" si="128"/>
        <v>7.4052767810466307</v>
      </c>
      <c r="DW20" s="176">
        <f t="shared" si="128"/>
        <v>7.0594336926974899</v>
      </c>
      <c r="DX20" s="176">
        <f t="shared" si="128"/>
        <v>6.7287972170918282</v>
      </c>
      <c r="DY20" s="176">
        <f t="shared" si="128"/>
        <v>6.4095563995585394</v>
      </c>
      <c r="DZ20" s="176">
        <f t="shared" si="128"/>
        <v>6.104293502071223</v>
      </c>
      <c r="EA20" s="176">
        <f t="shared" si="128"/>
        <v>5.8154600370292391</v>
      </c>
      <c r="EB20" s="176">
        <f t="shared" si="128"/>
        <v>5.5382508595415691</v>
      </c>
      <c r="EC20" s="176">
        <f t="shared" si="128"/>
        <v>5.273994882350582</v>
      </c>
      <c r="ED20" s="176">
        <f t="shared" si="128"/>
        <v>5.0221484260986582</v>
      </c>
      <c r="EE20" s="176">
        <f t="shared" si="128"/>
        <v>4.7827311873132929</v>
      </c>
      <c r="EF20" s="176">
        <f t="shared" si="128"/>
        <v>4.5547275128761511</v>
      </c>
      <c r="EG20" s="176">
        <f t="shared" si="128"/>
        <v>4.3379482647397341</v>
      </c>
      <c r="EH20" s="176">
        <f t="shared" si="128"/>
        <v>4.1314864817622619</v>
      </c>
      <c r="EI20" s="176">
        <f t="shared" si="128"/>
        <v>3.9348511110029167</v>
      </c>
      <c r="EJ20" s="176">
        <f t="shared" si="128"/>
        <v>3.7475744708613146</v>
      </c>
      <c r="EK20" s="176">
        <f t="shared" si="128"/>
        <v>3.5692111387340009</v>
      </c>
      <c r="EL20" s="176">
        <f t="shared" si="16"/>
        <v>3.3993368916121791</v>
      </c>
      <c r="EM20" s="176">
        <f t="shared" si="16"/>
        <v>3.2375476971010144</v>
      </c>
      <c r="EN20" s="176">
        <f t="shared" si="16"/>
        <v>3.0834587524606878</v>
      </c>
      <c r="EO20" s="176">
        <f t="shared" si="16"/>
        <v>2.9367035693836669</v>
      </c>
      <c r="EP20" s="176">
        <f t="shared" si="16"/>
        <v>2.7969331023313964</v>
      </c>
      <c r="EQ20" s="176">
        <f t="shared" si="16"/>
        <v>2.6638149183572275</v>
      </c>
      <c r="ER20" s="176">
        <f t="shared" si="16"/>
        <v>2.5370324064410745</v>
      </c>
      <c r="ES20" s="176">
        <f t="shared" si="16"/>
        <v>2.4162840244552708</v>
      </c>
      <c r="ET20" s="176">
        <f t="shared" si="16"/>
        <v>2.3012825819705838</v>
      </c>
      <c r="EU20" s="176">
        <f t="shared" si="16"/>
        <v>2.1917545571966057</v>
      </c>
      <c r="EV20" s="176">
        <f t="shared" si="129"/>
        <v>2.0874394464319179</v>
      </c>
      <c r="EW20" s="176">
        <f t="shared" si="129"/>
        <v>1.9880891444767381</v>
      </c>
      <c r="EX20" s="176">
        <f t="shared" si="129"/>
        <v>1.8934673545344252</v>
      </c>
      <c r="EY20" s="176">
        <f t="shared" si="129"/>
        <v>1.8033490261983292</v>
      </c>
      <c r="EZ20" s="176">
        <f t="shared" si="129"/>
        <v>0</v>
      </c>
      <c r="FA20" s="176">
        <f t="shared" si="129"/>
        <v>0</v>
      </c>
      <c r="FB20" s="176">
        <f t="shared" si="129"/>
        <v>0</v>
      </c>
      <c r="FC20" s="176">
        <f t="shared" si="129"/>
        <v>0</v>
      </c>
      <c r="FD20" s="176">
        <f t="shared" si="129"/>
        <v>0</v>
      </c>
      <c r="FF20" s="176">
        <v>0</v>
      </c>
      <c r="FG20" s="176">
        <v>0</v>
      </c>
      <c r="FH20" s="176">
        <f t="shared" si="130"/>
        <v>0</v>
      </c>
      <c r="FI20" s="176">
        <f t="shared" si="130"/>
        <v>0</v>
      </c>
      <c r="FJ20" s="176">
        <f t="shared" si="130"/>
        <v>0</v>
      </c>
      <c r="FK20" s="176">
        <f t="shared" si="130"/>
        <v>0</v>
      </c>
      <c r="FL20" s="176">
        <f t="shared" si="130"/>
        <v>0</v>
      </c>
      <c r="FM20" s="176">
        <f t="shared" si="130"/>
        <v>0</v>
      </c>
      <c r="FN20" s="176">
        <f t="shared" si="130"/>
        <v>0</v>
      </c>
      <c r="FO20" s="176">
        <f t="shared" si="130"/>
        <v>0</v>
      </c>
      <c r="FP20" s="176">
        <f t="shared" si="130"/>
        <v>0</v>
      </c>
      <c r="FQ20" s="176">
        <f t="shared" si="130"/>
        <v>0</v>
      </c>
      <c r="FR20" s="176">
        <f t="shared" si="130"/>
        <v>0</v>
      </c>
      <c r="FS20" s="176">
        <f t="shared" si="130"/>
        <v>0</v>
      </c>
      <c r="FT20" s="176">
        <f t="shared" si="130"/>
        <v>0</v>
      </c>
      <c r="FU20" s="176">
        <f t="shared" si="130"/>
        <v>0</v>
      </c>
      <c r="FV20" s="176">
        <f t="shared" si="130"/>
        <v>0</v>
      </c>
      <c r="FW20" s="176">
        <f t="shared" si="130"/>
        <v>0</v>
      </c>
      <c r="FX20" s="176">
        <f t="shared" si="19"/>
        <v>0</v>
      </c>
      <c r="FY20" s="176">
        <f t="shared" si="19"/>
        <v>0</v>
      </c>
      <c r="FZ20" s="176">
        <f t="shared" si="19"/>
        <v>0</v>
      </c>
      <c r="GA20" s="176">
        <f t="shared" si="19"/>
        <v>0</v>
      </c>
      <c r="GB20" s="176">
        <f t="shared" si="19"/>
        <v>0</v>
      </c>
      <c r="GC20" s="176">
        <f t="shared" si="19"/>
        <v>0</v>
      </c>
      <c r="GD20" s="176">
        <f t="shared" si="19"/>
        <v>0</v>
      </c>
      <c r="GE20" s="176">
        <f t="shared" si="19"/>
        <v>0</v>
      </c>
      <c r="GF20" s="176">
        <f t="shared" si="19"/>
        <v>0</v>
      </c>
      <c r="GG20" s="176">
        <f t="shared" si="19"/>
        <v>0</v>
      </c>
      <c r="GH20" s="176">
        <f t="shared" si="131"/>
        <v>0</v>
      </c>
      <c r="GI20" s="176">
        <f t="shared" si="131"/>
        <v>0</v>
      </c>
      <c r="GJ20" s="176">
        <f t="shared" si="131"/>
        <v>0</v>
      </c>
      <c r="GK20" s="176">
        <f t="shared" si="131"/>
        <v>0</v>
      </c>
      <c r="GL20" s="176">
        <f t="shared" si="131"/>
        <v>0</v>
      </c>
      <c r="GM20" s="176">
        <f t="shared" si="131"/>
        <v>0</v>
      </c>
      <c r="GN20" s="176">
        <f t="shared" si="131"/>
        <v>0</v>
      </c>
      <c r="GO20" s="176">
        <f t="shared" si="131"/>
        <v>0</v>
      </c>
      <c r="GP20" s="176">
        <f t="shared" si="131"/>
        <v>0</v>
      </c>
      <c r="GQ20" s="187"/>
      <c r="GR20" s="176">
        <v>0</v>
      </c>
      <c r="GS20" s="176">
        <v>0</v>
      </c>
      <c r="GT20" s="176">
        <f t="shared" si="132"/>
        <v>7.0594336926974899</v>
      </c>
      <c r="GU20" s="176">
        <f t="shared" si="132"/>
        <v>6.7287972170918282</v>
      </c>
      <c r="GV20" s="176">
        <f t="shared" si="132"/>
        <v>6.4095563995585394</v>
      </c>
      <c r="GW20" s="176">
        <f t="shared" si="132"/>
        <v>6.104293502071223</v>
      </c>
      <c r="GX20" s="176">
        <f t="shared" si="132"/>
        <v>5.8154600370292391</v>
      </c>
      <c r="GY20" s="176">
        <f t="shared" si="132"/>
        <v>5.5382508595415691</v>
      </c>
      <c r="GZ20" s="176">
        <f t="shared" si="132"/>
        <v>5.273994882350582</v>
      </c>
      <c r="HA20" s="176">
        <f t="shared" si="132"/>
        <v>5.0221484260986582</v>
      </c>
      <c r="HB20" s="176">
        <f t="shared" si="132"/>
        <v>4.7827311873132929</v>
      </c>
      <c r="HC20" s="176">
        <f t="shared" si="132"/>
        <v>4.5547275128761511</v>
      </c>
      <c r="HD20" s="176">
        <f t="shared" si="132"/>
        <v>4.3379482647397341</v>
      </c>
      <c r="HE20" s="176">
        <f t="shared" si="132"/>
        <v>4.1314864817622619</v>
      </c>
      <c r="HF20" s="176">
        <f t="shared" si="132"/>
        <v>3.9348511110029167</v>
      </c>
      <c r="HG20" s="176">
        <f t="shared" si="132"/>
        <v>3.7475744708613146</v>
      </c>
      <c r="HH20" s="176">
        <f t="shared" si="132"/>
        <v>3.5692111387340009</v>
      </c>
      <c r="HI20" s="176">
        <f t="shared" si="132"/>
        <v>3.3993368916121791</v>
      </c>
      <c r="HJ20" s="176">
        <f t="shared" si="22"/>
        <v>3.2375476971010144</v>
      </c>
      <c r="HK20" s="176">
        <f t="shared" si="22"/>
        <v>3.0834587524606878</v>
      </c>
      <c r="HL20" s="176">
        <f t="shared" si="22"/>
        <v>2.9367035693836669</v>
      </c>
      <c r="HM20" s="176">
        <f t="shared" si="22"/>
        <v>2.7969331023313964</v>
      </c>
      <c r="HN20" s="176">
        <f t="shared" si="22"/>
        <v>2.6638149183572275</v>
      </c>
      <c r="HO20" s="176">
        <f t="shared" si="22"/>
        <v>2.5370324064410745</v>
      </c>
      <c r="HP20" s="176">
        <f t="shared" si="22"/>
        <v>2.4162840244552708</v>
      </c>
      <c r="HQ20" s="176">
        <f t="shared" si="22"/>
        <v>2.3012825819705838</v>
      </c>
      <c r="HR20" s="176">
        <f t="shared" si="22"/>
        <v>2.1917545571966057</v>
      </c>
      <c r="HS20" s="176">
        <f t="shared" si="22"/>
        <v>2.0874394464319179</v>
      </c>
      <c r="HT20" s="176">
        <f t="shared" si="133"/>
        <v>1.9880891444767381</v>
      </c>
      <c r="HU20" s="176">
        <f t="shared" si="133"/>
        <v>1.8934673545344252</v>
      </c>
      <c r="HV20" s="176">
        <f t="shared" si="133"/>
        <v>1.8033490261983292</v>
      </c>
      <c r="HW20" s="176">
        <f t="shared" si="133"/>
        <v>1.7175198201872857</v>
      </c>
      <c r="HX20" s="176">
        <f t="shared" si="133"/>
        <v>0</v>
      </c>
      <c r="HY20" s="176">
        <f t="shared" si="133"/>
        <v>0</v>
      </c>
      <c r="HZ20" s="176">
        <f t="shared" si="133"/>
        <v>0</v>
      </c>
      <c r="IA20" s="176">
        <f t="shared" si="133"/>
        <v>0</v>
      </c>
      <c r="IB20" s="176">
        <f t="shared" si="133"/>
        <v>0</v>
      </c>
      <c r="IC20" s="176"/>
      <c r="ID20" s="176"/>
    </row>
    <row r="21" spans="1:238" s="144" customFormat="1">
      <c r="A21" s="188" t="s">
        <v>149</v>
      </c>
      <c r="B21" s="226">
        <f t="shared" si="113"/>
        <v>2458.9321217214319</v>
      </c>
      <c r="C21" s="329">
        <f t="shared" si="114"/>
        <v>3901.1343094196159</v>
      </c>
      <c r="D21" s="331">
        <f>SUM(B21:C21)</f>
        <v>6360.0664311410474</v>
      </c>
      <c r="E21" s="227">
        <f t="shared" si="115"/>
        <v>0</v>
      </c>
      <c r="F21" s="228">
        <f t="shared" si="116"/>
        <v>0</v>
      </c>
      <c r="G21" s="227">
        <f t="shared" si="117"/>
        <v>0</v>
      </c>
      <c r="H21" s="228">
        <f t="shared" si="118"/>
        <v>0</v>
      </c>
      <c r="I21" s="227">
        <f t="shared" si="119"/>
        <v>2458.9321217214319</v>
      </c>
      <c r="J21" s="176">
        <f t="shared" si="119"/>
        <v>3901.1343094196159</v>
      </c>
      <c r="K21" s="228">
        <f>SUM(I21:J21)</f>
        <v>6360.0664311410474</v>
      </c>
      <c r="L21" s="227">
        <f t="shared" si="120"/>
        <v>2458.9321217214319</v>
      </c>
      <c r="M21" s="176">
        <f t="shared" si="121"/>
        <v>3901.1343094196159</v>
      </c>
      <c r="N21" s="228">
        <f>SUM(L21:M21)</f>
        <v>6360.0664311410474</v>
      </c>
      <c r="O21" s="330"/>
      <c r="P21" s="176">
        <f t="shared" si="122"/>
        <v>6.2528002310324053</v>
      </c>
      <c r="Q21" s="176">
        <f t="shared" si="122"/>
        <v>5.9559028830321186</v>
      </c>
      <c r="R21" s="176">
        <f t="shared" si="122"/>
        <v>5.6777488169683989</v>
      </c>
      <c r="S21" s="176">
        <f t="shared" si="122"/>
        <v>5.4118250984471024</v>
      </c>
      <c r="T21" s="176">
        <f t="shared" si="122"/>
        <v>5.1550666596005641</v>
      </c>
      <c r="U21" s="176">
        <f t="shared" si="122"/>
        <v>4.9095503575116544</v>
      </c>
      <c r="V21" s="176">
        <f t="shared" si="122"/>
        <v>4.677247890227429</v>
      </c>
      <c r="W21" s="176">
        <f t="shared" si="122"/>
        <v>4.4542945843324366</v>
      </c>
      <c r="X21" s="176">
        <f t="shared" si="122"/>
        <v>4.2417592554115071</v>
      </c>
      <c r="Y21" s="176">
        <f t="shared" si="122"/>
        <v>4.0392046339946077</v>
      </c>
      <c r="Z21" s="176">
        <f t="shared" si="7"/>
        <v>3.8466465615699592</v>
      </c>
      <c r="AA21" s="176">
        <f t="shared" si="7"/>
        <v>3.6632681704478705</v>
      </c>
      <c r="AB21" s="176">
        <f t="shared" si="7"/>
        <v>3.4889173410147616</v>
      </c>
      <c r="AC21" s="176">
        <f t="shared" si="7"/>
        <v>3.322864624171181</v>
      </c>
      <c r="AD21" s="176">
        <f t="shared" si="7"/>
        <v>3.1647150767283168</v>
      </c>
      <c r="AE21" s="176">
        <f t="shared" si="7"/>
        <v>3.0140925525576141</v>
      </c>
      <c r="AF21" s="176">
        <f t="shared" si="7"/>
        <v>2.8706388079571137</v>
      </c>
      <c r="AG21" s="176">
        <f t="shared" si="7"/>
        <v>2.7340126495972674</v>
      </c>
      <c r="AH21" s="176">
        <f t="shared" si="7"/>
        <v>2.6038891230197367</v>
      </c>
      <c r="AI21" s="176">
        <f t="shared" si="7"/>
        <v>2.479958739759033</v>
      </c>
      <c r="AJ21" s="176">
        <f t="shared" si="7"/>
        <v>0</v>
      </c>
      <c r="AK21" s="176">
        <f t="shared" si="7"/>
        <v>0</v>
      </c>
      <c r="AL21" s="176">
        <f t="shared" si="7"/>
        <v>0</v>
      </c>
      <c r="AM21" s="176">
        <f t="shared" si="7"/>
        <v>0</v>
      </c>
      <c r="AN21" s="176">
        <f t="shared" si="7"/>
        <v>0</v>
      </c>
      <c r="AO21" s="176">
        <f t="shared" si="7"/>
        <v>0</v>
      </c>
      <c r="AP21" s="176">
        <f t="shared" si="123"/>
        <v>0</v>
      </c>
      <c r="AQ21" s="176">
        <f t="shared" si="123"/>
        <v>0</v>
      </c>
      <c r="AR21" s="176">
        <f t="shared" si="123"/>
        <v>0</v>
      </c>
      <c r="AS21" s="176">
        <f t="shared" si="123"/>
        <v>0</v>
      </c>
      <c r="AT21" s="176">
        <f t="shared" si="123"/>
        <v>0</v>
      </c>
      <c r="AU21" s="176">
        <f t="shared" si="123"/>
        <v>0</v>
      </c>
      <c r="AV21" s="176">
        <f t="shared" si="123"/>
        <v>0</v>
      </c>
      <c r="AW21" s="176">
        <f t="shared" si="123"/>
        <v>0</v>
      </c>
      <c r="AX21" s="176">
        <f t="shared" si="123"/>
        <v>0</v>
      </c>
      <c r="AY21" s="187"/>
      <c r="AZ21" s="176">
        <f t="shared" si="124"/>
        <v>9.9201654635958487</v>
      </c>
      <c r="BA21" s="176">
        <f t="shared" si="124"/>
        <v>9.4491331726155003</v>
      </c>
      <c r="BB21" s="176">
        <f t="shared" si="124"/>
        <v>9.0078373918819974</v>
      </c>
      <c r="BC21" s="176">
        <f t="shared" si="124"/>
        <v>8.585945249009173</v>
      </c>
      <c r="BD21" s="176">
        <f t="shared" si="124"/>
        <v>8.1785939658366953</v>
      </c>
      <c r="BE21" s="176">
        <f t="shared" si="124"/>
        <v>7.7890785086428815</v>
      </c>
      <c r="BF21" s="176">
        <f t="shared" si="124"/>
        <v>7.4205270072493095</v>
      </c>
      <c r="BG21" s="176">
        <f t="shared" si="124"/>
        <v>7.0668080967750422</v>
      </c>
      <c r="BH21" s="176">
        <f t="shared" si="124"/>
        <v>6.7296174698793427</v>
      </c>
      <c r="BI21" s="176">
        <f t="shared" si="124"/>
        <v>6.4082613917018882</v>
      </c>
      <c r="BJ21" s="176">
        <f t="shared" si="10"/>
        <v>6.1027649950117624</v>
      </c>
      <c r="BK21" s="176">
        <f t="shared" si="10"/>
        <v>5.8118323064299693</v>
      </c>
      <c r="BL21" s="176">
        <f t="shared" si="10"/>
        <v>5.535221985807901</v>
      </c>
      <c r="BM21" s="176">
        <f t="shared" si="10"/>
        <v>5.2717767507286464</v>
      </c>
      <c r="BN21" s="176">
        <f t="shared" si="10"/>
        <v>5.0208700176397221</v>
      </c>
      <c r="BO21" s="176">
        <f t="shared" si="10"/>
        <v>4.7819050248190376</v>
      </c>
      <c r="BP21" s="176">
        <f t="shared" si="10"/>
        <v>4.5543134130245848</v>
      </c>
      <c r="BQ21" s="176">
        <f t="shared" si="10"/>
        <v>4.3375538736971411</v>
      </c>
      <c r="BR21" s="176">
        <f t="shared" si="10"/>
        <v>4.1311108615008951</v>
      </c>
      <c r="BS21" s="176">
        <f t="shared" si="10"/>
        <v>3.9344933681398375</v>
      </c>
      <c r="BT21" s="176">
        <f t="shared" si="10"/>
        <v>0</v>
      </c>
      <c r="BU21" s="176">
        <f t="shared" si="10"/>
        <v>0</v>
      </c>
      <c r="BV21" s="176">
        <f t="shared" si="10"/>
        <v>0</v>
      </c>
      <c r="BW21" s="176">
        <f t="shared" si="10"/>
        <v>0</v>
      </c>
      <c r="BX21" s="176">
        <f t="shared" si="10"/>
        <v>0</v>
      </c>
      <c r="BY21" s="176">
        <f t="shared" si="10"/>
        <v>0</v>
      </c>
      <c r="BZ21" s="176">
        <f t="shared" si="125"/>
        <v>0</v>
      </c>
      <c r="CA21" s="176">
        <f t="shared" si="125"/>
        <v>0</v>
      </c>
      <c r="CB21" s="176">
        <f t="shared" si="125"/>
        <v>0</v>
      </c>
      <c r="CC21" s="176">
        <f t="shared" si="125"/>
        <v>0</v>
      </c>
      <c r="CD21" s="176">
        <f t="shared" si="125"/>
        <v>0</v>
      </c>
      <c r="CE21" s="176">
        <f t="shared" si="125"/>
        <v>0</v>
      </c>
      <c r="CF21" s="176">
        <f t="shared" si="125"/>
        <v>0</v>
      </c>
      <c r="CG21" s="176">
        <f t="shared" si="125"/>
        <v>0</v>
      </c>
      <c r="CH21" s="176">
        <f t="shared" si="125"/>
        <v>0</v>
      </c>
      <c r="CJ21" s="176">
        <v>0</v>
      </c>
      <c r="CK21" s="176">
        <f t="shared" si="126"/>
        <v>5.9559028830321186</v>
      </c>
      <c r="CL21" s="176">
        <f t="shared" si="126"/>
        <v>5.6777488169683989</v>
      </c>
      <c r="CM21" s="176">
        <f t="shared" si="126"/>
        <v>5.4118250984471024</v>
      </c>
      <c r="CN21" s="176">
        <f t="shared" si="126"/>
        <v>5.1550666596005641</v>
      </c>
      <c r="CO21" s="176">
        <f t="shared" si="126"/>
        <v>4.9095503575116544</v>
      </c>
      <c r="CP21" s="176">
        <f t="shared" si="126"/>
        <v>4.677247890227429</v>
      </c>
      <c r="CQ21" s="176">
        <f t="shared" si="126"/>
        <v>4.4542945843324366</v>
      </c>
      <c r="CR21" s="176">
        <f t="shared" si="126"/>
        <v>4.2417592554115071</v>
      </c>
      <c r="CS21" s="176">
        <f t="shared" si="126"/>
        <v>4.0392046339946077</v>
      </c>
      <c r="CT21" s="176">
        <f t="shared" si="126"/>
        <v>3.8466465615699592</v>
      </c>
      <c r="CU21" s="176">
        <f t="shared" si="13"/>
        <v>3.6632681704478705</v>
      </c>
      <c r="CV21" s="176">
        <f t="shared" si="13"/>
        <v>3.4889173410147616</v>
      </c>
      <c r="CW21" s="176">
        <f t="shared" si="13"/>
        <v>3.322864624171181</v>
      </c>
      <c r="CX21" s="176">
        <f t="shared" si="13"/>
        <v>3.1647150767283168</v>
      </c>
      <c r="CY21" s="176">
        <f t="shared" si="13"/>
        <v>3.0140925525576141</v>
      </c>
      <c r="CZ21" s="176">
        <f t="shared" si="13"/>
        <v>2.8706388079571137</v>
      </c>
      <c r="DA21" s="176">
        <f t="shared" si="13"/>
        <v>2.7340126495972674</v>
      </c>
      <c r="DB21" s="176">
        <f t="shared" si="13"/>
        <v>2.6038891230197367</v>
      </c>
      <c r="DC21" s="176">
        <f t="shared" si="13"/>
        <v>2.479958739759033</v>
      </c>
      <c r="DD21" s="176">
        <f t="shared" si="13"/>
        <v>2.3619267412488032</v>
      </c>
      <c r="DE21" s="176">
        <f t="shared" si="13"/>
        <v>0</v>
      </c>
      <c r="DF21" s="176">
        <f t="shared" si="13"/>
        <v>0</v>
      </c>
      <c r="DG21" s="176">
        <f t="shared" si="13"/>
        <v>0</v>
      </c>
      <c r="DH21" s="176">
        <f t="shared" si="13"/>
        <v>0</v>
      </c>
      <c r="DI21" s="176">
        <f t="shared" si="13"/>
        <v>0</v>
      </c>
      <c r="DJ21" s="176">
        <f t="shared" si="13"/>
        <v>0</v>
      </c>
      <c r="DK21" s="176">
        <f t="shared" si="127"/>
        <v>0</v>
      </c>
      <c r="DL21" s="176">
        <f t="shared" si="127"/>
        <v>0</v>
      </c>
      <c r="DM21" s="176">
        <f t="shared" si="127"/>
        <v>0</v>
      </c>
      <c r="DN21" s="176">
        <f t="shared" si="127"/>
        <v>0</v>
      </c>
      <c r="DO21" s="176">
        <f t="shared" si="127"/>
        <v>0</v>
      </c>
      <c r="DP21" s="176">
        <f t="shared" si="127"/>
        <v>0</v>
      </c>
      <c r="DQ21" s="176">
        <f t="shared" si="127"/>
        <v>0</v>
      </c>
      <c r="DR21" s="176">
        <f t="shared" si="127"/>
        <v>0</v>
      </c>
      <c r="DS21" s="176">
        <f t="shared" si="127"/>
        <v>0</v>
      </c>
      <c r="DT21" s="187"/>
      <c r="DU21" s="176">
        <v>0</v>
      </c>
      <c r="DV21" s="176">
        <f t="shared" si="128"/>
        <v>9.4491331726155003</v>
      </c>
      <c r="DW21" s="176">
        <f t="shared" si="128"/>
        <v>9.0078373918819974</v>
      </c>
      <c r="DX21" s="176">
        <f t="shared" si="128"/>
        <v>8.585945249009173</v>
      </c>
      <c r="DY21" s="176">
        <f t="shared" si="128"/>
        <v>8.1785939658366953</v>
      </c>
      <c r="DZ21" s="176">
        <f t="shared" si="128"/>
        <v>7.7890785086428815</v>
      </c>
      <c r="EA21" s="176">
        <f t="shared" si="128"/>
        <v>7.4205270072493095</v>
      </c>
      <c r="EB21" s="176">
        <f t="shared" si="128"/>
        <v>7.0668080967750422</v>
      </c>
      <c r="EC21" s="176">
        <f t="shared" si="128"/>
        <v>6.7296174698793427</v>
      </c>
      <c r="ED21" s="176">
        <f t="shared" si="128"/>
        <v>6.4082613917018882</v>
      </c>
      <c r="EE21" s="176">
        <f t="shared" si="128"/>
        <v>6.1027649950117624</v>
      </c>
      <c r="EF21" s="176">
        <f t="shared" si="16"/>
        <v>5.8118323064299693</v>
      </c>
      <c r="EG21" s="176">
        <f t="shared" si="16"/>
        <v>5.535221985807901</v>
      </c>
      <c r="EH21" s="176">
        <f t="shared" si="16"/>
        <v>5.2717767507286464</v>
      </c>
      <c r="EI21" s="176">
        <f t="shared" si="16"/>
        <v>5.0208700176397221</v>
      </c>
      <c r="EJ21" s="176">
        <f t="shared" si="16"/>
        <v>4.7819050248190376</v>
      </c>
      <c r="EK21" s="176">
        <f t="shared" si="16"/>
        <v>4.5543134130245848</v>
      </c>
      <c r="EL21" s="176">
        <f t="shared" si="16"/>
        <v>4.3375538736971411</v>
      </c>
      <c r="EM21" s="176">
        <f t="shared" si="16"/>
        <v>4.1311108615008951</v>
      </c>
      <c r="EN21" s="176">
        <f t="shared" si="16"/>
        <v>3.9344933681398375</v>
      </c>
      <c r="EO21" s="176">
        <f t="shared" si="16"/>
        <v>3.7472337545335592</v>
      </c>
      <c r="EP21" s="176">
        <f t="shared" si="16"/>
        <v>0</v>
      </c>
      <c r="EQ21" s="176">
        <f t="shared" si="16"/>
        <v>0</v>
      </c>
      <c r="ER21" s="176">
        <f t="shared" si="16"/>
        <v>0</v>
      </c>
      <c r="ES21" s="176">
        <f t="shared" si="16"/>
        <v>0</v>
      </c>
      <c r="ET21" s="176">
        <f t="shared" si="16"/>
        <v>0</v>
      </c>
      <c r="EU21" s="176">
        <f t="shared" si="16"/>
        <v>0</v>
      </c>
      <c r="EV21" s="176">
        <f t="shared" si="129"/>
        <v>0</v>
      </c>
      <c r="EW21" s="176">
        <f t="shared" si="129"/>
        <v>0</v>
      </c>
      <c r="EX21" s="176">
        <f t="shared" si="129"/>
        <v>0</v>
      </c>
      <c r="EY21" s="176">
        <f t="shared" si="129"/>
        <v>0</v>
      </c>
      <c r="EZ21" s="176">
        <f t="shared" si="129"/>
        <v>0</v>
      </c>
      <c r="FA21" s="176">
        <f t="shared" si="129"/>
        <v>0</v>
      </c>
      <c r="FB21" s="176">
        <f t="shared" si="129"/>
        <v>0</v>
      </c>
      <c r="FC21" s="176">
        <f t="shared" si="129"/>
        <v>0</v>
      </c>
      <c r="FD21" s="176">
        <f t="shared" si="129"/>
        <v>0</v>
      </c>
      <c r="FF21" s="176">
        <v>0</v>
      </c>
      <c r="FG21" s="176">
        <v>0</v>
      </c>
      <c r="FH21" s="176">
        <f t="shared" si="130"/>
        <v>5.6777488169683989</v>
      </c>
      <c r="FI21" s="176">
        <f t="shared" si="130"/>
        <v>5.4118250984471024</v>
      </c>
      <c r="FJ21" s="176">
        <f t="shared" si="130"/>
        <v>5.1550666596005641</v>
      </c>
      <c r="FK21" s="176">
        <f t="shared" si="130"/>
        <v>4.9095503575116544</v>
      </c>
      <c r="FL21" s="176">
        <f t="shared" si="130"/>
        <v>4.677247890227429</v>
      </c>
      <c r="FM21" s="176">
        <f t="shared" si="130"/>
        <v>4.4542945843324366</v>
      </c>
      <c r="FN21" s="176">
        <f t="shared" si="130"/>
        <v>4.2417592554115071</v>
      </c>
      <c r="FO21" s="176">
        <f t="shared" si="130"/>
        <v>4.0392046339946077</v>
      </c>
      <c r="FP21" s="176">
        <f t="shared" si="130"/>
        <v>3.8466465615699592</v>
      </c>
      <c r="FQ21" s="176">
        <f t="shared" si="130"/>
        <v>3.6632681704478705</v>
      </c>
      <c r="FR21" s="176">
        <f t="shared" si="19"/>
        <v>3.4889173410147616</v>
      </c>
      <c r="FS21" s="176">
        <f t="shared" si="19"/>
        <v>3.322864624171181</v>
      </c>
      <c r="FT21" s="176">
        <f t="shared" si="19"/>
        <v>3.1647150767283168</v>
      </c>
      <c r="FU21" s="176">
        <f t="shared" si="19"/>
        <v>3.0140925525576141</v>
      </c>
      <c r="FV21" s="176">
        <f t="shared" si="19"/>
        <v>2.8706388079571137</v>
      </c>
      <c r="FW21" s="176">
        <f t="shared" si="19"/>
        <v>2.7340126495972674</v>
      </c>
      <c r="FX21" s="176">
        <f t="shared" si="19"/>
        <v>2.6038891230197367</v>
      </c>
      <c r="FY21" s="176">
        <f t="shared" si="19"/>
        <v>2.479958739759033</v>
      </c>
      <c r="FZ21" s="176">
        <f t="shared" si="19"/>
        <v>2.3619267412488032</v>
      </c>
      <c r="GA21" s="176">
        <f t="shared" si="19"/>
        <v>2.2495123977620084</v>
      </c>
      <c r="GB21" s="176">
        <f t="shared" si="19"/>
        <v>0</v>
      </c>
      <c r="GC21" s="176">
        <f t="shared" si="19"/>
        <v>0</v>
      </c>
      <c r="GD21" s="176">
        <f t="shared" si="19"/>
        <v>0</v>
      </c>
      <c r="GE21" s="176">
        <f t="shared" si="19"/>
        <v>0</v>
      </c>
      <c r="GF21" s="176">
        <f t="shared" si="19"/>
        <v>0</v>
      </c>
      <c r="GG21" s="176">
        <f t="shared" si="19"/>
        <v>0</v>
      </c>
      <c r="GH21" s="176">
        <f t="shared" si="131"/>
        <v>0</v>
      </c>
      <c r="GI21" s="176">
        <f t="shared" si="131"/>
        <v>0</v>
      </c>
      <c r="GJ21" s="176">
        <f t="shared" si="131"/>
        <v>0</v>
      </c>
      <c r="GK21" s="176">
        <f t="shared" si="131"/>
        <v>0</v>
      </c>
      <c r="GL21" s="176">
        <f t="shared" si="131"/>
        <v>0</v>
      </c>
      <c r="GM21" s="176">
        <f t="shared" si="131"/>
        <v>0</v>
      </c>
      <c r="GN21" s="176">
        <f t="shared" si="131"/>
        <v>0</v>
      </c>
      <c r="GO21" s="176">
        <f t="shared" si="131"/>
        <v>0</v>
      </c>
      <c r="GP21" s="176">
        <f t="shared" si="131"/>
        <v>0</v>
      </c>
      <c r="GQ21" s="187"/>
      <c r="GR21" s="176">
        <v>0</v>
      </c>
      <c r="GS21" s="176">
        <v>0</v>
      </c>
      <c r="GT21" s="176">
        <f t="shared" si="132"/>
        <v>9.0078373918819974</v>
      </c>
      <c r="GU21" s="176">
        <f t="shared" si="132"/>
        <v>8.585945249009173</v>
      </c>
      <c r="GV21" s="176">
        <f t="shared" si="132"/>
        <v>8.1785939658366953</v>
      </c>
      <c r="GW21" s="176">
        <f t="shared" si="132"/>
        <v>7.7890785086428815</v>
      </c>
      <c r="GX21" s="176">
        <f t="shared" si="132"/>
        <v>7.4205270072493095</v>
      </c>
      <c r="GY21" s="176">
        <f t="shared" si="132"/>
        <v>7.0668080967750422</v>
      </c>
      <c r="GZ21" s="176">
        <f t="shared" si="132"/>
        <v>6.7296174698793427</v>
      </c>
      <c r="HA21" s="176">
        <f t="shared" si="132"/>
        <v>6.4082613917018882</v>
      </c>
      <c r="HB21" s="176">
        <f t="shared" si="132"/>
        <v>6.1027649950117624</v>
      </c>
      <c r="HC21" s="176">
        <f t="shared" si="132"/>
        <v>5.8118323064299693</v>
      </c>
      <c r="HD21" s="176">
        <f t="shared" si="22"/>
        <v>5.535221985807901</v>
      </c>
      <c r="HE21" s="176">
        <f t="shared" si="22"/>
        <v>5.2717767507286464</v>
      </c>
      <c r="HF21" s="176">
        <f t="shared" si="22"/>
        <v>5.0208700176397221</v>
      </c>
      <c r="HG21" s="176">
        <f t="shared" si="22"/>
        <v>4.7819050248190376</v>
      </c>
      <c r="HH21" s="176">
        <f t="shared" si="22"/>
        <v>4.5543134130245848</v>
      </c>
      <c r="HI21" s="176">
        <f t="shared" si="22"/>
        <v>4.3375538736971411</v>
      </c>
      <c r="HJ21" s="176">
        <f t="shared" si="22"/>
        <v>4.1311108615008951</v>
      </c>
      <c r="HK21" s="176">
        <f t="shared" si="22"/>
        <v>3.9344933681398375</v>
      </c>
      <c r="HL21" s="176">
        <f t="shared" si="22"/>
        <v>3.7472337545335592</v>
      </c>
      <c r="HM21" s="176">
        <f t="shared" si="22"/>
        <v>3.5688866385748623</v>
      </c>
      <c r="HN21" s="176">
        <f t="shared" si="22"/>
        <v>0</v>
      </c>
      <c r="HO21" s="176">
        <f t="shared" si="22"/>
        <v>0</v>
      </c>
      <c r="HP21" s="176">
        <f t="shared" si="22"/>
        <v>0</v>
      </c>
      <c r="HQ21" s="176">
        <f t="shared" si="22"/>
        <v>0</v>
      </c>
      <c r="HR21" s="176">
        <f t="shared" si="22"/>
        <v>0</v>
      </c>
      <c r="HS21" s="176">
        <f t="shared" si="22"/>
        <v>0</v>
      </c>
      <c r="HT21" s="176">
        <f t="shared" si="133"/>
        <v>0</v>
      </c>
      <c r="HU21" s="176">
        <f t="shared" si="133"/>
        <v>0</v>
      </c>
      <c r="HV21" s="176">
        <f t="shared" si="133"/>
        <v>0</v>
      </c>
      <c r="HW21" s="176">
        <f t="shared" si="133"/>
        <v>0</v>
      </c>
      <c r="HX21" s="176">
        <f t="shared" si="133"/>
        <v>0</v>
      </c>
      <c r="HY21" s="176">
        <f t="shared" si="133"/>
        <v>0</v>
      </c>
      <c r="HZ21" s="176">
        <f t="shared" si="133"/>
        <v>0</v>
      </c>
      <c r="IA21" s="176">
        <f t="shared" si="133"/>
        <v>0</v>
      </c>
      <c r="IB21" s="176">
        <f t="shared" si="133"/>
        <v>0</v>
      </c>
      <c r="IC21" s="176"/>
      <c r="ID21" s="176"/>
    </row>
    <row r="22" spans="1:238" s="144" customFormat="1">
      <c r="A22" s="188" t="s">
        <v>148</v>
      </c>
      <c r="B22" s="226">
        <f t="shared" si="113"/>
        <v>2682.4714055142895</v>
      </c>
      <c r="C22" s="329">
        <f t="shared" si="114"/>
        <v>4255.7828830032149</v>
      </c>
      <c r="D22" s="331">
        <f t="shared" ref="D22" si="168">SUM(B22:C22)</f>
        <v>6938.2542885175044</v>
      </c>
      <c r="E22" s="227">
        <f t="shared" si="115"/>
        <v>0</v>
      </c>
      <c r="F22" s="228">
        <f t="shared" si="116"/>
        <v>0</v>
      </c>
      <c r="G22" s="227">
        <f t="shared" si="117"/>
        <v>0</v>
      </c>
      <c r="H22" s="228">
        <f t="shared" si="118"/>
        <v>0</v>
      </c>
      <c r="I22" s="227">
        <f t="shared" ref="I22:I23" si="169">B22+E22+G22</f>
        <v>2682.4714055142895</v>
      </c>
      <c r="J22" s="176">
        <f t="shared" ref="J22:J23" si="170">C22+F22+H22</f>
        <v>4255.7828830032149</v>
      </c>
      <c r="K22" s="228">
        <f t="shared" ref="K22:K23" si="171">SUM(I22:J22)</f>
        <v>6938.2542885175044</v>
      </c>
      <c r="L22" s="227">
        <f t="shared" si="120"/>
        <v>2682.4714055142895</v>
      </c>
      <c r="M22" s="176">
        <f t="shared" si="121"/>
        <v>4255.7828830032149</v>
      </c>
      <c r="N22" s="228">
        <f t="shared" ref="N22" si="172">SUM(L22:M22)</f>
        <v>6938.2542885175044</v>
      </c>
      <c r="O22" s="330"/>
      <c r="P22" s="176">
        <f t="shared" si="122"/>
        <v>6.8212366156717144</v>
      </c>
      <c r="Q22" s="176">
        <f t="shared" si="122"/>
        <v>6.497348599671402</v>
      </c>
      <c r="R22" s="176">
        <f t="shared" si="122"/>
        <v>6.1939078003291623</v>
      </c>
      <c r="S22" s="176">
        <f t="shared" si="122"/>
        <v>5.9038091983059307</v>
      </c>
      <c r="T22" s="176">
        <f t="shared" si="122"/>
        <v>5.623709083200616</v>
      </c>
      <c r="U22" s="176">
        <f t="shared" si="122"/>
        <v>5.3558731172854408</v>
      </c>
      <c r="V22" s="176">
        <f t="shared" si="122"/>
        <v>5.1024522438844677</v>
      </c>
      <c r="W22" s="176">
        <f t="shared" si="122"/>
        <v>4.8592304556353856</v>
      </c>
      <c r="X22" s="176">
        <f t="shared" si="122"/>
        <v>4.6273737331761895</v>
      </c>
      <c r="Y22" s="176">
        <f t="shared" si="122"/>
        <v>4.4064050552668448</v>
      </c>
      <c r="Z22" s="176">
        <f t="shared" si="7"/>
        <v>4.1963417035308641</v>
      </c>
      <c r="AA22" s="176">
        <f t="shared" si="7"/>
        <v>3.9962925495794948</v>
      </c>
      <c r="AB22" s="176">
        <f t="shared" si="7"/>
        <v>3.8060916447433764</v>
      </c>
      <c r="AC22" s="176">
        <f t="shared" si="7"/>
        <v>3.6249432263685613</v>
      </c>
      <c r="AD22" s="176">
        <f t="shared" si="7"/>
        <v>3.4524164473399819</v>
      </c>
      <c r="AE22" s="176">
        <f t="shared" si="7"/>
        <v>3.2881009664264882</v>
      </c>
      <c r="AF22" s="176">
        <f t="shared" si="7"/>
        <v>3.1316059723168506</v>
      </c>
      <c r="AG22" s="176">
        <f t="shared" si="7"/>
        <v>2.9825592541061092</v>
      </c>
      <c r="AH22" s="176">
        <f t="shared" si="7"/>
        <v>2.8406063160215309</v>
      </c>
      <c r="AI22" s="176">
        <f t="shared" si="7"/>
        <v>2.7054095342825812</v>
      </c>
      <c r="AJ22" s="176">
        <f t="shared" si="7"/>
        <v>0</v>
      </c>
      <c r="AK22" s="176">
        <f t="shared" si="7"/>
        <v>0</v>
      </c>
      <c r="AL22" s="176">
        <f t="shared" si="7"/>
        <v>0</v>
      </c>
      <c r="AM22" s="176">
        <f t="shared" si="7"/>
        <v>0</v>
      </c>
      <c r="AN22" s="176">
        <f t="shared" si="7"/>
        <v>0</v>
      </c>
      <c r="AO22" s="176">
        <f t="shared" si="7"/>
        <v>0</v>
      </c>
      <c r="AP22" s="176">
        <f t="shared" si="123"/>
        <v>0</v>
      </c>
      <c r="AQ22" s="176">
        <f t="shared" si="123"/>
        <v>0</v>
      </c>
      <c r="AR22" s="176">
        <f t="shared" si="123"/>
        <v>0</v>
      </c>
      <c r="AS22" s="176">
        <f t="shared" si="123"/>
        <v>0</v>
      </c>
      <c r="AT22" s="176">
        <f t="shared" si="123"/>
        <v>0</v>
      </c>
      <c r="AU22" s="176">
        <f t="shared" si="123"/>
        <v>0</v>
      </c>
      <c r="AV22" s="176">
        <f t="shared" si="123"/>
        <v>0</v>
      </c>
      <c r="AW22" s="176">
        <f t="shared" si="123"/>
        <v>0</v>
      </c>
      <c r="AX22" s="176">
        <f t="shared" si="123"/>
        <v>0</v>
      </c>
      <c r="AY22" s="187"/>
      <c r="AZ22" s="176">
        <f t="shared" si="124"/>
        <v>10.821998687559105</v>
      </c>
      <c r="BA22" s="176">
        <f t="shared" si="124"/>
        <v>10.308145279216909</v>
      </c>
      <c r="BB22" s="176">
        <f t="shared" si="124"/>
        <v>9.8267317002349053</v>
      </c>
      <c r="BC22" s="176">
        <f t="shared" si="124"/>
        <v>9.366485726191824</v>
      </c>
      <c r="BD22" s="176">
        <f t="shared" si="124"/>
        <v>8.9221025081854854</v>
      </c>
      <c r="BE22" s="176">
        <f t="shared" si="124"/>
        <v>8.4971765548831417</v>
      </c>
      <c r="BF22" s="176">
        <f t="shared" si="124"/>
        <v>8.0951203715447004</v>
      </c>
      <c r="BG22" s="176">
        <f t="shared" si="124"/>
        <v>7.7092451964818638</v>
      </c>
      <c r="BH22" s="176">
        <f t="shared" si="124"/>
        <v>7.3414008762320107</v>
      </c>
      <c r="BI22" s="176">
        <f t="shared" si="124"/>
        <v>6.9908306091293317</v>
      </c>
      <c r="BJ22" s="176">
        <f t="shared" si="10"/>
        <v>6.6575618127401039</v>
      </c>
      <c r="BK22" s="176">
        <f t="shared" si="10"/>
        <v>6.3401806979236026</v>
      </c>
      <c r="BL22" s="176">
        <f t="shared" si="10"/>
        <v>6.0384239845177099</v>
      </c>
      <c r="BM22" s="176">
        <f t="shared" si="10"/>
        <v>5.7510291826130686</v>
      </c>
      <c r="BN22" s="176">
        <f t="shared" si="10"/>
        <v>5.4773127465160591</v>
      </c>
      <c r="BO22" s="176">
        <f t="shared" si="10"/>
        <v>5.2166236634389502</v>
      </c>
      <c r="BP22" s="176">
        <f t="shared" si="10"/>
        <v>4.9683419051177289</v>
      </c>
      <c r="BQ22" s="176">
        <f t="shared" si="10"/>
        <v>4.7318769531241527</v>
      </c>
      <c r="BR22" s="176">
        <f t="shared" si="10"/>
        <v>4.5066663943646121</v>
      </c>
      <c r="BS22" s="176">
        <f t="shared" si="10"/>
        <v>4.2921745834252771</v>
      </c>
      <c r="BT22" s="176">
        <f t="shared" si="10"/>
        <v>0</v>
      </c>
      <c r="BU22" s="176">
        <f t="shared" si="10"/>
        <v>0</v>
      </c>
      <c r="BV22" s="176">
        <f t="shared" si="10"/>
        <v>0</v>
      </c>
      <c r="BW22" s="176">
        <f t="shared" si="10"/>
        <v>0</v>
      </c>
      <c r="BX22" s="176">
        <f t="shared" si="10"/>
        <v>0</v>
      </c>
      <c r="BY22" s="176">
        <f t="shared" si="10"/>
        <v>0</v>
      </c>
      <c r="BZ22" s="176">
        <f t="shared" si="125"/>
        <v>0</v>
      </c>
      <c r="CA22" s="176">
        <f t="shared" si="125"/>
        <v>0</v>
      </c>
      <c r="CB22" s="176">
        <f t="shared" si="125"/>
        <v>0</v>
      </c>
      <c r="CC22" s="176">
        <f t="shared" si="125"/>
        <v>0</v>
      </c>
      <c r="CD22" s="176">
        <f t="shared" si="125"/>
        <v>0</v>
      </c>
      <c r="CE22" s="176">
        <f t="shared" si="125"/>
        <v>0</v>
      </c>
      <c r="CF22" s="176">
        <f t="shared" si="125"/>
        <v>0</v>
      </c>
      <c r="CG22" s="176">
        <f t="shared" si="125"/>
        <v>0</v>
      </c>
      <c r="CH22" s="176">
        <f t="shared" si="125"/>
        <v>0</v>
      </c>
      <c r="CJ22" s="176">
        <v>0</v>
      </c>
      <c r="CK22" s="176">
        <f t="shared" si="126"/>
        <v>6.497348599671402</v>
      </c>
      <c r="CL22" s="176">
        <f t="shared" si="126"/>
        <v>6.1939078003291623</v>
      </c>
      <c r="CM22" s="176">
        <f t="shared" si="126"/>
        <v>5.9038091983059307</v>
      </c>
      <c r="CN22" s="176">
        <f t="shared" si="126"/>
        <v>5.623709083200616</v>
      </c>
      <c r="CO22" s="176">
        <f t="shared" si="126"/>
        <v>5.3558731172854408</v>
      </c>
      <c r="CP22" s="176">
        <f t="shared" si="126"/>
        <v>5.1024522438844677</v>
      </c>
      <c r="CQ22" s="176">
        <f t="shared" si="126"/>
        <v>4.8592304556353856</v>
      </c>
      <c r="CR22" s="176">
        <f t="shared" si="126"/>
        <v>4.6273737331761895</v>
      </c>
      <c r="CS22" s="176">
        <f t="shared" si="126"/>
        <v>4.4064050552668448</v>
      </c>
      <c r="CT22" s="176">
        <f t="shared" si="126"/>
        <v>4.1963417035308641</v>
      </c>
      <c r="CU22" s="176">
        <f t="shared" si="13"/>
        <v>3.9962925495794948</v>
      </c>
      <c r="CV22" s="176">
        <f t="shared" si="13"/>
        <v>3.8060916447433764</v>
      </c>
      <c r="CW22" s="176">
        <f t="shared" si="13"/>
        <v>3.6249432263685613</v>
      </c>
      <c r="CX22" s="176">
        <f t="shared" si="13"/>
        <v>3.4524164473399819</v>
      </c>
      <c r="CY22" s="176">
        <f t="shared" si="13"/>
        <v>3.2881009664264882</v>
      </c>
      <c r="CZ22" s="176">
        <f t="shared" si="13"/>
        <v>3.1316059723168506</v>
      </c>
      <c r="DA22" s="176">
        <f t="shared" si="13"/>
        <v>2.9825592541061092</v>
      </c>
      <c r="DB22" s="176">
        <f t="shared" si="13"/>
        <v>2.8406063160215309</v>
      </c>
      <c r="DC22" s="176">
        <f t="shared" si="13"/>
        <v>2.7054095342825812</v>
      </c>
      <c r="DD22" s="176">
        <f t="shared" si="13"/>
        <v>2.5766473540896038</v>
      </c>
      <c r="DE22" s="176">
        <f t="shared" si="13"/>
        <v>0</v>
      </c>
      <c r="DF22" s="176">
        <f t="shared" si="13"/>
        <v>0</v>
      </c>
      <c r="DG22" s="176">
        <f t="shared" si="13"/>
        <v>0</v>
      </c>
      <c r="DH22" s="176">
        <f t="shared" si="13"/>
        <v>0</v>
      </c>
      <c r="DI22" s="176">
        <f t="shared" si="13"/>
        <v>0</v>
      </c>
      <c r="DJ22" s="176">
        <f t="shared" si="13"/>
        <v>0</v>
      </c>
      <c r="DK22" s="176">
        <f t="shared" si="127"/>
        <v>0</v>
      </c>
      <c r="DL22" s="176">
        <f t="shared" si="127"/>
        <v>0</v>
      </c>
      <c r="DM22" s="176">
        <f t="shared" si="127"/>
        <v>0</v>
      </c>
      <c r="DN22" s="176">
        <f t="shared" si="127"/>
        <v>0</v>
      </c>
      <c r="DO22" s="176">
        <f t="shared" si="127"/>
        <v>0</v>
      </c>
      <c r="DP22" s="176">
        <f t="shared" si="127"/>
        <v>0</v>
      </c>
      <c r="DQ22" s="176">
        <f t="shared" si="127"/>
        <v>0</v>
      </c>
      <c r="DR22" s="176">
        <f t="shared" si="127"/>
        <v>0</v>
      </c>
      <c r="DS22" s="176">
        <f t="shared" si="127"/>
        <v>0</v>
      </c>
      <c r="DT22" s="187"/>
      <c r="DU22" s="176">
        <v>0</v>
      </c>
      <c r="DV22" s="176">
        <f t="shared" si="128"/>
        <v>10.308145279216909</v>
      </c>
      <c r="DW22" s="176">
        <f t="shared" si="128"/>
        <v>9.8267317002349053</v>
      </c>
      <c r="DX22" s="176">
        <f t="shared" si="128"/>
        <v>9.366485726191824</v>
      </c>
      <c r="DY22" s="176">
        <f t="shared" si="128"/>
        <v>8.9221025081854854</v>
      </c>
      <c r="DZ22" s="176">
        <f t="shared" si="128"/>
        <v>8.4971765548831417</v>
      </c>
      <c r="EA22" s="176">
        <f t="shared" si="128"/>
        <v>8.0951203715447004</v>
      </c>
      <c r="EB22" s="176">
        <f t="shared" si="128"/>
        <v>7.7092451964818638</v>
      </c>
      <c r="EC22" s="176">
        <f t="shared" si="128"/>
        <v>7.3414008762320107</v>
      </c>
      <c r="ED22" s="176">
        <f t="shared" si="128"/>
        <v>6.9908306091293317</v>
      </c>
      <c r="EE22" s="176">
        <f t="shared" si="128"/>
        <v>6.6575618127401039</v>
      </c>
      <c r="EF22" s="176">
        <f t="shared" si="16"/>
        <v>6.3401806979236026</v>
      </c>
      <c r="EG22" s="176">
        <f t="shared" si="16"/>
        <v>6.0384239845177099</v>
      </c>
      <c r="EH22" s="176">
        <f t="shared" si="16"/>
        <v>5.7510291826130686</v>
      </c>
      <c r="EI22" s="176">
        <f t="shared" si="16"/>
        <v>5.4773127465160591</v>
      </c>
      <c r="EJ22" s="176">
        <f t="shared" si="16"/>
        <v>5.2166236634389502</v>
      </c>
      <c r="EK22" s="176">
        <f t="shared" si="16"/>
        <v>4.9683419051177289</v>
      </c>
      <c r="EL22" s="176">
        <f t="shared" si="16"/>
        <v>4.7318769531241527</v>
      </c>
      <c r="EM22" s="176">
        <f t="shared" si="16"/>
        <v>4.5066663943646121</v>
      </c>
      <c r="EN22" s="176">
        <f t="shared" si="16"/>
        <v>4.2921745834252771</v>
      </c>
      <c r="EO22" s="176">
        <f t="shared" si="16"/>
        <v>4.0878913685820644</v>
      </c>
      <c r="EP22" s="176">
        <f t="shared" si="16"/>
        <v>0</v>
      </c>
      <c r="EQ22" s="176">
        <f t="shared" si="16"/>
        <v>0</v>
      </c>
      <c r="ER22" s="176">
        <f t="shared" si="16"/>
        <v>0</v>
      </c>
      <c r="ES22" s="176">
        <f t="shared" si="16"/>
        <v>0</v>
      </c>
      <c r="ET22" s="176">
        <f t="shared" si="16"/>
        <v>0</v>
      </c>
      <c r="EU22" s="176">
        <f t="shared" si="16"/>
        <v>0</v>
      </c>
      <c r="EV22" s="176">
        <f t="shared" si="129"/>
        <v>0</v>
      </c>
      <c r="EW22" s="176">
        <f t="shared" si="129"/>
        <v>0</v>
      </c>
      <c r="EX22" s="176">
        <f t="shared" si="129"/>
        <v>0</v>
      </c>
      <c r="EY22" s="176">
        <f t="shared" si="129"/>
        <v>0</v>
      </c>
      <c r="EZ22" s="176">
        <f t="shared" si="129"/>
        <v>0</v>
      </c>
      <c r="FA22" s="176">
        <f t="shared" si="129"/>
        <v>0</v>
      </c>
      <c r="FB22" s="176">
        <f t="shared" si="129"/>
        <v>0</v>
      </c>
      <c r="FC22" s="176">
        <f t="shared" si="129"/>
        <v>0</v>
      </c>
      <c r="FD22" s="176">
        <f t="shared" si="129"/>
        <v>0</v>
      </c>
      <c r="FF22" s="176">
        <v>0</v>
      </c>
      <c r="FG22" s="176">
        <v>0</v>
      </c>
      <c r="FH22" s="176">
        <f t="shared" si="130"/>
        <v>6.1939078003291623</v>
      </c>
      <c r="FI22" s="176">
        <f t="shared" si="130"/>
        <v>5.9038091983059307</v>
      </c>
      <c r="FJ22" s="176">
        <f t="shared" si="130"/>
        <v>5.623709083200616</v>
      </c>
      <c r="FK22" s="176">
        <f t="shared" si="130"/>
        <v>5.3558731172854408</v>
      </c>
      <c r="FL22" s="176">
        <f t="shared" si="130"/>
        <v>5.1024522438844677</v>
      </c>
      <c r="FM22" s="176">
        <f t="shared" si="130"/>
        <v>4.8592304556353856</v>
      </c>
      <c r="FN22" s="176">
        <f t="shared" si="130"/>
        <v>4.6273737331761895</v>
      </c>
      <c r="FO22" s="176">
        <f t="shared" si="130"/>
        <v>4.4064050552668448</v>
      </c>
      <c r="FP22" s="176">
        <f t="shared" si="130"/>
        <v>4.1963417035308641</v>
      </c>
      <c r="FQ22" s="176">
        <f t="shared" si="130"/>
        <v>3.9962925495794948</v>
      </c>
      <c r="FR22" s="176">
        <f t="shared" si="19"/>
        <v>3.8060916447433764</v>
      </c>
      <c r="FS22" s="176">
        <f t="shared" si="19"/>
        <v>3.6249432263685613</v>
      </c>
      <c r="FT22" s="176">
        <f t="shared" si="19"/>
        <v>3.4524164473399819</v>
      </c>
      <c r="FU22" s="176">
        <f t="shared" si="19"/>
        <v>3.2881009664264882</v>
      </c>
      <c r="FV22" s="176">
        <f t="shared" si="19"/>
        <v>3.1316059723168506</v>
      </c>
      <c r="FW22" s="176">
        <f t="shared" si="19"/>
        <v>2.9825592541061092</v>
      </c>
      <c r="FX22" s="176">
        <f t="shared" si="19"/>
        <v>2.8406063160215309</v>
      </c>
      <c r="FY22" s="176">
        <f t="shared" si="19"/>
        <v>2.7054095342825812</v>
      </c>
      <c r="FZ22" s="176">
        <f t="shared" si="19"/>
        <v>2.5766473540896038</v>
      </c>
      <c r="GA22" s="176">
        <f t="shared" si="19"/>
        <v>2.4540135248312818</v>
      </c>
      <c r="GB22" s="176">
        <f t="shared" si="19"/>
        <v>0</v>
      </c>
      <c r="GC22" s="176">
        <f t="shared" si="19"/>
        <v>0</v>
      </c>
      <c r="GD22" s="176">
        <f t="shared" si="19"/>
        <v>0</v>
      </c>
      <c r="GE22" s="176">
        <f t="shared" si="19"/>
        <v>0</v>
      </c>
      <c r="GF22" s="176">
        <f t="shared" si="19"/>
        <v>0</v>
      </c>
      <c r="GG22" s="176">
        <f t="shared" si="19"/>
        <v>0</v>
      </c>
      <c r="GH22" s="176">
        <f t="shared" si="131"/>
        <v>0</v>
      </c>
      <c r="GI22" s="176">
        <f t="shared" si="131"/>
        <v>0</v>
      </c>
      <c r="GJ22" s="176">
        <f t="shared" si="131"/>
        <v>0</v>
      </c>
      <c r="GK22" s="176">
        <f t="shared" si="131"/>
        <v>0</v>
      </c>
      <c r="GL22" s="176">
        <f t="shared" si="131"/>
        <v>0</v>
      </c>
      <c r="GM22" s="176">
        <f t="shared" si="131"/>
        <v>0</v>
      </c>
      <c r="GN22" s="176">
        <f t="shared" si="131"/>
        <v>0</v>
      </c>
      <c r="GO22" s="176">
        <f t="shared" si="131"/>
        <v>0</v>
      </c>
      <c r="GP22" s="176">
        <f t="shared" si="131"/>
        <v>0</v>
      </c>
      <c r="GQ22" s="187"/>
      <c r="GR22" s="176">
        <v>0</v>
      </c>
      <c r="GS22" s="176">
        <v>0</v>
      </c>
      <c r="GT22" s="176">
        <f t="shared" si="132"/>
        <v>9.8267317002349053</v>
      </c>
      <c r="GU22" s="176">
        <f t="shared" si="132"/>
        <v>9.366485726191824</v>
      </c>
      <c r="GV22" s="176">
        <f t="shared" si="132"/>
        <v>8.9221025081854854</v>
      </c>
      <c r="GW22" s="176">
        <f t="shared" si="132"/>
        <v>8.4971765548831417</v>
      </c>
      <c r="GX22" s="176">
        <f t="shared" si="132"/>
        <v>8.0951203715447004</v>
      </c>
      <c r="GY22" s="176">
        <f t="shared" si="132"/>
        <v>7.7092451964818638</v>
      </c>
      <c r="GZ22" s="176">
        <f t="shared" si="132"/>
        <v>7.3414008762320107</v>
      </c>
      <c r="HA22" s="176">
        <f t="shared" si="132"/>
        <v>6.9908306091293317</v>
      </c>
      <c r="HB22" s="176">
        <f t="shared" si="132"/>
        <v>6.6575618127401039</v>
      </c>
      <c r="HC22" s="176">
        <f t="shared" si="132"/>
        <v>6.3401806979236026</v>
      </c>
      <c r="HD22" s="176">
        <f t="shared" si="22"/>
        <v>6.0384239845177099</v>
      </c>
      <c r="HE22" s="176">
        <f t="shared" si="22"/>
        <v>5.7510291826130686</v>
      </c>
      <c r="HF22" s="176">
        <f t="shared" si="22"/>
        <v>5.4773127465160591</v>
      </c>
      <c r="HG22" s="176">
        <f t="shared" si="22"/>
        <v>5.2166236634389502</v>
      </c>
      <c r="HH22" s="176">
        <f t="shared" si="22"/>
        <v>4.9683419051177289</v>
      </c>
      <c r="HI22" s="176">
        <f t="shared" si="22"/>
        <v>4.7318769531241527</v>
      </c>
      <c r="HJ22" s="176">
        <f t="shared" si="22"/>
        <v>4.5066663943646121</v>
      </c>
      <c r="HK22" s="176">
        <f t="shared" si="22"/>
        <v>4.2921745834252771</v>
      </c>
      <c r="HL22" s="176">
        <f t="shared" si="22"/>
        <v>4.0878913685820644</v>
      </c>
      <c r="HM22" s="176">
        <f t="shared" si="22"/>
        <v>3.8933308784453033</v>
      </c>
      <c r="HN22" s="176">
        <f t="shared" si="22"/>
        <v>0</v>
      </c>
      <c r="HO22" s="176">
        <f t="shared" si="22"/>
        <v>0</v>
      </c>
      <c r="HP22" s="176">
        <f t="shared" si="22"/>
        <v>0</v>
      </c>
      <c r="HQ22" s="176">
        <f t="shared" si="22"/>
        <v>0</v>
      </c>
      <c r="HR22" s="176">
        <f t="shared" si="22"/>
        <v>0</v>
      </c>
      <c r="HS22" s="176">
        <f t="shared" si="22"/>
        <v>0</v>
      </c>
      <c r="HT22" s="176">
        <f t="shared" si="133"/>
        <v>0</v>
      </c>
      <c r="HU22" s="176">
        <f t="shared" si="133"/>
        <v>0</v>
      </c>
      <c r="HV22" s="176">
        <f t="shared" si="133"/>
        <v>0</v>
      </c>
      <c r="HW22" s="176">
        <f t="shared" si="133"/>
        <v>0</v>
      </c>
      <c r="HX22" s="176">
        <f t="shared" si="133"/>
        <v>0</v>
      </c>
      <c r="HY22" s="176">
        <f t="shared" si="133"/>
        <v>0</v>
      </c>
      <c r="HZ22" s="176">
        <f t="shared" si="133"/>
        <v>0</v>
      </c>
      <c r="IA22" s="176">
        <f t="shared" si="133"/>
        <v>0</v>
      </c>
      <c r="IB22" s="176">
        <f t="shared" si="133"/>
        <v>0</v>
      </c>
      <c r="IC22" s="176"/>
      <c r="ID22" s="176"/>
    </row>
    <row r="23" spans="1:238" s="144" customFormat="1">
      <c r="A23" s="192" t="s">
        <v>226</v>
      </c>
      <c r="B23" s="226">
        <f t="shared" ref="B23" si="173">SUM(P23:AX23)*VLOOKUP($A23,input,12,FALSE)</f>
        <v>0</v>
      </c>
      <c r="C23" s="329">
        <f t="shared" ref="C23" si="174">SUM(AZ23:CH23)*VLOOKUP($A23,input,12,FALSE)</f>
        <v>2278.7350074532083</v>
      </c>
      <c r="D23" s="331">
        <f t="shared" ref="D23" si="175">SUM(B23:C23)</f>
        <v>2278.7350074532083</v>
      </c>
      <c r="E23" s="227">
        <f t="shared" si="115"/>
        <v>0</v>
      </c>
      <c r="F23" s="228">
        <f t="shared" ref="F23" si="176">IF(Years&gt;1,SUM(DU23:FD23)*VLOOKUP($A23,input,26,FALSE),0)</f>
        <v>0</v>
      </c>
      <c r="G23" s="227">
        <f t="shared" ref="G23" si="177">IF(Years&gt;2,SUM(FF23:GP23)*VLOOKUP($A23,input,40,FALSE),0)</f>
        <v>0</v>
      </c>
      <c r="H23" s="228">
        <f t="shared" ref="H23" si="178">IF(Years&gt;2,SUM(GR23:IB23)*VLOOKUP($A23,input,40,FALSE),0)</f>
        <v>0</v>
      </c>
      <c r="I23" s="227">
        <f t="shared" si="169"/>
        <v>0</v>
      </c>
      <c r="J23" s="176">
        <f t="shared" si="170"/>
        <v>2278.7350074532083</v>
      </c>
      <c r="K23" s="228">
        <f t="shared" si="171"/>
        <v>2278.7350074532083</v>
      </c>
      <c r="L23" s="227">
        <f t="shared" si="120"/>
        <v>0</v>
      </c>
      <c r="M23" s="176">
        <f t="shared" si="121"/>
        <v>1822.9880059625666</v>
      </c>
      <c r="N23" s="228">
        <f t="shared" ref="N23" si="179">SUM(L23:M23)</f>
        <v>1822.9880059625666</v>
      </c>
      <c r="O23" s="330"/>
      <c r="P23" s="176">
        <f t="shared" si="122"/>
        <v>0</v>
      </c>
      <c r="Q23" s="176">
        <f t="shared" si="122"/>
        <v>0</v>
      </c>
      <c r="R23" s="176">
        <f t="shared" si="122"/>
        <v>0</v>
      </c>
      <c r="S23" s="176">
        <f t="shared" si="122"/>
        <v>0</v>
      </c>
      <c r="T23" s="176">
        <f t="shared" si="122"/>
        <v>0</v>
      </c>
      <c r="U23" s="176">
        <f t="shared" si="122"/>
        <v>0</v>
      </c>
      <c r="V23" s="176">
        <f t="shared" si="122"/>
        <v>0</v>
      </c>
      <c r="W23" s="176">
        <f t="shared" si="122"/>
        <v>0</v>
      </c>
      <c r="X23" s="176">
        <f t="shared" si="122"/>
        <v>0</v>
      </c>
      <c r="Y23" s="176">
        <f t="shared" si="122"/>
        <v>0</v>
      </c>
      <c r="Z23" s="176">
        <f t="shared" si="7"/>
        <v>0</v>
      </c>
      <c r="AA23" s="176">
        <f t="shared" si="7"/>
        <v>0</v>
      </c>
      <c r="AB23" s="176">
        <f t="shared" si="7"/>
        <v>0</v>
      </c>
      <c r="AC23" s="176">
        <f t="shared" si="7"/>
        <v>0</v>
      </c>
      <c r="AD23" s="176">
        <f t="shared" si="7"/>
        <v>0</v>
      </c>
      <c r="AE23" s="176">
        <f t="shared" si="7"/>
        <v>0</v>
      </c>
      <c r="AF23" s="176">
        <f t="shared" si="7"/>
        <v>0</v>
      </c>
      <c r="AG23" s="176">
        <f t="shared" si="7"/>
        <v>0</v>
      </c>
      <c r="AH23" s="176">
        <f t="shared" si="7"/>
        <v>0</v>
      </c>
      <c r="AI23" s="176">
        <f t="shared" si="7"/>
        <v>0</v>
      </c>
      <c r="AJ23" s="176">
        <f t="shared" si="7"/>
        <v>0</v>
      </c>
      <c r="AK23" s="176">
        <f t="shared" si="7"/>
        <v>0</v>
      </c>
      <c r="AL23" s="176">
        <f t="shared" si="7"/>
        <v>0</v>
      </c>
      <c r="AM23" s="176">
        <f t="shared" si="7"/>
        <v>0</v>
      </c>
      <c r="AN23" s="176">
        <f t="shared" si="7"/>
        <v>0</v>
      </c>
      <c r="AO23" s="176">
        <f t="shared" si="7"/>
        <v>0</v>
      </c>
      <c r="AP23" s="176">
        <f t="shared" si="123"/>
        <v>0</v>
      </c>
      <c r="AQ23" s="176">
        <f t="shared" si="123"/>
        <v>0</v>
      </c>
      <c r="AR23" s="176">
        <f t="shared" si="123"/>
        <v>0</v>
      </c>
      <c r="AS23" s="176">
        <f t="shared" si="123"/>
        <v>0</v>
      </c>
      <c r="AT23" s="176">
        <f t="shared" si="123"/>
        <v>0</v>
      </c>
      <c r="AU23" s="176">
        <f t="shared" si="123"/>
        <v>0</v>
      </c>
      <c r="AV23" s="176">
        <f t="shared" si="123"/>
        <v>0</v>
      </c>
      <c r="AW23" s="176">
        <f t="shared" si="123"/>
        <v>0</v>
      </c>
      <c r="AX23" s="176">
        <f t="shared" si="123"/>
        <v>0</v>
      </c>
      <c r="AY23" s="187"/>
      <c r="AZ23" s="176">
        <f t="shared" si="124"/>
        <v>5.6364576497703683E-2</v>
      </c>
      <c r="BA23" s="176">
        <f t="shared" si="124"/>
        <v>5.3688256662588071E-2</v>
      </c>
      <c r="BB23" s="176">
        <f t="shared" si="124"/>
        <v>5.1180894272056805E-2</v>
      </c>
      <c r="BC23" s="176">
        <f t="shared" si="124"/>
        <v>4.8783779823915761E-2</v>
      </c>
      <c r="BD23" s="176">
        <f t="shared" si="124"/>
        <v>4.6469283896799413E-2</v>
      </c>
      <c r="BE23" s="176">
        <f t="shared" si="124"/>
        <v>4.4256127890016372E-2</v>
      </c>
      <c r="BF23" s="176">
        <f t="shared" si="124"/>
        <v>4.2162085268461984E-2</v>
      </c>
      <c r="BG23" s="176">
        <f t="shared" si="124"/>
        <v>4.0152318731676372E-2</v>
      </c>
      <c r="BH23" s="176">
        <f t="shared" si="124"/>
        <v>3.8236462897041724E-2</v>
      </c>
      <c r="BI23" s="176">
        <f t="shared" si="124"/>
        <v>3.6410576089215274E-2</v>
      </c>
      <c r="BJ23" s="176">
        <f t="shared" si="10"/>
        <v>3.4674801108021382E-2</v>
      </c>
      <c r="BK23" s="176">
        <f t="shared" si="10"/>
        <v>3.3021774468352104E-2</v>
      </c>
      <c r="BL23" s="176">
        <f t="shared" si="10"/>
        <v>3.1450124919363075E-2</v>
      </c>
      <c r="BM23" s="176">
        <f t="shared" si="10"/>
        <v>2.9953276992776404E-2</v>
      </c>
      <c r="BN23" s="176">
        <f t="shared" si="10"/>
        <v>2.8527670554771151E-2</v>
      </c>
      <c r="BO23" s="176">
        <f t="shared" si="10"/>
        <v>2.7169914913744535E-2</v>
      </c>
      <c r="BP23" s="176">
        <f t="shared" si="10"/>
        <v>2.5876780755821505E-2</v>
      </c>
      <c r="BQ23" s="176">
        <f t="shared" si="10"/>
        <v>2.4645192464188299E-2</v>
      </c>
      <c r="BR23" s="176">
        <f t="shared" si="10"/>
        <v>2.3472220803982355E-2</v>
      </c>
      <c r="BS23" s="176">
        <f t="shared" si="10"/>
        <v>2.235507595533999E-2</v>
      </c>
      <c r="BT23" s="176">
        <f t="shared" si="10"/>
        <v>2.1291100878031585E-2</v>
      </c>
      <c r="BU23" s="176">
        <f t="shared" si="10"/>
        <v>2.0277764991902626E-2</v>
      </c>
      <c r="BV23" s="176">
        <f t="shared" si="10"/>
        <v>1.9312658158089902E-2</v>
      </c>
      <c r="BW23" s="176">
        <f t="shared" si="10"/>
        <v>1.8393484946697788E-2</v>
      </c>
      <c r="BX23" s="176">
        <f t="shared" si="10"/>
        <v>1.7518059177300711E-2</v>
      </c>
      <c r="BY23" s="176">
        <f t="shared" si="10"/>
        <v>1.6684298719286731E-2</v>
      </c>
      <c r="BZ23" s="176">
        <f t="shared" si="125"/>
        <v>1.5890220539675391E-2</v>
      </c>
      <c r="CA23" s="176">
        <f t="shared" si="125"/>
        <v>1.5133935986631406E-2</v>
      </c>
      <c r="CB23" s="176">
        <f t="shared" si="125"/>
        <v>1.4413646297456352E-2</v>
      </c>
      <c r="CC23" s="176">
        <f t="shared" si="125"/>
        <v>1.3727638320374585E-2</v>
      </c>
      <c r="CD23" s="176">
        <f t="shared" si="125"/>
        <v>0</v>
      </c>
      <c r="CE23" s="176">
        <f t="shared" si="125"/>
        <v>0</v>
      </c>
      <c r="CF23" s="176">
        <f t="shared" si="125"/>
        <v>0</v>
      </c>
      <c r="CG23" s="176">
        <f t="shared" si="125"/>
        <v>0</v>
      </c>
      <c r="CH23" s="176">
        <f t="shared" si="125"/>
        <v>0</v>
      </c>
      <c r="CJ23" s="176">
        <v>0</v>
      </c>
      <c r="CK23" s="176">
        <f t="shared" si="126"/>
        <v>0</v>
      </c>
      <c r="CL23" s="176">
        <f t="shared" si="126"/>
        <v>0</v>
      </c>
      <c r="CM23" s="176">
        <f t="shared" si="126"/>
        <v>0</v>
      </c>
      <c r="CN23" s="176">
        <f t="shared" si="126"/>
        <v>0</v>
      </c>
      <c r="CO23" s="176">
        <f t="shared" si="126"/>
        <v>0</v>
      </c>
      <c r="CP23" s="176">
        <f t="shared" si="126"/>
        <v>0</v>
      </c>
      <c r="CQ23" s="176">
        <f t="shared" si="126"/>
        <v>0</v>
      </c>
      <c r="CR23" s="176">
        <f t="shared" si="126"/>
        <v>0</v>
      </c>
      <c r="CS23" s="176">
        <f t="shared" si="126"/>
        <v>0</v>
      </c>
      <c r="CT23" s="176">
        <f t="shared" si="126"/>
        <v>0</v>
      </c>
      <c r="CU23" s="176">
        <f t="shared" si="13"/>
        <v>0</v>
      </c>
      <c r="CV23" s="176">
        <f t="shared" si="13"/>
        <v>0</v>
      </c>
      <c r="CW23" s="176">
        <f t="shared" si="13"/>
        <v>0</v>
      </c>
      <c r="CX23" s="176">
        <f t="shared" si="13"/>
        <v>0</v>
      </c>
      <c r="CY23" s="176">
        <f t="shared" si="13"/>
        <v>0</v>
      </c>
      <c r="CZ23" s="176">
        <f t="shared" si="13"/>
        <v>0</v>
      </c>
      <c r="DA23" s="176">
        <f t="shared" si="13"/>
        <v>0</v>
      </c>
      <c r="DB23" s="176">
        <f t="shared" si="13"/>
        <v>0</v>
      </c>
      <c r="DC23" s="176">
        <f t="shared" si="13"/>
        <v>0</v>
      </c>
      <c r="DD23" s="176">
        <f t="shared" si="13"/>
        <v>0</v>
      </c>
      <c r="DE23" s="176">
        <f t="shared" si="13"/>
        <v>0</v>
      </c>
      <c r="DF23" s="176">
        <f t="shared" si="13"/>
        <v>0</v>
      </c>
      <c r="DG23" s="176">
        <f t="shared" si="13"/>
        <v>0</v>
      </c>
      <c r="DH23" s="176">
        <f t="shared" si="13"/>
        <v>0</v>
      </c>
      <c r="DI23" s="176">
        <f t="shared" si="13"/>
        <v>0</v>
      </c>
      <c r="DJ23" s="176">
        <f t="shared" si="13"/>
        <v>0</v>
      </c>
      <c r="DK23" s="176">
        <f t="shared" si="127"/>
        <v>0</v>
      </c>
      <c r="DL23" s="176">
        <f t="shared" si="127"/>
        <v>0</v>
      </c>
      <c r="DM23" s="176">
        <f t="shared" si="127"/>
        <v>0</v>
      </c>
      <c r="DN23" s="176">
        <f t="shared" si="127"/>
        <v>0</v>
      </c>
      <c r="DO23" s="176">
        <f t="shared" si="127"/>
        <v>0</v>
      </c>
      <c r="DP23" s="176">
        <f t="shared" si="127"/>
        <v>0</v>
      </c>
      <c r="DQ23" s="176">
        <f t="shared" si="127"/>
        <v>0</v>
      </c>
      <c r="DR23" s="176">
        <f t="shared" si="127"/>
        <v>0</v>
      </c>
      <c r="DS23" s="176">
        <f t="shared" si="127"/>
        <v>0</v>
      </c>
      <c r="DT23" s="187"/>
      <c r="DU23" s="176">
        <v>0</v>
      </c>
      <c r="DV23" s="176">
        <f t="shared" si="128"/>
        <v>5.3688256662588071E-2</v>
      </c>
      <c r="DW23" s="176">
        <f t="shared" si="128"/>
        <v>5.1180894272056805E-2</v>
      </c>
      <c r="DX23" s="176">
        <f t="shared" si="128"/>
        <v>4.8783779823915761E-2</v>
      </c>
      <c r="DY23" s="176">
        <f t="shared" si="128"/>
        <v>4.6469283896799413E-2</v>
      </c>
      <c r="DZ23" s="176">
        <f t="shared" si="128"/>
        <v>4.4256127890016372E-2</v>
      </c>
      <c r="EA23" s="176">
        <f t="shared" si="128"/>
        <v>4.2162085268461984E-2</v>
      </c>
      <c r="EB23" s="176">
        <f t="shared" si="128"/>
        <v>4.0152318731676372E-2</v>
      </c>
      <c r="EC23" s="176">
        <f t="shared" si="128"/>
        <v>3.8236462897041724E-2</v>
      </c>
      <c r="ED23" s="176">
        <f t="shared" si="128"/>
        <v>3.6410576089215274E-2</v>
      </c>
      <c r="EE23" s="176">
        <f t="shared" si="128"/>
        <v>3.4674801108021382E-2</v>
      </c>
      <c r="EF23" s="176">
        <f t="shared" si="16"/>
        <v>3.3021774468352104E-2</v>
      </c>
      <c r="EG23" s="176">
        <f t="shared" si="16"/>
        <v>3.1450124919363075E-2</v>
      </c>
      <c r="EH23" s="176">
        <f t="shared" si="16"/>
        <v>2.9953276992776404E-2</v>
      </c>
      <c r="EI23" s="176">
        <f t="shared" si="16"/>
        <v>2.8527670554771151E-2</v>
      </c>
      <c r="EJ23" s="176">
        <f t="shared" si="16"/>
        <v>2.7169914913744535E-2</v>
      </c>
      <c r="EK23" s="176">
        <f t="shared" si="16"/>
        <v>2.5876780755821505E-2</v>
      </c>
      <c r="EL23" s="176">
        <f t="shared" si="16"/>
        <v>2.4645192464188299E-2</v>
      </c>
      <c r="EM23" s="176">
        <f t="shared" si="16"/>
        <v>2.3472220803982355E-2</v>
      </c>
      <c r="EN23" s="176">
        <f t="shared" si="16"/>
        <v>2.235507595533999E-2</v>
      </c>
      <c r="EO23" s="176">
        <f t="shared" si="16"/>
        <v>2.1291100878031585E-2</v>
      </c>
      <c r="EP23" s="176">
        <f t="shared" si="16"/>
        <v>2.0277764991902626E-2</v>
      </c>
      <c r="EQ23" s="176">
        <f t="shared" si="16"/>
        <v>1.9312658158089902E-2</v>
      </c>
      <c r="ER23" s="176">
        <f t="shared" si="16"/>
        <v>1.8393484946697788E-2</v>
      </c>
      <c r="ES23" s="176">
        <f t="shared" si="16"/>
        <v>1.7518059177300711E-2</v>
      </c>
      <c r="ET23" s="176">
        <f t="shared" si="16"/>
        <v>1.6684298719286731E-2</v>
      </c>
      <c r="EU23" s="176">
        <f t="shared" si="16"/>
        <v>1.5890220539675391E-2</v>
      </c>
      <c r="EV23" s="176">
        <f t="shared" si="129"/>
        <v>1.5133935986631406E-2</v>
      </c>
      <c r="EW23" s="176">
        <f t="shared" si="129"/>
        <v>1.4413646297456352E-2</v>
      </c>
      <c r="EX23" s="176">
        <f t="shared" si="129"/>
        <v>1.3727638320374585E-2</v>
      </c>
      <c r="EY23" s="176">
        <f t="shared" si="129"/>
        <v>1.3074280439937885E-2</v>
      </c>
      <c r="EZ23" s="176">
        <f t="shared" si="129"/>
        <v>0</v>
      </c>
      <c r="FA23" s="176">
        <f t="shared" si="129"/>
        <v>0</v>
      </c>
      <c r="FB23" s="176">
        <f t="shared" si="129"/>
        <v>0</v>
      </c>
      <c r="FC23" s="176">
        <f t="shared" si="129"/>
        <v>0</v>
      </c>
      <c r="FD23" s="176">
        <f t="shared" si="129"/>
        <v>0</v>
      </c>
      <c r="FF23" s="176">
        <v>0</v>
      </c>
      <c r="FG23" s="176">
        <v>0</v>
      </c>
      <c r="FH23" s="176">
        <f t="shared" si="130"/>
        <v>0</v>
      </c>
      <c r="FI23" s="176">
        <f t="shared" si="130"/>
        <v>0</v>
      </c>
      <c r="FJ23" s="176">
        <f t="shared" si="130"/>
        <v>0</v>
      </c>
      <c r="FK23" s="176">
        <f t="shared" si="130"/>
        <v>0</v>
      </c>
      <c r="FL23" s="176">
        <f t="shared" si="130"/>
        <v>0</v>
      </c>
      <c r="FM23" s="176">
        <f t="shared" si="130"/>
        <v>0</v>
      </c>
      <c r="FN23" s="176">
        <f t="shared" si="130"/>
        <v>0</v>
      </c>
      <c r="FO23" s="176">
        <f t="shared" si="130"/>
        <v>0</v>
      </c>
      <c r="FP23" s="176">
        <f t="shared" si="130"/>
        <v>0</v>
      </c>
      <c r="FQ23" s="176">
        <f t="shared" si="130"/>
        <v>0</v>
      </c>
      <c r="FR23" s="176">
        <f t="shared" si="19"/>
        <v>0</v>
      </c>
      <c r="FS23" s="176">
        <f t="shared" si="19"/>
        <v>0</v>
      </c>
      <c r="FT23" s="176">
        <f t="shared" si="19"/>
        <v>0</v>
      </c>
      <c r="FU23" s="176">
        <f t="shared" si="19"/>
        <v>0</v>
      </c>
      <c r="FV23" s="176">
        <f t="shared" si="19"/>
        <v>0</v>
      </c>
      <c r="FW23" s="176">
        <f t="shared" si="19"/>
        <v>0</v>
      </c>
      <c r="FX23" s="176">
        <f t="shared" si="19"/>
        <v>0</v>
      </c>
      <c r="FY23" s="176">
        <f t="shared" si="19"/>
        <v>0</v>
      </c>
      <c r="FZ23" s="176">
        <f t="shared" si="19"/>
        <v>0</v>
      </c>
      <c r="GA23" s="176">
        <f t="shared" si="19"/>
        <v>0</v>
      </c>
      <c r="GB23" s="176">
        <f t="shared" si="19"/>
        <v>0</v>
      </c>
      <c r="GC23" s="176">
        <f t="shared" si="19"/>
        <v>0</v>
      </c>
      <c r="GD23" s="176">
        <f t="shared" si="19"/>
        <v>0</v>
      </c>
      <c r="GE23" s="176">
        <f t="shared" si="19"/>
        <v>0</v>
      </c>
      <c r="GF23" s="176">
        <f t="shared" si="19"/>
        <v>0</v>
      </c>
      <c r="GG23" s="176">
        <f t="shared" si="19"/>
        <v>0</v>
      </c>
      <c r="GH23" s="176">
        <f t="shared" si="131"/>
        <v>0</v>
      </c>
      <c r="GI23" s="176">
        <f t="shared" si="131"/>
        <v>0</v>
      </c>
      <c r="GJ23" s="176">
        <f t="shared" si="131"/>
        <v>0</v>
      </c>
      <c r="GK23" s="176">
        <f t="shared" si="131"/>
        <v>0</v>
      </c>
      <c r="GL23" s="176">
        <f t="shared" si="131"/>
        <v>0</v>
      </c>
      <c r="GM23" s="176">
        <f t="shared" si="131"/>
        <v>0</v>
      </c>
      <c r="GN23" s="176">
        <f t="shared" si="131"/>
        <v>0</v>
      </c>
      <c r="GO23" s="176">
        <f t="shared" si="131"/>
        <v>0</v>
      </c>
      <c r="GP23" s="176">
        <f t="shared" si="131"/>
        <v>0</v>
      </c>
      <c r="GQ23" s="187"/>
      <c r="GR23" s="176">
        <v>0</v>
      </c>
      <c r="GS23" s="176">
        <v>0</v>
      </c>
      <c r="GT23" s="176">
        <f t="shared" si="132"/>
        <v>5.1180894272056805E-2</v>
      </c>
      <c r="GU23" s="176">
        <f t="shared" si="132"/>
        <v>4.8783779823915761E-2</v>
      </c>
      <c r="GV23" s="176">
        <f t="shared" si="132"/>
        <v>4.6469283896799413E-2</v>
      </c>
      <c r="GW23" s="176">
        <f t="shared" si="132"/>
        <v>4.4256127890016372E-2</v>
      </c>
      <c r="GX23" s="176">
        <f t="shared" si="132"/>
        <v>4.2162085268461984E-2</v>
      </c>
      <c r="GY23" s="176">
        <f t="shared" si="132"/>
        <v>4.0152318731676372E-2</v>
      </c>
      <c r="GZ23" s="176">
        <f t="shared" si="132"/>
        <v>3.8236462897041724E-2</v>
      </c>
      <c r="HA23" s="176">
        <f t="shared" si="132"/>
        <v>3.6410576089215274E-2</v>
      </c>
      <c r="HB23" s="176">
        <f t="shared" si="132"/>
        <v>3.4674801108021382E-2</v>
      </c>
      <c r="HC23" s="176">
        <f t="shared" si="132"/>
        <v>3.3021774468352104E-2</v>
      </c>
      <c r="HD23" s="176">
        <f t="shared" si="22"/>
        <v>3.1450124919363075E-2</v>
      </c>
      <c r="HE23" s="176">
        <f t="shared" si="22"/>
        <v>2.9953276992776404E-2</v>
      </c>
      <c r="HF23" s="176">
        <f t="shared" si="22"/>
        <v>2.8527670554771151E-2</v>
      </c>
      <c r="HG23" s="176">
        <f t="shared" si="22"/>
        <v>2.7169914913744535E-2</v>
      </c>
      <c r="HH23" s="176">
        <f t="shared" si="22"/>
        <v>2.5876780755821505E-2</v>
      </c>
      <c r="HI23" s="176">
        <f t="shared" si="22"/>
        <v>2.4645192464188299E-2</v>
      </c>
      <c r="HJ23" s="176">
        <f t="shared" si="22"/>
        <v>2.3472220803982355E-2</v>
      </c>
      <c r="HK23" s="176">
        <f t="shared" si="22"/>
        <v>2.235507595533999E-2</v>
      </c>
      <c r="HL23" s="176">
        <f t="shared" si="22"/>
        <v>2.1291100878031585E-2</v>
      </c>
      <c r="HM23" s="176">
        <f t="shared" si="22"/>
        <v>2.0277764991902626E-2</v>
      </c>
      <c r="HN23" s="176">
        <f t="shared" si="22"/>
        <v>1.9312658158089902E-2</v>
      </c>
      <c r="HO23" s="176">
        <f t="shared" si="22"/>
        <v>1.8393484946697788E-2</v>
      </c>
      <c r="HP23" s="176">
        <f t="shared" si="22"/>
        <v>1.7518059177300711E-2</v>
      </c>
      <c r="HQ23" s="176">
        <f t="shared" si="22"/>
        <v>1.6684298719286731E-2</v>
      </c>
      <c r="HR23" s="176">
        <f t="shared" si="22"/>
        <v>1.5890220539675391E-2</v>
      </c>
      <c r="HS23" s="176">
        <f t="shared" si="22"/>
        <v>1.5133935986631406E-2</v>
      </c>
      <c r="HT23" s="176">
        <f t="shared" si="133"/>
        <v>1.4413646297456352E-2</v>
      </c>
      <c r="HU23" s="176">
        <f t="shared" si="133"/>
        <v>1.3727638320374585E-2</v>
      </c>
      <c r="HV23" s="176">
        <f t="shared" si="133"/>
        <v>1.3074280439937885E-2</v>
      </c>
      <c r="HW23" s="176">
        <f t="shared" si="133"/>
        <v>1.2452018696357819E-2</v>
      </c>
      <c r="HX23" s="176">
        <f t="shared" si="133"/>
        <v>0</v>
      </c>
      <c r="HY23" s="176">
        <f t="shared" si="133"/>
        <v>0</v>
      </c>
      <c r="HZ23" s="176">
        <f t="shared" si="133"/>
        <v>0</v>
      </c>
      <c r="IA23" s="176">
        <f t="shared" si="133"/>
        <v>0</v>
      </c>
      <c r="IB23" s="176">
        <f t="shared" si="133"/>
        <v>0</v>
      </c>
      <c r="IC23" s="176"/>
      <c r="ID23" s="176"/>
    </row>
    <row r="24" spans="1:238" s="144" customFormat="1">
      <c r="A24" s="192" t="s">
        <v>227</v>
      </c>
      <c r="B24" s="226">
        <f t="shared" ref="B24" si="180">SUM(P24:AX24)*VLOOKUP($A24,input,12,FALSE)</f>
        <v>0</v>
      </c>
      <c r="C24" s="329">
        <f t="shared" ref="C24" si="181">SUM(AZ24:CH24)*VLOOKUP($A24,input,12,FALSE)</f>
        <v>1316.3230636157291</v>
      </c>
      <c r="D24" s="331">
        <f t="shared" ref="D24" si="182">SUM(B24:C24)</f>
        <v>1316.3230636157291</v>
      </c>
      <c r="E24" s="227">
        <f t="shared" ref="E24" si="183">IF(Years&gt;1,SUM(CJ24:DS24)*VLOOKUP($A24,input,26,FALSE),0)</f>
        <v>0</v>
      </c>
      <c r="F24" s="228">
        <f t="shared" ref="F24" si="184">IF(Years&gt;1,SUM(DU24:FD24)*VLOOKUP($A24,input,26,FALSE),0)</f>
        <v>0</v>
      </c>
      <c r="G24" s="227">
        <f t="shared" ref="G24" si="185">IF(Years&gt;2,SUM(FF24:GP24)*VLOOKUP($A24,input,40,FALSE),0)</f>
        <v>0</v>
      </c>
      <c r="H24" s="228">
        <f t="shared" ref="H24" si="186">IF(Years&gt;2,SUM(GR24:IB24)*VLOOKUP($A24,input,40,FALSE),0)</f>
        <v>0</v>
      </c>
      <c r="I24" s="227">
        <f t="shared" ref="I24" si="187">B24+E24+G24</f>
        <v>0</v>
      </c>
      <c r="J24" s="176">
        <f t="shared" ref="J24" si="188">C24+F24+H24</f>
        <v>1316.3230636157291</v>
      </c>
      <c r="K24" s="228">
        <f t="shared" ref="K24" si="189">SUM(I24:J24)</f>
        <v>1316.3230636157291</v>
      </c>
      <c r="L24" s="227">
        <f t="shared" ref="L24" si="190">(B24*VLOOKUP($A24,input,16,FALSE))+(E24*VLOOKUP($A24,input,30,FALSE))+(G24*VLOOKUP($A24,input,44,FALSE))</f>
        <v>0</v>
      </c>
      <c r="M24" s="176">
        <f t="shared" ref="M24" si="191">(C24*(VLOOKUP($A24,input,16,FALSE))+(F24*VLOOKUP($A24,input,30,FALSE))+(H24*VLOOKUP($A24,input,44,FALSE)))</f>
        <v>1053.0584508925833</v>
      </c>
      <c r="N24" s="228">
        <f t="shared" ref="N24" si="192">SUM(L24:M24)</f>
        <v>1053.0584508925833</v>
      </c>
      <c r="O24" s="330"/>
      <c r="P24" s="176">
        <f t="shared" si="122"/>
        <v>0</v>
      </c>
      <c r="Q24" s="176">
        <f t="shared" si="122"/>
        <v>0</v>
      </c>
      <c r="R24" s="176">
        <f t="shared" si="122"/>
        <v>0</v>
      </c>
      <c r="S24" s="176">
        <f t="shared" si="122"/>
        <v>0</v>
      </c>
      <c r="T24" s="176">
        <f t="shared" si="122"/>
        <v>0</v>
      </c>
      <c r="U24" s="176">
        <f t="shared" si="122"/>
        <v>0</v>
      </c>
      <c r="V24" s="176">
        <f t="shared" si="122"/>
        <v>0</v>
      </c>
      <c r="W24" s="176">
        <f t="shared" si="122"/>
        <v>0</v>
      </c>
      <c r="X24" s="176">
        <f t="shared" si="122"/>
        <v>0</v>
      </c>
      <c r="Y24" s="176">
        <f t="shared" si="122"/>
        <v>0</v>
      </c>
      <c r="Z24" s="176">
        <f t="shared" si="7"/>
        <v>0</v>
      </c>
      <c r="AA24" s="176">
        <f t="shared" si="7"/>
        <v>0</v>
      </c>
      <c r="AB24" s="176">
        <f t="shared" si="7"/>
        <v>0</v>
      </c>
      <c r="AC24" s="176">
        <f t="shared" si="7"/>
        <v>0</v>
      </c>
      <c r="AD24" s="176">
        <f t="shared" si="7"/>
        <v>0</v>
      </c>
      <c r="AE24" s="176">
        <f t="shared" si="7"/>
        <v>0</v>
      </c>
      <c r="AF24" s="176">
        <f t="shared" si="7"/>
        <v>0</v>
      </c>
      <c r="AG24" s="176">
        <f t="shared" si="7"/>
        <v>0</v>
      </c>
      <c r="AH24" s="176">
        <f t="shared" si="7"/>
        <v>0</v>
      </c>
      <c r="AI24" s="176">
        <f t="shared" si="7"/>
        <v>0</v>
      </c>
      <c r="AJ24" s="176">
        <f t="shared" si="7"/>
        <v>0</v>
      </c>
      <c r="AK24" s="176">
        <f t="shared" si="7"/>
        <v>0</v>
      </c>
      <c r="AL24" s="176">
        <f t="shared" si="7"/>
        <v>0</v>
      </c>
      <c r="AM24" s="176">
        <f t="shared" si="7"/>
        <v>0</v>
      </c>
      <c r="AN24" s="176">
        <f t="shared" si="7"/>
        <v>0</v>
      </c>
      <c r="AO24" s="176">
        <f t="shared" si="7"/>
        <v>0</v>
      </c>
      <c r="AP24" s="176">
        <f t="shared" si="123"/>
        <v>0</v>
      </c>
      <c r="AQ24" s="176">
        <f t="shared" si="123"/>
        <v>0</v>
      </c>
      <c r="AR24" s="176">
        <f t="shared" si="123"/>
        <v>0</v>
      </c>
      <c r="AS24" s="176">
        <f t="shared" si="123"/>
        <v>0</v>
      </c>
      <c r="AT24" s="176">
        <f t="shared" si="123"/>
        <v>0</v>
      </c>
      <c r="AU24" s="176">
        <f t="shared" si="123"/>
        <v>0</v>
      </c>
      <c r="AV24" s="176">
        <f t="shared" si="123"/>
        <v>0</v>
      </c>
      <c r="AW24" s="176">
        <f t="shared" si="123"/>
        <v>0</v>
      </c>
      <c r="AX24" s="176">
        <f t="shared" si="123"/>
        <v>0</v>
      </c>
      <c r="AY24" s="187"/>
      <c r="AZ24" s="176">
        <f t="shared" si="124"/>
        <v>0.13566370481171439</v>
      </c>
      <c r="BA24" s="176">
        <f t="shared" si="124"/>
        <v>0.1292220798292637</v>
      </c>
      <c r="BB24" s="176">
        <f t="shared" si="124"/>
        <v>0.1231871179375712</v>
      </c>
      <c r="BC24" s="176">
        <f t="shared" si="124"/>
        <v>0.11741751143825242</v>
      </c>
      <c r="BD24" s="176">
        <f t="shared" si="124"/>
        <v>0.11184675917229651</v>
      </c>
      <c r="BE24" s="176">
        <f t="shared" si="124"/>
        <v>0.10651992161114285</v>
      </c>
      <c r="BF24" s="176">
        <f t="shared" si="124"/>
        <v>0.10147977764616023</v>
      </c>
      <c r="BG24" s="176">
        <f t="shared" si="124"/>
        <v>9.6642477499000373E-2</v>
      </c>
      <c r="BH24" s="176">
        <f t="shared" si="124"/>
        <v>9.2031210697017668E-2</v>
      </c>
      <c r="BI24" s="176">
        <f t="shared" si="124"/>
        <v>8.7636490035421594E-2</v>
      </c>
      <c r="BJ24" s="176">
        <f t="shared" si="10"/>
        <v>8.3458659218616962E-2</v>
      </c>
      <c r="BK24" s="176">
        <f t="shared" si="10"/>
        <v>7.9479995099688838E-2</v>
      </c>
      <c r="BL24" s="176">
        <f t="shared" si="10"/>
        <v>7.5697197219708356E-2</v>
      </c>
      <c r="BM24" s="176">
        <f t="shared" si="10"/>
        <v>7.2094439106751465E-2</v>
      </c>
      <c r="BN24" s="176">
        <f t="shared" si="10"/>
        <v>6.8663151887000895E-2</v>
      </c>
      <c r="BO24" s="176">
        <f t="shared" si="10"/>
        <v>6.5395174516529944E-2</v>
      </c>
      <c r="BP24" s="176">
        <f t="shared" si="10"/>
        <v>6.228273437090831E-2</v>
      </c>
      <c r="BQ24" s="176">
        <f t="shared" si="10"/>
        <v>5.9318428758632531E-2</v>
      </c>
      <c r="BR24" s="176">
        <f t="shared" si="10"/>
        <v>5.6495207314412703E-2</v>
      </c>
      <c r="BS24" s="176">
        <f t="shared" si="10"/>
        <v>5.3806355230439008E-2</v>
      </c>
      <c r="BT24" s="176">
        <f t="shared" si="10"/>
        <v>5.1245477285744988E-2</v>
      </c>
      <c r="BU24" s="176">
        <f t="shared" si="10"/>
        <v>4.8806482635682873E-2</v>
      </c>
      <c r="BV24" s="176">
        <f t="shared" si="10"/>
        <v>4.6483570325333623E-2</v>
      </c>
      <c r="BW24" s="176">
        <f t="shared" si="10"/>
        <v>4.4271215492396744E-2</v>
      </c>
      <c r="BX24" s="176">
        <f t="shared" si="10"/>
        <v>4.2164156226744472E-2</v>
      </c>
      <c r="BY24" s="176">
        <f t="shared" si="10"/>
        <v>4.015738105538668E-2</v>
      </c>
      <c r="BZ24" s="176">
        <f t="shared" si="125"/>
        <v>3.824611702308077E-2</v>
      </c>
      <c r="CA24" s="176">
        <f t="shared" si="125"/>
        <v>3.6425818340236962E-2</v>
      </c>
      <c r="CB24" s="176">
        <f t="shared" si="125"/>
        <v>3.4692155571119085E-2</v>
      </c>
      <c r="CC24" s="176">
        <f t="shared" si="125"/>
        <v>3.3041005336625719E-2</v>
      </c>
      <c r="CD24" s="176">
        <f t="shared" si="125"/>
        <v>0</v>
      </c>
      <c r="CE24" s="176">
        <f t="shared" si="125"/>
        <v>0</v>
      </c>
      <c r="CF24" s="176">
        <f t="shared" si="125"/>
        <v>0</v>
      </c>
      <c r="CG24" s="176">
        <f t="shared" si="125"/>
        <v>0</v>
      </c>
      <c r="CH24" s="176">
        <f t="shared" si="125"/>
        <v>0</v>
      </c>
      <c r="CJ24" s="176">
        <v>0</v>
      </c>
      <c r="CK24" s="176">
        <f t="shared" si="126"/>
        <v>0</v>
      </c>
      <c r="CL24" s="176">
        <f t="shared" si="126"/>
        <v>0</v>
      </c>
      <c r="CM24" s="176">
        <f t="shared" si="126"/>
        <v>0</v>
      </c>
      <c r="CN24" s="176">
        <f t="shared" si="126"/>
        <v>0</v>
      </c>
      <c r="CO24" s="176">
        <f t="shared" si="126"/>
        <v>0</v>
      </c>
      <c r="CP24" s="176">
        <f t="shared" si="126"/>
        <v>0</v>
      </c>
      <c r="CQ24" s="176">
        <f t="shared" si="126"/>
        <v>0</v>
      </c>
      <c r="CR24" s="176">
        <f t="shared" si="126"/>
        <v>0</v>
      </c>
      <c r="CS24" s="176">
        <f t="shared" si="126"/>
        <v>0</v>
      </c>
      <c r="CT24" s="176">
        <f t="shared" si="126"/>
        <v>0</v>
      </c>
      <c r="CU24" s="176">
        <f t="shared" si="13"/>
        <v>0</v>
      </c>
      <c r="CV24" s="176">
        <f t="shared" si="13"/>
        <v>0</v>
      </c>
      <c r="CW24" s="176">
        <f t="shared" si="13"/>
        <v>0</v>
      </c>
      <c r="CX24" s="176">
        <f t="shared" si="13"/>
        <v>0</v>
      </c>
      <c r="CY24" s="176">
        <f t="shared" si="13"/>
        <v>0</v>
      </c>
      <c r="CZ24" s="176">
        <f t="shared" si="13"/>
        <v>0</v>
      </c>
      <c r="DA24" s="176">
        <f t="shared" si="13"/>
        <v>0</v>
      </c>
      <c r="DB24" s="176">
        <f t="shared" si="13"/>
        <v>0</v>
      </c>
      <c r="DC24" s="176">
        <f t="shared" si="13"/>
        <v>0</v>
      </c>
      <c r="DD24" s="176">
        <f t="shared" si="13"/>
        <v>0</v>
      </c>
      <c r="DE24" s="176">
        <f t="shared" si="13"/>
        <v>0</v>
      </c>
      <c r="DF24" s="176">
        <f t="shared" si="13"/>
        <v>0</v>
      </c>
      <c r="DG24" s="176">
        <f t="shared" si="13"/>
        <v>0</v>
      </c>
      <c r="DH24" s="176">
        <f t="shared" si="13"/>
        <v>0</v>
      </c>
      <c r="DI24" s="176">
        <f t="shared" si="13"/>
        <v>0</v>
      </c>
      <c r="DJ24" s="176">
        <f t="shared" si="13"/>
        <v>0</v>
      </c>
      <c r="DK24" s="176">
        <f t="shared" si="127"/>
        <v>0</v>
      </c>
      <c r="DL24" s="176">
        <f t="shared" si="127"/>
        <v>0</v>
      </c>
      <c r="DM24" s="176">
        <f t="shared" si="127"/>
        <v>0</v>
      </c>
      <c r="DN24" s="176">
        <f t="shared" si="127"/>
        <v>0</v>
      </c>
      <c r="DO24" s="176">
        <f t="shared" si="127"/>
        <v>0</v>
      </c>
      <c r="DP24" s="176">
        <f t="shared" si="127"/>
        <v>0</v>
      </c>
      <c r="DQ24" s="176">
        <f t="shared" si="127"/>
        <v>0</v>
      </c>
      <c r="DR24" s="176">
        <f t="shared" si="127"/>
        <v>0</v>
      </c>
      <c r="DS24" s="176">
        <f t="shared" si="127"/>
        <v>0</v>
      </c>
      <c r="DT24" s="187"/>
      <c r="DU24" s="176">
        <v>0</v>
      </c>
      <c r="DV24" s="176">
        <f t="shared" si="128"/>
        <v>0.1292220798292637</v>
      </c>
      <c r="DW24" s="176">
        <f t="shared" si="128"/>
        <v>0.1231871179375712</v>
      </c>
      <c r="DX24" s="176">
        <f t="shared" si="128"/>
        <v>0.11741751143825242</v>
      </c>
      <c r="DY24" s="176">
        <f t="shared" si="128"/>
        <v>0.11184675917229651</v>
      </c>
      <c r="DZ24" s="176">
        <f t="shared" si="128"/>
        <v>0.10651992161114285</v>
      </c>
      <c r="EA24" s="176">
        <f t="shared" si="128"/>
        <v>0.10147977764616023</v>
      </c>
      <c r="EB24" s="176">
        <f t="shared" si="128"/>
        <v>9.6642477499000373E-2</v>
      </c>
      <c r="EC24" s="176">
        <f t="shared" si="128"/>
        <v>9.2031210697017668E-2</v>
      </c>
      <c r="ED24" s="176">
        <f t="shared" si="128"/>
        <v>8.7636490035421594E-2</v>
      </c>
      <c r="EE24" s="176">
        <f t="shared" si="128"/>
        <v>8.3458659218616962E-2</v>
      </c>
      <c r="EF24" s="176">
        <f t="shared" si="16"/>
        <v>7.9479995099688838E-2</v>
      </c>
      <c r="EG24" s="176">
        <f t="shared" si="16"/>
        <v>7.5697197219708356E-2</v>
      </c>
      <c r="EH24" s="176">
        <f t="shared" si="16"/>
        <v>7.2094439106751465E-2</v>
      </c>
      <c r="EI24" s="176">
        <f t="shared" si="16"/>
        <v>6.8663151887000895E-2</v>
      </c>
      <c r="EJ24" s="176">
        <f t="shared" si="16"/>
        <v>6.5395174516529944E-2</v>
      </c>
      <c r="EK24" s="176">
        <f t="shared" si="16"/>
        <v>6.228273437090831E-2</v>
      </c>
      <c r="EL24" s="176">
        <f t="shared" si="16"/>
        <v>5.9318428758632531E-2</v>
      </c>
      <c r="EM24" s="176">
        <f t="shared" si="16"/>
        <v>5.6495207314412703E-2</v>
      </c>
      <c r="EN24" s="176">
        <f t="shared" si="16"/>
        <v>5.3806355230439008E-2</v>
      </c>
      <c r="EO24" s="176">
        <f t="shared" si="16"/>
        <v>5.1245477285744988E-2</v>
      </c>
      <c r="EP24" s="176">
        <f t="shared" si="16"/>
        <v>4.8806482635682873E-2</v>
      </c>
      <c r="EQ24" s="176">
        <f t="shared" si="16"/>
        <v>4.6483570325333623E-2</v>
      </c>
      <c r="ER24" s="176">
        <f t="shared" si="16"/>
        <v>4.4271215492396744E-2</v>
      </c>
      <c r="ES24" s="176">
        <f t="shared" si="16"/>
        <v>4.2164156226744472E-2</v>
      </c>
      <c r="ET24" s="176">
        <f t="shared" si="16"/>
        <v>4.015738105538668E-2</v>
      </c>
      <c r="EU24" s="176">
        <f t="shared" si="16"/>
        <v>3.824611702308077E-2</v>
      </c>
      <c r="EV24" s="176">
        <f t="shared" si="129"/>
        <v>3.6425818340236962E-2</v>
      </c>
      <c r="EW24" s="176">
        <f t="shared" si="129"/>
        <v>3.4692155571119085E-2</v>
      </c>
      <c r="EX24" s="176">
        <f t="shared" si="129"/>
        <v>3.3041005336625719E-2</v>
      </c>
      <c r="EY24" s="176">
        <f t="shared" si="129"/>
        <v>3.1468440507160841E-2</v>
      </c>
      <c r="EZ24" s="176">
        <f t="shared" si="129"/>
        <v>0</v>
      </c>
      <c r="FA24" s="176">
        <f t="shared" si="129"/>
        <v>0</v>
      </c>
      <c r="FB24" s="176">
        <f t="shared" si="129"/>
        <v>0</v>
      </c>
      <c r="FC24" s="176">
        <f t="shared" si="129"/>
        <v>0</v>
      </c>
      <c r="FD24" s="176">
        <f t="shared" si="129"/>
        <v>0</v>
      </c>
      <c r="FF24" s="176">
        <v>0</v>
      </c>
      <c r="FG24" s="176">
        <v>0</v>
      </c>
      <c r="FH24" s="176">
        <f t="shared" si="130"/>
        <v>0</v>
      </c>
      <c r="FI24" s="176">
        <f t="shared" si="130"/>
        <v>0</v>
      </c>
      <c r="FJ24" s="176">
        <f t="shared" si="130"/>
        <v>0</v>
      </c>
      <c r="FK24" s="176">
        <f t="shared" si="130"/>
        <v>0</v>
      </c>
      <c r="FL24" s="176">
        <f t="shared" si="130"/>
        <v>0</v>
      </c>
      <c r="FM24" s="176">
        <f t="shared" si="130"/>
        <v>0</v>
      </c>
      <c r="FN24" s="176">
        <f t="shared" si="130"/>
        <v>0</v>
      </c>
      <c r="FO24" s="176">
        <f t="shared" si="130"/>
        <v>0</v>
      </c>
      <c r="FP24" s="176">
        <f t="shared" si="130"/>
        <v>0</v>
      </c>
      <c r="FQ24" s="176">
        <f t="shared" si="130"/>
        <v>0</v>
      </c>
      <c r="FR24" s="176">
        <f t="shared" si="19"/>
        <v>0</v>
      </c>
      <c r="FS24" s="176">
        <f t="shared" si="19"/>
        <v>0</v>
      </c>
      <c r="FT24" s="176">
        <f t="shared" si="19"/>
        <v>0</v>
      </c>
      <c r="FU24" s="176">
        <f t="shared" si="19"/>
        <v>0</v>
      </c>
      <c r="FV24" s="176">
        <f t="shared" si="19"/>
        <v>0</v>
      </c>
      <c r="FW24" s="176">
        <f t="shared" si="19"/>
        <v>0</v>
      </c>
      <c r="FX24" s="176">
        <f t="shared" si="19"/>
        <v>0</v>
      </c>
      <c r="FY24" s="176">
        <f t="shared" si="19"/>
        <v>0</v>
      </c>
      <c r="FZ24" s="176">
        <f t="shared" si="19"/>
        <v>0</v>
      </c>
      <c r="GA24" s="176">
        <f t="shared" si="19"/>
        <v>0</v>
      </c>
      <c r="GB24" s="176">
        <f t="shared" si="19"/>
        <v>0</v>
      </c>
      <c r="GC24" s="176">
        <f t="shared" si="19"/>
        <v>0</v>
      </c>
      <c r="GD24" s="176">
        <f t="shared" si="19"/>
        <v>0</v>
      </c>
      <c r="GE24" s="176">
        <f t="shared" si="19"/>
        <v>0</v>
      </c>
      <c r="GF24" s="176">
        <f t="shared" si="19"/>
        <v>0</v>
      </c>
      <c r="GG24" s="176">
        <f t="shared" si="19"/>
        <v>0</v>
      </c>
      <c r="GH24" s="176">
        <f t="shared" si="131"/>
        <v>0</v>
      </c>
      <c r="GI24" s="176">
        <f t="shared" si="131"/>
        <v>0</v>
      </c>
      <c r="GJ24" s="176">
        <f t="shared" si="131"/>
        <v>0</v>
      </c>
      <c r="GK24" s="176">
        <f t="shared" si="131"/>
        <v>0</v>
      </c>
      <c r="GL24" s="176">
        <f t="shared" si="131"/>
        <v>0</v>
      </c>
      <c r="GM24" s="176">
        <f t="shared" si="131"/>
        <v>0</v>
      </c>
      <c r="GN24" s="176">
        <f t="shared" si="131"/>
        <v>0</v>
      </c>
      <c r="GO24" s="176">
        <f t="shared" si="131"/>
        <v>0</v>
      </c>
      <c r="GP24" s="176">
        <f t="shared" si="131"/>
        <v>0</v>
      </c>
      <c r="GQ24" s="187"/>
      <c r="GR24" s="176">
        <v>0</v>
      </c>
      <c r="GS24" s="176">
        <v>0</v>
      </c>
      <c r="GT24" s="176">
        <f t="shared" si="132"/>
        <v>0.1231871179375712</v>
      </c>
      <c r="GU24" s="176">
        <f t="shared" si="132"/>
        <v>0.11741751143825242</v>
      </c>
      <c r="GV24" s="176">
        <f t="shared" si="132"/>
        <v>0.11184675917229651</v>
      </c>
      <c r="GW24" s="176">
        <f t="shared" si="132"/>
        <v>0.10651992161114285</v>
      </c>
      <c r="GX24" s="176">
        <f t="shared" si="132"/>
        <v>0.10147977764616023</v>
      </c>
      <c r="GY24" s="176">
        <f t="shared" si="132"/>
        <v>9.6642477499000373E-2</v>
      </c>
      <c r="GZ24" s="176">
        <f t="shared" si="132"/>
        <v>9.2031210697017668E-2</v>
      </c>
      <c r="HA24" s="176">
        <f t="shared" si="132"/>
        <v>8.7636490035421594E-2</v>
      </c>
      <c r="HB24" s="176">
        <f t="shared" si="132"/>
        <v>8.3458659218616962E-2</v>
      </c>
      <c r="HC24" s="176">
        <f t="shared" si="132"/>
        <v>7.9479995099688838E-2</v>
      </c>
      <c r="HD24" s="176">
        <f t="shared" si="22"/>
        <v>7.5697197219708356E-2</v>
      </c>
      <c r="HE24" s="176">
        <f t="shared" si="22"/>
        <v>7.2094439106751465E-2</v>
      </c>
      <c r="HF24" s="176">
        <f t="shared" si="22"/>
        <v>6.8663151887000895E-2</v>
      </c>
      <c r="HG24" s="176">
        <f t="shared" si="22"/>
        <v>6.5395174516529944E-2</v>
      </c>
      <c r="HH24" s="176">
        <f t="shared" si="22"/>
        <v>6.228273437090831E-2</v>
      </c>
      <c r="HI24" s="176">
        <f t="shared" si="22"/>
        <v>5.9318428758632531E-2</v>
      </c>
      <c r="HJ24" s="176">
        <f t="shared" si="22"/>
        <v>5.6495207314412703E-2</v>
      </c>
      <c r="HK24" s="176">
        <f t="shared" si="22"/>
        <v>5.3806355230439008E-2</v>
      </c>
      <c r="HL24" s="176">
        <f t="shared" si="22"/>
        <v>5.1245477285744988E-2</v>
      </c>
      <c r="HM24" s="176">
        <f t="shared" si="22"/>
        <v>4.8806482635682873E-2</v>
      </c>
      <c r="HN24" s="176">
        <f t="shared" si="22"/>
        <v>4.6483570325333623E-2</v>
      </c>
      <c r="HO24" s="176">
        <f t="shared" si="22"/>
        <v>4.4271215492396744E-2</v>
      </c>
      <c r="HP24" s="176">
        <f t="shared" si="22"/>
        <v>4.2164156226744472E-2</v>
      </c>
      <c r="HQ24" s="176">
        <f t="shared" si="22"/>
        <v>4.015738105538668E-2</v>
      </c>
      <c r="HR24" s="176">
        <f t="shared" si="22"/>
        <v>3.824611702308077E-2</v>
      </c>
      <c r="HS24" s="176">
        <f t="shared" si="22"/>
        <v>3.6425818340236962E-2</v>
      </c>
      <c r="HT24" s="176">
        <f t="shared" si="133"/>
        <v>3.4692155571119085E-2</v>
      </c>
      <c r="HU24" s="176">
        <f t="shared" si="133"/>
        <v>3.3041005336625719E-2</v>
      </c>
      <c r="HV24" s="176">
        <f t="shared" si="133"/>
        <v>3.1468440507160841E-2</v>
      </c>
      <c r="HW24" s="176">
        <f t="shared" si="133"/>
        <v>2.9970720862268131E-2</v>
      </c>
      <c r="HX24" s="176">
        <f t="shared" si="133"/>
        <v>0</v>
      </c>
      <c r="HY24" s="176">
        <f t="shared" si="133"/>
        <v>0</v>
      </c>
      <c r="HZ24" s="176">
        <f t="shared" si="133"/>
        <v>0</v>
      </c>
      <c r="IA24" s="176">
        <f t="shared" si="133"/>
        <v>0</v>
      </c>
      <c r="IB24" s="176">
        <f t="shared" si="133"/>
        <v>0</v>
      </c>
      <c r="IC24" s="176"/>
      <c r="ID24" s="176"/>
    </row>
    <row r="25" spans="1:238" s="144" customFormat="1">
      <c r="A25" s="192" t="s">
        <v>248</v>
      </c>
      <c r="B25" s="226">
        <f t="shared" ref="B25" si="193">SUM(P25:AX25)*VLOOKUP($A25,input,12,FALSE)</f>
        <v>0</v>
      </c>
      <c r="C25" s="329">
        <f t="shared" ref="C25" si="194">SUM(AZ25:CH25)*VLOOKUP($A25,input,12,FALSE)</f>
        <v>495.03553610190397</v>
      </c>
      <c r="D25" s="331">
        <f t="shared" ref="D25" si="195">SUM(B25:C25)</f>
        <v>495.03553610190397</v>
      </c>
      <c r="E25" s="227">
        <f t="shared" ref="E25" si="196">IF(Years&gt;1,SUM(CJ25:DS25)*VLOOKUP($A25,input,26,FALSE),0)</f>
        <v>0</v>
      </c>
      <c r="F25" s="228">
        <f t="shared" ref="F25" si="197">IF(Years&gt;1,SUM(DU25:FD25)*VLOOKUP($A25,input,26,FALSE),0)</f>
        <v>0</v>
      </c>
      <c r="G25" s="227">
        <f t="shared" ref="G25" si="198">IF(Years&gt;2,SUM(FF25:GP25)*VLOOKUP($A25,input,40,FALSE),0)</f>
        <v>0</v>
      </c>
      <c r="H25" s="228">
        <f t="shared" ref="H25" si="199">IF(Years&gt;2,SUM(GR25:IB25)*VLOOKUP($A25,input,40,FALSE),0)</f>
        <v>0</v>
      </c>
      <c r="I25" s="227">
        <f t="shared" ref="I25" si="200">B25+E25+G25</f>
        <v>0</v>
      </c>
      <c r="J25" s="176">
        <f t="shared" ref="J25" si="201">C25+F25+H25</f>
        <v>495.03553610190397</v>
      </c>
      <c r="K25" s="228">
        <f t="shared" ref="K25" si="202">SUM(I25:J25)</f>
        <v>495.03553610190397</v>
      </c>
      <c r="L25" s="227">
        <f t="shared" ref="L25" si="203">(B25*VLOOKUP($A25,input,16,FALSE))+(E25*VLOOKUP($A25,input,30,FALSE))+(G25*VLOOKUP($A25,input,44,FALSE))</f>
        <v>0</v>
      </c>
      <c r="M25" s="176">
        <f t="shared" ref="M25" si="204">(C25*(VLOOKUP($A25,input,16,FALSE))+(F25*VLOOKUP($A25,input,30,FALSE))+(H25*VLOOKUP($A25,input,44,FALSE)))</f>
        <v>396.02842888152321</v>
      </c>
      <c r="N25" s="228">
        <f t="shared" ref="N25" si="205">SUM(L25:M25)</f>
        <v>396.02842888152321</v>
      </c>
      <c r="O25" s="330"/>
      <c r="P25" s="176">
        <f t="shared" si="122"/>
        <v>0</v>
      </c>
      <c r="Q25" s="176">
        <f t="shared" si="122"/>
        <v>0</v>
      </c>
      <c r="R25" s="176">
        <f t="shared" si="122"/>
        <v>0</v>
      </c>
      <c r="S25" s="176">
        <f t="shared" si="122"/>
        <v>0</v>
      </c>
      <c r="T25" s="176">
        <f t="shared" si="122"/>
        <v>0</v>
      </c>
      <c r="U25" s="176">
        <f t="shared" si="122"/>
        <v>0</v>
      </c>
      <c r="V25" s="176">
        <f t="shared" si="122"/>
        <v>0</v>
      </c>
      <c r="W25" s="176">
        <f t="shared" si="122"/>
        <v>0</v>
      </c>
      <c r="X25" s="176">
        <f t="shared" si="122"/>
        <v>0</v>
      </c>
      <c r="Y25" s="176">
        <f t="shared" si="122"/>
        <v>0</v>
      </c>
      <c r="Z25" s="176">
        <f t="shared" si="7"/>
        <v>0</v>
      </c>
      <c r="AA25" s="176">
        <f t="shared" si="7"/>
        <v>0</v>
      </c>
      <c r="AB25" s="176">
        <f t="shared" si="7"/>
        <v>0</v>
      </c>
      <c r="AC25" s="176">
        <f t="shared" si="7"/>
        <v>0</v>
      </c>
      <c r="AD25" s="176">
        <f t="shared" si="7"/>
        <v>0</v>
      </c>
      <c r="AE25" s="176">
        <f t="shared" si="7"/>
        <v>0</v>
      </c>
      <c r="AF25" s="176">
        <f t="shared" si="7"/>
        <v>0</v>
      </c>
      <c r="AG25" s="176">
        <f t="shared" si="7"/>
        <v>0</v>
      </c>
      <c r="AH25" s="176">
        <f t="shared" si="7"/>
        <v>0</v>
      </c>
      <c r="AI25" s="176">
        <f t="shared" si="7"/>
        <v>0</v>
      </c>
      <c r="AJ25" s="176">
        <f t="shared" si="7"/>
        <v>0</v>
      </c>
      <c r="AK25" s="176">
        <f t="shared" si="7"/>
        <v>0</v>
      </c>
      <c r="AL25" s="176">
        <f t="shared" si="7"/>
        <v>0</v>
      </c>
      <c r="AM25" s="176">
        <f t="shared" si="7"/>
        <v>0</v>
      </c>
      <c r="AN25" s="176">
        <f t="shared" si="7"/>
        <v>0</v>
      </c>
      <c r="AO25" s="176">
        <f t="shared" si="7"/>
        <v>0</v>
      </c>
      <c r="AP25" s="176">
        <f t="shared" si="123"/>
        <v>0</v>
      </c>
      <c r="AQ25" s="176">
        <f t="shared" si="123"/>
        <v>0</v>
      </c>
      <c r="AR25" s="176">
        <f t="shared" si="123"/>
        <v>0</v>
      </c>
      <c r="AS25" s="176">
        <f t="shared" si="123"/>
        <v>0</v>
      </c>
      <c r="AT25" s="176">
        <f t="shared" si="123"/>
        <v>0</v>
      </c>
      <c r="AU25" s="176">
        <f t="shared" si="123"/>
        <v>0</v>
      </c>
      <c r="AV25" s="176">
        <f t="shared" si="123"/>
        <v>0</v>
      </c>
      <c r="AW25" s="176">
        <f t="shared" si="123"/>
        <v>0</v>
      </c>
      <c r="AX25" s="176">
        <f t="shared" si="123"/>
        <v>0</v>
      </c>
      <c r="AY25" s="187"/>
      <c r="AZ25" s="176">
        <f t="shared" si="124"/>
        <v>4.0815727808681979E-2</v>
      </c>
      <c r="BA25" s="176">
        <f t="shared" si="124"/>
        <v>3.8877703100494813E-2</v>
      </c>
      <c r="BB25" s="176">
        <f t="shared" si="124"/>
        <v>3.7062026886661825E-2</v>
      </c>
      <c r="BC25" s="176">
        <f t="shared" si="124"/>
        <v>3.5326185389732104E-2</v>
      </c>
      <c r="BD25" s="176">
        <f t="shared" si="124"/>
        <v>3.3650171097682334E-2</v>
      </c>
      <c r="BE25" s="176">
        <f t="shared" si="124"/>
        <v>3.2047540885873922E-2</v>
      </c>
      <c r="BF25" s="176">
        <f t="shared" si="124"/>
        <v>3.0531165194403506E-2</v>
      </c>
      <c r="BG25" s="176">
        <f t="shared" si="124"/>
        <v>2.9075817012593236E-2</v>
      </c>
      <c r="BH25" s="176">
        <f t="shared" si="124"/>
        <v>2.7688473132340557E-2</v>
      </c>
      <c r="BI25" s="176">
        <f t="shared" si="124"/>
        <v>2.6366279237017957E-2</v>
      </c>
      <c r="BJ25" s="176">
        <f t="shared" si="10"/>
        <v>2.5109338733394791E-2</v>
      </c>
      <c r="BK25" s="176">
        <f t="shared" si="10"/>
        <v>2.3912319442599795E-2</v>
      </c>
      <c r="BL25" s="176">
        <f t="shared" si="10"/>
        <v>2.2774228389883605E-2</v>
      </c>
      <c r="BM25" s="176">
        <f t="shared" si="10"/>
        <v>2.1690304029251876E-2</v>
      </c>
      <c r="BN25" s="176">
        <f t="shared" si="10"/>
        <v>2.0657968332765314E-2</v>
      </c>
      <c r="BO25" s="176">
        <f t="shared" si="10"/>
        <v>1.9674765972021904E-2</v>
      </c>
      <c r="BP25" s="176">
        <f t="shared" si="10"/>
        <v>1.8738358478353506E-2</v>
      </c>
      <c r="BQ25" s="176">
        <f t="shared" si="10"/>
        <v>1.7846518680963944E-2</v>
      </c>
      <c r="BR25" s="176">
        <f t="shared" si="10"/>
        <v>1.699712540978033E-2</v>
      </c>
      <c r="BS25" s="176">
        <f t="shared" si="10"/>
        <v>1.6188158450418613E-2</v>
      </c>
      <c r="BT25" s="176">
        <f t="shared" si="10"/>
        <v>1.5417693739264254E-2</v>
      </c>
      <c r="BU25" s="176">
        <f t="shared" si="10"/>
        <v>1.4683898787239833E-2</v>
      </c>
      <c r="BV25" s="176">
        <f t="shared" si="10"/>
        <v>1.3985028321375445E-2</v>
      </c>
      <c r="BW25" s="176">
        <f t="shared" si="10"/>
        <v>1.3319420133815641E-2</v>
      </c>
      <c r="BX25" s="176">
        <f t="shared" si="10"/>
        <v>1.2685491128390172E-2</v>
      </c>
      <c r="BY25" s="176">
        <f t="shared" si="10"/>
        <v>1.2081733555345565E-2</v>
      </c>
      <c r="BZ25" s="176">
        <f t="shared" si="125"/>
        <v>1.1506711425282182E-2</v>
      </c>
      <c r="CA25" s="176">
        <f t="shared" si="125"/>
        <v>1.095905709376757E-2</v>
      </c>
      <c r="CB25" s="176">
        <f t="shared" si="125"/>
        <v>1.0437468008502876E-2</v>
      </c>
      <c r="CC25" s="176">
        <f t="shared" si="125"/>
        <v>9.9407036113057321E-3</v>
      </c>
      <c r="CD25" s="176">
        <f t="shared" si="125"/>
        <v>0</v>
      </c>
      <c r="CE25" s="176">
        <f t="shared" si="125"/>
        <v>0</v>
      </c>
      <c r="CF25" s="176">
        <f t="shared" si="125"/>
        <v>0</v>
      </c>
      <c r="CG25" s="176">
        <f t="shared" si="125"/>
        <v>0</v>
      </c>
      <c r="CH25" s="176">
        <f t="shared" si="125"/>
        <v>0</v>
      </c>
      <c r="CJ25" s="176">
        <v>0</v>
      </c>
      <c r="CK25" s="176">
        <f t="shared" si="126"/>
        <v>0</v>
      </c>
      <c r="CL25" s="176">
        <f t="shared" si="126"/>
        <v>0</v>
      </c>
      <c r="CM25" s="176">
        <f t="shared" si="126"/>
        <v>0</v>
      </c>
      <c r="CN25" s="176">
        <f t="shared" si="126"/>
        <v>0</v>
      </c>
      <c r="CO25" s="176">
        <f t="shared" si="126"/>
        <v>0</v>
      </c>
      <c r="CP25" s="176">
        <f t="shared" si="126"/>
        <v>0</v>
      </c>
      <c r="CQ25" s="176">
        <f t="shared" si="126"/>
        <v>0</v>
      </c>
      <c r="CR25" s="176">
        <f t="shared" si="126"/>
        <v>0</v>
      </c>
      <c r="CS25" s="176">
        <f t="shared" si="126"/>
        <v>0</v>
      </c>
      <c r="CT25" s="176">
        <f t="shared" si="126"/>
        <v>0</v>
      </c>
      <c r="CU25" s="176">
        <f t="shared" si="13"/>
        <v>0</v>
      </c>
      <c r="CV25" s="176">
        <f t="shared" si="13"/>
        <v>0</v>
      </c>
      <c r="CW25" s="176">
        <f t="shared" si="13"/>
        <v>0</v>
      </c>
      <c r="CX25" s="176">
        <f t="shared" si="13"/>
        <v>0</v>
      </c>
      <c r="CY25" s="176">
        <f t="shared" si="13"/>
        <v>0</v>
      </c>
      <c r="CZ25" s="176">
        <f t="shared" si="13"/>
        <v>0</v>
      </c>
      <c r="DA25" s="176">
        <f t="shared" si="13"/>
        <v>0</v>
      </c>
      <c r="DB25" s="176">
        <f t="shared" si="13"/>
        <v>0</v>
      </c>
      <c r="DC25" s="176">
        <f t="shared" si="13"/>
        <v>0</v>
      </c>
      <c r="DD25" s="176">
        <f t="shared" si="13"/>
        <v>0</v>
      </c>
      <c r="DE25" s="176">
        <f t="shared" si="13"/>
        <v>0</v>
      </c>
      <c r="DF25" s="176">
        <f t="shared" si="13"/>
        <v>0</v>
      </c>
      <c r="DG25" s="176">
        <f t="shared" si="13"/>
        <v>0</v>
      </c>
      <c r="DH25" s="176">
        <f t="shared" si="13"/>
        <v>0</v>
      </c>
      <c r="DI25" s="176">
        <f t="shared" si="13"/>
        <v>0</v>
      </c>
      <c r="DJ25" s="176">
        <f t="shared" si="13"/>
        <v>0</v>
      </c>
      <c r="DK25" s="176">
        <f t="shared" si="127"/>
        <v>0</v>
      </c>
      <c r="DL25" s="176">
        <f t="shared" si="127"/>
        <v>0</v>
      </c>
      <c r="DM25" s="176">
        <f t="shared" si="127"/>
        <v>0</v>
      </c>
      <c r="DN25" s="176">
        <f t="shared" si="127"/>
        <v>0</v>
      </c>
      <c r="DO25" s="176">
        <f t="shared" si="127"/>
        <v>0</v>
      </c>
      <c r="DP25" s="176">
        <f t="shared" si="127"/>
        <v>0</v>
      </c>
      <c r="DQ25" s="176">
        <f t="shared" si="127"/>
        <v>0</v>
      </c>
      <c r="DR25" s="176">
        <f t="shared" si="127"/>
        <v>0</v>
      </c>
      <c r="DS25" s="176">
        <f t="shared" si="127"/>
        <v>0</v>
      </c>
      <c r="DT25" s="187"/>
      <c r="DU25" s="176">
        <v>0</v>
      </c>
      <c r="DV25" s="176">
        <f t="shared" si="128"/>
        <v>3.8877703100494813E-2</v>
      </c>
      <c r="DW25" s="176">
        <f t="shared" si="128"/>
        <v>3.7062026886661825E-2</v>
      </c>
      <c r="DX25" s="176">
        <f t="shared" si="128"/>
        <v>3.5326185389732104E-2</v>
      </c>
      <c r="DY25" s="176">
        <f t="shared" si="128"/>
        <v>3.3650171097682334E-2</v>
      </c>
      <c r="DZ25" s="176">
        <f t="shared" si="128"/>
        <v>3.2047540885873922E-2</v>
      </c>
      <c r="EA25" s="176">
        <f t="shared" si="128"/>
        <v>3.0531165194403506E-2</v>
      </c>
      <c r="EB25" s="176">
        <f t="shared" si="128"/>
        <v>2.9075817012593236E-2</v>
      </c>
      <c r="EC25" s="176">
        <f t="shared" si="128"/>
        <v>2.7688473132340557E-2</v>
      </c>
      <c r="ED25" s="176">
        <f t="shared" si="128"/>
        <v>2.6366279237017957E-2</v>
      </c>
      <c r="EE25" s="176">
        <f t="shared" si="128"/>
        <v>2.5109338733394791E-2</v>
      </c>
      <c r="EF25" s="176">
        <f t="shared" si="16"/>
        <v>2.3912319442599795E-2</v>
      </c>
      <c r="EG25" s="176">
        <f t="shared" si="16"/>
        <v>2.2774228389883605E-2</v>
      </c>
      <c r="EH25" s="176">
        <f t="shared" si="16"/>
        <v>2.1690304029251876E-2</v>
      </c>
      <c r="EI25" s="176">
        <f t="shared" si="16"/>
        <v>2.0657968332765314E-2</v>
      </c>
      <c r="EJ25" s="176">
        <f t="shared" si="16"/>
        <v>1.9674765972021904E-2</v>
      </c>
      <c r="EK25" s="176">
        <f t="shared" si="16"/>
        <v>1.8738358478353506E-2</v>
      </c>
      <c r="EL25" s="176">
        <f t="shared" si="16"/>
        <v>1.7846518680963944E-2</v>
      </c>
      <c r="EM25" s="176">
        <f t="shared" si="16"/>
        <v>1.699712540978033E-2</v>
      </c>
      <c r="EN25" s="176">
        <f t="shared" si="16"/>
        <v>1.6188158450418613E-2</v>
      </c>
      <c r="EO25" s="176">
        <f t="shared" si="16"/>
        <v>1.5417693739264254E-2</v>
      </c>
      <c r="EP25" s="176">
        <f t="shared" si="16"/>
        <v>1.4683898787239833E-2</v>
      </c>
      <c r="EQ25" s="176">
        <f t="shared" si="16"/>
        <v>1.3985028321375445E-2</v>
      </c>
      <c r="ER25" s="176">
        <f t="shared" si="16"/>
        <v>1.3319420133815641E-2</v>
      </c>
      <c r="ES25" s="176">
        <f t="shared" si="16"/>
        <v>1.2685491128390172E-2</v>
      </c>
      <c r="ET25" s="176">
        <f t="shared" si="16"/>
        <v>1.2081733555345565E-2</v>
      </c>
      <c r="EU25" s="176">
        <f t="shared" si="16"/>
        <v>1.1506711425282182E-2</v>
      </c>
      <c r="EV25" s="176">
        <f t="shared" si="129"/>
        <v>1.095905709376757E-2</v>
      </c>
      <c r="EW25" s="176">
        <f t="shared" si="129"/>
        <v>1.0437468008502876E-2</v>
      </c>
      <c r="EX25" s="176">
        <f t="shared" si="129"/>
        <v>9.9407036113057321E-3</v>
      </c>
      <c r="EY25" s="176">
        <f t="shared" si="129"/>
        <v>9.467582387541227E-3</v>
      </c>
      <c r="EZ25" s="176">
        <f t="shared" si="129"/>
        <v>0</v>
      </c>
      <c r="FA25" s="176">
        <f t="shared" si="129"/>
        <v>0</v>
      </c>
      <c r="FB25" s="176">
        <f t="shared" si="129"/>
        <v>0</v>
      </c>
      <c r="FC25" s="176">
        <f t="shared" si="129"/>
        <v>0</v>
      </c>
      <c r="FD25" s="176">
        <f t="shared" si="129"/>
        <v>0</v>
      </c>
      <c r="FF25" s="176">
        <v>0</v>
      </c>
      <c r="FG25" s="176">
        <v>0</v>
      </c>
      <c r="FH25" s="176">
        <f t="shared" si="130"/>
        <v>0</v>
      </c>
      <c r="FI25" s="176">
        <f t="shared" si="130"/>
        <v>0</v>
      </c>
      <c r="FJ25" s="176">
        <f t="shared" si="130"/>
        <v>0</v>
      </c>
      <c r="FK25" s="176">
        <f t="shared" si="130"/>
        <v>0</v>
      </c>
      <c r="FL25" s="176">
        <f t="shared" si="130"/>
        <v>0</v>
      </c>
      <c r="FM25" s="176">
        <f t="shared" si="130"/>
        <v>0</v>
      </c>
      <c r="FN25" s="176">
        <f t="shared" si="130"/>
        <v>0</v>
      </c>
      <c r="FO25" s="176">
        <f t="shared" si="130"/>
        <v>0</v>
      </c>
      <c r="FP25" s="176">
        <f t="shared" si="130"/>
        <v>0</v>
      </c>
      <c r="FQ25" s="176">
        <f t="shared" si="130"/>
        <v>0</v>
      </c>
      <c r="FR25" s="176">
        <f t="shared" si="19"/>
        <v>0</v>
      </c>
      <c r="FS25" s="176">
        <f t="shared" si="19"/>
        <v>0</v>
      </c>
      <c r="FT25" s="176">
        <f t="shared" si="19"/>
        <v>0</v>
      </c>
      <c r="FU25" s="176">
        <f t="shared" si="19"/>
        <v>0</v>
      </c>
      <c r="FV25" s="176">
        <f t="shared" si="19"/>
        <v>0</v>
      </c>
      <c r="FW25" s="176">
        <f t="shared" si="19"/>
        <v>0</v>
      </c>
      <c r="FX25" s="176">
        <f t="shared" si="19"/>
        <v>0</v>
      </c>
      <c r="FY25" s="176">
        <f t="shared" si="19"/>
        <v>0</v>
      </c>
      <c r="FZ25" s="176">
        <f t="shared" si="19"/>
        <v>0</v>
      </c>
      <c r="GA25" s="176">
        <f t="shared" si="19"/>
        <v>0</v>
      </c>
      <c r="GB25" s="176">
        <f t="shared" si="19"/>
        <v>0</v>
      </c>
      <c r="GC25" s="176">
        <f t="shared" si="19"/>
        <v>0</v>
      </c>
      <c r="GD25" s="176">
        <f t="shared" si="19"/>
        <v>0</v>
      </c>
      <c r="GE25" s="176">
        <f t="shared" si="19"/>
        <v>0</v>
      </c>
      <c r="GF25" s="176">
        <f t="shared" si="19"/>
        <v>0</v>
      </c>
      <c r="GG25" s="176">
        <f t="shared" si="19"/>
        <v>0</v>
      </c>
      <c r="GH25" s="176">
        <f t="shared" si="131"/>
        <v>0</v>
      </c>
      <c r="GI25" s="176">
        <f t="shared" si="131"/>
        <v>0</v>
      </c>
      <c r="GJ25" s="176">
        <f t="shared" si="131"/>
        <v>0</v>
      </c>
      <c r="GK25" s="176">
        <f t="shared" si="131"/>
        <v>0</v>
      </c>
      <c r="GL25" s="176">
        <f t="shared" si="131"/>
        <v>0</v>
      </c>
      <c r="GM25" s="176">
        <f t="shared" si="131"/>
        <v>0</v>
      </c>
      <c r="GN25" s="176">
        <f t="shared" si="131"/>
        <v>0</v>
      </c>
      <c r="GO25" s="176">
        <f t="shared" si="131"/>
        <v>0</v>
      </c>
      <c r="GP25" s="176">
        <f t="shared" si="131"/>
        <v>0</v>
      </c>
      <c r="GQ25" s="187"/>
      <c r="GR25" s="176">
        <v>0</v>
      </c>
      <c r="GS25" s="176">
        <v>0</v>
      </c>
      <c r="GT25" s="176">
        <f t="shared" si="132"/>
        <v>3.7062026886661825E-2</v>
      </c>
      <c r="GU25" s="176">
        <f t="shared" si="132"/>
        <v>3.5326185389732104E-2</v>
      </c>
      <c r="GV25" s="176">
        <f t="shared" si="132"/>
        <v>3.3650171097682334E-2</v>
      </c>
      <c r="GW25" s="176">
        <f t="shared" si="132"/>
        <v>3.2047540885873922E-2</v>
      </c>
      <c r="GX25" s="176">
        <f t="shared" si="132"/>
        <v>3.0531165194403506E-2</v>
      </c>
      <c r="GY25" s="176">
        <f t="shared" si="132"/>
        <v>2.9075817012593236E-2</v>
      </c>
      <c r="GZ25" s="176">
        <f t="shared" si="132"/>
        <v>2.7688473132340557E-2</v>
      </c>
      <c r="HA25" s="176">
        <f t="shared" si="132"/>
        <v>2.6366279237017957E-2</v>
      </c>
      <c r="HB25" s="176">
        <f t="shared" si="132"/>
        <v>2.5109338733394791E-2</v>
      </c>
      <c r="HC25" s="176">
        <f t="shared" si="132"/>
        <v>2.3912319442599795E-2</v>
      </c>
      <c r="HD25" s="176">
        <f t="shared" si="22"/>
        <v>2.2774228389883605E-2</v>
      </c>
      <c r="HE25" s="176">
        <f t="shared" si="22"/>
        <v>2.1690304029251876E-2</v>
      </c>
      <c r="HF25" s="176">
        <f t="shared" si="22"/>
        <v>2.0657968332765314E-2</v>
      </c>
      <c r="HG25" s="176">
        <f t="shared" si="22"/>
        <v>1.9674765972021904E-2</v>
      </c>
      <c r="HH25" s="176">
        <f t="shared" si="22"/>
        <v>1.8738358478353506E-2</v>
      </c>
      <c r="HI25" s="176">
        <f t="shared" si="22"/>
        <v>1.7846518680963944E-2</v>
      </c>
      <c r="HJ25" s="176">
        <f t="shared" si="22"/>
        <v>1.699712540978033E-2</v>
      </c>
      <c r="HK25" s="176">
        <f t="shared" si="22"/>
        <v>1.6188158450418613E-2</v>
      </c>
      <c r="HL25" s="176">
        <f t="shared" si="22"/>
        <v>1.5417693739264254E-2</v>
      </c>
      <c r="HM25" s="176">
        <f t="shared" si="22"/>
        <v>1.4683898787239833E-2</v>
      </c>
      <c r="HN25" s="176">
        <f t="shared" si="22"/>
        <v>1.3985028321375445E-2</v>
      </c>
      <c r="HO25" s="176">
        <f t="shared" si="22"/>
        <v>1.3319420133815641E-2</v>
      </c>
      <c r="HP25" s="176">
        <f t="shared" si="22"/>
        <v>1.2685491128390172E-2</v>
      </c>
      <c r="HQ25" s="176">
        <f t="shared" si="22"/>
        <v>1.2081733555345565E-2</v>
      </c>
      <c r="HR25" s="176">
        <f t="shared" si="22"/>
        <v>1.1506711425282182E-2</v>
      </c>
      <c r="HS25" s="176">
        <f t="shared" si="22"/>
        <v>1.095905709376757E-2</v>
      </c>
      <c r="HT25" s="176">
        <f t="shared" si="133"/>
        <v>1.0437468008502876E-2</v>
      </c>
      <c r="HU25" s="176">
        <f t="shared" si="133"/>
        <v>9.9407036113057321E-3</v>
      </c>
      <c r="HV25" s="176">
        <f t="shared" si="133"/>
        <v>9.467582387541227E-3</v>
      </c>
      <c r="HW25" s="176">
        <f t="shared" si="133"/>
        <v>9.0169790559832489E-3</v>
      </c>
      <c r="HX25" s="176">
        <f t="shared" si="133"/>
        <v>0</v>
      </c>
      <c r="HY25" s="176">
        <f t="shared" si="133"/>
        <v>0</v>
      </c>
      <c r="HZ25" s="176">
        <f t="shared" si="133"/>
        <v>0</v>
      </c>
      <c r="IA25" s="176">
        <f t="shared" si="133"/>
        <v>0</v>
      </c>
      <c r="IB25" s="176">
        <f t="shared" si="133"/>
        <v>0</v>
      </c>
      <c r="IC25" s="176"/>
      <c r="ID25" s="176"/>
    </row>
    <row r="26" spans="1:238" s="144" customFormat="1">
      <c r="A26" s="192" t="s">
        <v>262</v>
      </c>
      <c r="B26" s="226">
        <f t="shared" ref="B26" si="206">SUM(P26:AX26)*VLOOKUP($A26,input,12,FALSE)</f>
        <v>0</v>
      </c>
      <c r="C26" s="329">
        <f t="shared" ref="C26" si="207">SUM(AZ26:CH26)*VLOOKUP($A26,input,12,FALSE)</f>
        <v>109.69358863464409</v>
      </c>
      <c r="D26" s="331">
        <f t="shared" ref="D26" si="208">SUM(B26:C26)</f>
        <v>109.69358863464409</v>
      </c>
      <c r="E26" s="227">
        <f t="shared" ref="E26" si="209">IF(Years&gt;1,SUM(CJ26:DS26)*VLOOKUP($A26,input,26,FALSE),0)</f>
        <v>0</v>
      </c>
      <c r="F26" s="228">
        <f t="shared" ref="F26" si="210">IF(Years&gt;1,SUM(DU26:FD26)*VLOOKUP($A26,input,26,FALSE),0)</f>
        <v>0</v>
      </c>
      <c r="G26" s="227">
        <f t="shared" ref="G26" si="211">IF(Years&gt;2,SUM(FF26:GP26)*VLOOKUP($A26,input,40,FALSE),0)</f>
        <v>0</v>
      </c>
      <c r="H26" s="228">
        <f t="shared" ref="H26" si="212">IF(Years&gt;2,SUM(GR26:IB26)*VLOOKUP($A26,input,40,FALSE),0)</f>
        <v>0</v>
      </c>
      <c r="I26" s="227">
        <f t="shared" ref="I26" si="213">B26+E26+G26</f>
        <v>0</v>
      </c>
      <c r="J26" s="176">
        <f t="shared" ref="J26" si="214">C26+F26+H26</f>
        <v>109.69358863464409</v>
      </c>
      <c r="K26" s="228">
        <f t="shared" ref="K26" si="215">SUM(I26:J26)</f>
        <v>109.69358863464409</v>
      </c>
      <c r="L26" s="227">
        <f t="shared" ref="L26" si="216">(B26*VLOOKUP($A26,input,16,FALSE))+(E26*VLOOKUP($A26,input,30,FALSE))+(G26*VLOOKUP($A26,input,44,FALSE))</f>
        <v>0</v>
      </c>
      <c r="M26" s="176">
        <f t="shared" ref="M26" si="217">(C26*(VLOOKUP($A26,input,16,FALSE))+(F26*VLOOKUP($A26,input,30,FALSE))+(H26*VLOOKUP($A26,input,44,FALSE)))</f>
        <v>87.754870907715272</v>
      </c>
      <c r="N26" s="228">
        <f t="shared" ref="N26" si="218">SUM(L26:M26)</f>
        <v>87.754870907715272</v>
      </c>
      <c r="O26" s="330"/>
      <c r="P26" s="176">
        <f t="shared" si="122"/>
        <v>0</v>
      </c>
      <c r="Q26" s="176">
        <f t="shared" si="122"/>
        <v>0</v>
      </c>
      <c r="R26" s="176">
        <f t="shared" si="122"/>
        <v>0</v>
      </c>
      <c r="S26" s="176">
        <f t="shared" si="122"/>
        <v>0</v>
      </c>
      <c r="T26" s="176">
        <f t="shared" si="122"/>
        <v>0</v>
      </c>
      <c r="U26" s="176">
        <f t="shared" si="122"/>
        <v>0</v>
      </c>
      <c r="V26" s="176">
        <f t="shared" si="122"/>
        <v>0</v>
      </c>
      <c r="W26" s="176">
        <f t="shared" si="122"/>
        <v>0</v>
      </c>
      <c r="X26" s="176">
        <f t="shared" si="122"/>
        <v>0</v>
      </c>
      <c r="Y26" s="176">
        <f t="shared" si="122"/>
        <v>0</v>
      </c>
      <c r="Z26" s="176">
        <f t="shared" si="7"/>
        <v>0</v>
      </c>
      <c r="AA26" s="176">
        <f t="shared" si="7"/>
        <v>0</v>
      </c>
      <c r="AB26" s="176">
        <f t="shared" si="7"/>
        <v>0</v>
      </c>
      <c r="AC26" s="176">
        <f t="shared" si="7"/>
        <v>0</v>
      </c>
      <c r="AD26" s="176">
        <f t="shared" si="7"/>
        <v>0</v>
      </c>
      <c r="AE26" s="176">
        <f t="shared" si="7"/>
        <v>0</v>
      </c>
      <c r="AF26" s="176">
        <f t="shared" si="7"/>
        <v>0</v>
      </c>
      <c r="AG26" s="176">
        <f t="shared" si="7"/>
        <v>0</v>
      </c>
      <c r="AH26" s="176">
        <f t="shared" si="7"/>
        <v>0</v>
      </c>
      <c r="AI26" s="176">
        <f t="shared" si="7"/>
        <v>0</v>
      </c>
      <c r="AJ26" s="176">
        <f t="shared" si="7"/>
        <v>0</v>
      </c>
      <c r="AK26" s="176">
        <f t="shared" si="7"/>
        <v>0</v>
      </c>
      <c r="AL26" s="176">
        <f t="shared" si="7"/>
        <v>0</v>
      </c>
      <c r="AM26" s="176">
        <f t="shared" si="7"/>
        <v>0</v>
      </c>
      <c r="AN26" s="176">
        <f t="shared" si="7"/>
        <v>0</v>
      </c>
      <c r="AO26" s="176">
        <f t="shared" si="7"/>
        <v>0</v>
      </c>
      <c r="AP26" s="176">
        <f t="shared" si="123"/>
        <v>0</v>
      </c>
      <c r="AQ26" s="176">
        <f t="shared" si="123"/>
        <v>0</v>
      </c>
      <c r="AR26" s="176">
        <f t="shared" si="123"/>
        <v>0</v>
      </c>
      <c r="AS26" s="176">
        <f t="shared" si="123"/>
        <v>0</v>
      </c>
      <c r="AT26" s="176">
        <f t="shared" si="123"/>
        <v>0</v>
      </c>
      <c r="AU26" s="176">
        <f t="shared" si="123"/>
        <v>0</v>
      </c>
      <c r="AV26" s="176">
        <f t="shared" si="123"/>
        <v>0</v>
      </c>
      <c r="AW26" s="176">
        <f t="shared" si="123"/>
        <v>0</v>
      </c>
      <c r="AX26" s="176">
        <f t="shared" si="123"/>
        <v>0</v>
      </c>
      <c r="AY26" s="187"/>
      <c r="AZ26" s="176">
        <f t="shared" si="124"/>
        <v>0.13566370481171439</v>
      </c>
      <c r="BA26" s="176">
        <f t="shared" si="124"/>
        <v>0.1292220798292637</v>
      </c>
      <c r="BB26" s="176">
        <f t="shared" si="124"/>
        <v>0.1231871179375712</v>
      </c>
      <c r="BC26" s="176">
        <f t="shared" si="124"/>
        <v>0.11741751143825242</v>
      </c>
      <c r="BD26" s="176">
        <f t="shared" si="124"/>
        <v>0.11184675917229651</v>
      </c>
      <c r="BE26" s="176">
        <f t="shared" si="124"/>
        <v>0.10651992161114285</v>
      </c>
      <c r="BF26" s="176">
        <f t="shared" si="124"/>
        <v>0.10147977764616023</v>
      </c>
      <c r="BG26" s="176">
        <f t="shared" si="124"/>
        <v>9.6642477499000373E-2</v>
      </c>
      <c r="BH26" s="176">
        <f t="shared" si="124"/>
        <v>9.2031210697017668E-2</v>
      </c>
      <c r="BI26" s="176">
        <f t="shared" si="124"/>
        <v>8.7636490035421594E-2</v>
      </c>
      <c r="BJ26" s="176">
        <f t="shared" si="10"/>
        <v>8.3458659218616962E-2</v>
      </c>
      <c r="BK26" s="176">
        <f t="shared" si="10"/>
        <v>7.9479995099688838E-2</v>
      </c>
      <c r="BL26" s="176">
        <f t="shared" si="10"/>
        <v>7.5697197219708356E-2</v>
      </c>
      <c r="BM26" s="176">
        <f t="shared" si="10"/>
        <v>7.2094439106751465E-2</v>
      </c>
      <c r="BN26" s="176">
        <f t="shared" si="10"/>
        <v>6.8663151887000895E-2</v>
      </c>
      <c r="BO26" s="176">
        <f t="shared" si="10"/>
        <v>6.5395174516529944E-2</v>
      </c>
      <c r="BP26" s="176">
        <f t="shared" si="10"/>
        <v>6.228273437090831E-2</v>
      </c>
      <c r="BQ26" s="176">
        <f t="shared" si="10"/>
        <v>5.9318428758632531E-2</v>
      </c>
      <c r="BR26" s="176">
        <f t="shared" si="10"/>
        <v>5.6495207314412703E-2</v>
      </c>
      <c r="BS26" s="176">
        <f t="shared" si="10"/>
        <v>5.3806355230439008E-2</v>
      </c>
      <c r="BT26" s="176">
        <f t="shared" si="10"/>
        <v>5.1245477285744988E-2</v>
      </c>
      <c r="BU26" s="176">
        <f t="shared" si="10"/>
        <v>4.8806482635682873E-2</v>
      </c>
      <c r="BV26" s="176">
        <f t="shared" si="10"/>
        <v>4.6483570325333623E-2</v>
      </c>
      <c r="BW26" s="176">
        <f t="shared" si="10"/>
        <v>4.4271215492396744E-2</v>
      </c>
      <c r="BX26" s="176">
        <f t="shared" si="10"/>
        <v>4.2164156226744472E-2</v>
      </c>
      <c r="BY26" s="176">
        <f t="shared" si="10"/>
        <v>4.015738105538668E-2</v>
      </c>
      <c r="BZ26" s="176">
        <f t="shared" si="125"/>
        <v>3.824611702308077E-2</v>
      </c>
      <c r="CA26" s="176">
        <f t="shared" si="125"/>
        <v>3.6425818340236962E-2</v>
      </c>
      <c r="CB26" s="176">
        <f t="shared" si="125"/>
        <v>3.4692155571119085E-2</v>
      </c>
      <c r="CC26" s="176">
        <f t="shared" si="125"/>
        <v>3.3041005336625719E-2</v>
      </c>
      <c r="CD26" s="176">
        <f t="shared" si="125"/>
        <v>0</v>
      </c>
      <c r="CE26" s="176">
        <f t="shared" si="125"/>
        <v>0</v>
      </c>
      <c r="CF26" s="176">
        <f t="shared" si="125"/>
        <v>0</v>
      </c>
      <c r="CG26" s="176">
        <f t="shared" si="125"/>
        <v>0</v>
      </c>
      <c r="CH26" s="176">
        <f t="shared" si="125"/>
        <v>0</v>
      </c>
      <c r="CJ26" s="176">
        <v>0</v>
      </c>
      <c r="CK26" s="176">
        <f t="shared" si="126"/>
        <v>0</v>
      </c>
      <c r="CL26" s="176">
        <f t="shared" si="126"/>
        <v>0</v>
      </c>
      <c r="CM26" s="176">
        <f t="shared" si="126"/>
        <v>0</v>
      </c>
      <c r="CN26" s="176">
        <f t="shared" si="126"/>
        <v>0</v>
      </c>
      <c r="CO26" s="176">
        <f t="shared" si="126"/>
        <v>0</v>
      </c>
      <c r="CP26" s="176">
        <f t="shared" si="126"/>
        <v>0</v>
      </c>
      <c r="CQ26" s="176">
        <f t="shared" si="126"/>
        <v>0</v>
      </c>
      <c r="CR26" s="176">
        <f t="shared" si="126"/>
        <v>0</v>
      </c>
      <c r="CS26" s="176">
        <f t="shared" si="126"/>
        <v>0</v>
      </c>
      <c r="CT26" s="176">
        <f t="shared" si="126"/>
        <v>0</v>
      </c>
      <c r="CU26" s="176">
        <f t="shared" si="13"/>
        <v>0</v>
      </c>
      <c r="CV26" s="176">
        <f t="shared" si="13"/>
        <v>0</v>
      </c>
      <c r="CW26" s="176">
        <f t="shared" si="13"/>
        <v>0</v>
      </c>
      <c r="CX26" s="176">
        <f t="shared" si="13"/>
        <v>0</v>
      </c>
      <c r="CY26" s="176">
        <f t="shared" si="13"/>
        <v>0</v>
      </c>
      <c r="CZ26" s="176">
        <f t="shared" si="13"/>
        <v>0</v>
      </c>
      <c r="DA26" s="176">
        <f t="shared" si="13"/>
        <v>0</v>
      </c>
      <c r="DB26" s="176">
        <f t="shared" si="13"/>
        <v>0</v>
      </c>
      <c r="DC26" s="176">
        <f t="shared" si="13"/>
        <v>0</v>
      </c>
      <c r="DD26" s="176">
        <f t="shared" si="13"/>
        <v>0</v>
      </c>
      <c r="DE26" s="176">
        <f t="shared" si="13"/>
        <v>0</v>
      </c>
      <c r="DF26" s="176">
        <f t="shared" si="13"/>
        <v>0</v>
      </c>
      <c r="DG26" s="176">
        <f t="shared" si="13"/>
        <v>0</v>
      </c>
      <c r="DH26" s="176">
        <f t="shared" si="13"/>
        <v>0</v>
      </c>
      <c r="DI26" s="176">
        <f t="shared" si="13"/>
        <v>0</v>
      </c>
      <c r="DJ26" s="176">
        <f t="shared" si="13"/>
        <v>0</v>
      </c>
      <c r="DK26" s="176">
        <f t="shared" si="127"/>
        <v>0</v>
      </c>
      <c r="DL26" s="176">
        <f t="shared" si="127"/>
        <v>0</v>
      </c>
      <c r="DM26" s="176">
        <f t="shared" si="127"/>
        <v>0</v>
      </c>
      <c r="DN26" s="176">
        <f t="shared" si="127"/>
        <v>0</v>
      </c>
      <c r="DO26" s="176">
        <f t="shared" si="127"/>
        <v>0</v>
      </c>
      <c r="DP26" s="176">
        <f t="shared" si="127"/>
        <v>0</v>
      </c>
      <c r="DQ26" s="176">
        <f t="shared" si="127"/>
        <v>0</v>
      </c>
      <c r="DR26" s="176">
        <f t="shared" si="127"/>
        <v>0</v>
      </c>
      <c r="DS26" s="176">
        <f t="shared" si="127"/>
        <v>0</v>
      </c>
      <c r="DT26" s="187"/>
      <c r="DU26" s="176">
        <v>0</v>
      </c>
      <c r="DV26" s="176">
        <f t="shared" si="128"/>
        <v>0.1292220798292637</v>
      </c>
      <c r="DW26" s="176">
        <f t="shared" si="128"/>
        <v>0.1231871179375712</v>
      </c>
      <c r="DX26" s="176">
        <f t="shared" si="128"/>
        <v>0.11741751143825242</v>
      </c>
      <c r="DY26" s="176">
        <f t="shared" si="128"/>
        <v>0.11184675917229651</v>
      </c>
      <c r="DZ26" s="176">
        <f t="shared" si="128"/>
        <v>0.10651992161114285</v>
      </c>
      <c r="EA26" s="176">
        <f t="shared" si="128"/>
        <v>0.10147977764616023</v>
      </c>
      <c r="EB26" s="176">
        <f t="shared" si="128"/>
        <v>9.6642477499000373E-2</v>
      </c>
      <c r="EC26" s="176">
        <f t="shared" si="128"/>
        <v>9.2031210697017668E-2</v>
      </c>
      <c r="ED26" s="176">
        <f t="shared" si="128"/>
        <v>8.7636490035421594E-2</v>
      </c>
      <c r="EE26" s="176">
        <f t="shared" si="128"/>
        <v>8.3458659218616962E-2</v>
      </c>
      <c r="EF26" s="176">
        <f t="shared" si="16"/>
        <v>7.9479995099688838E-2</v>
      </c>
      <c r="EG26" s="176">
        <f t="shared" si="16"/>
        <v>7.5697197219708356E-2</v>
      </c>
      <c r="EH26" s="176">
        <f t="shared" si="16"/>
        <v>7.2094439106751465E-2</v>
      </c>
      <c r="EI26" s="176">
        <f t="shared" si="16"/>
        <v>6.8663151887000895E-2</v>
      </c>
      <c r="EJ26" s="176">
        <f t="shared" si="16"/>
        <v>6.5395174516529944E-2</v>
      </c>
      <c r="EK26" s="176">
        <f t="shared" si="16"/>
        <v>6.228273437090831E-2</v>
      </c>
      <c r="EL26" s="176">
        <f t="shared" si="16"/>
        <v>5.9318428758632531E-2</v>
      </c>
      <c r="EM26" s="176">
        <f t="shared" si="16"/>
        <v>5.6495207314412703E-2</v>
      </c>
      <c r="EN26" s="176">
        <f t="shared" si="16"/>
        <v>5.3806355230439008E-2</v>
      </c>
      <c r="EO26" s="176">
        <f t="shared" si="16"/>
        <v>5.1245477285744988E-2</v>
      </c>
      <c r="EP26" s="176">
        <f t="shared" si="16"/>
        <v>4.8806482635682873E-2</v>
      </c>
      <c r="EQ26" s="176">
        <f t="shared" si="16"/>
        <v>4.6483570325333623E-2</v>
      </c>
      <c r="ER26" s="176">
        <f t="shared" si="16"/>
        <v>4.4271215492396744E-2</v>
      </c>
      <c r="ES26" s="176">
        <f t="shared" si="16"/>
        <v>4.2164156226744472E-2</v>
      </c>
      <c r="ET26" s="176">
        <f t="shared" si="16"/>
        <v>4.015738105538668E-2</v>
      </c>
      <c r="EU26" s="176">
        <f t="shared" si="16"/>
        <v>3.824611702308077E-2</v>
      </c>
      <c r="EV26" s="176">
        <f t="shared" si="129"/>
        <v>3.6425818340236962E-2</v>
      </c>
      <c r="EW26" s="176">
        <f t="shared" si="129"/>
        <v>3.4692155571119085E-2</v>
      </c>
      <c r="EX26" s="176">
        <f t="shared" si="129"/>
        <v>3.3041005336625719E-2</v>
      </c>
      <c r="EY26" s="176">
        <f t="shared" si="129"/>
        <v>3.1468440507160841E-2</v>
      </c>
      <c r="EZ26" s="176">
        <f t="shared" si="129"/>
        <v>0</v>
      </c>
      <c r="FA26" s="176">
        <f t="shared" si="129"/>
        <v>0</v>
      </c>
      <c r="FB26" s="176">
        <f t="shared" si="129"/>
        <v>0</v>
      </c>
      <c r="FC26" s="176">
        <f t="shared" si="129"/>
        <v>0</v>
      </c>
      <c r="FD26" s="176">
        <f t="shared" si="129"/>
        <v>0</v>
      </c>
      <c r="FF26" s="176">
        <v>0</v>
      </c>
      <c r="FG26" s="176">
        <v>0</v>
      </c>
      <c r="FH26" s="176">
        <f t="shared" si="130"/>
        <v>0</v>
      </c>
      <c r="FI26" s="176">
        <f t="shared" si="130"/>
        <v>0</v>
      </c>
      <c r="FJ26" s="176">
        <f t="shared" si="130"/>
        <v>0</v>
      </c>
      <c r="FK26" s="176">
        <f t="shared" si="130"/>
        <v>0</v>
      </c>
      <c r="FL26" s="176">
        <f t="shared" si="130"/>
        <v>0</v>
      </c>
      <c r="FM26" s="176">
        <f t="shared" si="130"/>
        <v>0</v>
      </c>
      <c r="FN26" s="176">
        <f t="shared" si="130"/>
        <v>0</v>
      </c>
      <c r="FO26" s="176">
        <f t="shared" si="130"/>
        <v>0</v>
      </c>
      <c r="FP26" s="176">
        <f t="shared" si="130"/>
        <v>0</v>
      </c>
      <c r="FQ26" s="176">
        <f t="shared" si="130"/>
        <v>0</v>
      </c>
      <c r="FR26" s="176">
        <f t="shared" si="19"/>
        <v>0</v>
      </c>
      <c r="FS26" s="176">
        <f t="shared" si="19"/>
        <v>0</v>
      </c>
      <c r="FT26" s="176">
        <f t="shared" si="19"/>
        <v>0</v>
      </c>
      <c r="FU26" s="176">
        <f t="shared" si="19"/>
        <v>0</v>
      </c>
      <c r="FV26" s="176">
        <f t="shared" si="19"/>
        <v>0</v>
      </c>
      <c r="FW26" s="176">
        <f t="shared" si="19"/>
        <v>0</v>
      </c>
      <c r="FX26" s="176">
        <f t="shared" si="19"/>
        <v>0</v>
      </c>
      <c r="FY26" s="176">
        <f t="shared" si="19"/>
        <v>0</v>
      </c>
      <c r="FZ26" s="176">
        <f t="shared" si="19"/>
        <v>0</v>
      </c>
      <c r="GA26" s="176">
        <f t="shared" si="19"/>
        <v>0</v>
      </c>
      <c r="GB26" s="176">
        <f t="shared" si="19"/>
        <v>0</v>
      </c>
      <c r="GC26" s="176">
        <f t="shared" si="19"/>
        <v>0</v>
      </c>
      <c r="GD26" s="176">
        <f t="shared" si="19"/>
        <v>0</v>
      </c>
      <c r="GE26" s="176">
        <f t="shared" si="19"/>
        <v>0</v>
      </c>
      <c r="GF26" s="176">
        <f t="shared" si="19"/>
        <v>0</v>
      </c>
      <c r="GG26" s="176">
        <f t="shared" si="19"/>
        <v>0</v>
      </c>
      <c r="GH26" s="176">
        <f t="shared" si="131"/>
        <v>0</v>
      </c>
      <c r="GI26" s="176">
        <f t="shared" si="131"/>
        <v>0</v>
      </c>
      <c r="GJ26" s="176">
        <f t="shared" si="131"/>
        <v>0</v>
      </c>
      <c r="GK26" s="176">
        <f t="shared" si="131"/>
        <v>0</v>
      </c>
      <c r="GL26" s="176">
        <f t="shared" si="131"/>
        <v>0</v>
      </c>
      <c r="GM26" s="176">
        <f t="shared" si="131"/>
        <v>0</v>
      </c>
      <c r="GN26" s="176">
        <f t="shared" si="131"/>
        <v>0</v>
      </c>
      <c r="GO26" s="176">
        <f t="shared" si="131"/>
        <v>0</v>
      </c>
      <c r="GP26" s="176">
        <f t="shared" si="131"/>
        <v>0</v>
      </c>
      <c r="GQ26" s="187"/>
      <c r="GR26" s="176">
        <v>0</v>
      </c>
      <c r="GS26" s="176">
        <v>0</v>
      </c>
      <c r="GT26" s="176">
        <f t="shared" si="132"/>
        <v>0.1231871179375712</v>
      </c>
      <c r="GU26" s="176">
        <f t="shared" si="132"/>
        <v>0.11741751143825242</v>
      </c>
      <c r="GV26" s="176">
        <f t="shared" si="132"/>
        <v>0.11184675917229651</v>
      </c>
      <c r="GW26" s="176">
        <f t="shared" si="132"/>
        <v>0.10651992161114285</v>
      </c>
      <c r="GX26" s="176">
        <f t="shared" si="132"/>
        <v>0.10147977764616023</v>
      </c>
      <c r="GY26" s="176">
        <f t="shared" si="132"/>
        <v>9.6642477499000373E-2</v>
      </c>
      <c r="GZ26" s="176">
        <f t="shared" si="132"/>
        <v>9.2031210697017668E-2</v>
      </c>
      <c r="HA26" s="176">
        <f t="shared" si="132"/>
        <v>8.7636490035421594E-2</v>
      </c>
      <c r="HB26" s="176">
        <f t="shared" si="132"/>
        <v>8.3458659218616962E-2</v>
      </c>
      <c r="HC26" s="176">
        <f t="shared" si="132"/>
        <v>7.9479995099688838E-2</v>
      </c>
      <c r="HD26" s="176">
        <f t="shared" si="22"/>
        <v>7.5697197219708356E-2</v>
      </c>
      <c r="HE26" s="176">
        <f t="shared" si="22"/>
        <v>7.2094439106751465E-2</v>
      </c>
      <c r="HF26" s="176">
        <f t="shared" si="22"/>
        <v>6.8663151887000895E-2</v>
      </c>
      <c r="HG26" s="176">
        <f t="shared" si="22"/>
        <v>6.5395174516529944E-2</v>
      </c>
      <c r="HH26" s="176">
        <f t="shared" si="22"/>
        <v>6.228273437090831E-2</v>
      </c>
      <c r="HI26" s="176">
        <f t="shared" si="22"/>
        <v>5.9318428758632531E-2</v>
      </c>
      <c r="HJ26" s="176">
        <f t="shared" si="22"/>
        <v>5.6495207314412703E-2</v>
      </c>
      <c r="HK26" s="176">
        <f t="shared" si="22"/>
        <v>5.3806355230439008E-2</v>
      </c>
      <c r="HL26" s="176">
        <f t="shared" si="22"/>
        <v>5.1245477285744988E-2</v>
      </c>
      <c r="HM26" s="176">
        <f t="shared" si="22"/>
        <v>4.8806482635682873E-2</v>
      </c>
      <c r="HN26" s="176">
        <f t="shared" si="22"/>
        <v>4.6483570325333623E-2</v>
      </c>
      <c r="HO26" s="176">
        <f t="shared" si="22"/>
        <v>4.4271215492396744E-2</v>
      </c>
      <c r="HP26" s="176">
        <f t="shared" si="22"/>
        <v>4.2164156226744472E-2</v>
      </c>
      <c r="HQ26" s="176">
        <f t="shared" si="22"/>
        <v>4.015738105538668E-2</v>
      </c>
      <c r="HR26" s="176">
        <f t="shared" si="22"/>
        <v>3.824611702308077E-2</v>
      </c>
      <c r="HS26" s="176">
        <f t="shared" si="22"/>
        <v>3.6425818340236962E-2</v>
      </c>
      <c r="HT26" s="176">
        <f t="shared" si="133"/>
        <v>3.4692155571119085E-2</v>
      </c>
      <c r="HU26" s="176">
        <f t="shared" si="133"/>
        <v>3.3041005336625719E-2</v>
      </c>
      <c r="HV26" s="176">
        <f t="shared" si="133"/>
        <v>3.1468440507160841E-2</v>
      </c>
      <c r="HW26" s="176">
        <f t="shared" si="133"/>
        <v>2.9970720862268131E-2</v>
      </c>
      <c r="HX26" s="176">
        <f t="shared" si="133"/>
        <v>0</v>
      </c>
      <c r="HY26" s="176">
        <f t="shared" si="133"/>
        <v>0</v>
      </c>
      <c r="HZ26" s="176">
        <f t="shared" si="133"/>
        <v>0</v>
      </c>
      <c r="IA26" s="176">
        <f t="shared" si="133"/>
        <v>0</v>
      </c>
      <c r="IB26" s="176">
        <f t="shared" si="133"/>
        <v>0</v>
      </c>
      <c r="IC26" s="176"/>
      <c r="ID26" s="176"/>
    </row>
    <row r="27" spans="1:238" s="144" customFormat="1">
      <c r="A27" s="185" t="s">
        <v>6</v>
      </c>
      <c r="B27" s="226">
        <f t="shared" ref="B27:B73" si="219">SUM(P27:AX27)*VLOOKUP($A27,input,12,FALSE)</f>
        <v>0</v>
      </c>
      <c r="C27" s="329">
        <f t="shared" ref="C27:C73" si="220">SUM(AZ27:CH27)*VLOOKUP($A27,input,12,FALSE)</f>
        <v>18878.921912747748</v>
      </c>
      <c r="D27" s="331">
        <f t="shared" ref="D27:D28" si="221">SUM(B27:C27)</f>
        <v>18878.921912747748</v>
      </c>
      <c r="E27" s="227">
        <f t="shared" si="82"/>
        <v>0</v>
      </c>
      <c r="F27" s="228">
        <f t="shared" si="83"/>
        <v>0</v>
      </c>
      <c r="G27" s="227">
        <f t="shared" si="84"/>
        <v>0</v>
      </c>
      <c r="H27" s="228">
        <f t="shared" si="85"/>
        <v>0</v>
      </c>
      <c r="I27" s="227">
        <f t="shared" ref="I27:J28" si="222">B27+E27+G27</f>
        <v>0</v>
      </c>
      <c r="J27" s="176">
        <f t="shared" si="222"/>
        <v>18878.921912747748</v>
      </c>
      <c r="K27" s="228">
        <f t="shared" ref="K27:K28" si="223">SUM(I27:J27)</f>
        <v>18878.921912747748</v>
      </c>
      <c r="L27" s="227">
        <f t="shared" si="86"/>
        <v>0</v>
      </c>
      <c r="M27" s="176">
        <f t="shared" si="87"/>
        <v>15103.137530198199</v>
      </c>
      <c r="N27" s="228">
        <f t="shared" ref="N27:N28" si="224">SUM(L27:M27)</f>
        <v>15103.137530198199</v>
      </c>
      <c r="O27" s="330"/>
      <c r="P27" s="176">
        <f t="shared" si="37"/>
        <v>0</v>
      </c>
      <c r="Q27" s="176">
        <f t="shared" si="37"/>
        <v>0</v>
      </c>
      <c r="R27" s="176">
        <f t="shared" si="37"/>
        <v>0</v>
      </c>
      <c r="S27" s="176">
        <f t="shared" si="37"/>
        <v>0</v>
      </c>
      <c r="T27" s="176">
        <f t="shared" si="37"/>
        <v>0</v>
      </c>
      <c r="U27" s="176">
        <f t="shared" si="37"/>
        <v>0</v>
      </c>
      <c r="V27" s="176">
        <f t="shared" si="37"/>
        <v>0</v>
      </c>
      <c r="W27" s="176">
        <f t="shared" si="37"/>
        <v>0</v>
      </c>
      <c r="X27" s="176">
        <f t="shared" si="37"/>
        <v>0</v>
      </c>
      <c r="Y27" s="176">
        <f t="shared" si="37"/>
        <v>0</v>
      </c>
      <c r="Z27" s="176">
        <f t="shared" si="7"/>
        <v>0</v>
      </c>
      <c r="AA27" s="176">
        <f t="shared" si="7"/>
        <v>0</v>
      </c>
      <c r="AB27" s="176">
        <f t="shared" si="7"/>
        <v>0</v>
      </c>
      <c r="AC27" s="176">
        <f t="shared" si="7"/>
        <v>0</v>
      </c>
      <c r="AD27" s="176">
        <f t="shared" si="7"/>
        <v>0</v>
      </c>
      <c r="AE27" s="176">
        <f t="shared" si="7"/>
        <v>0</v>
      </c>
      <c r="AF27" s="176">
        <f t="shared" si="7"/>
        <v>0</v>
      </c>
      <c r="AG27" s="176">
        <f t="shared" si="7"/>
        <v>0</v>
      </c>
      <c r="AH27" s="176">
        <f t="shared" si="7"/>
        <v>0</v>
      </c>
      <c r="AI27" s="176">
        <f t="shared" si="7"/>
        <v>0</v>
      </c>
      <c r="AJ27" s="176">
        <f t="shared" si="8"/>
        <v>0</v>
      </c>
      <c r="AK27" s="176">
        <f t="shared" si="8"/>
        <v>0</v>
      </c>
      <c r="AL27" s="176">
        <f t="shared" si="8"/>
        <v>0</v>
      </c>
      <c r="AM27" s="176">
        <f t="shared" si="8"/>
        <v>0</v>
      </c>
      <c r="AN27" s="176">
        <f t="shared" si="8"/>
        <v>0</v>
      </c>
      <c r="AO27" s="176">
        <f t="shared" si="8"/>
        <v>0</v>
      </c>
      <c r="AP27" s="176">
        <f t="shared" si="8"/>
        <v>0</v>
      </c>
      <c r="AQ27" s="176">
        <f t="shared" si="8"/>
        <v>0</v>
      </c>
      <c r="AR27" s="176">
        <f t="shared" si="8"/>
        <v>0</v>
      </c>
      <c r="AS27" s="176">
        <f t="shared" si="8"/>
        <v>0</v>
      </c>
      <c r="AT27" s="176">
        <f t="shared" si="8"/>
        <v>0</v>
      </c>
      <c r="AU27" s="176">
        <f t="shared" si="8"/>
        <v>0</v>
      </c>
      <c r="AV27" s="176">
        <f t="shared" si="8"/>
        <v>0</v>
      </c>
      <c r="AW27" s="176">
        <f t="shared" si="8"/>
        <v>0</v>
      </c>
      <c r="AX27" s="176">
        <f t="shared" si="8"/>
        <v>0</v>
      </c>
      <c r="AY27" s="187"/>
      <c r="AZ27" s="176">
        <f t="shared" si="38"/>
        <v>144.02121098206354</v>
      </c>
      <c r="BA27" s="176">
        <f t="shared" si="38"/>
        <v>137.18275236888883</v>
      </c>
      <c r="BB27" s="176">
        <f t="shared" si="38"/>
        <v>130.77600915722098</v>
      </c>
      <c r="BC27" s="176">
        <f t="shared" si="38"/>
        <v>124.65096844662611</v>
      </c>
      <c r="BD27" s="176">
        <f t="shared" si="38"/>
        <v>118.73703230182193</v>
      </c>
      <c r="BE27" s="176">
        <f t="shared" si="38"/>
        <v>113.08203712586941</v>
      </c>
      <c r="BF27" s="176">
        <f t="shared" si="38"/>
        <v>107.73139718596663</v>
      </c>
      <c r="BG27" s="176">
        <f t="shared" si="38"/>
        <v>102.59609717300756</v>
      </c>
      <c r="BH27" s="176">
        <f t="shared" si="38"/>
        <v>97.700755195544531</v>
      </c>
      <c r="BI27" s="176">
        <f t="shared" si="38"/>
        <v>93.035299593477632</v>
      </c>
      <c r="BJ27" s="176">
        <f t="shared" si="10"/>
        <v>88.600095244978746</v>
      </c>
      <c r="BK27" s="176">
        <f t="shared" si="10"/>
        <v>84.376327176030699</v>
      </c>
      <c r="BL27" s="176">
        <f t="shared" si="10"/>
        <v>80.360491604303562</v>
      </c>
      <c r="BM27" s="176">
        <f t="shared" si="10"/>
        <v>76.535787074645896</v>
      </c>
      <c r="BN27" s="176">
        <f t="shared" si="10"/>
        <v>72.893116831329039</v>
      </c>
      <c r="BO27" s="176">
        <f t="shared" si="10"/>
        <v>69.423817072705859</v>
      </c>
      <c r="BP27" s="176">
        <f t="shared" si="10"/>
        <v>66.119636345047354</v>
      </c>
      <c r="BQ27" s="176">
        <f t="shared" si="10"/>
        <v>62.972715917115607</v>
      </c>
      <c r="BR27" s="176">
        <f t="shared" si="10"/>
        <v>59.975571088796293</v>
      </c>
      <c r="BS27" s="176">
        <f t="shared" si="10"/>
        <v>57.121073389334235</v>
      </c>
      <c r="BT27" s="176">
        <f t="shared" si="11"/>
        <v>0</v>
      </c>
      <c r="BU27" s="176">
        <f t="shared" si="11"/>
        <v>0</v>
      </c>
      <c r="BV27" s="176">
        <f t="shared" si="11"/>
        <v>0</v>
      </c>
      <c r="BW27" s="176">
        <f t="shared" si="11"/>
        <v>0</v>
      </c>
      <c r="BX27" s="176">
        <f t="shared" si="11"/>
        <v>0</v>
      </c>
      <c r="BY27" s="176">
        <f t="shared" si="11"/>
        <v>0</v>
      </c>
      <c r="BZ27" s="176">
        <f t="shared" si="11"/>
        <v>0</v>
      </c>
      <c r="CA27" s="176">
        <f t="shared" si="11"/>
        <v>0</v>
      </c>
      <c r="CB27" s="176">
        <f t="shared" si="11"/>
        <v>0</v>
      </c>
      <c r="CC27" s="176">
        <f t="shared" si="11"/>
        <v>0</v>
      </c>
      <c r="CD27" s="176">
        <f t="shared" si="11"/>
        <v>0</v>
      </c>
      <c r="CE27" s="176">
        <f t="shared" si="11"/>
        <v>0</v>
      </c>
      <c r="CF27" s="176">
        <f t="shared" si="11"/>
        <v>0</v>
      </c>
      <c r="CG27" s="176">
        <f t="shared" si="11"/>
        <v>0</v>
      </c>
      <c r="CH27" s="176">
        <f t="shared" si="11"/>
        <v>0</v>
      </c>
      <c r="CJ27" s="176">
        <v>0</v>
      </c>
      <c r="CK27" s="176">
        <f t="shared" si="39"/>
        <v>0</v>
      </c>
      <c r="CL27" s="176">
        <f t="shared" si="39"/>
        <v>0</v>
      </c>
      <c r="CM27" s="176">
        <f t="shared" si="39"/>
        <v>0</v>
      </c>
      <c r="CN27" s="176">
        <f t="shared" si="39"/>
        <v>0</v>
      </c>
      <c r="CO27" s="176">
        <f t="shared" si="39"/>
        <v>0</v>
      </c>
      <c r="CP27" s="176">
        <f t="shared" si="39"/>
        <v>0</v>
      </c>
      <c r="CQ27" s="176">
        <f t="shared" si="39"/>
        <v>0</v>
      </c>
      <c r="CR27" s="176">
        <f t="shared" si="39"/>
        <v>0</v>
      </c>
      <c r="CS27" s="176">
        <f t="shared" si="39"/>
        <v>0</v>
      </c>
      <c r="CT27" s="176">
        <f t="shared" si="39"/>
        <v>0</v>
      </c>
      <c r="CU27" s="176">
        <f t="shared" si="13"/>
        <v>0</v>
      </c>
      <c r="CV27" s="176">
        <f t="shared" si="13"/>
        <v>0</v>
      </c>
      <c r="CW27" s="176">
        <f t="shared" si="13"/>
        <v>0</v>
      </c>
      <c r="CX27" s="176">
        <f t="shared" si="13"/>
        <v>0</v>
      </c>
      <c r="CY27" s="176">
        <f t="shared" si="13"/>
        <v>0</v>
      </c>
      <c r="CZ27" s="176">
        <f t="shared" si="13"/>
        <v>0</v>
      </c>
      <c r="DA27" s="176">
        <f t="shared" si="13"/>
        <v>0</v>
      </c>
      <c r="DB27" s="176">
        <f t="shared" si="13"/>
        <v>0</v>
      </c>
      <c r="DC27" s="176">
        <f t="shared" si="13"/>
        <v>0</v>
      </c>
      <c r="DD27" s="176">
        <f t="shared" si="13"/>
        <v>0</v>
      </c>
      <c r="DE27" s="176">
        <f t="shared" si="14"/>
        <v>0</v>
      </c>
      <c r="DF27" s="176">
        <f t="shared" si="14"/>
        <v>0</v>
      </c>
      <c r="DG27" s="176">
        <f t="shared" si="14"/>
        <v>0</v>
      </c>
      <c r="DH27" s="176">
        <f t="shared" si="14"/>
        <v>0</v>
      </c>
      <c r="DI27" s="176">
        <f t="shared" si="14"/>
        <v>0</v>
      </c>
      <c r="DJ27" s="176">
        <f t="shared" si="14"/>
        <v>0</v>
      </c>
      <c r="DK27" s="176">
        <f t="shared" si="14"/>
        <v>0</v>
      </c>
      <c r="DL27" s="176">
        <f t="shared" si="14"/>
        <v>0</v>
      </c>
      <c r="DM27" s="176">
        <f t="shared" si="14"/>
        <v>0</v>
      </c>
      <c r="DN27" s="176">
        <f t="shared" si="14"/>
        <v>0</v>
      </c>
      <c r="DO27" s="176">
        <f t="shared" si="14"/>
        <v>0</v>
      </c>
      <c r="DP27" s="176">
        <f t="shared" si="14"/>
        <v>0</v>
      </c>
      <c r="DQ27" s="176">
        <f t="shared" si="14"/>
        <v>0</v>
      </c>
      <c r="DR27" s="176">
        <f t="shared" si="14"/>
        <v>0</v>
      </c>
      <c r="DS27" s="176">
        <f t="shared" si="14"/>
        <v>0</v>
      </c>
      <c r="DT27" s="187"/>
      <c r="DU27" s="176">
        <v>0</v>
      </c>
      <c r="DV27" s="176">
        <f t="shared" si="40"/>
        <v>137.18275236888883</v>
      </c>
      <c r="DW27" s="176">
        <f t="shared" si="40"/>
        <v>130.77600915722098</v>
      </c>
      <c r="DX27" s="176">
        <f t="shared" si="40"/>
        <v>124.65096844662611</v>
      </c>
      <c r="DY27" s="176">
        <f t="shared" si="40"/>
        <v>118.73703230182193</v>
      </c>
      <c r="DZ27" s="176">
        <f t="shared" si="40"/>
        <v>113.08203712586941</v>
      </c>
      <c r="EA27" s="176">
        <f t="shared" si="40"/>
        <v>107.73139718596663</v>
      </c>
      <c r="EB27" s="176">
        <f t="shared" si="40"/>
        <v>102.59609717300756</v>
      </c>
      <c r="EC27" s="176">
        <f t="shared" si="40"/>
        <v>97.700755195544531</v>
      </c>
      <c r="ED27" s="176">
        <f t="shared" si="40"/>
        <v>93.035299593477632</v>
      </c>
      <c r="EE27" s="176">
        <f t="shared" si="40"/>
        <v>88.600095244978746</v>
      </c>
      <c r="EF27" s="176">
        <f t="shared" si="16"/>
        <v>84.376327176030699</v>
      </c>
      <c r="EG27" s="176">
        <f t="shared" si="16"/>
        <v>80.360491604303562</v>
      </c>
      <c r="EH27" s="176">
        <f t="shared" si="16"/>
        <v>76.535787074645896</v>
      </c>
      <c r="EI27" s="176">
        <f t="shared" si="16"/>
        <v>72.893116831329039</v>
      </c>
      <c r="EJ27" s="176">
        <f t="shared" si="16"/>
        <v>69.423817072705859</v>
      </c>
      <c r="EK27" s="176">
        <f t="shared" si="16"/>
        <v>66.119636345047354</v>
      </c>
      <c r="EL27" s="176">
        <f t="shared" si="16"/>
        <v>62.972715917115607</v>
      </c>
      <c r="EM27" s="176">
        <f t="shared" si="16"/>
        <v>59.975571088796293</v>
      </c>
      <c r="EN27" s="176">
        <f t="shared" si="16"/>
        <v>57.121073389334235</v>
      </c>
      <c r="EO27" s="176">
        <f t="shared" si="16"/>
        <v>54.402433622832426</v>
      </c>
      <c r="EP27" s="176">
        <f t="shared" si="17"/>
        <v>0</v>
      </c>
      <c r="EQ27" s="176">
        <f t="shared" si="17"/>
        <v>0</v>
      </c>
      <c r="ER27" s="176">
        <f t="shared" si="17"/>
        <v>0</v>
      </c>
      <c r="ES27" s="176">
        <f t="shared" si="17"/>
        <v>0</v>
      </c>
      <c r="ET27" s="176">
        <f t="shared" si="17"/>
        <v>0</v>
      </c>
      <c r="EU27" s="176">
        <f t="shared" si="17"/>
        <v>0</v>
      </c>
      <c r="EV27" s="176">
        <f t="shared" si="17"/>
        <v>0</v>
      </c>
      <c r="EW27" s="176">
        <f t="shared" si="17"/>
        <v>0</v>
      </c>
      <c r="EX27" s="176">
        <f t="shared" si="17"/>
        <v>0</v>
      </c>
      <c r="EY27" s="176">
        <f t="shared" si="17"/>
        <v>0</v>
      </c>
      <c r="EZ27" s="176">
        <f t="shared" si="17"/>
        <v>0</v>
      </c>
      <c r="FA27" s="176">
        <f t="shared" si="17"/>
        <v>0</v>
      </c>
      <c r="FB27" s="176">
        <f t="shared" si="17"/>
        <v>0</v>
      </c>
      <c r="FC27" s="176">
        <f t="shared" si="17"/>
        <v>0</v>
      </c>
      <c r="FD27" s="176">
        <f t="shared" si="17"/>
        <v>0</v>
      </c>
      <c r="FF27" s="176">
        <v>0</v>
      </c>
      <c r="FG27" s="176">
        <v>0</v>
      </c>
      <c r="FH27" s="176">
        <f t="shared" si="41"/>
        <v>0</v>
      </c>
      <c r="FI27" s="176">
        <f t="shared" si="41"/>
        <v>0</v>
      </c>
      <c r="FJ27" s="176">
        <f t="shared" si="41"/>
        <v>0</v>
      </c>
      <c r="FK27" s="176">
        <f t="shared" si="41"/>
        <v>0</v>
      </c>
      <c r="FL27" s="176">
        <f t="shared" si="41"/>
        <v>0</v>
      </c>
      <c r="FM27" s="176">
        <f t="shared" si="41"/>
        <v>0</v>
      </c>
      <c r="FN27" s="176">
        <f t="shared" si="41"/>
        <v>0</v>
      </c>
      <c r="FO27" s="176">
        <f t="shared" si="41"/>
        <v>0</v>
      </c>
      <c r="FP27" s="176">
        <f t="shared" si="41"/>
        <v>0</v>
      </c>
      <c r="FQ27" s="176">
        <f t="shared" si="41"/>
        <v>0</v>
      </c>
      <c r="FR27" s="176">
        <f t="shared" si="19"/>
        <v>0</v>
      </c>
      <c r="FS27" s="176">
        <f t="shared" si="19"/>
        <v>0</v>
      </c>
      <c r="FT27" s="176">
        <f t="shared" si="19"/>
        <v>0</v>
      </c>
      <c r="FU27" s="176">
        <f t="shared" si="19"/>
        <v>0</v>
      </c>
      <c r="FV27" s="176">
        <f t="shared" si="19"/>
        <v>0</v>
      </c>
      <c r="FW27" s="176">
        <f t="shared" si="19"/>
        <v>0</v>
      </c>
      <c r="FX27" s="176">
        <f t="shared" si="19"/>
        <v>0</v>
      </c>
      <c r="FY27" s="176">
        <f t="shared" si="19"/>
        <v>0</v>
      </c>
      <c r="FZ27" s="176">
        <f t="shared" si="19"/>
        <v>0</v>
      </c>
      <c r="GA27" s="176">
        <f t="shared" si="19"/>
        <v>0</v>
      </c>
      <c r="GB27" s="176">
        <f t="shared" si="20"/>
        <v>0</v>
      </c>
      <c r="GC27" s="176">
        <f t="shared" si="20"/>
        <v>0</v>
      </c>
      <c r="GD27" s="176">
        <f t="shared" si="20"/>
        <v>0</v>
      </c>
      <c r="GE27" s="176">
        <f t="shared" si="20"/>
        <v>0</v>
      </c>
      <c r="GF27" s="176">
        <f t="shared" si="20"/>
        <v>0</v>
      </c>
      <c r="GG27" s="176">
        <f t="shared" si="20"/>
        <v>0</v>
      </c>
      <c r="GH27" s="176">
        <f t="shared" si="20"/>
        <v>0</v>
      </c>
      <c r="GI27" s="176">
        <f t="shared" si="20"/>
        <v>0</v>
      </c>
      <c r="GJ27" s="176">
        <f t="shared" si="20"/>
        <v>0</v>
      </c>
      <c r="GK27" s="176">
        <f t="shared" si="20"/>
        <v>0</v>
      </c>
      <c r="GL27" s="176">
        <f t="shared" si="20"/>
        <v>0</v>
      </c>
      <c r="GM27" s="176">
        <f t="shared" si="20"/>
        <v>0</v>
      </c>
      <c r="GN27" s="176">
        <f t="shared" si="20"/>
        <v>0</v>
      </c>
      <c r="GO27" s="176">
        <f t="shared" si="20"/>
        <v>0</v>
      </c>
      <c r="GP27" s="176">
        <f t="shared" si="20"/>
        <v>0</v>
      </c>
      <c r="GQ27" s="187"/>
      <c r="GR27" s="176">
        <v>0</v>
      </c>
      <c r="GS27" s="176">
        <v>0</v>
      </c>
      <c r="GT27" s="176">
        <f t="shared" si="42"/>
        <v>130.77600915722098</v>
      </c>
      <c r="GU27" s="176">
        <f t="shared" si="42"/>
        <v>124.65096844662611</v>
      </c>
      <c r="GV27" s="176">
        <f t="shared" si="42"/>
        <v>118.73703230182193</v>
      </c>
      <c r="GW27" s="176">
        <f t="shared" si="42"/>
        <v>113.08203712586941</v>
      </c>
      <c r="GX27" s="176">
        <f t="shared" si="42"/>
        <v>107.73139718596663</v>
      </c>
      <c r="GY27" s="176">
        <f t="shared" si="42"/>
        <v>102.59609717300756</v>
      </c>
      <c r="GZ27" s="176">
        <f t="shared" si="42"/>
        <v>97.700755195544531</v>
      </c>
      <c r="HA27" s="176">
        <f t="shared" si="42"/>
        <v>93.035299593477632</v>
      </c>
      <c r="HB27" s="176">
        <f t="shared" si="42"/>
        <v>88.600095244978746</v>
      </c>
      <c r="HC27" s="176">
        <f t="shared" si="42"/>
        <v>84.376327176030699</v>
      </c>
      <c r="HD27" s="176">
        <f t="shared" si="22"/>
        <v>80.360491604303562</v>
      </c>
      <c r="HE27" s="176">
        <f t="shared" si="22"/>
        <v>76.535787074645896</v>
      </c>
      <c r="HF27" s="176">
        <f t="shared" si="22"/>
        <v>72.893116831329039</v>
      </c>
      <c r="HG27" s="176">
        <f t="shared" si="22"/>
        <v>69.423817072705859</v>
      </c>
      <c r="HH27" s="176">
        <f t="shared" si="22"/>
        <v>66.119636345047354</v>
      </c>
      <c r="HI27" s="176">
        <f t="shared" si="22"/>
        <v>62.972715917115607</v>
      </c>
      <c r="HJ27" s="176">
        <f t="shared" si="22"/>
        <v>59.975571088796293</v>
      </c>
      <c r="HK27" s="176">
        <f t="shared" si="22"/>
        <v>57.121073389334235</v>
      </c>
      <c r="HL27" s="176">
        <f t="shared" si="22"/>
        <v>54.402433622832426</v>
      </c>
      <c r="HM27" s="176">
        <f t="shared" si="22"/>
        <v>51.81318572068912</v>
      </c>
      <c r="HN27" s="176">
        <f t="shared" si="23"/>
        <v>0</v>
      </c>
      <c r="HO27" s="176">
        <f t="shared" si="23"/>
        <v>0</v>
      </c>
      <c r="HP27" s="176">
        <f t="shared" si="23"/>
        <v>0</v>
      </c>
      <c r="HQ27" s="176">
        <f t="shared" si="23"/>
        <v>0</v>
      </c>
      <c r="HR27" s="176">
        <f t="shared" si="23"/>
        <v>0</v>
      </c>
      <c r="HS27" s="176">
        <f t="shared" si="23"/>
        <v>0</v>
      </c>
      <c r="HT27" s="176">
        <f t="shared" si="23"/>
        <v>0</v>
      </c>
      <c r="HU27" s="176">
        <f t="shared" si="23"/>
        <v>0</v>
      </c>
      <c r="HV27" s="176">
        <f t="shared" si="23"/>
        <v>0</v>
      </c>
      <c r="HW27" s="176">
        <f t="shared" si="23"/>
        <v>0</v>
      </c>
      <c r="HX27" s="176">
        <f t="shared" si="23"/>
        <v>0</v>
      </c>
      <c r="HY27" s="176">
        <f t="shared" si="23"/>
        <v>0</v>
      </c>
      <c r="HZ27" s="176">
        <f t="shared" si="23"/>
        <v>0</v>
      </c>
      <c r="IA27" s="176">
        <f t="shared" si="23"/>
        <v>0</v>
      </c>
      <c r="IB27" s="176">
        <f t="shared" si="23"/>
        <v>0</v>
      </c>
      <c r="IC27" s="176"/>
      <c r="ID27" s="176"/>
    </row>
    <row r="28" spans="1:238" s="144" customFormat="1">
      <c r="A28" s="185" t="s">
        <v>7</v>
      </c>
      <c r="B28" s="226">
        <f t="shared" si="219"/>
        <v>0</v>
      </c>
      <c r="C28" s="329">
        <f t="shared" si="220"/>
        <v>9271.0024624342332</v>
      </c>
      <c r="D28" s="331">
        <f t="shared" si="221"/>
        <v>9271.0024624342332</v>
      </c>
      <c r="E28" s="227">
        <f t="shared" si="82"/>
        <v>0</v>
      </c>
      <c r="F28" s="228">
        <f t="shared" si="83"/>
        <v>0</v>
      </c>
      <c r="G28" s="227">
        <f t="shared" si="84"/>
        <v>0</v>
      </c>
      <c r="H28" s="228">
        <f t="shared" si="85"/>
        <v>0</v>
      </c>
      <c r="I28" s="227">
        <f t="shared" si="222"/>
        <v>0</v>
      </c>
      <c r="J28" s="176">
        <f t="shared" si="222"/>
        <v>9271.0024624342332</v>
      </c>
      <c r="K28" s="228">
        <f t="shared" si="223"/>
        <v>9271.0024624342332</v>
      </c>
      <c r="L28" s="227">
        <f t="shared" si="86"/>
        <v>0</v>
      </c>
      <c r="M28" s="176">
        <f>(C28*(VLOOKUP($A28,input,16,FALSE))+(F28*VLOOKUP($A28,input,30,FALSE))+(H28*VLOOKUP($A28,input,44,FALSE)))</f>
        <v>7416.8019699473871</v>
      </c>
      <c r="N28" s="228">
        <f t="shared" si="224"/>
        <v>7416.8019699473871</v>
      </c>
      <c r="O28" s="330"/>
      <c r="P28" s="176">
        <f t="shared" si="37"/>
        <v>0</v>
      </c>
      <c r="Q28" s="176">
        <f t="shared" si="37"/>
        <v>0</v>
      </c>
      <c r="R28" s="176">
        <f t="shared" si="37"/>
        <v>0</v>
      </c>
      <c r="S28" s="176">
        <f t="shared" si="37"/>
        <v>0</v>
      </c>
      <c r="T28" s="176">
        <f t="shared" si="37"/>
        <v>0</v>
      </c>
      <c r="U28" s="176">
        <f t="shared" si="37"/>
        <v>0</v>
      </c>
      <c r="V28" s="176">
        <f t="shared" si="37"/>
        <v>0</v>
      </c>
      <c r="W28" s="176">
        <f t="shared" si="37"/>
        <v>0</v>
      </c>
      <c r="X28" s="176">
        <f t="shared" si="37"/>
        <v>0</v>
      </c>
      <c r="Y28" s="176">
        <f t="shared" si="37"/>
        <v>0</v>
      </c>
      <c r="Z28" s="176">
        <f t="shared" si="7"/>
        <v>0</v>
      </c>
      <c r="AA28" s="176">
        <f t="shared" si="7"/>
        <v>0</v>
      </c>
      <c r="AB28" s="176">
        <f t="shared" si="7"/>
        <v>0</v>
      </c>
      <c r="AC28" s="176">
        <f t="shared" si="7"/>
        <v>0</v>
      </c>
      <c r="AD28" s="176">
        <f t="shared" si="7"/>
        <v>0</v>
      </c>
      <c r="AE28" s="176">
        <f t="shared" si="7"/>
        <v>0</v>
      </c>
      <c r="AF28" s="176">
        <f t="shared" si="7"/>
        <v>0</v>
      </c>
      <c r="AG28" s="176">
        <f t="shared" si="7"/>
        <v>0</v>
      </c>
      <c r="AH28" s="176">
        <f t="shared" si="7"/>
        <v>0</v>
      </c>
      <c r="AI28" s="176">
        <f t="shared" si="7"/>
        <v>0</v>
      </c>
      <c r="AJ28" s="176">
        <f t="shared" si="8"/>
        <v>0</v>
      </c>
      <c r="AK28" s="176">
        <f t="shared" si="8"/>
        <v>0</v>
      </c>
      <c r="AL28" s="176">
        <f t="shared" si="8"/>
        <v>0</v>
      </c>
      <c r="AM28" s="176">
        <f t="shared" si="8"/>
        <v>0</v>
      </c>
      <c r="AN28" s="176">
        <f t="shared" si="8"/>
        <v>0</v>
      </c>
      <c r="AO28" s="176">
        <f t="shared" si="8"/>
        <v>0</v>
      </c>
      <c r="AP28" s="176">
        <f t="shared" si="8"/>
        <v>0</v>
      </c>
      <c r="AQ28" s="176">
        <f t="shared" si="8"/>
        <v>0</v>
      </c>
      <c r="AR28" s="176">
        <f t="shared" si="8"/>
        <v>0</v>
      </c>
      <c r="AS28" s="176">
        <f t="shared" si="8"/>
        <v>0</v>
      </c>
      <c r="AT28" s="176">
        <f t="shared" si="8"/>
        <v>0</v>
      </c>
      <c r="AU28" s="176">
        <f t="shared" si="8"/>
        <v>0</v>
      </c>
      <c r="AV28" s="176">
        <f t="shared" si="8"/>
        <v>0</v>
      </c>
      <c r="AW28" s="176">
        <f t="shared" si="8"/>
        <v>0</v>
      </c>
      <c r="AX28" s="176">
        <f t="shared" si="8"/>
        <v>0</v>
      </c>
      <c r="AY28" s="187"/>
      <c r="AZ28" s="176">
        <f t="shared" si="38"/>
        <v>94.964593368200056</v>
      </c>
      <c r="BA28" s="176">
        <f t="shared" si="38"/>
        <v>90.455455880484593</v>
      </c>
      <c r="BB28" s="176">
        <f t="shared" si="38"/>
        <v>0</v>
      </c>
      <c r="BC28" s="176">
        <f t="shared" si="38"/>
        <v>0</v>
      </c>
      <c r="BD28" s="176">
        <f t="shared" si="38"/>
        <v>0</v>
      </c>
      <c r="BE28" s="176">
        <f t="shared" si="38"/>
        <v>0</v>
      </c>
      <c r="BF28" s="176">
        <f t="shared" si="38"/>
        <v>0</v>
      </c>
      <c r="BG28" s="176">
        <f t="shared" si="38"/>
        <v>0</v>
      </c>
      <c r="BH28" s="176">
        <f t="shared" si="38"/>
        <v>0</v>
      </c>
      <c r="BI28" s="176">
        <f t="shared" si="38"/>
        <v>0</v>
      </c>
      <c r="BJ28" s="176">
        <f t="shared" si="10"/>
        <v>0</v>
      </c>
      <c r="BK28" s="176">
        <f t="shared" si="10"/>
        <v>0</v>
      </c>
      <c r="BL28" s="176">
        <f t="shared" si="10"/>
        <v>0</v>
      </c>
      <c r="BM28" s="176">
        <f t="shared" si="10"/>
        <v>0</v>
      </c>
      <c r="BN28" s="176">
        <f t="shared" si="10"/>
        <v>0</v>
      </c>
      <c r="BO28" s="176">
        <f t="shared" si="10"/>
        <v>0</v>
      </c>
      <c r="BP28" s="176">
        <f t="shared" si="10"/>
        <v>0</v>
      </c>
      <c r="BQ28" s="176">
        <f t="shared" si="10"/>
        <v>0</v>
      </c>
      <c r="BR28" s="176">
        <f t="shared" si="10"/>
        <v>0</v>
      </c>
      <c r="BS28" s="176">
        <f t="shared" si="10"/>
        <v>0</v>
      </c>
      <c r="BT28" s="176">
        <f t="shared" si="11"/>
        <v>0</v>
      </c>
      <c r="BU28" s="176">
        <f t="shared" si="11"/>
        <v>0</v>
      </c>
      <c r="BV28" s="176">
        <f t="shared" si="11"/>
        <v>0</v>
      </c>
      <c r="BW28" s="176">
        <f t="shared" si="11"/>
        <v>0</v>
      </c>
      <c r="BX28" s="176">
        <f t="shared" si="11"/>
        <v>0</v>
      </c>
      <c r="BY28" s="176">
        <f t="shared" si="11"/>
        <v>0</v>
      </c>
      <c r="BZ28" s="176">
        <f t="shared" si="11"/>
        <v>0</v>
      </c>
      <c r="CA28" s="176">
        <f t="shared" si="11"/>
        <v>0</v>
      </c>
      <c r="CB28" s="176">
        <f t="shared" si="11"/>
        <v>0</v>
      </c>
      <c r="CC28" s="176">
        <f t="shared" si="11"/>
        <v>0</v>
      </c>
      <c r="CD28" s="176">
        <f t="shared" si="11"/>
        <v>0</v>
      </c>
      <c r="CE28" s="176">
        <f t="shared" si="11"/>
        <v>0</v>
      </c>
      <c r="CF28" s="176">
        <f t="shared" si="11"/>
        <v>0</v>
      </c>
      <c r="CG28" s="176">
        <f t="shared" si="11"/>
        <v>0</v>
      </c>
      <c r="CH28" s="176">
        <f t="shared" si="11"/>
        <v>0</v>
      </c>
      <c r="CJ28" s="176">
        <v>0</v>
      </c>
      <c r="CK28" s="176">
        <f t="shared" si="39"/>
        <v>0</v>
      </c>
      <c r="CL28" s="176">
        <f t="shared" si="39"/>
        <v>0</v>
      </c>
      <c r="CM28" s="176">
        <f t="shared" si="39"/>
        <v>0</v>
      </c>
      <c r="CN28" s="176">
        <f t="shared" si="39"/>
        <v>0</v>
      </c>
      <c r="CO28" s="176">
        <f t="shared" si="39"/>
        <v>0</v>
      </c>
      <c r="CP28" s="176">
        <f t="shared" si="39"/>
        <v>0</v>
      </c>
      <c r="CQ28" s="176">
        <f t="shared" si="39"/>
        <v>0</v>
      </c>
      <c r="CR28" s="176">
        <f t="shared" si="39"/>
        <v>0</v>
      </c>
      <c r="CS28" s="176">
        <f t="shared" si="39"/>
        <v>0</v>
      </c>
      <c r="CT28" s="176">
        <f t="shared" si="39"/>
        <v>0</v>
      </c>
      <c r="CU28" s="176">
        <f t="shared" si="13"/>
        <v>0</v>
      </c>
      <c r="CV28" s="176">
        <f t="shared" si="13"/>
        <v>0</v>
      </c>
      <c r="CW28" s="176">
        <f t="shared" si="13"/>
        <v>0</v>
      </c>
      <c r="CX28" s="176">
        <f t="shared" si="13"/>
        <v>0</v>
      </c>
      <c r="CY28" s="176">
        <f t="shared" si="13"/>
        <v>0</v>
      </c>
      <c r="CZ28" s="176">
        <f t="shared" si="13"/>
        <v>0</v>
      </c>
      <c r="DA28" s="176">
        <f t="shared" si="13"/>
        <v>0</v>
      </c>
      <c r="DB28" s="176">
        <f t="shared" si="13"/>
        <v>0</v>
      </c>
      <c r="DC28" s="176">
        <f t="shared" si="13"/>
        <v>0</v>
      </c>
      <c r="DD28" s="176">
        <f t="shared" si="13"/>
        <v>0</v>
      </c>
      <c r="DE28" s="176">
        <f t="shared" si="14"/>
        <v>0</v>
      </c>
      <c r="DF28" s="176">
        <f t="shared" si="14"/>
        <v>0</v>
      </c>
      <c r="DG28" s="176">
        <f t="shared" si="14"/>
        <v>0</v>
      </c>
      <c r="DH28" s="176">
        <f t="shared" si="14"/>
        <v>0</v>
      </c>
      <c r="DI28" s="176">
        <f t="shared" si="14"/>
        <v>0</v>
      </c>
      <c r="DJ28" s="176">
        <f t="shared" si="14"/>
        <v>0</v>
      </c>
      <c r="DK28" s="176">
        <f t="shared" si="14"/>
        <v>0</v>
      </c>
      <c r="DL28" s="176">
        <f t="shared" si="14"/>
        <v>0</v>
      </c>
      <c r="DM28" s="176">
        <f t="shared" si="14"/>
        <v>0</v>
      </c>
      <c r="DN28" s="176">
        <f t="shared" si="14"/>
        <v>0</v>
      </c>
      <c r="DO28" s="176">
        <f t="shared" si="14"/>
        <v>0</v>
      </c>
      <c r="DP28" s="176">
        <f t="shared" si="14"/>
        <v>0</v>
      </c>
      <c r="DQ28" s="176">
        <f t="shared" si="14"/>
        <v>0</v>
      </c>
      <c r="DR28" s="176">
        <f t="shared" si="14"/>
        <v>0</v>
      </c>
      <c r="DS28" s="176">
        <f t="shared" si="14"/>
        <v>0</v>
      </c>
      <c r="DT28" s="187"/>
      <c r="DU28" s="176">
        <v>0</v>
      </c>
      <c r="DV28" s="176">
        <f t="shared" si="40"/>
        <v>90.455455880484593</v>
      </c>
      <c r="DW28" s="176">
        <f t="shared" si="40"/>
        <v>86.230982556299836</v>
      </c>
      <c r="DX28" s="176">
        <f t="shared" si="40"/>
        <v>0</v>
      </c>
      <c r="DY28" s="176">
        <f t="shared" si="40"/>
        <v>0</v>
      </c>
      <c r="DZ28" s="176">
        <f t="shared" si="40"/>
        <v>0</v>
      </c>
      <c r="EA28" s="176">
        <f t="shared" si="40"/>
        <v>0</v>
      </c>
      <c r="EB28" s="176">
        <f t="shared" si="40"/>
        <v>0</v>
      </c>
      <c r="EC28" s="176">
        <f t="shared" si="40"/>
        <v>0</v>
      </c>
      <c r="ED28" s="176">
        <f t="shared" si="40"/>
        <v>0</v>
      </c>
      <c r="EE28" s="176">
        <f t="shared" si="40"/>
        <v>0</v>
      </c>
      <c r="EF28" s="176">
        <f t="shared" si="16"/>
        <v>0</v>
      </c>
      <c r="EG28" s="176">
        <f t="shared" si="16"/>
        <v>0</v>
      </c>
      <c r="EH28" s="176">
        <f t="shared" si="16"/>
        <v>0</v>
      </c>
      <c r="EI28" s="176">
        <f t="shared" si="16"/>
        <v>0</v>
      </c>
      <c r="EJ28" s="176">
        <f t="shared" si="16"/>
        <v>0</v>
      </c>
      <c r="EK28" s="176">
        <f t="shared" si="16"/>
        <v>0</v>
      </c>
      <c r="EL28" s="176">
        <f t="shared" si="16"/>
        <v>0</v>
      </c>
      <c r="EM28" s="176">
        <f t="shared" si="16"/>
        <v>0</v>
      </c>
      <c r="EN28" s="176">
        <f t="shared" si="16"/>
        <v>0</v>
      </c>
      <c r="EO28" s="176">
        <f t="shared" si="16"/>
        <v>0</v>
      </c>
      <c r="EP28" s="176">
        <f t="shared" si="17"/>
        <v>0</v>
      </c>
      <c r="EQ28" s="176">
        <f t="shared" si="17"/>
        <v>0</v>
      </c>
      <c r="ER28" s="176">
        <f t="shared" si="17"/>
        <v>0</v>
      </c>
      <c r="ES28" s="176">
        <f t="shared" si="17"/>
        <v>0</v>
      </c>
      <c r="ET28" s="176">
        <f t="shared" si="17"/>
        <v>0</v>
      </c>
      <c r="EU28" s="176">
        <f t="shared" si="17"/>
        <v>0</v>
      </c>
      <c r="EV28" s="176">
        <f t="shared" si="17"/>
        <v>0</v>
      </c>
      <c r="EW28" s="176">
        <f t="shared" si="17"/>
        <v>0</v>
      </c>
      <c r="EX28" s="176">
        <f t="shared" si="17"/>
        <v>0</v>
      </c>
      <c r="EY28" s="176">
        <f t="shared" si="17"/>
        <v>0</v>
      </c>
      <c r="EZ28" s="176">
        <f t="shared" si="17"/>
        <v>0</v>
      </c>
      <c r="FA28" s="176">
        <f t="shared" si="17"/>
        <v>0</v>
      </c>
      <c r="FB28" s="176">
        <f t="shared" si="17"/>
        <v>0</v>
      </c>
      <c r="FC28" s="176">
        <f t="shared" si="17"/>
        <v>0</v>
      </c>
      <c r="FD28" s="176">
        <f t="shared" si="17"/>
        <v>0</v>
      </c>
      <c r="FF28" s="176">
        <v>0</v>
      </c>
      <c r="FG28" s="176">
        <v>0</v>
      </c>
      <c r="FH28" s="176">
        <f t="shared" si="41"/>
        <v>0</v>
      </c>
      <c r="FI28" s="176">
        <f t="shared" si="41"/>
        <v>0</v>
      </c>
      <c r="FJ28" s="176">
        <f t="shared" si="41"/>
        <v>0</v>
      </c>
      <c r="FK28" s="176">
        <f t="shared" si="41"/>
        <v>0</v>
      </c>
      <c r="FL28" s="176">
        <f t="shared" si="41"/>
        <v>0</v>
      </c>
      <c r="FM28" s="176">
        <f t="shared" si="41"/>
        <v>0</v>
      </c>
      <c r="FN28" s="176">
        <f t="shared" si="41"/>
        <v>0</v>
      </c>
      <c r="FO28" s="176">
        <f t="shared" si="41"/>
        <v>0</v>
      </c>
      <c r="FP28" s="176">
        <f t="shared" si="41"/>
        <v>0</v>
      </c>
      <c r="FQ28" s="176">
        <f t="shared" si="41"/>
        <v>0</v>
      </c>
      <c r="FR28" s="176">
        <f t="shared" si="19"/>
        <v>0</v>
      </c>
      <c r="FS28" s="176">
        <f t="shared" si="19"/>
        <v>0</v>
      </c>
      <c r="FT28" s="176">
        <f t="shared" si="19"/>
        <v>0</v>
      </c>
      <c r="FU28" s="176">
        <f t="shared" si="19"/>
        <v>0</v>
      </c>
      <c r="FV28" s="176">
        <f t="shared" si="19"/>
        <v>0</v>
      </c>
      <c r="FW28" s="176">
        <f t="shared" si="19"/>
        <v>0</v>
      </c>
      <c r="FX28" s="176">
        <f t="shared" si="19"/>
        <v>0</v>
      </c>
      <c r="FY28" s="176">
        <f t="shared" si="19"/>
        <v>0</v>
      </c>
      <c r="FZ28" s="176">
        <f t="shared" si="19"/>
        <v>0</v>
      </c>
      <c r="GA28" s="176">
        <f t="shared" si="19"/>
        <v>0</v>
      </c>
      <c r="GB28" s="176">
        <f t="shared" si="20"/>
        <v>0</v>
      </c>
      <c r="GC28" s="176">
        <f t="shared" si="20"/>
        <v>0</v>
      </c>
      <c r="GD28" s="176">
        <f t="shared" si="20"/>
        <v>0</v>
      </c>
      <c r="GE28" s="176">
        <f t="shared" si="20"/>
        <v>0</v>
      </c>
      <c r="GF28" s="176">
        <f t="shared" si="20"/>
        <v>0</v>
      </c>
      <c r="GG28" s="176">
        <f t="shared" si="20"/>
        <v>0</v>
      </c>
      <c r="GH28" s="176">
        <f t="shared" si="20"/>
        <v>0</v>
      </c>
      <c r="GI28" s="176">
        <f t="shared" si="20"/>
        <v>0</v>
      </c>
      <c r="GJ28" s="176">
        <f t="shared" si="20"/>
        <v>0</v>
      </c>
      <c r="GK28" s="176">
        <f t="shared" si="20"/>
        <v>0</v>
      </c>
      <c r="GL28" s="176">
        <f t="shared" si="20"/>
        <v>0</v>
      </c>
      <c r="GM28" s="176">
        <f t="shared" si="20"/>
        <v>0</v>
      </c>
      <c r="GN28" s="176">
        <f t="shared" si="20"/>
        <v>0</v>
      </c>
      <c r="GO28" s="176">
        <f t="shared" si="20"/>
        <v>0</v>
      </c>
      <c r="GP28" s="176">
        <f t="shared" si="20"/>
        <v>0</v>
      </c>
      <c r="GQ28" s="187"/>
      <c r="GR28" s="176">
        <v>0</v>
      </c>
      <c r="GS28" s="176">
        <v>0</v>
      </c>
      <c r="GT28" s="176">
        <f t="shared" si="42"/>
        <v>86.230982556299836</v>
      </c>
      <c r="GU28" s="176">
        <f t="shared" si="42"/>
        <v>82.192258006776683</v>
      </c>
      <c r="GV28" s="176">
        <f t="shared" si="42"/>
        <v>0</v>
      </c>
      <c r="GW28" s="176">
        <f t="shared" si="42"/>
        <v>0</v>
      </c>
      <c r="GX28" s="176">
        <f t="shared" si="42"/>
        <v>0</v>
      </c>
      <c r="GY28" s="176">
        <f t="shared" si="42"/>
        <v>0</v>
      </c>
      <c r="GZ28" s="176">
        <f t="shared" si="42"/>
        <v>0</v>
      </c>
      <c r="HA28" s="176">
        <f t="shared" si="42"/>
        <v>0</v>
      </c>
      <c r="HB28" s="176">
        <f t="shared" si="42"/>
        <v>0</v>
      </c>
      <c r="HC28" s="176">
        <f t="shared" si="42"/>
        <v>0</v>
      </c>
      <c r="HD28" s="176">
        <f t="shared" si="22"/>
        <v>0</v>
      </c>
      <c r="HE28" s="176">
        <f t="shared" si="22"/>
        <v>0</v>
      </c>
      <c r="HF28" s="176">
        <f t="shared" si="22"/>
        <v>0</v>
      </c>
      <c r="HG28" s="176">
        <f t="shared" si="22"/>
        <v>0</v>
      </c>
      <c r="HH28" s="176">
        <f t="shared" si="22"/>
        <v>0</v>
      </c>
      <c r="HI28" s="176">
        <f t="shared" si="22"/>
        <v>0</v>
      </c>
      <c r="HJ28" s="176">
        <f t="shared" si="22"/>
        <v>0</v>
      </c>
      <c r="HK28" s="176">
        <f t="shared" si="22"/>
        <v>0</v>
      </c>
      <c r="HL28" s="176">
        <f t="shared" si="22"/>
        <v>0</v>
      </c>
      <c r="HM28" s="176">
        <f t="shared" si="22"/>
        <v>0</v>
      </c>
      <c r="HN28" s="176">
        <f t="shared" si="23"/>
        <v>0</v>
      </c>
      <c r="HO28" s="176">
        <f t="shared" si="23"/>
        <v>0</v>
      </c>
      <c r="HP28" s="176">
        <f t="shared" si="23"/>
        <v>0</v>
      </c>
      <c r="HQ28" s="176">
        <f t="shared" si="23"/>
        <v>0</v>
      </c>
      <c r="HR28" s="176">
        <f t="shared" si="23"/>
        <v>0</v>
      </c>
      <c r="HS28" s="176">
        <f t="shared" si="23"/>
        <v>0</v>
      </c>
      <c r="HT28" s="176">
        <f t="shared" si="23"/>
        <v>0</v>
      </c>
      <c r="HU28" s="176">
        <f t="shared" si="23"/>
        <v>0</v>
      </c>
      <c r="HV28" s="176">
        <f t="shared" si="23"/>
        <v>0</v>
      </c>
      <c r="HW28" s="176">
        <f t="shared" si="23"/>
        <v>0</v>
      </c>
      <c r="HX28" s="176">
        <f t="shared" si="23"/>
        <v>0</v>
      </c>
      <c r="HY28" s="176">
        <f t="shared" si="23"/>
        <v>0</v>
      </c>
      <c r="HZ28" s="176">
        <f t="shared" si="23"/>
        <v>0</v>
      </c>
      <c r="IA28" s="176">
        <f t="shared" si="23"/>
        <v>0</v>
      </c>
      <c r="IB28" s="176">
        <f t="shared" si="23"/>
        <v>0</v>
      </c>
      <c r="IC28" s="176"/>
      <c r="ID28" s="176"/>
    </row>
    <row r="29" spans="1:238" s="144" customFormat="1">
      <c r="A29" s="188" t="s">
        <v>127</v>
      </c>
      <c r="B29" s="226">
        <f t="shared" si="219"/>
        <v>0</v>
      </c>
      <c r="C29" s="329">
        <f t="shared" si="220"/>
        <v>652.86804771555853</v>
      </c>
      <c r="D29" s="331">
        <f t="shared" ref="D29:D130" si="225">SUM(B29:C29)</f>
        <v>652.86804771555853</v>
      </c>
      <c r="E29" s="227">
        <f t="shared" si="82"/>
        <v>0</v>
      </c>
      <c r="F29" s="228">
        <f t="shared" si="83"/>
        <v>0</v>
      </c>
      <c r="G29" s="227">
        <f t="shared" si="84"/>
        <v>0</v>
      </c>
      <c r="H29" s="228">
        <f t="shared" si="85"/>
        <v>0</v>
      </c>
      <c r="I29" s="227">
        <f t="shared" ref="I29:I130" si="226">B29+E29+G29</f>
        <v>0</v>
      </c>
      <c r="J29" s="176">
        <f t="shared" ref="J29:J130" si="227">C29+F29+H29</f>
        <v>652.86804771555853</v>
      </c>
      <c r="K29" s="228">
        <f t="shared" ref="K29:K130" si="228">SUM(I29:J29)</f>
        <v>652.86804771555853</v>
      </c>
      <c r="L29" s="227">
        <f t="shared" si="86"/>
        <v>0</v>
      </c>
      <c r="M29" s="176">
        <f t="shared" si="87"/>
        <v>522.2944381724468</v>
      </c>
      <c r="N29" s="228">
        <f t="shared" ref="N29:N130" si="229">SUM(L29:M29)</f>
        <v>522.2944381724468</v>
      </c>
      <c r="O29" s="330"/>
      <c r="P29" s="176">
        <f t="shared" si="37"/>
        <v>0</v>
      </c>
      <c r="Q29" s="176">
        <f t="shared" si="37"/>
        <v>0</v>
      </c>
      <c r="R29" s="176">
        <f t="shared" si="37"/>
        <v>0</v>
      </c>
      <c r="S29" s="176">
        <f t="shared" si="37"/>
        <v>0</v>
      </c>
      <c r="T29" s="176">
        <f t="shared" si="37"/>
        <v>0</v>
      </c>
      <c r="U29" s="176">
        <f t="shared" si="37"/>
        <v>0</v>
      </c>
      <c r="V29" s="176">
        <f t="shared" si="37"/>
        <v>0</v>
      </c>
      <c r="W29" s="176">
        <f t="shared" si="37"/>
        <v>0</v>
      </c>
      <c r="X29" s="176">
        <f t="shared" si="37"/>
        <v>0</v>
      </c>
      <c r="Y29" s="176">
        <f t="shared" si="37"/>
        <v>0</v>
      </c>
      <c r="Z29" s="176">
        <f t="shared" si="7"/>
        <v>0</v>
      </c>
      <c r="AA29" s="176">
        <f t="shared" si="7"/>
        <v>0</v>
      </c>
      <c r="AB29" s="176">
        <f t="shared" si="7"/>
        <v>0</v>
      </c>
      <c r="AC29" s="176">
        <f t="shared" si="7"/>
        <v>0</v>
      </c>
      <c r="AD29" s="176">
        <f t="shared" si="7"/>
        <v>0</v>
      </c>
      <c r="AE29" s="176">
        <f t="shared" si="7"/>
        <v>0</v>
      </c>
      <c r="AF29" s="176">
        <f t="shared" si="7"/>
        <v>0</v>
      </c>
      <c r="AG29" s="176">
        <f t="shared" si="7"/>
        <v>0</v>
      </c>
      <c r="AH29" s="176">
        <f t="shared" si="7"/>
        <v>0</v>
      </c>
      <c r="AI29" s="176">
        <f t="shared" si="7"/>
        <v>0</v>
      </c>
      <c r="AJ29" s="176">
        <f t="shared" si="8"/>
        <v>0</v>
      </c>
      <c r="AK29" s="176">
        <f t="shared" si="8"/>
        <v>0</v>
      </c>
      <c r="AL29" s="176">
        <f t="shared" si="8"/>
        <v>0</v>
      </c>
      <c r="AM29" s="176">
        <f t="shared" si="8"/>
        <v>0</v>
      </c>
      <c r="AN29" s="176">
        <f t="shared" si="8"/>
        <v>0</v>
      </c>
      <c r="AO29" s="176">
        <f t="shared" si="8"/>
        <v>0</v>
      </c>
      <c r="AP29" s="176">
        <f t="shared" si="8"/>
        <v>0</v>
      </c>
      <c r="AQ29" s="176">
        <f t="shared" si="8"/>
        <v>0</v>
      </c>
      <c r="AR29" s="176">
        <f t="shared" si="8"/>
        <v>0</v>
      </c>
      <c r="AS29" s="176">
        <f t="shared" si="8"/>
        <v>0</v>
      </c>
      <c r="AT29" s="176">
        <f t="shared" si="8"/>
        <v>0</v>
      </c>
      <c r="AU29" s="176">
        <f t="shared" si="8"/>
        <v>0</v>
      </c>
      <c r="AV29" s="176">
        <f t="shared" si="8"/>
        <v>0</v>
      </c>
      <c r="AW29" s="176">
        <f t="shared" si="8"/>
        <v>0</v>
      </c>
      <c r="AX29" s="176">
        <f t="shared" si="8"/>
        <v>0</v>
      </c>
      <c r="AY29" s="187"/>
      <c r="AZ29" s="176">
        <f t="shared" si="38"/>
        <v>2.5266879119660271E-3</v>
      </c>
      <c r="BA29" s="176">
        <f t="shared" si="38"/>
        <v>2.4067149538401548E-3</v>
      </c>
      <c r="BB29" s="176">
        <f t="shared" si="38"/>
        <v>2.2943159501266843E-3</v>
      </c>
      <c r="BC29" s="176">
        <f t="shared" si="38"/>
        <v>2.1868590955548442E-3</v>
      </c>
      <c r="BD29" s="176">
        <f t="shared" si="38"/>
        <v>2.0831058298565251E-3</v>
      </c>
      <c r="BE29" s="176">
        <f t="shared" si="38"/>
        <v>1.9838953881731475E-3</v>
      </c>
      <c r="BF29" s="176">
        <f t="shared" si="38"/>
        <v>1.8900245120345024E-3</v>
      </c>
      <c r="BG29" s="176">
        <f t="shared" si="38"/>
        <v>1.7999315293510099E-3</v>
      </c>
      <c r="BH29" s="176">
        <f t="shared" si="38"/>
        <v>1.7140483367639391E-3</v>
      </c>
      <c r="BI29" s="176">
        <f t="shared" si="38"/>
        <v>1.6321982384820638E-3</v>
      </c>
      <c r="BJ29" s="176">
        <f t="shared" si="10"/>
        <v>1.5543876358768201E-3</v>
      </c>
      <c r="BK29" s="176">
        <f t="shared" si="10"/>
        <v>1.480286441684749E-3</v>
      </c>
      <c r="BL29" s="176">
        <f t="shared" si="10"/>
        <v>1.4098331860404136E-3</v>
      </c>
      <c r="BM29" s="176">
        <f t="shared" si="10"/>
        <v>1.342733106572735E-3</v>
      </c>
      <c r="BN29" s="176">
        <f t="shared" si="10"/>
        <v>1.2788266110759479E-3</v>
      </c>
      <c r="BO29" s="176">
        <f t="shared" si="10"/>
        <v>1.2179617030299273E-3</v>
      </c>
      <c r="BP29" s="176">
        <f t="shared" si="10"/>
        <v>1.1599936200885502E-3</v>
      </c>
      <c r="BQ29" s="176">
        <f t="shared" si="10"/>
        <v>1.1047844897739581E-3</v>
      </c>
      <c r="BR29" s="176">
        <f t="shared" si="10"/>
        <v>1.0522030015578296E-3</v>
      </c>
      <c r="BS29" s="176">
        <f t="shared" si="10"/>
        <v>1.0021240945497234E-3</v>
      </c>
      <c r="BT29" s="176">
        <f t="shared" si="11"/>
        <v>9.5442866004969166E-4</v>
      </c>
      <c r="BU29" s="176">
        <f t="shared" si="11"/>
        <v>9.0900325825770377E-4</v>
      </c>
      <c r="BV29" s="176">
        <f t="shared" si="11"/>
        <v>8.6573984846609884E-4</v>
      </c>
      <c r="BW29" s="176">
        <f t="shared" si="11"/>
        <v>8.2453553209334914E-4</v>
      </c>
      <c r="BX29" s="176">
        <f t="shared" si="11"/>
        <v>7.8529230794796296E-4</v>
      </c>
      <c r="BY29" s="176">
        <f t="shared" si="11"/>
        <v>7.4791683914043959E-4</v>
      </c>
      <c r="BZ29" s="176">
        <f t="shared" si="11"/>
        <v>7.1232023108889684E-4</v>
      </c>
      <c r="CA29" s="176">
        <f t="shared" si="11"/>
        <v>6.7841782009037328E-4</v>
      </c>
      <c r="CB29" s="176">
        <f t="shared" si="11"/>
        <v>6.4612897195493986E-4</v>
      </c>
      <c r="CC29" s="176">
        <f t="shared" si="11"/>
        <v>6.1537689022368822E-4</v>
      </c>
      <c r="CD29" s="176">
        <f t="shared" si="11"/>
        <v>5.8608843351445688E-4</v>
      </c>
      <c r="CE29" s="176">
        <f t="shared" si="11"/>
        <v>5.5819394156086781E-4</v>
      </c>
      <c r="CF29" s="176">
        <f t="shared" si="11"/>
        <v>5.3162706953091901E-4</v>
      </c>
      <c r="CG29" s="176">
        <f t="shared" si="11"/>
        <v>5.0632463023107474E-4</v>
      </c>
      <c r="CH29" s="176">
        <f t="shared" si="11"/>
        <v>4.822264438205485E-4</v>
      </c>
      <c r="CJ29" s="176">
        <v>0</v>
      </c>
      <c r="CK29" s="176">
        <f t="shared" si="39"/>
        <v>0</v>
      </c>
      <c r="CL29" s="176">
        <f t="shared" si="39"/>
        <v>0</v>
      </c>
      <c r="CM29" s="176">
        <f t="shared" si="39"/>
        <v>0</v>
      </c>
      <c r="CN29" s="176">
        <f t="shared" si="39"/>
        <v>0</v>
      </c>
      <c r="CO29" s="176">
        <f t="shared" si="39"/>
        <v>0</v>
      </c>
      <c r="CP29" s="176">
        <f t="shared" si="39"/>
        <v>0</v>
      </c>
      <c r="CQ29" s="176">
        <f t="shared" si="39"/>
        <v>0</v>
      </c>
      <c r="CR29" s="176">
        <f t="shared" si="39"/>
        <v>0</v>
      </c>
      <c r="CS29" s="176">
        <f t="shared" si="39"/>
        <v>0</v>
      </c>
      <c r="CT29" s="176">
        <f t="shared" si="39"/>
        <v>0</v>
      </c>
      <c r="CU29" s="176">
        <f t="shared" si="13"/>
        <v>0</v>
      </c>
      <c r="CV29" s="176">
        <f t="shared" si="13"/>
        <v>0</v>
      </c>
      <c r="CW29" s="176">
        <f t="shared" si="13"/>
        <v>0</v>
      </c>
      <c r="CX29" s="176">
        <f t="shared" si="13"/>
        <v>0</v>
      </c>
      <c r="CY29" s="176">
        <f t="shared" si="13"/>
        <v>0</v>
      </c>
      <c r="CZ29" s="176">
        <f t="shared" si="13"/>
        <v>0</v>
      </c>
      <c r="DA29" s="176">
        <f t="shared" si="13"/>
        <v>0</v>
      </c>
      <c r="DB29" s="176">
        <f t="shared" si="13"/>
        <v>0</v>
      </c>
      <c r="DC29" s="176">
        <f t="shared" si="13"/>
        <v>0</v>
      </c>
      <c r="DD29" s="176">
        <f t="shared" si="13"/>
        <v>0</v>
      </c>
      <c r="DE29" s="176">
        <f t="shared" si="14"/>
        <v>0</v>
      </c>
      <c r="DF29" s="176">
        <f t="shared" si="14"/>
        <v>0</v>
      </c>
      <c r="DG29" s="176">
        <f t="shared" si="14"/>
        <v>0</v>
      </c>
      <c r="DH29" s="176">
        <f t="shared" si="14"/>
        <v>0</v>
      </c>
      <c r="DI29" s="176">
        <f t="shared" si="14"/>
        <v>0</v>
      </c>
      <c r="DJ29" s="176">
        <f t="shared" si="14"/>
        <v>0</v>
      </c>
      <c r="DK29" s="176">
        <f t="shared" si="14"/>
        <v>0</v>
      </c>
      <c r="DL29" s="176">
        <f t="shared" si="14"/>
        <v>0</v>
      </c>
      <c r="DM29" s="176">
        <f t="shared" si="14"/>
        <v>0</v>
      </c>
      <c r="DN29" s="176">
        <f t="shared" si="14"/>
        <v>0</v>
      </c>
      <c r="DO29" s="176">
        <f t="shared" si="14"/>
        <v>0</v>
      </c>
      <c r="DP29" s="176">
        <f t="shared" si="14"/>
        <v>0</v>
      </c>
      <c r="DQ29" s="176">
        <f t="shared" si="14"/>
        <v>0</v>
      </c>
      <c r="DR29" s="176">
        <f t="shared" si="14"/>
        <v>0</v>
      </c>
      <c r="DS29" s="176">
        <f t="shared" si="14"/>
        <v>0</v>
      </c>
      <c r="DT29" s="187"/>
      <c r="DU29" s="176">
        <v>0</v>
      </c>
      <c r="DV29" s="176">
        <f t="shared" si="40"/>
        <v>2.4067149538401548E-3</v>
      </c>
      <c r="DW29" s="176">
        <f t="shared" si="40"/>
        <v>2.2943159501266843E-3</v>
      </c>
      <c r="DX29" s="176">
        <f t="shared" si="40"/>
        <v>2.1868590955548442E-3</v>
      </c>
      <c r="DY29" s="176">
        <f t="shared" si="40"/>
        <v>2.0831058298565251E-3</v>
      </c>
      <c r="DZ29" s="176">
        <f t="shared" si="40"/>
        <v>1.9838953881731475E-3</v>
      </c>
      <c r="EA29" s="176">
        <f t="shared" si="40"/>
        <v>1.8900245120345024E-3</v>
      </c>
      <c r="EB29" s="176">
        <f t="shared" si="40"/>
        <v>1.7999315293510099E-3</v>
      </c>
      <c r="EC29" s="176">
        <f t="shared" si="40"/>
        <v>1.7140483367639391E-3</v>
      </c>
      <c r="ED29" s="176">
        <f t="shared" si="40"/>
        <v>1.6321982384820638E-3</v>
      </c>
      <c r="EE29" s="176">
        <f t="shared" si="40"/>
        <v>1.5543876358768201E-3</v>
      </c>
      <c r="EF29" s="176">
        <f t="shared" si="16"/>
        <v>1.480286441684749E-3</v>
      </c>
      <c r="EG29" s="176">
        <f t="shared" si="16"/>
        <v>1.4098331860404136E-3</v>
      </c>
      <c r="EH29" s="176">
        <f t="shared" si="16"/>
        <v>1.342733106572735E-3</v>
      </c>
      <c r="EI29" s="176">
        <f t="shared" si="16"/>
        <v>1.2788266110759479E-3</v>
      </c>
      <c r="EJ29" s="176">
        <f t="shared" si="16"/>
        <v>1.2179617030299273E-3</v>
      </c>
      <c r="EK29" s="176">
        <f t="shared" si="16"/>
        <v>1.1599936200885502E-3</v>
      </c>
      <c r="EL29" s="176">
        <f t="shared" si="16"/>
        <v>1.1047844897739581E-3</v>
      </c>
      <c r="EM29" s="176">
        <f t="shared" si="16"/>
        <v>1.0522030015578296E-3</v>
      </c>
      <c r="EN29" s="176">
        <f t="shared" si="16"/>
        <v>1.0021240945497234E-3</v>
      </c>
      <c r="EO29" s="176">
        <f t="shared" si="16"/>
        <v>9.5442866004969166E-4</v>
      </c>
      <c r="EP29" s="176">
        <f t="shared" si="17"/>
        <v>9.0900325825770377E-4</v>
      </c>
      <c r="EQ29" s="176">
        <f t="shared" si="17"/>
        <v>8.6573984846609884E-4</v>
      </c>
      <c r="ER29" s="176">
        <f t="shared" si="17"/>
        <v>8.2453553209334914E-4</v>
      </c>
      <c r="ES29" s="176">
        <f t="shared" si="17"/>
        <v>7.8529230794796296E-4</v>
      </c>
      <c r="ET29" s="176">
        <f t="shared" si="17"/>
        <v>7.4791683914043959E-4</v>
      </c>
      <c r="EU29" s="176">
        <f t="shared" si="17"/>
        <v>7.1232023108889684E-4</v>
      </c>
      <c r="EV29" s="176">
        <f t="shared" si="17"/>
        <v>6.7841782009037328E-4</v>
      </c>
      <c r="EW29" s="176">
        <f t="shared" si="17"/>
        <v>6.4612897195493986E-4</v>
      </c>
      <c r="EX29" s="176">
        <f t="shared" si="17"/>
        <v>6.1537689022368822E-4</v>
      </c>
      <c r="EY29" s="176">
        <f t="shared" si="17"/>
        <v>5.8608843351445688E-4</v>
      </c>
      <c r="EZ29" s="176">
        <f t="shared" si="17"/>
        <v>5.5819394156086781E-4</v>
      </c>
      <c r="FA29" s="176">
        <f t="shared" si="17"/>
        <v>5.3162706953091901E-4</v>
      </c>
      <c r="FB29" s="176">
        <f t="shared" si="17"/>
        <v>5.0632463023107474E-4</v>
      </c>
      <c r="FC29" s="176">
        <f t="shared" si="17"/>
        <v>4.822264438205485E-4</v>
      </c>
      <c r="FD29" s="176">
        <f t="shared" si="17"/>
        <v>4.5927519467833463E-4</v>
      </c>
      <c r="FF29" s="176">
        <v>0</v>
      </c>
      <c r="FG29" s="176">
        <v>0</v>
      </c>
      <c r="FH29" s="176">
        <f t="shared" si="41"/>
        <v>0</v>
      </c>
      <c r="FI29" s="176">
        <f t="shared" si="41"/>
        <v>0</v>
      </c>
      <c r="FJ29" s="176">
        <f t="shared" si="41"/>
        <v>0</v>
      </c>
      <c r="FK29" s="176">
        <f t="shared" si="41"/>
        <v>0</v>
      </c>
      <c r="FL29" s="176">
        <f t="shared" si="41"/>
        <v>0</v>
      </c>
      <c r="FM29" s="176">
        <f t="shared" si="41"/>
        <v>0</v>
      </c>
      <c r="FN29" s="176">
        <f t="shared" si="41"/>
        <v>0</v>
      </c>
      <c r="FO29" s="176">
        <f t="shared" si="41"/>
        <v>0</v>
      </c>
      <c r="FP29" s="176">
        <f t="shared" si="41"/>
        <v>0</v>
      </c>
      <c r="FQ29" s="176">
        <f t="shared" si="41"/>
        <v>0</v>
      </c>
      <c r="FR29" s="176">
        <f t="shared" si="19"/>
        <v>0</v>
      </c>
      <c r="FS29" s="176">
        <f t="shared" si="19"/>
        <v>0</v>
      </c>
      <c r="FT29" s="176">
        <f t="shared" si="19"/>
        <v>0</v>
      </c>
      <c r="FU29" s="176">
        <f t="shared" si="19"/>
        <v>0</v>
      </c>
      <c r="FV29" s="176">
        <f t="shared" si="19"/>
        <v>0</v>
      </c>
      <c r="FW29" s="176">
        <f t="shared" si="19"/>
        <v>0</v>
      </c>
      <c r="FX29" s="176">
        <f t="shared" si="19"/>
        <v>0</v>
      </c>
      <c r="FY29" s="176">
        <f t="shared" si="19"/>
        <v>0</v>
      </c>
      <c r="FZ29" s="176">
        <f t="shared" si="19"/>
        <v>0</v>
      </c>
      <c r="GA29" s="176">
        <f t="shared" si="19"/>
        <v>0</v>
      </c>
      <c r="GB29" s="176">
        <f t="shared" si="20"/>
        <v>0</v>
      </c>
      <c r="GC29" s="176">
        <f t="shared" si="20"/>
        <v>0</v>
      </c>
      <c r="GD29" s="176">
        <f t="shared" si="20"/>
        <v>0</v>
      </c>
      <c r="GE29" s="176">
        <f t="shared" si="20"/>
        <v>0</v>
      </c>
      <c r="GF29" s="176">
        <f t="shared" si="20"/>
        <v>0</v>
      </c>
      <c r="GG29" s="176">
        <f t="shared" si="20"/>
        <v>0</v>
      </c>
      <c r="GH29" s="176">
        <f t="shared" si="20"/>
        <v>0</v>
      </c>
      <c r="GI29" s="176">
        <f t="shared" si="20"/>
        <v>0</v>
      </c>
      <c r="GJ29" s="176">
        <f t="shared" si="20"/>
        <v>0</v>
      </c>
      <c r="GK29" s="176">
        <f t="shared" si="20"/>
        <v>0</v>
      </c>
      <c r="GL29" s="176">
        <f t="shared" si="20"/>
        <v>0</v>
      </c>
      <c r="GM29" s="176">
        <f t="shared" si="20"/>
        <v>0</v>
      </c>
      <c r="GN29" s="176">
        <f t="shared" si="20"/>
        <v>0</v>
      </c>
      <c r="GO29" s="176">
        <f t="shared" si="20"/>
        <v>0</v>
      </c>
      <c r="GP29" s="176">
        <f t="shared" si="20"/>
        <v>0</v>
      </c>
      <c r="GQ29" s="187"/>
      <c r="GR29" s="176">
        <v>0</v>
      </c>
      <c r="GS29" s="176">
        <v>0</v>
      </c>
      <c r="GT29" s="176">
        <f t="shared" si="42"/>
        <v>2.2943159501266843E-3</v>
      </c>
      <c r="GU29" s="176">
        <f t="shared" si="42"/>
        <v>2.1868590955548442E-3</v>
      </c>
      <c r="GV29" s="176">
        <f t="shared" si="42"/>
        <v>2.0831058298565251E-3</v>
      </c>
      <c r="GW29" s="176">
        <f t="shared" si="42"/>
        <v>1.9838953881731475E-3</v>
      </c>
      <c r="GX29" s="176">
        <f t="shared" si="42"/>
        <v>1.8900245120345024E-3</v>
      </c>
      <c r="GY29" s="176">
        <f t="shared" si="42"/>
        <v>1.7999315293510099E-3</v>
      </c>
      <c r="GZ29" s="176">
        <f t="shared" si="42"/>
        <v>1.7140483367639391E-3</v>
      </c>
      <c r="HA29" s="176">
        <f t="shared" si="42"/>
        <v>1.6321982384820638E-3</v>
      </c>
      <c r="HB29" s="176">
        <f t="shared" si="42"/>
        <v>1.5543876358768201E-3</v>
      </c>
      <c r="HC29" s="176">
        <f t="shared" si="42"/>
        <v>1.480286441684749E-3</v>
      </c>
      <c r="HD29" s="176">
        <f t="shared" si="22"/>
        <v>1.4098331860404136E-3</v>
      </c>
      <c r="HE29" s="176">
        <f t="shared" si="22"/>
        <v>1.342733106572735E-3</v>
      </c>
      <c r="HF29" s="176">
        <f t="shared" si="22"/>
        <v>1.2788266110759479E-3</v>
      </c>
      <c r="HG29" s="176">
        <f t="shared" si="22"/>
        <v>1.2179617030299273E-3</v>
      </c>
      <c r="HH29" s="176">
        <f t="shared" si="22"/>
        <v>1.1599936200885502E-3</v>
      </c>
      <c r="HI29" s="176">
        <f t="shared" si="22"/>
        <v>1.1047844897739581E-3</v>
      </c>
      <c r="HJ29" s="176">
        <f t="shared" si="22"/>
        <v>1.0522030015578296E-3</v>
      </c>
      <c r="HK29" s="176">
        <f t="shared" si="22"/>
        <v>1.0021240945497234E-3</v>
      </c>
      <c r="HL29" s="176">
        <f t="shared" si="22"/>
        <v>9.5442866004969166E-4</v>
      </c>
      <c r="HM29" s="176">
        <f t="shared" si="22"/>
        <v>9.0900325825770377E-4</v>
      </c>
      <c r="HN29" s="176">
        <f t="shared" si="23"/>
        <v>8.6573984846609884E-4</v>
      </c>
      <c r="HO29" s="176">
        <f t="shared" si="23"/>
        <v>8.2453553209334914E-4</v>
      </c>
      <c r="HP29" s="176">
        <f t="shared" si="23"/>
        <v>7.8529230794796296E-4</v>
      </c>
      <c r="HQ29" s="176">
        <f t="shared" si="23"/>
        <v>7.4791683914043959E-4</v>
      </c>
      <c r="HR29" s="176">
        <f t="shared" si="23"/>
        <v>7.1232023108889684E-4</v>
      </c>
      <c r="HS29" s="176">
        <f t="shared" si="23"/>
        <v>6.7841782009037328E-4</v>
      </c>
      <c r="HT29" s="176">
        <f t="shared" si="23"/>
        <v>6.4612897195493986E-4</v>
      </c>
      <c r="HU29" s="176">
        <f t="shared" si="23"/>
        <v>6.1537689022368822E-4</v>
      </c>
      <c r="HV29" s="176">
        <f t="shared" si="23"/>
        <v>5.8608843351445688E-4</v>
      </c>
      <c r="HW29" s="176">
        <f t="shared" si="23"/>
        <v>5.5819394156086781E-4</v>
      </c>
      <c r="HX29" s="176">
        <f t="shared" si="23"/>
        <v>5.3162706953091901E-4</v>
      </c>
      <c r="HY29" s="176">
        <f t="shared" si="23"/>
        <v>5.0632463023107474E-4</v>
      </c>
      <c r="HZ29" s="176">
        <f t="shared" si="23"/>
        <v>4.822264438205485E-4</v>
      </c>
      <c r="IA29" s="176">
        <f t="shared" si="23"/>
        <v>4.5927519467833463E-4</v>
      </c>
      <c r="IB29" s="176">
        <f t="shared" si="23"/>
        <v>4.3741629508255918E-4</v>
      </c>
      <c r="IC29" s="176"/>
      <c r="ID29" s="176"/>
    </row>
    <row r="30" spans="1:238" s="144" customFormat="1">
      <c r="A30" s="188" t="s">
        <v>128</v>
      </c>
      <c r="B30" s="226">
        <f t="shared" ref="B30:B33" si="230">SUM(P30:AX30)*VLOOKUP($A30,input,12,FALSE)</f>
        <v>0</v>
      </c>
      <c r="C30" s="329">
        <f t="shared" ref="C30:C33" si="231">SUM(AZ30:CH30)*VLOOKUP($A30,input,12,FALSE)</f>
        <v>61837.652654855498</v>
      </c>
      <c r="D30" s="331">
        <f t="shared" ref="D30:D33" si="232">SUM(B30:C30)</f>
        <v>61837.652654855498</v>
      </c>
      <c r="E30" s="227">
        <f t="shared" ref="E30:E33" si="233">IF(Years&gt;1,SUM(CJ30:DS30)*VLOOKUP($A30,input,26,FALSE),0)</f>
        <v>0</v>
      </c>
      <c r="F30" s="228">
        <f t="shared" ref="F30:F33" si="234">IF(Years&gt;1,SUM(DU30:FD30)*VLOOKUP($A30,input,26,FALSE),0)</f>
        <v>0</v>
      </c>
      <c r="G30" s="227">
        <f t="shared" ref="G30:G33" si="235">IF(Years&gt;2,SUM(FF30:GP30)*VLOOKUP($A30,input,40,FALSE),0)</f>
        <v>0</v>
      </c>
      <c r="H30" s="228">
        <f t="shared" ref="H30:H33" si="236">IF(Years&gt;2,SUM(GR30:IB30)*VLOOKUP($A30,input,40,FALSE),0)</f>
        <v>0</v>
      </c>
      <c r="I30" s="227">
        <f t="shared" ref="I30:I33" si="237">B30+E30+G30</f>
        <v>0</v>
      </c>
      <c r="J30" s="176">
        <f t="shared" ref="J30:J33" si="238">C30+F30+H30</f>
        <v>61837.652654855498</v>
      </c>
      <c r="K30" s="228">
        <f t="shared" ref="K30:K33" si="239">SUM(I30:J30)</f>
        <v>61837.652654855498</v>
      </c>
      <c r="L30" s="227">
        <f t="shared" ref="L30:L33" si="240">(B30*VLOOKUP($A30,input,16,FALSE))+(E30*VLOOKUP($A30,input,30,FALSE))+(G30*VLOOKUP($A30,input,44,FALSE))</f>
        <v>0</v>
      </c>
      <c r="M30" s="176">
        <f t="shared" ref="M30:M33" si="241">(C30*(VLOOKUP($A30,input,16,FALSE))+(F30*VLOOKUP($A30,input,30,FALSE))+(H30*VLOOKUP($A30,input,44,FALSE)))</f>
        <v>49470.122123884401</v>
      </c>
      <c r="N30" s="228">
        <f t="shared" ref="N30:N33" si="242">SUM(L30:M30)</f>
        <v>49470.122123884401</v>
      </c>
      <c r="O30" s="330"/>
      <c r="P30" s="176">
        <f t="shared" si="37"/>
        <v>0</v>
      </c>
      <c r="Q30" s="176">
        <f t="shared" si="37"/>
        <v>0</v>
      </c>
      <c r="R30" s="176">
        <f t="shared" si="37"/>
        <v>0</v>
      </c>
      <c r="S30" s="176">
        <f t="shared" si="37"/>
        <v>0</v>
      </c>
      <c r="T30" s="176">
        <f t="shared" si="37"/>
        <v>0</v>
      </c>
      <c r="U30" s="176">
        <f t="shared" si="37"/>
        <v>0</v>
      </c>
      <c r="V30" s="176">
        <f t="shared" si="37"/>
        <v>0</v>
      </c>
      <c r="W30" s="176">
        <f t="shared" si="37"/>
        <v>0</v>
      </c>
      <c r="X30" s="176">
        <f t="shared" si="37"/>
        <v>0</v>
      </c>
      <c r="Y30" s="176">
        <f t="shared" si="37"/>
        <v>0</v>
      </c>
      <c r="Z30" s="176">
        <f t="shared" si="7"/>
        <v>0</v>
      </c>
      <c r="AA30" s="176">
        <f t="shared" si="7"/>
        <v>0</v>
      </c>
      <c r="AB30" s="176">
        <f t="shared" si="7"/>
        <v>0</v>
      </c>
      <c r="AC30" s="176">
        <f t="shared" si="7"/>
        <v>0</v>
      </c>
      <c r="AD30" s="176">
        <f t="shared" si="7"/>
        <v>0</v>
      </c>
      <c r="AE30" s="176">
        <f t="shared" si="7"/>
        <v>0</v>
      </c>
      <c r="AF30" s="176">
        <f t="shared" si="7"/>
        <v>0</v>
      </c>
      <c r="AG30" s="176">
        <f t="shared" si="7"/>
        <v>0</v>
      </c>
      <c r="AH30" s="176">
        <f t="shared" si="7"/>
        <v>0</v>
      </c>
      <c r="AI30" s="176">
        <f t="shared" si="7"/>
        <v>0</v>
      </c>
      <c r="AJ30" s="176">
        <f t="shared" si="8"/>
        <v>0</v>
      </c>
      <c r="AK30" s="176">
        <f t="shared" si="8"/>
        <v>0</v>
      </c>
      <c r="AL30" s="176">
        <f t="shared" si="8"/>
        <v>0</v>
      </c>
      <c r="AM30" s="176">
        <f t="shared" si="8"/>
        <v>0</v>
      </c>
      <c r="AN30" s="176">
        <f t="shared" si="8"/>
        <v>0</v>
      </c>
      <c r="AO30" s="176">
        <f t="shared" si="8"/>
        <v>0</v>
      </c>
      <c r="AP30" s="176">
        <f t="shared" si="8"/>
        <v>0</v>
      </c>
      <c r="AQ30" s="176">
        <f t="shared" si="8"/>
        <v>0</v>
      </c>
      <c r="AR30" s="176">
        <f t="shared" si="8"/>
        <v>0</v>
      </c>
      <c r="AS30" s="176">
        <f t="shared" si="8"/>
        <v>0</v>
      </c>
      <c r="AT30" s="176">
        <f t="shared" si="8"/>
        <v>0</v>
      </c>
      <c r="AU30" s="176">
        <f t="shared" si="8"/>
        <v>0</v>
      </c>
      <c r="AV30" s="176">
        <f t="shared" si="8"/>
        <v>0</v>
      </c>
      <c r="AW30" s="176">
        <f t="shared" si="8"/>
        <v>0</v>
      </c>
      <c r="AX30" s="176">
        <f t="shared" si="8"/>
        <v>0</v>
      </c>
      <c r="AY30" s="187"/>
      <c r="AZ30" s="176">
        <f t="shared" si="38"/>
        <v>6.0251788669959108E-3</v>
      </c>
      <c r="BA30" s="176">
        <f t="shared" si="38"/>
        <v>5.7390895053111386E-3</v>
      </c>
      <c r="BB30" s="176">
        <f t="shared" si="38"/>
        <v>5.4710611118405543E-3</v>
      </c>
      <c r="BC30" s="176">
        <f t="shared" si="38"/>
        <v>5.2148178432461665E-3</v>
      </c>
      <c r="BD30" s="176">
        <f t="shared" si="38"/>
        <v>4.9674062096578681E-3</v>
      </c>
      <c r="BE30" s="176">
        <f t="shared" si="38"/>
        <v>4.7308274641051978E-3</v>
      </c>
      <c r="BF30" s="176">
        <f t="shared" si="38"/>
        <v>4.5069815286976605E-3</v>
      </c>
      <c r="BG30" s="176">
        <f t="shared" si="38"/>
        <v>4.2921444161447154E-3</v>
      </c>
      <c r="BH30" s="176">
        <f t="shared" si="38"/>
        <v>4.087346033821701E-3</v>
      </c>
      <c r="BI30" s="176">
        <f t="shared" si="38"/>
        <v>3.8921650302264597E-3</v>
      </c>
      <c r="BJ30" s="176">
        <f t="shared" si="10"/>
        <v>3.7066166701678026E-3</v>
      </c>
      <c r="BK30" s="176">
        <f t="shared" si="10"/>
        <v>3.5299138224790172E-3</v>
      </c>
      <c r="BL30" s="176">
        <f t="shared" si="10"/>
        <v>3.3619099051732941E-3</v>
      </c>
      <c r="BM30" s="176">
        <f t="shared" si="10"/>
        <v>3.2019020233657529E-3</v>
      </c>
      <c r="BN30" s="176">
        <f t="shared" si="10"/>
        <v>3.0495096110272606E-3</v>
      </c>
      <c r="BO30" s="176">
        <f t="shared" si="10"/>
        <v>2.904370214917519E-3</v>
      </c>
      <c r="BP30" s="176">
        <f t="shared" si="10"/>
        <v>2.7661386325188507E-3</v>
      </c>
      <c r="BQ30" s="176">
        <f t="shared" si="10"/>
        <v>2.634486090999439E-3</v>
      </c>
      <c r="BR30" s="176">
        <f t="shared" si="10"/>
        <v>2.5090994652532863E-3</v>
      </c>
      <c r="BS30" s="176">
        <f t="shared" si="10"/>
        <v>2.3896805331570332E-3</v>
      </c>
      <c r="BT30" s="176">
        <f t="shared" si="11"/>
        <v>2.275945266272342E-3</v>
      </c>
      <c r="BU30" s="176">
        <f t="shared" si="11"/>
        <v>2.1676231543068321E-3</v>
      </c>
      <c r="BV30" s="176">
        <f t="shared" si="11"/>
        <v>2.0644565617268513E-3</v>
      </c>
      <c r="BW30" s="176">
        <f t="shared" si="11"/>
        <v>1.9662001149918324E-3</v>
      </c>
      <c r="BX30" s="176">
        <f t="shared" si="11"/>
        <v>1.8726201189528347E-3</v>
      </c>
      <c r="BY30" s="176">
        <f t="shared" si="11"/>
        <v>1.7834940010272022E-3</v>
      </c>
      <c r="BZ30" s="176">
        <f t="shared" si="11"/>
        <v>1.6986097818273694E-3</v>
      </c>
      <c r="CA30" s="176">
        <f t="shared" si="11"/>
        <v>1.6177655709847362E-3</v>
      </c>
      <c r="CB30" s="176">
        <f t="shared" si="11"/>
        <v>1.540769086969472E-3</v>
      </c>
      <c r="CC30" s="176">
        <f t="shared" si="11"/>
        <v>1.4674371997641796E-3</v>
      </c>
      <c r="CD30" s="176">
        <f t="shared" si="11"/>
        <v>1.3975954953037049E-3</v>
      </c>
      <c r="CE30" s="176">
        <f t="shared" si="11"/>
        <v>1.3310778606451463E-3</v>
      </c>
      <c r="CF30" s="176">
        <f t="shared" si="11"/>
        <v>1.2677260888814222E-3</v>
      </c>
      <c r="CG30" s="176">
        <f t="shared" si="11"/>
        <v>1.2073895028587166E-3</v>
      </c>
      <c r="CH30" s="176">
        <f t="shared" si="11"/>
        <v>1.1499245968028466E-3</v>
      </c>
      <c r="CJ30" s="176">
        <v>1</v>
      </c>
      <c r="CK30" s="176">
        <f t="shared" si="39"/>
        <v>0</v>
      </c>
      <c r="CL30" s="176">
        <f t="shared" si="39"/>
        <v>0</v>
      </c>
      <c r="CM30" s="176">
        <f t="shared" si="39"/>
        <v>0</v>
      </c>
      <c r="CN30" s="176">
        <f t="shared" si="39"/>
        <v>0</v>
      </c>
      <c r="CO30" s="176">
        <f t="shared" si="39"/>
        <v>0</v>
      </c>
      <c r="CP30" s="176">
        <f t="shared" si="39"/>
        <v>0</v>
      </c>
      <c r="CQ30" s="176">
        <f t="shared" si="39"/>
        <v>0</v>
      </c>
      <c r="CR30" s="176">
        <f t="shared" si="39"/>
        <v>0</v>
      </c>
      <c r="CS30" s="176">
        <f t="shared" si="39"/>
        <v>0</v>
      </c>
      <c r="CT30" s="176">
        <f t="shared" si="39"/>
        <v>0</v>
      </c>
      <c r="CU30" s="176">
        <f t="shared" si="13"/>
        <v>0</v>
      </c>
      <c r="CV30" s="176">
        <f t="shared" si="13"/>
        <v>0</v>
      </c>
      <c r="CW30" s="176">
        <f t="shared" si="13"/>
        <v>0</v>
      </c>
      <c r="CX30" s="176">
        <f t="shared" si="13"/>
        <v>0</v>
      </c>
      <c r="CY30" s="176">
        <f t="shared" si="13"/>
        <v>0</v>
      </c>
      <c r="CZ30" s="176">
        <f t="shared" si="13"/>
        <v>0</v>
      </c>
      <c r="DA30" s="176">
        <f t="shared" si="13"/>
        <v>0</v>
      </c>
      <c r="DB30" s="176">
        <f t="shared" si="13"/>
        <v>0</v>
      </c>
      <c r="DC30" s="176">
        <f t="shared" si="13"/>
        <v>0</v>
      </c>
      <c r="DD30" s="176">
        <f t="shared" si="13"/>
        <v>0</v>
      </c>
      <c r="DE30" s="176">
        <f t="shared" si="14"/>
        <v>0</v>
      </c>
      <c r="DF30" s="176">
        <f t="shared" si="14"/>
        <v>0</v>
      </c>
      <c r="DG30" s="176">
        <f t="shared" si="14"/>
        <v>0</v>
      </c>
      <c r="DH30" s="176">
        <f t="shared" si="14"/>
        <v>0</v>
      </c>
      <c r="DI30" s="176">
        <f t="shared" si="14"/>
        <v>0</v>
      </c>
      <c r="DJ30" s="176">
        <f t="shared" si="14"/>
        <v>0</v>
      </c>
      <c r="DK30" s="176">
        <f t="shared" si="14"/>
        <v>0</v>
      </c>
      <c r="DL30" s="176">
        <f t="shared" si="14"/>
        <v>0</v>
      </c>
      <c r="DM30" s="176">
        <f t="shared" si="14"/>
        <v>0</v>
      </c>
      <c r="DN30" s="176">
        <f t="shared" si="14"/>
        <v>0</v>
      </c>
      <c r="DO30" s="176">
        <f t="shared" si="14"/>
        <v>0</v>
      </c>
      <c r="DP30" s="176">
        <f t="shared" si="14"/>
        <v>0</v>
      </c>
      <c r="DQ30" s="176">
        <f t="shared" si="14"/>
        <v>0</v>
      </c>
      <c r="DR30" s="176">
        <f t="shared" si="14"/>
        <v>0</v>
      </c>
      <c r="DS30" s="176">
        <f t="shared" si="14"/>
        <v>0</v>
      </c>
      <c r="DT30" s="187"/>
      <c r="DU30" s="176">
        <v>1</v>
      </c>
      <c r="DV30" s="176">
        <f t="shared" si="40"/>
        <v>5.7390895053111386E-3</v>
      </c>
      <c r="DW30" s="176">
        <f t="shared" si="40"/>
        <v>5.4710611118405543E-3</v>
      </c>
      <c r="DX30" s="176">
        <f t="shared" si="40"/>
        <v>5.2148178432461665E-3</v>
      </c>
      <c r="DY30" s="176">
        <f t="shared" si="40"/>
        <v>4.9674062096578681E-3</v>
      </c>
      <c r="DZ30" s="176">
        <f t="shared" si="40"/>
        <v>4.7308274641051978E-3</v>
      </c>
      <c r="EA30" s="176">
        <f t="shared" si="40"/>
        <v>4.5069815286976605E-3</v>
      </c>
      <c r="EB30" s="176">
        <f t="shared" si="40"/>
        <v>4.2921444161447154E-3</v>
      </c>
      <c r="EC30" s="176">
        <f t="shared" si="40"/>
        <v>4.087346033821701E-3</v>
      </c>
      <c r="ED30" s="176">
        <f t="shared" si="40"/>
        <v>3.8921650302264597E-3</v>
      </c>
      <c r="EE30" s="176">
        <f t="shared" si="40"/>
        <v>3.7066166701678026E-3</v>
      </c>
      <c r="EF30" s="176">
        <f t="shared" si="16"/>
        <v>3.5299138224790172E-3</v>
      </c>
      <c r="EG30" s="176">
        <f t="shared" si="16"/>
        <v>3.3619099051732941E-3</v>
      </c>
      <c r="EH30" s="176">
        <f t="shared" si="16"/>
        <v>3.2019020233657529E-3</v>
      </c>
      <c r="EI30" s="176">
        <f t="shared" si="16"/>
        <v>3.0495096110272606E-3</v>
      </c>
      <c r="EJ30" s="176">
        <f t="shared" si="16"/>
        <v>2.904370214917519E-3</v>
      </c>
      <c r="EK30" s="176">
        <f t="shared" si="16"/>
        <v>2.7661386325188507E-3</v>
      </c>
      <c r="EL30" s="176">
        <f t="shared" si="16"/>
        <v>2.634486090999439E-3</v>
      </c>
      <c r="EM30" s="176">
        <f t="shared" si="16"/>
        <v>2.5090994652532863E-3</v>
      </c>
      <c r="EN30" s="176">
        <f t="shared" si="16"/>
        <v>2.3896805331570332E-3</v>
      </c>
      <c r="EO30" s="176">
        <f t="shared" si="16"/>
        <v>2.275945266272342E-3</v>
      </c>
      <c r="EP30" s="176">
        <f t="shared" si="17"/>
        <v>2.1676231543068321E-3</v>
      </c>
      <c r="EQ30" s="176">
        <f t="shared" si="17"/>
        <v>2.0644565617268513E-3</v>
      </c>
      <c r="ER30" s="176">
        <f t="shared" si="17"/>
        <v>1.9662001149918324E-3</v>
      </c>
      <c r="ES30" s="176">
        <f t="shared" si="17"/>
        <v>1.8726201189528347E-3</v>
      </c>
      <c r="ET30" s="176">
        <f t="shared" si="17"/>
        <v>1.7834940010272022E-3</v>
      </c>
      <c r="EU30" s="176">
        <f t="shared" si="17"/>
        <v>1.6986097818273694E-3</v>
      </c>
      <c r="EV30" s="176">
        <f t="shared" si="17"/>
        <v>1.6177655709847362E-3</v>
      </c>
      <c r="EW30" s="176">
        <f t="shared" si="17"/>
        <v>1.540769086969472E-3</v>
      </c>
      <c r="EX30" s="176">
        <f t="shared" si="17"/>
        <v>1.4674371997641796E-3</v>
      </c>
      <c r="EY30" s="176">
        <f t="shared" si="17"/>
        <v>1.3975954953037049E-3</v>
      </c>
      <c r="EZ30" s="176">
        <f t="shared" si="17"/>
        <v>1.3310778606451463E-3</v>
      </c>
      <c r="FA30" s="176">
        <f t="shared" si="17"/>
        <v>1.2677260888814222E-3</v>
      </c>
      <c r="FB30" s="176">
        <f t="shared" si="17"/>
        <v>1.2073895028587166E-3</v>
      </c>
      <c r="FC30" s="176">
        <f t="shared" si="17"/>
        <v>1.1499245968028466E-3</v>
      </c>
      <c r="FD30" s="176">
        <f t="shared" si="17"/>
        <v>1.0951946950021826E-3</v>
      </c>
      <c r="FF30" s="176">
        <v>1</v>
      </c>
      <c r="FG30" s="176">
        <v>1</v>
      </c>
      <c r="FH30" s="176">
        <f t="shared" si="41"/>
        <v>0</v>
      </c>
      <c r="FI30" s="176">
        <f t="shared" si="41"/>
        <v>0</v>
      </c>
      <c r="FJ30" s="176">
        <f t="shared" si="41"/>
        <v>0</v>
      </c>
      <c r="FK30" s="176">
        <f t="shared" si="41"/>
        <v>0</v>
      </c>
      <c r="FL30" s="176">
        <f t="shared" si="41"/>
        <v>0</v>
      </c>
      <c r="FM30" s="176">
        <f t="shared" si="41"/>
        <v>0</v>
      </c>
      <c r="FN30" s="176">
        <f t="shared" si="41"/>
        <v>0</v>
      </c>
      <c r="FO30" s="176">
        <f t="shared" si="41"/>
        <v>0</v>
      </c>
      <c r="FP30" s="176">
        <f t="shared" si="41"/>
        <v>0</v>
      </c>
      <c r="FQ30" s="176">
        <f t="shared" si="41"/>
        <v>0</v>
      </c>
      <c r="FR30" s="176">
        <f t="shared" si="19"/>
        <v>0</v>
      </c>
      <c r="FS30" s="176">
        <f t="shared" si="19"/>
        <v>0</v>
      </c>
      <c r="FT30" s="176">
        <f t="shared" si="19"/>
        <v>0</v>
      </c>
      <c r="FU30" s="176">
        <f t="shared" si="19"/>
        <v>0</v>
      </c>
      <c r="FV30" s="176">
        <f t="shared" si="19"/>
        <v>0</v>
      </c>
      <c r="FW30" s="176">
        <f t="shared" si="19"/>
        <v>0</v>
      </c>
      <c r="FX30" s="176">
        <f t="shared" si="19"/>
        <v>0</v>
      </c>
      <c r="FY30" s="176">
        <f t="shared" si="19"/>
        <v>0</v>
      </c>
      <c r="FZ30" s="176">
        <f t="shared" si="19"/>
        <v>0</v>
      </c>
      <c r="GA30" s="176">
        <f t="shared" si="19"/>
        <v>0</v>
      </c>
      <c r="GB30" s="176">
        <f t="shared" si="20"/>
        <v>0</v>
      </c>
      <c r="GC30" s="176">
        <f t="shared" si="20"/>
        <v>0</v>
      </c>
      <c r="GD30" s="176">
        <f t="shared" si="20"/>
        <v>0</v>
      </c>
      <c r="GE30" s="176">
        <f t="shared" si="20"/>
        <v>0</v>
      </c>
      <c r="GF30" s="176">
        <f t="shared" si="20"/>
        <v>0</v>
      </c>
      <c r="GG30" s="176">
        <f t="shared" si="20"/>
        <v>0</v>
      </c>
      <c r="GH30" s="176">
        <f t="shared" si="20"/>
        <v>0</v>
      </c>
      <c r="GI30" s="176">
        <f t="shared" si="20"/>
        <v>0</v>
      </c>
      <c r="GJ30" s="176">
        <f t="shared" si="20"/>
        <v>0</v>
      </c>
      <c r="GK30" s="176">
        <f t="shared" si="20"/>
        <v>0</v>
      </c>
      <c r="GL30" s="176">
        <f t="shared" si="20"/>
        <v>0</v>
      </c>
      <c r="GM30" s="176">
        <f t="shared" si="20"/>
        <v>0</v>
      </c>
      <c r="GN30" s="176">
        <f t="shared" si="20"/>
        <v>0</v>
      </c>
      <c r="GO30" s="176">
        <f t="shared" si="20"/>
        <v>0</v>
      </c>
      <c r="GP30" s="176">
        <f t="shared" si="20"/>
        <v>0</v>
      </c>
      <c r="GQ30" s="187"/>
      <c r="GR30" s="176">
        <v>1</v>
      </c>
      <c r="GS30" s="176">
        <v>1</v>
      </c>
      <c r="GT30" s="176">
        <f t="shared" si="42"/>
        <v>5.4710611118405543E-3</v>
      </c>
      <c r="GU30" s="176">
        <f t="shared" si="42"/>
        <v>5.2148178432461665E-3</v>
      </c>
      <c r="GV30" s="176">
        <f t="shared" si="42"/>
        <v>4.9674062096578681E-3</v>
      </c>
      <c r="GW30" s="176">
        <f t="shared" si="42"/>
        <v>4.7308274641051978E-3</v>
      </c>
      <c r="GX30" s="176">
        <f t="shared" si="42"/>
        <v>4.5069815286976605E-3</v>
      </c>
      <c r="GY30" s="176">
        <f t="shared" si="42"/>
        <v>4.2921444161447154E-3</v>
      </c>
      <c r="GZ30" s="176">
        <f t="shared" si="42"/>
        <v>4.087346033821701E-3</v>
      </c>
      <c r="HA30" s="176">
        <f t="shared" si="42"/>
        <v>3.8921650302264597E-3</v>
      </c>
      <c r="HB30" s="176">
        <f t="shared" si="42"/>
        <v>3.7066166701678026E-3</v>
      </c>
      <c r="HC30" s="176">
        <f t="shared" si="42"/>
        <v>3.5299138224790172E-3</v>
      </c>
      <c r="HD30" s="176">
        <f t="shared" si="22"/>
        <v>3.3619099051732941E-3</v>
      </c>
      <c r="HE30" s="176">
        <f t="shared" si="22"/>
        <v>3.2019020233657529E-3</v>
      </c>
      <c r="HF30" s="176">
        <f t="shared" si="22"/>
        <v>3.0495096110272606E-3</v>
      </c>
      <c r="HG30" s="176">
        <f t="shared" si="22"/>
        <v>2.904370214917519E-3</v>
      </c>
      <c r="HH30" s="176">
        <f t="shared" si="22"/>
        <v>2.7661386325188507E-3</v>
      </c>
      <c r="HI30" s="176">
        <f t="shared" si="22"/>
        <v>2.634486090999439E-3</v>
      </c>
      <c r="HJ30" s="176">
        <f t="shared" si="22"/>
        <v>2.5090994652532863E-3</v>
      </c>
      <c r="HK30" s="176">
        <f t="shared" si="22"/>
        <v>2.3896805331570332E-3</v>
      </c>
      <c r="HL30" s="176">
        <f t="shared" si="22"/>
        <v>2.275945266272342E-3</v>
      </c>
      <c r="HM30" s="176">
        <f t="shared" si="22"/>
        <v>2.1676231543068321E-3</v>
      </c>
      <c r="HN30" s="176">
        <f t="shared" si="23"/>
        <v>2.0644565617268513E-3</v>
      </c>
      <c r="HO30" s="176">
        <f t="shared" si="23"/>
        <v>1.9662001149918324E-3</v>
      </c>
      <c r="HP30" s="176">
        <f t="shared" si="23"/>
        <v>1.8726201189528347E-3</v>
      </c>
      <c r="HQ30" s="176">
        <f t="shared" si="23"/>
        <v>1.7834940010272022E-3</v>
      </c>
      <c r="HR30" s="176">
        <f t="shared" si="23"/>
        <v>1.6986097818273694E-3</v>
      </c>
      <c r="HS30" s="176">
        <f t="shared" si="23"/>
        <v>1.6177655709847362E-3</v>
      </c>
      <c r="HT30" s="176">
        <f t="shared" si="23"/>
        <v>1.540769086969472E-3</v>
      </c>
      <c r="HU30" s="176">
        <f t="shared" si="23"/>
        <v>1.4674371997641796E-3</v>
      </c>
      <c r="HV30" s="176">
        <f t="shared" si="23"/>
        <v>1.3975954953037049E-3</v>
      </c>
      <c r="HW30" s="176">
        <f t="shared" si="23"/>
        <v>1.3310778606451463E-3</v>
      </c>
      <c r="HX30" s="176">
        <f t="shared" si="23"/>
        <v>1.2677260888814222E-3</v>
      </c>
      <c r="HY30" s="176">
        <f t="shared" si="23"/>
        <v>1.2073895028587166E-3</v>
      </c>
      <c r="HZ30" s="176">
        <f t="shared" si="23"/>
        <v>1.1499245968028466E-3</v>
      </c>
      <c r="IA30" s="176">
        <f t="shared" si="23"/>
        <v>1.0951946950021826E-3</v>
      </c>
      <c r="IB30" s="176">
        <f t="shared" si="23"/>
        <v>1.0430696267353333E-3</v>
      </c>
      <c r="IC30" s="176"/>
      <c r="ID30" s="176"/>
    </row>
    <row r="31" spans="1:238" s="144" customFormat="1">
      <c r="A31" s="188" t="s">
        <v>129</v>
      </c>
      <c r="B31" s="226">
        <f t="shared" si="230"/>
        <v>0</v>
      </c>
      <c r="C31" s="329">
        <f t="shared" si="231"/>
        <v>173.59593986693179</v>
      </c>
      <c r="D31" s="331">
        <f t="shared" si="232"/>
        <v>173.59593986693179</v>
      </c>
      <c r="E31" s="227">
        <f t="shared" si="233"/>
        <v>0</v>
      </c>
      <c r="F31" s="228">
        <f t="shared" si="234"/>
        <v>0</v>
      </c>
      <c r="G31" s="227">
        <f t="shared" si="235"/>
        <v>0</v>
      </c>
      <c r="H31" s="228">
        <f t="shared" si="236"/>
        <v>0</v>
      </c>
      <c r="I31" s="227">
        <f t="shared" si="237"/>
        <v>0</v>
      </c>
      <c r="J31" s="176">
        <f t="shared" si="238"/>
        <v>173.59593986693179</v>
      </c>
      <c r="K31" s="228">
        <f t="shared" si="239"/>
        <v>173.59593986693179</v>
      </c>
      <c r="L31" s="227">
        <f t="shared" si="240"/>
        <v>0</v>
      </c>
      <c r="M31" s="176">
        <f t="shared" si="241"/>
        <v>138.87675189354545</v>
      </c>
      <c r="N31" s="228">
        <f t="shared" si="242"/>
        <v>138.87675189354545</v>
      </c>
      <c r="O31" s="330"/>
      <c r="P31" s="176">
        <f t="shared" si="37"/>
        <v>0</v>
      </c>
      <c r="Q31" s="176">
        <f t="shared" si="37"/>
        <v>0</v>
      </c>
      <c r="R31" s="176">
        <f t="shared" si="37"/>
        <v>0</v>
      </c>
      <c r="S31" s="176">
        <f t="shared" si="37"/>
        <v>0</v>
      </c>
      <c r="T31" s="176">
        <f t="shared" si="37"/>
        <v>0</v>
      </c>
      <c r="U31" s="176">
        <f t="shared" si="37"/>
        <v>0</v>
      </c>
      <c r="V31" s="176">
        <f t="shared" si="37"/>
        <v>0</v>
      </c>
      <c r="W31" s="176">
        <f t="shared" si="37"/>
        <v>0</v>
      </c>
      <c r="X31" s="176">
        <f t="shared" si="37"/>
        <v>0</v>
      </c>
      <c r="Y31" s="176">
        <f t="shared" si="37"/>
        <v>0</v>
      </c>
      <c r="Z31" s="176">
        <f t="shared" si="7"/>
        <v>0</v>
      </c>
      <c r="AA31" s="176">
        <f t="shared" si="7"/>
        <v>0</v>
      </c>
      <c r="AB31" s="176">
        <f t="shared" si="7"/>
        <v>0</v>
      </c>
      <c r="AC31" s="176">
        <f t="shared" si="7"/>
        <v>0</v>
      </c>
      <c r="AD31" s="176">
        <f t="shared" si="7"/>
        <v>0</v>
      </c>
      <c r="AE31" s="176">
        <f t="shared" si="7"/>
        <v>0</v>
      </c>
      <c r="AF31" s="176">
        <f t="shared" si="7"/>
        <v>0</v>
      </c>
      <c r="AG31" s="176">
        <f t="shared" si="7"/>
        <v>0</v>
      </c>
      <c r="AH31" s="176">
        <f t="shared" si="7"/>
        <v>0</v>
      </c>
      <c r="AI31" s="176">
        <f t="shared" si="7"/>
        <v>0</v>
      </c>
      <c r="AJ31" s="176">
        <f t="shared" si="8"/>
        <v>0</v>
      </c>
      <c r="AK31" s="176">
        <f t="shared" si="8"/>
        <v>0</v>
      </c>
      <c r="AL31" s="176">
        <f t="shared" si="8"/>
        <v>0</v>
      </c>
      <c r="AM31" s="176">
        <f t="shared" si="8"/>
        <v>0</v>
      </c>
      <c r="AN31" s="176">
        <f t="shared" si="8"/>
        <v>0</v>
      </c>
      <c r="AO31" s="176">
        <f t="shared" si="8"/>
        <v>0</v>
      </c>
      <c r="AP31" s="176">
        <f t="shared" si="8"/>
        <v>0</v>
      </c>
      <c r="AQ31" s="176">
        <f t="shared" si="8"/>
        <v>0</v>
      </c>
      <c r="AR31" s="176">
        <f t="shared" si="8"/>
        <v>0</v>
      </c>
      <c r="AS31" s="176">
        <f t="shared" si="8"/>
        <v>0</v>
      </c>
      <c r="AT31" s="176">
        <f t="shared" si="8"/>
        <v>0</v>
      </c>
      <c r="AU31" s="176">
        <f t="shared" si="8"/>
        <v>0</v>
      </c>
      <c r="AV31" s="176">
        <f t="shared" si="8"/>
        <v>0</v>
      </c>
      <c r="AW31" s="176">
        <f t="shared" si="8"/>
        <v>0</v>
      </c>
      <c r="AX31" s="176">
        <f t="shared" si="8"/>
        <v>0</v>
      </c>
      <c r="AY31" s="187"/>
      <c r="AZ31" s="176">
        <f t="shared" si="38"/>
        <v>1.1855997125379051E-3</v>
      </c>
      <c r="BA31" s="176">
        <f t="shared" si="38"/>
        <v>1.1293047091096111E-3</v>
      </c>
      <c r="BB31" s="176">
        <f t="shared" si="38"/>
        <v>1.0765636381363673E-3</v>
      </c>
      <c r="BC31" s="176">
        <f t="shared" si="38"/>
        <v>1.0261415756065038E-3</v>
      </c>
      <c r="BD31" s="176">
        <f t="shared" si="38"/>
        <v>9.7745735093267717E-4</v>
      </c>
      <c r="BE31" s="176">
        <f t="shared" si="38"/>
        <v>9.3090475906586157E-4</v>
      </c>
      <c r="BF31" s="176">
        <f t="shared" si="38"/>
        <v>8.8685765564695883E-4</v>
      </c>
      <c r="BG31" s="176">
        <f t="shared" si="38"/>
        <v>8.445832560800892E-4</v>
      </c>
      <c r="BH31" s="176">
        <f t="shared" si="38"/>
        <v>8.042842195584638E-4</v>
      </c>
      <c r="BI31" s="176">
        <f t="shared" si="38"/>
        <v>7.6587763498004542E-4</v>
      </c>
      <c r="BJ31" s="176">
        <f t="shared" si="10"/>
        <v>7.293665060652772E-4</v>
      </c>
      <c r="BK31" s="176">
        <f t="shared" si="10"/>
        <v>6.9459594571361311E-4</v>
      </c>
      <c r="BL31" s="176">
        <f t="shared" si="10"/>
        <v>6.6153711037280944E-4</v>
      </c>
      <c r="BM31" s="176">
        <f t="shared" si="10"/>
        <v>6.3005168846874487E-4</v>
      </c>
      <c r="BN31" s="176">
        <f t="shared" si="10"/>
        <v>6.0006479442794485E-4</v>
      </c>
      <c r="BO31" s="176">
        <f t="shared" si="10"/>
        <v>5.7150510680635048E-4</v>
      </c>
      <c r="BP31" s="176">
        <f t="shared" si="10"/>
        <v>5.4430469865693505E-4</v>
      </c>
      <c r="BQ31" s="176">
        <f t="shared" si="10"/>
        <v>5.1839887597085726E-4</v>
      </c>
      <c r="BR31" s="176">
        <f t="shared" si="10"/>
        <v>4.9372602380790465E-4</v>
      </c>
      <c r="BS31" s="176">
        <f t="shared" si="10"/>
        <v>4.7022745975025488E-4</v>
      </c>
      <c r="BT31" s="176">
        <f t="shared" si="11"/>
        <v>4.4784729433100919E-4</v>
      </c>
      <c r="BU31" s="176">
        <f t="shared" si="11"/>
        <v>4.2653229810553795E-4</v>
      </c>
      <c r="BV31" s="176">
        <f t="shared" si="11"/>
        <v>4.0623177504947719E-4</v>
      </c>
      <c r="BW31" s="176">
        <f t="shared" si="11"/>
        <v>3.8689744198226381E-4</v>
      </c>
      <c r="BX31" s="176">
        <f t="shared" si="11"/>
        <v>3.6848331372942879E-4</v>
      </c>
      <c r="BY31" s="176">
        <f t="shared" si="11"/>
        <v>3.50945593750514E-4</v>
      </c>
      <c r="BZ31" s="176">
        <f t="shared" si="11"/>
        <v>3.3424256997248241E-4</v>
      </c>
      <c r="CA31" s="176">
        <f t="shared" si="11"/>
        <v>3.1833451558086747E-4</v>
      </c>
      <c r="CB31" s="176">
        <f t="shared" si="11"/>
        <v>3.0318359453270258E-4</v>
      </c>
      <c r="CC31" s="176">
        <f t="shared" si="11"/>
        <v>2.8875377156649981E-4</v>
      </c>
      <c r="CD31" s="176">
        <f t="shared" si="11"/>
        <v>2.7501072649524516E-4</v>
      </c>
      <c r="CE31" s="176">
        <f t="shared" si="11"/>
        <v>2.6192177257856105E-4</v>
      </c>
      <c r="CF31" s="176">
        <f t="shared" si="11"/>
        <v>2.4945577877989278E-4</v>
      </c>
      <c r="CG31" s="176">
        <f t="shared" si="11"/>
        <v>2.3758309572381199E-4</v>
      </c>
      <c r="CH31" s="176">
        <f t="shared" si="11"/>
        <v>2.262754851773343E-4</v>
      </c>
      <c r="CJ31" s="176">
        <v>2</v>
      </c>
      <c r="CK31" s="176">
        <f t="shared" si="39"/>
        <v>0</v>
      </c>
      <c r="CL31" s="176">
        <f t="shared" si="39"/>
        <v>0</v>
      </c>
      <c r="CM31" s="176">
        <f t="shared" si="39"/>
        <v>0</v>
      </c>
      <c r="CN31" s="176">
        <f t="shared" si="39"/>
        <v>0</v>
      </c>
      <c r="CO31" s="176">
        <f t="shared" si="39"/>
        <v>0</v>
      </c>
      <c r="CP31" s="176">
        <f t="shared" si="39"/>
        <v>0</v>
      </c>
      <c r="CQ31" s="176">
        <f t="shared" si="39"/>
        <v>0</v>
      </c>
      <c r="CR31" s="176">
        <f t="shared" si="39"/>
        <v>0</v>
      </c>
      <c r="CS31" s="176">
        <f t="shared" si="39"/>
        <v>0</v>
      </c>
      <c r="CT31" s="176">
        <f t="shared" si="39"/>
        <v>0</v>
      </c>
      <c r="CU31" s="176">
        <f t="shared" si="13"/>
        <v>0</v>
      </c>
      <c r="CV31" s="176">
        <f t="shared" si="13"/>
        <v>0</v>
      </c>
      <c r="CW31" s="176">
        <f t="shared" si="13"/>
        <v>0</v>
      </c>
      <c r="CX31" s="176">
        <f t="shared" si="13"/>
        <v>0</v>
      </c>
      <c r="CY31" s="176">
        <f t="shared" si="13"/>
        <v>0</v>
      </c>
      <c r="CZ31" s="176">
        <f t="shared" si="13"/>
        <v>0</v>
      </c>
      <c r="DA31" s="176">
        <f t="shared" si="13"/>
        <v>0</v>
      </c>
      <c r="DB31" s="176">
        <f t="shared" si="13"/>
        <v>0</v>
      </c>
      <c r="DC31" s="176">
        <f t="shared" si="13"/>
        <v>0</v>
      </c>
      <c r="DD31" s="176">
        <f t="shared" si="13"/>
        <v>0</v>
      </c>
      <c r="DE31" s="176">
        <f t="shared" si="14"/>
        <v>0</v>
      </c>
      <c r="DF31" s="176">
        <f t="shared" si="14"/>
        <v>0</v>
      </c>
      <c r="DG31" s="176">
        <f t="shared" si="14"/>
        <v>0</v>
      </c>
      <c r="DH31" s="176">
        <f t="shared" si="14"/>
        <v>0</v>
      </c>
      <c r="DI31" s="176">
        <f t="shared" si="14"/>
        <v>0</v>
      </c>
      <c r="DJ31" s="176">
        <f t="shared" si="14"/>
        <v>0</v>
      </c>
      <c r="DK31" s="176">
        <f t="shared" si="14"/>
        <v>0</v>
      </c>
      <c r="DL31" s="176">
        <f t="shared" si="14"/>
        <v>0</v>
      </c>
      <c r="DM31" s="176">
        <f t="shared" si="14"/>
        <v>0</v>
      </c>
      <c r="DN31" s="176">
        <f t="shared" si="14"/>
        <v>0</v>
      </c>
      <c r="DO31" s="176">
        <f t="shared" si="14"/>
        <v>0</v>
      </c>
      <c r="DP31" s="176">
        <f t="shared" si="14"/>
        <v>0</v>
      </c>
      <c r="DQ31" s="176">
        <f t="shared" si="14"/>
        <v>0</v>
      </c>
      <c r="DR31" s="176">
        <f t="shared" si="14"/>
        <v>0</v>
      </c>
      <c r="DS31" s="176">
        <f t="shared" si="14"/>
        <v>0</v>
      </c>
      <c r="DT31" s="187"/>
      <c r="DU31" s="176">
        <v>2</v>
      </c>
      <c r="DV31" s="176">
        <f t="shared" si="40"/>
        <v>1.1293047091096111E-3</v>
      </c>
      <c r="DW31" s="176">
        <f t="shared" si="40"/>
        <v>1.0765636381363673E-3</v>
      </c>
      <c r="DX31" s="176">
        <f t="shared" si="40"/>
        <v>1.0261415756065038E-3</v>
      </c>
      <c r="DY31" s="176">
        <f t="shared" si="40"/>
        <v>9.7745735093267717E-4</v>
      </c>
      <c r="DZ31" s="176">
        <f t="shared" si="40"/>
        <v>9.3090475906586157E-4</v>
      </c>
      <c r="EA31" s="176">
        <f t="shared" si="40"/>
        <v>8.8685765564695883E-4</v>
      </c>
      <c r="EB31" s="176">
        <f t="shared" si="40"/>
        <v>8.445832560800892E-4</v>
      </c>
      <c r="EC31" s="176">
        <f t="shared" si="40"/>
        <v>8.042842195584638E-4</v>
      </c>
      <c r="ED31" s="176">
        <f t="shared" si="40"/>
        <v>7.6587763498004542E-4</v>
      </c>
      <c r="EE31" s="176">
        <f t="shared" si="40"/>
        <v>7.293665060652772E-4</v>
      </c>
      <c r="EF31" s="176">
        <f t="shared" si="16"/>
        <v>6.9459594571361311E-4</v>
      </c>
      <c r="EG31" s="176">
        <f t="shared" si="16"/>
        <v>6.6153711037280944E-4</v>
      </c>
      <c r="EH31" s="176">
        <f t="shared" si="16"/>
        <v>6.3005168846874487E-4</v>
      </c>
      <c r="EI31" s="176">
        <f t="shared" si="16"/>
        <v>6.0006479442794485E-4</v>
      </c>
      <c r="EJ31" s="176">
        <f t="shared" si="16"/>
        <v>5.7150510680635048E-4</v>
      </c>
      <c r="EK31" s="176">
        <f t="shared" si="16"/>
        <v>5.4430469865693505E-4</v>
      </c>
      <c r="EL31" s="176">
        <f t="shared" si="16"/>
        <v>5.1839887597085726E-4</v>
      </c>
      <c r="EM31" s="176">
        <f t="shared" si="16"/>
        <v>4.9372602380790465E-4</v>
      </c>
      <c r="EN31" s="176">
        <f t="shared" si="16"/>
        <v>4.7022745975025488E-4</v>
      </c>
      <c r="EO31" s="176">
        <f t="shared" si="16"/>
        <v>4.4784729433100919E-4</v>
      </c>
      <c r="EP31" s="176">
        <f t="shared" si="17"/>
        <v>4.2653229810553795E-4</v>
      </c>
      <c r="EQ31" s="176">
        <f t="shared" si="17"/>
        <v>4.0623177504947719E-4</v>
      </c>
      <c r="ER31" s="176">
        <f t="shared" si="17"/>
        <v>3.8689744198226381E-4</v>
      </c>
      <c r="ES31" s="176">
        <f t="shared" si="17"/>
        <v>3.6848331372942879E-4</v>
      </c>
      <c r="ET31" s="176">
        <f t="shared" si="17"/>
        <v>3.50945593750514E-4</v>
      </c>
      <c r="EU31" s="176">
        <f t="shared" si="17"/>
        <v>3.3424256997248241E-4</v>
      </c>
      <c r="EV31" s="176">
        <f t="shared" si="17"/>
        <v>3.1833451558086747E-4</v>
      </c>
      <c r="EW31" s="176">
        <f t="shared" si="17"/>
        <v>3.0318359453270258E-4</v>
      </c>
      <c r="EX31" s="176">
        <f t="shared" si="17"/>
        <v>2.8875377156649981E-4</v>
      </c>
      <c r="EY31" s="176">
        <f t="shared" si="17"/>
        <v>2.7501072649524516E-4</v>
      </c>
      <c r="EZ31" s="176">
        <f t="shared" si="17"/>
        <v>2.6192177257856105E-4</v>
      </c>
      <c r="FA31" s="176">
        <f t="shared" si="17"/>
        <v>2.4945577877989278E-4</v>
      </c>
      <c r="FB31" s="176">
        <f t="shared" si="17"/>
        <v>2.3758309572381199E-4</v>
      </c>
      <c r="FC31" s="176">
        <f t="shared" si="17"/>
        <v>2.262754851773343E-4</v>
      </c>
      <c r="FD31" s="176">
        <f t="shared" si="17"/>
        <v>2.1550605288752625E-4</v>
      </c>
      <c r="FF31" s="176">
        <v>2</v>
      </c>
      <c r="FG31" s="176">
        <v>2</v>
      </c>
      <c r="FH31" s="176">
        <f t="shared" si="41"/>
        <v>0</v>
      </c>
      <c r="FI31" s="176">
        <f t="shared" si="41"/>
        <v>0</v>
      </c>
      <c r="FJ31" s="176">
        <f t="shared" si="41"/>
        <v>0</v>
      </c>
      <c r="FK31" s="176">
        <f t="shared" si="41"/>
        <v>0</v>
      </c>
      <c r="FL31" s="176">
        <f t="shared" si="41"/>
        <v>0</v>
      </c>
      <c r="FM31" s="176">
        <f t="shared" si="41"/>
        <v>0</v>
      </c>
      <c r="FN31" s="176">
        <f t="shared" si="41"/>
        <v>0</v>
      </c>
      <c r="FO31" s="176">
        <f t="shared" si="41"/>
        <v>0</v>
      </c>
      <c r="FP31" s="176">
        <f t="shared" si="41"/>
        <v>0</v>
      </c>
      <c r="FQ31" s="176">
        <f t="shared" si="41"/>
        <v>0</v>
      </c>
      <c r="FR31" s="176">
        <f t="shared" si="19"/>
        <v>0</v>
      </c>
      <c r="FS31" s="176">
        <f t="shared" si="19"/>
        <v>0</v>
      </c>
      <c r="FT31" s="176">
        <f t="shared" si="19"/>
        <v>0</v>
      </c>
      <c r="FU31" s="176">
        <f t="shared" si="19"/>
        <v>0</v>
      </c>
      <c r="FV31" s="176">
        <f t="shared" si="19"/>
        <v>0</v>
      </c>
      <c r="FW31" s="176">
        <f t="shared" si="19"/>
        <v>0</v>
      </c>
      <c r="FX31" s="176">
        <f t="shared" si="19"/>
        <v>0</v>
      </c>
      <c r="FY31" s="176">
        <f t="shared" si="19"/>
        <v>0</v>
      </c>
      <c r="FZ31" s="176">
        <f t="shared" si="19"/>
        <v>0</v>
      </c>
      <c r="GA31" s="176">
        <f t="shared" si="19"/>
        <v>0</v>
      </c>
      <c r="GB31" s="176">
        <f t="shared" si="20"/>
        <v>0</v>
      </c>
      <c r="GC31" s="176">
        <f t="shared" si="20"/>
        <v>0</v>
      </c>
      <c r="GD31" s="176">
        <f t="shared" si="20"/>
        <v>0</v>
      </c>
      <c r="GE31" s="176">
        <f t="shared" si="20"/>
        <v>0</v>
      </c>
      <c r="GF31" s="176">
        <f t="shared" si="20"/>
        <v>0</v>
      </c>
      <c r="GG31" s="176">
        <f t="shared" si="20"/>
        <v>0</v>
      </c>
      <c r="GH31" s="176">
        <f t="shared" si="20"/>
        <v>0</v>
      </c>
      <c r="GI31" s="176">
        <f t="shared" si="20"/>
        <v>0</v>
      </c>
      <c r="GJ31" s="176">
        <f t="shared" si="20"/>
        <v>0</v>
      </c>
      <c r="GK31" s="176">
        <f t="shared" si="20"/>
        <v>0</v>
      </c>
      <c r="GL31" s="176">
        <f t="shared" si="20"/>
        <v>0</v>
      </c>
      <c r="GM31" s="176">
        <f t="shared" si="20"/>
        <v>0</v>
      </c>
      <c r="GN31" s="176">
        <f t="shared" si="20"/>
        <v>0</v>
      </c>
      <c r="GO31" s="176">
        <f t="shared" si="20"/>
        <v>0</v>
      </c>
      <c r="GP31" s="176">
        <f t="shared" si="20"/>
        <v>0</v>
      </c>
      <c r="GQ31" s="187"/>
      <c r="GR31" s="176">
        <v>2</v>
      </c>
      <c r="GS31" s="176">
        <v>2</v>
      </c>
      <c r="GT31" s="176">
        <f t="shared" si="42"/>
        <v>1.0765636381363673E-3</v>
      </c>
      <c r="GU31" s="176">
        <f t="shared" si="42"/>
        <v>1.0261415756065038E-3</v>
      </c>
      <c r="GV31" s="176">
        <f t="shared" si="42"/>
        <v>9.7745735093267717E-4</v>
      </c>
      <c r="GW31" s="176">
        <f t="shared" si="42"/>
        <v>9.3090475906586157E-4</v>
      </c>
      <c r="GX31" s="176">
        <f t="shared" si="42"/>
        <v>8.8685765564695883E-4</v>
      </c>
      <c r="GY31" s="176">
        <f t="shared" si="42"/>
        <v>8.445832560800892E-4</v>
      </c>
      <c r="GZ31" s="176">
        <f t="shared" si="42"/>
        <v>8.042842195584638E-4</v>
      </c>
      <c r="HA31" s="176">
        <f t="shared" si="42"/>
        <v>7.6587763498004542E-4</v>
      </c>
      <c r="HB31" s="176">
        <f t="shared" si="42"/>
        <v>7.293665060652772E-4</v>
      </c>
      <c r="HC31" s="176">
        <f t="shared" si="42"/>
        <v>6.9459594571361311E-4</v>
      </c>
      <c r="HD31" s="176">
        <f t="shared" si="22"/>
        <v>6.6153711037280944E-4</v>
      </c>
      <c r="HE31" s="176">
        <f t="shared" si="22"/>
        <v>6.3005168846874487E-4</v>
      </c>
      <c r="HF31" s="176">
        <f t="shared" si="22"/>
        <v>6.0006479442794485E-4</v>
      </c>
      <c r="HG31" s="176">
        <f t="shared" si="22"/>
        <v>5.7150510680635048E-4</v>
      </c>
      <c r="HH31" s="176">
        <f t="shared" si="22"/>
        <v>5.4430469865693505E-4</v>
      </c>
      <c r="HI31" s="176">
        <f t="shared" si="22"/>
        <v>5.1839887597085726E-4</v>
      </c>
      <c r="HJ31" s="176">
        <f t="shared" si="22"/>
        <v>4.9372602380790465E-4</v>
      </c>
      <c r="HK31" s="176">
        <f t="shared" si="22"/>
        <v>4.7022745975025488E-4</v>
      </c>
      <c r="HL31" s="176">
        <f t="shared" si="22"/>
        <v>4.4784729433100919E-4</v>
      </c>
      <c r="HM31" s="176">
        <f t="shared" si="22"/>
        <v>4.2653229810553795E-4</v>
      </c>
      <c r="HN31" s="176">
        <f t="shared" si="23"/>
        <v>4.0623177504947719E-4</v>
      </c>
      <c r="HO31" s="176">
        <f t="shared" si="23"/>
        <v>3.8689744198226381E-4</v>
      </c>
      <c r="HP31" s="176">
        <f t="shared" si="23"/>
        <v>3.6848331372942879E-4</v>
      </c>
      <c r="HQ31" s="176">
        <f t="shared" si="23"/>
        <v>3.50945593750514E-4</v>
      </c>
      <c r="HR31" s="176">
        <f t="shared" si="23"/>
        <v>3.3424256997248241E-4</v>
      </c>
      <c r="HS31" s="176">
        <f t="shared" si="23"/>
        <v>3.1833451558086747E-4</v>
      </c>
      <c r="HT31" s="176">
        <f t="shared" si="23"/>
        <v>3.0318359453270258E-4</v>
      </c>
      <c r="HU31" s="176">
        <f t="shared" si="23"/>
        <v>2.8875377156649981E-4</v>
      </c>
      <c r="HV31" s="176">
        <f t="shared" si="23"/>
        <v>2.7501072649524516E-4</v>
      </c>
      <c r="HW31" s="176">
        <f t="shared" si="23"/>
        <v>2.6192177257856105E-4</v>
      </c>
      <c r="HX31" s="176">
        <f t="shared" si="23"/>
        <v>2.4945577877989278E-4</v>
      </c>
      <c r="HY31" s="176">
        <f t="shared" si="23"/>
        <v>2.3758309572381199E-4</v>
      </c>
      <c r="HZ31" s="176">
        <f t="shared" si="23"/>
        <v>2.262754851773343E-4</v>
      </c>
      <c r="IA31" s="176">
        <f t="shared" si="23"/>
        <v>2.1550605288752625E-4</v>
      </c>
      <c r="IB31" s="176">
        <f t="shared" si="23"/>
        <v>2.0524918461566237E-4</v>
      </c>
      <c r="IC31" s="176"/>
      <c r="ID31" s="176"/>
    </row>
    <row r="32" spans="1:238" s="144" customFormat="1">
      <c r="A32" s="188" t="s">
        <v>130</v>
      </c>
      <c r="B32" s="226">
        <f t="shared" si="230"/>
        <v>0</v>
      </c>
      <c r="C32" s="329">
        <f t="shared" si="231"/>
        <v>636.17404433340835</v>
      </c>
      <c r="D32" s="331">
        <f t="shared" si="232"/>
        <v>636.17404433340835</v>
      </c>
      <c r="E32" s="227">
        <f t="shared" si="233"/>
        <v>0</v>
      </c>
      <c r="F32" s="228">
        <f t="shared" si="234"/>
        <v>0</v>
      </c>
      <c r="G32" s="227">
        <f t="shared" si="235"/>
        <v>0</v>
      </c>
      <c r="H32" s="228">
        <f t="shared" si="236"/>
        <v>0</v>
      </c>
      <c r="I32" s="227">
        <f t="shared" si="237"/>
        <v>0</v>
      </c>
      <c r="J32" s="176">
        <f t="shared" si="238"/>
        <v>636.17404433340835</v>
      </c>
      <c r="K32" s="228">
        <f t="shared" si="239"/>
        <v>636.17404433340835</v>
      </c>
      <c r="L32" s="227">
        <f t="shared" si="240"/>
        <v>0</v>
      </c>
      <c r="M32" s="176">
        <f t="shared" si="241"/>
        <v>508.9392354667267</v>
      </c>
      <c r="N32" s="228">
        <f t="shared" si="242"/>
        <v>508.9392354667267</v>
      </c>
      <c r="O32" s="330"/>
      <c r="P32" s="176">
        <f t="shared" si="37"/>
        <v>0</v>
      </c>
      <c r="Q32" s="176">
        <f t="shared" si="37"/>
        <v>0</v>
      </c>
      <c r="R32" s="176">
        <f t="shared" si="37"/>
        <v>0</v>
      </c>
      <c r="S32" s="176">
        <f t="shared" si="37"/>
        <v>0</v>
      </c>
      <c r="T32" s="176">
        <f t="shared" si="37"/>
        <v>0</v>
      </c>
      <c r="U32" s="176">
        <f t="shared" si="37"/>
        <v>0</v>
      </c>
      <c r="V32" s="176">
        <f t="shared" si="37"/>
        <v>0</v>
      </c>
      <c r="W32" s="176">
        <f t="shared" si="37"/>
        <v>0</v>
      </c>
      <c r="X32" s="176">
        <f t="shared" si="37"/>
        <v>0</v>
      </c>
      <c r="Y32" s="176">
        <f t="shared" si="37"/>
        <v>0</v>
      </c>
      <c r="Z32" s="176">
        <f t="shared" si="7"/>
        <v>0</v>
      </c>
      <c r="AA32" s="176">
        <f t="shared" si="7"/>
        <v>0</v>
      </c>
      <c r="AB32" s="176">
        <f t="shared" si="7"/>
        <v>0</v>
      </c>
      <c r="AC32" s="176">
        <f t="shared" si="7"/>
        <v>0</v>
      </c>
      <c r="AD32" s="176">
        <f t="shared" si="7"/>
        <v>0</v>
      </c>
      <c r="AE32" s="176">
        <f t="shared" si="7"/>
        <v>0</v>
      </c>
      <c r="AF32" s="176">
        <f t="shared" si="7"/>
        <v>0</v>
      </c>
      <c r="AG32" s="176">
        <f t="shared" si="7"/>
        <v>0</v>
      </c>
      <c r="AH32" s="176">
        <f t="shared" si="7"/>
        <v>0</v>
      </c>
      <c r="AI32" s="176">
        <f t="shared" si="7"/>
        <v>0</v>
      </c>
      <c r="AJ32" s="176">
        <f t="shared" si="8"/>
        <v>0</v>
      </c>
      <c r="AK32" s="176">
        <f t="shared" si="8"/>
        <v>0</v>
      </c>
      <c r="AL32" s="176">
        <f t="shared" si="8"/>
        <v>0</v>
      </c>
      <c r="AM32" s="176">
        <f t="shared" si="8"/>
        <v>0</v>
      </c>
      <c r="AN32" s="176">
        <f t="shared" si="8"/>
        <v>0</v>
      </c>
      <c r="AO32" s="176">
        <f t="shared" si="8"/>
        <v>0</v>
      </c>
      <c r="AP32" s="176">
        <f t="shared" si="8"/>
        <v>0</v>
      </c>
      <c r="AQ32" s="176">
        <f t="shared" si="8"/>
        <v>0</v>
      </c>
      <c r="AR32" s="176">
        <f t="shared" si="8"/>
        <v>0</v>
      </c>
      <c r="AS32" s="176">
        <f t="shared" si="8"/>
        <v>0</v>
      </c>
      <c r="AT32" s="176">
        <f t="shared" si="8"/>
        <v>0</v>
      </c>
      <c r="AU32" s="176">
        <f t="shared" si="8"/>
        <v>0</v>
      </c>
      <c r="AV32" s="176">
        <f t="shared" si="8"/>
        <v>0</v>
      </c>
      <c r="AW32" s="176">
        <f t="shared" si="8"/>
        <v>0</v>
      </c>
      <c r="AX32" s="176">
        <f t="shared" si="8"/>
        <v>0</v>
      </c>
      <c r="AY32" s="187"/>
      <c r="AZ32" s="176">
        <f t="shared" si="38"/>
        <v>7.0358540317823218E-3</v>
      </c>
      <c r="BA32" s="176">
        <f t="shared" si="38"/>
        <v>6.7017754868472007E-3</v>
      </c>
      <c r="BB32" s="176">
        <f t="shared" si="38"/>
        <v>6.3887874918912282E-3</v>
      </c>
      <c r="BC32" s="176">
        <f t="shared" si="38"/>
        <v>6.0895614814681052E-3</v>
      </c>
      <c r="BD32" s="176">
        <f t="shared" si="38"/>
        <v>5.8006485416004783E-3</v>
      </c>
      <c r="BE32" s="176">
        <f t="shared" si="38"/>
        <v>5.5243856193744568E-3</v>
      </c>
      <c r="BF32" s="176">
        <f t="shared" si="38"/>
        <v>5.2629913335114614E-3</v>
      </c>
      <c r="BG32" s="176">
        <f t="shared" si="38"/>
        <v>5.0121170278851195E-3</v>
      </c>
      <c r="BH32" s="176">
        <f t="shared" si="38"/>
        <v>4.7729653685272769E-3</v>
      </c>
      <c r="BI32" s="176">
        <f t="shared" si="38"/>
        <v>4.5450443256192857E-3</v>
      </c>
      <c r="BJ32" s="176">
        <f t="shared" si="10"/>
        <v>4.3283717245185304E-3</v>
      </c>
      <c r="BK32" s="176">
        <f t="shared" si="10"/>
        <v>4.1220283991529171E-3</v>
      </c>
      <c r="BL32" s="176">
        <f t="shared" si="10"/>
        <v>3.9258431795894597E-3</v>
      </c>
      <c r="BM32" s="176">
        <f t="shared" si="10"/>
        <v>3.738995265994847E-3</v>
      </c>
      <c r="BN32" s="176">
        <f t="shared" si="10"/>
        <v>3.56104025545764E-3</v>
      </c>
      <c r="BO32" s="176">
        <f t="shared" si="10"/>
        <v>3.3915548961294898E-3</v>
      </c>
      <c r="BP32" s="176">
        <f t="shared" si="10"/>
        <v>3.2301360805542705E-3</v>
      </c>
      <c r="BQ32" s="176">
        <f t="shared" si="10"/>
        <v>3.076399886909022E-3</v>
      </c>
      <c r="BR32" s="176">
        <f t="shared" si="10"/>
        <v>2.9299806658764178E-3</v>
      </c>
      <c r="BS32" s="176">
        <f t="shared" si="10"/>
        <v>2.7905301709769221E-3</v>
      </c>
      <c r="BT32" s="176">
        <f t="shared" si="11"/>
        <v>2.6577167302922183E-3</v>
      </c>
      <c r="BU32" s="176">
        <f t="shared" si="11"/>
        <v>2.5312244576099138E-3</v>
      </c>
      <c r="BV32" s="176">
        <f t="shared" si="11"/>
        <v>2.4107525011132906E-3</v>
      </c>
      <c r="BW32" s="176">
        <f t="shared" si="11"/>
        <v>2.2960143278291725E-3</v>
      </c>
      <c r="BX32" s="176">
        <f t="shared" si="11"/>
        <v>2.1867370421320199E-3</v>
      </c>
      <c r="BY32" s="176">
        <f t="shared" si="11"/>
        <v>2.0826607366833784E-3</v>
      </c>
      <c r="BZ32" s="176">
        <f t="shared" si="11"/>
        <v>1.9835378742629286E-3</v>
      </c>
      <c r="CA32" s="176">
        <f t="shared" si="11"/>
        <v>1.8891326990208856E-3</v>
      </c>
      <c r="CB32" s="176">
        <f t="shared" si="11"/>
        <v>1.7992206757514479E-3</v>
      </c>
      <c r="CC32" s="176">
        <f t="shared" si="11"/>
        <v>1.7135879558536548E-3</v>
      </c>
      <c r="CD32" s="176">
        <f t="shared" si="11"/>
        <v>1.6320308687094876E-3</v>
      </c>
      <c r="CE32" s="176">
        <f t="shared" si="11"/>
        <v>1.5543554372694933E-3</v>
      </c>
      <c r="CF32" s="176">
        <f t="shared" si="11"/>
        <v>1.4803769166937899E-3</v>
      </c>
      <c r="CG32" s="176">
        <f t="shared" si="11"/>
        <v>1.4099193549511465E-3</v>
      </c>
      <c r="CH32" s="176">
        <f t="shared" si="11"/>
        <v>1.3428151743310661E-3</v>
      </c>
      <c r="CJ32" s="176">
        <v>3</v>
      </c>
      <c r="CK32" s="176">
        <f t="shared" si="39"/>
        <v>0</v>
      </c>
      <c r="CL32" s="176">
        <f t="shared" si="39"/>
        <v>0</v>
      </c>
      <c r="CM32" s="176">
        <f t="shared" si="39"/>
        <v>0</v>
      </c>
      <c r="CN32" s="176">
        <f t="shared" si="39"/>
        <v>0</v>
      </c>
      <c r="CO32" s="176">
        <f t="shared" si="39"/>
        <v>0</v>
      </c>
      <c r="CP32" s="176">
        <f t="shared" si="39"/>
        <v>0</v>
      </c>
      <c r="CQ32" s="176">
        <f t="shared" si="39"/>
        <v>0</v>
      </c>
      <c r="CR32" s="176">
        <f t="shared" si="39"/>
        <v>0</v>
      </c>
      <c r="CS32" s="176">
        <f t="shared" si="39"/>
        <v>0</v>
      </c>
      <c r="CT32" s="176">
        <f t="shared" si="39"/>
        <v>0</v>
      </c>
      <c r="CU32" s="176">
        <f t="shared" si="13"/>
        <v>0</v>
      </c>
      <c r="CV32" s="176">
        <f t="shared" si="13"/>
        <v>0</v>
      </c>
      <c r="CW32" s="176">
        <f t="shared" si="13"/>
        <v>0</v>
      </c>
      <c r="CX32" s="176">
        <f t="shared" si="13"/>
        <v>0</v>
      </c>
      <c r="CY32" s="176">
        <f t="shared" si="13"/>
        <v>0</v>
      </c>
      <c r="CZ32" s="176">
        <f t="shared" si="13"/>
        <v>0</v>
      </c>
      <c r="DA32" s="176">
        <f t="shared" si="13"/>
        <v>0</v>
      </c>
      <c r="DB32" s="176">
        <f t="shared" si="13"/>
        <v>0</v>
      </c>
      <c r="DC32" s="176">
        <f t="shared" si="13"/>
        <v>0</v>
      </c>
      <c r="DD32" s="176">
        <f t="shared" si="13"/>
        <v>0</v>
      </c>
      <c r="DE32" s="176">
        <f t="shared" si="14"/>
        <v>0</v>
      </c>
      <c r="DF32" s="176">
        <f t="shared" si="14"/>
        <v>0</v>
      </c>
      <c r="DG32" s="176">
        <f t="shared" si="14"/>
        <v>0</v>
      </c>
      <c r="DH32" s="176">
        <f t="shared" si="14"/>
        <v>0</v>
      </c>
      <c r="DI32" s="176">
        <f t="shared" si="14"/>
        <v>0</v>
      </c>
      <c r="DJ32" s="176">
        <f t="shared" si="14"/>
        <v>0</v>
      </c>
      <c r="DK32" s="176">
        <f t="shared" si="14"/>
        <v>0</v>
      </c>
      <c r="DL32" s="176">
        <f t="shared" si="14"/>
        <v>0</v>
      </c>
      <c r="DM32" s="176">
        <f t="shared" si="14"/>
        <v>0</v>
      </c>
      <c r="DN32" s="176">
        <f t="shared" si="14"/>
        <v>0</v>
      </c>
      <c r="DO32" s="176">
        <f t="shared" si="14"/>
        <v>0</v>
      </c>
      <c r="DP32" s="176">
        <f t="shared" si="14"/>
        <v>0</v>
      </c>
      <c r="DQ32" s="176">
        <f t="shared" si="14"/>
        <v>0</v>
      </c>
      <c r="DR32" s="176">
        <f t="shared" si="14"/>
        <v>0</v>
      </c>
      <c r="DS32" s="176">
        <f t="shared" si="14"/>
        <v>0</v>
      </c>
      <c r="DT32" s="187"/>
      <c r="DU32" s="176">
        <v>3</v>
      </c>
      <c r="DV32" s="176">
        <f t="shared" si="40"/>
        <v>6.7017754868472007E-3</v>
      </c>
      <c r="DW32" s="176">
        <f t="shared" si="40"/>
        <v>6.3887874918912282E-3</v>
      </c>
      <c r="DX32" s="176">
        <f t="shared" si="40"/>
        <v>6.0895614814681052E-3</v>
      </c>
      <c r="DY32" s="176">
        <f t="shared" si="40"/>
        <v>5.8006485416004783E-3</v>
      </c>
      <c r="DZ32" s="176">
        <f t="shared" si="40"/>
        <v>5.5243856193744568E-3</v>
      </c>
      <c r="EA32" s="176">
        <f t="shared" si="40"/>
        <v>5.2629913335114614E-3</v>
      </c>
      <c r="EB32" s="176">
        <f t="shared" si="40"/>
        <v>5.0121170278851195E-3</v>
      </c>
      <c r="EC32" s="176">
        <f t="shared" si="40"/>
        <v>4.7729653685272769E-3</v>
      </c>
      <c r="ED32" s="176">
        <f t="shared" si="40"/>
        <v>4.5450443256192857E-3</v>
      </c>
      <c r="EE32" s="176">
        <f t="shared" si="40"/>
        <v>4.3283717245185304E-3</v>
      </c>
      <c r="EF32" s="176">
        <f t="shared" si="16"/>
        <v>4.1220283991529171E-3</v>
      </c>
      <c r="EG32" s="176">
        <f t="shared" si="16"/>
        <v>3.9258431795894597E-3</v>
      </c>
      <c r="EH32" s="176">
        <f t="shared" si="16"/>
        <v>3.738995265994847E-3</v>
      </c>
      <c r="EI32" s="176">
        <f t="shared" si="16"/>
        <v>3.56104025545764E-3</v>
      </c>
      <c r="EJ32" s="176">
        <f t="shared" si="16"/>
        <v>3.3915548961294898E-3</v>
      </c>
      <c r="EK32" s="176">
        <f t="shared" si="16"/>
        <v>3.2301360805542705E-3</v>
      </c>
      <c r="EL32" s="176">
        <f t="shared" si="16"/>
        <v>3.076399886909022E-3</v>
      </c>
      <c r="EM32" s="176">
        <f t="shared" si="16"/>
        <v>2.9299806658764178E-3</v>
      </c>
      <c r="EN32" s="176">
        <f t="shared" si="16"/>
        <v>2.7905301709769221E-3</v>
      </c>
      <c r="EO32" s="176">
        <f t="shared" si="16"/>
        <v>2.6577167302922183E-3</v>
      </c>
      <c r="EP32" s="176">
        <f t="shared" si="17"/>
        <v>2.5312244576099138E-3</v>
      </c>
      <c r="EQ32" s="176">
        <f t="shared" si="17"/>
        <v>2.4107525011132906E-3</v>
      </c>
      <c r="ER32" s="176">
        <f t="shared" si="17"/>
        <v>2.2960143278291725E-3</v>
      </c>
      <c r="ES32" s="176">
        <f t="shared" si="17"/>
        <v>2.1867370421320199E-3</v>
      </c>
      <c r="ET32" s="176">
        <f t="shared" si="17"/>
        <v>2.0826607366833784E-3</v>
      </c>
      <c r="EU32" s="176">
        <f t="shared" si="17"/>
        <v>1.9835378742629286E-3</v>
      </c>
      <c r="EV32" s="176">
        <f t="shared" si="17"/>
        <v>1.8891326990208856E-3</v>
      </c>
      <c r="EW32" s="176">
        <f t="shared" si="17"/>
        <v>1.7992206757514479E-3</v>
      </c>
      <c r="EX32" s="176">
        <f t="shared" si="17"/>
        <v>1.7135879558536548E-3</v>
      </c>
      <c r="EY32" s="176">
        <f t="shared" si="17"/>
        <v>1.6320308687094876E-3</v>
      </c>
      <c r="EZ32" s="176">
        <f t="shared" si="17"/>
        <v>1.5543554372694933E-3</v>
      </c>
      <c r="FA32" s="176">
        <f t="shared" si="17"/>
        <v>1.4803769166937899E-3</v>
      </c>
      <c r="FB32" s="176">
        <f t="shared" si="17"/>
        <v>1.4099193549511465E-3</v>
      </c>
      <c r="FC32" s="176">
        <f t="shared" si="17"/>
        <v>1.3428151743310661E-3</v>
      </c>
      <c r="FD32" s="176">
        <f t="shared" si="17"/>
        <v>1.2789047728735165E-3</v>
      </c>
      <c r="FF32" s="176">
        <v>3</v>
      </c>
      <c r="FG32" s="176">
        <v>3</v>
      </c>
      <c r="FH32" s="176">
        <f t="shared" si="41"/>
        <v>0</v>
      </c>
      <c r="FI32" s="176">
        <f t="shared" si="41"/>
        <v>0</v>
      </c>
      <c r="FJ32" s="176">
        <f t="shared" si="41"/>
        <v>0</v>
      </c>
      <c r="FK32" s="176">
        <f t="shared" si="41"/>
        <v>0</v>
      </c>
      <c r="FL32" s="176">
        <f t="shared" si="41"/>
        <v>0</v>
      </c>
      <c r="FM32" s="176">
        <f t="shared" si="41"/>
        <v>0</v>
      </c>
      <c r="FN32" s="176">
        <f t="shared" si="41"/>
        <v>0</v>
      </c>
      <c r="FO32" s="176">
        <f t="shared" si="41"/>
        <v>0</v>
      </c>
      <c r="FP32" s="176">
        <f t="shared" si="41"/>
        <v>0</v>
      </c>
      <c r="FQ32" s="176">
        <f t="shared" si="41"/>
        <v>0</v>
      </c>
      <c r="FR32" s="176">
        <f t="shared" si="19"/>
        <v>0</v>
      </c>
      <c r="FS32" s="176">
        <f t="shared" si="19"/>
        <v>0</v>
      </c>
      <c r="FT32" s="176">
        <f t="shared" si="19"/>
        <v>0</v>
      </c>
      <c r="FU32" s="176">
        <f t="shared" si="19"/>
        <v>0</v>
      </c>
      <c r="FV32" s="176">
        <f t="shared" si="19"/>
        <v>0</v>
      </c>
      <c r="FW32" s="176">
        <f t="shared" si="19"/>
        <v>0</v>
      </c>
      <c r="FX32" s="176">
        <f t="shared" si="19"/>
        <v>0</v>
      </c>
      <c r="FY32" s="176">
        <f t="shared" si="19"/>
        <v>0</v>
      </c>
      <c r="FZ32" s="176">
        <f t="shared" si="19"/>
        <v>0</v>
      </c>
      <c r="GA32" s="176">
        <f t="shared" si="19"/>
        <v>0</v>
      </c>
      <c r="GB32" s="176">
        <f t="shared" si="20"/>
        <v>0</v>
      </c>
      <c r="GC32" s="176">
        <f t="shared" si="20"/>
        <v>0</v>
      </c>
      <c r="GD32" s="176">
        <f t="shared" si="20"/>
        <v>0</v>
      </c>
      <c r="GE32" s="176">
        <f t="shared" si="20"/>
        <v>0</v>
      </c>
      <c r="GF32" s="176">
        <f t="shared" si="20"/>
        <v>0</v>
      </c>
      <c r="GG32" s="176">
        <f t="shared" si="20"/>
        <v>0</v>
      </c>
      <c r="GH32" s="176">
        <f t="shared" si="20"/>
        <v>0</v>
      </c>
      <c r="GI32" s="176">
        <f t="shared" si="20"/>
        <v>0</v>
      </c>
      <c r="GJ32" s="176">
        <f t="shared" si="20"/>
        <v>0</v>
      </c>
      <c r="GK32" s="176">
        <f t="shared" si="20"/>
        <v>0</v>
      </c>
      <c r="GL32" s="176">
        <f t="shared" si="20"/>
        <v>0</v>
      </c>
      <c r="GM32" s="176">
        <f t="shared" si="20"/>
        <v>0</v>
      </c>
      <c r="GN32" s="176">
        <f t="shared" si="20"/>
        <v>0</v>
      </c>
      <c r="GO32" s="176">
        <f t="shared" si="20"/>
        <v>0</v>
      </c>
      <c r="GP32" s="176">
        <f t="shared" si="20"/>
        <v>0</v>
      </c>
      <c r="GQ32" s="187"/>
      <c r="GR32" s="176">
        <v>3</v>
      </c>
      <c r="GS32" s="176">
        <v>3</v>
      </c>
      <c r="GT32" s="176">
        <f t="shared" si="42"/>
        <v>6.3887874918912282E-3</v>
      </c>
      <c r="GU32" s="176">
        <f t="shared" si="42"/>
        <v>6.0895614814681052E-3</v>
      </c>
      <c r="GV32" s="176">
        <f t="shared" si="42"/>
        <v>5.8006485416004783E-3</v>
      </c>
      <c r="GW32" s="176">
        <f t="shared" si="42"/>
        <v>5.5243856193744568E-3</v>
      </c>
      <c r="GX32" s="176">
        <f t="shared" si="42"/>
        <v>5.2629913335114614E-3</v>
      </c>
      <c r="GY32" s="176">
        <f t="shared" si="42"/>
        <v>5.0121170278851195E-3</v>
      </c>
      <c r="GZ32" s="176">
        <f t="shared" si="42"/>
        <v>4.7729653685272769E-3</v>
      </c>
      <c r="HA32" s="176">
        <f t="shared" si="42"/>
        <v>4.5450443256192857E-3</v>
      </c>
      <c r="HB32" s="176">
        <f t="shared" si="42"/>
        <v>4.3283717245185304E-3</v>
      </c>
      <c r="HC32" s="176">
        <f t="shared" si="42"/>
        <v>4.1220283991529171E-3</v>
      </c>
      <c r="HD32" s="176">
        <f t="shared" si="22"/>
        <v>3.9258431795894597E-3</v>
      </c>
      <c r="HE32" s="176">
        <f t="shared" si="22"/>
        <v>3.738995265994847E-3</v>
      </c>
      <c r="HF32" s="176">
        <f t="shared" si="22"/>
        <v>3.56104025545764E-3</v>
      </c>
      <c r="HG32" s="176">
        <f t="shared" si="22"/>
        <v>3.3915548961294898E-3</v>
      </c>
      <c r="HH32" s="176">
        <f t="shared" si="22"/>
        <v>3.2301360805542705E-3</v>
      </c>
      <c r="HI32" s="176">
        <f t="shared" si="22"/>
        <v>3.076399886909022E-3</v>
      </c>
      <c r="HJ32" s="176">
        <f t="shared" si="22"/>
        <v>2.9299806658764178E-3</v>
      </c>
      <c r="HK32" s="176">
        <f t="shared" si="22"/>
        <v>2.7905301709769221E-3</v>
      </c>
      <c r="HL32" s="176">
        <f t="shared" si="22"/>
        <v>2.6577167302922183E-3</v>
      </c>
      <c r="HM32" s="176">
        <f t="shared" si="22"/>
        <v>2.5312244576099138E-3</v>
      </c>
      <c r="HN32" s="176">
        <f t="shared" si="23"/>
        <v>2.4107525011132906E-3</v>
      </c>
      <c r="HO32" s="176">
        <f t="shared" si="23"/>
        <v>2.2960143278291725E-3</v>
      </c>
      <c r="HP32" s="176">
        <f t="shared" si="23"/>
        <v>2.1867370421320199E-3</v>
      </c>
      <c r="HQ32" s="176">
        <f t="shared" si="23"/>
        <v>2.0826607366833784E-3</v>
      </c>
      <c r="HR32" s="176">
        <f t="shared" si="23"/>
        <v>1.9835378742629286E-3</v>
      </c>
      <c r="HS32" s="176">
        <f t="shared" si="23"/>
        <v>1.8891326990208856E-3</v>
      </c>
      <c r="HT32" s="176">
        <f t="shared" si="23"/>
        <v>1.7992206757514479E-3</v>
      </c>
      <c r="HU32" s="176">
        <f t="shared" si="23"/>
        <v>1.7135879558536548E-3</v>
      </c>
      <c r="HV32" s="176">
        <f t="shared" si="23"/>
        <v>1.6320308687094876E-3</v>
      </c>
      <c r="HW32" s="176">
        <f t="shared" si="23"/>
        <v>1.5543554372694933E-3</v>
      </c>
      <c r="HX32" s="176">
        <f t="shared" si="23"/>
        <v>1.4803769166937899E-3</v>
      </c>
      <c r="HY32" s="176">
        <f t="shared" si="23"/>
        <v>1.4099193549511465E-3</v>
      </c>
      <c r="HZ32" s="176">
        <f t="shared" si="23"/>
        <v>1.3428151743310661E-3</v>
      </c>
      <c r="IA32" s="176">
        <f t="shared" si="23"/>
        <v>1.2789047728735165E-3</v>
      </c>
      <c r="IB32" s="176">
        <f t="shared" si="23"/>
        <v>1.2180361447683571E-3</v>
      </c>
      <c r="IC32" s="176"/>
      <c r="ID32" s="176"/>
    </row>
    <row r="33" spans="1:238" s="144" customFormat="1">
      <c r="A33" s="188" t="s">
        <v>131</v>
      </c>
      <c r="B33" s="226">
        <f t="shared" si="230"/>
        <v>0</v>
      </c>
      <c r="C33" s="329">
        <f t="shared" si="231"/>
        <v>1771.7473483770214</v>
      </c>
      <c r="D33" s="331">
        <f t="shared" si="232"/>
        <v>1771.7473483770214</v>
      </c>
      <c r="E33" s="227">
        <f t="shared" si="233"/>
        <v>0</v>
      </c>
      <c r="F33" s="228">
        <f t="shared" si="234"/>
        <v>0</v>
      </c>
      <c r="G33" s="227">
        <f t="shared" si="235"/>
        <v>0</v>
      </c>
      <c r="H33" s="228">
        <f t="shared" si="236"/>
        <v>0</v>
      </c>
      <c r="I33" s="227">
        <f t="shared" si="237"/>
        <v>0</v>
      </c>
      <c r="J33" s="176">
        <f t="shared" si="238"/>
        <v>1771.7473483770214</v>
      </c>
      <c r="K33" s="228">
        <f t="shared" si="239"/>
        <v>1771.7473483770214</v>
      </c>
      <c r="L33" s="227">
        <f t="shared" si="240"/>
        <v>0</v>
      </c>
      <c r="M33" s="176">
        <f t="shared" si="241"/>
        <v>1417.3978787016172</v>
      </c>
      <c r="N33" s="228">
        <f t="shared" si="242"/>
        <v>1417.3978787016172</v>
      </c>
      <c r="O33" s="330"/>
      <c r="P33" s="176">
        <f t="shared" si="37"/>
        <v>0</v>
      </c>
      <c r="Q33" s="176">
        <f t="shared" si="37"/>
        <v>0</v>
      </c>
      <c r="R33" s="176">
        <f t="shared" si="37"/>
        <v>0</v>
      </c>
      <c r="S33" s="176">
        <f t="shared" si="37"/>
        <v>0</v>
      </c>
      <c r="T33" s="176">
        <f t="shared" si="37"/>
        <v>0</v>
      </c>
      <c r="U33" s="176">
        <f t="shared" si="37"/>
        <v>0</v>
      </c>
      <c r="V33" s="176">
        <f t="shared" si="37"/>
        <v>0</v>
      </c>
      <c r="W33" s="176">
        <f t="shared" si="37"/>
        <v>0</v>
      </c>
      <c r="X33" s="176">
        <f t="shared" si="37"/>
        <v>0</v>
      </c>
      <c r="Y33" s="176">
        <f t="shared" si="37"/>
        <v>0</v>
      </c>
      <c r="Z33" s="176">
        <f t="shared" si="7"/>
        <v>0</v>
      </c>
      <c r="AA33" s="176">
        <f t="shared" si="7"/>
        <v>0</v>
      </c>
      <c r="AB33" s="176">
        <f t="shared" si="7"/>
        <v>0</v>
      </c>
      <c r="AC33" s="176">
        <f t="shared" si="7"/>
        <v>0</v>
      </c>
      <c r="AD33" s="176">
        <f t="shared" si="7"/>
        <v>0</v>
      </c>
      <c r="AE33" s="176">
        <f t="shared" si="7"/>
        <v>0</v>
      </c>
      <c r="AF33" s="176">
        <f t="shared" si="7"/>
        <v>0</v>
      </c>
      <c r="AG33" s="176">
        <f t="shared" si="7"/>
        <v>0</v>
      </c>
      <c r="AH33" s="176">
        <f t="shared" si="7"/>
        <v>0</v>
      </c>
      <c r="AI33" s="176">
        <f t="shared" si="7"/>
        <v>0</v>
      </c>
      <c r="AJ33" s="176">
        <f t="shared" si="8"/>
        <v>0</v>
      </c>
      <c r="AK33" s="176">
        <f t="shared" si="8"/>
        <v>0</v>
      </c>
      <c r="AL33" s="176">
        <f t="shared" si="8"/>
        <v>0</v>
      </c>
      <c r="AM33" s="176">
        <f t="shared" si="8"/>
        <v>0</v>
      </c>
      <c r="AN33" s="176">
        <f t="shared" si="8"/>
        <v>0</v>
      </c>
      <c r="AO33" s="176">
        <f t="shared" si="8"/>
        <v>0</v>
      </c>
      <c r="AP33" s="176">
        <f t="shared" si="8"/>
        <v>0</v>
      </c>
      <c r="AQ33" s="176">
        <f t="shared" si="8"/>
        <v>0</v>
      </c>
      <c r="AR33" s="176">
        <f t="shared" si="8"/>
        <v>0</v>
      </c>
      <c r="AS33" s="176">
        <f t="shared" si="8"/>
        <v>0</v>
      </c>
      <c r="AT33" s="176">
        <f t="shared" si="8"/>
        <v>0</v>
      </c>
      <c r="AU33" s="176">
        <f t="shared" si="8"/>
        <v>0</v>
      </c>
      <c r="AV33" s="176">
        <f t="shared" si="8"/>
        <v>0</v>
      </c>
      <c r="AW33" s="176">
        <f t="shared" si="8"/>
        <v>0</v>
      </c>
      <c r="AX33" s="176">
        <f t="shared" si="8"/>
        <v>0</v>
      </c>
      <c r="AY33" s="187"/>
      <c r="AZ33" s="176">
        <f t="shared" si="38"/>
        <v>2.4100715467983643E-2</v>
      </c>
      <c r="BA33" s="176">
        <f t="shared" si="38"/>
        <v>2.2956358021244554E-2</v>
      </c>
      <c r="BB33" s="176">
        <f t="shared" si="38"/>
        <v>2.1884244447362217E-2</v>
      </c>
      <c r="BC33" s="176">
        <f t="shared" si="38"/>
        <v>2.0859271372984666E-2</v>
      </c>
      <c r="BD33" s="176">
        <f t="shared" si="38"/>
        <v>1.9869624838631472E-2</v>
      </c>
      <c r="BE33" s="176">
        <f t="shared" si="38"/>
        <v>1.8923309856420791E-2</v>
      </c>
      <c r="BF33" s="176">
        <f t="shared" si="38"/>
        <v>1.8027926114790642E-2</v>
      </c>
      <c r="BG33" s="176">
        <f t="shared" si="38"/>
        <v>1.7168577664578862E-2</v>
      </c>
      <c r="BH33" s="176">
        <f t="shared" si="38"/>
        <v>1.6349384135286804E-2</v>
      </c>
      <c r="BI33" s="176">
        <f t="shared" si="38"/>
        <v>1.5568660120905839E-2</v>
      </c>
      <c r="BJ33" s="176">
        <f t="shared" si="10"/>
        <v>1.482646668067121E-2</v>
      </c>
      <c r="BK33" s="176">
        <f t="shared" si="10"/>
        <v>1.4119655289916069E-2</v>
      </c>
      <c r="BL33" s="176">
        <f t="shared" si="10"/>
        <v>1.3447639620693176E-2</v>
      </c>
      <c r="BM33" s="176">
        <f t="shared" si="10"/>
        <v>1.2807608093463011E-2</v>
      </c>
      <c r="BN33" s="176">
        <f t="shared" si="10"/>
        <v>1.2198038444109043E-2</v>
      </c>
      <c r="BO33" s="176">
        <f t="shared" si="10"/>
        <v>1.1617480859670076E-2</v>
      </c>
      <c r="BP33" s="176">
        <f t="shared" si="10"/>
        <v>1.1064554530075403E-2</v>
      </c>
      <c r="BQ33" s="176">
        <f t="shared" si="10"/>
        <v>1.0537944363997756E-2</v>
      </c>
      <c r="BR33" s="176">
        <f t="shared" si="10"/>
        <v>1.0036397861013145E-2</v>
      </c>
      <c r="BS33" s="176">
        <f t="shared" si="10"/>
        <v>9.5587221326281328E-3</v>
      </c>
      <c r="BT33" s="176">
        <f t="shared" si="11"/>
        <v>9.1037810650893679E-3</v>
      </c>
      <c r="BU33" s="176">
        <f t="shared" si="11"/>
        <v>8.6704926172273284E-3</v>
      </c>
      <c r="BV33" s="176">
        <f t="shared" si="11"/>
        <v>8.2578262469074053E-3</v>
      </c>
      <c r="BW33" s="176">
        <f t="shared" si="11"/>
        <v>7.8648004599673298E-3</v>
      </c>
      <c r="BX33" s="176">
        <f t="shared" si="11"/>
        <v>7.490480475811339E-3</v>
      </c>
      <c r="BY33" s="176">
        <f t="shared" si="11"/>
        <v>7.133976004108809E-3</v>
      </c>
      <c r="BZ33" s="176">
        <f t="shared" si="11"/>
        <v>6.7944391273094774E-3</v>
      </c>
      <c r="CA33" s="176">
        <f t="shared" si="11"/>
        <v>6.4710622839389449E-3</v>
      </c>
      <c r="CB33" s="176">
        <f t="shared" si="11"/>
        <v>6.1630763478778879E-3</v>
      </c>
      <c r="CC33" s="176">
        <f t="shared" si="11"/>
        <v>5.8697487990567185E-3</v>
      </c>
      <c r="CD33" s="176">
        <f t="shared" si="11"/>
        <v>5.5903819812148196E-3</v>
      </c>
      <c r="CE33" s="176">
        <f t="shared" si="11"/>
        <v>5.324311442580585E-3</v>
      </c>
      <c r="CF33" s="176">
        <f t="shared" si="11"/>
        <v>5.070904355525689E-3</v>
      </c>
      <c r="CG33" s="176">
        <f t="shared" si="11"/>
        <v>4.8295580114348664E-3</v>
      </c>
      <c r="CH33" s="176">
        <f t="shared" si="11"/>
        <v>4.5996983872113864E-3</v>
      </c>
      <c r="CJ33" s="176">
        <v>4</v>
      </c>
      <c r="CK33" s="176">
        <f t="shared" si="39"/>
        <v>0</v>
      </c>
      <c r="CL33" s="176">
        <f t="shared" si="39"/>
        <v>0</v>
      </c>
      <c r="CM33" s="176">
        <f t="shared" si="39"/>
        <v>0</v>
      </c>
      <c r="CN33" s="176">
        <f t="shared" si="39"/>
        <v>0</v>
      </c>
      <c r="CO33" s="176">
        <f t="shared" si="39"/>
        <v>0</v>
      </c>
      <c r="CP33" s="176">
        <f t="shared" si="39"/>
        <v>0</v>
      </c>
      <c r="CQ33" s="176">
        <f t="shared" si="39"/>
        <v>0</v>
      </c>
      <c r="CR33" s="176">
        <f t="shared" si="39"/>
        <v>0</v>
      </c>
      <c r="CS33" s="176">
        <f t="shared" si="39"/>
        <v>0</v>
      </c>
      <c r="CT33" s="176">
        <f t="shared" si="39"/>
        <v>0</v>
      </c>
      <c r="CU33" s="176">
        <f t="shared" si="13"/>
        <v>0</v>
      </c>
      <c r="CV33" s="176">
        <f t="shared" si="13"/>
        <v>0</v>
      </c>
      <c r="CW33" s="176">
        <f t="shared" si="13"/>
        <v>0</v>
      </c>
      <c r="CX33" s="176">
        <f t="shared" si="13"/>
        <v>0</v>
      </c>
      <c r="CY33" s="176">
        <f t="shared" si="13"/>
        <v>0</v>
      </c>
      <c r="CZ33" s="176">
        <f t="shared" si="13"/>
        <v>0</v>
      </c>
      <c r="DA33" s="176">
        <f t="shared" si="13"/>
        <v>0</v>
      </c>
      <c r="DB33" s="176">
        <f t="shared" si="13"/>
        <v>0</v>
      </c>
      <c r="DC33" s="176">
        <f t="shared" si="13"/>
        <v>0</v>
      </c>
      <c r="DD33" s="176">
        <f t="shared" si="13"/>
        <v>0</v>
      </c>
      <c r="DE33" s="176">
        <f t="shared" si="14"/>
        <v>0</v>
      </c>
      <c r="DF33" s="176">
        <f t="shared" si="14"/>
        <v>0</v>
      </c>
      <c r="DG33" s="176">
        <f t="shared" si="14"/>
        <v>0</v>
      </c>
      <c r="DH33" s="176">
        <f t="shared" si="14"/>
        <v>0</v>
      </c>
      <c r="DI33" s="176">
        <f t="shared" si="14"/>
        <v>0</v>
      </c>
      <c r="DJ33" s="176">
        <f t="shared" si="14"/>
        <v>0</v>
      </c>
      <c r="DK33" s="176">
        <f t="shared" si="14"/>
        <v>0</v>
      </c>
      <c r="DL33" s="176">
        <f t="shared" si="14"/>
        <v>0</v>
      </c>
      <c r="DM33" s="176">
        <f t="shared" si="14"/>
        <v>0</v>
      </c>
      <c r="DN33" s="176">
        <f t="shared" si="14"/>
        <v>0</v>
      </c>
      <c r="DO33" s="176">
        <f t="shared" si="14"/>
        <v>0</v>
      </c>
      <c r="DP33" s="176">
        <f t="shared" si="14"/>
        <v>0</v>
      </c>
      <c r="DQ33" s="176">
        <f t="shared" si="14"/>
        <v>0</v>
      </c>
      <c r="DR33" s="176">
        <f t="shared" si="14"/>
        <v>0</v>
      </c>
      <c r="DS33" s="176">
        <f t="shared" si="14"/>
        <v>0</v>
      </c>
      <c r="DT33" s="187"/>
      <c r="DU33" s="176">
        <v>4</v>
      </c>
      <c r="DV33" s="176">
        <f t="shared" si="40"/>
        <v>2.2956358021244554E-2</v>
      </c>
      <c r="DW33" s="176">
        <f t="shared" si="40"/>
        <v>2.1884244447362217E-2</v>
      </c>
      <c r="DX33" s="176">
        <f t="shared" si="40"/>
        <v>2.0859271372984666E-2</v>
      </c>
      <c r="DY33" s="176">
        <f t="shared" si="40"/>
        <v>1.9869624838631472E-2</v>
      </c>
      <c r="DZ33" s="176">
        <f t="shared" si="40"/>
        <v>1.8923309856420791E-2</v>
      </c>
      <c r="EA33" s="176">
        <f t="shared" si="40"/>
        <v>1.8027926114790642E-2</v>
      </c>
      <c r="EB33" s="176">
        <f t="shared" si="40"/>
        <v>1.7168577664578862E-2</v>
      </c>
      <c r="EC33" s="176">
        <f t="shared" si="40"/>
        <v>1.6349384135286804E-2</v>
      </c>
      <c r="ED33" s="176">
        <f t="shared" si="40"/>
        <v>1.5568660120905839E-2</v>
      </c>
      <c r="EE33" s="176">
        <f t="shared" si="40"/>
        <v>1.482646668067121E-2</v>
      </c>
      <c r="EF33" s="176">
        <f t="shared" si="16"/>
        <v>1.4119655289916069E-2</v>
      </c>
      <c r="EG33" s="176">
        <f t="shared" si="16"/>
        <v>1.3447639620693176E-2</v>
      </c>
      <c r="EH33" s="176">
        <f t="shared" si="16"/>
        <v>1.2807608093463011E-2</v>
      </c>
      <c r="EI33" s="176">
        <f t="shared" si="16"/>
        <v>1.2198038444109043E-2</v>
      </c>
      <c r="EJ33" s="176">
        <f t="shared" si="16"/>
        <v>1.1617480859670076E-2</v>
      </c>
      <c r="EK33" s="176">
        <f t="shared" si="16"/>
        <v>1.1064554530075403E-2</v>
      </c>
      <c r="EL33" s="176">
        <f t="shared" si="16"/>
        <v>1.0537944363997756E-2</v>
      </c>
      <c r="EM33" s="176">
        <f t="shared" si="16"/>
        <v>1.0036397861013145E-2</v>
      </c>
      <c r="EN33" s="176">
        <f t="shared" si="16"/>
        <v>9.5587221326281328E-3</v>
      </c>
      <c r="EO33" s="176">
        <f t="shared" si="16"/>
        <v>9.1037810650893679E-3</v>
      </c>
      <c r="EP33" s="176">
        <f t="shared" si="17"/>
        <v>8.6704926172273284E-3</v>
      </c>
      <c r="EQ33" s="176">
        <f t="shared" si="17"/>
        <v>8.2578262469074053E-3</v>
      </c>
      <c r="ER33" s="176">
        <f t="shared" si="17"/>
        <v>7.8648004599673298E-3</v>
      </c>
      <c r="ES33" s="176">
        <f t="shared" si="17"/>
        <v>7.490480475811339E-3</v>
      </c>
      <c r="ET33" s="176">
        <f t="shared" si="17"/>
        <v>7.133976004108809E-3</v>
      </c>
      <c r="EU33" s="176">
        <f t="shared" si="17"/>
        <v>6.7944391273094774E-3</v>
      </c>
      <c r="EV33" s="176">
        <f t="shared" si="17"/>
        <v>6.4710622839389449E-3</v>
      </c>
      <c r="EW33" s="176">
        <f t="shared" si="17"/>
        <v>6.1630763478778879E-3</v>
      </c>
      <c r="EX33" s="176">
        <f t="shared" si="17"/>
        <v>5.8697487990567185E-3</v>
      </c>
      <c r="EY33" s="176">
        <f t="shared" si="17"/>
        <v>5.5903819812148196E-3</v>
      </c>
      <c r="EZ33" s="176">
        <f t="shared" si="17"/>
        <v>5.324311442580585E-3</v>
      </c>
      <c r="FA33" s="176">
        <f t="shared" si="17"/>
        <v>5.070904355525689E-3</v>
      </c>
      <c r="FB33" s="176">
        <f t="shared" si="17"/>
        <v>4.8295580114348664E-3</v>
      </c>
      <c r="FC33" s="176">
        <f t="shared" si="17"/>
        <v>4.5996983872113864E-3</v>
      </c>
      <c r="FD33" s="176">
        <f t="shared" si="17"/>
        <v>4.3807787800087305E-3</v>
      </c>
      <c r="FF33" s="176">
        <v>4</v>
      </c>
      <c r="FG33" s="176">
        <v>4</v>
      </c>
      <c r="FH33" s="176">
        <f t="shared" si="41"/>
        <v>0</v>
      </c>
      <c r="FI33" s="176">
        <f t="shared" si="41"/>
        <v>0</v>
      </c>
      <c r="FJ33" s="176">
        <f t="shared" si="41"/>
        <v>0</v>
      </c>
      <c r="FK33" s="176">
        <f t="shared" si="41"/>
        <v>0</v>
      </c>
      <c r="FL33" s="176">
        <f t="shared" si="41"/>
        <v>0</v>
      </c>
      <c r="FM33" s="176">
        <f t="shared" si="41"/>
        <v>0</v>
      </c>
      <c r="FN33" s="176">
        <f t="shared" si="41"/>
        <v>0</v>
      </c>
      <c r="FO33" s="176">
        <f t="shared" si="41"/>
        <v>0</v>
      </c>
      <c r="FP33" s="176">
        <f t="shared" si="41"/>
        <v>0</v>
      </c>
      <c r="FQ33" s="176">
        <f t="shared" si="41"/>
        <v>0</v>
      </c>
      <c r="FR33" s="176">
        <f t="shared" si="19"/>
        <v>0</v>
      </c>
      <c r="FS33" s="176">
        <f t="shared" si="19"/>
        <v>0</v>
      </c>
      <c r="FT33" s="176">
        <f t="shared" si="19"/>
        <v>0</v>
      </c>
      <c r="FU33" s="176">
        <f t="shared" si="19"/>
        <v>0</v>
      </c>
      <c r="FV33" s="176">
        <f t="shared" si="19"/>
        <v>0</v>
      </c>
      <c r="FW33" s="176">
        <f t="shared" si="19"/>
        <v>0</v>
      </c>
      <c r="FX33" s="176">
        <f t="shared" si="19"/>
        <v>0</v>
      </c>
      <c r="FY33" s="176">
        <f t="shared" si="19"/>
        <v>0</v>
      </c>
      <c r="FZ33" s="176">
        <f t="shared" si="19"/>
        <v>0</v>
      </c>
      <c r="GA33" s="176">
        <f t="shared" si="19"/>
        <v>0</v>
      </c>
      <c r="GB33" s="176">
        <f t="shared" si="20"/>
        <v>0</v>
      </c>
      <c r="GC33" s="176">
        <f t="shared" si="20"/>
        <v>0</v>
      </c>
      <c r="GD33" s="176">
        <f t="shared" si="20"/>
        <v>0</v>
      </c>
      <c r="GE33" s="176">
        <f t="shared" si="20"/>
        <v>0</v>
      </c>
      <c r="GF33" s="176">
        <f t="shared" si="20"/>
        <v>0</v>
      </c>
      <c r="GG33" s="176">
        <f t="shared" si="20"/>
        <v>0</v>
      </c>
      <c r="GH33" s="176">
        <f t="shared" si="20"/>
        <v>0</v>
      </c>
      <c r="GI33" s="176">
        <f t="shared" si="20"/>
        <v>0</v>
      </c>
      <c r="GJ33" s="176">
        <f t="shared" si="20"/>
        <v>0</v>
      </c>
      <c r="GK33" s="176">
        <f t="shared" si="20"/>
        <v>0</v>
      </c>
      <c r="GL33" s="176">
        <f t="shared" si="20"/>
        <v>0</v>
      </c>
      <c r="GM33" s="176">
        <f t="shared" si="20"/>
        <v>0</v>
      </c>
      <c r="GN33" s="176">
        <f t="shared" si="20"/>
        <v>0</v>
      </c>
      <c r="GO33" s="176">
        <f t="shared" si="20"/>
        <v>0</v>
      </c>
      <c r="GP33" s="176">
        <f t="shared" si="20"/>
        <v>0</v>
      </c>
      <c r="GQ33" s="187"/>
      <c r="GR33" s="176">
        <v>4</v>
      </c>
      <c r="GS33" s="176">
        <v>4</v>
      </c>
      <c r="GT33" s="176">
        <f t="shared" si="42"/>
        <v>2.1884244447362217E-2</v>
      </c>
      <c r="GU33" s="176">
        <f t="shared" si="42"/>
        <v>2.0859271372984666E-2</v>
      </c>
      <c r="GV33" s="176">
        <f t="shared" si="42"/>
        <v>1.9869624838631472E-2</v>
      </c>
      <c r="GW33" s="176">
        <f t="shared" si="42"/>
        <v>1.8923309856420791E-2</v>
      </c>
      <c r="GX33" s="176">
        <f t="shared" si="42"/>
        <v>1.8027926114790642E-2</v>
      </c>
      <c r="GY33" s="176">
        <f t="shared" si="42"/>
        <v>1.7168577664578862E-2</v>
      </c>
      <c r="GZ33" s="176">
        <f t="shared" si="42"/>
        <v>1.6349384135286804E-2</v>
      </c>
      <c r="HA33" s="176">
        <f t="shared" si="42"/>
        <v>1.5568660120905839E-2</v>
      </c>
      <c r="HB33" s="176">
        <f t="shared" si="42"/>
        <v>1.482646668067121E-2</v>
      </c>
      <c r="HC33" s="176">
        <f t="shared" si="42"/>
        <v>1.4119655289916069E-2</v>
      </c>
      <c r="HD33" s="176">
        <f t="shared" si="22"/>
        <v>1.3447639620693176E-2</v>
      </c>
      <c r="HE33" s="176">
        <f t="shared" si="22"/>
        <v>1.2807608093463011E-2</v>
      </c>
      <c r="HF33" s="176">
        <f t="shared" si="22"/>
        <v>1.2198038444109043E-2</v>
      </c>
      <c r="HG33" s="176">
        <f t="shared" si="22"/>
        <v>1.1617480859670076E-2</v>
      </c>
      <c r="HH33" s="176">
        <f t="shared" si="22"/>
        <v>1.1064554530075403E-2</v>
      </c>
      <c r="HI33" s="176">
        <f t="shared" si="22"/>
        <v>1.0537944363997756E-2</v>
      </c>
      <c r="HJ33" s="176">
        <f t="shared" si="22"/>
        <v>1.0036397861013145E-2</v>
      </c>
      <c r="HK33" s="176">
        <f t="shared" si="22"/>
        <v>9.5587221326281328E-3</v>
      </c>
      <c r="HL33" s="176">
        <f t="shared" si="22"/>
        <v>9.1037810650893679E-3</v>
      </c>
      <c r="HM33" s="176">
        <f t="shared" si="22"/>
        <v>8.6704926172273284E-3</v>
      </c>
      <c r="HN33" s="176">
        <f t="shared" si="23"/>
        <v>8.2578262469074053E-3</v>
      </c>
      <c r="HO33" s="176">
        <f t="shared" si="23"/>
        <v>7.8648004599673298E-3</v>
      </c>
      <c r="HP33" s="176">
        <f t="shared" si="23"/>
        <v>7.490480475811339E-3</v>
      </c>
      <c r="HQ33" s="176">
        <f t="shared" si="23"/>
        <v>7.133976004108809E-3</v>
      </c>
      <c r="HR33" s="176">
        <f t="shared" si="23"/>
        <v>6.7944391273094774E-3</v>
      </c>
      <c r="HS33" s="176">
        <f t="shared" si="23"/>
        <v>6.4710622839389449E-3</v>
      </c>
      <c r="HT33" s="176">
        <f t="shared" si="23"/>
        <v>6.1630763478778879E-3</v>
      </c>
      <c r="HU33" s="176">
        <f t="shared" si="23"/>
        <v>5.8697487990567185E-3</v>
      </c>
      <c r="HV33" s="176">
        <f t="shared" si="23"/>
        <v>5.5903819812148196E-3</v>
      </c>
      <c r="HW33" s="176">
        <f t="shared" si="23"/>
        <v>5.324311442580585E-3</v>
      </c>
      <c r="HX33" s="176">
        <f t="shared" si="23"/>
        <v>5.070904355525689E-3</v>
      </c>
      <c r="HY33" s="176">
        <f t="shared" si="23"/>
        <v>4.8295580114348664E-3</v>
      </c>
      <c r="HZ33" s="176">
        <f t="shared" si="23"/>
        <v>4.5996983872113864E-3</v>
      </c>
      <c r="IA33" s="176">
        <f t="shared" si="23"/>
        <v>4.3807787800087305E-3</v>
      </c>
      <c r="IB33" s="176">
        <f t="shared" si="23"/>
        <v>4.1722785069413333E-3</v>
      </c>
      <c r="IC33" s="176"/>
      <c r="ID33" s="176"/>
    </row>
    <row r="34" spans="1:238" s="144" customFormat="1">
      <c r="A34" s="188" t="s">
        <v>132</v>
      </c>
      <c r="B34" s="226">
        <f t="shared" si="219"/>
        <v>0</v>
      </c>
      <c r="C34" s="329">
        <f t="shared" si="220"/>
        <v>2785.5703369197163</v>
      </c>
      <c r="D34" s="331">
        <f t="shared" si="225"/>
        <v>2785.5703369197163</v>
      </c>
      <c r="E34" s="227">
        <f t="shared" si="82"/>
        <v>0</v>
      </c>
      <c r="F34" s="228">
        <f t="shared" si="83"/>
        <v>0</v>
      </c>
      <c r="G34" s="227">
        <f t="shared" si="84"/>
        <v>0</v>
      </c>
      <c r="H34" s="228">
        <f t="shared" si="85"/>
        <v>0</v>
      </c>
      <c r="I34" s="227">
        <f t="shared" si="226"/>
        <v>0</v>
      </c>
      <c r="J34" s="176">
        <f t="shared" si="227"/>
        <v>2785.5703369197163</v>
      </c>
      <c r="K34" s="228">
        <f t="shared" si="228"/>
        <v>2785.5703369197163</v>
      </c>
      <c r="L34" s="227">
        <f t="shared" si="86"/>
        <v>0</v>
      </c>
      <c r="M34" s="176">
        <f t="shared" si="87"/>
        <v>2228.4562695357731</v>
      </c>
      <c r="N34" s="228">
        <f t="shared" si="229"/>
        <v>2228.4562695357731</v>
      </c>
      <c r="O34" s="330"/>
      <c r="P34" s="176">
        <f t="shared" ref="P34:Y40" si="243">IF(P$1&gt;VLOOKUP($A34,input,7,FALSE),0,IF(VLOOKUP($A34,input,2,FALSE)="R",(VLOOKUP($A34,input,5,FALSE)*VLOOKUP(P$1,CS_RATE,8,FALSE))/((1+Discount_Rate)^(P$1-1)),IF(VLOOKUP($A34,input,2,FALSE)="C",VLOOKUP($A34,input,5,FALSE)*VLOOKUP(P$1,CS_RATE,6,FALSE)/((1+Discount_Rate)^(P$1-1)),0)))</f>
        <v>0</v>
      </c>
      <c r="Q34" s="176">
        <f t="shared" si="243"/>
        <v>0</v>
      </c>
      <c r="R34" s="176">
        <f t="shared" si="243"/>
        <v>0</v>
      </c>
      <c r="S34" s="176">
        <f t="shared" si="243"/>
        <v>0</v>
      </c>
      <c r="T34" s="176">
        <f t="shared" si="243"/>
        <v>0</v>
      </c>
      <c r="U34" s="176">
        <f t="shared" si="243"/>
        <v>0</v>
      </c>
      <c r="V34" s="176">
        <f t="shared" si="243"/>
        <v>0</v>
      </c>
      <c r="W34" s="176">
        <f t="shared" si="243"/>
        <v>0</v>
      </c>
      <c r="X34" s="176">
        <f t="shared" si="243"/>
        <v>0</v>
      </c>
      <c r="Y34" s="176">
        <f t="shared" si="243"/>
        <v>0</v>
      </c>
      <c r="Z34" s="176">
        <f t="shared" ref="Z34:AI40" si="244">IF(Z$1&gt;VLOOKUP($A34,input,7,FALSE),0,IF(VLOOKUP($A34,input,2,FALSE)="R",(VLOOKUP($A34,input,5,FALSE)*VLOOKUP(Z$1,CS_RATE,8,FALSE))/((1+Discount_Rate)^(Z$1-1)),IF(VLOOKUP($A34,input,2,FALSE)="C",VLOOKUP($A34,input,5,FALSE)*VLOOKUP(Z$1,CS_RATE,6,FALSE)/((1+Discount_Rate)^(Z$1-1)),0)))</f>
        <v>0</v>
      </c>
      <c r="AA34" s="176">
        <f t="shared" si="244"/>
        <v>0</v>
      </c>
      <c r="AB34" s="176">
        <f t="shared" si="244"/>
        <v>0</v>
      </c>
      <c r="AC34" s="176">
        <f t="shared" si="244"/>
        <v>0</v>
      </c>
      <c r="AD34" s="176">
        <f t="shared" si="244"/>
        <v>0</v>
      </c>
      <c r="AE34" s="176">
        <f t="shared" si="244"/>
        <v>0</v>
      </c>
      <c r="AF34" s="176">
        <f t="shared" si="244"/>
        <v>0</v>
      </c>
      <c r="AG34" s="176">
        <f t="shared" si="244"/>
        <v>0</v>
      </c>
      <c r="AH34" s="176">
        <f t="shared" si="244"/>
        <v>0</v>
      </c>
      <c r="AI34" s="176">
        <f t="shared" si="244"/>
        <v>0</v>
      </c>
      <c r="AJ34" s="176">
        <f t="shared" ref="AJ34:AX40" si="245">IF(AJ$1&gt;VLOOKUP($A34,input,7,FALSE),0,IF(VLOOKUP($A34,input,2,FALSE)="R",(VLOOKUP($A34,input,5,FALSE)*VLOOKUP(AJ$1,CS_RATE,8,FALSE))/((1+Discount_Rate)^(AJ$1-1)),IF(VLOOKUP($A34,input,2,FALSE)="C",VLOOKUP($A34,input,5,FALSE)*VLOOKUP(AJ$1,CS_RATE,6,FALSE)/((1+Discount_Rate)^(AJ$1-1)),0)))</f>
        <v>0</v>
      </c>
      <c r="AK34" s="176">
        <f t="shared" si="245"/>
        <v>0</v>
      </c>
      <c r="AL34" s="176">
        <f t="shared" si="245"/>
        <v>0</v>
      </c>
      <c r="AM34" s="176">
        <f t="shared" si="245"/>
        <v>0</v>
      </c>
      <c r="AN34" s="176">
        <f t="shared" si="245"/>
        <v>0</v>
      </c>
      <c r="AO34" s="176">
        <f t="shared" si="245"/>
        <v>0</v>
      </c>
      <c r="AP34" s="176">
        <f t="shared" si="245"/>
        <v>0</v>
      </c>
      <c r="AQ34" s="176">
        <f t="shared" si="245"/>
        <v>0</v>
      </c>
      <c r="AR34" s="176">
        <f t="shared" si="245"/>
        <v>0</v>
      </c>
      <c r="AS34" s="176">
        <f t="shared" si="245"/>
        <v>0</v>
      </c>
      <c r="AT34" s="176">
        <f t="shared" si="245"/>
        <v>0</v>
      </c>
      <c r="AU34" s="176">
        <f t="shared" si="245"/>
        <v>0</v>
      </c>
      <c r="AV34" s="176">
        <f t="shared" si="245"/>
        <v>0</v>
      </c>
      <c r="AW34" s="176">
        <f t="shared" si="245"/>
        <v>0</v>
      </c>
      <c r="AX34" s="176">
        <f t="shared" si="245"/>
        <v>0</v>
      </c>
      <c r="AY34" s="187"/>
      <c r="AZ34" s="176">
        <f t="shared" ref="AZ34:BI40" si="246">IF(AZ$1&gt;VLOOKUP($A34,input,7,FALSE),0,IF(VLOOKUP($A34,input,2,FALSE)="R",(VLOOKUP($A34,input,6,FALSE)*VLOOKUP(AZ$1,CS_RATE,9,FALSE))/((1+Discount_Rate)^(AZ$1-1)),IF(VLOOKUP($A34,input,2,FALSE)="C",VLOOKUP($A34,input,6,FALSE)*VLOOKUP(AZ$1,CS_RATE,7,FALSE)/((1+Discount_Rate)^(AZ$1-1)),0)))</f>
        <v>4.0427006591456434E-2</v>
      </c>
      <c r="BA34" s="176">
        <f t="shared" si="246"/>
        <v>3.8507439261442476E-2</v>
      </c>
      <c r="BB34" s="176">
        <f t="shared" si="246"/>
        <v>3.6709055202026948E-2</v>
      </c>
      <c r="BC34" s="176">
        <f t="shared" si="246"/>
        <v>3.4989745528877507E-2</v>
      </c>
      <c r="BD34" s="176">
        <f t="shared" si="246"/>
        <v>3.3329693277704402E-2</v>
      </c>
      <c r="BE34" s="176">
        <f t="shared" si="246"/>
        <v>3.1742326210770361E-2</v>
      </c>
      <c r="BF34" s="176">
        <f t="shared" si="246"/>
        <v>3.0240392192552038E-2</v>
      </c>
      <c r="BG34" s="176">
        <f t="shared" si="246"/>
        <v>2.8798904469616159E-2</v>
      </c>
      <c r="BH34" s="176">
        <f t="shared" si="246"/>
        <v>2.7424773388223026E-2</v>
      </c>
      <c r="BI34" s="176">
        <f t="shared" si="246"/>
        <v>2.6115171815713021E-2</v>
      </c>
      <c r="BJ34" s="176">
        <f t="shared" ref="BJ34:BS40" si="247">IF(BJ$1&gt;VLOOKUP($A34,input,7,FALSE),0,IF(VLOOKUP($A34,input,2,FALSE)="R",(VLOOKUP($A34,input,6,FALSE)*VLOOKUP(BJ$1,CS_RATE,9,FALSE))/((1+Discount_Rate)^(BJ$1-1)),IF(VLOOKUP($A34,input,2,FALSE)="C",VLOOKUP($A34,input,6,FALSE)*VLOOKUP(BJ$1,CS_RATE,7,FALSE)/((1+Discount_Rate)^(BJ$1-1)),0)))</f>
        <v>2.4870202174029122E-2</v>
      </c>
      <c r="BK34" s="176">
        <f t="shared" si="247"/>
        <v>2.3684583066955985E-2</v>
      </c>
      <c r="BL34" s="176">
        <f t="shared" si="247"/>
        <v>2.2557330976646618E-2</v>
      </c>
      <c r="BM34" s="176">
        <f t="shared" si="247"/>
        <v>2.1483729705163761E-2</v>
      </c>
      <c r="BN34" s="176">
        <f t="shared" si="247"/>
        <v>2.0461225777215167E-2</v>
      </c>
      <c r="BO34" s="176">
        <f t="shared" si="247"/>
        <v>1.9487387248478837E-2</v>
      </c>
      <c r="BP34" s="176">
        <f t="shared" si="247"/>
        <v>1.8559897921416803E-2</v>
      </c>
      <c r="BQ34" s="176">
        <f t="shared" si="247"/>
        <v>1.7676551836383329E-2</v>
      </c>
      <c r="BR34" s="176">
        <f t="shared" si="247"/>
        <v>1.6835248024925274E-2</v>
      </c>
      <c r="BS34" s="176">
        <f t="shared" si="247"/>
        <v>1.6033985512795574E-2</v>
      </c>
      <c r="BT34" s="176">
        <f t="shared" ref="BT34:CH40" si="248">IF(BT$1&gt;VLOOKUP($A34,input,7,FALSE),0,IF(VLOOKUP($A34,input,2,FALSE)="R",(VLOOKUP($A34,input,6,FALSE)*VLOOKUP(BT$1,CS_RATE,9,FALSE))/((1+Discount_Rate)^(BT$1-1)),IF(VLOOKUP($A34,input,2,FALSE)="C",VLOOKUP($A34,input,6,FALSE)*VLOOKUP(BT$1,CS_RATE,7,FALSE)/((1+Discount_Rate)^(BT$1-1)),0)))</f>
        <v>1.5270858560795067E-2</v>
      </c>
      <c r="BU34" s="176">
        <f t="shared" si="248"/>
        <v>1.454405213212326E-2</v>
      </c>
      <c r="BV34" s="176">
        <f t="shared" si="248"/>
        <v>1.3851837575457581E-2</v>
      </c>
      <c r="BW34" s="176">
        <f t="shared" si="248"/>
        <v>1.3192568513493586E-2</v>
      </c>
      <c r="BX34" s="176">
        <f t="shared" si="248"/>
        <v>1.2564676927167407E-2</v>
      </c>
      <c r="BY34" s="176">
        <f t="shared" si="248"/>
        <v>1.1966669426247033E-2</v>
      </c>
      <c r="BZ34" s="176">
        <f t="shared" si="248"/>
        <v>1.1397123697422349E-2</v>
      </c>
      <c r="CA34" s="176">
        <f t="shared" si="248"/>
        <v>1.0854685121445972E-2</v>
      </c>
      <c r="CB34" s="176">
        <f t="shared" si="248"/>
        <v>1.0338063551279038E-2</v>
      </c>
      <c r="CC34" s="176">
        <f t="shared" si="248"/>
        <v>9.8460302435790115E-3</v>
      </c>
      <c r="CD34" s="176">
        <f t="shared" si="248"/>
        <v>9.3774149362313101E-3</v>
      </c>
      <c r="CE34" s="176">
        <f t="shared" si="248"/>
        <v>8.9311030649738849E-3</v>
      </c>
      <c r="CF34" s="176">
        <f t="shared" si="248"/>
        <v>8.5060331124947042E-3</v>
      </c>
      <c r="CG34" s="176">
        <f t="shared" si="248"/>
        <v>8.1011940836971958E-3</v>
      </c>
      <c r="CH34" s="176">
        <f t="shared" si="248"/>
        <v>7.7156231011287759E-3</v>
      </c>
      <c r="CJ34" s="176">
        <v>0</v>
      </c>
      <c r="CK34" s="176">
        <f t="shared" ref="CK34:CT40" si="249">IF(CK$1-1&gt;VLOOKUP($A34,input,7,FALSE),0,IF(VLOOKUP($A34,input,2,FALSE)="R",(VLOOKUP($A34,input,19,FALSE)*VLOOKUP(CK$1,CS_RATE,8,FALSE))/((1+Discount_Rate)^(CK$1-1)),IF(VLOOKUP($A34,input,2,FALSE)="C",VLOOKUP($A34,input,19,FALSE)*VLOOKUP(CK$1,CS_RATE,6,FALSE)/((1+Discount_Rate)^(CK$1-1)),0)))</f>
        <v>0</v>
      </c>
      <c r="CL34" s="176">
        <f t="shared" si="249"/>
        <v>0</v>
      </c>
      <c r="CM34" s="176">
        <f t="shared" si="249"/>
        <v>0</v>
      </c>
      <c r="CN34" s="176">
        <f t="shared" si="249"/>
        <v>0</v>
      </c>
      <c r="CO34" s="176">
        <f t="shared" si="249"/>
        <v>0</v>
      </c>
      <c r="CP34" s="176">
        <f t="shared" si="249"/>
        <v>0</v>
      </c>
      <c r="CQ34" s="176">
        <f t="shared" si="249"/>
        <v>0</v>
      </c>
      <c r="CR34" s="176">
        <f t="shared" si="249"/>
        <v>0</v>
      </c>
      <c r="CS34" s="176">
        <f t="shared" si="249"/>
        <v>0</v>
      </c>
      <c r="CT34" s="176">
        <f t="shared" si="249"/>
        <v>0</v>
      </c>
      <c r="CU34" s="176">
        <f t="shared" ref="CU34:DD40" si="250">IF(CU$1-1&gt;VLOOKUP($A34,input,7,FALSE),0,IF(VLOOKUP($A34,input,2,FALSE)="R",(VLOOKUP($A34,input,19,FALSE)*VLOOKUP(CU$1,CS_RATE,8,FALSE))/((1+Discount_Rate)^(CU$1-1)),IF(VLOOKUP($A34,input,2,FALSE)="C",VLOOKUP($A34,input,19,FALSE)*VLOOKUP(CU$1,CS_RATE,6,FALSE)/((1+Discount_Rate)^(CU$1-1)),0)))</f>
        <v>0</v>
      </c>
      <c r="CV34" s="176">
        <f t="shared" si="250"/>
        <v>0</v>
      </c>
      <c r="CW34" s="176">
        <f t="shared" si="250"/>
        <v>0</v>
      </c>
      <c r="CX34" s="176">
        <f t="shared" si="250"/>
        <v>0</v>
      </c>
      <c r="CY34" s="176">
        <f t="shared" si="250"/>
        <v>0</v>
      </c>
      <c r="CZ34" s="176">
        <f t="shared" si="250"/>
        <v>0</v>
      </c>
      <c r="DA34" s="176">
        <f t="shared" si="250"/>
        <v>0</v>
      </c>
      <c r="DB34" s="176">
        <f t="shared" si="250"/>
        <v>0</v>
      </c>
      <c r="DC34" s="176">
        <f t="shared" si="250"/>
        <v>0</v>
      </c>
      <c r="DD34" s="176">
        <f t="shared" si="250"/>
        <v>0</v>
      </c>
      <c r="DE34" s="176">
        <f t="shared" ref="DE34:DS40" si="251">IF(DE$1-1&gt;VLOOKUP($A34,input,7,FALSE),0,IF(VLOOKUP($A34,input,2,FALSE)="R",(VLOOKUP($A34,input,19,FALSE)*VLOOKUP(DE$1,CS_RATE,8,FALSE))/((1+Discount_Rate)^(DE$1-1)),IF(VLOOKUP($A34,input,2,FALSE)="C",VLOOKUP($A34,input,19,FALSE)*VLOOKUP(DE$1,CS_RATE,6,FALSE)/((1+Discount_Rate)^(DE$1-1)),0)))</f>
        <v>0</v>
      </c>
      <c r="DF34" s="176">
        <f t="shared" si="251"/>
        <v>0</v>
      </c>
      <c r="DG34" s="176">
        <f t="shared" si="251"/>
        <v>0</v>
      </c>
      <c r="DH34" s="176">
        <f t="shared" si="251"/>
        <v>0</v>
      </c>
      <c r="DI34" s="176">
        <f t="shared" si="251"/>
        <v>0</v>
      </c>
      <c r="DJ34" s="176">
        <f t="shared" si="251"/>
        <v>0</v>
      </c>
      <c r="DK34" s="176">
        <f t="shared" si="251"/>
        <v>0</v>
      </c>
      <c r="DL34" s="176">
        <f t="shared" si="251"/>
        <v>0</v>
      </c>
      <c r="DM34" s="176">
        <f t="shared" si="251"/>
        <v>0</v>
      </c>
      <c r="DN34" s="176">
        <f t="shared" si="251"/>
        <v>0</v>
      </c>
      <c r="DO34" s="176">
        <f t="shared" si="251"/>
        <v>0</v>
      </c>
      <c r="DP34" s="176">
        <f t="shared" si="251"/>
        <v>0</v>
      </c>
      <c r="DQ34" s="176">
        <f t="shared" si="251"/>
        <v>0</v>
      </c>
      <c r="DR34" s="176">
        <f t="shared" si="251"/>
        <v>0</v>
      </c>
      <c r="DS34" s="176">
        <f t="shared" si="251"/>
        <v>0</v>
      </c>
      <c r="DT34" s="187"/>
      <c r="DU34" s="176">
        <v>0</v>
      </c>
      <c r="DV34" s="176">
        <f t="shared" ref="DV34:EE40" si="252">IF(DV$1-1&gt;VLOOKUP($A34,input,7,FALSE),0,IF(VLOOKUP($A34,input,2,FALSE)="R",(VLOOKUP($A34,input,20,FALSE)*VLOOKUP(DV$1,CS_RATE,9,FALSE))/((1+Discount_Rate)^(DV$1-1)),IF(VLOOKUP($A34,input,2,FALSE)="C",VLOOKUP($A34,input,20,FALSE)*VLOOKUP(DV$1,CS_RATE,7,FALSE)/((1+Discount_Rate)^(DV$1-1)),0)))</f>
        <v>3.8507439261442476E-2</v>
      </c>
      <c r="DW34" s="176">
        <f t="shared" si="252"/>
        <v>3.6709055202026948E-2</v>
      </c>
      <c r="DX34" s="176">
        <f t="shared" si="252"/>
        <v>3.4989745528877507E-2</v>
      </c>
      <c r="DY34" s="176">
        <f t="shared" si="252"/>
        <v>3.3329693277704402E-2</v>
      </c>
      <c r="DZ34" s="176">
        <f t="shared" si="252"/>
        <v>3.1742326210770361E-2</v>
      </c>
      <c r="EA34" s="176">
        <f t="shared" si="252"/>
        <v>3.0240392192552038E-2</v>
      </c>
      <c r="EB34" s="176">
        <f t="shared" si="252"/>
        <v>2.8798904469616159E-2</v>
      </c>
      <c r="EC34" s="176">
        <f t="shared" si="252"/>
        <v>2.7424773388223026E-2</v>
      </c>
      <c r="ED34" s="176">
        <f t="shared" si="252"/>
        <v>2.6115171815713021E-2</v>
      </c>
      <c r="EE34" s="176">
        <f t="shared" si="252"/>
        <v>2.4870202174029122E-2</v>
      </c>
      <c r="EF34" s="176">
        <f t="shared" ref="EF34:EO40" si="253">IF(EF$1-1&gt;VLOOKUP($A34,input,7,FALSE),0,IF(VLOOKUP($A34,input,2,FALSE)="R",(VLOOKUP($A34,input,20,FALSE)*VLOOKUP(EF$1,CS_RATE,9,FALSE))/((1+Discount_Rate)^(EF$1-1)),IF(VLOOKUP($A34,input,2,FALSE)="C",VLOOKUP($A34,input,20,FALSE)*VLOOKUP(EF$1,CS_RATE,7,FALSE)/((1+Discount_Rate)^(EF$1-1)),0)))</f>
        <v>2.3684583066955985E-2</v>
      </c>
      <c r="EG34" s="176">
        <f t="shared" si="253"/>
        <v>2.2557330976646618E-2</v>
      </c>
      <c r="EH34" s="176">
        <f t="shared" si="253"/>
        <v>2.1483729705163761E-2</v>
      </c>
      <c r="EI34" s="176">
        <f t="shared" si="253"/>
        <v>2.0461225777215167E-2</v>
      </c>
      <c r="EJ34" s="176">
        <f t="shared" si="253"/>
        <v>1.9487387248478837E-2</v>
      </c>
      <c r="EK34" s="176">
        <f t="shared" si="253"/>
        <v>1.8559897921416803E-2</v>
      </c>
      <c r="EL34" s="176">
        <f t="shared" si="253"/>
        <v>1.7676551836383329E-2</v>
      </c>
      <c r="EM34" s="176">
        <f t="shared" si="253"/>
        <v>1.6835248024925274E-2</v>
      </c>
      <c r="EN34" s="176">
        <f t="shared" si="253"/>
        <v>1.6033985512795574E-2</v>
      </c>
      <c r="EO34" s="176">
        <f t="shared" si="253"/>
        <v>1.5270858560795067E-2</v>
      </c>
      <c r="EP34" s="176">
        <f t="shared" ref="EP34:FD40" si="254">IF(EP$1-1&gt;VLOOKUP($A34,input,7,FALSE),0,IF(VLOOKUP($A34,input,2,FALSE)="R",(VLOOKUP($A34,input,20,FALSE)*VLOOKUP(EP$1,CS_RATE,9,FALSE))/((1+Discount_Rate)^(EP$1-1)),IF(VLOOKUP($A34,input,2,FALSE)="C",VLOOKUP($A34,input,20,FALSE)*VLOOKUP(EP$1,CS_RATE,7,FALSE)/((1+Discount_Rate)^(EP$1-1)),0)))</f>
        <v>1.454405213212326E-2</v>
      </c>
      <c r="EQ34" s="176">
        <f t="shared" si="254"/>
        <v>1.3851837575457581E-2</v>
      </c>
      <c r="ER34" s="176">
        <f t="shared" si="254"/>
        <v>1.3192568513493586E-2</v>
      </c>
      <c r="ES34" s="176">
        <f t="shared" si="254"/>
        <v>1.2564676927167407E-2</v>
      </c>
      <c r="ET34" s="176">
        <f t="shared" si="254"/>
        <v>1.1966669426247033E-2</v>
      </c>
      <c r="EU34" s="176">
        <f t="shared" si="254"/>
        <v>1.1397123697422349E-2</v>
      </c>
      <c r="EV34" s="176">
        <f t="shared" si="254"/>
        <v>1.0854685121445972E-2</v>
      </c>
      <c r="EW34" s="176">
        <f t="shared" si="254"/>
        <v>1.0338063551279038E-2</v>
      </c>
      <c r="EX34" s="176">
        <f t="shared" si="254"/>
        <v>9.8460302435790115E-3</v>
      </c>
      <c r="EY34" s="176">
        <f t="shared" si="254"/>
        <v>9.3774149362313101E-3</v>
      </c>
      <c r="EZ34" s="176">
        <f t="shared" si="254"/>
        <v>8.9311030649738849E-3</v>
      </c>
      <c r="FA34" s="176">
        <f t="shared" si="254"/>
        <v>8.5060331124947042E-3</v>
      </c>
      <c r="FB34" s="176">
        <f t="shared" si="254"/>
        <v>8.1011940836971958E-3</v>
      </c>
      <c r="FC34" s="176">
        <f t="shared" si="254"/>
        <v>7.7156231011287759E-3</v>
      </c>
      <c r="FD34" s="176">
        <f t="shared" si="254"/>
        <v>7.3484031148533541E-3</v>
      </c>
      <c r="FF34" s="176">
        <v>0</v>
      </c>
      <c r="FG34" s="176">
        <v>0</v>
      </c>
      <c r="FH34" s="176">
        <f t="shared" ref="FH34:FQ40" si="255">IF(FH$1-2&gt;VLOOKUP($A34,input,7,FALSE),0,IF(VLOOKUP($A34,input,2,FALSE)="R",(VLOOKUP($A34,input,33,FALSE)*VLOOKUP(FH$1,CS_RATE,8,FALSE))/((1+Discount_Rate)^(FH$1-1)),IF(VLOOKUP($A34,input,2,FALSE)="C",VLOOKUP($A34,input,33,FALSE)*VLOOKUP(FH$1,CS_RATE,6,FALSE)/((1+Discount_Rate)^(FH$1-1)),0)))</f>
        <v>0</v>
      </c>
      <c r="FI34" s="176">
        <f t="shared" si="255"/>
        <v>0</v>
      </c>
      <c r="FJ34" s="176">
        <f t="shared" si="255"/>
        <v>0</v>
      </c>
      <c r="FK34" s="176">
        <f t="shared" si="255"/>
        <v>0</v>
      </c>
      <c r="FL34" s="176">
        <f t="shared" si="255"/>
        <v>0</v>
      </c>
      <c r="FM34" s="176">
        <f t="shared" si="255"/>
        <v>0</v>
      </c>
      <c r="FN34" s="176">
        <f t="shared" si="255"/>
        <v>0</v>
      </c>
      <c r="FO34" s="176">
        <f t="shared" si="255"/>
        <v>0</v>
      </c>
      <c r="FP34" s="176">
        <f t="shared" si="255"/>
        <v>0</v>
      </c>
      <c r="FQ34" s="176">
        <f t="shared" si="255"/>
        <v>0</v>
      </c>
      <c r="FR34" s="176">
        <f t="shared" ref="FR34:GA40" si="256">IF(FR$1-2&gt;VLOOKUP($A34,input,7,FALSE),0,IF(VLOOKUP($A34,input,2,FALSE)="R",(VLOOKUP($A34,input,33,FALSE)*VLOOKUP(FR$1,CS_RATE,8,FALSE))/((1+Discount_Rate)^(FR$1-1)),IF(VLOOKUP($A34,input,2,FALSE)="C",VLOOKUP($A34,input,33,FALSE)*VLOOKUP(FR$1,CS_RATE,6,FALSE)/((1+Discount_Rate)^(FR$1-1)),0)))</f>
        <v>0</v>
      </c>
      <c r="FS34" s="176">
        <f t="shared" si="256"/>
        <v>0</v>
      </c>
      <c r="FT34" s="176">
        <f t="shared" si="256"/>
        <v>0</v>
      </c>
      <c r="FU34" s="176">
        <f t="shared" si="256"/>
        <v>0</v>
      </c>
      <c r="FV34" s="176">
        <f t="shared" si="256"/>
        <v>0</v>
      </c>
      <c r="FW34" s="176">
        <f t="shared" si="256"/>
        <v>0</v>
      </c>
      <c r="FX34" s="176">
        <f t="shared" si="256"/>
        <v>0</v>
      </c>
      <c r="FY34" s="176">
        <f t="shared" si="256"/>
        <v>0</v>
      </c>
      <c r="FZ34" s="176">
        <f t="shared" si="256"/>
        <v>0</v>
      </c>
      <c r="GA34" s="176">
        <f t="shared" si="256"/>
        <v>0</v>
      </c>
      <c r="GB34" s="176">
        <f t="shared" ref="GB34:GP40" si="257">IF(GB$1-2&gt;VLOOKUP($A34,input,7,FALSE),0,IF(VLOOKUP($A34,input,2,FALSE)="R",(VLOOKUP($A34,input,33,FALSE)*VLOOKUP(GB$1,CS_RATE,8,FALSE))/((1+Discount_Rate)^(GB$1-1)),IF(VLOOKUP($A34,input,2,FALSE)="C",VLOOKUP($A34,input,33,FALSE)*VLOOKUP(GB$1,CS_RATE,6,FALSE)/((1+Discount_Rate)^(GB$1-1)),0)))</f>
        <v>0</v>
      </c>
      <c r="GC34" s="176">
        <f t="shared" si="257"/>
        <v>0</v>
      </c>
      <c r="GD34" s="176">
        <f t="shared" si="257"/>
        <v>0</v>
      </c>
      <c r="GE34" s="176">
        <f t="shared" si="257"/>
        <v>0</v>
      </c>
      <c r="GF34" s="176">
        <f t="shared" si="257"/>
        <v>0</v>
      </c>
      <c r="GG34" s="176">
        <f t="shared" si="257"/>
        <v>0</v>
      </c>
      <c r="GH34" s="176">
        <f t="shared" si="257"/>
        <v>0</v>
      </c>
      <c r="GI34" s="176">
        <f t="shared" si="257"/>
        <v>0</v>
      </c>
      <c r="GJ34" s="176">
        <f t="shared" si="257"/>
        <v>0</v>
      </c>
      <c r="GK34" s="176">
        <f t="shared" si="257"/>
        <v>0</v>
      </c>
      <c r="GL34" s="176">
        <f t="shared" si="257"/>
        <v>0</v>
      </c>
      <c r="GM34" s="176">
        <f t="shared" si="257"/>
        <v>0</v>
      </c>
      <c r="GN34" s="176">
        <f t="shared" si="257"/>
        <v>0</v>
      </c>
      <c r="GO34" s="176">
        <f t="shared" si="257"/>
        <v>0</v>
      </c>
      <c r="GP34" s="176">
        <f t="shared" si="257"/>
        <v>0</v>
      </c>
      <c r="GQ34" s="187"/>
      <c r="GR34" s="176">
        <v>0</v>
      </c>
      <c r="GS34" s="176">
        <v>0</v>
      </c>
      <c r="GT34" s="176">
        <f t="shared" ref="GT34:HC40" si="258">IF(GT$1-2&gt;VLOOKUP($A34,input,7,FALSE),0,IF(VLOOKUP($A34,input,2,FALSE)="R",(VLOOKUP($A34,input,34,FALSE)*VLOOKUP(GT$1,CS_RATE,9,FALSE))/((1+Discount_Rate)^(GT$1-1)),IF(VLOOKUP($A34,input,2,FALSE)="C",VLOOKUP($A34,input,34,FALSE)*VLOOKUP(GT$1,CS_RATE,7,FALSE)/((1+Discount_Rate)^(GT$1-1)),0)))</f>
        <v>3.6709055202026948E-2</v>
      </c>
      <c r="GU34" s="176">
        <f t="shared" si="258"/>
        <v>3.4989745528877507E-2</v>
      </c>
      <c r="GV34" s="176">
        <f t="shared" si="258"/>
        <v>3.3329693277704402E-2</v>
      </c>
      <c r="GW34" s="176">
        <f t="shared" si="258"/>
        <v>3.1742326210770361E-2</v>
      </c>
      <c r="GX34" s="176">
        <f t="shared" si="258"/>
        <v>3.0240392192552038E-2</v>
      </c>
      <c r="GY34" s="176">
        <f t="shared" si="258"/>
        <v>2.8798904469616159E-2</v>
      </c>
      <c r="GZ34" s="176">
        <f t="shared" si="258"/>
        <v>2.7424773388223026E-2</v>
      </c>
      <c r="HA34" s="176">
        <f t="shared" si="258"/>
        <v>2.6115171815713021E-2</v>
      </c>
      <c r="HB34" s="176">
        <f t="shared" si="258"/>
        <v>2.4870202174029122E-2</v>
      </c>
      <c r="HC34" s="176">
        <f t="shared" si="258"/>
        <v>2.3684583066955985E-2</v>
      </c>
      <c r="HD34" s="176">
        <f t="shared" ref="HD34:HM40" si="259">IF(HD$1-2&gt;VLOOKUP($A34,input,7,FALSE),0,IF(VLOOKUP($A34,input,2,FALSE)="R",(VLOOKUP($A34,input,34,FALSE)*VLOOKUP(HD$1,CS_RATE,9,FALSE))/((1+Discount_Rate)^(HD$1-1)),IF(VLOOKUP($A34,input,2,FALSE)="C",VLOOKUP($A34,input,34,FALSE)*VLOOKUP(HD$1,CS_RATE,7,FALSE)/((1+Discount_Rate)^(HD$1-1)),0)))</f>
        <v>2.2557330976646618E-2</v>
      </c>
      <c r="HE34" s="176">
        <f t="shared" si="259"/>
        <v>2.1483729705163761E-2</v>
      </c>
      <c r="HF34" s="176">
        <f t="shared" si="259"/>
        <v>2.0461225777215167E-2</v>
      </c>
      <c r="HG34" s="176">
        <f t="shared" si="259"/>
        <v>1.9487387248478837E-2</v>
      </c>
      <c r="HH34" s="176">
        <f t="shared" si="259"/>
        <v>1.8559897921416803E-2</v>
      </c>
      <c r="HI34" s="176">
        <f t="shared" si="259"/>
        <v>1.7676551836383329E-2</v>
      </c>
      <c r="HJ34" s="176">
        <f t="shared" si="259"/>
        <v>1.6835248024925274E-2</v>
      </c>
      <c r="HK34" s="176">
        <f t="shared" si="259"/>
        <v>1.6033985512795574E-2</v>
      </c>
      <c r="HL34" s="176">
        <f t="shared" si="259"/>
        <v>1.5270858560795067E-2</v>
      </c>
      <c r="HM34" s="176">
        <f t="shared" si="259"/>
        <v>1.454405213212326E-2</v>
      </c>
      <c r="HN34" s="176">
        <f t="shared" ref="HN34:IB40" si="260">IF(HN$1-2&gt;VLOOKUP($A34,input,7,FALSE),0,IF(VLOOKUP($A34,input,2,FALSE)="R",(VLOOKUP($A34,input,34,FALSE)*VLOOKUP(HN$1,CS_RATE,9,FALSE))/((1+Discount_Rate)^(HN$1-1)),IF(VLOOKUP($A34,input,2,FALSE)="C",VLOOKUP($A34,input,34,FALSE)*VLOOKUP(HN$1,CS_RATE,7,FALSE)/((1+Discount_Rate)^(HN$1-1)),0)))</f>
        <v>1.3851837575457581E-2</v>
      </c>
      <c r="HO34" s="176">
        <f t="shared" si="260"/>
        <v>1.3192568513493586E-2</v>
      </c>
      <c r="HP34" s="176">
        <f t="shared" si="260"/>
        <v>1.2564676927167407E-2</v>
      </c>
      <c r="HQ34" s="176">
        <f t="shared" si="260"/>
        <v>1.1966669426247033E-2</v>
      </c>
      <c r="HR34" s="176">
        <f t="shared" si="260"/>
        <v>1.1397123697422349E-2</v>
      </c>
      <c r="HS34" s="176">
        <f t="shared" si="260"/>
        <v>1.0854685121445972E-2</v>
      </c>
      <c r="HT34" s="176">
        <f t="shared" si="260"/>
        <v>1.0338063551279038E-2</v>
      </c>
      <c r="HU34" s="176">
        <f t="shared" si="260"/>
        <v>9.8460302435790115E-3</v>
      </c>
      <c r="HV34" s="176">
        <f t="shared" si="260"/>
        <v>9.3774149362313101E-3</v>
      </c>
      <c r="HW34" s="176">
        <f t="shared" si="260"/>
        <v>8.9311030649738849E-3</v>
      </c>
      <c r="HX34" s="176">
        <f t="shared" si="260"/>
        <v>8.5060331124947042E-3</v>
      </c>
      <c r="HY34" s="176">
        <f t="shared" si="260"/>
        <v>8.1011940836971958E-3</v>
      </c>
      <c r="HZ34" s="176">
        <f t="shared" si="260"/>
        <v>7.7156231011287759E-3</v>
      </c>
      <c r="IA34" s="176">
        <f t="shared" si="260"/>
        <v>7.3484031148533541E-3</v>
      </c>
      <c r="IB34" s="176">
        <f t="shared" si="260"/>
        <v>6.9986607213209468E-3</v>
      </c>
      <c r="IC34" s="176"/>
      <c r="ID34" s="176"/>
    </row>
    <row r="35" spans="1:238" s="144" customFormat="1">
      <c r="A35" s="188" t="s">
        <v>133</v>
      </c>
      <c r="B35" s="226">
        <f t="shared" si="219"/>
        <v>0</v>
      </c>
      <c r="C35" s="329">
        <f t="shared" si="220"/>
        <v>1632.8908956576979</v>
      </c>
      <c r="D35" s="331">
        <f t="shared" si="225"/>
        <v>1632.8908956576979</v>
      </c>
      <c r="E35" s="227">
        <f t="shared" si="82"/>
        <v>0</v>
      </c>
      <c r="F35" s="228">
        <f t="shared" si="83"/>
        <v>0</v>
      </c>
      <c r="G35" s="227">
        <f t="shared" si="84"/>
        <v>0</v>
      </c>
      <c r="H35" s="228">
        <f t="shared" si="85"/>
        <v>0</v>
      </c>
      <c r="I35" s="227">
        <f t="shared" si="226"/>
        <v>0</v>
      </c>
      <c r="J35" s="176">
        <f t="shared" si="227"/>
        <v>1632.8908956576979</v>
      </c>
      <c r="K35" s="228">
        <f t="shared" si="228"/>
        <v>1632.8908956576979</v>
      </c>
      <c r="L35" s="227">
        <f t="shared" si="86"/>
        <v>0</v>
      </c>
      <c r="M35" s="176">
        <f t="shared" si="87"/>
        <v>1306.3127165261585</v>
      </c>
      <c r="N35" s="228">
        <f t="shared" si="229"/>
        <v>1306.3127165261585</v>
      </c>
      <c r="O35" s="330"/>
      <c r="P35" s="176">
        <f t="shared" si="243"/>
        <v>0</v>
      </c>
      <c r="Q35" s="176">
        <f t="shared" si="243"/>
        <v>0</v>
      </c>
      <c r="R35" s="176">
        <f t="shared" si="243"/>
        <v>0</v>
      </c>
      <c r="S35" s="176">
        <f t="shared" si="243"/>
        <v>0</v>
      </c>
      <c r="T35" s="176">
        <f t="shared" si="243"/>
        <v>0</v>
      </c>
      <c r="U35" s="176">
        <f t="shared" si="243"/>
        <v>0</v>
      </c>
      <c r="V35" s="176">
        <f t="shared" si="243"/>
        <v>0</v>
      </c>
      <c r="W35" s="176">
        <f t="shared" si="243"/>
        <v>0</v>
      </c>
      <c r="X35" s="176">
        <f t="shared" si="243"/>
        <v>0</v>
      </c>
      <c r="Y35" s="176">
        <f t="shared" si="243"/>
        <v>0</v>
      </c>
      <c r="Z35" s="176">
        <f t="shared" si="244"/>
        <v>0</v>
      </c>
      <c r="AA35" s="176">
        <f t="shared" si="244"/>
        <v>0</v>
      </c>
      <c r="AB35" s="176">
        <f t="shared" si="244"/>
        <v>0</v>
      </c>
      <c r="AC35" s="176">
        <f t="shared" si="244"/>
        <v>0</v>
      </c>
      <c r="AD35" s="176">
        <f t="shared" si="244"/>
        <v>0</v>
      </c>
      <c r="AE35" s="176">
        <f t="shared" si="244"/>
        <v>0</v>
      </c>
      <c r="AF35" s="176">
        <f t="shared" si="244"/>
        <v>0</v>
      </c>
      <c r="AG35" s="176">
        <f t="shared" si="244"/>
        <v>0</v>
      </c>
      <c r="AH35" s="176">
        <f t="shared" si="244"/>
        <v>0</v>
      </c>
      <c r="AI35" s="176">
        <f t="shared" si="244"/>
        <v>0</v>
      </c>
      <c r="AJ35" s="176">
        <f t="shared" si="245"/>
        <v>0</v>
      </c>
      <c r="AK35" s="176">
        <f t="shared" si="245"/>
        <v>0</v>
      </c>
      <c r="AL35" s="176">
        <f t="shared" si="245"/>
        <v>0</v>
      </c>
      <c r="AM35" s="176">
        <f t="shared" si="245"/>
        <v>0</v>
      </c>
      <c r="AN35" s="176">
        <f t="shared" si="245"/>
        <v>0</v>
      </c>
      <c r="AO35" s="176">
        <f t="shared" si="245"/>
        <v>0</v>
      </c>
      <c r="AP35" s="176">
        <f t="shared" si="245"/>
        <v>0</v>
      </c>
      <c r="AQ35" s="176">
        <f t="shared" si="245"/>
        <v>0</v>
      </c>
      <c r="AR35" s="176">
        <f t="shared" si="245"/>
        <v>0</v>
      </c>
      <c r="AS35" s="176">
        <f t="shared" si="245"/>
        <v>0</v>
      </c>
      <c r="AT35" s="176">
        <f t="shared" si="245"/>
        <v>0</v>
      </c>
      <c r="AU35" s="176">
        <f t="shared" si="245"/>
        <v>0</v>
      </c>
      <c r="AV35" s="176">
        <f t="shared" si="245"/>
        <v>0</v>
      </c>
      <c r="AW35" s="176">
        <f t="shared" si="245"/>
        <v>0</v>
      </c>
      <c r="AX35" s="176">
        <f t="shared" si="245"/>
        <v>0</v>
      </c>
      <c r="AY35" s="187"/>
      <c r="AZ35" s="176">
        <f t="shared" si="246"/>
        <v>5.1894282499609944E-2</v>
      </c>
      <c r="BA35" s="176">
        <f t="shared" si="246"/>
        <v>4.9430222513486263E-2</v>
      </c>
      <c r="BB35" s="176">
        <f t="shared" si="246"/>
        <v>4.712171989875575E-2</v>
      </c>
      <c r="BC35" s="176">
        <f t="shared" si="246"/>
        <v>4.4914721424087964E-2</v>
      </c>
      <c r="BD35" s="176">
        <f t="shared" si="246"/>
        <v>4.2783788967053253E-2</v>
      </c>
      <c r="BE35" s="176">
        <f t="shared" si="246"/>
        <v>4.0746159126325419E-2</v>
      </c>
      <c r="BF35" s="176">
        <f t="shared" si="246"/>
        <v>3.8818195747170166E-2</v>
      </c>
      <c r="BG35" s="176">
        <f t="shared" si="246"/>
        <v>3.6967824487439974E-2</v>
      </c>
      <c r="BH35" s="176">
        <f t="shared" si="246"/>
        <v>3.5203915839690139E-2</v>
      </c>
      <c r="BI35" s="176">
        <f t="shared" si="246"/>
        <v>3.352284074420854E-2</v>
      </c>
      <c r="BJ35" s="176">
        <f t="shared" si="247"/>
        <v>3.1924730675316232E-2</v>
      </c>
      <c r="BK35" s="176">
        <f t="shared" si="247"/>
        <v>3.040280614844831E-2</v>
      </c>
      <c r="BL35" s="176">
        <f t="shared" si="247"/>
        <v>2.8955804667137725E-2</v>
      </c>
      <c r="BM35" s="176">
        <f t="shared" si="247"/>
        <v>2.75776722657631E-2</v>
      </c>
      <c r="BN35" s="176">
        <f t="shared" si="247"/>
        <v>2.6265131165944474E-2</v>
      </c>
      <c r="BO35" s="176">
        <f t="shared" si="247"/>
        <v>2.5015059592999277E-2</v>
      </c>
      <c r="BP35" s="176">
        <f t="shared" si="247"/>
        <v>2.3824484351049457E-2</v>
      </c>
      <c r="BQ35" s="176">
        <f t="shared" si="247"/>
        <v>2.26905737515113E-2</v>
      </c>
      <c r="BR35" s="176">
        <f t="shared" si="247"/>
        <v>2.1610630878149274E-2</v>
      </c>
      <c r="BS35" s="176">
        <f t="shared" si="247"/>
        <v>2.0582087172675092E-2</v>
      </c>
      <c r="BT35" s="176">
        <f t="shared" si="248"/>
        <v>1.960249632563598E-2</v>
      </c>
      <c r="BU35" s="176">
        <f t="shared" si="248"/>
        <v>1.8669528458062076E-2</v>
      </c>
      <c r="BV35" s="176">
        <f t="shared" si="248"/>
        <v>1.7780964580034496E-2</v>
      </c>
      <c r="BW35" s="176">
        <f t="shared" si="248"/>
        <v>1.6934691312994174E-2</v>
      </c>
      <c r="BX35" s="176">
        <f t="shared" si="248"/>
        <v>1.6128695863238934E-2</v>
      </c>
      <c r="BY35" s="176">
        <f t="shared" si="248"/>
        <v>1.5361061234653644E-2</v>
      </c>
      <c r="BZ35" s="176">
        <f t="shared" si="248"/>
        <v>1.4629961669287345E-2</v>
      </c>
      <c r="CA35" s="176">
        <f t="shared" si="248"/>
        <v>1.3933658304933054E-2</v>
      </c>
      <c r="CB35" s="176">
        <f t="shared" si="248"/>
        <v>1.3270495039382227E-2</v>
      </c>
      <c r="CC35" s="176">
        <f t="shared" si="248"/>
        <v>1.2638894591517288E-2</v>
      </c>
      <c r="CD35" s="176">
        <f t="shared" si="248"/>
        <v>1.2037354749873847E-2</v>
      </c>
      <c r="CE35" s="176">
        <f t="shared" si="248"/>
        <v>1.1464444799750131E-2</v>
      </c>
      <c r="CF35" s="176">
        <f t="shared" si="248"/>
        <v>1.0918802120365797E-2</v>
      </c>
      <c r="CG35" s="176">
        <f t="shared" si="248"/>
        <v>1.0399128943976691E-2</v>
      </c>
      <c r="CH35" s="176">
        <f t="shared" si="248"/>
        <v>9.9041892692374196E-3</v>
      </c>
      <c r="CJ35" s="176">
        <v>0</v>
      </c>
      <c r="CK35" s="176">
        <f t="shared" si="249"/>
        <v>0</v>
      </c>
      <c r="CL35" s="176">
        <f t="shared" si="249"/>
        <v>0</v>
      </c>
      <c r="CM35" s="176">
        <f t="shared" si="249"/>
        <v>0</v>
      </c>
      <c r="CN35" s="176">
        <f t="shared" si="249"/>
        <v>0</v>
      </c>
      <c r="CO35" s="176">
        <f t="shared" si="249"/>
        <v>0</v>
      </c>
      <c r="CP35" s="176">
        <f t="shared" si="249"/>
        <v>0</v>
      </c>
      <c r="CQ35" s="176">
        <f t="shared" si="249"/>
        <v>0</v>
      </c>
      <c r="CR35" s="176">
        <f t="shared" si="249"/>
        <v>0</v>
      </c>
      <c r="CS35" s="176">
        <f t="shared" si="249"/>
        <v>0</v>
      </c>
      <c r="CT35" s="176">
        <f t="shared" si="249"/>
        <v>0</v>
      </c>
      <c r="CU35" s="176">
        <f t="shared" si="250"/>
        <v>0</v>
      </c>
      <c r="CV35" s="176">
        <f t="shared" si="250"/>
        <v>0</v>
      </c>
      <c r="CW35" s="176">
        <f t="shared" si="250"/>
        <v>0</v>
      </c>
      <c r="CX35" s="176">
        <f t="shared" si="250"/>
        <v>0</v>
      </c>
      <c r="CY35" s="176">
        <f t="shared" si="250"/>
        <v>0</v>
      </c>
      <c r="CZ35" s="176">
        <f t="shared" si="250"/>
        <v>0</v>
      </c>
      <c r="DA35" s="176">
        <f t="shared" si="250"/>
        <v>0</v>
      </c>
      <c r="DB35" s="176">
        <f t="shared" si="250"/>
        <v>0</v>
      </c>
      <c r="DC35" s="176">
        <f t="shared" si="250"/>
        <v>0</v>
      </c>
      <c r="DD35" s="176">
        <f t="shared" si="250"/>
        <v>0</v>
      </c>
      <c r="DE35" s="176">
        <f t="shared" si="251"/>
        <v>0</v>
      </c>
      <c r="DF35" s="176">
        <f t="shared" si="251"/>
        <v>0</v>
      </c>
      <c r="DG35" s="176">
        <f t="shared" si="251"/>
        <v>0</v>
      </c>
      <c r="DH35" s="176">
        <f t="shared" si="251"/>
        <v>0</v>
      </c>
      <c r="DI35" s="176">
        <f t="shared" si="251"/>
        <v>0</v>
      </c>
      <c r="DJ35" s="176">
        <f t="shared" si="251"/>
        <v>0</v>
      </c>
      <c r="DK35" s="176">
        <f t="shared" si="251"/>
        <v>0</v>
      </c>
      <c r="DL35" s="176">
        <f t="shared" si="251"/>
        <v>0</v>
      </c>
      <c r="DM35" s="176">
        <f t="shared" si="251"/>
        <v>0</v>
      </c>
      <c r="DN35" s="176">
        <f t="shared" si="251"/>
        <v>0</v>
      </c>
      <c r="DO35" s="176">
        <f t="shared" si="251"/>
        <v>0</v>
      </c>
      <c r="DP35" s="176">
        <f t="shared" si="251"/>
        <v>0</v>
      </c>
      <c r="DQ35" s="176">
        <f t="shared" si="251"/>
        <v>0</v>
      </c>
      <c r="DR35" s="176">
        <f t="shared" si="251"/>
        <v>0</v>
      </c>
      <c r="DS35" s="176">
        <f t="shared" si="251"/>
        <v>0</v>
      </c>
      <c r="DT35" s="187"/>
      <c r="DU35" s="176">
        <v>0</v>
      </c>
      <c r="DV35" s="176">
        <f t="shared" si="252"/>
        <v>4.9430222513486263E-2</v>
      </c>
      <c r="DW35" s="176">
        <f t="shared" si="252"/>
        <v>4.712171989875575E-2</v>
      </c>
      <c r="DX35" s="176">
        <f t="shared" si="252"/>
        <v>4.4914721424087964E-2</v>
      </c>
      <c r="DY35" s="176">
        <f t="shared" si="252"/>
        <v>4.2783788967053253E-2</v>
      </c>
      <c r="DZ35" s="176">
        <f t="shared" si="252"/>
        <v>4.0746159126325419E-2</v>
      </c>
      <c r="EA35" s="176">
        <f t="shared" si="252"/>
        <v>3.8818195747170166E-2</v>
      </c>
      <c r="EB35" s="176">
        <f t="shared" si="252"/>
        <v>3.6967824487439974E-2</v>
      </c>
      <c r="EC35" s="176">
        <f t="shared" si="252"/>
        <v>3.5203915839690139E-2</v>
      </c>
      <c r="ED35" s="176">
        <f t="shared" si="252"/>
        <v>3.352284074420854E-2</v>
      </c>
      <c r="EE35" s="176">
        <f t="shared" si="252"/>
        <v>3.1924730675316232E-2</v>
      </c>
      <c r="EF35" s="176">
        <f t="shared" si="253"/>
        <v>3.040280614844831E-2</v>
      </c>
      <c r="EG35" s="176">
        <f t="shared" si="253"/>
        <v>2.8955804667137725E-2</v>
      </c>
      <c r="EH35" s="176">
        <f t="shared" si="253"/>
        <v>2.75776722657631E-2</v>
      </c>
      <c r="EI35" s="176">
        <f t="shared" si="253"/>
        <v>2.6265131165944474E-2</v>
      </c>
      <c r="EJ35" s="176">
        <f t="shared" si="253"/>
        <v>2.5015059592999277E-2</v>
      </c>
      <c r="EK35" s="176">
        <f t="shared" si="253"/>
        <v>2.3824484351049457E-2</v>
      </c>
      <c r="EL35" s="176">
        <f t="shared" si="253"/>
        <v>2.26905737515113E-2</v>
      </c>
      <c r="EM35" s="176">
        <f t="shared" si="253"/>
        <v>2.1610630878149274E-2</v>
      </c>
      <c r="EN35" s="176">
        <f t="shared" si="253"/>
        <v>2.0582087172675092E-2</v>
      </c>
      <c r="EO35" s="176">
        <f t="shared" si="253"/>
        <v>1.960249632563598E-2</v>
      </c>
      <c r="EP35" s="176">
        <f t="shared" si="254"/>
        <v>1.8669528458062076E-2</v>
      </c>
      <c r="EQ35" s="176">
        <f t="shared" si="254"/>
        <v>1.7780964580034496E-2</v>
      </c>
      <c r="ER35" s="176">
        <f t="shared" si="254"/>
        <v>1.6934691312994174E-2</v>
      </c>
      <c r="ES35" s="176">
        <f t="shared" si="254"/>
        <v>1.6128695863238934E-2</v>
      </c>
      <c r="ET35" s="176">
        <f t="shared" si="254"/>
        <v>1.5361061234653644E-2</v>
      </c>
      <c r="EU35" s="176">
        <f t="shared" si="254"/>
        <v>1.4629961669287345E-2</v>
      </c>
      <c r="EV35" s="176">
        <f t="shared" si="254"/>
        <v>1.3933658304933054E-2</v>
      </c>
      <c r="EW35" s="176">
        <f t="shared" si="254"/>
        <v>1.3270495039382227E-2</v>
      </c>
      <c r="EX35" s="176">
        <f t="shared" si="254"/>
        <v>1.2638894591517288E-2</v>
      </c>
      <c r="EY35" s="176">
        <f t="shared" si="254"/>
        <v>1.2037354749873847E-2</v>
      </c>
      <c r="EZ35" s="176">
        <f t="shared" si="254"/>
        <v>1.1464444799750131E-2</v>
      </c>
      <c r="FA35" s="176">
        <f t="shared" si="254"/>
        <v>1.0918802120365797E-2</v>
      </c>
      <c r="FB35" s="176">
        <f t="shared" si="254"/>
        <v>1.0399128943976691E-2</v>
      </c>
      <c r="FC35" s="176">
        <f t="shared" si="254"/>
        <v>9.9041892692374196E-3</v>
      </c>
      <c r="FD35" s="176">
        <f t="shared" si="254"/>
        <v>9.4328059214704111E-3</v>
      </c>
      <c r="FF35" s="176">
        <v>0</v>
      </c>
      <c r="FG35" s="176">
        <v>0</v>
      </c>
      <c r="FH35" s="176">
        <f t="shared" si="255"/>
        <v>0</v>
      </c>
      <c r="FI35" s="176">
        <f t="shared" si="255"/>
        <v>0</v>
      </c>
      <c r="FJ35" s="176">
        <f t="shared" si="255"/>
        <v>0</v>
      </c>
      <c r="FK35" s="176">
        <f t="shared" si="255"/>
        <v>0</v>
      </c>
      <c r="FL35" s="176">
        <f t="shared" si="255"/>
        <v>0</v>
      </c>
      <c r="FM35" s="176">
        <f t="shared" si="255"/>
        <v>0</v>
      </c>
      <c r="FN35" s="176">
        <f t="shared" si="255"/>
        <v>0</v>
      </c>
      <c r="FO35" s="176">
        <f t="shared" si="255"/>
        <v>0</v>
      </c>
      <c r="FP35" s="176">
        <f t="shared" si="255"/>
        <v>0</v>
      </c>
      <c r="FQ35" s="176">
        <f t="shared" si="255"/>
        <v>0</v>
      </c>
      <c r="FR35" s="176">
        <f t="shared" si="256"/>
        <v>0</v>
      </c>
      <c r="FS35" s="176">
        <f t="shared" si="256"/>
        <v>0</v>
      </c>
      <c r="FT35" s="176">
        <f t="shared" si="256"/>
        <v>0</v>
      </c>
      <c r="FU35" s="176">
        <f t="shared" si="256"/>
        <v>0</v>
      </c>
      <c r="FV35" s="176">
        <f t="shared" si="256"/>
        <v>0</v>
      </c>
      <c r="FW35" s="176">
        <f t="shared" si="256"/>
        <v>0</v>
      </c>
      <c r="FX35" s="176">
        <f t="shared" si="256"/>
        <v>0</v>
      </c>
      <c r="FY35" s="176">
        <f t="shared" si="256"/>
        <v>0</v>
      </c>
      <c r="FZ35" s="176">
        <f t="shared" si="256"/>
        <v>0</v>
      </c>
      <c r="GA35" s="176">
        <f t="shared" si="256"/>
        <v>0</v>
      </c>
      <c r="GB35" s="176">
        <f t="shared" si="257"/>
        <v>0</v>
      </c>
      <c r="GC35" s="176">
        <f t="shared" si="257"/>
        <v>0</v>
      </c>
      <c r="GD35" s="176">
        <f t="shared" si="257"/>
        <v>0</v>
      </c>
      <c r="GE35" s="176">
        <f t="shared" si="257"/>
        <v>0</v>
      </c>
      <c r="GF35" s="176">
        <f t="shared" si="257"/>
        <v>0</v>
      </c>
      <c r="GG35" s="176">
        <f t="shared" si="257"/>
        <v>0</v>
      </c>
      <c r="GH35" s="176">
        <f t="shared" si="257"/>
        <v>0</v>
      </c>
      <c r="GI35" s="176">
        <f t="shared" si="257"/>
        <v>0</v>
      </c>
      <c r="GJ35" s="176">
        <f t="shared" si="257"/>
        <v>0</v>
      </c>
      <c r="GK35" s="176">
        <f t="shared" si="257"/>
        <v>0</v>
      </c>
      <c r="GL35" s="176">
        <f t="shared" si="257"/>
        <v>0</v>
      </c>
      <c r="GM35" s="176">
        <f t="shared" si="257"/>
        <v>0</v>
      </c>
      <c r="GN35" s="176">
        <f t="shared" si="257"/>
        <v>0</v>
      </c>
      <c r="GO35" s="176">
        <f t="shared" si="257"/>
        <v>0</v>
      </c>
      <c r="GP35" s="176">
        <f t="shared" si="257"/>
        <v>0</v>
      </c>
      <c r="GQ35" s="187"/>
      <c r="GR35" s="176">
        <v>0</v>
      </c>
      <c r="GS35" s="176">
        <v>0</v>
      </c>
      <c r="GT35" s="176">
        <f t="shared" si="258"/>
        <v>4.712171989875575E-2</v>
      </c>
      <c r="GU35" s="176">
        <f t="shared" si="258"/>
        <v>4.4914721424087964E-2</v>
      </c>
      <c r="GV35" s="176">
        <f t="shared" si="258"/>
        <v>4.2783788967053253E-2</v>
      </c>
      <c r="GW35" s="176">
        <f t="shared" si="258"/>
        <v>4.0746159126325419E-2</v>
      </c>
      <c r="GX35" s="176">
        <f t="shared" si="258"/>
        <v>3.8818195747170166E-2</v>
      </c>
      <c r="GY35" s="176">
        <f t="shared" si="258"/>
        <v>3.6967824487439974E-2</v>
      </c>
      <c r="GZ35" s="176">
        <f t="shared" si="258"/>
        <v>3.5203915839690139E-2</v>
      </c>
      <c r="HA35" s="176">
        <f t="shared" si="258"/>
        <v>3.352284074420854E-2</v>
      </c>
      <c r="HB35" s="176">
        <f t="shared" si="258"/>
        <v>3.1924730675316232E-2</v>
      </c>
      <c r="HC35" s="176">
        <f t="shared" si="258"/>
        <v>3.040280614844831E-2</v>
      </c>
      <c r="HD35" s="176">
        <f t="shared" si="259"/>
        <v>2.8955804667137725E-2</v>
      </c>
      <c r="HE35" s="176">
        <f t="shared" si="259"/>
        <v>2.75776722657631E-2</v>
      </c>
      <c r="HF35" s="176">
        <f t="shared" si="259"/>
        <v>2.6265131165944474E-2</v>
      </c>
      <c r="HG35" s="176">
        <f t="shared" si="259"/>
        <v>2.5015059592999277E-2</v>
      </c>
      <c r="HH35" s="176">
        <f t="shared" si="259"/>
        <v>2.3824484351049457E-2</v>
      </c>
      <c r="HI35" s="176">
        <f t="shared" si="259"/>
        <v>2.26905737515113E-2</v>
      </c>
      <c r="HJ35" s="176">
        <f t="shared" si="259"/>
        <v>2.1610630878149274E-2</v>
      </c>
      <c r="HK35" s="176">
        <f t="shared" si="259"/>
        <v>2.0582087172675092E-2</v>
      </c>
      <c r="HL35" s="176">
        <f t="shared" si="259"/>
        <v>1.960249632563598E-2</v>
      </c>
      <c r="HM35" s="176">
        <f t="shared" si="259"/>
        <v>1.8669528458062076E-2</v>
      </c>
      <c r="HN35" s="176">
        <f t="shared" si="260"/>
        <v>1.7780964580034496E-2</v>
      </c>
      <c r="HO35" s="176">
        <f t="shared" si="260"/>
        <v>1.6934691312994174E-2</v>
      </c>
      <c r="HP35" s="176">
        <f t="shared" si="260"/>
        <v>1.6128695863238934E-2</v>
      </c>
      <c r="HQ35" s="176">
        <f t="shared" si="260"/>
        <v>1.5361061234653644E-2</v>
      </c>
      <c r="HR35" s="176">
        <f t="shared" si="260"/>
        <v>1.4629961669287345E-2</v>
      </c>
      <c r="HS35" s="176">
        <f t="shared" si="260"/>
        <v>1.3933658304933054E-2</v>
      </c>
      <c r="HT35" s="176">
        <f t="shared" si="260"/>
        <v>1.3270495039382227E-2</v>
      </c>
      <c r="HU35" s="176">
        <f t="shared" si="260"/>
        <v>1.2638894591517288E-2</v>
      </c>
      <c r="HV35" s="176">
        <f t="shared" si="260"/>
        <v>1.2037354749873847E-2</v>
      </c>
      <c r="HW35" s="176">
        <f t="shared" si="260"/>
        <v>1.1464444799750131E-2</v>
      </c>
      <c r="HX35" s="176">
        <f t="shared" si="260"/>
        <v>1.0918802120365797E-2</v>
      </c>
      <c r="HY35" s="176">
        <f t="shared" si="260"/>
        <v>1.0399128943976691E-2</v>
      </c>
      <c r="HZ35" s="176">
        <f t="shared" si="260"/>
        <v>9.9041892692374196E-3</v>
      </c>
      <c r="IA35" s="176">
        <f t="shared" si="260"/>
        <v>9.4328059214704111E-3</v>
      </c>
      <c r="IB35" s="176">
        <f t="shared" si="260"/>
        <v>8.9838577528494855E-3</v>
      </c>
      <c r="IC35" s="176"/>
      <c r="ID35" s="176"/>
    </row>
    <row r="36" spans="1:238" s="144" customFormat="1">
      <c r="A36" s="188" t="s">
        <v>134</v>
      </c>
      <c r="B36" s="226">
        <f>SUM(P36:AX36)*VLOOKUP($A36,input,12,FALSE)</f>
        <v>0</v>
      </c>
      <c r="C36" s="329">
        <f>SUM(AZ36:CH36)*VLOOKUP($A36,input,12,FALSE)</f>
        <v>500.53398589284654</v>
      </c>
      <c r="D36" s="331">
        <f>SUM(B36:C36)</f>
        <v>500.53398589284654</v>
      </c>
      <c r="E36" s="227">
        <f>IF(Years&gt;1,SUM(CJ36:DS36)*VLOOKUP($A36,input,26,FALSE),0)</f>
        <v>0</v>
      </c>
      <c r="F36" s="228">
        <f>IF(Years&gt;1,SUM(DU36:FD36)*VLOOKUP($A36,input,26,FALSE),0)</f>
        <v>0</v>
      </c>
      <c r="G36" s="227">
        <f>IF(Years&gt;2,SUM(FF36:GP36)*VLOOKUP($A36,input,40,FALSE),0)</f>
        <v>0</v>
      </c>
      <c r="H36" s="228">
        <f>IF(Years&gt;2,SUM(GR36:IB36)*VLOOKUP($A36,input,40,FALSE),0)</f>
        <v>0</v>
      </c>
      <c r="I36" s="227">
        <f>B36+E36+G36</f>
        <v>0</v>
      </c>
      <c r="J36" s="176">
        <f>C36+F36+H36</f>
        <v>500.53398589284654</v>
      </c>
      <c r="K36" s="228">
        <f>SUM(I36:J36)</f>
        <v>500.53398589284654</v>
      </c>
      <c r="L36" s="227">
        <f>(B36*VLOOKUP($A36,input,16,FALSE))+(E36*VLOOKUP($A36,input,30,FALSE))+(G36*VLOOKUP($A36,input,44,FALSE))</f>
        <v>0</v>
      </c>
      <c r="M36" s="176">
        <f>(C36*(VLOOKUP($A36,input,16,FALSE))+(F36*VLOOKUP($A36,input,30,FALSE))+(H36*VLOOKUP($A36,input,44,FALSE)))</f>
        <v>400.42718871427724</v>
      </c>
      <c r="N36" s="228">
        <f>SUM(L36:M36)</f>
        <v>400.42718871427724</v>
      </c>
      <c r="O36" s="330"/>
      <c r="P36" s="176">
        <f t="shared" si="243"/>
        <v>0</v>
      </c>
      <c r="Q36" s="176">
        <f t="shared" si="243"/>
        <v>0</v>
      </c>
      <c r="R36" s="176">
        <f t="shared" si="243"/>
        <v>0</v>
      </c>
      <c r="S36" s="176">
        <f t="shared" si="243"/>
        <v>0</v>
      </c>
      <c r="T36" s="176">
        <f t="shared" si="243"/>
        <v>0</v>
      </c>
      <c r="U36" s="176">
        <f t="shared" si="243"/>
        <v>0</v>
      </c>
      <c r="V36" s="176">
        <f t="shared" si="243"/>
        <v>0</v>
      </c>
      <c r="W36" s="176">
        <f t="shared" si="243"/>
        <v>0</v>
      </c>
      <c r="X36" s="176">
        <f t="shared" si="243"/>
        <v>0</v>
      </c>
      <c r="Y36" s="176">
        <f t="shared" si="243"/>
        <v>0</v>
      </c>
      <c r="Z36" s="176">
        <f t="shared" si="244"/>
        <v>0</v>
      </c>
      <c r="AA36" s="176">
        <f t="shared" si="244"/>
        <v>0</v>
      </c>
      <c r="AB36" s="176">
        <f t="shared" si="244"/>
        <v>0</v>
      </c>
      <c r="AC36" s="176">
        <f t="shared" si="244"/>
        <v>0</v>
      </c>
      <c r="AD36" s="176">
        <f t="shared" si="244"/>
        <v>0</v>
      </c>
      <c r="AE36" s="176">
        <f t="shared" si="244"/>
        <v>0</v>
      </c>
      <c r="AF36" s="176">
        <f t="shared" si="244"/>
        <v>0</v>
      </c>
      <c r="AG36" s="176">
        <f t="shared" si="244"/>
        <v>0</v>
      </c>
      <c r="AH36" s="176">
        <f t="shared" si="244"/>
        <v>0</v>
      </c>
      <c r="AI36" s="176">
        <f t="shared" si="244"/>
        <v>0</v>
      </c>
      <c r="AJ36" s="176">
        <f t="shared" si="245"/>
        <v>0</v>
      </c>
      <c r="AK36" s="176">
        <f t="shared" si="245"/>
        <v>0</v>
      </c>
      <c r="AL36" s="176">
        <f t="shared" si="245"/>
        <v>0</v>
      </c>
      <c r="AM36" s="176">
        <f t="shared" si="245"/>
        <v>0</v>
      </c>
      <c r="AN36" s="176">
        <f t="shared" si="245"/>
        <v>0</v>
      </c>
      <c r="AO36" s="176">
        <f t="shared" si="245"/>
        <v>0</v>
      </c>
      <c r="AP36" s="176">
        <f t="shared" si="245"/>
        <v>0</v>
      </c>
      <c r="AQ36" s="176">
        <f t="shared" si="245"/>
        <v>0</v>
      </c>
      <c r="AR36" s="176">
        <f t="shared" si="245"/>
        <v>0</v>
      </c>
      <c r="AS36" s="176">
        <f t="shared" si="245"/>
        <v>0</v>
      </c>
      <c r="AT36" s="176">
        <f t="shared" si="245"/>
        <v>0</v>
      </c>
      <c r="AU36" s="176">
        <f t="shared" si="245"/>
        <v>0</v>
      </c>
      <c r="AV36" s="176">
        <f t="shared" si="245"/>
        <v>0</v>
      </c>
      <c r="AW36" s="176">
        <f t="shared" si="245"/>
        <v>0</v>
      </c>
      <c r="AX36" s="176">
        <f t="shared" si="245"/>
        <v>0</v>
      </c>
      <c r="AY36" s="187"/>
      <c r="AZ36" s="176">
        <f t="shared" si="246"/>
        <v>6.6860049362793328E-2</v>
      </c>
      <c r="BA36" s="176">
        <f t="shared" si="246"/>
        <v>6.3685380317001022E-2</v>
      </c>
      <c r="BB36" s="176">
        <f t="shared" si="246"/>
        <v>6.0711129757198411E-2</v>
      </c>
      <c r="BC36" s="176">
        <f t="shared" si="246"/>
        <v>5.786765606698973E-2</v>
      </c>
      <c r="BD36" s="176">
        <f t="shared" si="246"/>
        <v>5.5122185036203433E-2</v>
      </c>
      <c r="BE36" s="176">
        <f t="shared" si="246"/>
        <v>5.2496924117812524E-2</v>
      </c>
      <c r="BF36" s="176">
        <f t="shared" si="246"/>
        <v>5.001295631845145E-2</v>
      </c>
      <c r="BG36" s="176">
        <f t="shared" si="246"/>
        <v>4.762895739205749E-2</v>
      </c>
      <c r="BH36" s="176">
        <f t="shared" si="246"/>
        <v>4.5356355988215011E-2</v>
      </c>
      <c r="BI36" s="176">
        <f t="shared" si="246"/>
        <v>4.3190476464448457E-2</v>
      </c>
      <c r="BJ36" s="176">
        <f t="shared" si="247"/>
        <v>4.1131488210894317E-2</v>
      </c>
      <c r="BK36" s="176">
        <f t="shared" si="247"/>
        <v>3.9170656610734898E-2</v>
      </c>
      <c r="BL36" s="176">
        <f t="shared" si="247"/>
        <v>3.7306355076761714E-2</v>
      </c>
      <c r="BM36" s="176">
        <f t="shared" si="247"/>
        <v>3.553078374315545E-2</v>
      </c>
      <c r="BN36" s="176">
        <f t="shared" si="247"/>
        <v>3.3839719554625086E-2</v>
      </c>
      <c r="BO36" s="176">
        <f t="shared" si="247"/>
        <v>3.2229140449407306E-2</v>
      </c>
      <c r="BP36" s="176">
        <f t="shared" si="247"/>
        <v>3.0695215793112407E-2</v>
      </c>
      <c r="BQ36" s="176">
        <f t="shared" si="247"/>
        <v>2.923429726786474E-2</v>
      </c>
      <c r="BR36" s="176">
        <f t="shared" si="247"/>
        <v>2.7842910195068727E-2</v>
      </c>
      <c r="BS36" s="176">
        <f t="shared" si="247"/>
        <v>2.6517745271161911E-2</v>
      </c>
      <c r="BT36" s="176">
        <f t="shared" si="248"/>
        <v>2.5255650696699536E-2</v>
      </c>
      <c r="BU36" s="176">
        <f t="shared" si="248"/>
        <v>2.4053624680050012E-2</v>
      </c>
      <c r="BV36" s="176">
        <f t="shared" si="248"/>
        <v>2.2908808297872157E-2</v>
      </c>
      <c r="BW36" s="176">
        <f t="shared" si="248"/>
        <v>2.1818478695393242E-2</v>
      </c>
      <c r="BX36" s="176">
        <f t="shared" si="248"/>
        <v>2.0780042610315328E-2</v>
      </c>
      <c r="BY36" s="176">
        <f t="shared" si="248"/>
        <v>1.9791030204947015E-2</v>
      </c>
      <c r="BZ36" s="176">
        <f t="shared" si="248"/>
        <v>1.8849089191890812E-2</v>
      </c>
      <c r="CA36" s="176">
        <f t="shared" si="248"/>
        <v>1.7951979239314495E-2</v>
      </c>
      <c r="CB36" s="176">
        <f t="shared" si="248"/>
        <v>1.7097566642499947E-2</v>
      </c>
      <c r="CC36" s="176">
        <f t="shared" si="248"/>
        <v>1.6283819248996058E-2</v>
      </c>
      <c r="CD36" s="176">
        <f t="shared" si="248"/>
        <v>1.5508801625305629E-2</v>
      </c>
      <c r="CE36" s="176">
        <f t="shared" si="248"/>
        <v>1.4770670453610656E-2</v>
      </c>
      <c r="CF36" s="176">
        <f t="shared" si="248"/>
        <v>1.4067670147587396E-2</v>
      </c>
      <c r="CG36" s="176">
        <f t="shared" si="248"/>
        <v>1.3398128676883825E-2</v>
      </c>
      <c r="CH36" s="176">
        <f t="shared" si="248"/>
        <v>1.2760453590328361E-2</v>
      </c>
      <c r="CJ36" s="176">
        <v>0</v>
      </c>
      <c r="CK36" s="176">
        <f t="shared" si="249"/>
        <v>0</v>
      </c>
      <c r="CL36" s="176">
        <f t="shared" si="249"/>
        <v>0</v>
      </c>
      <c r="CM36" s="176">
        <f t="shared" si="249"/>
        <v>0</v>
      </c>
      <c r="CN36" s="176">
        <f t="shared" si="249"/>
        <v>0</v>
      </c>
      <c r="CO36" s="176">
        <f t="shared" si="249"/>
        <v>0</v>
      </c>
      <c r="CP36" s="176">
        <f t="shared" si="249"/>
        <v>0</v>
      </c>
      <c r="CQ36" s="176">
        <f t="shared" si="249"/>
        <v>0</v>
      </c>
      <c r="CR36" s="176">
        <f t="shared" si="249"/>
        <v>0</v>
      </c>
      <c r="CS36" s="176">
        <f t="shared" si="249"/>
        <v>0</v>
      </c>
      <c r="CT36" s="176">
        <f t="shared" si="249"/>
        <v>0</v>
      </c>
      <c r="CU36" s="176">
        <f t="shared" si="250"/>
        <v>0</v>
      </c>
      <c r="CV36" s="176">
        <f t="shared" si="250"/>
        <v>0</v>
      </c>
      <c r="CW36" s="176">
        <f t="shared" si="250"/>
        <v>0</v>
      </c>
      <c r="CX36" s="176">
        <f t="shared" si="250"/>
        <v>0</v>
      </c>
      <c r="CY36" s="176">
        <f t="shared" si="250"/>
        <v>0</v>
      </c>
      <c r="CZ36" s="176">
        <f t="shared" si="250"/>
        <v>0</v>
      </c>
      <c r="DA36" s="176">
        <f t="shared" si="250"/>
        <v>0</v>
      </c>
      <c r="DB36" s="176">
        <f t="shared" si="250"/>
        <v>0</v>
      </c>
      <c r="DC36" s="176">
        <f t="shared" si="250"/>
        <v>0</v>
      </c>
      <c r="DD36" s="176">
        <f t="shared" si="250"/>
        <v>0</v>
      </c>
      <c r="DE36" s="176">
        <f t="shared" si="251"/>
        <v>0</v>
      </c>
      <c r="DF36" s="176">
        <f t="shared" si="251"/>
        <v>0</v>
      </c>
      <c r="DG36" s="176">
        <f t="shared" si="251"/>
        <v>0</v>
      </c>
      <c r="DH36" s="176">
        <f t="shared" si="251"/>
        <v>0</v>
      </c>
      <c r="DI36" s="176">
        <f t="shared" si="251"/>
        <v>0</v>
      </c>
      <c r="DJ36" s="176">
        <f t="shared" si="251"/>
        <v>0</v>
      </c>
      <c r="DK36" s="176">
        <f t="shared" si="251"/>
        <v>0</v>
      </c>
      <c r="DL36" s="176">
        <f t="shared" si="251"/>
        <v>0</v>
      </c>
      <c r="DM36" s="176">
        <f t="shared" si="251"/>
        <v>0</v>
      </c>
      <c r="DN36" s="176">
        <f t="shared" si="251"/>
        <v>0</v>
      </c>
      <c r="DO36" s="176">
        <f t="shared" si="251"/>
        <v>0</v>
      </c>
      <c r="DP36" s="176">
        <f t="shared" si="251"/>
        <v>0</v>
      </c>
      <c r="DQ36" s="176">
        <f t="shared" si="251"/>
        <v>0</v>
      </c>
      <c r="DR36" s="176">
        <f t="shared" si="251"/>
        <v>0</v>
      </c>
      <c r="DS36" s="176">
        <f t="shared" si="251"/>
        <v>0</v>
      </c>
      <c r="DT36" s="187"/>
      <c r="DU36" s="176">
        <v>0</v>
      </c>
      <c r="DV36" s="176">
        <f t="shared" si="252"/>
        <v>6.3685380317001022E-2</v>
      </c>
      <c r="DW36" s="176">
        <f t="shared" si="252"/>
        <v>6.0711129757198411E-2</v>
      </c>
      <c r="DX36" s="176">
        <f t="shared" si="252"/>
        <v>5.786765606698973E-2</v>
      </c>
      <c r="DY36" s="176">
        <f t="shared" si="252"/>
        <v>5.5122185036203433E-2</v>
      </c>
      <c r="DZ36" s="176">
        <f t="shared" si="252"/>
        <v>5.2496924117812524E-2</v>
      </c>
      <c r="EA36" s="176">
        <f t="shared" si="252"/>
        <v>5.001295631845145E-2</v>
      </c>
      <c r="EB36" s="176">
        <f t="shared" si="252"/>
        <v>4.762895739205749E-2</v>
      </c>
      <c r="EC36" s="176">
        <f t="shared" si="252"/>
        <v>4.5356355988215011E-2</v>
      </c>
      <c r="ED36" s="176">
        <f t="shared" si="252"/>
        <v>4.3190476464448457E-2</v>
      </c>
      <c r="EE36" s="176">
        <f t="shared" si="252"/>
        <v>4.1131488210894317E-2</v>
      </c>
      <c r="EF36" s="176">
        <f t="shared" si="253"/>
        <v>3.9170656610734898E-2</v>
      </c>
      <c r="EG36" s="176">
        <f t="shared" si="253"/>
        <v>3.7306355076761714E-2</v>
      </c>
      <c r="EH36" s="176">
        <f t="shared" si="253"/>
        <v>3.553078374315545E-2</v>
      </c>
      <c r="EI36" s="176">
        <f t="shared" si="253"/>
        <v>3.3839719554625086E-2</v>
      </c>
      <c r="EJ36" s="176">
        <f t="shared" si="253"/>
        <v>3.2229140449407306E-2</v>
      </c>
      <c r="EK36" s="176">
        <f t="shared" si="253"/>
        <v>3.0695215793112407E-2</v>
      </c>
      <c r="EL36" s="176">
        <f t="shared" si="253"/>
        <v>2.923429726786474E-2</v>
      </c>
      <c r="EM36" s="176">
        <f t="shared" si="253"/>
        <v>2.7842910195068727E-2</v>
      </c>
      <c r="EN36" s="176">
        <f t="shared" si="253"/>
        <v>2.6517745271161911E-2</v>
      </c>
      <c r="EO36" s="176">
        <f t="shared" si="253"/>
        <v>2.5255650696699536E-2</v>
      </c>
      <c r="EP36" s="176">
        <f t="shared" si="254"/>
        <v>2.4053624680050012E-2</v>
      </c>
      <c r="EQ36" s="176">
        <f t="shared" si="254"/>
        <v>2.2908808297872157E-2</v>
      </c>
      <c r="ER36" s="176">
        <f t="shared" si="254"/>
        <v>2.1818478695393242E-2</v>
      </c>
      <c r="ES36" s="176">
        <f t="shared" si="254"/>
        <v>2.0780042610315328E-2</v>
      </c>
      <c r="ET36" s="176">
        <f t="shared" si="254"/>
        <v>1.9791030204947015E-2</v>
      </c>
      <c r="EU36" s="176">
        <f t="shared" si="254"/>
        <v>1.8849089191890812E-2</v>
      </c>
      <c r="EV36" s="176">
        <f t="shared" si="254"/>
        <v>1.7951979239314495E-2</v>
      </c>
      <c r="EW36" s="176">
        <f t="shared" si="254"/>
        <v>1.7097566642499947E-2</v>
      </c>
      <c r="EX36" s="176">
        <f t="shared" si="254"/>
        <v>1.6283819248996058E-2</v>
      </c>
      <c r="EY36" s="176">
        <f t="shared" si="254"/>
        <v>1.5508801625305629E-2</v>
      </c>
      <c r="EZ36" s="176">
        <f t="shared" si="254"/>
        <v>1.4770670453610656E-2</v>
      </c>
      <c r="FA36" s="176">
        <f t="shared" si="254"/>
        <v>1.4067670147587396E-2</v>
      </c>
      <c r="FB36" s="176">
        <f t="shared" si="254"/>
        <v>1.3398128676883825E-2</v>
      </c>
      <c r="FC36" s="176">
        <f t="shared" si="254"/>
        <v>1.2760453590328361E-2</v>
      </c>
      <c r="FD36" s="176">
        <f t="shared" si="254"/>
        <v>1.2153128228411317E-2</v>
      </c>
      <c r="FF36" s="176">
        <v>0</v>
      </c>
      <c r="FG36" s="176">
        <v>0</v>
      </c>
      <c r="FH36" s="176">
        <f t="shared" si="255"/>
        <v>0</v>
      </c>
      <c r="FI36" s="176">
        <f t="shared" si="255"/>
        <v>0</v>
      </c>
      <c r="FJ36" s="176">
        <f t="shared" si="255"/>
        <v>0</v>
      </c>
      <c r="FK36" s="176">
        <f t="shared" si="255"/>
        <v>0</v>
      </c>
      <c r="FL36" s="176">
        <f t="shared" si="255"/>
        <v>0</v>
      </c>
      <c r="FM36" s="176">
        <f t="shared" si="255"/>
        <v>0</v>
      </c>
      <c r="FN36" s="176">
        <f t="shared" si="255"/>
        <v>0</v>
      </c>
      <c r="FO36" s="176">
        <f t="shared" si="255"/>
        <v>0</v>
      </c>
      <c r="FP36" s="176">
        <f t="shared" si="255"/>
        <v>0</v>
      </c>
      <c r="FQ36" s="176">
        <f t="shared" si="255"/>
        <v>0</v>
      </c>
      <c r="FR36" s="176">
        <f t="shared" si="256"/>
        <v>0</v>
      </c>
      <c r="FS36" s="176">
        <f t="shared" si="256"/>
        <v>0</v>
      </c>
      <c r="FT36" s="176">
        <f t="shared" si="256"/>
        <v>0</v>
      </c>
      <c r="FU36" s="176">
        <f t="shared" si="256"/>
        <v>0</v>
      </c>
      <c r="FV36" s="176">
        <f t="shared" si="256"/>
        <v>0</v>
      </c>
      <c r="FW36" s="176">
        <f t="shared" si="256"/>
        <v>0</v>
      </c>
      <c r="FX36" s="176">
        <f t="shared" si="256"/>
        <v>0</v>
      </c>
      <c r="FY36" s="176">
        <f t="shared" si="256"/>
        <v>0</v>
      </c>
      <c r="FZ36" s="176">
        <f t="shared" si="256"/>
        <v>0</v>
      </c>
      <c r="GA36" s="176">
        <f t="shared" si="256"/>
        <v>0</v>
      </c>
      <c r="GB36" s="176">
        <f t="shared" si="257"/>
        <v>0</v>
      </c>
      <c r="GC36" s="176">
        <f t="shared" si="257"/>
        <v>0</v>
      </c>
      <c r="GD36" s="176">
        <f t="shared" si="257"/>
        <v>0</v>
      </c>
      <c r="GE36" s="176">
        <f t="shared" si="257"/>
        <v>0</v>
      </c>
      <c r="GF36" s="176">
        <f t="shared" si="257"/>
        <v>0</v>
      </c>
      <c r="GG36" s="176">
        <f t="shared" si="257"/>
        <v>0</v>
      </c>
      <c r="GH36" s="176">
        <f t="shared" si="257"/>
        <v>0</v>
      </c>
      <c r="GI36" s="176">
        <f t="shared" si="257"/>
        <v>0</v>
      </c>
      <c r="GJ36" s="176">
        <f t="shared" si="257"/>
        <v>0</v>
      </c>
      <c r="GK36" s="176">
        <f t="shared" si="257"/>
        <v>0</v>
      </c>
      <c r="GL36" s="176">
        <f t="shared" si="257"/>
        <v>0</v>
      </c>
      <c r="GM36" s="176">
        <f t="shared" si="257"/>
        <v>0</v>
      </c>
      <c r="GN36" s="176">
        <f t="shared" si="257"/>
        <v>0</v>
      </c>
      <c r="GO36" s="176">
        <f t="shared" si="257"/>
        <v>0</v>
      </c>
      <c r="GP36" s="176">
        <f t="shared" si="257"/>
        <v>0</v>
      </c>
      <c r="GQ36" s="187"/>
      <c r="GR36" s="176">
        <v>0</v>
      </c>
      <c r="GS36" s="176">
        <v>0</v>
      </c>
      <c r="GT36" s="176">
        <f t="shared" si="258"/>
        <v>6.0711129757198411E-2</v>
      </c>
      <c r="GU36" s="176">
        <f t="shared" si="258"/>
        <v>5.786765606698973E-2</v>
      </c>
      <c r="GV36" s="176">
        <f t="shared" si="258"/>
        <v>5.5122185036203433E-2</v>
      </c>
      <c r="GW36" s="176">
        <f t="shared" si="258"/>
        <v>5.2496924117812524E-2</v>
      </c>
      <c r="GX36" s="176">
        <f t="shared" si="258"/>
        <v>5.001295631845145E-2</v>
      </c>
      <c r="GY36" s="176">
        <f t="shared" si="258"/>
        <v>4.762895739205749E-2</v>
      </c>
      <c r="GZ36" s="176">
        <f t="shared" si="258"/>
        <v>4.5356355988215011E-2</v>
      </c>
      <c r="HA36" s="176">
        <f t="shared" si="258"/>
        <v>4.3190476464448457E-2</v>
      </c>
      <c r="HB36" s="176">
        <f t="shared" si="258"/>
        <v>4.1131488210894317E-2</v>
      </c>
      <c r="HC36" s="176">
        <f t="shared" si="258"/>
        <v>3.9170656610734898E-2</v>
      </c>
      <c r="HD36" s="176">
        <f t="shared" si="259"/>
        <v>3.7306355076761714E-2</v>
      </c>
      <c r="HE36" s="176">
        <f t="shared" si="259"/>
        <v>3.553078374315545E-2</v>
      </c>
      <c r="HF36" s="176">
        <f t="shared" si="259"/>
        <v>3.3839719554625086E-2</v>
      </c>
      <c r="HG36" s="176">
        <f t="shared" si="259"/>
        <v>3.2229140449407306E-2</v>
      </c>
      <c r="HH36" s="176">
        <f t="shared" si="259"/>
        <v>3.0695215793112407E-2</v>
      </c>
      <c r="HI36" s="176">
        <f t="shared" si="259"/>
        <v>2.923429726786474E-2</v>
      </c>
      <c r="HJ36" s="176">
        <f t="shared" si="259"/>
        <v>2.7842910195068727E-2</v>
      </c>
      <c r="HK36" s="176">
        <f t="shared" si="259"/>
        <v>2.6517745271161911E-2</v>
      </c>
      <c r="HL36" s="176">
        <f t="shared" si="259"/>
        <v>2.5255650696699536E-2</v>
      </c>
      <c r="HM36" s="176">
        <f t="shared" si="259"/>
        <v>2.4053624680050012E-2</v>
      </c>
      <c r="HN36" s="176">
        <f t="shared" si="260"/>
        <v>2.2908808297872157E-2</v>
      </c>
      <c r="HO36" s="176">
        <f t="shared" si="260"/>
        <v>2.1818478695393242E-2</v>
      </c>
      <c r="HP36" s="176">
        <f t="shared" si="260"/>
        <v>2.0780042610315328E-2</v>
      </c>
      <c r="HQ36" s="176">
        <f t="shared" si="260"/>
        <v>1.9791030204947015E-2</v>
      </c>
      <c r="HR36" s="176">
        <f t="shared" si="260"/>
        <v>1.8849089191890812E-2</v>
      </c>
      <c r="HS36" s="176">
        <f t="shared" si="260"/>
        <v>1.7951979239314495E-2</v>
      </c>
      <c r="HT36" s="176">
        <f t="shared" si="260"/>
        <v>1.7097566642499947E-2</v>
      </c>
      <c r="HU36" s="176">
        <f t="shared" si="260"/>
        <v>1.6283819248996058E-2</v>
      </c>
      <c r="HV36" s="176">
        <f t="shared" si="260"/>
        <v>1.5508801625305629E-2</v>
      </c>
      <c r="HW36" s="176">
        <f t="shared" si="260"/>
        <v>1.4770670453610656E-2</v>
      </c>
      <c r="HX36" s="176">
        <f t="shared" si="260"/>
        <v>1.4067670147587396E-2</v>
      </c>
      <c r="HY36" s="176">
        <f t="shared" si="260"/>
        <v>1.3398128676883825E-2</v>
      </c>
      <c r="HZ36" s="176">
        <f t="shared" si="260"/>
        <v>1.2760453590328361E-2</v>
      </c>
      <c r="IA36" s="176">
        <f t="shared" si="260"/>
        <v>1.2153128228411317E-2</v>
      </c>
      <c r="IB36" s="176">
        <f t="shared" si="260"/>
        <v>1.1574708116030796E-2</v>
      </c>
      <c r="IC36" s="176"/>
      <c r="ID36" s="176"/>
    </row>
    <row r="37" spans="1:238" s="144" customFormat="1">
      <c r="A37" s="185" t="s">
        <v>103</v>
      </c>
      <c r="B37" s="226">
        <f t="shared" si="219"/>
        <v>271495.84391558653</v>
      </c>
      <c r="C37" s="329">
        <f t="shared" si="220"/>
        <v>430732.40705093165</v>
      </c>
      <c r="D37" s="331">
        <f>SUM(B37:C37)</f>
        <v>702228.25096651819</v>
      </c>
      <c r="E37" s="227">
        <f t="shared" si="82"/>
        <v>0</v>
      </c>
      <c r="F37" s="228">
        <f t="shared" si="83"/>
        <v>0</v>
      </c>
      <c r="G37" s="227">
        <f t="shared" si="84"/>
        <v>0</v>
      </c>
      <c r="H37" s="228">
        <f t="shared" si="85"/>
        <v>0</v>
      </c>
      <c r="I37" s="227">
        <f>B37+E37+G37</f>
        <v>271495.84391558653</v>
      </c>
      <c r="J37" s="176">
        <f>C37+F37+H37</f>
        <v>430732.40705093165</v>
      </c>
      <c r="K37" s="228">
        <f>SUM(I37:J37)</f>
        <v>702228.25096651819</v>
      </c>
      <c r="L37" s="227">
        <f t="shared" si="86"/>
        <v>271495.84391558653</v>
      </c>
      <c r="M37" s="176">
        <f t="shared" si="87"/>
        <v>430732.40705093165</v>
      </c>
      <c r="N37" s="228">
        <f>SUM(L37:M37)</f>
        <v>702228.25096651819</v>
      </c>
      <c r="O37" s="330"/>
      <c r="P37" s="176">
        <f t="shared" si="243"/>
        <v>497.38183655939582</v>
      </c>
      <c r="Q37" s="176">
        <f t="shared" si="243"/>
        <v>473.76500205937305</v>
      </c>
      <c r="R37" s="176">
        <f t="shared" si="243"/>
        <v>451.63911044066811</v>
      </c>
      <c r="S37" s="176">
        <f t="shared" si="243"/>
        <v>430.48608737647402</v>
      </c>
      <c r="T37" s="176">
        <f t="shared" si="243"/>
        <v>410.0621206500449</v>
      </c>
      <c r="U37" s="176">
        <f t="shared" si="243"/>
        <v>390.53241480206339</v>
      </c>
      <c r="V37" s="176">
        <f t="shared" si="243"/>
        <v>372.05380944990912</v>
      </c>
      <c r="W37" s="176">
        <f t="shared" si="243"/>
        <v>354.31888739008014</v>
      </c>
      <c r="X37" s="176">
        <f t="shared" si="243"/>
        <v>337.41266804409713</v>
      </c>
      <c r="Y37" s="176">
        <f t="shared" si="243"/>
        <v>321.30036861320741</v>
      </c>
      <c r="Z37" s="176">
        <f t="shared" si="244"/>
        <v>305.98324921579223</v>
      </c>
      <c r="AA37" s="176">
        <f t="shared" si="244"/>
        <v>291.39633174017149</v>
      </c>
      <c r="AB37" s="176">
        <f t="shared" si="244"/>
        <v>277.52751576253786</v>
      </c>
      <c r="AC37" s="176">
        <f t="shared" si="244"/>
        <v>264.31877692270757</v>
      </c>
      <c r="AD37" s="176">
        <f t="shared" si="244"/>
        <v>251.73869928520702</v>
      </c>
      <c r="AE37" s="176">
        <f t="shared" si="244"/>
        <v>0</v>
      </c>
      <c r="AF37" s="176">
        <f t="shared" si="244"/>
        <v>0</v>
      </c>
      <c r="AG37" s="176">
        <f t="shared" si="244"/>
        <v>0</v>
      </c>
      <c r="AH37" s="176">
        <f t="shared" si="244"/>
        <v>0</v>
      </c>
      <c r="AI37" s="176">
        <f t="shared" si="244"/>
        <v>0</v>
      </c>
      <c r="AJ37" s="176">
        <f t="shared" si="245"/>
        <v>0</v>
      </c>
      <c r="AK37" s="176">
        <f t="shared" si="245"/>
        <v>0</v>
      </c>
      <c r="AL37" s="176">
        <f t="shared" si="245"/>
        <v>0</v>
      </c>
      <c r="AM37" s="176">
        <f t="shared" si="245"/>
        <v>0</v>
      </c>
      <c r="AN37" s="176">
        <f t="shared" si="245"/>
        <v>0</v>
      </c>
      <c r="AO37" s="176">
        <f t="shared" si="245"/>
        <v>0</v>
      </c>
      <c r="AP37" s="176">
        <f t="shared" si="245"/>
        <v>0</v>
      </c>
      <c r="AQ37" s="176">
        <f t="shared" si="245"/>
        <v>0</v>
      </c>
      <c r="AR37" s="176">
        <f t="shared" si="245"/>
        <v>0</v>
      </c>
      <c r="AS37" s="176">
        <f t="shared" si="245"/>
        <v>0</v>
      </c>
      <c r="AT37" s="176">
        <f t="shared" si="245"/>
        <v>0</v>
      </c>
      <c r="AU37" s="176">
        <f t="shared" si="245"/>
        <v>0</v>
      </c>
      <c r="AV37" s="176">
        <f t="shared" si="245"/>
        <v>0</v>
      </c>
      <c r="AW37" s="176">
        <f t="shared" si="245"/>
        <v>0</v>
      </c>
      <c r="AX37" s="176">
        <f t="shared" si="245"/>
        <v>0</v>
      </c>
      <c r="AY37" s="187"/>
      <c r="AZ37" s="176">
        <f t="shared" si="246"/>
        <v>789.1040709678515</v>
      </c>
      <c r="BA37" s="176">
        <f t="shared" si="246"/>
        <v>751.63559327623295</v>
      </c>
      <c r="BB37" s="176">
        <f t="shared" si="246"/>
        <v>716.5325198087952</v>
      </c>
      <c r="BC37" s="176">
        <f t="shared" si="246"/>
        <v>682.97291753482057</v>
      </c>
      <c r="BD37" s="176">
        <f t="shared" si="246"/>
        <v>650.56997455519172</v>
      </c>
      <c r="BE37" s="176">
        <f t="shared" si="246"/>
        <v>619.58579046022919</v>
      </c>
      <c r="BF37" s="176">
        <f t="shared" si="246"/>
        <v>590.26919375846774</v>
      </c>
      <c r="BG37" s="176">
        <f t="shared" si="246"/>
        <v>562.13246224346915</v>
      </c>
      <c r="BH37" s="176">
        <f t="shared" si="246"/>
        <v>535.31048055858412</v>
      </c>
      <c r="BI37" s="176">
        <f t="shared" si="246"/>
        <v>509.74806524901379</v>
      </c>
      <c r="BJ37" s="176">
        <f t="shared" si="247"/>
        <v>485.44721551229929</v>
      </c>
      <c r="BK37" s="176">
        <f t="shared" si="247"/>
        <v>462.30484255692937</v>
      </c>
      <c r="BL37" s="176">
        <f t="shared" si="247"/>
        <v>440.30174887108302</v>
      </c>
      <c r="BM37" s="176">
        <f t="shared" si="247"/>
        <v>419.34587789886956</v>
      </c>
      <c r="BN37" s="176">
        <f t="shared" si="247"/>
        <v>399.38738776679605</v>
      </c>
      <c r="BO37" s="176">
        <f t="shared" si="247"/>
        <v>0</v>
      </c>
      <c r="BP37" s="176">
        <f t="shared" si="247"/>
        <v>0</v>
      </c>
      <c r="BQ37" s="176">
        <f t="shared" si="247"/>
        <v>0</v>
      </c>
      <c r="BR37" s="176">
        <f t="shared" si="247"/>
        <v>0</v>
      </c>
      <c r="BS37" s="176">
        <f t="shared" si="247"/>
        <v>0</v>
      </c>
      <c r="BT37" s="176">
        <f t="shared" si="248"/>
        <v>0</v>
      </c>
      <c r="BU37" s="176">
        <f t="shared" si="248"/>
        <v>0</v>
      </c>
      <c r="BV37" s="176">
        <f t="shared" si="248"/>
        <v>0</v>
      </c>
      <c r="BW37" s="176">
        <f t="shared" si="248"/>
        <v>0</v>
      </c>
      <c r="BX37" s="176">
        <f t="shared" si="248"/>
        <v>0</v>
      </c>
      <c r="BY37" s="176">
        <f t="shared" si="248"/>
        <v>0</v>
      </c>
      <c r="BZ37" s="176">
        <f t="shared" si="248"/>
        <v>0</v>
      </c>
      <c r="CA37" s="176">
        <f t="shared" si="248"/>
        <v>0</v>
      </c>
      <c r="CB37" s="176">
        <f t="shared" si="248"/>
        <v>0</v>
      </c>
      <c r="CC37" s="176">
        <f t="shared" si="248"/>
        <v>0</v>
      </c>
      <c r="CD37" s="176">
        <f t="shared" si="248"/>
        <v>0</v>
      </c>
      <c r="CE37" s="176">
        <f t="shared" si="248"/>
        <v>0</v>
      </c>
      <c r="CF37" s="176">
        <f t="shared" si="248"/>
        <v>0</v>
      </c>
      <c r="CG37" s="176">
        <f t="shared" si="248"/>
        <v>0</v>
      </c>
      <c r="CH37" s="176">
        <f t="shared" si="248"/>
        <v>0</v>
      </c>
      <c r="CJ37" s="176">
        <v>0</v>
      </c>
      <c r="CK37" s="176">
        <f t="shared" si="249"/>
        <v>473.76500205937305</v>
      </c>
      <c r="CL37" s="176">
        <f t="shared" si="249"/>
        <v>451.63911044066811</v>
      </c>
      <c r="CM37" s="176">
        <f t="shared" si="249"/>
        <v>430.48608737647402</v>
      </c>
      <c r="CN37" s="176">
        <f t="shared" si="249"/>
        <v>410.0621206500449</v>
      </c>
      <c r="CO37" s="176">
        <f t="shared" si="249"/>
        <v>390.53241480206339</v>
      </c>
      <c r="CP37" s="176">
        <f t="shared" si="249"/>
        <v>372.05380944990912</v>
      </c>
      <c r="CQ37" s="176">
        <f t="shared" si="249"/>
        <v>354.31888739008014</v>
      </c>
      <c r="CR37" s="176">
        <f t="shared" si="249"/>
        <v>337.41266804409713</v>
      </c>
      <c r="CS37" s="176">
        <f t="shared" si="249"/>
        <v>321.30036861320741</v>
      </c>
      <c r="CT37" s="176">
        <f t="shared" si="249"/>
        <v>305.98324921579223</v>
      </c>
      <c r="CU37" s="176">
        <f t="shared" si="250"/>
        <v>291.39633174017149</v>
      </c>
      <c r="CV37" s="176">
        <f t="shared" si="250"/>
        <v>277.52751576253786</v>
      </c>
      <c r="CW37" s="176">
        <f t="shared" si="250"/>
        <v>264.31877692270757</v>
      </c>
      <c r="CX37" s="176">
        <f t="shared" si="250"/>
        <v>251.73869928520702</v>
      </c>
      <c r="CY37" s="176">
        <f t="shared" si="250"/>
        <v>239.75736213526474</v>
      </c>
      <c r="CZ37" s="176">
        <f t="shared" si="250"/>
        <v>0</v>
      </c>
      <c r="DA37" s="176">
        <f t="shared" si="250"/>
        <v>0</v>
      </c>
      <c r="DB37" s="176">
        <f t="shared" si="250"/>
        <v>0</v>
      </c>
      <c r="DC37" s="176">
        <f t="shared" si="250"/>
        <v>0</v>
      </c>
      <c r="DD37" s="176">
        <f t="shared" si="250"/>
        <v>0</v>
      </c>
      <c r="DE37" s="176">
        <f t="shared" si="251"/>
        <v>0</v>
      </c>
      <c r="DF37" s="176">
        <f t="shared" si="251"/>
        <v>0</v>
      </c>
      <c r="DG37" s="176">
        <f t="shared" si="251"/>
        <v>0</v>
      </c>
      <c r="DH37" s="176">
        <f t="shared" si="251"/>
        <v>0</v>
      </c>
      <c r="DI37" s="176">
        <f t="shared" si="251"/>
        <v>0</v>
      </c>
      <c r="DJ37" s="176">
        <f t="shared" si="251"/>
        <v>0</v>
      </c>
      <c r="DK37" s="176">
        <f t="shared" si="251"/>
        <v>0</v>
      </c>
      <c r="DL37" s="176">
        <f t="shared" si="251"/>
        <v>0</v>
      </c>
      <c r="DM37" s="176">
        <f t="shared" si="251"/>
        <v>0</v>
      </c>
      <c r="DN37" s="176">
        <f t="shared" si="251"/>
        <v>0</v>
      </c>
      <c r="DO37" s="176">
        <f t="shared" si="251"/>
        <v>0</v>
      </c>
      <c r="DP37" s="176">
        <f t="shared" si="251"/>
        <v>0</v>
      </c>
      <c r="DQ37" s="176">
        <f t="shared" si="251"/>
        <v>0</v>
      </c>
      <c r="DR37" s="176">
        <f t="shared" si="251"/>
        <v>0</v>
      </c>
      <c r="DS37" s="176">
        <f t="shared" si="251"/>
        <v>0</v>
      </c>
      <c r="DT37" s="187"/>
      <c r="DU37" s="176">
        <v>0</v>
      </c>
      <c r="DV37" s="176">
        <f t="shared" si="252"/>
        <v>751.63559327623295</v>
      </c>
      <c r="DW37" s="176">
        <f t="shared" si="252"/>
        <v>716.5325198087952</v>
      </c>
      <c r="DX37" s="176">
        <f t="shared" si="252"/>
        <v>682.97291753482057</v>
      </c>
      <c r="DY37" s="176">
        <f t="shared" si="252"/>
        <v>650.56997455519172</v>
      </c>
      <c r="DZ37" s="176">
        <f t="shared" si="252"/>
        <v>619.58579046022919</v>
      </c>
      <c r="EA37" s="176">
        <f t="shared" si="252"/>
        <v>590.26919375846774</v>
      </c>
      <c r="EB37" s="176">
        <f t="shared" si="252"/>
        <v>562.13246224346915</v>
      </c>
      <c r="EC37" s="176">
        <f t="shared" si="252"/>
        <v>535.31048055858412</v>
      </c>
      <c r="ED37" s="176">
        <f t="shared" si="252"/>
        <v>509.74806524901379</v>
      </c>
      <c r="EE37" s="176">
        <f t="shared" si="252"/>
        <v>485.44721551229929</v>
      </c>
      <c r="EF37" s="176">
        <f t="shared" si="253"/>
        <v>462.30484255692937</v>
      </c>
      <c r="EG37" s="176">
        <f t="shared" si="253"/>
        <v>440.30174887108302</v>
      </c>
      <c r="EH37" s="176">
        <f t="shared" si="253"/>
        <v>419.34587789886956</v>
      </c>
      <c r="EI37" s="176">
        <f t="shared" si="253"/>
        <v>399.38738776679605</v>
      </c>
      <c r="EJ37" s="176">
        <f t="shared" si="253"/>
        <v>380.37880879242346</v>
      </c>
      <c r="EK37" s="176">
        <f t="shared" si="253"/>
        <v>0</v>
      </c>
      <c r="EL37" s="176">
        <f t="shared" si="253"/>
        <v>0</v>
      </c>
      <c r="EM37" s="176">
        <f t="shared" si="253"/>
        <v>0</v>
      </c>
      <c r="EN37" s="176">
        <f t="shared" si="253"/>
        <v>0</v>
      </c>
      <c r="EO37" s="176">
        <f t="shared" si="253"/>
        <v>0</v>
      </c>
      <c r="EP37" s="176">
        <f t="shared" si="254"/>
        <v>0</v>
      </c>
      <c r="EQ37" s="176">
        <f t="shared" si="254"/>
        <v>0</v>
      </c>
      <c r="ER37" s="176">
        <f t="shared" si="254"/>
        <v>0</v>
      </c>
      <c r="ES37" s="176">
        <f t="shared" si="254"/>
        <v>0</v>
      </c>
      <c r="ET37" s="176">
        <f t="shared" si="254"/>
        <v>0</v>
      </c>
      <c r="EU37" s="176">
        <f t="shared" si="254"/>
        <v>0</v>
      </c>
      <c r="EV37" s="176">
        <f t="shared" si="254"/>
        <v>0</v>
      </c>
      <c r="EW37" s="176">
        <f t="shared" si="254"/>
        <v>0</v>
      </c>
      <c r="EX37" s="176">
        <f t="shared" si="254"/>
        <v>0</v>
      </c>
      <c r="EY37" s="176">
        <f t="shared" si="254"/>
        <v>0</v>
      </c>
      <c r="EZ37" s="176">
        <f t="shared" si="254"/>
        <v>0</v>
      </c>
      <c r="FA37" s="176">
        <f t="shared" si="254"/>
        <v>0</v>
      </c>
      <c r="FB37" s="176">
        <f t="shared" si="254"/>
        <v>0</v>
      </c>
      <c r="FC37" s="176">
        <f t="shared" si="254"/>
        <v>0</v>
      </c>
      <c r="FD37" s="176">
        <f t="shared" si="254"/>
        <v>0</v>
      </c>
      <c r="FF37" s="176">
        <v>0</v>
      </c>
      <c r="FG37" s="176">
        <v>0</v>
      </c>
      <c r="FH37" s="176">
        <f t="shared" si="255"/>
        <v>451.63911044066811</v>
      </c>
      <c r="FI37" s="176">
        <f t="shared" si="255"/>
        <v>430.48608737647402</v>
      </c>
      <c r="FJ37" s="176">
        <f t="shared" si="255"/>
        <v>410.0621206500449</v>
      </c>
      <c r="FK37" s="176">
        <f t="shared" si="255"/>
        <v>390.53241480206339</v>
      </c>
      <c r="FL37" s="176">
        <f t="shared" si="255"/>
        <v>372.05380944990912</v>
      </c>
      <c r="FM37" s="176">
        <f t="shared" si="255"/>
        <v>354.31888739008014</v>
      </c>
      <c r="FN37" s="176">
        <f t="shared" si="255"/>
        <v>337.41266804409713</v>
      </c>
      <c r="FO37" s="176">
        <f t="shared" si="255"/>
        <v>321.30036861320741</v>
      </c>
      <c r="FP37" s="176">
        <f t="shared" si="255"/>
        <v>305.98324921579223</v>
      </c>
      <c r="FQ37" s="176">
        <f t="shared" si="255"/>
        <v>291.39633174017149</v>
      </c>
      <c r="FR37" s="176">
        <f t="shared" si="256"/>
        <v>277.52751576253786</v>
      </c>
      <c r="FS37" s="176">
        <f t="shared" si="256"/>
        <v>264.31877692270757</v>
      </c>
      <c r="FT37" s="176">
        <f t="shared" si="256"/>
        <v>251.73869928520702</v>
      </c>
      <c r="FU37" s="176">
        <f t="shared" si="256"/>
        <v>239.75736213526474</v>
      </c>
      <c r="FV37" s="176">
        <f t="shared" si="256"/>
        <v>228.34626881477035</v>
      </c>
      <c r="FW37" s="176">
        <f t="shared" si="256"/>
        <v>0</v>
      </c>
      <c r="FX37" s="176">
        <f t="shared" si="256"/>
        <v>0</v>
      </c>
      <c r="FY37" s="176">
        <f t="shared" si="256"/>
        <v>0</v>
      </c>
      <c r="FZ37" s="176">
        <f t="shared" si="256"/>
        <v>0</v>
      </c>
      <c r="GA37" s="176">
        <f t="shared" si="256"/>
        <v>0</v>
      </c>
      <c r="GB37" s="176">
        <f t="shared" si="257"/>
        <v>0</v>
      </c>
      <c r="GC37" s="176">
        <f t="shared" si="257"/>
        <v>0</v>
      </c>
      <c r="GD37" s="176">
        <f t="shared" si="257"/>
        <v>0</v>
      </c>
      <c r="GE37" s="176">
        <f t="shared" si="257"/>
        <v>0</v>
      </c>
      <c r="GF37" s="176">
        <f t="shared" si="257"/>
        <v>0</v>
      </c>
      <c r="GG37" s="176">
        <f t="shared" si="257"/>
        <v>0</v>
      </c>
      <c r="GH37" s="176">
        <f t="shared" si="257"/>
        <v>0</v>
      </c>
      <c r="GI37" s="176">
        <f t="shared" si="257"/>
        <v>0</v>
      </c>
      <c r="GJ37" s="176">
        <f t="shared" si="257"/>
        <v>0</v>
      </c>
      <c r="GK37" s="176">
        <f t="shared" si="257"/>
        <v>0</v>
      </c>
      <c r="GL37" s="176">
        <f t="shared" si="257"/>
        <v>0</v>
      </c>
      <c r="GM37" s="176">
        <f t="shared" si="257"/>
        <v>0</v>
      </c>
      <c r="GN37" s="176">
        <f t="shared" si="257"/>
        <v>0</v>
      </c>
      <c r="GO37" s="176">
        <f t="shared" si="257"/>
        <v>0</v>
      </c>
      <c r="GP37" s="176">
        <f t="shared" si="257"/>
        <v>0</v>
      </c>
      <c r="GQ37" s="187"/>
      <c r="GR37" s="176">
        <v>0</v>
      </c>
      <c r="GS37" s="176">
        <v>0</v>
      </c>
      <c r="GT37" s="176">
        <f t="shared" si="258"/>
        <v>716.5325198087952</v>
      </c>
      <c r="GU37" s="176">
        <f t="shared" si="258"/>
        <v>682.97291753482057</v>
      </c>
      <c r="GV37" s="176">
        <f t="shared" si="258"/>
        <v>650.56997455519172</v>
      </c>
      <c r="GW37" s="176">
        <f t="shared" si="258"/>
        <v>619.58579046022919</v>
      </c>
      <c r="GX37" s="176">
        <f t="shared" si="258"/>
        <v>590.26919375846774</v>
      </c>
      <c r="GY37" s="176">
        <f t="shared" si="258"/>
        <v>562.13246224346915</v>
      </c>
      <c r="GZ37" s="176">
        <f t="shared" si="258"/>
        <v>535.31048055858412</v>
      </c>
      <c r="HA37" s="176">
        <f t="shared" si="258"/>
        <v>509.74806524901379</v>
      </c>
      <c r="HB37" s="176">
        <f t="shared" si="258"/>
        <v>485.44721551229929</v>
      </c>
      <c r="HC37" s="176">
        <f t="shared" si="258"/>
        <v>462.30484255692937</v>
      </c>
      <c r="HD37" s="176">
        <f t="shared" si="259"/>
        <v>440.30174887108302</v>
      </c>
      <c r="HE37" s="176">
        <f t="shared" si="259"/>
        <v>419.34587789886956</v>
      </c>
      <c r="HF37" s="176">
        <f t="shared" si="259"/>
        <v>399.38738776679605</v>
      </c>
      <c r="HG37" s="176">
        <f t="shared" si="259"/>
        <v>380.37880879242346</v>
      </c>
      <c r="HH37" s="176">
        <f t="shared" si="259"/>
        <v>362.27493058150105</v>
      </c>
      <c r="HI37" s="176">
        <f t="shared" si="259"/>
        <v>0</v>
      </c>
      <c r="HJ37" s="176">
        <f t="shared" si="259"/>
        <v>0</v>
      </c>
      <c r="HK37" s="176">
        <f t="shared" si="259"/>
        <v>0</v>
      </c>
      <c r="HL37" s="176">
        <f t="shared" si="259"/>
        <v>0</v>
      </c>
      <c r="HM37" s="176">
        <f t="shared" si="259"/>
        <v>0</v>
      </c>
      <c r="HN37" s="176">
        <f t="shared" si="260"/>
        <v>0</v>
      </c>
      <c r="HO37" s="176">
        <f t="shared" si="260"/>
        <v>0</v>
      </c>
      <c r="HP37" s="176">
        <f t="shared" si="260"/>
        <v>0</v>
      </c>
      <c r="HQ37" s="176">
        <f t="shared" si="260"/>
        <v>0</v>
      </c>
      <c r="HR37" s="176">
        <f t="shared" si="260"/>
        <v>0</v>
      </c>
      <c r="HS37" s="176">
        <f t="shared" si="260"/>
        <v>0</v>
      </c>
      <c r="HT37" s="176">
        <f t="shared" si="260"/>
        <v>0</v>
      </c>
      <c r="HU37" s="176">
        <f t="shared" si="260"/>
        <v>0</v>
      </c>
      <c r="HV37" s="176">
        <f t="shared" si="260"/>
        <v>0</v>
      </c>
      <c r="HW37" s="176">
        <f t="shared" si="260"/>
        <v>0</v>
      </c>
      <c r="HX37" s="176">
        <f t="shared" si="260"/>
        <v>0</v>
      </c>
      <c r="HY37" s="176">
        <f t="shared" si="260"/>
        <v>0</v>
      </c>
      <c r="HZ37" s="176">
        <f t="shared" si="260"/>
        <v>0</v>
      </c>
      <c r="IA37" s="176">
        <f t="shared" si="260"/>
        <v>0</v>
      </c>
      <c r="IB37" s="176">
        <f t="shared" si="260"/>
        <v>0</v>
      </c>
      <c r="IC37" s="176"/>
      <c r="ID37" s="176"/>
    </row>
    <row r="38" spans="1:238" s="144" customFormat="1">
      <c r="A38" s="185" t="s">
        <v>100</v>
      </c>
      <c r="B38" s="226">
        <f t="shared" si="219"/>
        <v>7411.8230836068042</v>
      </c>
      <c r="C38" s="329">
        <f t="shared" si="220"/>
        <v>6087.40396674363</v>
      </c>
      <c r="D38" s="331">
        <f t="shared" si="225"/>
        <v>13499.227050350433</v>
      </c>
      <c r="E38" s="227">
        <f t="shared" si="82"/>
        <v>0</v>
      </c>
      <c r="F38" s="228">
        <f t="shared" si="83"/>
        <v>0</v>
      </c>
      <c r="G38" s="227">
        <f t="shared" si="84"/>
        <v>0</v>
      </c>
      <c r="H38" s="228">
        <f t="shared" si="85"/>
        <v>0</v>
      </c>
      <c r="I38" s="227">
        <f t="shared" si="226"/>
        <v>7411.8230836068042</v>
      </c>
      <c r="J38" s="176">
        <f t="shared" si="227"/>
        <v>6087.40396674363</v>
      </c>
      <c r="K38" s="228">
        <f t="shared" si="228"/>
        <v>13499.227050350433</v>
      </c>
      <c r="L38" s="227">
        <f t="shared" si="86"/>
        <v>5929.4584668854441</v>
      </c>
      <c r="M38" s="176">
        <f t="shared" si="87"/>
        <v>4869.9231733949046</v>
      </c>
      <c r="N38" s="228">
        <f t="shared" si="229"/>
        <v>10799.38164028035</v>
      </c>
      <c r="O38" s="330"/>
      <c r="P38" s="176">
        <f t="shared" si="243"/>
        <v>39.756711425665991</v>
      </c>
      <c r="Q38" s="176">
        <f t="shared" si="243"/>
        <v>37.868971253045125</v>
      </c>
      <c r="R38" s="176">
        <f t="shared" si="243"/>
        <v>36.100405086243875</v>
      </c>
      <c r="S38" s="176">
        <f t="shared" si="243"/>
        <v>34.409602222269186</v>
      </c>
      <c r="T38" s="176">
        <f t="shared" si="243"/>
        <v>32.777074269646448</v>
      </c>
      <c r="U38" s="176">
        <f t="shared" si="243"/>
        <v>31.216026353226155</v>
      </c>
      <c r="V38" s="176">
        <f t="shared" si="243"/>
        <v>29.738994973036956</v>
      </c>
      <c r="W38" s="176">
        <f t="shared" si="243"/>
        <v>28.321407665533624</v>
      </c>
      <c r="X38" s="176">
        <f t="shared" si="243"/>
        <v>26.970060200803683</v>
      </c>
      <c r="Y38" s="176">
        <f t="shared" si="243"/>
        <v>25.682172321123723</v>
      </c>
      <c r="Z38" s="176">
        <f t="shared" si="244"/>
        <v>24.45784475024189</v>
      </c>
      <c r="AA38" s="176">
        <f t="shared" si="244"/>
        <v>23.291883659503501</v>
      </c>
      <c r="AB38" s="176">
        <f t="shared" si="244"/>
        <v>0</v>
      </c>
      <c r="AC38" s="176">
        <f t="shared" si="244"/>
        <v>0</v>
      </c>
      <c r="AD38" s="176">
        <f t="shared" si="244"/>
        <v>0</v>
      </c>
      <c r="AE38" s="176">
        <f t="shared" si="244"/>
        <v>0</v>
      </c>
      <c r="AF38" s="176">
        <f t="shared" si="244"/>
        <v>0</v>
      </c>
      <c r="AG38" s="176">
        <f t="shared" si="244"/>
        <v>0</v>
      </c>
      <c r="AH38" s="176">
        <f t="shared" si="244"/>
        <v>0</v>
      </c>
      <c r="AI38" s="176">
        <f t="shared" si="244"/>
        <v>0</v>
      </c>
      <c r="AJ38" s="176">
        <f t="shared" si="245"/>
        <v>0</v>
      </c>
      <c r="AK38" s="176">
        <f t="shared" si="245"/>
        <v>0</v>
      </c>
      <c r="AL38" s="176">
        <f t="shared" si="245"/>
        <v>0</v>
      </c>
      <c r="AM38" s="176">
        <f t="shared" si="245"/>
        <v>0</v>
      </c>
      <c r="AN38" s="176">
        <f t="shared" si="245"/>
        <v>0</v>
      </c>
      <c r="AO38" s="176">
        <f t="shared" si="245"/>
        <v>0</v>
      </c>
      <c r="AP38" s="176">
        <f t="shared" si="245"/>
        <v>0</v>
      </c>
      <c r="AQ38" s="176">
        <f t="shared" si="245"/>
        <v>0</v>
      </c>
      <c r="AR38" s="176">
        <f t="shared" si="245"/>
        <v>0</v>
      </c>
      <c r="AS38" s="176">
        <f t="shared" si="245"/>
        <v>0</v>
      </c>
      <c r="AT38" s="176">
        <f t="shared" si="245"/>
        <v>0</v>
      </c>
      <c r="AU38" s="176">
        <f t="shared" si="245"/>
        <v>0</v>
      </c>
      <c r="AV38" s="176">
        <f t="shared" si="245"/>
        <v>0</v>
      </c>
      <c r="AW38" s="176">
        <f t="shared" si="245"/>
        <v>0</v>
      </c>
      <c r="AX38" s="176">
        <f t="shared" si="245"/>
        <v>0</v>
      </c>
      <c r="AY38" s="187"/>
      <c r="AZ38" s="176">
        <f t="shared" si="246"/>
        <v>32.652582246945585</v>
      </c>
      <c r="BA38" s="176">
        <f t="shared" si="246"/>
        <v>31.102162480395847</v>
      </c>
      <c r="BB38" s="176">
        <f t="shared" si="246"/>
        <v>29.649621509329457</v>
      </c>
      <c r="BC38" s="176">
        <f t="shared" si="246"/>
        <v>28.260948311785683</v>
      </c>
      <c r="BD38" s="176">
        <f t="shared" si="246"/>
        <v>26.920136878145865</v>
      </c>
      <c r="BE38" s="176">
        <f t="shared" si="246"/>
        <v>25.638032708699139</v>
      </c>
      <c r="BF38" s="176">
        <f t="shared" si="246"/>
        <v>24.424932155522804</v>
      </c>
      <c r="BG38" s="176">
        <f t="shared" si="246"/>
        <v>23.260653610074588</v>
      </c>
      <c r="BH38" s="176">
        <f t="shared" si="246"/>
        <v>22.150778505872445</v>
      </c>
      <c r="BI38" s="176">
        <f t="shared" si="246"/>
        <v>21.093023389614366</v>
      </c>
      <c r="BJ38" s="176">
        <f t="shared" si="247"/>
        <v>20.087470986715832</v>
      </c>
      <c r="BK38" s="176">
        <f t="shared" si="247"/>
        <v>19.129855554079839</v>
      </c>
      <c r="BL38" s="176">
        <f t="shared" si="247"/>
        <v>0</v>
      </c>
      <c r="BM38" s="176">
        <f t="shared" si="247"/>
        <v>0</v>
      </c>
      <c r="BN38" s="176">
        <f t="shared" si="247"/>
        <v>0</v>
      </c>
      <c r="BO38" s="176">
        <f t="shared" si="247"/>
        <v>0</v>
      </c>
      <c r="BP38" s="176">
        <f t="shared" si="247"/>
        <v>0</v>
      </c>
      <c r="BQ38" s="176">
        <f t="shared" si="247"/>
        <v>0</v>
      </c>
      <c r="BR38" s="176">
        <f t="shared" si="247"/>
        <v>0</v>
      </c>
      <c r="BS38" s="176">
        <f t="shared" si="247"/>
        <v>0</v>
      </c>
      <c r="BT38" s="176">
        <f t="shared" si="248"/>
        <v>0</v>
      </c>
      <c r="BU38" s="176">
        <f t="shared" si="248"/>
        <v>0</v>
      </c>
      <c r="BV38" s="176">
        <f t="shared" si="248"/>
        <v>0</v>
      </c>
      <c r="BW38" s="176">
        <f t="shared" si="248"/>
        <v>0</v>
      </c>
      <c r="BX38" s="176">
        <f t="shared" si="248"/>
        <v>0</v>
      </c>
      <c r="BY38" s="176">
        <f t="shared" si="248"/>
        <v>0</v>
      </c>
      <c r="BZ38" s="176">
        <f t="shared" si="248"/>
        <v>0</v>
      </c>
      <c r="CA38" s="176">
        <f t="shared" si="248"/>
        <v>0</v>
      </c>
      <c r="CB38" s="176">
        <f t="shared" si="248"/>
        <v>0</v>
      </c>
      <c r="CC38" s="176">
        <f t="shared" si="248"/>
        <v>0</v>
      </c>
      <c r="CD38" s="176">
        <f t="shared" si="248"/>
        <v>0</v>
      </c>
      <c r="CE38" s="176">
        <f t="shared" si="248"/>
        <v>0</v>
      </c>
      <c r="CF38" s="176">
        <f t="shared" si="248"/>
        <v>0</v>
      </c>
      <c r="CG38" s="176">
        <f t="shared" si="248"/>
        <v>0</v>
      </c>
      <c r="CH38" s="176">
        <f t="shared" si="248"/>
        <v>0</v>
      </c>
      <c r="CJ38" s="176">
        <v>0</v>
      </c>
      <c r="CK38" s="176">
        <f t="shared" si="249"/>
        <v>37.868971253045125</v>
      </c>
      <c r="CL38" s="176">
        <f t="shared" si="249"/>
        <v>36.100405086243875</v>
      </c>
      <c r="CM38" s="176">
        <f t="shared" si="249"/>
        <v>34.409602222269186</v>
      </c>
      <c r="CN38" s="176">
        <f t="shared" si="249"/>
        <v>32.777074269646448</v>
      </c>
      <c r="CO38" s="176">
        <f t="shared" si="249"/>
        <v>31.216026353226155</v>
      </c>
      <c r="CP38" s="176">
        <f t="shared" si="249"/>
        <v>29.738994973036956</v>
      </c>
      <c r="CQ38" s="176">
        <f t="shared" si="249"/>
        <v>28.321407665533624</v>
      </c>
      <c r="CR38" s="176">
        <f t="shared" si="249"/>
        <v>26.970060200803683</v>
      </c>
      <c r="CS38" s="176">
        <f t="shared" si="249"/>
        <v>25.682172321123723</v>
      </c>
      <c r="CT38" s="176">
        <f t="shared" si="249"/>
        <v>24.45784475024189</v>
      </c>
      <c r="CU38" s="176">
        <f t="shared" si="250"/>
        <v>23.291883659503501</v>
      </c>
      <c r="CV38" s="176">
        <f t="shared" si="250"/>
        <v>22.183321838162037</v>
      </c>
      <c r="CW38" s="176">
        <f t="shared" si="250"/>
        <v>0</v>
      </c>
      <c r="CX38" s="176">
        <f t="shared" si="250"/>
        <v>0</v>
      </c>
      <c r="CY38" s="176">
        <f t="shared" si="250"/>
        <v>0</v>
      </c>
      <c r="CZ38" s="176">
        <f t="shared" si="250"/>
        <v>0</v>
      </c>
      <c r="DA38" s="176">
        <f t="shared" si="250"/>
        <v>0</v>
      </c>
      <c r="DB38" s="176">
        <f t="shared" si="250"/>
        <v>0</v>
      </c>
      <c r="DC38" s="176">
        <f t="shared" si="250"/>
        <v>0</v>
      </c>
      <c r="DD38" s="176">
        <f t="shared" si="250"/>
        <v>0</v>
      </c>
      <c r="DE38" s="176">
        <f t="shared" si="251"/>
        <v>0</v>
      </c>
      <c r="DF38" s="176">
        <f t="shared" si="251"/>
        <v>0</v>
      </c>
      <c r="DG38" s="176">
        <f t="shared" si="251"/>
        <v>0</v>
      </c>
      <c r="DH38" s="176">
        <f t="shared" si="251"/>
        <v>0</v>
      </c>
      <c r="DI38" s="176">
        <f t="shared" si="251"/>
        <v>0</v>
      </c>
      <c r="DJ38" s="176">
        <f t="shared" si="251"/>
        <v>0</v>
      </c>
      <c r="DK38" s="176">
        <f t="shared" si="251"/>
        <v>0</v>
      </c>
      <c r="DL38" s="176">
        <f t="shared" si="251"/>
        <v>0</v>
      </c>
      <c r="DM38" s="176">
        <f t="shared" si="251"/>
        <v>0</v>
      </c>
      <c r="DN38" s="176">
        <f t="shared" si="251"/>
        <v>0</v>
      </c>
      <c r="DO38" s="176">
        <f t="shared" si="251"/>
        <v>0</v>
      </c>
      <c r="DP38" s="176">
        <f t="shared" si="251"/>
        <v>0</v>
      </c>
      <c r="DQ38" s="176">
        <f t="shared" si="251"/>
        <v>0</v>
      </c>
      <c r="DR38" s="176">
        <f t="shared" si="251"/>
        <v>0</v>
      </c>
      <c r="DS38" s="176">
        <f t="shared" si="251"/>
        <v>0</v>
      </c>
      <c r="DT38" s="187"/>
      <c r="DU38" s="176">
        <v>0</v>
      </c>
      <c r="DV38" s="176">
        <f t="shared" si="252"/>
        <v>31.102162480395847</v>
      </c>
      <c r="DW38" s="176">
        <f t="shared" si="252"/>
        <v>29.649621509329457</v>
      </c>
      <c r="DX38" s="176">
        <f t="shared" si="252"/>
        <v>28.260948311785683</v>
      </c>
      <c r="DY38" s="176">
        <f t="shared" si="252"/>
        <v>26.920136878145865</v>
      </c>
      <c r="DZ38" s="176">
        <f t="shared" si="252"/>
        <v>25.638032708699139</v>
      </c>
      <c r="EA38" s="176">
        <f t="shared" si="252"/>
        <v>24.424932155522804</v>
      </c>
      <c r="EB38" s="176">
        <f t="shared" si="252"/>
        <v>23.260653610074588</v>
      </c>
      <c r="EC38" s="176">
        <f t="shared" si="252"/>
        <v>22.150778505872445</v>
      </c>
      <c r="ED38" s="176">
        <f t="shared" si="252"/>
        <v>21.093023389614366</v>
      </c>
      <c r="EE38" s="176">
        <f t="shared" si="252"/>
        <v>20.087470986715832</v>
      </c>
      <c r="EF38" s="176">
        <f t="shared" si="253"/>
        <v>19.129855554079839</v>
      </c>
      <c r="EG38" s="176">
        <f t="shared" si="253"/>
        <v>18.219382711906881</v>
      </c>
      <c r="EH38" s="176">
        <f t="shared" si="253"/>
        <v>0</v>
      </c>
      <c r="EI38" s="176">
        <f t="shared" si="253"/>
        <v>0</v>
      </c>
      <c r="EJ38" s="176">
        <f t="shared" si="253"/>
        <v>0</v>
      </c>
      <c r="EK38" s="176">
        <f t="shared" si="253"/>
        <v>0</v>
      </c>
      <c r="EL38" s="176">
        <f t="shared" si="253"/>
        <v>0</v>
      </c>
      <c r="EM38" s="176">
        <f t="shared" si="253"/>
        <v>0</v>
      </c>
      <c r="EN38" s="176">
        <f t="shared" si="253"/>
        <v>0</v>
      </c>
      <c r="EO38" s="176">
        <f t="shared" si="253"/>
        <v>0</v>
      </c>
      <c r="EP38" s="176">
        <f t="shared" si="254"/>
        <v>0</v>
      </c>
      <c r="EQ38" s="176">
        <f t="shared" si="254"/>
        <v>0</v>
      </c>
      <c r="ER38" s="176">
        <f t="shared" si="254"/>
        <v>0</v>
      </c>
      <c r="ES38" s="176">
        <f t="shared" si="254"/>
        <v>0</v>
      </c>
      <c r="ET38" s="176">
        <f t="shared" si="254"/>
        <v>0</v>
      </c>
      <c r="EU38" s="176">
        <f t="shared" si="254"/>
        <v>0</v>
      </c>
      <c r="EV38" s="176">
        <f t="shared" si="254"/>
        <v>0</v>
      </c>
      <c r="EW38" s="176">
        <f t="shared" si="254"/>
        <v>0</v>
      </c>
      <c r="EX38" s="176">
        <f t="shared" si="254"/>
        <v>0</v>
      </c>
      <c r="EY38" s="176">
        <f t="shared" si="254"/>
        <v>0</v>
      </c>
      <c r="EZ38" s="176">
        <f t="shared" si="254"/>
        <v>0</v>
      </c>
      <c r="FA38" s="176">
        <f t="shared" si="254"/>
        <v>0</v>
      </c>
      <c r="FB38" s="176">
        <f t="shared" si="254"/>
        <v>0</v>
      </c>
      <c r="FC38" s="176">
        <f t="shared" si="254"/>
        <v>0</v>
      </c>
      <c r="FD38" s="176">
        <f t="shared" si="254"/>
        <v>0</v>
      </c>
      <c r="FF38" s="176">
        <v>0</v>
      </c>
      <c r="FG38" s="176">
        <v>0</v>
      </c>
      <c r="FH38" s="176">
        <f t="shared" si="255"/>
        <v>36.100405086243875</v>
      </c>
      <c r="FI38" s="176">
        <f t="shared" si="255"/>
        <v>34.409602222269186</v>
      </c>
      <c r="FJ38" s="176">
        <f t="shared" si="255"/>
        <v>32.777074269646448</v>
      </c>
      <c r="FK38" s="176">
        <f t="shared" si="255"/>
        <v>31.216026353226155</v>
      </c>
      <c r="FL38" s="176">
        <f t="shared" si="255"/>
        <v>29.738994973036956</v>
      </c>
      <c r="FM38" s="176">
        <f t="shared" si="255"/>
        <v>28.321407665533624</v>
      </c>
      <c r="FN38" s="176">
        <f t="shared" si="255"/>
        <v>26.970060200803683</v>
      </c>
      <c r="FO38" s="176">
        <f t="shared" si="255"/>
        <v>25.682172321123723</v>
      </c>
      <c r="FP38" s="176">
        <f t="shared" si="255"/>
        <v>24.45784475024189</v>
      </c>
      <c r="FQ38" s="176">
        <f t="shared" si="255"/>
        <v>23.291883659503501</v>
      </c>
      <c r="FR38" s="176">
        <f t="shared" si="256"/>
        <v>22.183321838162037</v>
      </c>
      <c r="FS38" s="176">
        <f t="shared" si="256"/>
        <v>21.127521284638192</v>
      </c>
      <c r="FT38" s="176">
        <f t="shared" si="256"/>
        <v>0</v>
      </c>
      <c r="FU38" s="176">
        <f t="shared" si="256"/>
        <v>0</v>
      </c>
      <c r="FV38" s="176">
        <f t="shared" si="256"/>
        <v>0</v>
      </c>
      <c r="FW38" s="176">
        <f t="shared" si="256"/>
        <v>0</v>
      </c>
      <c r="FX38" s="176">
        <f t="shared" si="256"/>
        <v>0</v>
      </c>
      <c r="FY38" s="176">
        <f t="shared" si="256"/>
        <v>0</v>
      </c>
      <c r="FZ38" s="176">
        <f t="shared" si="256"/>
        <v>0</v>
      </c>
      <c r="GA38" s="176">
        <f t="shared" si="256"/>
        <v>0</v>
      </c>
      <c r="GB38" s="176">
        <f t="shared" si="257"/>
        <v>0</v>
      </c>
      <c r="GC38" s="176">
        <f t="shared" si="257"/>
        <v>0</v>
      </c>
      <c r="GD38" s="176">
        <f t="shared" si="257"/>
        <v>0</v>
      </c>
      <c r="GE38" s="176">
        <f t="shared" si="257"/>
        <v>0</v>
      </c>
      <c r="GF38" s="176">
        <f t="shared" si="257"/>
        <v>0</v>
      </c>
      <c r="GG38" s="176">
        <f t="shared" si="257"/>
        <v>0</v>
      </c>
      <c r="GH38" s="176">
        <f t="shared" si="257"/>
        <v>0</v>
      </c>
      <c r="GI38" s="176">
        <f t="shared" si="257"/>
        <v>0</v>
      </c>
      <c r="GJ38" s="176">
        <f t="shared" si="257"/>
        <v>0</v>
      </c>
      <c r="GK38" s="176">
        <f t="shared" si="257"/>
        <v>0</v>
      </c>
      <c r="GL38" s="176">
        <f t="shared" si="257"/>
        <v>0</v>
      </c>
      <c r="GM38" s="176">
        <f t="shared" si="257"/>
        <v>0</v>
      </c>
      <c r="GN38" s="176">
        <f t="shared" si="257"/>
        <v>0</v>
      </c>
      <c r="GO38" s="176">
        <f t="shared" si="257"/>
        <v>0</v>
      </c>
      <c r="GP38" s="176">
        <f t="shared" si="257"/>
        <v>0</v>
      </c>
      <c r="GQ38" s="187"/>
      <c r="GR38" s="176">
        <v>0</v>
      </c>
      <c r="GS38" s="176">
        <v>0</v>
      </c>
      <c r="GT38" s="176">
        <f t="shared" si="258"/>
        <v>29.649621509329457</v>
      </c>
      <c r="GU38" s="176">
        <f t="shared" si="258"/>
        <v>28.260948311785683</v>
      </c>
      <c r="GV38" s="176">
        <f t="shared" si="258"/>
        <v>26.920136878145865</v>
      </c>
      <c r="GW38" s="176">
        <f t="shared" si="258"/>
        <v>25.638032708699139</v>
      </c>
      <c r="GX38" s="176">
        <f t="shared" si="258"/>
        <v>24.424932155522804</v>
      </c>
      <c r="GY38" s="176">
        <f t="shared" si="258"/>
        <v>23.260653610074588</v>
      </c>
      <c r="GZ38" s="176">
        <f t="shared" si="258"/>
        <v>22.150778505872445</v>
      </c>
      <c r="HA38" s="176">
        <f t="shared" si="258"/>
        <v>21.093023389614366</v>
      </c>
      <c r="HB38" s="176">
        <f t="shared" si="258"/>
        <v>20.087470986715832</v>
      </c>
      <c r="HC38" s="176">
        <f t="shared" si="258"/>
        <v>19.129855554079839</v>
      </c>
      <c r="HD38" s="176">
        <f t="shared" si="259"/>
        <v>18.219382711906881</v>
      </c>
      <c r="HE38" s="176">
        <f t="shared" si="259"/>
        <v>17.352243223401501</v>
      </c>
      <c r="HF38" s="176">
        <f t="shared" si="259"/>
        <v>0</v>
      </c>
      <c r="HG38" s="176">
        <f t="shared" si="259"/>
        <v>0</v>
      </c>
      <c r="HH38" s="176">
        <f t="shared" si="259"/>
        <v>0</v>
      </c>
      <c r="HI38" s="176">
        <f t="shared" si="259"/>
        <v>0</v>
      </c>
      <c r="HJ38" s="176">
        <f t="shared" si="259"/>
        <v>0</v>
      </c>
      <c r="HK38" s="176">
        <f t="shared" si="259"/>
        <v>0</v>
      </c>
      <c r="HL38" s="176">
        <f t="shared" si="259"/>
        <v>0</v>
      </c>
      <c r="HM38" s="176">
        <f t="shared" si="259"/>
        <v>0</v>
      </c>
      <c r="HN38" s="176">
        <f t="shared" si="260"/>
        <v>0</v>
      </c>
      <c r="HO38" s="176">
        <f t="shared" si="260"/>
        <v>0</v>
      </c>
      <c r="HP38" s="176">
        <f t="shared" si="260"/>
        <v>0</v>
      </c>
      <c r="HQ38" s="176">
        <f t="shared" si="260"/>
        <v>0</v>
      </c>
      <c r="HR38" s="176">
        <f t="shared" si="260"/>
        <v>0</v>
      </c>
      <c r="HS38" s="176">
        <f t="shared" si="260"/>
        <v>0</v>
      </c>
      <c r="HT38" s="176">
        <f t="shared" si="260"/>
        <v>0</v>
      </c>
      <c r="HU38" s="176">
        <f t="shared" si="260"/>
        <v>0</v>
      </c>
      <c r="HV38" s="176">
        <f t="shared" si="260"/>
        <v>0</v>
      </c>
      <c r="HW38" s="176">
        <f t="shared" si="260"/>
        <v>0</v>
      </c>
      <c r="HX38" s="176">
        <f t="shared" si="260"/>
        <v>0</v>
      </c>
      <c r="HY38" s="176">
        <f t="shared" si="260"/>
        <v>0</v>
      </c>
      <c r="HZ38" s="176">
        <f t="shared" si="260"/>
        <v>0</v>
      </c>
      <c r="IA38" s="176">
        <f t="shared" si="260"/>
        <v>0</v>
      </c>
      <c r="IB38" s="176">
        <f t="shared" si="260"/>
        <v>0</v>
      </c>
      <c r="IC38" s="176"/>
      <c r="ID38" s="176"/>
    </row>
    <row r="39" spans="1:238" s="144" customFormat="1">
      <c r="A39" s="185" t="s">
        <v>187</v>
      </c>
      <c r="B39" s="226">
        <f t="shared" si="219"/>
        <v>30.003645697148041</v>
      </c>
      <c r="C39" s="329">
        <f t="shared" si="220"/>
        <v>47.601253651065441</v>
      </c>
      <c r="D39" s="331">
        <f t="shared" si="225"/>
        <v>77.604899348213479</v>
      </c>
      <c r="E39" s="227">
        <f t="shared" si="82"/>
        <v>0</v>
      </c>
      <c r="F39" s="228">
        <f t="shared" si="83"/>
        <v>0</v>
      </c>
      <c r="G39" s="227">
        <f t="shared" si="84"/>
        <v>0</v>
      </c>
      <c r="H39" s="228">
        <f t="shared" si="85"/>
        <v>0</v>
      </c>
      <c r="I39" s="227">
        <f t="shared" si="226"/>
        <v>30.003645697148041</v>
      </c>
      <c r="J39" s="176">
        <f t="shared" si="227"/>
        <v>47.601253651065441</v>
      </c>
      <c r="K39" s="228">
        <f t="shared" si="228"/>
        <v>77.604899348213479</v>
      </c>
      <c r="L39" s="227">
        <f t="shared" si="86"/>
        <v>24.002916557718436</v>
      </c>
      <c r="M39" s="176">
        <f t="shared" si="87"/>
        <v>38.081002920852356</v>
      </c>
      <c r="N39" s="228">
        <f t="shared" si="229"/>
        <v>62.083919478570792</v>
      </c>
      <c r="O39" s="330"/>
      <c r="P39" s="176">
        <f t="shared" si="243"/>
        <v>1.8474182500777561</v>
      </c>
      <c r="Q39" s="176">
        <f t="shared" si="243"/>
        <v>1.7596985790776716</v>
      </c>
      <c r="R39" s="176">
        <f t="shared" si="243"/>
        <v>1.6775166959224816</v>
      </c>
      <c r="S39" s="176">
        <f t="shared" si="243"/>
        <v>1.5989483245411895</v>
      </c>
      <c r="T39" s="176">
        <f t="shared" si="243"/>
        <v>1.5230878767001668</v>
      </c>
      <c r="U39" s="176">
        <f t="shared" si="243"/>
        <v>1.4505489692648068</v>
      </c>
      <c r="V39" s="176">
        <f t="shared" si="243"/>
        <v>1.3819141493853768</v>
      </c>
      <c r="W39" s="176">
        <f t="shared" si="243"/>
        <v>1.3160415817345836</v>
      </c>
      <c r="X39" s="176">
        <f t="shared" si="243"/>
        <v>1.253247052735218</v>
      </c>
      <c r="Y39" s="176">
        <f t="shared" si="243"/>
        <v>1.1934013691347705</v>
      </c>
      <c r="Z39" s="176">
        <f t="shared" si="244"/>
        <v>0</v>
      </c>
      <c r="AA39" s="176">
        <f t="shared" si="244"/>
        <v>0</v>
      </c>
      <c r="AB39" s="176">
        <f t="shared" si="244"/>
        <v>0</v>
      </c>
      <c r="AC39" s="176">
        <f t="shared" si="244"/>
        <v>0</v>
      </c>
      <c r="AD39" s="176">
        <f t="shared" si="244"/>
        <v>0</v>
      </c>
      <c r="AE39" s="176">
        <f t="shared" si="244"/>
        <v>0</v>
      </c>
      <c r="AF39" s="176">
        <f t="shared" si="244"/>
        <v>0</v>
      </c>
      <c r="AG39" s="176">
        <f t="shared" si="244"/>
        <v>0</v>
      </c>
      <c r="AH39" s="176">
        <f t="shared" si="244"/>
        <v>0</v>
      </c>
      <c r="AI39" s="176">
        <f t="shared" si="244"/>
        <v>0</v>
      </c>
      <c r="AJ39" s="176">
        <f t="shared" si="245"/>
        <v>0</v>
      </c>
      <c r="AK39" s="176">
        <f t="shared" si="245"/>
        <v>0</v>
      </c>
      <c r="AL39" s="176">
        <f t="shared" si="245"/>
        <v>0</v>
      </c>
      <c r="AM39" s="176">
        <f t="shared" si="245"/>
        <v>0</v>
      </c>
      <c r="AN39" s="176">
        <f t="shared" si="245"/>
        <v>0</v>
      </c>
      <c r="AO39" s="176">
        <f t="shared" si="245"/>
        <v>0</v>
      </c>
      <c r="AP39" s="176">
        <f t="shared" si="245"/>
        <v>0</v>
      </c>
      <c r="AQ39" s="176">
        <f t="shared" si="245"/>
        <v>0</v>
      </c>
      <c r="AR39" s="176">
        <f t="shared" si="245"/>
        <v>0</v>
      </c>
      <c r="AS39" s="176">
        <f t="shared" si="245"/>
        <v>0</v>
      </c>
      <c r="AT39" s="176">
        <f t="shared" si="245"/>
        <v>0</v>
      </c>
      <c r="AU39" s="176">
        <f t="shared" si="245"/>
        <v>0</v>
      </c>
      <c r="AV39" s="176">
        <f t="shared" si="245"/>
        <v>0</v>
      </c>
      <c r="AW39" s="176">
        <f t="shared" si="245"/>
        <v>0</v>
      </c>
      <c r="AX39" s="176">
        <f t="shared" si="245"/>
        <v>0</v>
      </c>
      <c r="AY39" s="187"/>
      <c r="AZ39" s="176">
        <f t="shared" si="246"/>
        <v>2.9309579778805914</v>
      </c>
      <c r="BA39" s="176">
        <f t="shared" si="246"/>
        <v>2.7917893464545798</v>
      </c>
      <c r="BB39" s="176">
        <f t="shared" si="246"/>
        <v>2.6614065021469537</v>
      </c>
      <c r="BC39" s="176">
        <f t="shared" si="246"/>
        <v>2.5367565508436196</v>
      </c>
      <c r="BD39" s="176">
        <f t="shared" si="246"/>
        <v>2.4164027626335693</v>
      </c>
      <c r="BE39" s="176">
        <f t="shared" si="246"/>
        <v>2.3013186502808511</v>
      </c>
      <c r="BF39" s="176">
        <f t="shared" si="246"/>
        <v>2.1924284339600231</v>
      </c>
      <c r="BG39" s="176">
        <f t="shared" si="246"/>
        <v>2.0879205740471716</v>
      </c>
      <c r="BH39" s="176">
        <f t="shared" si="246"/>
        <v>1.9882960706461694</v>
      </c>
      <c r="BI39" s="176">
        <f t="shared" si="246"/>
        <v>1.8933499566391943</v>
      </c>
      <c r="BJ39" s="176">
        <f t="shared" si="247"/>
        <v>0</v>
      </c>
      <c r="BK39" s="176">
        <f t="shared" si="247"/>
        <v>0</v>
      </c>
      <c r="BL39" s="176">
        <f t="shared" si="247"/>
        <v>0</v>
      </c>
      <c r="BM39" s="176">
        <f t="shared" si="247"/>
        <v>0</v>
      </c>
      <c r="BN39" s="176">
        <f t="shared" si="247"/>
        <v>0</v>
      </c>
      <c r="BO39" s="176">
        <f t="shared" si="247"/>
        <v>0</v>
      </c>
      <c r="BP39" s="176">
        <f t="shared" si="247"/>
        <v>0</v>
      </c>
      <c r="BQ39" s="176">
        <f t="shared" si="247"/>
        <v>0</v>
      </c>
      <c r="BR39" s="176">
        <f t="shared" si="247"/>
        <v>0</v>
      </c>
      <c r="BS39" s="176">
        <f t="shared" si="247"/>
        <v>0</v>
      </c>
      <c r="BT39" s="176">
        <f t="shared" si="248"/>
        <v>0</v>
      </c>
      <c r="BU39" s="176">
        <f t="shared" si="248"/>
        <v>0</v>
      </c>
      <c r="BV39" s="176">
        <f t="shared" si="248"/>
        <v>0</v>
      </c>
      <c r="BW39" s="176">
        <f t="shared" si="248"/>
        <v>0</v>
      </c>
      <c r="BX39" s="176">
        <f t="shared" si="248"/>
        <v>0</v>
      </c>
      <c r="BY39" s="176">
        <f t="shared" si="248"/>
        <v>0</v>
      </c>
      <c r="BZ39" s="176">
        <f t="shared" si="248"/>
        <v>0</v>
      </c>
      <c r="CA39" s="176">
        <f t="shared" si="248"/>
        <v>0</v>
      </c>
      <c r="CB39" s="176">
        <f t="shared" si="248"/>
        <v>0</v>
      </c>
      <c r="CC39" s="176">
        <f t="shared" si="248"/>
        <v>0</v>
      </c>
      <c r="CD39" s="176">
        <f t="shared" si="248"/>
        <v>0</v>
      </c>
      <c r="CE39" s="176">
        <f t="shared" si="248"/>
        <v>0</v>
      </c>
      <c r="CF39" s="176">
        <f t="shared" si="248"/>
        <v>0</v>
      </c>
      <c r="CG39" s="176">
        <f t="shared" si="248"/>
        <v>0</v>
      </c>
      <c r="CH39" s="176">
        <f t="shared" si="248"/>
        <v>0</v>
      </c>
      <c r="CJ39" s="176">
        <v>0</v>
      </c>
      <c r="CK39" s="176">
        <f t="shared" si="249"/>
        <v>1.7596985790776716</v>
      </c>
      <c r="CL39" s="176">
        <f t="shared" si="249"/>
        <v>1.6775166959224816</v>
      </c>
      <c r="CM39" s="176">
        <f t="shared" si="249"/>
        <v>1.5989483245411895</v>
      </c>
      <c r="CN39" s="176">
        <f t="shared" si="249"/>
        <v>1.5230878767001668</v>
      </c>
      <c r="CO39" s="176">
        <f t="shared" si="249"/>
        <v>1.4505489692648068</v>
      </c>
      <c r="CP39" s="176">
        <f t="shared" si="249"/>
        <v>1.3819141493853768</v>
      </c>
      <c r="CQ39" s="176">
        <f t="shared" si="249"/>
        <v>1.3160415817345836</v>
      </c>
      <c r="CR39" s="176">
        <f t="shared" si="249"/>
        <v>1.253247052735218</v>
      </c>
      <c r="CS39" s="176">
        <f t="shared" si="249"/>
        <v>1.1934013691347705</v>
      </c>
      <c r="CT39" s="176">
        <f t="shared" si="249"/>
        <v>1.1365092113729425</v>
      </c>
      <c r="CU39" s="176">
        <f t="shared" si="250"/>
        <v>0</v>
      </c>
      <c r="CV39" s="176">
        <f t="shared" si="250"/>
        <v>0</v>
      </c>
      <c r="CW39" s="176">
        <f t="shared" si="250"/>
        <v>0</v>
      </c>
      <c r="CX39" s="176">
        <f t="shared" si="250"/>
        <v>0</v>
      </c>
      <c r="CY39" s="176">
        <f t="shared" si="250"/>
        <v>0</v>
      </c>
      <c r="CZ39" s="176">
        <f t="shared" si="250"/>
        <v>0</v>
      </c>
      <c r="DA39" s="176">
        <f t="shared" si="250"/>
        <v>0</v>
      </c>
      <c r="DB39" s="176">
        <f t="shared" si="250"/>
        <v>0</v>
      </c>
      <c r="DC39" s="176">
        <f t="shared" si="250"/>
        <v>0</v>
      </c>
      <c r="DD39" s="176">
        <f t="shared" si="250"/>
        <v>0</v>
      </c>
      <c r="DE39" s="176">
        <f t="shared" si="251"/>
        <v>0</v>
      </c>
      <c r="DF39" s="176">
        <f t="shared" si="251"/>
        <v>0</v>
      </c>
      <c r="DG39" s="176">
        <f t="shared" si="251"/>
        <v>0</v>
      </c>
      <c r="DH39" s="176">
        <f t="shared" si="251"/>
        <v>0</v>
      </c>
      <c r="DI39" s="176">
        <f t="shared" si="251"/>
        <v>0</v>
      </c>
      <c r="DJ39" s="176">
        <f t="shared" si="251"/>
        <v>0</v>
      </c>
      <c r="DK39" s="176">
        <f t="shared" si="251"/>
        <v>0</v>
      </c>
      <c r="DL39" s="176">
        <f t="shared" si="251"/>
        <v>0</v>
      </c>
      <c r="DM39" s="176">
        <f t="shared" si="251"/>
        <v>0</v>
      </c>
      <c r="DN39" s="176">
        <f t="shared" si="251"/>
        <v>0</v>
      </c>
      <c r="DO39" s="176">
        <f t="shared" si="251"/>
        <v>0</v>
      </c>
      <c r="DP39" s="176">
        <f t="shared" si="251"/>
        <v>0</v>
      </c>
      <c r="DQ39" s="176">
        <f t="shared" si="251"/>
        <v>0</v>
      </c>
      <c r="DR39" s="176">
        <f t="shared" si="251"/>
        <v>0</v>
      </c>
      <c r="DS39" s="176">
        <f t="shared" si="251"/>
        <v>0</v>
      </c>
      <c r="DT39" s="187"/>
      <c r="DU39" s="176">
        <v>0</v>
      </c>
      <c r="DV39" s="176">
        <f t="shared" si="252"/>
        <v>2.7917893464545798</v>
      </c>
      <c r="DW39" s="176">
        <f t="shared" si="252"/>
        <v>2.6614065021469537</v>
      </c>
      <c r="DX39" s="176">
        <f t="shared" si="252"/>
        <v>2.5367565508436196</v>
      </c>
      <c r="DY39" s="176">
        <f t="shared" si="252"/>
        <v>2.4164027626335693</v>
      </c>
      <c r="DZ39" s="176">
        <f t="shared" si="252"/>
        <v>2.3013186502808511</v>
      </c>
      <c r="EA39" s="176">
        <f t="shared" si="252"/>
        <v>2.1924284339600231</v>
      </c>
      <c r="EB39" s="176">
        <f t="shared" si="252"/>
        <v>2.0879205740471716</v>
      </c>
      <c r="EC39" s="176">
        <f t="shared" si="252"/>
        <v>1.9882960706461694</v>
      </c>
      <c r="ED39" s="176">
        <f t="shared" si="252"/>
        <v>1.8933499566391943</v>
      </c>
      <c r="EE39" s="176">
        <f t="shared" si="252"/>
        <v>1.8030896576171116</v>
      </c>
      <c r="EF39" s="176">
        <f t="shared" si="253"/>
        <v>0</v>
      </c>
      <c r="EG39" s="176">
        <f t="shared" si="253"/>
        <v>0</v>
      </c>
      <c r="EH39" s="176">
        <f t="shared" si="253"/>
        <v>0</v>
      </c>
      <c r="EI39" s="176">
        <f t="shared" si="253"/>
        <v>0</v>
      </c>
      <c r="EJ39" s="176">
        <f t="shared" si="253"/>
        <v>0</v>
      </c>
      <c r="EK39" s="176">
        <f t="shared" si="253"/>
        <v>0</v>
      </c>
      <c r="EL39" s="176">
        <f t="shared" si="253"/>
        <v>0</v>
      </c>
      <c r="EM39" s="176">
        <f t="shared" si="253"/>
        <v>0</v>
      </c>
      <c r="EN39" s="176">
        <f t="shared" si="253"/>
        <v>0</v>
      </c>
      <c r="EO39" s="176">
        <f t="shared" si="253"/>
        <v>0</v>
      </c>
      <c r="EP39" s="176">
        <f t="shared" si="254"/>
        <v>0</v>
      </c>
      <c r="EQ39" s="176">
        <f t="shared" si="254"/>
        <v>0</v>
      </c>
      <c r="ER39" s="176">
        <f t="shared" si="254"/>
        <v>0</v>
      </c>
      <c r="ES39" s="176">
        <f t="shared" si="254"/>
        <v>0</v>
      </c>
      <c r="ET39" s="176">
        <f t="shared" si="254"/>
        <v>0</v>
      </c>
      <c r="EU39" s="176">
        <f t="shared" si="254"/>
        <v>0</v>
      </c>
      <c r="EV39" s="176">
        <f t="shared" si="254"/>
        <v>0</v>
      </c>
      <c r="EW39" s="176">
        <f t="shared" si="254"/>
        <v>0</v>
      </c>
      <c r="EX39" s="176">
        <f t="shared" si="254"/>
        <v>0</v>
      </c>
      <c r="EY39" s="176">
        <f t="shared" si="254"/>
        <v>0</v>
      </c>
      <c r="EZ39" s="176">
        <f t="shared" si="254"/>
        <v>0</v>
      </c>
      <c r="FA39" s="176">
        <f t="shared" si="254"/>
        <v>0</v>
      </c>
      <c r="FB39" s="176">
        <f t="shared" si="254"/>
        <v>0</v>
      </c>
      <c r="FC39" s="176">
        <f t="shared" si="254"/>
        <v>0</v>
      </c>
      <c r="FD39" s="176">
        <f t="shared" si="254"/>
        <v>0</v>
      </c>
      <c r="FF39" s="176">
        <v>0</v>
      </c>
      <c r="FG39" s="176">
        <v>0</v>
      </c>
      <c r="FH39" s="176">
        <f t="shared" si="255"/>
        <v>1.6775166959224816</v>
      </c>
      <c r="FI39" s="176">
        <f t="shared" si="255"/>
        <v>1.5989483245411895</v>
      </c>
      <c r="FJ39" s="176">
        <f t="shared" si="255"/>
        <v>1.5230878767001668</v>
      </c>
      <c r="FK39" s="176">
        <f t="shared" si="255"/>
        <v>1.4505489692648068</v>
      </c>
      <c r="FL39" s="176">
        <f t="shared" si="255"/>
        <v>1.3819141493853768</v>
      </c>
      <c r="FM39" s="176">
        <f t="shared" si="255"/>
        <v>1.3160415817345836</v>
      </c>
      <c r="FN39" s="176">
        <f t="shared" si="255"/>
        <v>1.253247052735218</v>
      </c>
      <c r="FO39" s="176">
        <f t="shared" si="255"/>
        <v>1.1934013691347705</v>
      </c>
      <c r="FP39" s="176">
        <f t="shared" si="255"/>
        <v>1.1365092113729425</v>
      </c>
      <c r="FQ39" s="176">
        <f t="shared" si="255"/>
        <v>1.08232923217778</v>
      </c>
      <c r="FR39" s="176">
        <f t="shared" si="256"/>
        <v>0</v>
      </c>
      <c r="FS39" s="176">
        <f t="shared" si="256"/>
        <v>0</v>
      </c>
      <c r="FT39" s="176">
        <f t="shared" si="256"/>
        <v>0</v>
      </c>
      <c r="FU39" s="176">
        <f t="shared" si="256"/>
        <v>0</v>
      </c>
      <c r="FV39" s="176">
        <f t="shared" si="256"/>
        <v>0</v>
      </c>
      <c r="FW39" s="176">
        <f t="shared" si="256"/>
        <v>0</v>
      </c>
      <c r="FX39" s="176">
        <f t="shared" si="256"/>
        <v>0</v>
      </c>
      <c r="FY39" s="176">
        <f t="shared" si="256"/>
        <v>0</v>
      </c>
      <c r="FZ39" s="176">
        <f t="shared" si="256"/>
        <v>0</v>
      </c>
      <c r="GA39" s="176">
        <f t="shared" si="256"/>
        <v>0</v>
      </c>
      <c r="GB39" s="176">
        <f t="shared" si="257"/>
        <v>0</v>
      </c>
      <c r="GC39" s="176">
        <f t="shared" si="257"/>
        <v>0</v>
      </c>
      <c r="GD39" s="176">
        <f t="shared" si="257"/>
        <v>0</v>
      </c>
      <c r="GE39" s="176">
        <f t="shared" si="257"/>
        <v>0</v>
      </c>
      <c r="GF39" s="176">
        <f t="shared" si="257"/>
        <v>0</v>
      </c>
      <c r="GG39" s="176">
        <f t="shared" si="257"/>
        <v>0</v>
      </c>
      <c r="GH39" s="176">
        <f t="shared" si="257"/>
        <v>0</v>
      </c>
      <c r="GI39" s="176">
        <f t="shared" si="257"/>
        <v>0</v>
      </c>
      <c r="GJ39" s="176">
        <f t="shared" si="257"/>
        <v>0</v>
      </c>
      <c r="GK39" s="176">
        <f t="shared" si="257"/>
        <v>0</v>
      </c>
      <c r="GL39" s="176">
        <f t="shared" si="257"/>
        <v>0</v>
      </c>
      <c r="GM39" s="176">
        <f t="shared" si="257"/>
        <v>0</v>
      </c>
      <c r="GN39" s="176">
        <f t="shared" si="257"/>
        <v>0</v>
      </c>
      <c r="GO39" s="176">
        <f t="shared" si="257"/>
        <v>0</v>
      </c>
      <c r="GP39" s="176">
        <f t="shared" si="257"/>
        <v>0</v>
      </c>
      <c r="GQ39" s="187"/>
      <c r="GR39" s="176">
        <v>0</v>
      </c>
      <c r="GS39" s="176">
        <v>0</v>
      </c>
      <c r="GT39" s="176">
        <f t="shared" si="258"/>
        <v>2.6614065021469537</v>
      </c>
      <c r="GU39" s="176">
        <f t="shared" si="258"/>
        <v>2.5367565508436196</v>
      </c>
      <c r="GV39" s="176">
        <f t="shared" si="258"/>
        <v>2.4164027626335693</v>
      </c>
      <c r="GW39" s="176">
        <f t="shared" si="258"/>
        <v>2.3013186502808511</v>
      </c>
      <c r="GX39" s="176">
        <f t="shared" si="258"/>
        <v>2.1924284339600231</v>
      </c>
      <c r="GY39" s="176">
        <f t="shared" si="258"/>
        <v>2.0879205740471716</v>
      </c>
      <c r="GZ39" s="176">
        <f t="shared" si="258"/>
        <v>1.9882960706461694</v>
      </c>
      <c r="HA39" s="176">
        <f t="shared" si="258"/>
        <v>1.8933499566391943</v>
      </c>
      <c r="HB39" s="176">
        <f t="shared" si="258"/>
        <v>1.8030896576171116</v>
      </c>
      <c r="HC39" s="176">
        <f t="shared" si="258"/>
        <v>1.7171322723543092</v>
      </c>
      <c r="HD39" s="176">
        <f t="shared" si="259"/>
        <v>0</v>
      </c>
      <c r="HE39" s="176">
        <f t="shared" si="259"/>
        <v>0</v>
      </c>
      <c r="HF39" s="176">
        <f t="shared" si="259"/>
        <v>0</v>
      </c>
      <c r="HG39" s="176">
        <f t="shared" si="259"/>
        <v>0</v>
      </c>
      <c r="HH39" s="176">
        <f t="shared" si="259"/>
        <v>0</v>
      </c>
      <c r="HI39" s="176">
        <f t="shared" si="259"/>
        <v>0</v>
      </c>
      <c r="HJ39" s="176">
        <f t="shared" si="259"/>
        <v>0</v>
      </c>
      <c r="HK39" s="176">
        <f t="shared" si="259"/>
        <v>0</v>
      </c>
      <c r="HL39" s="176">
        <f t="shared" si="259"/>
        <v>0</v>
      </c>
      <c r="HM39" s="176">
        <f t="shared" si="259"/>
        <v>0</v>
      </c>
      <c r="HN39" s="176">
        <f t="shared" si="260"/>
        <v>0</v>
      </c>
      <c r="HO39" s="176">
        <f t="shared" si="260"/>
        <v>0</v>
      </c>
      <c r="HP39" s="176">
        <f t="shared" si="260"/>
        <v>0</v>
      </c>
      <c r="HQ39" s="176">
        <f t="shared" si="260"/>
        <v>0</v>
      </c>
      <c r="HR39" s="176">
        <f t="shared" si="260"/>
        <v>0</v>
      </c>
      <c r="HS39" s="176">
        <f t="shared" si="260"/>
        <v>0</v>
      </c>
      <c r="HT39" s="176">
        <f t="shared" si="260"/>
        <v>0</v>
      </c>
      <c r="HU39" s="176">
        <f t="shared" si="260"/>
        <v>0</v>
      </c>
      <c r="HV39" s="176">
        <f t="shared" si="260"/>
        <v>0</v>
      </c>
      <c r="HW39" s="176">
        <f t="shared" si="260"/>
        <v>0</v>
      </c>
      <c r="HX39" s="176">
        <f t="shared" si="260"/>
        <v>0</v>
      </c>
      <c r="HY39" s="176">
        <f t="shared" si="260"/>
        <v>0</v>
      </c>
      <c r="HZ39" s="176">
        <f t="shared" si="260"/>
        <v>0</v>
      </c>
      <c r="IA39" s="176">
        <f t="shared" si="260"/>
        <v>0</v>
      </c>
      <c r="IB39" s="176">
        <f t="shared" si="260"/>
        <v>0</v>
      </c>
      <c r="IC39" s="176"/>
      <c r="ID39" s="176"/>
    </row>
    <row r="40" spans="1:238" s="144" customFormat="1">
      <c r="A40" s="185" t="s">
        <v>97</v>
      </c>
      <c r="B40" s="226">
        <f t="shared" si="219"/>
        <v>2709.9401212217399</v>
      </c>
      <c r="C40" s="329">
        <f t="shared" si="220"/>
        <v>2223.3307473088817</v>
      </c>
      <c r="D40" s="331">
        <f t="shared" si="225"/>
        <v>4933.2708685306216</v>
      </c>
      <c r="E40" s="227">
        <f t="shared" si="82"/>
        <v>0</v>
      </c>
      <c r="F40" s="228">
        <f t="shared" si="83"/>
        <v>0</v>
      </c>
      <c r="G40" s="227">
        <f t="shared" si="84"/>
        <v>0</v>
      </c>
      <c r="H40" s="228">
        <f t="shared" si="85"/>
        <v>0</v>
      </c>
      <c r="I40" s="227">
        <f t="shared" si="226"/>
        <v>2709.9401212217399</v>
      </c>
      <c r="J40" s="176">
        <f t="shared" si="227"/>
        <v>2223.3307473088817</v>
      </c>
      <c r="K40" s="228">
        <f t="shared" si="228"/>
        <v>4933.2708685306216</v>
      </c>
      <c r="L40" s="227">
        <f t="shared" si="86"/>
        <v>2167.9520969773921</v>
      </c>
      <c r="M40" s="176">
        <f t="shared" si="87"/>
        <v>1778.6645978471054</v>
      </c>
      <c r="N40" s="228">
        <f t="shared" si="229"/>
        <v>3946.6166948244972</v>
      </c>
      <c r="O40" s="330"/>
      <c r="P40" s="176">
        <f t="shared" si="243"/>
        <v>39.875135672465852</v>
      </c>
      <c r="Q40" s="176">
        <f t="shared" si="243"/>
        <v>37.981772444011639</v>
      </c>
      <c r="R40" s="176">
        <f t="shared" si="243"/>
        <v>36.207938207777374</v>
      </c>
      <c r="S40" s="176">
        <f t="shared" si="243"/>
        <v>34.512098909739777</v>
      </c>
      <c r="T40" s="176">
        <f t="shared" si="243"/>
        <v>32.87470810789646</v>
      </c>
      <c r="U40" s="176">
        <f t="shared" si="243"/>
        <v>31.309010261512356</v>
      </c>
      <c r="V40" s="176">
        <f t="shared" si="243"/>
        <v>29.827579213382169</v>
      </c>
      <c r="W40" s="176">
        <f t="shared" si="243"/>
        <v>28.4057693053884</v>
      </c>
      <c r="X40" s="176">
        <f t="shared" si="243"/>
        <v>0</v>
      </c>
      <c r="Y40" s="176">
        <f t="shared" si="243"/>
        <v>0</v>
      </c>
      <c r="Z40" s="176">
        <f t="shared" si="244"/>
        <v>0</v>
      </c>
      <c r="AA40" s="176">
        <f t="shared" si="244"/>
        <v>0</v>
      </c>
      <c r="AB40" s="176">
        <f t="shared" si="244"/>
        <v>0</v>
      </c>
      <c r="AC40" s="176">
        <f t="shared" si="244"/>
        <v>0</v>
      </c>
      <c r="AD40" s="176">
        <f t="shared" si="244"/>
        <v>0</v>
      </c>
      <c r="AE40" s="176">
        <f t="shared" si="244"/>
        <v>0</v>
      </c>
      <c r="AF40" s="176">
        <f t="shared" si="244"/>
        <v>0</v>
      </c>
      <c r="AG40" s="176">
        <f t="shared" si="244"/>
        <v>0</v>
      </c>
      <c r="AH40" s="176">
        <f t="shared" si="244"/>
        <v>0</v>
      </c>
      <c r="AI40" s="176">
        <f t="shared" si="244"/>
        <v>0</v>
      </c>
      <c r="AJ40" s="176">
        <f t="shared" si="245"/>
        <v>0</v>
      </c>
      <c r="AK40" s="176">
        <f t="shared" si="245"/>
        <v>0</v>
      </c>
      <c r="AL40" s="176">
        <f t="shared" si="245"/>
        <v>0</v>
      </c>
      <c r="AM40" s="176">
        <f t="shared" si="245"/>
        <v>0</v>
      </c>
      <c r="AN40" s="176">
        <f t="shared" si="245"/>
        <v>0</v>
      </c>
      <c r="AO40" s="176">
        <f t="shared" si="245"/>
        <v>0</v>
      </c>
      <c r="AP40" s="176">
        <f t="shared" si="245"/>
        <v>0</v>
      </c>
      <c r="AQ40" s="176">
        <f t="shared" si="245"/>
        <v>0</v>
      </c>
      <c r="AR40" s="176">
        <f t="shared" si="245"/>
        <v>0</v>
      </c>
      <c r="AS40" s="176">
        <f t="shared" si="245"/>
        <v>0</v>
      </c>
      <c r="AT40" s="176">
        <f t="shared" si="245"/>
        <v>0</v>
      </c>
      <c r="AU40" s="176">
        <f t="shared" si="245"/>
        <v>0</v>
      </c>
      <c r="AV40" s="176">
        <f t="shared" si="245"/>
        <v>0</v>
      </c>
      <c r="AW40" s="176">
        <f t="shared" si="245"/>
        <v>0</v>
      </c>
      <c r="AX40" s="176">
        <f t="shared" si="245"/>
        <v>0</v>
      </c>
      <c r="AY40" s="187"/>
      <c r="AZ40" s="176">
        <f t="shared" si="246"/>
        <v>32.714972002310283</v>
      </c>
      <c r="BA40" s="176">
        <f t="shared" si="246"/>
        <v>31.161589826563752</v>
      </c>
      <c r="BB40" s="176">
        <f t="shared" si="246"/>
        <v>29.706273464713355</v>
      </c>
      <c r="BC40" s="176">
        <f t="shared" si="246"/>
        <v>28.314946909452843</v>
      </c>
      <c r="BD40" s="176">
        <f t="shared" si="246"/>
        <v>26.971573568252321</v>
      </c>
      <c r="BE40" s="176">
        <f t="shared" si="246"/>
        <v>25.68701966405326</v>
      </c>
      <c r="BF40" s="176">
        <f t="shared" si="246"/>
        <v>24.471601222319965</v>
      </c>
      <c r="BG40" s="176">
        <f t="shared" si="246"/>
        <v>23.30509807322241</v>
      </c>
      <c r="BH40" s="176">
        <f t="shared" si="246"/>
        <v>0</v>
      </c>
      <c r="BI40" s="176">
        <f t="shared" si="246"/>
        <v>0</v>
      </c>
      <c r="BJ40" s="176">
        <f t="shared" si="247"/>
        <v>0</v>
      </c>
      <c r="BK40" s="176">
        <f t="shared" si="247"/>
        <v>0</v>
      </c>
      <c r="BL40" s="176">
        <f t="shared" si="247"/>
        <v>0</v>
      </c>
      <c r="BM40" s="176">
        <f t="shared" si="247"/>
        <v>0</v>
      </c>
      <c r="BN40" s="176">
        <f t="shared" si="247"/>
        <v>0</v>
      </c>
      <c r="BO40" s="176">
        <f t="shared" si="247"/>
        <v>0</v>
      </c>
      <c r="BP40" s="176">
        <f t="shared" si="247"/>
        <v>0</v>
      </c>
      <c r="BQ40" s="176">
        <f t="shared" si="247"/>
        <v>0</v>
      </c>
      <c r="BR40" s="176">
        <f t="shared" si="247"/>
        <v>0</v>
      </c>
      <c r="BS40" s="176">
        <f t="shared" si="247"/>
        <v>0</v>
      </c>
      <c r="BT40" s="176">
        <f t="shared" si="248"/>
        <v>0</v>
      </c>
      <c r="BU40" s="176">
        <f t="shared" si="248"/>
        <v>0</v>
      </c>
      <c r="BV40" s="176">
        <f t="shared" si="248"/>
        <v>0</v>
      </c>
      <c r="BW40" s="176">
        <f t="shared" si="248"/>
        <v>0</v>
      </c>
      <c r="BX40" s="176">
        <f t="shared" si="248"/>
        <v>0</v>
      </c>
      <c r="BY40" s="176">
        <f t="shared" si="248"/>
        <v>0</v>
      </c>
      <c r="BZ40" s="176">
        <f t="shared" si="248"/>
        <v>0</v>
      </c>
      <c r="CA40" s="176">
        <f t="shared" si="248"/>
        <v>0</v>
      </c>
      <c r="CB40" s="176">
        <f t="shared" si="248"/>
        <v>0</v>
      </c>
      <c r="CC40" s="176">
        <f t="shared" si="248"/>
        <v>0</v>
      </c>
      <c r="CD40" s="176">
        <f t="shared" si="248"/>
        <v>0</v>
      </c>
      <c r="CE40" s="176">
        <f t="shared" si="248"/>
        <v>0</v>
      </c>
      <c r="CF40" s="176">
        <f t="shared" si="248"/>
        <v>0</v>
      </c>
      <c r="CG40" s="176">
        <f t="shared" si="248"/>
        <v>0</v>
      </c>
      <c r="CH40" s="176">
        <f t="shared" si="248"/>
        <v>0</v>
      </c>
      <c r="CJ40" s="176">
        <v>0</v>
      </c>
      <c r="CK40" s="176">
        <f t="shared" si="249"/>
        <v>37.981772444011639</v>
      </c>
      <c r="CL40" s="176">
        <f t="shared" si="249"/>
        <v>36.207938207777374</v>
      </c>
      <c r="CM40" s="176">
        <f t="shared" si="249"/>
        <v>34.512098909739777</v>
      </c>
      <c r="CN40" s="176">
        <f t="shared" si="249"/>
        <v>32.87470810789646</v>
      </c>
      <c r="CO40" s="176">
        <f t="shared" si="249"/>
        <v>31.309010261512356</v>
      </c>
      <c r="CP40" s="176">
        <f t="shared" si="249"/>
        <v>29.827579213382169</v>
      </c>
      <c r="CQ40" s="176">
        <f t="shared" si="249"/>
        <v>28.4057693053884</v>
      </c>
      <c r="CR40" s="176">
        <f t="shared" si="249"/>
        <v>27.05039655033799</v>
      </c>
      <c r="CS40" s="176">
        <f t="shared" si="249"/>
        <v>0</v>
      </c>
      <c r="CT40" s="176">
        <f t="shared" si="249"/>
        <v>0</v>
      </c>
      <c r="CU40" s="176">
        <f t="shared" si="250"/>
        <v>0</v>
      </c>
      <c r="CV40" s="176">
        <f t="shared" si="250"/>
        <v>0</v>
      </c>
      <c r="CW40" s="176">
        <f t="shared" si="250"/>
        <v>0</v>
      </c>
      <c r="CX40" s="176">
        <f t="shared" si="250"/>
        <v>0</v>
      </c>
      <c r="CY40" s="176">
        <f t="shared" si="250"/>
        <v>0</v>
      </c>
      <c r="CZ40" s="176">
        <f t="shared" si="250"/>
        <v>0</v>
      </c>
      <c r="DA40" s="176">
        <f t="shared" si="250"/>
        <v>0</v>
      </c>
      <c r="DB40" s="176">
        <f t="shared" si="250"/>
        <v>0</v>
      </c>
      <c r="DC40" s="176">
        <f t="shared" si="250"/>
        <v>0</v>
      </c>
      <c r="DD40" s="176">
        <f t="shared" si="250"/>
        <v>0</v>
      </c>
      <c r="DE40" s="176">
        <f t="shared" si="251"/>
        <v>0</v>
      </c>
      <c r="DF40" s="176">
        <f t="shared" si="251"/>
        <v>0</v>
      </c>
      <c r="DG40" s="176">
        <f t="shared" si="251"/>
        <v>0</v>
      </c>
      <c r="DH40" s="176">
        <f t="shared" si="251"/>
        <v>0</v>
      </c>
      <c r="DI40" s="176">
        <f t="shared" si="251"/>
        <v>0</v>
      </c>
      <c r="DJ40" s="176">
        <f t="shared" si="251"/>
        <v>0</v>
      </c>
      <c r="DK40" s="176">
        <f t="shared" si="251"/>
        <v>0</v>
      </c>
      <c r="DL40" s="176">
        <f t="shared" si="251"/>
        <v>0</v>
      </c>
      <c r="DM40" s="176">
        <f t="shared" si="251"/>
        <v>0</v>
      </c>
      <c r="DN40" s="176">
        <f t="shared" si="251"/>
        <v>0</v>
      </c>
      <c r="DO40" s="176">
        <f t="shared" si="251"/>
        <v>0</v>
      </c>
      <c r="DP40" s="176">
        <f t="shared" si="251"/>
        <v>0</v>
      </c>
      <c r="DQ40" s="176">
        <f t="shared" si="251"/>
        <v>0</v>
      </c>
      <c r="DR40" s="176">
        <f t="shared" si="251"/>
        <v>0</v>
      </c>
      <c r="DS40" s="176">
        <f t="shared" si="251"/>
        <v>0</v>
      </c>
      <c r="DT40" s="187"/>
      <c r="DU40" s="176">
        <v>0</v>
      </c>
      <c r="DV40" s="176">
        <f t="shared" si="252"/>
        <v>31.161589826563752</v>
      </c>
      <c r="DW40" s="176">
        <f t="shared" si="252"/>
        <v>29.706273464713355</v>
      </c>
      <c r="DX40" s="176">
        <f t="shared" si="252"/>
        <v>28.314946909452843</v>
      </c>
      <c r="DY40" s="176">
        <f t="shared" si="252"/>
        <v>26.971573568252321</v>
      </c>
      <c r="DZ40" s="176">
        <f t="shared" si="252"/>
        <v>25.68701966405326</v>
      </c>
      <c r="EA40" s="176">
        <f t="shared" si="252"/>
        <v>24.471601222319965</v>
      </c>
      <c r="EB40" s="176">
        <f t="shared" si="252"/>
        <v>23.30509807322241</v>
      </c>
      <c r="EC40" s="176">
        <f t="shared" si="252"/>
        <v>22.193102314803312</v>
      </c>
      <c r="ED40" s="176">
        <f t="shared" si="252"/>
        <v>0</v>
      </c>
      <c r="EE40" s="176">
        <f t="shared" si="252"/>
        <v>0</v>
      </c>
      <c r="EF40" s="176">
        <f t="shared" si="253"/>
        <v>0</v>
      </c>
      <c r="EG40" s="176">
        <f t="shared" si="253"/>
        <v>0</v>
      </c>
      <c r="EH40" s="176">
        <f t="shared" si="253"/>
        <v>0</v>
      </c>
      <c r="EI40" s="176">
        <f t="shared" si="253"/>
        <v>0</v>
      </c>
      <c r="EJ40" s="176">
        <f t="shared" si="253"/>
        <v>0</v>
      </c>
      <c r="EK40" s="176">
        <f t="shared" si="253"/>
        <v>0</v>
      </c>
      <c r="EL40" s="176">
        <f t="shared" si="253"/>
        <v>0</v>
      </c>
      <c r="EM40" s="176">
        <f t="shared" si="253"/>
        <v>0</v>
      </c>
      <c r="EN40" s="176">
        <f t="shared" si="253"/>
        <v>0</v>
      </c>
      <c r="EO40" s="176">
        <f t="shared" si="253"/>
        <v>0</v>
      </c>
      <c r="EP40" s="176">
        <f t="shared" si="254"/>
        <v>0</v>
      </c>
      <c r="EQ40" s="176">
        <f t="shared" si="254"/>
        <v>0</v>
      </c>
      <c r="ER40" s="176">
        <f t="shared" si="254"/>
        <v>0</v>
      </c>
      <c r="ES40" s="176">
        <f t="shared" si="254"/>
        <v>0</v>
      </c>
      <c r="ET40" s="176">
        <f t="shared" si="254"/>
        <v>0</v>
      </c>
      <c r="EU40" s="176">
        <f t="shared" si="254"/>
        <v>0</v>
      </c>
      <c r="EV40" s="176">
        <f t="shared" si="254"/>
        <v>0</v>
      </c>
      <c r="EW40" s="176">
        <f t="shared" si="254"/>
        <v>0</v>
      </c>
      <c r="EX40" s="176">
        <f t="shared" si="254"/>
        <v>0</v>
      </c>
      <c r="EY40" s="176">
        <f t="shared" si="254"/>
        <v>0</v>
      </c>
      <c r="EZ40" s="176">
        <f t="shared" si="254"/>
        <v>0</v>
      </c>
      <c r="FA40" s="176">
        <f t="shared" si="254"/>
        <v>0</v>
      </c>
      <c r="FB40" s="176">
        <f t="shared" si="254"/>
        <v>0</v>
      </c>
      <c r="FC40" s="176">
        <f t="shared" si="254"/>
        <v>0</v>
      </c>
      <c r="FD40" s="176">
        <f t="shared" si="254"/>
        <v>0</v>
      </c>
      <c r="FF40" s="176">
        <v>0</v>
      </c>
      <c r="FG40" s="176">
        <v>0</v>
      </c>
      <c r="FH40" s="176">
        <f t="shared" si="255"/>
        <v>36.207938207777374</v>
      </c>
      <c r="FI40" s="176">
        <f t="shared" si="255"/>
        <v>34.512098909739777</v>
      </c>
      <c r="FJ40" s="176">
        <f t="shared" si="255"/>
        <v>32.87470810789646</v>
      </c>
      <c r="FK40" s="176">
        <f t="shared" si="255"/>
        <v>31.309010261512356</v>
      </c>
      <c r="FL40" s="176">
        <f t="shared" si="255"/>
        <v>29.827579213382169</v>
      </c>
      <c r="FM40" s="176">
        <f t="shared" si="255"/>
        <v>28.4057693053884</v>
      </c>
      <c r="FN40" s="176">
        <f t="shared" si="255"/>
        <v>27.05039655033799</v>
      </c>
      <c r="FO40" s="176">
        <f t="shared" si="255"/>
        <v>25.758672408888771</v>
      </c>
      <c r="FP40" s="176">
        <f t="shared" si="255"/>
        <v>0</v>
      </c>
      <c r="FQ40" s="176">
        <f t="shared" si="255"/>
        <v>0</v>
      </c>
      <c r="FR40" s="176">
        <f t="shared" si="256"/>
        <v>0</v>
      </c>
      <c r="FS40" s="176">
        <f t="shared" si="256"/>
        <v>0</v>
      </c>
      <c r="FT40" s="176">
        <f t="shared" si="256"/>
        <v>0</v>
      </c>
      <c r="FU40" s="176">
        <f t="shared" si="256"/>
        <v>0</v>
      </c>
      <c r="FV40" s="176">
        <f t="shared" si="256"/>
        <v>0</v>
      </c>
      <c r="FW40" s="176">
        <f t="shared" si="256"/>
        <v>0</v>
      </c>
      <c r="FX40" s="176">
        <f t="shared" si="256"/>
        <v>0</v>
      </c>
      <c r="FY40" s="176">
        <f t="shared" si="256"/>
        <v>0</v>
      </c>
      <c r="FZ40" s="176">
        <f t="shared" si="256"/>
        <v>0</v>
      </c>
      <c r="GA40" s="176">
        <f t="shared" si="256"/>
        <v>0</v>
      </c>
      <c r="GB40" s="176">
        <f t="shared" si="257"/>
        <v>0</v>
      </c>
      <c r="GC40" s="176">
        <f t="shared" si="257"/>
        <v>0</v>
      </c>
      <c r="GD40" s="176">
        <f t="shared" si="257"/>
        <v>0</v>
      </c>
      <c r="GE40" s="176">
        <f t="shared" si="257"/>
        <v>0</v>
      </c>
      <c r="GF40" s="176">
        <f t="shared" si="257"/>
        <v>0</v>
      </c>
      <c r="GG40" s="176">
        <f t="shared" si="257"/>
        <v>0</v>
      </c>
      <c r="GH40" s="176">
        <f t="shared" si="257"/>
        <v>0</v>
      </c>
      <c r="GI40" s="176">
        <f t="shared" si="257"/>
        <v>0</v>
      </c>
      <c r="GJ40" s="176">
        <f t="shared" si="257"/>
        <v>0</v>
      </c>
      <c r="GK40" s="176">
        <f t="shared" si="257"/>
        <v>0</v>
      </c>
      <c r="GL40" s="176">
        <f t="shared" si="257"/>
        <v>0</v>
      </c>
      <c r="GM40" s="176">
        <f t="shared" si="257"/>
        <v>0</v>
      </c>
      <c r="GN40" s="176">
        <f t="shared" si="257"/>
        <v>0</v>
      </c>
      <c r="GO40" s="176">
        <f t="shared" si="257"/>
        <v>0</v>
      </c>
      <c r="GP40" s="176">
        <f t="shared" si="257"/>
        <v>0</v>
      </c>
      <c r="GQ40" s="187"/>
      <c r="GR40" s="176">
        <v>0</v>
      </c>
      <c r="GS40" s="176">
        <v>0</v>
      </c>
      <c r="GT40" s="176">
        <f t="shared" si="258"/>
        <v>29.706273464713355</v>
      </c>
      <c r="GU40" s="176">
        <f t="shared" si="258"/>
        <v>28.314946909452843</v>
      </c>
      <c r="GV40" s="176">
        <f t="shared" si="258"/>
        <v>26.971573568252321</v>
      </c>
      <c r="GW40" s="176">
        <f t="shared" si="258"/>
        <v>25.68701966405326</v>
      </c>
      <c r="GX40" s="176">
        <f t="shared" si="258"/>
        <v>24.471601222319965</v>
      </c>
      <c r="GY40" s="176">
        <f t="shared" si="258"/>
        <v>23.30509807322241</v>
      </c>
      <c r="GZ40" s="176">
        <f t="shared" si="258"/>
        <v>22.193102314803312</v>
      </c>
      <c r="HA40" s="176">
        <f t="shared" si="258"/>
        <v>21.133326130733806</v>
      </c>
      <c r="HB40" s="176">
        <f t="shared" si="258"/>
        <v>0</v>
      </c>
      <c r="HC40" s="176">
        <f t="shared" si="258"/>
        <v>0</v>
      </c>
      <c r="HD40" s="176">
        <f t="shared" si="259"/>
        <v>0</v>
      </c>
      <c r="HE40" s="176">
        <f t="shared" si="259"/>
        <v>0</v>
      </c>
      <c r="HF40" s="176">
        <f t="shared" si="259"/>
        <v>0</v>
      </c>
      <c r="HG40" s="176">
        <f t="shared" si="259"/>
        <v>0</v>
      </c>
      <c r="HH40" s="176">
        <f t="shared" si="259"/>
        <v>0</v>
      </c>
      <c r="HI40" s="176">
        <f t="shared" si="259"/>
        <v>0</v>
      </c>
      <c r="HJ40" s="176">
        <f t="shared" si="259"/>
        <v>0</v>
      </c>
      <c r="HK40" s="176">
        <f t="shared" si="259"/>
        <v>0</v>
      </c>
      <c r="HL40" s="176">
        <f t="shared" si="259"/>
        <v>0</v>
      </c>
      <c r="HM40" s="176">
        <f t="shared" si="259"/>
        <v>0</v>
      </c>
      <c r="HN40" s="176">
        <f t="shared" si="260"/>
        <v>0</v>
      </c>
      <c r="HO40" s="176">
        <f t="shared" si="260"/>
        <v>0</v>
      </c>
      <c r="HP40" s="176">
        <f t="shared" si="260"/>
        <v>0</v>
      </c>
      <c r="HQ40" s="176">
        <f t="shared" si="260"/>
        <v>0</v>
      </c>
      <c r="HR40" s="176">
        <f t="shared" si="260"/>
        <v>0</v>
      </c>
      <c r="HS40" s="176">
        <f t="shared" si="260"/>
        <v>0</v>
      </c>
      <c r="HT40" s="176">
        <f t="shared" si="260"/>
        <v>0</v>
      </c>
      <c r="HU40" s="176">
        <f t="shared" si="260"/>
        <v>0</v>
      </c>
      <c r="HV40" s="176">
        <f t="shared" si="260"/>
        <v>0</v>
      </c>
      <c r="HW40" s="176">
        <f t="shared" si="260"/>
        <v>0</v>
      </c>
      <c r="HX40" s="176">
        <f t="shared" si="260"/>
        <v>0</v>
      </c>
      <c r="HY40" s="176">
        <f t="shared" si="260"/>
        <v>0</v>
      </c>
      <c r="HZ40" s="176">
        <f t="shared" si="260"/>
        <v>0</v>
      </c>
      <c r="IA40" s="176">
        <f t="shared" si="260"/>
        <v>0</v>
      </c>
      <c r="IB40" s="176">
        <f t="shared" si="260"/>
        <v>0</v>
      </c>
      <c r="IC40" s="176"/>
      <c r="ID40" s="176"/>
    </row>
    <row r="41" spans="1:238" s="144" customFormat="1">
      <c r="A41" s="188" t="s">
        <v>169</v>
      </c>
      <c r="B41" s="226">
        <f t="shared" ref="B41:B64" si="261">SUM(P41:AX41)*VLOOKUP($A41,input,12,FALSE)</f>
        <v>515.47178615623602</v>
      </c>
      <c r="C41" s="329">
        <f t="shared" ref="C41:C64" si="262">SUM(AZ41:CH41)*VLOOKUP($A41,input,12,FALSE)</f>
        <v>428.83661131974594</v>
      </c>
      <c r="D41" s="331">
        <f>SUM(B41:C41)</f>
        <v>944.30839747598202</v>
      </c>
      <c r="E41" s="227">
        <f t="shared" ref="E41:E64" si="263">IF(Years&gt;1,SUM(CJ41:DS41)*VLOOKUP($A41,input,26,FALSE),0)</f>
        <v>0</v>
      </c>
      <c r="F41" s="228">
        <f t="shared" ref="F41:F64" si="264">IF(Years&gt;1,SUM(DU41:FD41)*VLOOKUP($A41,input,26,FALSE),0)</f>
        <v>0</v>
      </c>
      <c r="G41" s="227">
        <f t="shared" ref="G41:G64" si="265">IF(Years&gt;2,SUM(FF41:GP41)*VLOOKUP($A41,input,40,FALSE),0)</f>
        <v>0</v>
      </c>
      <c r="H41" s="228">
        <f t="shared" ref="H41:H64" si="266">IF(Years&gt;2,SUM(GR41:IB41)*VLOOKUP($A41,input,40,FALSE),0)</f>
        <v>0</v>
      </c>
      <c r="I41" s="227">
        <f>B41+E41+G41</f>
        <v>515.47178615623602</v>
      </c>
      <c r="J41" s="176">
        <f>C41+F41+H41</f>
        <v>428.83661131974594</v>
      </c>
      <c r="K41" s="228">
        <f>SUM(I41:J41)</f>
        <v>944.30839747598202</v>
      </c>
      <c r="L41" s="227">
        <f t="shared" ref="L41:L64" si="267">(B41*VLOOKUP($A41,input,16,FALSE))+(E41*VLOOKUP($A41,input,30,FALSE))+(G41*VLOOKUP($A41,input,44,FALSE))</f>
        <v>412.37742892498886</v>
      </c>
      <c r="M41" s="176">
        <f t="shared" ref="M41:M64" si="268">(C41*(VLOOKUP($A41,input,16,FALSE))+(F41*VLOOKUP($A41,input,30,FALSE))+(H41*VLOOKUP($A41,input,44,FALSE)))</f>
        <v>343.06928905579679</v>
      </c>
      <c r="N41" s="228">
        <f>SUM(L41:M41)</f>
        <v>755.44671798078571</v>
      </c>
      <c r="O41" s="330"/>
      <c r="P41" s="176">
        <f t="shared" ref="P41:Y50" si="269">IF(P$1&gt;VLOOKUP($A41,input,7,FALSE),0,IF(VLOOKUP($A41,input,2,FALSE)="R",(VLOOKUP($A41,input,5,FALSE)*VLOOKUP(P$1,CS_RATE,8,FALSE))/((1+Discount_Rate)^(P$1-1)),IF(VLOOKUP($A41,input,2,FALSE)="C",VLOOKUP($A41,input,5,FALSE)*VLOOKUP(P$1,CS_RATE,6,FALSE)/((1+Discount_Rate)^(P$1-1)),0)))</f>
        <v>1.7073392838630688</v>
      </c>
      <c r="Q41" s="176">
        <f t="shared" si="269"/>
        <v>1.6262708846201333</v>
      </c>
      <c r="R41" s="176">
        <f t="shared" si="269"/>
        <v>1.5503203750228645</v>
      </c>
      <c r="S41" s="176">
        <f t="shared" si="269"/>
        <v>1.4777093856474066</v>
      </c>
      <c r="T41" s="176">
        <f t="shared" si="269"/>
        <v>1.4076009937415825</v>
      </c>
      <c r="U41" s="176">
        <f t="shared" si="269"/>
        <v>1.3405622891776949</v>
      </c>
      <c r="V41" s="176">
        <f t="shared" si="269"/>
        <v>1.2771316479484633</v>
      </c>
      <c r="W41" s="176">
        <f t="shared" si="269"/>
        <v>1.2162538134492138</v>
      </c>
      <c r="X41" s="176">
        <f t="shared" si="269"/>
        <v>1.1582206278574925</v>
      </c>
      <c r="Y41" s="176">
        <f t="shared" si="269"/>
        <v>1.1029126938926832</v>
      </c>
      <c r="Z41" s="176">
        <f t="shared" ref="Z41:AI50" si="270">IF(Z$1&gt;VLOOKUP($A41,input,7,FALSE),0,IF(VLOOKUP($A41,input,2,FALSE)="R",(VLOOKUP($A41,input,5,FALSE)*VLOOKUP(Z$1,CS_RATE,8,FALSE))/((1+Discount_Rate)^(Z$1-1)),IF(VLOOKUP($A41,input,2,FALSE)="C",VLOOKUP($A41,input,5,FALSE)*VLOOKUP(Z$1,CS_RATE,6,FALSE)/((1+Discount_Rate)^(Z$1-1)),0)))</f>
        <v>1.0503343371040048</v>
      </c>
      <c r="AA41" s="176">
        <f t="shared" si="270"/>
        <v>1.0002625101774865</v>
      </c>
      <c r="AB41" s="176">
        <f t="shared" si="270"/>
        <v>0.95265567655630323</v>
      </c>
      <c r="AC41" s="176">
        <f t="shared" si="270"/>
        <v>0.907314658742845</v>
      </c>
      <c r="AD41" s="176">
        <f t="shared" si="270"/>
        <v>0</v>
      </c>
      <c r="AE41" s="176">
        <f t="shared" si="270"/>
        <v>0</v>
      </c>
      <c r="AF41" s="176">
        <f t="shared" si="270"/>
        <v>0</v>
      </c>
      <c r="AG41" s="176">
        <f t="shared" si="270"/>
        <v>0</v>
      </c>
      <c r="AH41" s="176">
        <f t="shared" si="270"/>
        <v>0</v>
      </c>
      <c r="AI41" s="176">
        <f t="shared" si="270"/>
        <v>0</v>
      </c>
      <c r="AJ41" s="176">
        <f t="shared" ref="AJ41:AX50" si="271">IF(AJ$1&gt;VLOOKUP($A41,input,7,FALSE),0,IF(VLOOKUP($A41,input,2,FALSE)="R",(VLOOKUP($A41,input,5,FALSE)*VLOOKUP(AJ$1,CS_RATE,8,FALSE))/((1+Discount_Rate)^(AJ$1-1)),IF(VLOOKUP($A41,input,2,FALSE)="C",VLOOKUP($A41,input,5,FALSE)*VLOOKUP(AJ$1,CS_RATE,6,FALSE)/((1+Discount_Rate)^(AJ$1-1)),0)))</f>
        <v>0</v>
      </c>
      <c r="AK41" s="176">
        <f t="shared" si="271"/>
        <v>0</v>
      </c>
      <c r="AL41" s="176">
        <f t="shared" si="271"/>
        <v>0</v>
      </c>
      <c r="AM41" s="176">
        <f t="shared" si="271"/>
        <v>0</v>
      </c>
      <c r="AN41" s="176">
        <f t="shared" si="271"/>
        <v>0</v>
      </c>
      <c r="AO41" s="176">
        <f t="shared" si="271"/>
        <v>0</v>
      </c>
      <c r="AP41" s="176">
        <f t="shared" si="271"/>
        <v>0</v>
      </c>
      <c r="AQ41" s="176">
        <f t="shared" si="271"/>
        <v>0</v>
      </c>
      <c r="AR41" s="176">
        <f t="shared" si="271"/>
        <v>0</v>
      </c>
      <c r="AS41" s="176">
        <f t="shared" si="271"/>
        <v>0</v>
      </c>
      <c r="AT41" s="176">
        <f t="shared" si="271"/>
        <v>0</v>
      </c>
      <c r="AU41" s="176">
        <f t="shared" si="271"/>
        <v>0</v>
      </c>
      <c r="AV41" s="176">
        <f t="shared" si="271"/>
        <v>0</v>
      </c>
      <c r="AW41" s="176">
        <f t="shared" si="271"/>
        <v>0</v>
      </c>
      <c r="AX41" s="176">
        <f t="shared" si="271"/>
        <v>0</v>
      </c>
      <c r="AY41" s="187"/>
      <c r="AZ41" s="176">
        <f t="shared" ref="AZ41:BI50" si="272">IF(AZ$1&gt;VLOOKUP($A41,input,7,FALSE),0,IF(VLOOKUP($A41,input,2,FALSE)="R",(VLOOKUP($A41,input,6,FALSE)*VLOOKUP(AZ$1,CS_RATE,9,FALSE))/((1+Discount_Rate)^(AZ$1-1)),IF(VLOOKUP($A41,input,2,FALSE)="C",VLOOKUP($A41,input,6,FALSE)*VLOOKUP(AZ$1,CS_RATE,7,FALSE)/((1+Discount_Rate)^(AZ$1-1)),0)))</f>
        <v>1.4203873277421328</v>
      </c>
      <c r="BA41" s="176">
        <f t="shared" si="272"/>
        <v>1.3529440678972193</v>
      </c>
      <c r="BB41" s="176">
        <f t="shared" si="272"/>
        <v>1.2897585356558314</v>
      </c>
      <c r="BC41" s="176">
        <f t="shared" si="272"/>
        <v>1.229351251562677</v>
      </c>
      <c r="BD41" s="176">
        <f t="shared" si="272"/>
        <v>1.1710259541993451</v>
      </c>
      <c r="BE41" s="176">
        <f t="shared" si="272"/>
        <v>1.1152544228284125</v>
      </c>
      <c r="BF41" s="176">
        <f t="shared" si="272"/>
        <v>1.0624845487652419</v>
      </c>
      <c r="BG41" s="176">
        <f t="shared" si="272"/>
        <v>1.0118384320382445</v>
      </c>
      <c r="BH41" s="176">
        <f t="shared" si="272"/>
        <v>0.9635588650054514</v>
      </c>
      <c r="BI41" s="176">
        <f t="shared" si="272"/>
        <v>0.91754651744822491</v>
      </c>
      <c r="BJ41" s="176">
        <f t="shared" ref="BJ41:BS50" si="273">IF(BJ$1&gt;VLOOKUP($A41,input,7,FALSE),0,IF(VLOOKUP($A41,input,2,FALSE)="R",(VLOOKUP($A41,input,6,FALSE)*VLOOKUP(BJ$1,CS_RATE,9,FALSE))/((1+Discount_Rate)^(BJ$1-1)),IF(VLOOKUP($A41,input,2,FALSE)="C",VLOOKUP($A41,input,6,FALSE)*VLOOKUP(BJ$1,CS_RATE,7,FALSE)/((1+Discount_Rate)^(BJ$1-1)),0)))</f>
        <v>0.87380498792213868</v>
      </c>
      <c r="BK41" s="176">
        <f t="shared" si="273"/>
        <v>0.83214871660247292</v>
      </c>
      <c r="BL41" s="176">
        <f t="shared" si="273"/>
        <v>0.79254314796794945</v>
      </c>
      <c r="BM41" s="176">
        <f t="shared" si="273"/>
        <v>0.75482258021796522</v>
      </c>
      <c r="BN41" s="176">
        <f t="shared" si="273"/>
        <v>0</v>
      </c>
      <c r="BO41" s="176">
        <f t="shared" si="273"/>
        <v>0</v>
      </c>
      <c r="BP41" s="176">
        <f t="shared" si="273"/>
        <v>0</v>
      </c>
      <c r="BQ41" s="176">
        <f t="shared" si="273"/>
        <v>0</v>
      </c>
      <c r="BR41" s="176">
        <f t="shared" si="273"/>
        <v>0</v>
      </c>
      <c r="BS41" s="176">
        <f t="shared" si="273"/>
        <v>0</v>
      </c>
      <c r="BT41" s="176">
        <f t="shared" ref="BT41:CH50" si="274">IF(BT$1&gt;VLOOKUP($A41,input,7,FALSE),0,IF(VLOOKUP($A41,input,2,FALSE)="R",(VLOOKUP($A41,input,6,FALSE)*VLOOKUP(BT$1,CS_RATE,9,FALSE))/((1+Discount_Rate)^(BT$1-1)),IF(VLOOKUP($A41,input,2,FALSE)="C",VLOOKUP($A41,input,6,FALSE)*VLOOKUP(BT$1,CS_RATE,7,FALSE)/((1+Discount_Rate)^(BT$1-1)),0)))</f>
        <v>0</v>
      </c>
      <c r="BU41" s="176">
        <f t="shared" si="274"/>
        <v>0</v>
      </c>
      <c r="BV41" s="176">
        <f t="shared" si="274"/>
        <v>0</v>
      </c>
      <c r="BW41" s="176">
        <f t="shared" si="274"/>
        <v>0</v>
      </c>
      <c r="BX41" s="176">
        <f t="shared" si="274"/>
        <v>0</v>
      </c>
      <c r="BY41" s="176">
        <f t="shared" si="274"/>
        <v>0</v>
      </c>
      <c r="BZ41" s="176">
        <f t="shared" si="274"/>
        <v>0</v>
      </c>
      <c r="CA41" s="176">
        <f t="shared" si="274"/>
        <v>0</v>
      </c>
      <c r="CB41" s="176">
        <f t="shared" si="274"/>
        <v>0</v>
      </c>
      <c r="CC41" s="176">
        <f t="shared" si="274"/>
        <v>0</v>
      </c>
      <c r="CD41" s="176">
        <f t="shared" si="274"/>
        <v>0</v>
      </c>
      <c r="CE41" s="176">
        <f t="shared" si="274"/>
        <v>0</v>
      </c>
      <c r="CF41" s="176">
        <f t="shared" si="274"/>
        <v>0</v>
      </c>
      <c r="CG41" s="176">
        <f t="shared" si="274"/>
        <v>0</v>
      </c>
      <c r="CH41" s="176">
        <f t="shared" si="274"/>
        <v>0</v>
      </c>
      <c r="CJ41" s="176">
        <v>0</v>
      </c>
      <c r="CK41" s="176">
        <f t="shared" ref="CK41:CT50" si="275">IF(CK$1-1&gt;VLOOKUP($A41,input,7,FALSE),0,IF(VLOOKUP($A41,input,2,FALSE)="R",(VLOOKUP($A41,input,19,FALSE)*VLOOKUP(CK$1,CS_RATE,8,FALSE))/((1+Discount_Rate)^(CK$1-1)),IF(VLOOKUP($A41,input,2,FALSE)="C",VLOOKUP($A41,input,19,FALSE)*VLOOKUP(CK$1,CS_RATE,6,FALSE)/((1+Discount_Rate)^(CK$1-1)),0)))</f>
        <v>1.6262708846201333</v>
      </c>
      <c r="CL41" s="176">
        <f t="shared" si="275"/>
        <v>1.5503203750228645</v>
      </c>
      <c r="CM41" s="176">
        <f t="shared" si="275"/>
        <v>1.4777093856474066</v>
      </c>
      <c r="CN41" s="176">
        <f t="shared" si="275"/>
        <v>1.4076009937415825</v>
      </c>
      <c r="CO41" s="176">
        <f t="shared" si="275"/>
        <v>1.3405622891776949</v>
      </c>
      <c r="CP41" s="176">
        <f t="shared" si="275"/>
        <v>1.2771316479484633</v>
      </c>
      <c r="CQ41" s="176">
        <f t="shared" si="275"/>
        <v>1.2162538134492138</v>
      </c>
      <c r="CR41" s="176">
        <f t="shared" si="275"/>
        <v>1.1582206278574925</v>
      </c>
      <c r="CS41" s="176">
        <f t="shared" si="275"/>
        <v>1.1029126938926832</v>
      </c>
      <c r="CT41" s="176">
        <f t="shared" si="275"/>
        <v>1.0503343371040048</v>
      </c>
      <c r="CU41" s="176">
        <f t="shared" ref="CU41:DD50" si="276">IF(CU$1-1&gt;VLOOKUP($A41,input,7,FALSE),0,IF(VLOOKUP($A41,input,2,FALSE)="R",(VLOOKUP($A41,input,19,FALSE)*VLOOKUP(CU$1,CS_RATE,8,FALSE))/((1+Discount_Rate)^(CU$1-1)),IF(VLOOKUP($A41,input,2,FALSE)="C",VLOOKUP($A41,input,19,FALSE)*VLOOKUP(CU$1,CS_RATE,6,FALSE)/((1+Discount_Rate)^(CU$1-1)),0)))</f>
        <v>1.0002625101774865</v>
      </c>
      <c r="CV41" s="176">
        <f t="shared" si="276"/>
        <v>0.95265567655630323</v>
      </c>
      <c r="CW41" s="176">
        <f t="shared" si="276"/>
        <v>0.907314658742845</v>
      </c>
      <c r="CX41" s="176">
        <f t="shared" si="276"/>
        <v>0.86413161673003691</v>
      </c>
      <c r="CY41" s="176">
        <f t="shared" si="276"/>
        <v>0</v>
      </c>
      <c r="CZ41" s="176">
        <f t="shared" si="276"/>
        <v>0</v>
      </c>
      <c r="DA41" s="176">
        <f t="shared" si="276"/>
        <v>0</v>
      </c>
      <c r="DB41" s="176">
        <f t="shared" si="276"/>
        <v>0</v>
      </c>
      <c r="DC41" s="176">
        <f t="shared" si="276"/>
        <v>0</v>
      </c>
      <c r="DD41" s="176">
        <f t="shared" si="276"/>
        <v>0</v>
      </c>
      <c r="DE41" s="176">
        <f t="shared" ref="DE41:DS50" si="277">IF(DE$1-1&gt;VLOOKUP($A41,input,7,FALSE),0,IF(VLOOKUP($A41,input,2,FALSE)="R",(VLOOKUP($A41,input,19,FALSE)*VLOOKUP(DE$1,CS_RATE,8,FALSE))/((1+Discount_Rate)^(DE$1-1)),IF(VLOOKUP($A41,input,2,FALSE)="C",VLOOKUP($A41,input,19,FALSE)*VLOOKUP(DE$1,CS_RATE,6,FALSE)/((1+Discount_Rate)^(DE$1-1)),0)))</f>
        <v>0</v>
      </c>
      <c r="DF41" s="176">
        <f t="shared" si="277"/>
        <v>0</v>
      </c>
      <c r="DG41" s="176">
        <f t="shared" si="277"/>
        <v>0</v>
      </c>
      <c r="DH41" s="176">
        <f t="shared" si="277"/>
        <v>0</v>
      </c>
      <c r="DI41" s="176">
        <f t="shared" si="277"/>
        <v>0</v>
      </c>
      <c r="DJ41" s="176">
        <f t="shared" si="277"/>
        <v>0</v>
      </c>
      <c r="DK41" s="176">
        <f t="shared" si="277"/>
        <v>0</v>
      </c>
      <c r="DL41" s="176">
        <f t="shared" si="277"/>
        <v>0</v>
      </c>
      <c r="DM41" s="176">
        <f t="shared" si="277"/>
        <v>0</v>
      </c>
      <c r="DN41" s="176">
        <f t="shared" si="277"/>
        <v>0</v>
      </c>
      <c r="DO41" s="176">
        <f t="shared" si="277"/>
        <v>0</v>
      </c>
      <c r="DP41" s="176">
        <f t="shared" si="277"/>
        <v>0</v>
      </c>
      <c r="DQ41" s="176">
        <f t="shared" si="277"/>
        <v>0</v>
      </c>
      <c r="DR41" s="176">
        <f t="shared" si="277"/>
        <v>0</v>
      </c>
      <c r="DS41" s="176">
        <f t="shared" si="277"/>
        <v>0</v>
      </c>
      <c r="DT41" s="187"/>
      <c r="DU41" s="176">
        <v>0</v>
      </c>
      <c r="DV41" s="176">
        <f t="shared" ref="DV41:EE50" si="278">IF(DV$1-1&gt;VLOOKUP($A41,input,7,FALSE),0,IF(VLOOKUP($A41,input,2,FALSE)="R",(VLOOKUP($A41,input,20,FALSE)*VLOOKUP(DV$1,CS_RATE,9,FALSE))/((1+Discount_Rate)^(DV$1-1)),IF(VLOOKUP($A41,input,2,FALSE)="C",VLOOKUP($A41,input,20,FALSE)*VLOOKUP(DV$1,CS_RATE,7,FALSE)/((1+Discount_Rate)^(DV$1-1)),0)))</f>
        <v>1.3529440678972193</v>
      </c>
      <c r="DW41" s="176">
        <f t="shared" si="278"/>
        <v>1.2897585356558314</v>
      </c>
      <c r="DX41" s="176">
        <f t="shared" si="278"/>
        <v>1.229351251562677</v>
      </c>
      <c r="DY41" s="176">
        <f t="shared" si="278"/>
        <v>1.1710259541993451</v>
      </c>
      <c r="DZ41" s="176">
        <f t="shared" si="278"/>
        <v>1.1152544228284125</v>
      </c>
      <c r="EA41" s="176">
        <f t="shared" si="278"/>
        <v>1.0624845487652419</v>
      </c>
      <c r="EB41" s="176">
        <f t="shared" si="278"/>
        <v>1.0118384320382445</v>
      </c>
      <c r="EC41" s="176">
        <f t="shared" si="278"/>
        <v>0.9635588650054514</v>
      </c>
      <c r="ED41" s="176">
        <f t="shared" si="278"/>
        <v>0.91754651744822491</v>
      </c>
      <c r="EE41" s="176">
        <f t="shared" si="278"/>
        <v>0.87380498792213868</v>
      </c>
      <c r="EF41" s="176">
        <f t="shared" ref="EF41:EO50" si="279">IF(EF$1-1&gt;VLOOKUP($A41,input,7,FALSE),0,IF(VLOOKUP($A41,input,2,FALSE)="R",(VLOOKUP($A41,input,20,FALSE)*VLOOKUP(EF$1,CS_RATE,9,FALSE))/((1+Discount_Rate)^(EF$1-1)),IF(VLOOKUP($A41,input,2,FALSE)="C",VLOOKUP($A41,input,20,FALSE)*VLOOKUP(EF$1,CS_RATE,7,FALSE)/((1+Discount_Rate)^(EF$1-1)),0)))</f>
        <v>0.83214871660247292</v>
      </c>
      <c r="EG41" s="176">
        <f t="shared" si="279"/>
        <v>0.79254314796794945</v>
      </c>
      <c r="EH41" s="176">
        <f t="shared" si="279"/>
        <v>0.75482258021796522</v>
      </c>
      <c r="EI41" s="176">
        <f t="shared" si="279"/>
        <v>0.71889729798023294</v>
      </c>
      <c r="EJ41" s="176">
        <f t="shared" si="279"/>
        <v>0</v>
      </c>
      <c r="EK41" s="176">
        <f t="shared" si="279"/>
        <v>0</v>
      </c>
      <c r="EL41" s="176">
        <f t="shared" si="279"/>
        <v>0</v>
      </c>
      <c r="EM41" s="176">
        <f t="shared" si="279"/>
        <v>0</v>
      </c>
      <c r="EN41" s="176">
        <f t="shared" si="279"/>
        <v>0</v>
      </c>
      <c r="EO41" s="176">
        <f t="shared" si="279"/>
        <v>0</v>
      </c>
      <c r="EP41" s="176">
        <f t="shared" ref="EP41:FD50" si="280">IF(EP$1-1&gt;VLOOKUP($A41,input,7,FALSE),0,IF(VLOOKUP($A41,input,2,FALSE)="R",(VLOOKUP($A41,input,20,FALSE)*VLOOKUP(EP$1,CS_RATE,9,FALSE))/((1+Discount_Rate)^(EP$1-1)),IF(VLOOKUP($A41,input,2,FALSE)="C",VLOOKUP($A41,input,20,FALSE)*VLOOKUP(EP$1,CS_RATE,7,FALSE)/((1+Discount_Rate)^(EP$1-1)),0)))</f>
        <v>0</v>
      </c>
      <c r="EQ41" s="176">
        <f t="shared" si="280"/>
        <v>0</v>
      </c>
      <c r="ER41" s="176">
        <f t="shared" si="280"/>
        <v>0</v>
      </c>
      <c r="ES41" s="176">
        <f t="shared" si="280"/>
        <v>0</v>
      </c>
      <c r="ET41" s="176">
        <f t="shared" si="280"/>
        <v>0</v>
      </c>
      <c r="EU41" s="176">
        <f t="shared" si="280"/>
        <v>0</v>
      </c>
      <c r="EV41" s="176">
        <f t="shared" si="280"/>
        <v>0</v>
      </c>
      <c r="EW41" s="176">
        <f t="shared" si="280"/>
        <v>0</v>
      </c>
      <c r="EX41" s="176">
        <f t="shared" si="280"/>
        <v>0</v>
      </c>
      <c r="EY41" s="176">
        <f t="shared" si="280"/>
        <v>0</v>
      </c>
      <c r="EZ41" s="176">
        <f t="shared" si="280"/>
        <v>0</v>
      </c>
      <c r="FA41" s="176">
        <f t="shared" si="280"/>
        <v>0</v>
      </c>
      <c r="FB41" s="176">
        <f t="shared" si="280"/>
        <v>0</v>
      </c>
      <c r="FC41" s="176">
        <f t="shared" si="280"/>
        <v>0</v>
      </c>
      <c r="FD41" s="176">
        <f t="shared" si="280"/>
        <v>0</v>
      </c>
      <c r="FF41" s="176">
        <v>0</v>
      </c>
      <c r="FG41" s="176">
        <v>0</v>
      </c>
      <c r="FH41" s="176">
        <f t="shared" ref="FH41:FQ50" si="281">IF(FH$1-2&gt;VLOOKUP($A41,input,7,FALSE),0,IF(VLOOKUP($A41,input,2,FALSE)="R",(VLOOKUP($A41,input,33,FALSE)*VLOOKUP(FH$1,CS_RATE,8,FALSE))/((1+Discount_Rate)^(FH$1-1)),IF(VLOOKUP($A41,input,2,FALSE)="C",VLOOKUP($A41,input,33,FALSE)*VLOOKUP(FH$1,CS_RATE,6,FALSE)/((1+Discount_Rate)^(FH$1-1)),0)))</f>
        <v>1.5503203750228645</v>
      </c>
      <c r="FI41" s="176">
        <f t="shared" si="281"/>
        <v>1.4777093856474066</v>
      </c>
      <c r="FJ41" s="176">
        <f t="shared" si="281"/>
        <v>1.4076009937415825</v>
      </c>
      <c r="FK41" s="176">
        <f t="shared" si="281"/>
        <v>1.3405622891776949</v>
      </c>
      <c r="FL41" s="176">
        <f t="shared" si="281"/>
        <v>1.2771316479484633</v>
      </c>
      <c r="FM41" s="176">
        <f t="shared" si="281"/>
        <v>1.2162538134492138</v>
      </c>
      <c r="FN41" s="176">
        <f t="shared" si="281"/>
        <v>1.1582206278574925</v>
      </c>
      <c r="FO41" s="176">
        <f t="shared" si="281"/>
        <v>1.1029126938926832</v>
      </c>
      <c r="FP41" s="176">
        <f t="shared" si="281"/>
        <v>1.0503343371040048</v>
      </c>
      <c r="FQ41" s="176">
        <f t="shared" si="281"/>
        <v>1.0002625101774865</v>
      </c>
      <c r="FR41" s="176">
        <f t="shared" ref="FR41:GA50" si="282">IF(FR$1-2&gt;VLOOKUP($A41,input,7,FALSE),0,IF(VLOOKUP($A41,input,2,FALSE)="R",(VLOOKUP($A41,input,33,FALSE)*VLOOKUP(FR$1,CS_RATE,8,FALSE))/((1+Discount_Rate)^(FR$1-1)),IF(VLOOKUP($A41,input,2,FALSE)="C",VLOOKUP($A41,input,33,FALSE)*VLOOKUP(FR$1,CS_RATE,6,FALSE)/((1+Discount_Rate)^(FR$1-1)),0)))</f>
        <v>0.95265567655630323</v>
      </c>
      <c r="FS41" s="176">
        <f t="shared" si="282"/>
        <v>0.907314658742845</v>
      </c>
      <c r="FT41" s="176">
        <f t="shared" si="282"/>
        <v>0.86413161673003691</v>
      </c>
      <c r="FU41" s="176">
        <f t="shared" si="282"/>
        <v>0.82300384308472507</v>
      </c>
      <c r="FV41" s="176">
        <f t="shared" si="282"/>
        <v>0</v>
      </c>
      <c r="FW41" s="176">
        <f t="shared" si="282"/>
        <v>0</v>
      </c>
      <c r="FX41" s="176">
        <f t="shared" si="282"/>
        <v>0</v>
      </c>
      <c r="FY41" s="176">
        <f t="shared" si="282"/>
        <v>0</v>
      </c>
      <c r="FZ41" s="176">
        <f t="shared" si="282"/>
        <v>0</v>
      </c>
      <c r="GA41" s="176">
        <f t="shared" si="282"/>
        <v>0</v>
      </c>
      <c r="GB41" s="176">
        <f t="shared" ref="GB41:GP50" si="283">IF(GB$1-2&gt;VLOOKUP($A41,input,7,FALSE),0,IF(VLOOKUP($A41,input,2,FALSE)="R",(VLOOKUP($A41,input,33,FALSE)*VLOOKUP(GB$1,CS_RATE,8,FALSE))/((1+Discount_Rate)^(GB$1-1)),IF(VLOOKUP($A41,input,2,FALSE)="C",VLOOKUP($A41,input,33,FALSE)*VLOOKUP(GB$1,CS_RATE,6,FALSE)/((1+Discount_Rate)^(GB$1-1)),0)))</f>
        <v>0</v>
      </c>
      <c r="GC41" s="176">
        <f t="shared" si="283"/>
        <v>0</v>
      </c>
      <c r="GD41" s="176">
        <f t="shared" si="283"/>
        <v>0</v>
      </c>
      <c r="GE41" s="176">
        <f t="shared" si="283"/>
        <v>0</v>
      </c>
      <c r="GF41" s="176">
        <f t="shared" si="283"/>
        <v>0</v>
      </c>
      <c r="GG41" s="176">
        <f t="shared" si="283"/>
        <v>0</v>
      </c>
      <c r="GH41" s="176">
        <f t="shared" si="283"/>
        <v>0</v>
      </c>
      <c r="GI41" s="176">
        <f t="shared" si="283"/>
        <v>0</v>
      </c>
      <c r="GJ41" s="176">
        <f t="shared" si="283"/>
        <v>0</v>
      </c>
      <c r="GK41" s="176">
        <f t="shared" si="283"/>
        <v>0</v>
      </c>
      <c r="GL41" s="176">
        <f t="shared" si="283"/>
        <v>0</v>
      </c>
      <c r="GM41" s="176">
        <f t="shared" si="283"/>
        <v>0</v>
      </c>
      <c r="GN41" s="176">
        <f t="shared" si="283"/>
        <v>0</v>
      </c>
      <c r="GO41" s="176">
        <f t="shared" si="283"/>
        <v>0</v>
      </c>
      <c r="GP41" s="176">
        <f t="shared" si="283"/>
        <v>0</v>
      </c>
      <c r="GQ41" s="187"/>
      <c r="GR41" s="176">
        <v>0</v>
      </c>
      <c r="GS41" s="176">
        <v>0</v>
      </c>
      <c r="GT41" s="176">
        <f t="shared" ref="GT41:HC50" si="284">IF(GT$1-2&gt;VLOOKUP($A41,input,7,FALSE),0,IF(VLOOKUP($A41,input,2,FALSE)="R",(VLOOKUP($A41,input,34,FALSE)*VLOOKUP(GT$1,CS_RATE,9,FALSE))/((1+Discount_Rate)^(GT$1-1)),IF(VLOOKUP($A41,input,2,FALSE)="C",VLOOKUP($A41,input,34,FALSE)*VLOOKUP(GT$1,CS_RATE,7,FALSE)/((1+Discount_Rate)^(GT$1-1)),0)))</f>
        <v>1.2897585356558314</v>
      </c>
      <c r="GU41" s="176">
        <f t="shared" si="284"/>
        <v>1.229351251562677</v>
      </c>
      <c r="GV41" s="176">
        <f t="shared" si="284"/>
        <v>1.1710259541993451</v>
      </c>
      <c r="GW41" s="176">
        <f t="shared" si="284"/>
        <v>1.1152544228284125</v>
      </c>
      <c r="GX41" s="176">
        <f t="shared" si="284"/>
        <v>1.0624845487652419</v>
      </c>
      <c r="GY41" s="176">
        <f t="shared" si="284"/>
        <v>1.0118384320382445</v>
      </c>
      <c r="GZ41" s="176">
        <f t="shared" si="284"/>
        <v>0.9635588650054514</v>
      </c>
      <c r="HA41" s="176">
        <f t="shared" si="284"/>
        <v>0.91754651744822491</v>
      </c>
      <c r="HB41" s="176">
        <f t="shared" si="284"/>
        <v>0.87380498792213868</v>
      </c>
      <c r="HC41" s="176">
        <f t="shared" si="284"/>
        <v>0.83214871660247292</v>
      </c>
      <c r="HD41" s="176">
        <f t="shared" ref="HD41:HM50" si="285">IF(HD$1-2&gt;VLOOKUP($A41,input,7,FALSE),0,IF(VLOOKUP($A41,input,2,FALSE)="R",(VLOOKUP($A41,input,34,FALSE)*VLOOKUP(HD$1,CS_RATE,9,FALSE))/((1+Discount_Rate)^(HD$1-1)),IF(VLOOKUP($A41,input,2,FALSE)="C",VLOOKUP($A41,input,34,FALSE)*VLOOKUP(HD$1,CS_RATE,7,FALSE)/((1+Discount_Rate)^(HD$1-1)),0)))</f>
        <v>0.79254314796794945</v>
      </c>
      <c r="HE41" s="176">
        <f t="shared" si="285"/>
        <v>0.75482258021796522</v>
      </c>
      <c r="HF41" s="176">
        <f t="shared" si="285"/>
        <v>0.71889729798023294</v>
      </c>
      <c r="HG41" s="176">
        <f t="shared" si="285"/>
        <v>0.68468185582636221</v>
      </c>
      <c r="HH41" s="176">
        <f t="shared" si="285"/>
        <v>0</v>
      </c>
      <c r="HI41" s="176">
        <f t="shared" si="285"/>
        <v>0</v>
      </c>
      <c r="HJ41" s="176">
        <f t="shared" si="285"/>
        <v>0</v>
      </c>
      <c r="HK41" s="176">
        <f t="shared" si="285"/>
        <v>0</v>
      </c>
      <c r="HL41" s="176">
        <f t="shared" si="285"/>
        <v>0</v>
      </c>
      <c r="HM41" s="176">
        <f t="shared" si="285"/>
        <v>0</v>
      </c>
      <c r="HN41" s="176">
        <f t="shared" ref="HN41:IB50" si="286">IF(HN$1-2&gt;VLOOKUP($A41,input,7,FALSE),0,IF(VLOOKUP($A41,input,2,FALSE)="R",(VLOOKUP($A41,input,34,FALSE)*VLOOKUP(HN$1,CS_RATE,9,FALSE))/((1+Discount_Rate)^(HN$1-1)),IF(VLOOKUP($A41,input,2,FALSE)="C",VLOOKUP($A41,input,34,FALSE)*VLOOKUP(HN$1,CS_RATE,7,FALSE)/((1+Discount_Rate)^(HN$1-1)),0)))</f>
        <v>0</v>
      </c>
      <c r="HO41" s="176">
        <f t="shared" si="286"/>
        <v>0</v>
      </c>
      <c r="HP41" s="176">
        <f t="shared" si="286"/>
        <v>0</v>
      </c>
      <c r="HQ41" s="176">
        <f t="shared" si="286"/>
        <v>0</v>
      </c>
      <c r="HR41" s="176">
        <f t="shared" si="286"/>
        <v>0</v>
      </c>
      <c r="HS41" s="176">
        <f t="shared" si="286"/>
        <v>0</v>
      </c>
      <c r="HT41" s="176">
        <f t="shared" si="286"/>
        <v>0</v>
      </c>
      <c r="HU41" s="176">
        <f t="shared" si="286"/>
        <v>0</v>
      </c>
      <c r="HV41" s="176">
        <f t="shared" si="286"/>
        <v>0</v>
      </c>
      <c r="HW41" s="176">
        <f t="shared" si="286"/>
        <v>0</v>
      </c>
      <c r="HX41" s="176">
        <f t="shared" si="286"/>
        <v>0</v>
      </c>
      <c r="HY41" s="176">
        <f t="shared" si="286"/>
        <v>0</v>
      </c>
      <c r="HZ41" s="176">
        <f t="shared" si="286"/>
        <v>0</v>
      </c>
      <c r="IA41" s="176">
        <f t="shared" si="286"/>
        <v>0</v>
      </c>
      <c r="IB41" s="176">
        <f t="shared" si="286"/>
        <v>0</v>
      </c>
      <c r="IC41" s="176"/>
      <c r="ID41" s="176"/>
    </row>
    <row r="42" spans="1:238" s="144" customFormat="1">
      <c r="A42" s="185" t="s">
        <v>162</v>
      </c>
      <c r="B42" s="226">
        <f t="shared" si="261"/>
        <v>96.030852315400253</v>
      </c>
      <c r="C42" s="329">
        <f t="shared" si="262"/>
        <v>152.35445070689798</v>
      </c>
      <c r="D42" s="226">
        <f>SUM(B42:C42)</f>
        <v>248.38530302229822</v>
      </c>
      <c r="E42" s="227">
        <f t="shared" si="263"/>
        <v>0</v>
      </c>
      <c r="F42" s="228">
        <f t="shared" si="264"/>
        <v>0</v>
      </c>
      <c r="G42" s="227">
        <f t="shared" si="265"/>
        <v>0</v>
      </c>
      <c r="H42" s="228">
        <f t="shared" si="266"/>
        <v>0</v>
      </c>
      <c r="I42" s="227">
        <f>B42+E42+G42</f>
        <v>96.030852315400253</v>
      </c>
      <c r="J42" s="176">
        <f>C42+F42+H42</f>
        <v>152.35445070689798</v>
      </c>
      <c r="K42" s="228">
        <f>SUM(I42:J42)</f>
        <v>248.38530302229822</v>
      </c>
      <c r="L42" s="227">
        <f t="shared" si="267"/>
        <v>76.824681852320211</v>
      </c>
      <c r="M42" s="176">
        <f t="shared" si="268"/>
        <v>121.88356056551839</v>
      </c>
      <c r="N42" s="228">
        <f>SUM(L42:M42)</f>
        <v>198.70824241783862</v>
      </c>
      <c r="O42" s="330"/>
      <c r="P42" s="176">
        <f t="shared" si="269"/>
        <v>1.2150327721665239</v>
      </c>
      <c r="Q42" s="176">
        <f t="shared" si="269"/>
        <v>1.1573402193164686</v>
      </c>
      <c r="R42" s="176">
        <f t="shared" si="269"/>
        <v>1.103289826933632</v>
      </c>
      <c r="S42" s="176">
        <f t="shared" si="269"/>
        <v>1.0516160134482437</v>
      </c>
      <c r="T42" s="176">
        <f t="shared" si="269"/>
        <v>1.0017231804451097</v>
      </c>
      <c r="U42" s="176">
        <f t="shared" si="269"/>
        <v>0.95401489901646896</v>
      </c>
      <c r="V42" s="176">
        <f t="shared" si="269"/>
        <v>0.90887430594192076</v>
      </c>
      <c r="W42" s="176">
        <f t="shared" si="269"/>
        <v>0.86555042491005296</v>
      </c>
      <c r="X42" s="176">
        <f t="shared" si="269"/>
        <v>0.82425094622200867</v>
      </c>
      <c r="Y42" s="176">
        <f t="shared" si="269"/>
        <v>0.78489090046940657</v>
      </c>
      <c r="Z42" s="176">
        <f t="shared" si="270"/>
        <v>0.7474733659414351</v>
      </c>
      <c r="AA42" s="176">
        <f t="shared" si="270"/>
        <v>0.71183961039384747</v>
      </c>
      <c r="AB42" s="176">
        <f t="shared" si="270"/>
        <v>0.67796007421991378</v>
      </c>
      <c r="AC42" s="176">
        <f t="shared" si="270"/>
        <v>0</v>
      </c>
      <c r="AD42" s="176">
        <f t="shared" si="270"/>
        <v>0</v>
      </c>
      <c r="AE42" s="176">
        <f t="shared" si="270"/>
        <v>0</v>
      </c>
      <c r="AF42" s="176">
        <f t="shared" si="270"/>
        <v>0</v>
      </c>
      <c r="AG42" s="176">
        <f t="shared" si="270"/>
        <v>0</v>
      </c>
      <c r="AH42" s="176">
        <f t="shared" si="270"/>
        <v>0</v>
      </c>
      <c r="AI42" s="176">
        <f t="shared" si="270"/>
        <v>0</v>
      </c>
      <c r="AJ42" s="176">
        <f t="shared" si="271"/>
        <v>0</v>
      </c>
      <c r="AK42" s="176">
        <f t="shared" si="271"/>
        <v>0</v>
      </c>
      <c r="AL42" s="176">
        <f t="shared" si="271"/>
        <v>0</v>
      </c>
      <c r="AM42" s="176">
        <f t="shared" si="271"/>
        <v>0</v>
      </c>
      <c r="AN42" s="176">
        <f t="shared" si="271"/>
        <v>0</v>
      </c>
      <c r="AO42" s="176">
        <f t="shared" si="271"/>
        <v>0</v>
      </c>
      <c r="AP42" s="176">
        <f t="shared" si="271"/>
        <v>0</v>
      </c>
      <c r="AQ42" s="176">
        <f t="shared" si="271"/>
        <v>0</v>
      </c>
      <c r="AR42" s="176">
        <f t="shared" si="271"/>
        <v>0</v>
      </c>
      <c r="AS42" s="176">
        <f t="shared" si="271"/>
        <v>0</v>
      </c>
      <c r="AT42" s="176">
        <f t="shared" si="271"/>
        <v>0</v>
      </c>
      <c r="AU42" s="176">
        <f t="shared" si="271"/>
        <v>0</v>
      </c>
      <c r="AV42" s="176">
        <f t="shared" si="271"/>
        <v>0</v>
      </c>
      <c r="AW42" s="176">
        <f t="shared" si="271"/>
        <v>0</v>
      </c>
      <c r="AX42" s="176">
        <f t="shared" si="271"/>
        <v>0</v>
      </c>
      <c r="AY42" s="187"/>
      <c r="AZ42" s="176">
        <f t="shared" si="272"/>
        <v>1.9276685162214657</v>
      </c>
      <c r="BA42" s="176">
        <f t="shared" si="272"/>
        <v>1.8361383778605118</v>
      </c>
      <c r="BB42" s="176">
        <f t="shared" si="272"/>
        <v>1.7503865841043424</v>
      </c>
      <c r="BC42" s="176">
        <f t="shared" si="272"/>
        <v>1.6684052699779186</v>
      </c>
      <c r="BD42" s="176">
        <f t="shared" si="272"/>
        <v>1.5892495092705397</v>
      </c>
      <c r="BE42" s="176">
        <f t="shared" si="272"/>
        <v>1.5135595738385597</v>
      </c>
      <c r="BF42" s="176">
        <f t="shared" si="272"/>
        <v>1.4419433161813997</v>
      </c>
      <c r="BG42" s="176">
        <f t="shared" si="272"/>
        <v>1.3732093006233317</v>
      </c>
      <c r="BH42" s="176">
        <f t="shared" si="272"/>
        <v>1.3076870310788267</v>
      </c>
      <c r="BI42" s="176">
        <f t="shared" si="272"/>
        <v>1.2452417022511622</v>
      </c>
      <c r="BJ42" s="176">
        <f t="shared" si="273"/>
        <v>1.1858781978943309</v>
      </c>
      <c r="BK42" s="176">
        <f t="shared" si="273"/>
        <v>1.1293446868176416</v>
      </c>
      <c r="BL42" s="176">
        <f t="shared" si="273"/>
        <v>1.0755942722422172</v>
      </c>
      <c r="BM42" s="176">
        <f t="shared" si="273"/>
        <v>0</v>
      </c>
      <c r="BN42" s="176">
        <f t="shared" si="273"/>
        <v>0</v>
      </c>
      <c r="BO42" s="176">
        <f t="shared" si="273"/>
        <v>0</v>
      </c>
      <c r="BP42" s="176">
        <f t="shared" si="273"/>
        <v>0</v>
      </c>
      <c r="BQ42" s="176">
        <f t="shared" si="273"/>
        <v>0</v>
      </c>
      <c r="BR42" s="176">
        <f t="shared" si="273"/>
        <v>0</v>
      </c>
      <c r="BS42" s="176">
        <f t="shared" si="273"/>
        <v>0</v>
      </c>
      <c r="BT42" s="176">
        <f t="shared" si="274"/>
        <v>0</v>
      </c>
      <c r="BU42" s="176">
        <f t="shared" si="274"/>
        <v>0</v>
      </c>
      <c r="BV42" s="176">
        <f t="shared" si="274"/>
        <v>0</v>
      </c>
      <c r="BW42" s="176">
        <f t="shared" si="274"/>
        <v>0</v>
      </c>
      <c r="BX42" s="176">
        <f t="shared" si="274"/>
        <v>0</v>
      </c>
      <c r="BY42" s="176">
        <f t="shared" si="274"/>
        <v>0</v>
      </c>
      <c r="BZ42" s="176">
        <f t="shared" si="274"/>
        <v>0</v>
      </c>
      <c r="CA42" s="176">
        <f t="shared" si="274"/>
        <v>0</v>
      </c>
      <c r="CB42" s="176">
        <f t="shared" si="274"/>
        <v>0</v>
      </c>
      <c r="CC42" s="176">
        <f t="shared" si="274"/>
        <v>0</v>
      </c>
      <c r="CD42" s="176">
        <f t="shared" si="274"/>
        <v>0</v>
      </c>
      <c r="CE42" s="176">
        <f t="shared" si="274"/>
        <v>0</v>
      </c>
      <c r="CF42" s="176">
        <f t="shared" si="274"/>
        <v>0</v>
      </c>
      <c r="CG42" s="176">
        <f t="shared" si="274"/>
        <v>0</v>
      </c>
      <c r="CH42" s="176">
        <f t="shared" si="274"/>
        <v>0</v>
      </c>
      <c r="CJ42" s="176">
        <v>0</v>
      </c>
      <c r="CK42" s="176">
        <f t="shared" si="275"/>
        <v>1.1573402193164686</v>
      </c>
      <c r="CL42" s="176">
        <f t="shared" si="275"/>
        <v>1.103289826933632</v>
      </c>
      <c r="CM42" s="176">
        <f t="shared" si="275"/>
        <v>1.0516160134482437</v>
      </c>
      <c r="CN42" s="176">
        <f t="shared" si="275"/>
        <v>1.0017231804451097</v>
      </c>
      <c r="CO42" s="176">
        <f t="shared" si="275"/>
        <v>0.95401489901646896</v>
      </c>
      <c r="CP42" s="176">
        <f t="shared" si="275"/>
        <v>0.90887430594192076</v>
      </c>
      <c r="CQ42" s="176">
        <f t="shared" si="275"/>
        <v>0.86555042491005296</v>
      </c>
      <c r="CR42" s="176">
        <f t="shared" si="275"/>
        <v>0.82425094622200867</v>
      </c>
      <c r="CS42" s="176">
        <f t="shared" si="275"/>
        <v>0.78489090046940657</v>
      </c>
      <c r="CT42" s="176">
        <f t="shared" si="275"/>
        <v>0.7474733659414351</v>
      </c>
      <c r="CU42" s="176">
        <f t="shared" si="276"/>
        <v>0.71183961039384747</v>
      </c>
      <c r="CV42" s="176">
        <f t="shared" si="276"/>
        <v>0.67796007421991378</v>
      </c>
      <c r="CW42" s="176">
        <f t="shared" si="276"/>
        <v>0.6456930121968999</v>
      </c>
      <c r="CX42" s="176">
        <f t="shared" si="276"/>
        <v>0</v>
      </c>
      <c r="CY42" s="176">
        <f t="shared" si="276"/>
        <v>0</v>
      </c>
      <c r="CZ42" s="176">
        <f t="shared" si="276"/>
        <v>0</v>
      </c>
      <c r="DA42" s="176">
        <f t="shared" si="276"/>
        <v>0</v>
      </c>
      <c r="DB42" s="176">
        <f t="shared" si="276"/>
        <v>0</v>
      </c>
      <c r="DC42" s="176">
        <f t="shared" si="276"/>
        <v>0</v>
      </c>
      <c r="DD42" s="176">
        <f t="shared" si="276"/>
        <v>0</v>
      </c>
      <c r="DE42" s="176">
        <f t="shared" si="277"/>
        <v>0</v>
      </c>
      <c r="DF42" s="176">
        <f t="shared" si="277"/>
        <v>0</v>
      </c>
      <c r="DG42" s="176">
        <f t="shared" si="277"/>
        <v>0</v>
      </c>
      <c r="DH42" s="176">
        <f t="shared" si="277"/>
        <v>0</v>
      </c>
      <c r="DI42" s="176">
        <f t="shared" si="277"/>
        <v>0</v>
      </c>
      <c r="DJ42" s="176">
        <f t="shared" si="277"/>
        <v>0</v>
      </c>
      <c r="DK42" s="176">
        <f t="shared" si="277"/>
        <v>0</v>
      </c>
      <c r="DL42" s="176">
        <f t="shared" si="277"/>
        <v>0</v>
      </c>
      <c r="DM42" s="176">
        <f t="shared" si="277"/>
        <v>0</v>
      </c>
      <c r="DN42" s="176">
        <f t="shared" si="277"/>
        <v>0</v>
      </c>
      <c r="DO42" s="176">
        <f t="shared" si="277"/>
        <v>0</v>
      </c>
      <c r="DP42" s="176">
        <f t="shared" si="277"/>
        <v>0</v>
      </c>
      <c r="DQ42" s="176">
        <f t="shared" si="277"/>
        <v>0</v>
      </c>
      <c r="DR42" s="176">
        <f t="shared" si="277"/>
        <v>0</v>
      </c>
      <c r="DS42" s="176">
        <f t="shared" si="277"/>
        <v>0</v>
      </c>
      <c r="DT42" s="187"/>
      <c r="DU42" s="176">
        <v>0</v>
      </c>
      <c r="DV42" s="176">
        <f t="shared" si="278"/>
        <v>1.8361383778605118</v>
      </c>
      <c r="DW42" s="176">
        <f t="shared" si="278"/>
        <v>1.7503865841043424</v>
      </c>
      <c r="DX42" s="176">
        <f t="shared" si="278"/>
        <v>1.6684052699779186</v>
      </c>
      <c r="DY42" s="176">
        <f t="shared" si="278"/>
        <v>1.5892495092705397</v>
      </c>
      <c r="DZ42" s="176">
        <f t="shared" si="278"/>
        <v>1.5135595738385597</v>
      </c>
      <c r="EA42" s="176">
        <f t="shared" si="278"/>
        <v>1.4419433161813997</v>
      </c>
      <c r="EB42" s="176">
        <f t="shared" si="278"/>
        <v>1.3732093006233317</v>
      </c>
      <c r="EC42" s="176">
        <f t="shared" si="278"/>
        <v>1.3076870310788267</v>
      </c>
      <c r="ED42" s="176">
        <f t="shared" si="278"/>
        <v>1.2452417022511622</v>
      </c>
      <c r="EE42" s="176">
        <f t="shared" si="278"/>
        <v>1.1858781978943309</v>
      </c>
      <c r="EF42" s="176">
        <f t="shared" si="279"/>
        <v>1.1293446868176416</v>
      </c>
      <c r="EG42" s="176">
        <f t="shared" si="279"/>
        <v>1.0755942722422172</v>
      </c>
      <c r="EH42" s="176">
        <f t="shared" si="279"/>
        <v>1.0244020731529526</v>
      </c>
      <c r="EI42" s="176">
        <f t="shared" si="279"/>
        <v>0</v>
      </c>
      <c r="EJ42" s="176">
        <f t="shared" si="279"/>
        <v>0</v>
      </c>
      <c r="EK42" s="176">
        <f t="shared" si="279"/>
        <v>0</v>
      </c>
      <c r="EL42" s="176">
        <f t="shared" si="279"/>
        <v>0</v>
      </c>
      <c r="EM42" s="176">
        <f t="shared" si="279"/>
        <v>0</v>
      </c>
      <c r="EN42" s="176">
        <f t="shared" si="279"/>
        <v>0</v>
      </c>
      <c r="EO42" s="176">
        <f t="shared" si="279"/>
        <v>0</v>
      </c>
      <c r="EP42" s="176">
        <f t="shared" si="280"/>
        <v>0</v>
      </c>
      <c r="EQ42" s="176">
        <f t="shared" si="280"/>
        <v>0</v>
      </c>
      <c r="ER42" s="176">
        <f t="shared" si="280"/>
        <v>0</v>
      </c>
      <c r="ES42" s="176">
        <f t="shared" si="280"/>
        <v>0</v>
      </c>
      <c r="ET42" s="176">
        <f t="shared" si="280"/>
        <v>0</v>
      </c>
      <c r="EU42" s="176">
        <f t="shared" si="280"/>
        <v>0</v>
      </c>
      <c r="EV42" s="176">
        <f t="shared" si="280"/>
        <v>0</v>
      </c>
      <c r="EW42" s="176">
        <f t="shared" si="280"/>
        <v>0</v>
      </c>
      <c r="EX42" s="176">
        <f t="shared" si="280"/>
        <v>0</v>
      </c>
      <c r="EY42" s="176">
        <f t="shared" si="280"/>
        <v>0</v>
      </c>
      <c r="EZ42" s="176">
        <f t="shared" si="280"/>
        <v>0</v>
      </c>
      <c r="FA42" s="176">
        <f t="shared" si="280"/>
        <v>0</v>
      </c>
      <c r="FB42" s="176">
        <f t="shared" si="280"/>
        <v>0</v>
      </c>
      <c r="FC42" s="176">
        <f t="shared" si="280"/>
        <v>0</v>
      </c>
      <c r="FD42" s="176">
        <f t="shared" si="280"/>
        <v>0</v>
      </c>
      <c r="FF42" s="176">
        <v>0</v>
      </c>
      <c r="FG42" s="176">
        <v>0</v>
      </c>
      <c r="FH42" s="176">
        <f t="shared" si="281"/>
        <v>1.103289826933632</v>
      </c>
      <c r="FI42" s="176">
        <f t="shared" si="281"/>
        <v>1.0516160134482437</v>
      </c>
      <c r="FJ42" s="176">
        <f t="shared" si="281"/>
        <v>1.0017231804451097</v>
      </c>
      <c r="FK42" s="176">
        <f t="shared" si="281"/>
        <v>0.95401489901646896</v>
      </c>
      <c r="FL42" s="176">
        <f t="shared" si="281"/>
        <v>0.90887430594192076</v>
      </c>
      <c r="FM42" s="176">
        <f t="shared" si="281"/>
        <v>0.86555042491005296</v>
      </c>
      <c r="FN42" s="176">
        <f t="shared" si="281"/>
        <v>0.82425094622200867</v>
      </c>
      <c r="FO42" s="176">
        <f t="shared" si="281"/>
        <v>0.78489090046940657</v>
      </c>
      <c r="FP42" s="176">
        <f t="shared" si="281"/>
        <v>0.7474733659414351</v>
      </c>
      <c r="FQ42" s="176">
        <f t="shared" si="281"/>
        <v>0.71183961039384747</v>
      </c>
      <c r="FR42" s="176">
        <f t="shared" si="282"/>
        <v>0.67796007421991378</v>
      </c>
      <c r="FS42" s="176">
        <f t="shared" si="282"/>
        <v>0.6456930121968999</v>
      </c>
      <c r="FT42" s="176">
        <f t="shared" si="282"/>
        <v>0.6149616796824342</v>
      </c>
      <c r="FU42" s="176">
        <f t="shared" si="282"/>
        <v>0</v>
      </c>
      <c r="FV42" s="176">
        <f t="shared" si="282"/>
        <v>0</v>
      </c>
      <c r="FW42" s="176">
        <f t="shared" si="282"/>
        <v>0</v>
      </c>
      <c r="FX42" s="176">
        <f t="shared" si="282"/>
        <v>0</v>
      </c>
      <c r="FY42" s="176">
        <f t="shared" si="282"/>
        <v>0</v>
      </c>
      <c r="FZ42" s="176">
        <f t="shared" si="282"/>
        <v>0</v>
      </c>
      <c r="GA42" s="176">
        <f t="shared" si="282"/>
        <v>0</v>
      </c>
      <c r="GB42" s="176">
        <f t="shared" si="283"/>
        <v>0</v>
      </c>
      <c r="GC42" s="176">
        <f t="shared" si="283"/>
        <v>0</v>
      </c>
      <c r="GD42" s="176">
        <f t="shared" si="283"/>
        <v>0</v>
      </c>
      <c r="GE42" s="176">
        <f t="shared" si="283"/>
        <v>0</v>
      </c>
      <c r="GF42" s="176">
        <f t="shared" si="283"/>
        <v>0</v>
      </c>
      <c r="GG42" s="176">
        <f t="shared" si="283"/>
        <v>0</v>
      </c>
      <c r="GH42" s="176">
        <f t="shared" si="283"/>
        <v>0</v>
      </c>
      <c r="GI42" s="176">
        <f t="shared" si="283"/>
        <v>0</v>
      </c>
      <c r="GJ42" s="176">
        <f t="shared" si="283"/>
        <v>0</v>
      </c>
      <c r="GK42" s="176">
        <f t="shared" si="283"/>
        <v>0</v>
      </c>
      <c r="GL42" s="176">
        <f t="shared" si="283"/>
        <v>0</v>
      </c>
      <c r="GM42" s="176">
        <f t="shared" si="283"/>
        <v>0</v>
      </c>
      <c r="GN42" s="176">
        <f t="shared" si="283"/>
        <v>0</v>
      </c>
      <c r="GO42" s="176">
        <f t="shared" si="283"/>
        <v>0</v>
      </c>
      <c r="GP42" s="176">
        <f t="shared" si="283"/>
        <v>0</v>
      </c>
      <c r="GQ42" s="187"/>
      <c r="GR42" s="176">
        <v>0</v>
      </c>
      <c r="GS42" s="176">
        <v>0</v>
      </c>
      <c r="GT42" s="176">
        <f t="shared" si="284"/>
        <v>1.7503865841043424</v>
      </c>
      <c r="GU42" s="176">
        <f t="shared" si="284"/>
        <v>1.6684052699779186</v>
      </c>
      <c r="GV42" s="176">
        <f t="shared" si="284"/>
        <v>1.5892495092705397</v>
      </c>
      <c r="GW42" s="176">
        <f t="shared" si="284"/>
        <v>1.5135595738385597</v>
      </c>
      <c r="GX42" s="176">
        <f t="shared" si="284"/>
        <v>1.4419433161813997</v>
      </c>
      <c r="GY42" s="176">
        <f t="shared" si="284"/>
        <v>1.3732093006233317</v>
      </c>
      <c r="GZ42" s="176">
        <f t="shared" si="284"/>
        <v>1.3076870310788267</v>
      </c>
      <c r="HA42" s="176">
        <f t="shared" si="284"/>
        <v>1.2452417022511622</v>
      </c>
      <c r="HB42" s="176">
        <f t="shared" si="284"/>
        <v>1.1858781978943309</v>
      </c>
      <c r="HC42" s="176">
        <f t="shared" si="284"/>
        <v>1.1293446868176416</v>
      </c>
      <c r="HD42" s="176">
        <f t="shared" si="285"/>
        <v>1.0755942722422172</v>
      </c>
      <c r="HE42" s="176">
        <f t="shared" si="285"/>
        <v>1.0244020731529526</v>
      </c>
      <c r="HF42" s="176">
        <f t="shared" si="285"/>
        <v>0.97564633297317327</v>
      </c>
      <c r="HG42" s="176">
        <f t="shared" si="285"/>
        <v>0</v>
      </c>
      <c r="HH42" s="176">
        <f t="shared" si="285"/>
        <v>0</v>
      </c>
      <c r="HI42" s="176">
        <f t="shared" si="285"/>
        <v>0</v>
      </c>
      <c r="HJ42" s="176">
        <f t="shared" si="285"/>
        <v>0</v>
      </c>
      <c r="HK42" s="176">
        <f t="shared" si="285"/>
        <v>0</v>
      </c>
      <c r="HL42" s="176">
        <f t="shared" si="285"/>
        <v>0</v>
      </c>
      <c r="HM42" s="176">
        <f t="shared" si="285"/>
        <v>0</v>
      </c>
      <c r="HN42" s="176">
        <f t="shared" si="286"/>
        <v>0</v>
      </c>
      <c r="HO42" s="176">
        <f t="shared" si="286"/>
        <v>0</v>
      </c>
      <c r="HP42" s="176">
        <f t="shared" si="286"/>
        <v>0</v>
      </c>
      <c r="HQ42" s="176">
        <f t="shared" si="286"/>
        <v>0</v>
      </c>
      <c r="HR42" s="176">
        <f t="shared" si="286"/>
        <v>0</v>
      </c>
      <c r="HS42" s="176">
        <f t="shared" si="286"/>
        <v>0</v>
      </c>
      <c r="HT42" s="176">
        <f t="shared" si="286"/>
        <v>0</v>
      </c>
      <c r="HU42" s="176">
        <f t="shared" si="286"/>
        <v>0</v>
      </c>
      <c r="HV42" s="176">
        <f t="shared" si="286"/>
        <v>0</v>
      </c>
      <c r="HW42" s="176">
        <f t="shared" si="286"/>
        <v>0</v>
      </c>
      <c r="HX42" s="176">
        <f t="shared" si="286"/>
        <v>0</v>
      </c>
      <c r="HY42" s="176">
        <f t="shared" si="286"/>
        <v>0</v>
      </c>
      <c r="HZ42" s="176">
        <f t="shared" si="286"/>
        <v>0</v>
      </c>
      <c r="IA42" s="176">
        <f t="shared" si="286"/>
        <v>0</v>
      </c>
      <c r="IB42" s="176">
        <f t="shared" si="286"/>
        <v>0</v>
      </c>
      <c r="IC42" s="176"/>
      <c r="ID42" s="176"/>
    </row>
    <row r="43" spans="1:238" s="144" customFormat="1">
      <c r="A43" s="185" t="s">
        <v>163</v>
      </c>
      <c r="B43" s="226">
        <f t="shared" si="261"/>
        <v>27.798404617615869</v>
      </c>
      <c r="C43" s="329">
        <f t="shared" si="262"/>
        <v>44.102604151996786</v>
      </c>
      <c r="D43" s="226">
        <f t="shared" ref="D43" si="287">SUM(B43:C43)</f>
        <v>71.901008769612659</v>
      </c>
      <c r="E43" s="227">
        <f t="shared" si="263"/>
        <v>0</v>
      </c>
      <c r="F43" s="228">
        <f t="shared" si="264"/>
        <v>0</v>
      </c>
      <c r="G43" s="227">
        <f t="shared" si="265"/>
        <v>0</v>
      </c>
      <c r="H43" s="228">
        <f t="shared" si="266"/>
        <v>0</v>
      </c>
      <c r="I43" s="227">
        <f t="shared" ref="I43" si="288">B43+E43+G43</f>
        <v>27.798404617615869</v>
      </c>
      <c r="J43" s="176">
        <f t="shared" ref="J43" si="289">C43+F43+H43</f>
        <v>44.102604151996786</v>
      </c>
      <c r="K43" s="228">
        <f t="shared" ref="K43" si="290">SUM(I43:J43)</f>
        <v>71.901008769612659</v>
      </c>
      <c r="L43" s="227">
        <f t="shared" si="267"/>
        <v>22.238723694092698</v>
      </c>
      <c r="M43" s="176">
        <f t="shared" si="268"/>
        <v>35.282083321597433</v>
      </c>
      <c r="N43" s="228">
        <f t="shared" ref="N43" si="291">SUM(L43:M43)</f>
        <v>57.520807015690131</v>
      </c>
      <c r="O43" s="330"/>
      <c r="P43" s="176">
        <f t="shared" si="269"/>
        <v>2.8137601039645821</v>
      </c>
      <c r="Q43" s="176">
        <f t="shared" si="269"/>
        <v>2.6801562973644533</v>
      </c>
      <c r="R43" s="176">
        <f t="shared" si="269"/>
        <v>2.5549869676357795</v>
      </c>
      <c r="S43" s="176">
        <f t="shared" si="269"/>
        <v>2.4353212943011959</v>
      </c>
      <c r="T43" s="176">
        <f t="shared" si="269"/>
        <v>2.3197799968202539</v>
      </c>
      <c r="U43" s="176">
        <f t="shared" si="269"/>
        <v>2.2092976608802442</v>
      </c>
      <c r="V43" s="176">
        <f t="shared" si="269"/>
        <v>2.1047615506023432</v>
      </c>
      <c r="W43" s="176">
        <f t="shared" si="269"/>
        <v>2.0044325629495967</v>
      </c>
      <c r="X43" s="176">
        <f t="shared" si="269"/>
        <v>1.9087916649351782</v>
      </c>
      <c r="Y43" s="176">
        <f t="shared" si="269"/>
        <v>1.8176420852975734</v>
      </c>
      <c r="Z43" s="176">
        <f t="shared" si="270"/>
        <v>1.7309909527064813</v>
      </c>
      <c r="AA43" s="176">
        <f t="shared" si="270"/>
        <v>1.6484706767015416</v>
      </c>
      <c r="AB43" s="176">
        <f t="shared" si="270"/>
        <v>1.5700128034566427</v>
      </c>
      <c r="AC43" s="176">
        <f t="shared" si="270"/>
        <v>0</v>
      </c>
      <c r="AD43" s="176">
        <f t="shared" si="270"/>
        <v>0</v>
      </c>
      <c r="AE43" s="176">
        <f t="shared" si="270"/>
        <v>0</v>
      </c>
      <c r="AF43" s="176">
        <f t="shared" si="270"/>
        <v>0</v>
      </c>
      <c r="AG43" s="176">
        <f t="shared" si="270"/>
        <v>0</v>
      </c>
      <c r="AH43" s="176">
        <f t="shared" si="270"/>
        <v>0</v>
      </c>
      <c r="AI43" s="176">
        <f t="shared" si="270"/>
        <v>0</v>
      </c>
      <c r="AJ43" s="176">
        <f t="shared" si="271"/>
        <v>0</v>
      </c>
      <c r="AK43" s="176">
        <f t="shared" si="271"/>
        <v>0</v>
      </c>
      <c r="AL43" s="176">
        <f t="shared" si="271"/>
        <v>0</v>
      </c>
      <c r="AM43" s="176">
        <f t="shared" si="271"/>
        <v>0</v>
      </c>
      <c r="AN43" s="176">
        <f t="shared" si="271"/>
        <v>0</v>
      </c>
      <c r="AO43" s="176">
        <f t="shared" si="271"/>
        <v>0</v>
      </c>
      <c r="AP43" s="176">
        <f t="shared" si="271"/>
        <v>0</v>
      </c>
      <c r="AQ43" s="176">
        <f t="shared" si="271"/>
        <v>0</v>
      </c>
      <c r="AR43" s="176">
        <f t="shared" si="271"/>
        <v>0</v>
      </c>
      <c r="AS43" s="176">
        <f t="shared" si="271"/>
        <v>0</v>
      </c>
      <c r="AT43" s="176">
        <f t="shared" si="271"/>
        <v>0</v>
      </c>
      <c r="AU43" s="176">
        <f t="shared" si="271"/>
        <v>0</v>
      </c>
      <c r="AV43" s="176">
        <f t="shared" si="271"/>
        <v>0</v>
      </c>
      <c r="AW43" s="176">
        <f t="shared" si="271"/>
        <v>0</v>
      </c>
      <c r="AX43" s="176">
        <f t="shared" si="271"/>
        <v>0</v>
      </c>
      <c r="AY43" s="187"/>
      <c r="AZ43" s="176">
        <f t="shared" si="272"/>
        <v>4.4640744586181311</v>
      </c>
      <c r="BA43" s="176">
        <f t="shared" si="272"/>
        <v>4.2521099276769752</v>
      </c>
      <c r="BB43" s="176">
        <f t="shared" si="272"/>
        <v>4.0535268263468982</v>
      </c>
      <c r="BC43" s="176">
        <f t="shared" si="272"/>
        <v>3.8636753620541273</v>
      </c>
      <c r="BD43" s="176">
        <f t="shared" si="272"/>
        <v>3.6803672846265125</v>
      </c>
      <c r="BE43" s="176">
        <f t="shared" si="272"/>
        <v>3.505085328889296</v>
      </c>
      <c r="BF43" s="176">
        <f t="shared" si="272"/>
        <v>3.339237153262189</v>
      </c>
      <c r="BG43" s="176">
        <f t="shared" si="272"/>
        <v>3.1800636435487681</v>
      </c>
      <c r="BH43" s="176">
        <f t="shared" si="272"/>
        <v>3.0283278614457041</v>
      </c>
      <c r="BI43" s="176">
        <f t="shared" si="272"/>
        <v>2.8837176262658493</v>
      </c>
      <c r="BJ43" s="176">
        <f t="shared" si="273"/>
        <v>2.7462442477552926</v>
      </c>
      <c r="BK43" s="176">
        <f t="shared" si="273"/>
        <v>2.615324537893486</v>
      </c>
      <c r="BL43" s="176">
        <f t="shared" si="273"/>
        <v>2.490849893613555</v>
      </c>
      <c r="BM43" s="176">
        <f t="shared" si="273"/>
        <v>0</v>
      </c>
      <c r="BN43" s="176">
        <f t="shared" si="273"/>
        <v>0</v>
      </c>
      <c r="BO43" s="176">
        <f t="shared" si="273"/>
        <v>0</v>
      </c>
      <c r="BP43" s="176">
        <f t="shared" si="273"/>
        <v>0</v>
      </c>
      <c r="BQ43" s="176">
        <f t="shared" si="273"/>
        <v>0</v>
      </c>
      <c r="BR43" s="176">
        <f t="shared" si="273"/>
        <v>0</v>
      </c>
      <c r="BS43" s="176">
        <f t="shared" si="273"/>
        <v>0</v>
      </c>
      <c r="BT43" s="176">
        <f t="shared" si="274"/>
        <v>0</v>
      </c>
      <c r="BU43" s="176">
        <f t="shared" si="274"/>
        <v>0</v>
      </c>
      <c r="BV43" s="176">
        <f t="shared" si="274"/>
        <v>0</v>
      </c>
      <c r="BW43" s="176">
        <f t="shared" si="274"/>
        <v>0</v>
      </c>
      <c r="BX43" s="176">
        <f t="shared" si="274"/>
        <v>0</v>
      </c>
      <c r="BY43" s="176">
        <f t="shared" si="274"/>
        <v>0</v>
      </c>
      <c r="BZ43" s="176">
        <f t="shared" si="274"/>
        <v>0</v>
      </c>
      <c r="CA43" s="176">
        <f t="shared" si="274"/>
        <v>0</v>
      </c>
      <c r="CB43" s="176">
        <f t="shared" si="274"/>
        <v>0</v>
      </c>
      <c r="CC43" s="176">
        <f t="shared" si="274"/>
        <v>0</v>
      </c>
      <c r="CD43" s="176">
        <f t="shared" si="274"/>
        <v>0</v>
      </c>
      <c r="CE43" s="176">
        <f t="shared" si="274"/>
        <v>0</v>
      </c>
      <c r="CF43" s="176">
        <f t="shared" si="274"/>
        <v>0</v>
      </c>
      <c r="CG43" s="176">
        <f t="shared" si="274"/>
        <v>0</v>
      </c>
      <c r="CH43" s="176">
        <f t="shared" si="274"/>
        <v>0</v>
      </c>
      <c r="CJ43" s="176">
        <v>1</v>
      </c>
      <c r="CK43" s="176">
        <f t="shared" si="275"/>
        <v>2.6801562973644533</v>
      </c>
      <c r="CL43" s="176">
        <f t="shared" si="275"/>
        <v>2.5549869676357795</v>
      </c>
      <c r="CM43" s="176">
        <f t="shared" si="275"/>
        <v>2.4353212943011959</v>
      </c>
      <c r="CN43" s="176">
        <f t="shared" si="275"/>
        <v>2.3197799968202539</v>
      </c>
      <c r="CO43" s="176">
        <f t="shared" si="275"/>
        <v>2.2092976608802442</v>
      </c>
      <c r="CP43" s="176">
        <f t="shared" si="275"/>
        <v>2.1047615506023432</v>
      </c>
      <c r="CQ43" s="176">
        <f t="shared" si="275"/>
        <v>2.0044325629495967</v>
      </c>
      <c r="CR43" s="176">
        <f t="shared" si="275"/>
        <v>1.9087916649351782</v>
      </c>
      <c r="CS43" s="176">
        <f t="shared" si="275"/>
        <v>1.8176420852975734</v>
      </c>
      <c r="CT43" s="176">
        <f t="shared" si="275"/>
        <v>1.7309909527064813</v>
      </c>
      <c r="CU43" s="176">
        <f t="shared" si="276"/>
        <v>1.6484706767015416</v>
      </c>
      <c r="CV43" s="176">
        <f t="shared" si="276"/>
        <v>1.5700128034566427</v>
      </c>
      <c r="CW43" s="176">
        <f t="shared" si="276"/>
        <v>1.4952890808770314</v>
      </c>
      <c r="CX43" s="176">
        <f t="shared" si="276"/>
        <v>0</v>
      </c>
      <c r="CY43" s="176">
        <f t="shared" si="276"/>
        <v>0</v>
      </c>
      <c r="CZ43" s="176">
        <f t="shared" si="276"/>
        <v>0</v>
      </c>
      <c r="DA43" s="176">
        <f t="shared" si="276"/>
        <v>0</v>
      </c>
      <c r="DB43" s="176">
        <f t="shared" si="276"/>
        <v>0</v>
      </c>
      <c r="DC43" s="176">
        <f t="shared" si="276"/>
        <v>0</v>
      </c>
      <c r="DD43" s="176">
        <f t="shared" si="276"/>
        <v>0</v>
      </c>
      <c r="DE43" s="176">
        <f t="shared" si="277"/>
        <v>0</v>
      </c>
      <c r="DF43" s="176">
        <f t="shared" si="277"/>
        <v>0</v>
      </c>
      <c r="DG43" s="176">
        <f t="shared" si="277"/>
        <v>0</v>
      </c>
      <c r="DH43" s="176">
        <f t="shared" si="277"/>
        <v>0</v>
      </c>
      <c r="DI43" s="176">
        <f t="shared" si="277"/>
        <v>0</v>
      </c>
      <c r="DJ43" s="176">
        <f t="shared" si="277"/>
        <v>0</v>
      </c>
      <c r="DK43" s="176">
        <f t="shared" si="277"/>
        <v>0</v>
      </c>
      <c r="DL43" s="176">
        <f t="shared" si="277"/>
        <v>0</v>
      </c>
      <c r="DM43" s="176">
        <f t="shared" si="277"/>
        <v>0</v>
      </c>
      <c r="DN43" s="176">
        <f t="shared" si="277"/>
        <v>0</v>
      </c>
      <c r="DO43" s="176">
        <f t="shared" si="277"/>
        <v>0</v>
      </c>
      <c r="DP43" s="176">
        <f t="shared" si="277"/>
        <v>0</v>
      </c>
      <c r="DQ43" s="176">
        <f t="shared" si="277"/>
        <v>0</v>
      </c>
      <c r="DR43" s="176">
        <f t="shared" si="277"/>
        <v>0</v>
      </c>
      <c r="DS43" s="176">
        <f t="shared" si="277"/>
        <v>0</v>
      </c>
      <c r="DT43" s="187"/>
      <c r="DU43" s="176">
        <v>1</v>
      </c>
      <c r="DV43" s="176">
        <f t="shared" si="278"/>
        <v>4.2521099276769752</v>
      </c>
      <c r="DW43" s="176">
        <f t="shared" si="278"/>
        <v>4.0535268263468982</v>
      </c>
      <c r="DX43" s="176">
        <f t="shared" si="278"/>
        <v>3.8636753620541273</v>
      </c>
      <c r="DY43" s="176">
        <f t="shared" si="278"/>
        <v>3.6803672846265125</v>
      </c>
      <c r="DZ43" s="176">
        <f t="shared" si="278"/>
        <v>3.505085328889296</v>
      </c>
      <c r="EA43" s="176">
        <f t="shared" si="278"/>
        <v>3.339237153262189</v>
      </c>
      <c r="EB43" s="176">
        <f t="shared" si="278"/>
        <v>3.1800636435487681</v>
      </c>
      <c r="EC43" s="176">
        <f t="shared" si="278"/>
        <v>3.0283278614457041</v>
      </c>
      <c r="ED43" s="176">
        <f t="shared" si="278"/>
        <v>2.8837176262658493</v>
      </c>
      <c r="EE43" s="176">
        <f t="shared" si="278"/>
        <v>2.7462442477552926</v>
      </c>
      <c r="EF43" s="176">
        <f t="shared" si="279"/>
        <v>2.615324537893486</v>
      </c>
      <c r="EG43" s="176">
        <f t="shared" si="279"/>
        <v>2.490849893613555</v>
      </c>
      <c r="EH43" s="176">
        <f t="shared" si="279"/>
        <v>2.3722995378278902</v>
      </c>
      <c r="EI43" s="176">
        <f t="shared" si="279"/>
        <v>0</v>
      </c>
      <c r="EJ43" s="176">
        <f t="shared" si="279"/>
        <v>0</v>
      </c>
      <c r="EK43" s="176">
        <f t="shared" si="279"/>
        <v>0</v>
      </c>
      <c r="EL43" s="176">
        <f t="shared" si="279"/>
        <v>0</v>
      </c>
      <c r="EM43" s="176">
        <f t="shared" si="279"/>
        <v>0</v>
      </c>
      <c r="EN43" s="176">
        <f t="shared" si="279"/>
        <v>0</v>
      </c>
      <c r="EO43" s="176">
        <f t="shared" si="279"/>
        <v>0</v>
      </c>
      <c r="EP43" s="176">
        <f t="shared" si="280"/>
        <v>0</v>
      </c>
      <c r="EQ43" s="176">
        <f t="shared" si="280"/>
        <v>0</v>
      </c>
      <c r="ER43" s="176">
        <f t="shared" si="280"/>
        <v>0</v>
      </c>
      <c r="ES43" s="176">
        <f t="shared" si="280"/>
        <v>0</v>
      </c>
      <c r="ET43" s="176">
        <f t="shared" si="280"/>
        <v>0</v>
      </c>
      <c r="EU43" s="176">
        <f t="shared" si="280"/>
        <v>0</v>
      </c>
      <c r="EV43" s="176">
        <f t="shared" si="280"/>
        <v>0</v>
      </c>
      <c r="EW43" s="176">
        <f t="shared" si="280"/>
        <v>0</v>
      </c>
      <c r="EX43" s="176">
        <f t="shared" si="280"/>
        <v>0</v>
      </c>
      <c r="EY43" s="176">
        <f t="shared" si="280"/>
        <v>0</v>
      </c>
      <c r="EZ43" s="176">
        <f t="shared" si="280"/>
        <v>0</v>
      </c>
      <c r="FA43" s="176">
        <f t="shared" si="280"/>
        <v>0</v>
      </c>
      <c r="FB43" s="176">
        <f t="shared" si="280"/>
        <v>0</v>
      </c>
      <c r="FC43" s="176">
        <f t="shared" si="280"/>
        <v>0</v>
      </c>
      <c r="FD43" s="176">
        <f t="shared" si="280"/>
        <v>0</v>
      </c>
      <c r="FF43" s="176">
        <v>1</v>
      </c>
      <c r="FG43" s="176">
        <v>1</v>
      </c>
      <c r="FH43" s="176">
        <f t="shared" si="281"/>
        <v>2.5549869676357795</v>
      </c>
      <c r="FI43" s="176">
        <f t="shared" si="281"/>
        <v>2.4353212943011959</v>
      </c>
      <c r="FJ43" s="176">
        <f t="shared" si="281"/>
        <v>2.3197799968202539</v>
      </c>
      <c r="FK43" s="176">
        <f t="shared" si="281"/>
        <v>2.2092976608802442</v>
      </c>
      <c r="FL43" s="176">
        <f t="shared" si="281"/>
        <v>2.1047615506023432</v>
      </c>
      <c r="FM43" s="176">
        <f t="shared" si="281"/>
        <v>2.0044325629495967</v>
      </c>
      <c r="FN43" s="176">
        <f t="shared" si="281"/>
        <v>1.9087916649351782</v>
      </c>
      <c r="FO43" s="176">
        <f t="shared" si="281"/>
        <v>1.8176420852975734</v>
      </c>
      <c r="FP43" s="176">
        <f t="shared" si="281"/>
        <v>1.7309909527064813</v>
      </c>
      <c r="FQ43" s="176">
        <f t="shared" si="281"/>
        <v>1.6484706767015416</v>
      </c>
      <c r="FR43" s="176">
        <f t="shared" si="282"/>
        <v>1.5700128034566427</v>
      </c>
      <c r="FS43" s="176">
        <f t="shared" si="282"/>
        <v>1.4952890808770314</v>
      </c>
      <c r="FT43" s="176">
        <f t="shared" si="282"/>
        <v>1.4241217845277423</v>
      </c>
      <c r="FU43" s="176">
        <f t="shared" si="282"/>
        <v>0</v>
      </c>
      <c r="FV43" s="176">
        <f t="shared" si="282"/>
        <v>0</v>
      </c>
      <c r="FW43" s="176">
        <f t="shared" si="282"/>
        <v>0</v>
      </c>
      <c r="FX43" s="176">
        <f t="shared" si="282"/>
        <v>0</v>
      </c>
      <c r="FY43" s="176">
        <f t="shared" si="282"/>
        <v>0</v>
      </c>
      <c r="FZ43" s="176">
        <f t="shared" si="282"/>
        <v>0</v>
      </c>
      <c r="GA43" s="176">
        <f t="shared" si="282"/>
        <v>0</v>
      </c>
      <c r="GB43" s="176">
        <f t="shared" si="283"/>
        <v>0</v>
      </c>
      <c r="GC43" s="176">
        <f t="shared" si="283"/>
        <v>0</v>
      </c>
      <c r="GD43" s="176">
        <f t="shared" si="283"/>
        <v>0</v>
      </c>
      <c r="GE43" s="176">
        <f t="shared" si="283"/>
        <v>0</v>
      </c>
      <c r="GF43" s="176">
        <f t="shared" si="283"/>
        <v>0</v>
      </c>
      <c r="GG43" s="176">
        <f t="shared" si="283"/>
        <v>0</v>
      </c>
      <c r="GH43" s="176">
        <f t="shared" si="283"/>
        <v>0</v>
      </c>
      <c r="GI43" s="176">
        <f t="shared" si="283"/>
        <v>0</v>
      </c>
      <c r="GJ43" s="176">
        <f t="shared" si="283"/>
        <v>0</v>
      </c>
      <c r="GK43" s="176">
        <f t="shared" si="283"/>
        <v>0</v>
      </c>
      <c r="GL43" s="176">
        <f t="shared" si="283"/>
        <v>0</v>
      </c>
      <c r="GM43" s="176">
        <f t="shared" si="283"/>
        <v>0</v>
      </c>
      <c r="GN43" s="176">
        <f t="shared" si="283"/>
        <v>0</v>
      </c>
      <c r="GO43" s="176">
        <f t="shared" si="283"/>
        <v>0</v>
      </c>
      <c r="GP43" s="176">
        <f t="shared" si="283"/>
        <v>0</v>
      </c>
      <c r="GQ43" s="187"/>
      <c r="GR43" s="176">
        <v>1</v>
      </c>
      <c r="GS43" s="176">
        <v>1</v>
      </c>
      <c r="GT43" s="176">
        <f t="shared" si="284"/>
        <v>4.0535268263468982</v>
      </c>
      <c r="GU43" s="176">
        <f t="shared" si="284"/>
        <v>3.8636753620541273</v>
      </c>
      <c r="GV43" s="176">
        <f t="shared" si="284"/>
        <v>3.6803672846265125</v>
      </c>
      <c r="GW43" s="176">
        <f t="shared" si="284"/>
        <v>3.505085328889296</v>
      </c>
      <c r="GX43" s="176">
        <f t="shared" si="284"/>
        <v>3.339237153262189</v>
      </c>
      <c r="GY43" s="176">
        <f t="shared" si="284"/>
        <v>3.1800636435487681</v>
      </c>
      <c r="GZ43" s="176">
        <f t="shared" si="284"/>
        <v>3.0283278614457041</v>
      </c>
      <c r="HA43" s="176">
        <f t="shared" si="284"/>
        <v>2.8837176262658493</v>
      </c>
      <c r="HB43" s="176">
        <f t="shared" si="284"/>
        <v>2.7462442477552926</v>
      </c>
      <c r="HC43" s="176">
        <f t="shared" si="284"/>
        <v>2.615324537893486</v>
      </c>
      <c r="HD43" s="176">
        <f t="shared" si="285"/>
        <v>2.490849893613555</v>
      </c>
      <c r="HE43" s="176">
        <f t="shared" si="285"/>
        <v>2.3722995378278902</v>
      </c>
      <c r="HF43" s="176">
        <f t="shared" si="285"/>
        <v>2.2593915079378744</v>
      </c>
      <c r="HG43" s="176">
        <f t="shared" si="285"/>
        <v>0</v>
      </c>
      <c r="HH43" s="176">
        <f t="shared" si="285"/>
        <v>0</v>
      </c>
      <c r="HI43" s="176">
        <f t="shared" si="285"/>
        <v>0</v>
      </c>
      <c r="HJ43" s="176">
        <f t="shared" si="285"/>
        <v>0</v>
      </c>
      <c r="HK43" s="176">
        <f t="shared" si="285"/>
        <v>0</v>
      </c>
      <c r="HL43" s="176">
        <f t="shared" si="285"/>
        <v>0</v>
      </c>
      <c r="HM43" s="176">
        <f t="shared" si="285"/>
        <v>0</v>
      </c>
      <c r="HN43" s="176">
        <f t="shared" si="286"/>
        <v>0</v>
      </c>
      <c r="HO43" s="176">
        <f t="shared" si="286"/>
        <v>0</v>
      </c>
      <c r="HP43" s="176">
        <f t="shared" si="286"/>
        <v>0</v>
      </c>
      <c r="HQ43" s="176">
        <f t="shared" si="286"/>
        <v>0</v>
      </c>
      <c r="HR43" s="176">
        <f t="shared" si="286"/>
        <v>0</v>
      </c>
      <c r="HS43" s="176">
        <f t="shared" si="286"/>
        <v>0</v>
      </c>
      <c r="HT43" s="176">
        <f t="shared" si="286"/>
        <v>0</v>
      </c>
      <c r="HU43" s="176">
        <f t="shared" si="286"/>
        <v>0</v>
      </c>
      <c r="HV43" s="176">
        <f t="shared" si="286"/>
        <v>0</v>
      </c>
      <c r="HW43" s="176">
        <f t="shared" si="286"/>
        <v>0</v>
      </c>
      <c r="HX43" s="176">
        <f t="shared" si="286"/>
        <v>0</v>
      </c>
      <c r="HY43" s="176">
        <f t="shared" si="286"/>
        <v>0</v>
      </c>
      <c r="HZ43" s="176">
        <f t="shared" si="286"/>
        <v>0</v>
      </c>
      <c r="IA43" s="176">
        <f t="shared" si="286"/>
        <v>0</v>
      </c>
      <c r="IB43" s="176">
        <f t="shared" si="286"/>
        <v>0</v>
      </c>
      <c r="IC43" s="176"/>
      <c r="ID43" s="176"/>
    </row>
    <row r="44" spans="1:238" s="144" customFormat="1">
      <c r="A44" s="185" t="s">
        <v>164</v>
      </c>
      <c r="B44" s="226">
        <f t="shared" si="261"/>
        <v>0</v>
      </c>
      <c r="C44" s="329">
        <f t="shared" si="262"/>
        <v>0</v>
      </c>
      <c r="D44" s="331">
        <f t="shared" ref="D44:D45" si="292">SUM(B44:C44)</f>
        <v>0</v>
      </c>
      <c r="E44" s="227">
        <f t="shared" si="263"/>
        <v>0</v>
      </c>
      <c r="F44" s="228">
        <f t="shared" si="264"/>
        <v>0</v>
      </c>
      <c r="G44" s="227">
        <f t="shared" si="265"/>
        <v>0</v>
      </c>
      <c r="H44" s="228">
        <f t="shared" si="266"/>
        <v>0</v>
      </c>
      <c r="I44" s="227">
        <f t="shared" ref="I44:I45" si="293">B44+E44+G44</f>
        <v>0</v>
      </c>
      <c r="J44" s="176">
        <f t="shared" ref="J44:J45" si="294">C44+F44+H44</f>
        <v>0</v>
      </c>
      <c r="K44" s="228">
        <f t="shared" ref="K44:K45" si="295">SUM(I44:J44)</f>
        <v>0</v>
      </c>
      <c r="L44" s="227">
        <f t="shared" si="267"/>
        <v>0</v>
      </c>
      <c r="M44" s="176">
        <f t="shared" si="268"/>
        <v>0</v>
      </c>
      <c r="N44" s="228">
        <f t="shared" ref="N44:N45" si="296">SUM(L44:M44)</f>
        <v>0</v>
      </c>
      <c r="O44" s="330"/>
      <c r="P44" s="176">
        <f t="shared" si="269"/>
        <v>6.537018423352059</v>
      </c>
      <c r="Q44" s="176">
        <f t="shared" si="269"/>
        <v>6.2266257413517598</v>
      </c>
      <c r="R44" s="176">
        <f t="shared" si="269"/>
        <v>5.9358283086487793</v>
      </c>
      <c r="S44" s="176">
        <f t="shared" si="269"/>
        <v>5.6578171483765152</v>
      </c>
      <c r="T44" s="176">
        <f t="shared" si="269"/>
        <v>5.3893878714005892</v>
      </c>
      <c r="U44" s="176">
        <f t="shared" si="269"/>
        <v>5.1327117373985462</v>
      </c>
      <c r="V44" s="176">
        <f t="shared" si="269"/>
        <v>4.8898500670559484</v>
      </c>
      <c r="W44" s="176">
        <f t="shared" si="269"/>
        <v>4.6567625199839098</v>
      </c>
      <c r="X44" s="176">
        <f t="shared" si="269"/>
        <v>4.4345664942938479</v>
      </c>
      <c r="Y44" s="176">
        <f t="shared" si="269"/>
        <v>4.2228048446307254</v>
      </c>
      <c r="Z44" s="176">
        <f t="shared" si="270"/>
        <v>4.0214941325504112</v>
      </c>
      <c r="AA44" s="176">
        <f t="shared" si="270"/>
        <v>3.8297803600136819</v>
      </c>
      <c r="AB44" s="176">
        <f t="shared" si="270"/>
        <v>3.6475044928790683</v>
      </c>
      <c r="AC44" s="176">
        <f t="shared" si="270"/>
        <v>0</v>
      </c>
      <c r="AD44" s="176">
        <f t="shared" si="270"/>
        <v>0</v>
      </c>
      <c r="AE44" s="176">
        <f t="shared" si="270"/>
        <v>0</v>
      </c>
      <c r="AF44" s="176">
        <f t="shared" si="270"/>
        <v>0</v>
      </c>
      <c r="AG44" s="176">
        <f t="shared" si="270"/>
        <v>0</v>
      </c>
      <c r="AH44" s="176">
        <f t="shared" si="270"/>
        <v>0</v>
      </c>
      <c r="AI44" s="176">
        <f t="shared" si="270"/>
        <v>0</v>
      </c>
      <c r="AJ44" s="176">
        <f t="shared" si="271"/>
        <v>0</v>
      </c>
      <c r="AK44" s="176">
        <f t="shared" si="271"/>
        <v>0</v>
      </c>
      <c r="AL44" s="176">
        <f t="shared" si="271"/>
        <v>0</v>
      </c>
      <c r="AM44" s="176">
        <f t="shared" si="271"/>
        <v>0</v>
      </c>
      <c r="AN44" s="176">
        <f t="shared" si="271"/>
        <v>0</v>
      </c>
      <c r="AO44" s="176">
        <f t="shared" si="271"/>
        <v>0</v>
      </c>
      <c r="AP44" s="176">
        <f t="shared" si="271"/>
        <v>0</v>
      </c>
      <c r="AQ44" s="176">
        <f t="shared" si="271"/>
        <v>0</v>
      </c>
      <c r="AR44" s="176">
        <f t="shared" si="271"/>
        <v>0</v>
      </c>
      <c r="AS44" s="176">
        <f t="shared" si="271"/>
        <v>0</v>
      </c>
      <c r="AT44" s="176">
        <f t="shared" si="271"/>
        <v>0</v>
      </c>
      <c r="AU44" s="176">
        <f t="shared" si="271"/>
        <v>0</v>
      </c>
      <c r="AV44" s="176">
        <f t="shared" si="271"/>
        <v>0</v>
      </c>
      <c r="AW44" s="176">
        <f t="shared" si="271"/>
        <v>0</v>
      </c>
      <c r="AX44" s="176">
        <f t="shared" si="271"/>
        <v>0</v>
      </c>
      <c r="AY44" s="187"/>
      <c r="AZ44" s="176">
        <f t="shared" si="272"/>
        <v>10.371082075577476</v>
      </c>
      <c r="BA44" s="176">
        <f t="shared" si="272"/>
        <v>9.8786392259162028</v>
      </c>
      <c r="BB44" s="176">
        <f t="shared" si="272"/>
        <v>9.4172845460584504</v>
      </c>
      <c r="BC44" s="176">
        <f t="shared" si="272"/>
        <v>8.9762154876004985</v>
      </c>
      <c r="BD44" s="176">
        <f t="shared" si="272"/>
        <v>8.5503482370110913</v>
      </c>
      <c r="BE44" s="176">
        <f t="shared" si="272"/>
        <v>8.1431275317630103</v>
      </c>
      <c r="BF44" s="176">
        <f t="shared" si="272"/>
        <v>7.7578236893970036</v>
      </c>
      <c r="BG44" s="176">
        <f t="shared" si="272"/>
        <v>7.3880266466284521</v>
      </c>
      <c r="BH44" s="176">
        <f t="shared" si="272"/>
        <v>7.0355091730556758</v>
      </c>
      <c r="BI44" s="176">
        <f t="shared" si="272"/>
        <v>6.6995460004156095</v>
      </c>
      <c r="BJ44" s="176">
        <f t="shared" si="273"/>
        <v>6.3801634038759323</v>
      </c>
      <c r="BK44" s="176">
        <f t="shared" si="273"/>
        <v>6.0760065021767851</v>
      </c>
      <c r="BL44" s="176">
        <f t="shared" si="273"/>
        <v>5.7868229851628046</v>
      </c>
      <c r="BM44" s="176">
        <f t="shared" si="273"/>
        <v>0</v>
      </c>
      <c r="BN44" s="176">
        <f t="shared" si="273"/>
        <v>0</v>
      </c>
      <c r="BO44" s="176">
        <f t="shared" si="273"/>
        <v>0</v>
      </c>
      <c r="BP44" s="176">
        <f t="shared" si="273"/>
        <v>0</v>
      </c>
      <c r="BQ44" s="176">
        <f t="shared" si="273"/>
        <v>0</v>
      </c>
      <c r="BR44" s="176">
        <f t="shared" si="273"/>
        <v>0</v>
      </c>
      <c r="BS44" s="176">
        <f t="shared" si="273"/>
        <v>0</v>
      </c>
      <c r="BT44" s="176">
        <f t="shared" si="274"/>
        <v>0</v>
      </c>
      <c r="BU44" s="176">
        <f t="shared" si="274"/>
        <v>0</v>
      </c>
      <c r="BV44" s="176">
        <f t="shared" si="274"/>
        <v>0</v>
      </c>
      <c r="BW44" s="176">
        <f t="shared" si="274"/>
        <v>0</v>
      </c>
      <c r="BX44" s="176">
        <f t="shared" si="274"/>
        <v>0</v>
      </c>
      <c r="BY44" s="176">
        <f t="shared" si="274"/>
        <v>0</v>
      </c>
      <c r="BZ44" s="176">
        <f t="shared" si="274"/>
        <v>0</v>
      </c>
      <c r="CA44" s="176">
        <f t="shared" si="274"/>
        <v>0</v>
      </c>
      <c r="CB44" s="176">
        <f t="shared" si="274"/>
        <v>0</v>
      </c>
      <c r="CC44" s="176">
        <f t="shared" si="274"/>
        <v>0</v>
      </c>
      <c r="CD44" s="176">
        <f t="shared" si="274"/>
        <v>0</v>
      </c>
      <c r="CE44" s="176">
        <f t="shared" si="274"/>
        <v>0</v>
      </c>
      <c r="CF44" s="176">
        <f t="shared" si="274"/>
        <v>0</v>
      </c>
      <c r="CG44" s="176">
        <f t="shared" si="274"/>
        <v>0</v>
      </c>
      <c r="CH44" s="176">
        <f t="shared" si="274"/>
        <v>0</v>
      </c>
      <c r="CJ44" s="176">
        <v>1</v>
      </c>
      <c r="CK44" s="176">
        <f t="shared" si="275"/>
        <v>6.2266257413517598</v>
      </c>
      <c r="CL44" s="176">
        <f t="shared" si="275"/>
        <v>5.9358283086487793</v>
      </c>
      <c r="CM44" s="176">
        <f t="shared" si="275"/>
        <v>5.6578171483765152</v>
      </c>
      <c r="CN44" s="176">
        <f t="shared" si="275"/>
        <v>5.3893878714005892</v>
      </c>
      <c r="CO44" s="176">
        <f t="shared" si="275"/>
        <v>5.1327117373985462</v>
      </c>
      <c r="CP44" s="176">
        <f t="shared" si="275"/>
        <v>4.8898500670559484</v>
      </c>
      <c r="CQ44" s="176">
        <f t="shared" si="275"/>
        <v>4.6567625199839098</v>
      </c>
      <c r="CR44" s="176">
        <f t="shared" si="275"/>
        <v>4.4345664942938479</v>
      </c>
      <c r="CS44" s="176">
        <f t="shared" si="275"/>
        <v>4.2228048446307254</v>
      </c>
      <c r="CT44" s="176">
        <f t="shared" si="275"/>
        <v>4.0214941325504112</v>
      </c>
      <c r="CU44" s="176">
        <f t="shared" si="276"/>
        <v>3.8297803600136819</v>
      </c>
      <c r="CV44" s="176">
        <f t="shared" si="276"/>
        <v>3.6475044928790683</v>
      </c>
      <c r="CW44" s="176">
        <f t="shared" si="276"/>
        <v>3.4739039252698705</v>
      </c>
      <c r="CX44" s="176">
        <f t="shared" si="276"/>
        <v>0</v>
      </c>
      <c r="CY44" s="176">
        <f t="shared" si="276"/>
        <v>0</v>
      </c>
      <c r="CZ44" s="176">
        <f t="shared" si="276"/>
        <v>0</v>
      </c>
      <c r="DA44" s="176">
        <f t="shared" si="276"/>
        <v>0</v>
      </c>
      <c r="DB44" s="176">
        <f t="shared" si="276"/>
        <v>0</v>
      </c>
      <c r="DC44" s="176">
        <f t="shared" si="276"/>
        <v>0</v>
      </c>
      <c r="DD44" s="176">
        <f t="shared" si="276"/>
        <v>0</v>
      </c>
      <c r="DE44" s="176">
        <f t="shared" si="277"/>
        <v>0</v>
      </c>
      <c r="DF44" s="176">
        <f t="shared" si="277"/>
        <v>0</v>
      </c>
      <c r="DG44" s="176">
        <f t="shared" si="277"/>
        <v>0</v>
      </c>
      <c r="DH44" s="176">
        <f t="shared" si="277"/>
        <v>0</v>
      </c>
      <c r="DI44" s="176">
        <f t="shared" si="277"/>
        <v>0</v>
      </c>
      <c r="DJ44" s="176">
        <f t="shared" si="277"/>
        <v>0</v>
      </c>
      <c r="DK44" s="176">
        <f t="shared" si="277"/>
        <v>0</v>
      </c>
      <c r="DL44" s="176">
        <f t="shared" si="277"/>
        <v>0</v>
      </c>
      <c r="DM44" s="176">
        <f t="shared" si="277"/>
        <v>0</v>
      </c>
      <c r="DN44" s="176">
        <f t="shared" si="277"/>
        <v>0</v>
      </c>
      <c r="DO44" s="176">
        <f t="shared" si="277"/>
        <v>0</v>
      </c>
      <c r="DP44" s="176">
        <f t="shared" si="277"/>
        <v>0</v>
      </c>
      <c r="DQ44" s="176">
        <f t="shared" si="277"/>
        <v>0</v>
      </c>
      <c r="DR44" s="176">
        <f t="shared" si="277"/>
        <v>0</v>
      </c>
      <c r="DS44" s="176">
        <f t="shared" si="277"/>
        <v>0</v>
      </c>
      <c r="DT44" s="187"/>
      <c r="DU44" s="176">
        <v>1</v>
      </c>
      <c r="DV44" s="176">
        <f t="shared" si="278"/>
        <v>9.8786392259162028</v>
      </c>
      <c r="DW44" s="176">
        <f t="shared" si="278"/>
        <v>9.4172845460584504</v>
      </c>
      <c r="DX44" s="176">
        <f t="shared" si="278"/>
        <v>8.9762154876004985</v>
      </c>
      <c r="DY44" s="176">
        <f t="shared" si="278"/>
        <v>8.5503482370110913</v>
      </c>
      <c r="DZ44" s="176">
        <f t="shared" si="278"/>
        <v>8.1431275317630103</v>
      </c>
      <c r="EA44" s="176">
        <f t="shared" si="278"/>
        <v>7.7578236893970036</v>
      </c>
      <c r="EB44" s="176">
        <f t="shared" si="278"/>
        <v>7.3880266466284521</v>
      </c>
      <c r="EC44" s="176">
        <f t="shared" si="278"/>
        <v>7.0355091730556758</v>
      </c>
      <c r="ED44" s="176">
        <f t="shared" si="278"/>
        <v>6.6995460004156095</v>
      </c>
      <c r="EE44" s="176">
        <f t="shared" si="278"/>
        <v>6.3801634038759323</v>
      </c>
      <c r="EF44" s="176">
        <f t="shared" si="279"/>
        <v>6.0760065021767851</v>
      </c>
      <c r="EG44" s="176">
        <f t="shared" si="279"/>
        <v>5.7868229851628046</v>
      </c>
      <c r="EH44" s="176">
        <f t="shared" si="279"/>
        <v>5.5114029666708566</v>
      </c>
      <c r="EI44" s="176">
        <f t="shared" si="279"/>
        <v>0</v>
      </c>
      <c r="EJ44" s="176">
        <f t="shared" si="279"/>
        <v>0</v>
      </c>
      <c r="EK44" s="176">
        <f t="shared" si="279"/>
        <v>0</v>
      </c>
      <c r="EL44" s="176">
        <f t="shared" si="279"/>
        <v>0</v>
      </c>
      <c r="EM44" s="176">
        <f t="shared" si="279"/>
        <v>0</v>
      </c>
      <c r="EN44" s="176">
        <f t="shared" si="279"/>
        <v>0</v>
      </c>
      <c r="EO44" s="176">
        <f t="shared" si="279"/>
        <v>0</v>
      </c>
      <c r="EP44" s="176">
        <f t="shared" si="280"/>
        <v>0</v>
      </c>
      <c r="EQ44" s="176">
        <f t="shared" si="280"/>
        <v>0</v>
      </c>
      <c r="ER44" s="176">
        <f t="shared" si="280"/>
        <v>0</v>
      </c>
      <c r="ES44" s="176">
        <f t="shared" si="280"/>
        <v>0</v>
      </c>
      <c r="ET44" s="176">
        <f t="shared" si="280"/>
        <v>0</v>
      </c>
      <c r="EU44" s="176">
        <f t="shared" si="280"/>
        <v>0</v>
      </c>
      <c r="EV44" s="176">
        <f t="shared" si="280"/>
        <v>0</v>
      </c>
      <c r="EW44" s="176">
        <f t="shared" si="280"/>
        <v>0</v>
      </c>
      <c r="EX44" s="176">
        <f t="shared" si="280"/>
        <v>0</v>
      </c>
      <c r="EY44" s="176">
        <f t="shared" si="280"/>
        <v>0</v>
      </c>
      <c r="EZ44" s="176">
        <f t="shared" si="280"/>
        <v>0</v>
      </c>
      <c r="FA44" s="176">
        <f t="shared" si="280"/>
        <v>0</v>
      </c>
      <c r="FB44" s="176">
        <f t="shared" si="280"/>
        <v>0</v>
      </c>
      <c r="FC44" s="176">
        <f t="shared" si="280"/>
        <v>0</v>
      </c>
      <c r="FD44" s="176">
        <f t="shared" si="280"/>
        <v>0</v>
      </c>
      <c r="FF44" s="176">
        <v>1</v>
      </c>
      <c r="FG44" s="176">
        <v>1</v>
      </c>
      <c r="FH44" s="176">
        <f t="shared" si="281"/>
        <v>5.9358283086487793</v>
      </c>
      <c r="FI44" s="176">
        <f t="shared" si="281"/>
        <v>5.6578171483765152</v>
      </c>
      <c r="FJ44" s="176">
        <f t="shared" si="281"/>
        <v>5.3893878714005892</v>
      </c>
      <c r="FK44" s="176">
        <f t="shared" si="281"/>
        <v>5.1327117373985462</v>
      </c>
      <c r="FL44" s="176">
        <f t="shared" si="281"/>
        <v>4.8898500670559484</v>
      </c>
      <c r="FM44" s="176">
        <f t="shared" si="281"/>
        <v>4.6567625199839098</v>
      </c>
      <c r="FN44" s="176">
        <f t="shared" si="281"/>
        <v>4.4345664942938479</v>
      </c>
      <c r="FO44" s="176">
        <f t="shared" si="281"/>
        <v>4.2228048446307254</v>
      </c>
      <c r="FP44" s="176">
        <f t="shared" si="281"/>
        <v>4.0214941325504112</v>
      </c>
      <c r="FQ44" s="176">
        <f t="shared" si="281"/>
        <v>3.8297803600136819</v>
      </c>
      <c r="FR44" s="176">
        <f t="shared" si="282"/>
        <v>3.6475044928790683</v>
      </c>
      <c r="FS44" s="176">
        <f t="shared" si="282"/>
        <v>3.4739039252698705</v>
      </c>
      <c r="FT44" s="176">
        <f t="shared" si="282"/>
        <v>3.3085657620341489</v>
      </c>
      <c r="FU44" s="176">
        <f t="shared" si="282"/>
        <v>0</v>
      </c>
      <c r="FV44" s="176">
        <f t="shared" si="282"/>
        <v>0</v>
      </c>
      <c r="FW44" s="176">
        <f t="shared" si="282"/>
        <v>0</v>
      </c>
      <c r="FX44" s="176">
        <f t="shared" si="282"/>
        <v>0</v>
      </c>
      <c r="FY44" s="176">
        <f t="shared" si="282"/>
        <v>0</v>
      </c>
      <c r="FZ44" s="176">
        <f t="shared" si="282"/>
        <v>0</v>
      </c>
      <c r="GA44" s="176">
        <f t="shared" si="282"/>
        <v>0</v>
      </c>
      <c r="GB44" s="176">
        <f t="shared" si="283"/>
        <v>0</v>
      </c>
      <c r="GC44" s="176">
        <f t="shared" si="283"/>
        <v>0</v>
      </c>
      <c r="GD44" s="176">
        <f t="shared" si="283"/>
        <v>0</v>
      </c>
      <c r="GE44" s="176">
        <f t="shared" si="283"/>
        <v>0</v>
      </c>
      <c r="GF44" s="176">
        <f t="shared" si="283"/>
        <v>0</v>
      </c>
      <c r="GG44" s="176">
        <f t="shared" si="283"/>
        <v>0</v>
      </c>
      <c r="GH44" s="176">
        <f t="shared" si="283"/>
        <v>0</v>
      </c>
      <c r="GI44" s="176">
        <f t="shared" si="283"/>
        <v>0</v>
      </c>
      <c r="GJ44" s="176">
        <f t="shared" si="283"/>
        <v>0</v>
      </c>
      <c r="GK44" s="176">
        <f t="shared" si="283"/>
        <v>0</v>
      </c>
      <c r="GL44" s="176">
        <f t="shared" si="283"/>
        <v>0</v>
      </c>
      <c r="GM44" s="176">
        <f t="shared" si="283"/>
        <v>0</v>
      </c>
      <c r="GN44" s="176">
        <f t="shared" si="283"/>
        <v>0</v>
      </c>
      <c r="GO44" s="176">
        <f t="shared" si="283"/>
        <v>0</v>
      </c>
      <c r="GP44" s="176">
        <f t="shared" si="283"/>
        <v>0</v>
      </c>
      <c r="GQ44" s="187"/>
      <c r="GR44" s="176">
        <v>1</v>
      </c>
      <c r="GS44" s="176">
        <v>1</v>
      </c>
      <c r="GT44" s="176">
        <f t="shared" si="284"/>
        <v>9.4172845460584504</v>
      </c>
      <c r="GU44" s="176">
        <f t="shared" si="284"/>
        <v>8.9762154876004985</v>
      </c>
      <c r="GV44" s="176">
        <f t="shared" si="284"/>
        <v>8.5503482370110913</v>
      </c>
      <c r="GW44" s="176">
        <f t="shared" si="284"/>
        <v>8.1431275317630103</v>
      </c>
      <c r="GX44" s="176">
        <f t="shared" si="284"/>
        <v>7.7578236893970036</v>
      </c>
      <c r="GY44" s="176">
        <f t="shared" si="284"/>
        <v>7.3880266466284521</v>
      </c>
      <c r="GZ44" s="176">
        <f t="shared" si="284"/>
        <v>7.0355091730556758</v>
      </c>
      <c r="HA44" s="176">
        <f t="shared" si="284"/>
        <v>6.6995460004156095</v>
      </c>
      <c r="HB44" s="176">
        <f t="shared" si="284"/>
        <v>6.3801634038759323</v>
      </c>
      <c r="HC44" s="176">
        <f t="shared" si="284"/>
        <v>6.0760065021767851</v>
      </c>
      <c r="HD44" s="176">
        <f t="shared" si="285"/>
        <v>5.7868229851628046</v>
      </c>
      <c r="HE44" s="176">
        <f t="shared" si="285"/>
        <v>5.5114029666708566</v>
      </c>
      <c r="HF44" s="176">
        <f t="shared" si="285"/>
        <v>5.2490913820778902</v>
      </c>
      <c r="HG44" s="176">
        <f t="shared" si="285"/>
        <v>0</v>
      </c>
      <c r="HH44" s="176">
        <f t="shared" si="285"/>
        <v>0</v>
      </c>
      <c r="HI44" s="176">
        <f t="shared" si="285"/>
        <v>0</v>
      </c>
      <c r="HJ44" s="176">
        <f t="shared" si="285"/>
        <v>0</v>
      </c>
      <c r="HK44" s="176">
        <f t="shared" si="285"/>
        <v>0</v>
      </c>
      <c r="HL44" s="176">
        <f t="shared" si="285"/>
        <v>0</v>
      </c>
      <c r="HM44" s="176">
        <f t="shared" si="285"/>
        <v>0</v>
      </c>
      <c r="HN44" s="176">
        <f t="shared" si="286"/>
        <v>0</v>
      </c>
      <c r="HO44" s="176">
        <f t="shared" si="286"/>
        <v>0</v>
      </c>
      <c r="HP44" s="176">
        <f t="shared" si="286"/>
        <v>0</v>
      </c>
      <c r="HQ44" s="176">
        <f t="shared" si="286"/>
        <v>0</v>
      </c>
      <c r="HR44" s="176">
        <f t="shared" si="286"/>
        <v>0</v>
      </c>
      <c r="HS44" s="176">
        <f t="shared" si="286"/>
        <v>0</v>
      </c>
      <c r="HT44" s="176">
        <f t="shared" si="286"/>
        <v>0</v>
      </c>
      <c r="HU44" s="176">
        <f t="shared" si="286"/>
        <v>0</v>
      </c>
      <c r="HV44" s="176">
        <f t="shared" si="286"/>
        <v>0</v>
      </c>
      <c r="HW44" s="176">
        <f t="shared" si="286"/>
        <v>0</v>
      </c>
      <c r="HX44" s="176">
        <f t="shared" si="286"/>
        <v>0</v>
      </c>
      <c r="HY44" s="176">
        <f t="shared" si="286"/>
        <v>0</v>
      </c>
      <c r="HZ44" s="176">
        <f t="shared" si="286"/>
        <v>0</v>
      </c>
      <c r="IA44" s="176">
        <f t="shared" si="286"/>
        <v>0</v>
      </c>
      <c r="IB44" s="176">
        <f t="shared" si="286"/>
        <v>0</v>
      </c>
      <c r="IC44" s="176"/>
      <c r="ID44" s="176"/>
    </row>
    <row r="45" spans="1:238" s="144" customFormat="1">
      <c r="A45" s="185" t="s">
        <v>165</v>
      </c>
      <c r="B45" s="226">
        <f t="shared" si="261"/>
        <v>0</v>
      </c>
      <c r="C45" s="329">
        <f t="shared" si="262"/>
        <v>0</v>
      </c>
      <c r="D45" s="331">
        <f t="shared" si="292"/>
        <v>0</v>
      </c>
      <c r="E45" s="227">
        <f t="shared" si="263"/>
        <v>0</v>
      </c>
      <c r="F45" s="228">
        <f t="shared" si="264"/>
        <v>0</v>
      </c>
      <c r="G45" s="227">
        <f t="shared" si="265"/>
        <v>0</v>
      </c>
      <c r="H45" s="228">
        <f t="shared" si="266"/>
        <v>0</v>
      </c>
      <c r="I45" s="227">
        <f t="shared" si="293"/>
        <v>0</v>
      </c>
      <c r="J45" s="176">
        <f t="shared" si="294"/>
        <v>0</v>
      </c>
      <c r="K45" s="228">
        <f t="shared" si="295"/>
        <v>0</v>
      </c>
      <c r="L45" s="227">
        <f t="shared" si="267"/>
        <v>0</v>
      </c>
      <c r="M45" s="176">
        <f t="shared" si="268"/>
        <v>0</v>
      </c>
      <c r="N45" s="228">
        <f t="shared" si="296"/>
        <v>0</v>
      </c>
      <c r="O45" s="330"/>
      <c r="P45" s="176">
        <f t="shared" si="269"/>
        <v>7.2475639041511961</v>
      </c>
      <c r="Q45" s="176">
        <f t="shared" si="269"/>
        <v>6.9034328871508643</v>
      </c>
      <c r="R45" s="176">
        <f t="shared" si="269"/>
        <v>6.5810270378497346</v>
      </c>
      <c r="S45" s="176">
        <f t="shared" si="269"/>
        <v>6.2727972732000499</v>
      </c>
      <c r="T45" s="176">
        <f t="shared" si="269"/>
        <v>5.9751909009006541</v>
      </c>
      <c r="U45" s="176">
        <f t="shared" si="269"/>
        <v>5.69061518711578</v>
      </c>
      <c r="V45" s="176">
        <f t="shared" si="269"/>
        <v>5.4213555091272472</v>
      </c>
      <c r="W45" s="176">
        <f t="shared" si="269"/>
        <v>5.1629323591125971</v>
      </c>
      <c r="X45" s="176">
        <f t="shared" si="269"/>
        <v>4.9165845914997011</v>
      </c>
      <c r="Y45" s="176">
        <f t="shared" si="269"/>
        <v>4.6818053712210226</v>
      </c>
      <c r="Z45" s="176">
        <f t="shared" si="270"/>
        <v>4.458613060001543</v>
      </c>
      <c r="AA45" s="176">
        <f t="shared" si="270"/>
        <v>4.2460608339282127</v>
      </c>
      <c r="AB45" s="176">
        <f t="shared" si="270"/>
        <v>4.0439723725398364</v>
      </c>
      <c r="AC45" s="176">
        <f t="shared" si="270"/>
        <v>3.8515021780165957</v>
      </c>
      <c r="AD45" s="176">
        <f t="shared" si="270"/>
        <v>3.6681924752987305</v>
      </c>
      <c r="AE45" s="176">
        <f t="shared" si="270"/>
        <v>0</v>
      </c>
      <c r="AF45" s="176">
        <f t="shared" si="270"/>
        <v>0</v>
      </c>
      <c r="AG45" s="176">
        <f t="shared" si="270"/>
        <v>0</v>
      </c>
      <c r="AH45" s="176">
        <f t="shared" si="270"/>
        <v>0</v>
      </c>
      <c r="AI45" s="176">
        <f t="shared" si="270"/>
        <v>0</v>
      </c>
      <c r="AJ45" s="176">
        <f t="shared" si="271"/>
        <v>0</v>
      </c>
      <c r="AK45" s="176">
        <f t="shared" si="271"/>
        <v>0</v>
      </c>
      <c r="AL45" s="176">
        <f t="shared" si="271"/>
        <v>0</v>
      </c>
      <c r="AM45" s="176">
        <f t="shared" si="271"/>
        <v>0</v>
      </c>
      <c r="AN45" s="176">
        <f t="shared" si="271"/>
        <v>0</v>
      </c>
      <c r="AO45" s="176">
        <f t="shared" si="271"/>
        <v>0</v>
      </c>
      <c r="AP45" s="176">
        <f t="shared" si="271"/>
        <v>0</v>
      </c>
      <c r="AQ45" s="176">
        <f t="shared" si="271"/>
        <v>0</v>
      </c>
      <c r="AR45" s="176">
        <f t="shared" si="271"/>
        <v>0</v>
      </c>
      <c r="AS45" s="176">
        <f t="shared" si="271"/>
        <v>0</v>
      </c>
      <c r="AT45" s="176">
        <f t="shared" si="271"/>
        <v>0</v>
      </c>
      <c r="AU45" s="176">
        <f t="shared" si="271"/>
        <v>0</v>
      </c>
      <c r="AV45" s="176">
        <f t="shared" si="271"/>
        <v>0</v>
      </c>
      <c r="AW45" s="176">
        <f t="shared" si="271"/>
        <v>0</v>
      </c>
      <c r="AX45" s="176">
        <f t="shared" si="271"/>
        <v>0</v>
      </c>
      <c r="AY45" s="187"/>
      <c r="AZ45" s="176">
        <f t="shared" si="272"/>
        <v>11.498373605531549</v>
      </c>
      <c r="BA45" s="176">
        <f t="shared" si="272"/>
        <v>10.952404359167966</v>
      </c>
      <c r="BB45" s="176">
        <f t="shared" si="272"/>
        <v>10.440902431499586</v>
      </c>
      <c r="BC45" s="176">
        <f t="shared" si="272"/>
        <v>9.9518910840788131</v>
      </c>
      <c r="BD45" s="176">
        <f t="shared" si="272"/>
        <v>9.4797339149470794</v>
      </c>
      <c r="BE45" s="176">
        <f t="shared" si="272"/>
        <v>9.028250089563338</v>
      </c>
      <c r="BF45" s="176">
        <f t="shared" si="272"/>
        <v>8.601065394766243</v>
      </c>
      <c r="BG45" s="176">
        <f t="shared" si="272"/>
        <v>8.19107302126198</v>
      </c>
      <c r="BH45" s="176">
        <f t="shared" si="272"/>
        <v>7.8002384309965107</v>
      </c>
      <c r="BI45" s="176">
        <f t="shared" si="272"/>
        <v>7.4277575221999141</v>
      </c>
      <c r="BJ45" s="176">
        <f t="shared" si="273"/>
        <v>7.0736594260363601</v>
      </c>
      <c r="BK45" s="176">
        <f t="shared" si="273"/>
        <v>6.7364419915438276</v>
      </c>
      <c r="BL45" s="176">
        <f t="shared" si="273"/>
        <v>6.4158254835500657</v>
      </c>
      <c r="BM45" s="176">
        <f t="shared" si="273"/>
        <v>6.1104685065263853</v>
      </c>
      <c r="BN45" s="176">
        <f t="shared" si="273"/>
        <v>5.819644793173314</v>
      </c>
      <c r="BO45" s="176">
        <f t="shared" si="273"/>
        <v>0</v>
      </c>
      <c r="BP45" s="176">
        <f t="shared" si="273"/>
        <v>0</v>
      </c>
      <c r="BQ45" s="176">
        <f t="shared" si="273"/>
        <v>0</v>
      </c>
      <c r="BR45" s="176">
        <f t="shared" si="273"/>
        <v>0</v>
      </c>
      <c r="BS45" s="176">
        <f t="shared" si="273"/>
        <v>0</v>
      </c>
      <c r="BT45" s="176">
        <f t="shared" si="274"/>
        <v>0</v>
      </c>
      <c r="BU45" s="176">
        <f t="shared" si="274"/>
        <v>0</v>
      </c>
      <c r="BV45" s="176">
        <f t="shared" si="274"/>
        <v>0</v>
      </c>
      <c r="BW45" s="176">
        <f t="shared" si="274"/>
        <v>0</v>
      </c>
      <c r="BX45" s="176">
        <f t="shared" si="274"/>
        <v>0</v>
      </c>
      <c r="BY45" s="176">
        <f t="shared" si="274"/>
        <v>0</v>
      </c>
      <c r="BZ45" s="176">
        <f t="shared" si="274"/>
        <v>0</v>
      </c>
      <c r="CA45" s="176">
        <f t="shared" si="274"/>
        <v>0</v>
      </c>
      <c r="CB45" s="176">
        <f t="shared" si="274"/>
        <v>0</v>
      </c>
      <c r="CC45" s="176">
        <f t="shared" si="274"/>
        <v>0</v>
      </c>
      <c r="CD45" s="176">
        <f t="shared" si="274"/>
        <v>0</v>
      </c>
      <c r="CE45" s="176">
        <f t="shared" si="274"/>
        <v>0</v>
      </c>
      <c r="CF45" s="176">
        <f t="shared" si="274"/>
        <v>0</v>
      </c>
      <c r="CG45" s="176">
        <f t="shared" si="274"/>
        <v>0</v>
      </c>
      <c r="CH45" s="176">
        <f t="shared" si="274"/>
        <v>0</v>
      </c>
      <c r="CJ45" s="176">
        <v>1</v>
      </c>
      <c r="CK45" s="176">
        <f t="shared" si="275"/>
        <v>6.9034328871508643</v>
      </c>
      <c r="CL45" s="176">
        <f t="shared" si="275"/>
        <v>6.5810270378497346</v>
      </c>
      <c r="CM45" s="176">
        <f t="shared" si="275"/>
        <v>6.2727972732000499</v>
      </c>
      <c r="CN45" s="176">
        <f t="shared" si="275"/>
        <v>5.9751909009006541</v>
      </c>
      <c r="CO45" s="176">
        <f t="shared" si="275"/>
        <v>5.69061518711578</v>
      </c>
      <c r="CP45" s="176">
        <f t="shared" si="275"/>
        <v>5.4213555091272472</v>
      </c>
      <c r="CQ45" s="176">
        <f t="shared" si="275"/>
        <v>5.1629323591125971</v>
      </c>
      <c r="CR45" s="176">
        <f t="shared" si="275"/>
        <v>4.9165845914997011</v>
      </c>
      <c r="CS45" s="176">
        <f t="shared" si="275"/>
        <v>4.6818053712210226</v>
      </c>
      <c r="CT45" s="176">
        <f t="shared" si="275"/>
        <v>4.458613060001543</v>
      </c>
      <c r="CU45" s="176">
        <f t="shared" si="276"/>
        <v>4.2460608339282127</v>
      </c>
      <c r="CV45" s="176">
        <f t="shared" si="276"/>
        <v>4.0439723725398364</v>
      </c>
      <c r="CW45" s="176">
        <f t="shared" si="276"/>
        <v>3.8515021780165957</v>
      </c>
      <c r="CX45" s="176">
        <f t="shared" si="276"/>
        <v>3.6681924752987305</v>
      </c>
      <c r="CY45" s="176">
        <f t="shared" si="276"/>
        <v>3.4936072768281439</v>
      </c>
      <c r="CZ45" s="176">
        <f t="shared" si="276"/>
        <v>0</v>
      </c>
      <c r="DA45" s="176">
        <f t="shared" si="276"/>
        <v>0</v>
      </c>
      <c r="DB45" s="176">
        <f t="shared" si="276"/>
        <v>0</v>
      </c>
      <c r="DC45" s="176">
        <f t="shared" si="276"/>
        <v>0</v>
      </c>
      <c r="DD45" s="176">
        <f t="shared" si="276"/>
        <v>0</v>
      </c>
      <c r="DE45" s="176">
        <f t="shared" si="277"/>
        <v>0</v>
      </c>
      <c r="DF45" s="176">
        <f t="shared" si="277"/>
        <v>0</v>
      </c>
      <c r="DG45" s="176">
        <f t="shared" si="277"/>
        <v>0</v>
      </c>
      <c r="DH45" s="176">
        <f t="shared" si="277"/>
        <v>0</v>
      </c>
      <c r="DI45" s="176">
        <f t="shared" si="277"/>
        <v>0</v>
      </c>
      <c r="DJ45" s="176">
        <f t="shared" si="277"/>
        <v>0</v>
      </c>
      <c r="DK45" s="176">
        <f t="shared" si="277"/>
        <v>0</v>
      </c>
      <c r="DL45" s="176">
        <f t="shared" si="277"/>
        <v>0</v>
      </c>
      <c r="DM45" s="176">
        <f t="shared" si="277"/>
        <v>0</v>
      </c>
      <c r="DN45" s="176">
        <f t="shared" si="277"/>
        <v>0</v>
      </c>
      <c r="DO45" s="176">
        <f t="shared" si="277"/>
        <v>0</v>
      </c>
      <c r="DP45" s="176">
        <f t="shared" si="277"/>
        <v>0</v>
      </c>
      <c r="DQ45" s="176">
        <f t="shared" si="277"/>
        <v>0</v>
      </c>
      <c r="DR45" s="176">
        <f t="shared" si="277"/>
        <v>0</v>
      </c>
      <c r="DS45" s="176">
        <f t="shared" si="277"/>
        <v>0</v>
      </c>
      <c r="DT45" s="187"/>
      <c r="DU45" s="176">
        <v>1</v>
      </c>
      <c r="DV45" s="176">
        <f t="shared" si="278"/>
        <v>10.952404359167966</v>
      </c>
      <c r="DW45" s="176">
        <f t="shared" si="278"/>
        <v>10.440902431499586</v>
      </c>
      <c r="DX45" s="176">
        <f t="shared" si="278"/>
        <v>9.9518910840788131</v>
      </c>
      <c r="DY45" s="176">
        <f t="shared" si="278"/>
        <v>9.4797339149470794</v>
      </c>
      <c r="DZ45" s="176">
        <f t="shared" si="278"/>
        <v>9.028250089563338</v>
      </c>
      <c r="EA45" s="176">
        <f t="shared" si="278"/>
        <v>8.601065394766243</v>
      </c>
      <c r="EB45" s="176">
        <f t="shared" si="278"/>
        <v>8.19107302126198</v>
      </c>
      <c r="EC45" s="176">
        <f t="shared" si="278"/>
        <v>7.8002384309965107</v>
      </c>
      <c r="ED45" s="176">
        <f t="shared" si="278"/>
        <v>7.4277575221999141</v>
      </c>
      <c r="EE45" s="176">
        <f t="shared" si="278"/>
        <v>7.0736594260363601</v>
      </c>
      <c r="EF45" s="176">
        <f t="shared" si="279"/>
        <v>6.7364419915438276</v>
      </c>
      <c r="EG45" s="176">
        <f t="shared" si="279"/>
        <v>6.4158254835500657</v>
      </c>
      <c r="EH45" s="176">
        <f t="shared" si="279"/>
        <v>6.1104685065263853</v>
      </c>
      <c r="EI45" s="176">
        <f t="shared" si="279"/>
        <v>5.819644793173314</v>
      </c>
      <c r="EJ45" s="176">
        <f t="shared" si="279"/>
        <v>5.5426626424038838</v>
      </c>
      <c r="EK45" s="176">
        <f t="shared" si="279"/>
        <v>0</v>
      </c>
      <c r="EL45" s="176">
        <f t="shared" si="279"/>
        <v>0</v>
      </c>
      <c r="EM45" s="176">
        <f t="shared" si="279"/>
        <v>0</v>
      </c>
      <c r="EN45" s="176">
        <f t="shared" si="279"/>
        <v>0</v>
      </c>
      <c r="EO45" s="176">
        <f t="shared" si="279"/>
        <v>0</v>
      </c>
      <c r="EP45" s="176">
        <f t="shared" si="280"/>
        <v>0</v>
      </c>
      <c r="EQ45" s="176">
        <f t="shared" si="280"/>
        <v>0</v>
      </c>
      <c r="ER45" s="176">
        <f t="shared" si="280"/>
        <v>0</v>
      </c>
      <c r="ES45" s="176">
        <f t="shared" si="280"/>
        <v>0</v>
      </c>
      <c r="ET45" s="176">
        <f t="shared" si="280"/>
        <v>0</v>
      </c>
      <c r="EU45" s="176">
        <f t="shared" si="280"/>
        <v>0</v>
      </c>
      <c r="EV45" s="176">
        <f t="shared" si="280"/>
        <v>0</v>
      </c>
      <c r="EW45" s="176">
        <f t="shared" si="280"/>
        <v>0</v>
      </c>
      <c r="EX45" s="176">
        <f t="shared" si="280"/>
        <v>0</v>
      </c>
      <c r="EY45" s="176">
        <f t="shared" si="280"/>
        <v>0</v>
      </c>
      <c r="EZ45" s="176">
        <f t="shared" si="280"/>
        <v>0</v>
      </c>
      <c r="FA45" s="176">
        <f t="shared" si="280"/>
        <v>0</v>
      </c>
      <c r="FB45" s="176">
        <f t="shared" si="280"/>
        <v>0</v>
      </c>
      <c r="FC45" s="176">
        <f t="shared" si="280"/>
        <v>0</v>
      </c>
      <c r="FD45" s="176">
        <f t="shared" si="280"/>
        <v>0</v>
      </c>
      <c r="FF45" s="176">
        <v>1</v>
      </c>
      <c r="FG45" s="176">
        <v>1</v>
      </c>
      <c r="FH45" s="176">
        <f t="shared" si="281"/>
        <v>6.5810270378497346</v>
      </c>
      <c r="FI45" s="176">
        <f t="shared" si="281"/>
        <v>6.2727972732000499</v>
      </c>
      <c r="FJ45" s="176">
        <f t="shared" si="281"/>
        <v>5.9751909009006541</v>
      </c>
      <c r="FK45" s="176">
        <f t="shared" si="281"/>
        <v>5.69061518711578</v>
      </c>
      <c r="FL45" s="176">
        <f t="shared" si="281"/>
        <v>5.4213555091272472</v>
      </c>
      <c r="FM45" s="176">
        <f t="shared" si="281"/>
        <v>5.1629323591125971</v>
      </c>
      <c r="FN45" s="176">
        <f t="shared" si="281"/>
        <v>4.9165845914997011</v>
      </c>
      <c r="FO45" s="176">
        <f t="shared" si="281"/>
        <v>4.6818053712210226</v>
      </c>
      <c r="FP45" s="176">
        <f t="shared" si="281"/>
        <v>4.458613060001543</v>
      </c>
      <c r="FQ45" s="176">
        <f t="shared" si="281"/>
        <v>4.2460608339282127</v>
      </c>
      <c r="FR45" s="176">
        <f t="shared" si="282"/>
        <v>4.0439723725398364</v>
      </c>
      <c r="FS45" s="176">
        <f t="shared" si="282"/>
        <v>3.8515021780165957</v>
      </c>
      <c r="FT45" s="176">
        <f t="shared" si="282"/>
        <v>3.6681924752987305</v>
      </c>
      <c r="FU45" s="176">
        <f t="shared" si="282"/>
        <v>3.4936072768281439</v>
      </c>
      <c r="FV45" s="176">
        <f t="shared" si="282"/>
        <v>3.327331345586654</v>
      </c>
      <c r="FW45" s="176">
        <f t="shared" si="282"/>
        <v>0</v>
      </c>
      <c r="FX45" s="176">
        <f t="shared" si="282"/>
        <v>0</v>
      </c>
      <c r="FY45" s="176">
        <f t="shared" si="282"/>
        <v>0</v>
      </c>
      <c r="FZ45" s="176">
        <f t="shared" si="282"/>
        <v>0</v>
      </c>
      <c r="GA45" s="176">
        <f t="shared" si="282"/>
        <v>0</v>
      </c>
      <c r="GB45" s="176">
        <f t="shared" si="283"/>
        <v>0</v>
      </c>
      <c r="GC45" s="176">
        <f t="shared" si="283"/>
        <v>0</v>
      </c>
      <c r="GD45" s="176">
        <f t="shared" si="283"/>
        <v>0</v>
      </c>
      <c r="GE45" s="176">
        <f t="shared" si="283"/>
        <v>0</v>
      </c>
      <c r="GF45" s="176">
        <f t="shared" si="283"/>
        <v>0</v>
      </c>
      <c r="GG45" s="176">
        <f t="shared" si="283"/>
        <v>0</v>
      </c>
      <c r="GH45" s="176">
        <f t="shared" si="283"/>
        <v>0</v>
      </c>
      <c r="GI45" s="176">
        <f t="shared" si="283"/>
        <v>0</v>
      </c>
      <c r="GJ45" s="176">
        <f t="shared" si="283"/>
        <v>0</v>
      </c>
      <c r="GK45" s="176">
        <f t="shared" si="283"/>
        <v>0</v>
      </c>
      <c r="GL45" s="176">
        <f t="shared" si="283"/>
        <v>0</v>
      </c>
      <c r="GM45" s="176">
        <f t="shared" si="283"/>
        <v>0</v>
      </c>
      <c r="GN45" s="176">
        <f t="shared" si="283"/>
        <v>0</v>
      </c>
      <c r="GO45" s="176">
        <f t="shared" si="283"/>
        <v>0</v>
      </c>
      <c r="GP45" s="176">
        <f t="shared" si="283"/>
        <v>0</v>
      </c>
      <c r="GQ45" s="187"/>
      <c r="GR45" s="176">
        <v>1</v>
      </c>
      <c r="GS45" s="176">
        <v>1</v>
      </c>
      <c r="GT45" s="176">
        <f t="shared" si="284"/>
        <v>10.440902431499586</v>
      </c>
      <c r="GU45" s="176">
        <f t="shared" si="284"/>
        <v>9.9518910840788131</v>
      </c>
      <c r="GV45" s="176">
        <f t="shared" si="284"/>
        <v>9.4797339149470794</v>
      </c>
      <c r="GW45" s="176">
        <f t="shared" si="284"/>
        <v>9.028250089563338</v>
      </c>
      <c r="GX45" s="176">
        <f t="shared" si="284"/>
        <v>8.601065394766243</v>
      </c>
      <c r="GY45" s="176">
        <f t="shared" si="284"/>
        <v>8.19107302126198</v>
      </c>
      <c r="GZ45" s="176">
        <f t="shared" si="284"/>
        <v>7.8002384309965107</v>
      </c>
      <c r="HA45" s="176">
        <f t="shared" si="284"/>
        <v>7.4277575221999141</v>
      </c>
      <c r="HB45" s="176">
        <f t="shared" si="284"/>
        <v>7.0736594260363601</v>
      </c>
      <c r="HC45" s="176">
        <f t="shared" si="284"/>
        <v>6.7364419915438276</v>
      </c>
      <c r="HD45" s="176">
        <f t="shared" si="285"/>
        <v>6.4158254835500657</v>
      </c>
      <c r="HE45" s="176">
        <f t="shared" si="285"/>
        <v>6.1104685065263853</v>
      </c>
      <c r="HF45" s="176">
        <f t="shared" si="285"/>
        <v>5.819644793173314</v>
      </c>
      <c r="HG45" s="176">
        <f t="shared" si="285"/>
        <v>5.5426626424038838</v>
      </c>
      <c r="HH45" s="176">
        <f t="shared" si="285"/>
        <v>5.2788632741875867</v>
      </c>
      <c r="HI45" s="176">
        <f t="shared" si="285"/>
        <v>0</v>
      </c>
      <c r="HJ45" s="176">
        <f t="shared" si="285"/>
        <v>0</v>
      </c>
      <c r="HK45" s="176">
        <f t="shared" si="285"/>
        <v>0</v>
      </c>
      <c r="HL45" s="176">
        <f t="shared" si="285"/>
        <v>0</v>
      </c>
      <c r="HM45" s="176">
        <f t="shared" si="285"/>
        <v>0</v>
      </c>
      <c r="HN45" s="176">
        <f t="shared" si="286"/>
        <v>0</v>
      </c>
      <c r="HO45" s="176">
        <f t="shared" si="286"/>
        <v>0</v>
      </c>
      <c r="HP45" s="176">
        <f t="shared" si="286"/>
        <v>0</v>
      </c>
      <c r="HQ45" s="176">
        <f t="shared" si="286"/>
        <v>0</v>
      </c>
      <c r="HR45" s="176">
        <f t="shared" si="286"/>
        <v>0</v>
      </c>
      <c r="HS45" s="176">
        <f t="shared" si="286"/>
        <v>0</v>
      </c>
      <c r="HT45" s="176">
        <f t="shared" si="286"/>
        <v>0</v>
      </c>
      <c r="HU45" s="176">
        <f t="shared" si="286"/>
        <v>0</v>
      </c>
      <c r="HV45" s="176">
        <f t="shared" si="286"/>
        <v>0</v>
      </c>
      <c r="HW45" s="176">
        <f t="shared" si="286"/>
        <v>0</v>
      </c>
      <c r="HX45" s="176">
        <f t="shared" si="286"/>
        <v>0</v>
      </c>
      <c r="HY45" s="176">
        <f t="shared" si="286"/>
        <v>0</v>
      </c>
      <c r="HZ45" s="176">
        <f t="shared" si="286"/>
        <v>0</v>
      </c>
      <c r="IA45" s="176">
        <f t="shared" si="286"/>
        <v>0</v>
      </c>
      <c r="IB45" s="176">
        <f t="shared" si="286"/>
        <v>0</v>
      </c>
      <c r="IC45" s="176"/>
      <c r="ID45" s="176"/>
    </row>
    <row r="46" spans="1:238" s="144" customFormat="1">
      <c r="A46" s="188" t="s">
        <v>166</v>
      </c>
      <c r="B46" s="226">
        <f t="shared" si="261"/>
        <v>0</v>
      </c>
      <c r="C46" s="329">
        <f t="shared" si="262"/>
        <v>0</v>
      </c>
      <c r="D46" s="331">
        <f>SUM(B46:C46)</f>
        <v>0</v>
      </c>
      <c r="E46" s="227">
        <f t="shared" si="263"/>
        <v>0</v>
      </c>
      <c r="F46" s="228">
        <f t="shared" si="264"/>
        <v>0</v>
      </c>
      <c r="G46" s="227">
        <f t="shared" si="265"/>
        <v>0</v>
      </c>
      <c r="H46" s="228">
        <f t="shared" si="266"/>
        <v>0</v>
      </c>
      <c r="I46" s="227">
        <f t="shared" ref="I46:J47" si="297">B46+E46+G46</f>
        <v>0</v>
      </c>
      <c r="J46" s="176">
        <f t="shared" si="297"/>
        <v>0</v>
      </c>
      <c r="K46" s="228">
        <f>SUM(I46:J46)</f>
        <v>0</v>
      </c>
      <c r="L46" s="227">
        <f t="shared" si="267"/>
        <v>0</v>
      </c>
      <c r="M46" s="176">
        <f t="shared" si="268"/>
        <v>0</v>
      </c>
      <c r="N46" s="228">
        <f>SUM(L46:M46)</f>
        <v>0</v>
      </c>
      <c r="O46" s="330"/>
      <c r="P46" s="176">
        <f t="shared" si="269"/>
        <v>6.2528002310324053</v>
      </c>
      <c r="Q46" s="176">
        <f t="shared" si="269"/>
        <v>5.9559028830321186</v>
      </c>
      <c r="R46" s="176">
        <f t="shared" si="269"/>
        <v>5.6777488169683989</v>
      </c>
      <c r="S46" s="176">
        <f t="shared" si="269"/>
        <v>5.4118250984471024</v>
      </c>
      <c r="T46" s="176">
        <f t="shared" si="269"/>
        <v>5.1550666596005641</v>
      </c>
      <c r="U46" s="176">
        <f t="shared" si="269"/>
        <v>4.9095503575116544</v>
      </c>
      <c r="V46" s="176">
        <f t="shared" si="269"/>
        <v>4.677247890227429</v>
      </c>
      <c r="W46" s="176">
        <f t="shared" si="269"/>
        <v>4.4542945843324366</v>
      </c>
      <c r="X46" s="176">
        <f t="shared" si="269"/>
        <v>4.2417592554115071</v>
      </c>
      <c r="Y46" s="176">
        <f t="shared" si="269"/>
        <v>4.0392046339946077</v>
      </c>
      <c r="Z46" s="176">
        <f t="shared" si="270"/>
        <v>3.8466465615699592</v>
      </c>
      <c r="AA46" s="176">
        <f t="shared" si="270"/>
        <v>3.6632681704478705</v>
      </c>
      <c r="AB46" s="176">
        <f t="shared" si="270"/>
        <v>3.4889173410147616</v>
      </c>
      <c r="AC46" s="176">
        <f t="shared" si="270"/>
        <v>3.322864624171181</v>
      </c>
      <c r="AD46" s="176">
        <f t="shared" si="270"/>
        <v>3.1647150767283168</v>
      </c>
      <c r="AE46" s="176">
        <f t="shared" si="270"/>
        <v>3.0140925525576141</v>
      </c>
      <c r="AF46" s="176">
        <f t="shared" si="270"/>
        <v>2.8706388079571137</v>
      </c>
      <c r="AG46" s="176">
        <f t="shared" si="270"/>
        <v>2.7340126495972674</v>
      </c>
      <c r="AH46" s="176">
        <f t="shared" si="270"/>
        <v>2.6038891230197367</v>
      </c>
      <c r="AI46" s="176">
        <f t="shared" si="270"/>
        <v>2.479958739759033</v>
      </c>
      <c r="AJ46" s="176">
        <f t="shared" si="271"/>
        <v>0</v>
      </c>
      <c r="AK46" s="176">
        <f t="shared" si="271"/>
        <v>0</v>
      </c>
      <c r="AL46" s="176">
        <f t="shared" si="271"/>
        <v>0</v>
      </c>
      <c r="AM46" s="176">
        <f t="shared" si="271"/>
        <v>0</v>
      </c>
      <c r="AN46" s="176">
        <f t="shared" si="271"/>
        <v>0</v>
      </c>
      <c r="AO46" s="176">
        <f t="shared" si="271"/>
        <v>0</v>
      </c>
      <c r="AP46" s="176">
        <f t="shared" si="271"/>
        <v>0</v>
      </c>
      <c r="AQ46" s="176">
        <f t="shared" si="271"/>
        <v>0</v>
      </c>
      <c r="AR46" s="176">
        <f t="shared" si="271"/>
        <v>0</v>
      </c>
      <c r="AS46" s="176">
        <f t="shared" si="271"/>
        <v>0</v>
      </c>
      <c r="AT46" s="176">
        <f t="shared" si="271"/>
        <v>0</v>
      </c>
      <c r="AU46" s="176">
        <f t="shared" si="271"/>
        <v>0</v>
      </c>
      <c r="AV46" s="176">
        <f t="shared" si="271"/>
        <v>0</v>
      </c>
      <c r="AW46" s="176">
        <f t="shared" si="271"/>
        <v>0</v>
      </c>
      <c r="AX46" s="176">
        <f t="shared" si="271"/>
        <v>0</v>
      </c>
      <c r="AY46" s="187"/>
      <c r="AZ46" s="176">
        <f t="shared" si="272"/>
        <v>9.9201654635958487</v>
      </c>
      <c r="BA46" s="176">
        <f t="shared" si="272"/>
        <v>9.4491331726155003</v>
      </c>
      <c r="BB46" s="176">
        <f t="shared" si="272"/>
        <v>9.0078373918819974</v>
      </c>
      <c r="BC46" s="176">
        <f t="shared" si="272"/>
        <v>8.585945249009173</v>
      </c>
      <c r="BD46" s="176">
        <f t="shared" si="272"/>
        <v>8.1785939658366953</v>
      </c>
      <c r="BE46" s="176">
        <f t="shared" si="272"/>
        <v>7.7890785086428815</v>
      </c>
      <c r="BF46" s="176">
        <f t="shared" si="272"/>
        <v>7.4205270072493095</v>
      </c>
      <c r="BG46" s="176">
        <f t="shared" si="272"/>
        <v>7.0668080967750422</v>
      </c>
      <c r="BH46" s="176">
        <f t="shared" si="272"/>
        <v>6.7296174698793427</v>
      </c>
      <c r="BI46" s="176">
        <f t="shared" si="272"/>
        <v>6.4082613917018882</v>
      </c>
      <c r="BJ46" s="176">
        <f t="shared" si="273"/>
        <v>6.1027649950117624</v>
      </c>
      <c r="BK46" s="176">
        <f t="shared" si="273"/>
        <v>5.8118323064299693</v>
      </c>
      <c r="BL46" s="176">
        <f t="shared" si="273"/>
        <v>5.535221985807901</v>
      </c>
      <c r="BM46" s="176">
        <f t="shared" si="273"/>
        <v>5.2717767507286464</v>
      </c>
      <c r="BN46" s="176">
        <f t="shared" si="273"/>
        <v>5.0208700176397221</v>
      </c>
      <c r="BO46" s="176">
        <f t="shared" si="273"/>
        <v>4.7819050248190376</v>
      </c>
      <c r="BP46" s="176">
        <f t="shared" si="273"/>
        <v>4.5543134130245848</v>
      </c>
      <c r="BQ46" s="176">
        <f t="shared" si="273"/>
        <v>4.3375538736971411</v>
      </c>
      <c r="BR46" s="176">
        <f t="shared" si="273"/>
        <v>4.1311108615008951</v>
      </c>
      <c r="BS46" s="176">
        <f t="shared" si="273"/>
        <v>3.9344933681398375</v>
      </c>
      <c r="BT46" s="176">
        <f t="shared" si="274"/>
        <v>0</v>
      </c>
      <c r="BU46" s="176">
        <f t="shared" si="274"/>
        <v>0</v>
      </c>
      <c r="BV46" s="176">
        <f t="shared" si="274"/>
        <v>0</v>
      </c>
      <c r="BW46" s="176">
        <f t="shared" si="274"/>
        <v>0</v>
      </c>
      <c r="BX46" s="176">
        <f t="shared" si="274"/>
        <v>0</v>
      </c>
      <c r="BY46" s="176">
        <f t="shared" si="274"/>
        <v>0</v>
      </c>
      <c r="BZ46" s="176">
        <f t="shared" si="274"/>
        <v>0</v>
      </c>
      <c r="CA46" s="176">
        <f t="shared" si="274"/>
        <v>0</v>
      </c>
      <c r="CB46" s="176">
        <f t="shared" si="274"/>
        <v>0</v>
      </c>
      <c r="CC46" s="176">
        <f t="shared" si="274"/>
        <v>0</v>
      </c>
      <c r="CD46" s="176">
        <f t="shared" si="274"/>
        <v>0</v>
      </c>
      <c r="CE46" s="176">
        <f t="shared" si="274"/>
        <v>0</v>
      </c>
      <c r="CF46" s="176">
        <f t="shared" si="274"/>
        <v>0</v>
      </c>
      <c r="CG46" s="176">
        <f t="shared" si="274"/>
        <v>0</v>
      </c>
      <c r="CH46" s="176">
        <f t="shared" si="274"/>
        <v>0</v>
      </c>
      <c r="CJ46" s="176">
        <v>0</v>
      </c>
      <c r="CK46" s="176">
        <f t="shared" si="275"/>
        <v>5.9559028830321186</v>
      </c>
      <c r="CL46" s="176">
        <f t="shared" si="275"/>
        <v>5.6777488169683989</v>
      </c>
      <c r="CM46" s="176">
        <f t="shared" si="275"/>
        <v>5.4118250984471024</v>
      </c>
      <c r="CN46" s="176">
        <f t="shared" si="275"/>
        <v>5.1550666596005641</v>
      </c>
      <c r="CO46" s="176">
        <f t="shared" si="275"/>
        <v>4.9095503575116544</v>
      </c>
      <c r="CP46" s="176">
        <f t="shared" si="275"/>
        <v>4.677247890227429</v>
      </c>
      <c r="CQ46" s="176">
        <f t="shared" si="275"/>
        <v>4.4542945843324366</v>
      </c>
      <c r="CR46" s="176">
        <f t="shared" si="275"/>
        <v>4.2417592554115071</v>
      </c>
      <c r="CS46" s="176">
        <f t="shared" si="275"/>
        <v>4.0392046339946077</v>
      </c>
      <c r="CT46" s="176">
        <f t="shared" si="275"/>
        <v>3.8466465615699592</v>
      </c>
      <c r="CU46" s="176">
        <f t="shared" si="276"/>
        <v>3.6632681704478705</v>
      </c>
      <c r="CV46" s="176">
        <f t="shared" si="276"/>
        <v>3.4889173410147616</v>
      </c>
      <c r="CW46" s="176">
        <f t="shared" si="276"/>
        <v>3.322864624171181</v>
      </c>
      <c r="CX46" s="176">
        <f t="shared" si="276"/>
        <v>3.1647150767283168</v>
      </c>
      <c r="CY46" s="176">
        <f t="shared" si="276"/>
        <v>3.0140925525576141</v>
      </c>
      <c r="CZ46" s="176">
        <f t="shared" si="276"/>
        <v>2.8706388079571137</v>
      </c>
      <c r="DA46" s="176">
        <f t="shared" si="276"/>
        <v>2.7340126495972674</v>
      </c>
      <c r="DB46" s="176">
        <f t="shared" si="276"/>
        <v>2.6038891230197367</v>
      </c>
      <c r="DC46" s="176">
        <f t="shared" si="276"/>
        <v>2.479958739759033</v>
      </c>
      <c r="DD46" s="176">
        <f t="shared" si="276"/>
        <v>2.3619267412488032</v>
      </c>
      <c r="DE46" s="176">
        <f t="shared" si="277"/>
        <v>0</v>
      </c>
      <c r="DF46" s="176">
        <f t="shared" si="277"/>
        <v>0</v>
      </c>
      <c r="DG46" s="176">
        <f t="shared" si="277"/>
        <v>0</v>
      </c>
      <c r="DH46" s="176">
        <f t="shared" si="277"/>
        <v>0</v>
      </c>
      <c r="DI46" s="176">
        <f t="shared" si="277"/>
        <v>0</v>
      </c>
      <c r="DJ46" s="176">
        <f t="shared" si="277"/>
        <v>0</v>
      </c>
      <c r="DK46" s="176">
        <f t="shared" si="277"/>
        <v>0</v>
      </c>
      <c r="DL46" s="176">
        <f t="shared" si="277"/>
        <v>0</v>
      </c>
      <c r="DM46" s="176">
        <f t="shared" si="277"/>
        <v>0</v>
      </c>
      <c r="DN46" s="176">
        <f t="shared" si="277"/>
        <v>0</v>
      </c>
      <c r="DO46" s="176">
        <f t="shared" si="277"/>
        <v>0</v>
      </c>
      <c r="DP46" s="176">
        <f t="shared" si="277"/>
        <v>0</v>
      </c>
      <c r="DQ46" s="176">
        <f t="shared" si="277"/>
        <v>0</v>
      </c>
      <c r="DR46" s="176">
        <f t="shared" si="277"/>
        <v>0</v>
      </c>
      <c r="DS46" s="176">
        <f t="shared" si="277"/>
        <v>0</v>
      </c>
      <c r="DT46" s="187"/>
      <c r="DU46" s="176">
        <v>0</v>
      </c>
      <c r="DV46" s="176">
        <f t="shared" si="278"/>
        <v>9.4491331726155003</v>
      </c>
      <c r="DW46" s="176">
        <f t="shared" si="278"/>
        <v>9.0078373918819974</v>
      </c>
      <c r="DX46" s="176">
        <f t="shared" si="278"/>
        <v>8.585945249009173</v>
      </c>
      <c r="DY46" s="176">
        <f t="shared" si="278"/>
        <v>8.1785939658366953</v>
      </c>
      <c r="DZ46" s="176">
        <f t="shared" si="278"/>
        <v>7.7890785086428815</v>
      </c>
      <c r="EA46" s="176">
        <f t="shared" si="278"/>
        <v>7.4205270072493095</v>
      </c>
      <c r="EB46" s="176">
        <f t="shared" si="278"/>
        <v>7.0668080967750422</v>
      </c>
      <c r="EC46" s="176">
        <f t="shared" si="278"/>
        <v>6.7296174698793427</v>
      </c>
      <c r="ED46" s="176">
        <f t="shared" si="278"/>
        <v>6.4082613917018882</v>
      </c>
      <c r="EE46" s="176">
        <f t="shared" si="278"/>
        <v>6.1027649950117624</v>
      </c>
      <c r="EF46" s="176">
        <f t="shared" si="279"/>
        <v>5.8118323064299693</v>
      </c>
      <c r="EG46" s="176">
        <f t="shared" si="279"/>
        <v>5.535221985807901</v>
      </c>
      <c r="EH46" s="176">
        <f t="shared" si="279"/>
        <v>5.2717767507286464</v>
      </c>
      <c r="EI46" s="176">
        <f t="shared" si="279"/>
        <v>5.0208700176397221</v>
      </c>
      <c r="EJ46" s="176">
        <f t="shared" si="279"/>
        <v>4.7819050248190376</v>
      </c>
      <c r="EK46" s="176">
        <f t="shared" si="279"/>
        <v>4.5543134130245848</v>
      </c>
      <c r="EL46" s="176">
        <f t="shared" si="279"/>
        <v>4.3375538736971411</v>
      </c>
      <c r="EM46" s="176">
        <f t="shared" si="279"/>
        <v>4.1311108615008951</v>
      </c>
      <c r="EN46" s="176">
        <f t="shared" si="279"/>
        <v>3.9344933681398375</v>
      </c>
      <c r="EO46" s="176">
        <f t="shared" si="279"/>
        <v>3.7472337545335592</v>
      </c>
      <c r="EP46" s="176">
        <f t="shared" si="280"/>
        <v>0</v>
      </c>
      <c r="EQ46" s="176">
        <f t="shared" si="280"/>
        <v>0</v>
      </c>
      <c r="ER46" s="176">
        <f t="shared" si="280"/>
        <v>0</v>
      </c>
      <c r="ES46" s="176">
        <f t="shared" si="280"/>
        <v>0</v>
      </c>
      <c r="ET46" s="176">
        <f t="shared" si="280"/>
        <v>0</v>
      </c>
      <c r="EU46" s="176">
        <f t="shared" si="280"/>
        <v>0</v>
      </c>
      <c r="EV46" s="176">
        <f t="shared" si="280"/>
        <v>0</v>
      </c>
      <c r="EW46" s="176">
        <f t="shared" si="280"/>
        <v>0</v>
      </c>
      <c r="EX46" s="176">
        <f t="shared" si="280"/>
        <v>0</v>
      </c>
      <c r="EY46" s="176">
        <f t="shared" si="280"/>
        <v>0</v>
      </c>
      <c r="EZ46" s="176">
        <f t="shared" si="280"/>
        <v>0</v>
      </c>
      <c r="FA46" s="176">
        <f t="shared" si="280"/>
        <v>0</v>
      </c>
      <c r="FB46" s="176">
        <f t="shared" si="280"/>
        <v>0</v>
      </c>
      <c r="FC46" s="176">
        <f t="shared" si="280"/>
        <v>0</v>
      </c>
      <c r="FD46" s="176">
        <f t="shared" si="280"/>
        <v>0</v>
      </c>
      <c r="FF46" s="176">
        <v>0</v>
      </c>
      <c r="FG46" s="176">
        <v>0</v>
      </c>
      <c r="FH46" s="176">
        <f t="shared" si="281"/>
        <v>5.6777488169683989</v>
      </c>
      <c r="FI46" s="176">
        <f t="shared" si="281"/>
        <v>5.4118250984471024</v>
      </c>
      <c r="FJ46" s="176">
        <f t="shared" si="281"/>
        <v>5.1550666596005641</v>
      </c>
      <c r="FK46" s="176">
        <f t="shared" si="281"/>
        <v>4.9095503575116544</v>
      </c>
      <c r="FL46" s="176">
        <f t="shared" si="281"/>
        <v>4.677247890227429</v>
      </c>
      <c r="FM46" s="176">
        <f t="shared" si="281"/>
        <v>4.4542945843324366</v>
      </c>
      <c r="FN46" s="176">
        <f t="shared" si="281"/>
        <v>4.2417592554115071</v>
      </c>
      <c r="FO46" s="176">
        <f t="shared" si="281"/>
        <v>4.0392046339946077</v>
      </c>
      <c r="FP46" s="176">
        <f t="shared" si="281"/>
        <v>3.8466465615699592</v>
      </c>
      <c r="FQ46" s="176">
        <f t="shared" si="281"/>
        <v>3.6632681704478705</v>
      </c>
      <c r="FR46" s="176">
        <f t="shared" si="282"/>
        <v>3.4889173410147616</v>
      </c>
      <c r="FS46" s="176">
        <f t="shared" si="282"/>
        <v>3.322864624171181</v>
      </c>
      <c r="FT46" s="176">
        <f t="shared" si="282"/>
        <v>3.1647150767283168</v>
      </c>
      <c r="FU46" s="176">
        <f t="shared" si="282"/>
        <v>3.0140925525576141</v>
      </c>
      <c r="FV46" s="176">
        <f t="shared" si="282"/>
        <v>2.8706388079571137</v>
      </c>
      <c r="FW46" s="176">
        <f t="shared" si="282"/>
        <v>2.7340126495972674</v>
      </c>
      <c r="FX46" s="176">
        <f t="shared" si="282"/>
        <v>2.6038891230197367</v>
      </c>
      <c r="FY46" s="176">
        <f t="shared" si="282"/>
        <v>2.479958739759033</v>
      </c>
      <c r="FZ46" s="176">
        <f t="shared" si="282"/>
        <v>2.3619267412488032</v>
      </c>
      <c r="GA46" s="176">
        <f t="shared" si="282"/>
        <v>2.2495123977620084</v>
      </c>
      <c r="GB46" s="176">
        <f t="shared" si="283"/>
        <v>0</v>
      </c>
      <c r="GC46" s="176">
        <f t="shared" si="283"/>
        <v>0</v>
      </c>
      <c r="GD46" s="176">
        <f t="shared" si="283"/>
        <v>0</v>
      </c>
      <c r="GE46" s="176">
        <f t="shared" si="283"/>
        <v>0</v>
      </c>
      <c r="GF46" s="176">
        <f t="shared" si="283"/>
        <v>0</v>
      </c>
      <c r="GG46" s="176">
        <f t="shared" si="283"/>
        <v>0</v>
      </c>
      <c r="GH46" s="176">
        <f t="shared" si="283"/>
        <v>0</v>
      </c>
      <c r="GI46" s="176">
        <f t="shared" si="283"/>
        <v>0</v>
      </c>
      <c r="GJ46" s="176">
        <f t="shared" si="283"/>
        <v>0</v>
      </c>
      <c r="GK46" s="176">
        <f t="shared" si="283"/>
        <v>0</v>
      </c>
      <c r="GL46" s="176">
        <f t="shared" si="283"/>
        <v>0</v>
      </c>
      <c r="GM46" s="176">
        <f t="shared" si="283"/>
        <v>0</v>
      </c>
      <c r="GN46" s="176">
        <f t="shared" si="283"/>
        <v>0</v>
      </c>
      <c r="GO46" s="176">
        <f t="shared" si="283"/>
        <v>0</v>
      </c>
      <c r="GP46" s="176">
        <f t="shared" si="283"/>
        <v>0</v>
      </c>
      <c r="GQ46" s="187"/>
      <c r="GR46" s="176">
        <v>0</v>
      </c>
      <c r="GS46" s="176">
        <v>0</v>
      </c>
      <c r="GT46" s="176">
        <f t="shared" si="284"/>
        <v>9.0078373918819974</v>
      </c>
      <c r="GU46" s="176">
        <f t="shared" si="284"/>
        <v>8.585945249009173</v>
      </c>
      <c r="GV46" s="176">
        <f t="shared" si="284"/>
        <v>8.1785939658366953</v>
      </c>
      <c r="GW46" s="176">
        <f t="shared" si="284"/>
        <v>7.7890785086428815</v>
      </c>
      <c r="GX46" s="176">
        <f t="shared" si="284"/>
        <v>7.4205270072493095</v>
      </c>
      <c r="GY46" s="176">
        <f t="shared" si="284"/>
        <v>7.0668080967750422</v>
      </c>
      <c r="GZ46" s="176">
        <f t="shared" si="284"/>
        <v>6.7296174698793427</v>
      </c>
      <c r="HA46" s="176">
        <f t="shared" si="284"/>
        <v>6.4082613917018882</v>
      </c>
      <c r="HB46" s="176">
        <f t="shared" si="284"/>
        <v>6.1027649950117624</v>
      </c>
      <c r="HC46" s="176">
        <f t="shared" si="284"/>
        <v>5.8118323064299693</v>
      </c>
      <c r="HD46" s="176">
        <f t="shared" si="285"/>
        <v>5.535221985807901</v>
      </c>
      <c r="HE46" s="176">
        <f t="shared" si="285"/>
        <v>5.2717767507286464</v>
      </c>
      <c r="HF46" s="176">
        <f t="shared" si="285"/>
        <v>5.0208700176397221</v>
      </c>
      <c r="HG46" s="176">
        <f t="shared" si="285"/>
        <v>4.7819050248190376</v>
      </c>
      <c r="HH46" s="176">
        <f t="shared" si="285"/>
        <v>4.5543134130245848</v>
      </c>
      <c r="HI46" s="176">
        <f t="shared" si="285"/>
        <v>4.3375538736971411</v>
      </c>
      <c r="HJ46" s="176">
        <f t="shared" si="285"/>
        <v>4.1311108615008951</v>
      </c>
      <c r="HK46" s="176">
        <f t="shared" si="285"/>
        <v>3.9344933681398375</v>
      </c>
      <c r="HL46" s="176">
        <f t="shared" si="285"/>
        <v>3.7472337545335592</v>
      </c>
      <c r="HM46" s="176">
        <f t="shared" si="285"/>
        <v>3.5688866385748623</v>
      </c>
      <c r="HN46" s="176">
        <f t="shared" si="286"/>
        <v>0</v>
      </c>
      <c r="HO46" s="176">
        <f t="shared" si="286"/>
        <v>0</v>
      </c>
      <c r="HP46" s="176">
        <f t="shared" si="286"/>
        <v>0</v>
      </c>
      <c r="HQ46" s="176">
        <f t="shared" si="286"/>
        <v>0</v>
      </c>
      <c r="HR46" s="176">
        <f t="shared" si="286"/>
        <v>0</v>
      </c>
      <c r="HS46" s="176">
        <f t="shared" si="286"/>
        <v>0</v>
      </c>
      <c r="HT46" s="176">
        <f t="shared" si="286"/>
        <v>0</v>
      </c>
      <c r="HU46" s="176">
        <f t="shared" si="286"/>
        <v>0</v>
      </c>
      <c r="HV46" s="176">
        <f t="shared" si="286"/>
        <v>0</v>
      </c>
      <c r="HW46" s="176">
        <f t="shared" si="286"/>
        <v>0</v>
      </c>
      <c r="HX46" s="176">
        <f t="shared" si="286"/>
        <v>0</v>
      </c>
      <c r="HY46" s="176">
        <f t="shared" si="286"/>
        <v>0</v>
      </c>
      <c r="HZ46" s="176">
        <f t="shared" si="286"/>
        <v>0</v>
      </c>
      <c r="IA46" s="176">
        <f t="shared" si="286"/>
        <v>0</v>
      </c>
      <c r="IB46" s="176">
        <f t="shared" si="286"/>
        <v>0</v>
      </c>
      <c r="IC46" s="176"/>
      <c r="ID46" s="176"/>
    </row>
    <row r="47" spans="1:238" s="144" customFormat="1">
      <c r="A47" s="188" t="s">
        <v>167</v>
      </c>
      <c r="B47" s="226">
        <f t="shared" si="261"/>
        <v>0</v>
      </c>
      <c r="C47" s="329">
        <f t="shared" si="262"/>
        <v>0</v>
      </c>
      <c r="D47" s="331">
        <f>SUM(B47:C47)</f>
        <v>0</v>
      </c>
      <c r="E47" s="227">
        <f t="shared" si="263"/>
        <v>0</v>
      </c>
      <c r="F47" s="228">
        <f t="shared" si="264"/>
        <v>0</v>
      </c>
      <c r="G47" s="227">
        <f t="shared" si="265"/>
        <v>0</v>
      </c>
      <c r="H47" s="228">
        <f t="shared" si="266"/>
        <v>0</v>
      </c>
      <c r="I47" s="227">
        <f t="shared" si="297"/>
        <v>0</v>
      </c>
      <c r="J47" s="176">
        <f t="shared" si="297"/>
        <v>0</v>
      </c>
      <c r="K47" s="228">
        <f>SUM(I47:J47)</f>
        <v>0</v>
      </c>
      <c r="L47" s="227">
        <f t="shared" si="267"/>
        <v>0</v>
      </c>
      <c r="M47" s="176">
        <f t="shared" si="268"/>
        <v>0</v>
      </c>
      <c r="N47" s="228">
        <f>SUM(L47:M47)</f>
        <v>0</v>
      </c>
      <c r="O47" s="330"/>
      <c r="P47" s="176">
        <f t="shared" si="269"/>
        <v>6.8212366156717144</v>
      </c>
      <c r="Q47" s="176">
        <f t="shared" si="269"/>
        <v>6.497348599671402</v>
      </c>
      <c r="R47" s="176">
        <f t="shared" si="269"/>
        <v>6.1939078003291623</v>
      </c>
      <c r="S47" s="176">
        <f t="shared" si="269"/>
        <v>5.9038091983059307</v>
      </c>
      <c r="T47" s="176">
        <f t="shared" si="269"/>
        <v>5.623709083200616</v>
      </c>
      <c r="U47" s="176">
        <f t="shared" si="269"/>
        <v>5.3558731172854408</v>
      </c>
      <c r="V47" s="176">
        <f t="shared" si="269"/>
        <v>5.1024522438844677</v>
      </c>
      <c r="W47" s="176">
        <f t="shared" si="269"/>
        <v>4.8592304556353856</v>
      </c>
      <c r="X47" s="176">
        <f t="shared" si="269"/>
        <v>4.6273737331761895</v>
      </c>
      <c r="Y47" s="176">
        <f t="shared" si="269"/>
        <v>4.4064050552668448</v>
      </c>
      <c r="Z47" s="176">
        <f t="shared" si="270"/>
        <v>4.1963417035308641</v>
      </c>
      <c r="AA47" s="176">
        <f t="shared" si="270"/>
        <v>3.9962925495794948</v>
      </c>
      <c r="AB47" s="176">
        <f t="shared" si="270"/>
        <v>3.8060916447433764</v>
      </c>
      <c r="AC47" s="176">
        <f t="shared" si="270"/>
        <v>3.6249432263685613</v>
      </c>
      <c r="AD47" s="176">
        <f t="shared" si="270"/>
        <v>3.4524164473399819</v>
      </c>
      <c r="AE47" s="176">
        <f t="shared" si="270"/>
        <v>3.2881009664264882</v>
      </c>
      <c r="AF47" s="176">
        <f t="shared" si="270"/>
        <v>3.1316059723168506</v>
      </c>
      <c r="AG47" s="176">
        <f t="shared" si="270"/>
        <v>2.9825592541061092</v>
      </c>
      <c r="AH47" s="176">
        <f t="shared" si="270"/>
        <v>2.8406063160215309</v>
      </c>
      <c r="AI47" s="176">
        <f t="shared" si="270"/>
        <v>2.7054095342825812</v>
      </c>
      <c r="AJ47" s="176">
        <f t="shared" si="271"/>
        <v>0</v>
      </c>
      <c r="AK47" s="176">
        <f t="shared" si="271"/>
        <v>0</v>
      </c>
      <c r="AL47" s="176">
        <f t="shared" si="271"/>
        <v>0</v>
      </c>
      <c r="AM47" s="176">
        <f t="shared" si="271"/>
        <v>0</v>
      </c>
      <c r="AN47" s="176">
        <f t="shared" si="271"/>
        <v>0</v>
      </c>
      <c r="AO47" s="176">
        <f t="shared" si="271"/>
        <v>0</v>
      </c>
      <c r="AP47" s="176">
        <f t="shared" si="271"/>
        <v>0</v>
      </c>
      <c r="AQ47" s="176">
        <f t="shared" si="271"/>
        <v>0</v>
      </c>
      <c r="AR47" s="176">
        <f t="shared" si="271"/>
        <v>0</v>
      </c>
      <c r="AS47" s="176">
        <f t="shared" si="271"/>
        <v>0</v>
      </c>
      <c r="AT47" s="176">
        <f t="shared" si="271"/>
        <v>0</v>
      </c>
      <c r="AU47" s="176">
        <f t="shared" si="271"/>
        <v>0</v>
      </c>
      <c r="AV47" s="176">
        <f t="shared" si="271"/>
        <v>0</v>
      </c>
      <c r="AW47" s="176">
        <f t="shared" si="271"/>
        <v>0</v>
      </c>
      <c r="AX47" s="176">
        <f t="shared" si="271"/>
        <v>0</v>
      </c>
      <c r="AY47" s="187"/>
      <c r="AZ47" s="176">
        <f t="shared" si="272"/>
        <v>10.821998687559105</v>
      </c>
      <c r="BA47" s="176">
        <f t="shared" si="272"/>
        <v>10.308145279216909</v>
      </c>
      <c r="BB47" s="176">
        <f t="shared" si="272"/>
        <v>9.8267317002349053</v>
      </c>
      <c r="BC47" s="176">
        <f t="shared" si="272"/>
        <v>9.366485726191824</v>
      </c>
      <c r="BD47" s="176">
        <f t="shared" si="272"/>
        <v>8.9221025081854854</v>
      </c>
      <c r="BE47" s="176">
        <f t="shared" si="272"/>
        <v>8.4971765548831417</v>
      </c>
      <c r="BF47" s="176">
        <f t="shared" si="272"/>
        <v>8.0951203715447004</v>
      </c>
      <c r="BG47" s="176">
        <f t="shared" si="272"/>
        <v>7.7092451964818638</v>
      </c>
      <c r="BH47" s="176">
        <f t="shared" si="272"/>
        <v>7.3414008762320107</v>
      </c>
      <c r="BI47" s="176">
        <f t="shared" si="272"/>
        <v>6.9908306091293317</v>
      </c>
      <c r="BJ47" s="176">
        <f t="shared" si="273"/>
        <v>6.6575618127401039</v>
      </c>
      <c r="BK47" s="176">
        <f t="shared" si="273"/>
        <v>6.3401806979236026</v>
      </c>
      <c r="BL47" s="176">
        <f t="shared" si="273"/>
        <v>6.0384239845177099</v>
      </c>
      <c r="BM47" s="176">
        <f t="shared" si="273"/>
        <v>5.7510291826130686</v>
      </c>
      <c r="BN47" s="176">
        <f t="shared" si="273"/>
        <v>5.4773127465160591</v>
      </c>
      <c r="BO47" s="176">
        <f t="shared" si="273"/>
        <v>5.2166236634389502</v>
      </c>
      <c r="BP47" s="176">
        <f t="shared" si="273"/>
        <v>4.9683419051177289</v>
      </c>
      <c r="BQ47" s="176">
        <f t="shared" si="273"/>
        <v>4.7318769531241527</v>
      </c>
      <c r="BR47" s="176">
        <f t="shared" si="273"/>
        <v>4.5066663943646121</v>
      </c>
      <c r="BS47" s="176">
        <f t="shared" si="273"/>
        <v>4.2921745834252771</v>
      </c>
      <c r="BT47" s="176">
        <f t="shared" si="274"/>
        <v>0</v>
      </c>
      <c r="BU47" s="176">
        <f t="shared" si="274"/>
        <v>0</v>
      </c>
      <c r="BV47" s="176">
        <f t="shared" si="274"/>
        <v>0</v>
      </c>
      <c r="BW47" s="176">
        <f t="shared" si="274"/>
        <v>0</v>
      </c>
      <c r="BX47" s="176">
        <f t="shared" si="274"/>
        <v>0</v>
      </c>
      <c r="BY47" s="176">
        <f t="shared" si="274"/>
        <v>0</v>
      </c>
      <c r="BZ47" s="176">
        <f t="shared" si="274"/>
        <v>0</v>
      </c>
      <c r="CA47" s="176">
        <f t="shared" si="274"/>
        <v>0</v>
      </c>
      <c r="CB47" s="176">
        <f t="shared" si="274"/>
        <v>0</v>
      </c>
      <c r="CC47" s="176">
        <f t="shared" si="274"/>
        <v>0</v>
      </c>
      <c r="CD47" s="176">
        <f t="shared" si="274"/>
        <v>0</v>
      </c>
      <c r="CE47" s="176">
        <f t="shared" si="274"/>
        <v>0</v>
      </c>
      <c r="CF47" s="176">
        <f t="shared" si="274"/>
        <v>0</v>
      </c>
      <c r="CG47" s="176">
        <f t="shared" si="274"/>
        <v>0</v>
      </c>
      <c r="CH47" s="176">
        <f t="shared" si="274"/>
        <v>0</v>
      </c>
      <c r="CJ47" s="176">
        <v>0</v>
      </c>
      <c r="CK47" s="176">
        <f t="shared" si="275"/>
        <v>6.497348599671402</v>
      </c>
      <c r="CL47" s="176">
        <f t="shared" si="275"/>
        <v>6.1939078003291623</v>
      </c>
      <c r="CM47" s="176">
        <f t="shared" si="275"/>
        <v>5.9038091983059307</v>
      </c>
      <c r="CN47" s="176">
        <f t="shared" si="275"/>
        <v>5.623709083200616</v>
      </c>
      <c r="CO47" s="176">
        <f t="shared" si="275"/>
        <v>5.3558731172854408</v>
      </c>
      <c r="CP47" s="176">
        <f t="shared" si="275"/>
        <v>5.1024522438844677</v>
      </c>
      <c r="CQ47" s="176">
        <f t="shared" si="275"/>
        <v>4.8592304556353856</v>
      </c>
      <c r="CR47" s="176">
        <f t="shared" si="275"/>
        <v>4.6273737331761895</v>
      </c>
      <c r="CS47" s="176">
        <f t="shared" si="275"/>
        <v>4.4064050552668448</v>
      </c>
      <c r="CT47" s="176">
        <f t="shared" si="275"/>
        <v>4.1963417035308641</v>
      </c>
      <c r="CU47" s="176">
        <f t="shared" si="276"/>
        <v>3.9962925495794948</v>
      </c>
      <c r="CV47" s="176">
        <f t="shared" si="276"/>
        <v>3.8060916447433764</v>
      </c>
      <c r="CW47" s="176">
        <f t="shared" si="276"/>
        <v>3.6249432263685613</v>
      </c>
      <c r="CX47" s="176">
        <f t="shared" si="276"/>
        <v>3.4524164473399819</v>
      </c>
      <c r="CY47" s="176">
        <f t="shared" si="276"/>
        <v>3.2881009664264882</v>
      </c>
      <c r="CZ47" s="176">
        <f t="shared" si="276"/>
        <v>3.1316059723168506</v>
      </c>
      <c r="DA47" s="176">
        <f t="shared" si="276"/>
        <v>2.9825592541061092</v>
      </c>
      <c r="DB47" s="176">
        <f t="shared" si="276"/>
        <v>2.8406063160215309</v>
      </c>
      <c r="DC47" s="176">
        <f t="shared" si="276"/>
        <v>2.7054095342825812</v>
      </c>
      <c r="DD47" s="176">
        <f t="shared" si="276"/>
        <v>2.5766473540896038</v>
      </c>
      <c r="DE47" s="176">
        <f t="shared" si="277"/>
        <v>0</v>
      </c>
      <c r="DF47" s="176">
        <f t="shared" si="277"/>
        <v>0</v>
      </c>
      <c r="DG47" s="176">
        <f t="shared" si="277"/>
        <v>0</v>
      </c>
      <c r="DH47" s="176">
        <f t="shared" si="277"/>
        <v>0</v>
      </c>
      <c r="DI47" s="176">
        <f t="shared" si="277"/>
        <v>0</v>
      </c>
      <c r="DJ47" s="176">
        <f t="shared" si="277"/>
        <v>0</v>
      </c>
      <c r="DK47" s="176">
        <f t="shared" si="277"/>
        <v>0</v>
      </c>
      <c r="DL47" s="176">
        <f t="shared" si="277"/>
        <v>0</v>
      </c>
      <c r="DM47" s="176">
        <f t="shared" si="277"/>
        <v>0</v>
      </c>
      <c r="DN47" s="176">
        <f t="shared" si="277"/>
        <v>0</v>
      </c>
      <c r="DO47" s="176">
        <f t="shared" si="277"/>
        <v>0</v>
      </c>
      <c r="DP47" s="176">
        <f t="shared" si="277"/>
        <v>0</v>
      </c>
      <c r="DQ47" s="176">
        <f t="shared" si="277"/>
        <v>0</v>
      </c>
      <c r="DR47" s="176">
        <f t="shared" si="277"/>
        <v>0</v>
      </c>
      <c r="DS47" s="176">
        <f t="shared" si="277"/>
        <v>0</v>
      </c>
      <c r="DT47" s="187"/>
      <c r="DU47" s="176">
        <v>0</v>
      </c>
      <c r="DV47" s="176">
        <f t="shared" si="278"/>
        <v>10.308145279216909</v>
      </c>
      <c r="DW47" s="176">
        <f t="shared" si="278"/>
        <v>9.8267317002349053</v>
      </c>
      <c r="DX47" s="176">
        <f t="shared" si="278"/>
        <v>9.366485726191824</v>
      </c>
      <c r="DY47" s="176">
        <f t="shared" si="278"/>
        <v>8.9221025081854854</v>
      </c>
      <c r="DZ47" s="176">
        <f t="shared" si="278"/>
        <v>8.4971765548831417</v>
      </c>
      <c r="EA47" s="176">
        <f t="shared" si="278"/>
        <v>8.0951203715447004</v>
      </c>
      <c r="EB47" s="176">
        <f t="shared" si="278"/>
        <v>7.7092451964818638</v>
      </c>
      <c r="EC47" s="176">
        <f t="shared" si="278"/>
        <v>7.3414008762320107</v>
      </c>
      <c r="ED47" s="176">
        <f t="shared" si="278"/>
        <v>6.9908306091293317</v>
      </c>
      <c r="EE47" s="176">
        <f t="shared" si="278"/>
        <v>6.6575618127401039</v>
      </c>
      <c r="EF47" s="176">
        <f t="shared" si="279"/>
        <v>6.3401806979236026</v>
      </c>
      <c r="EG47" s="176">
        <f t="shared" si="279"/>
        <v>6.0384239845177099</v>
      </c>
      <c r="EH47" s="176">
        <f t="shared" si="279"/>
        <v>5.7510291826130686</v>
      </c>
      <c r="EI47" s="176">
        <f t="shared" si="279"/>
        <v>5.4773127465160591</v>
      </c>
      <c r="EJ47" s="176">
        <f t="shared" si="279"/>
        <v>5.2166236634389502</v>
      </c>
      <c r="EK47" s="176">
        <f t="shared" si="279"/>
        <v>4.9683419051177289</v>
      </c>
      <c r="EL47" s="176">
        <f t="shared" si="279"/>
        <v>4.7318769531241527</v>
      </c>
      <c r="EM47" s="176">
        <f t="shared" si="279"/>
        <v>4.5066663943646121</v>
      </c>
      <c r="EN47" s="176">
        <f t="shared" si="279"/>
        <v>4.2921745834252771</v>
      </c>
      <c r="EO47" s="176">
        <f t="shared" si="279"/>
        <v>4.0878913685820644</v>
      </c>
      <c r="EP47" s="176">
        <f t="shared" si="280"/>
        <v>0</v>
      </c>
      <c r="EQ47" s="176">
        <f t="shared" si="280"/>
        <v>0</v>
      </c>
      <c r="ER47" s="176">
        <f t="shared" si="280"/>
        <v>0</v>
      </c>
      <c r="ES47" s="176">
        <f t="shared" si="280"/>
        <v>0</v>
      </c>
      <c r="ET47" s="176">
        <f t="shared" si="280"/>
        <v>0</v>
      </c>
      <c r="EU47" s="176">
        <f t="shared" si="280"/>
        <v>0</v>
      </c>
      <c r="EV47" s="176">
        <f t="shared" si="280"/>
        <v>0</v>
      </c>
      <c r="EW47" s="176">
        <f t="shared" si="280"/>
        <v>0</v>
      </c>
      <c r="EX47" s="176">
        <f t="shared" si="280"/>
        <v>0</v>
      </c>
      <c r="EY47" s="176">
        <f t="shared" si="280"/>
        <v>0</v>
      </c>
      <c r="EZ47" s="176">
        <f t="shared" si="280"/>
        <v>0</v>
      </c>
      <c r="FA47" s="176">
        <f t="shared" si="280"/>
        <v>0</v>
      </c>
      <c r="FB47" s="176">
        <f t="shared" si="280"/>
        <v>0</v>
      </c>
      <c r="FC47" s="176">
        <f t="shared" si="280"/>
        <v>0</v>
      </c>
      <c r="FD47" s="176">
        <f t="shared" si="280"/>
        <v>0</v>
      </c>
      <c r="FF47" s="176">
        <v>0</v>
      </c>
      <c r="FG47" s="176">
        <v>0</v>
      </c>
      <c r="FH47" s="176">
        <f t="shared" si="281"/>
        <v>6.1939078003291623</v>
      </c>
      <c r="FI47" s="176">
        <f t="shared" si="281"/>
        <v>5.9038091983059307</v>
      </c>
      <c r="FJ47" s="176">
        <f t="shared" si="281"/>
        <v>5.623709083200616</v>
      </c>
      <c r="FK47" s="176">
        <f t="shared" si="281"/>
        <v>5.3558731172854408</v>
      </c>
      <c r="FL47" s="176">
        <f t="shared" si="281"/>
        <v>5.1024522438844677</v>
      </c>
      <c r="FM47" s="176">
        <f t="shared" si="281"/>
        <v>4.8592304556353856</v>
      </c>
      <c r="FN47" s="176">
        <f t="shared" si="281"/>
        <v>4.6273737331761895</v>
      </c>
      <c r="FO47" s="176">
        <f t="shared" si="281"/>
        <v>4.4064050552668448</v>
      </c>
      <c r="FP47" s="176">
        <f t="shared" si="281"/>
        <v>4.1963417035308641</v>
      </c>
      <c r="FQ47" s="176">
        <f t="shared" si="281"/>
        <v>3.9962925495794948</v>
      </c>
      <c r="FR47" s="176">
        <f t="shared" si="282"/>
        <v>3.8060916447433764</v>
      </c>
      <c r="FS47" s="176">
        <f t="shared" si="282"/>
        <v>3.6249432263685613</v>
      </c>
      <c r="FT47" s="176">
        <f t="shared" si="282"/>
        <v>3.4524164473399819</v>
      </c>
      <c r="FU47" s="176">
        <f t="shared" si="282"/>
        <v>3.2881009664264882</v>
      </c>
      <c r="FV47" s="176">
        <f t="shared" si="282"/>
        <v>3.1316059723168506</v>
      </c>
      <c r="FW47" s="176">
        <f t="shared" si="282"/>
        <v>2.9825592541061092</v>
      </c>
      <c r="FX47" s="176">
        <f t="shared" si="282"/>
        <v>2.8406063160215309</v>
      </c>
      <c r="FY47" s="176">
        <f t="shared" si="282"/>
        <v>2.7054095342825812</v>
      </c>
      <c r="FZ47" s="176">
        <f t="shared" si="282"/>
        <v>2.5766473540896038</v>
      </c>
      <c r="GA47" s="176">
        <f t="shared" si="282"/>
        <v>2.4540135248312818</v>
      </c>
      <c r="GB47" s="176">
        <f t="shared" si="283"/>
        <v>0</v>
      </c>
      <c r="GC47" s="176">
        <f t="shared" si="283"/>
        <v>0</v>
      </c>
      <c r="GD47" s="176">
        <f t="shared" si="283"/>
        <v>0</v>
      </c>
      <c r="GE47" s="176">
        <f t="shared" si="283"/>
        <v>0</v>
      </c>
      <c r="GF47" s="176">
        <f t="shared" si="283"/>
        <v>0</v>
      </c>
      <c r="GG47" s="176">
        <f t="shared" si="283"/>
        <v>0</v>
      </c>
      <c r="GH47" s="176">
        <f t="shared" si="283"/>
        <v>0</v>
      </c>
      <c r="GI47" s="176">
        <f t="shared" si="283"/>
        <v>0</v>
      </c>
      <c r="GJ47" s="176">
        <f t="shared" si="283"/>
        <v>0</v>
      </c>
      <c r="GK47" s="176">
        <f t="shared" si="283"/>
        <v>0</v>
      </c>
      <c r="GL47" s="176">
        <f t="shared" si="283"/>
        <v>0</v>
      </c>
      <c r="GM47" s="176">
        <f t="shared" si="283"/>
        <v>0</v>
      </c>
      <c r="GN47" s="176">
        <f t="shared" si="283"/>
        <v>0</v>
      </c>
      <c r="GO47" s="176">
        <f t="shared" si="283"/>
        <v>0</v>
      </c>
      <c r="GP47" s="176">
        <f t="shared" si="283"/>
        <v>0</v>
      </c>
      <c r="GQ47" s="187"/>
      <c r="GR47" s="176">
        <v>0</v>
      </c>
      <c r="GS47" s="176">
        <v>0</v>
      </c>
      <c r="GT47" s="176">
        <f t="shared" si="284"/>
        <v>9.8267317002349053</v>
      </c>
      <c r="GU47" s="176">
        <f t="shared" si="284"/>
        <v>9.366485726191824</v>
      </c>
      <c r="GV47" s="176">
        <f t="shared" si="284"/>
        <v>8.9221025081854854</v>
      </c>
      <c r="GW47" s="176">
        <f t="shared" si="284"/>
        <v>8.4971765548831417</v>
      </c>
      <c r="GX47" s="176">
        <f t="shared" si="284"/>
        <v>8.0951203715447004</v>
      </c>
      <c r="GY47" s="176">
        <f t="shared" si="284"/>
        <v>7.7092451964818638</v>
      </c>
      <c r="GZ47" s="176">
        <f t="shared" si="284"/>
        <v>7.3414008762320107</v>
      </c>
      <c r="HA47" s="176">
        <f t="shared" si="284"/>
        <v>6.9908306091293317</v>
      </c>
      <c r="HB47" s="176">
        <f t="shared" si="284"/>
        <v>6.6575618127401039</v>
      </c>
      <c r="HC47" s="176">
        <f t="shared" si="284"/>
        <v>6.3401806979236026</v>
      </c>
      <c r="HD47" s="176">
        <f t="shared" si="285"/>
        <v>6.0384239845177099</v>
      </c>
      <c r="HE47" s="176">
        <f t="shared" si="285"/>
        <v>5.7510291826130686</v>
      </c>
      <c r="HF47" s="176">
        <f t="shared" si="285"/>
        <v>5.4773127465160591</v>
      </c>
      <c r="HG47" s="176">
        <f t="shared" si="285"/>
        <v>5.2166236634389502</v>
      </c>
      <c r="HH47" s="176">
        <f t="shared" si="285"/>
        <v>4.9683419051177289</v>
      </c>
      <c r="HI47" s="176">
        <f t="shared" si="285"/>
        <v>4.7318769531241527</v>
      </c>
      <c r="HJ47" s="176">
        <f t="shared" si="285"/>
        <v>4.5066663943646121</v>
      </c>
      <c r="HK47" s="176">
        <f t="shared" si="285"/>
        <v>4.2921745834252771</v>
      </c>
      <c r="HL47" s="176">
        <f t="shared" si="285"/>
        <v>4.0878913685820644</v>
      </c>
      <c r="HM47" s="176">
        <f t="shared" si="285"/>
        <v>3.8933308784453033</v>
      </c>
      <c r="HN47" s="176">
        <f t="shared" si="286"/>
        <v>0</v>
      </c>
      <c r="HO47" s="176">
        <f t="shared" si="286"/>
        <v>0</v>
      </c>
      <c r="HP47" s="176">
        <f t="shared" si="286"/>
        <v>0</v>
      </c>
      <c r="HQ47" s="176">
        <f t="shared" si="286"/>
        <v>0</v>
      </c>
      <c r="HR47" s="176">
        <f t="shared" si="286"/>
        <v>0</v>
      </c>
      <c r="HS47" s="176">
        <f t="shared" si="286"/>
        <v>0</v>
      </c>
      <c r="HT47" s="176">
        <f t="shared" si="286"/>
        <v>0</v>
      </c>
      <c r="HU47" s="176">
        <f t="shared" si="286"/>
        <v>0</v>
      </c>
      <c r="HV47" s="176">
        <f t="shared" si="286"/>
        <v>0</v>
      </c>
      <c r="HW47" s="176">
        <f t="shared" si="286"/>
        <v>0</v>
      </c>
      <c r="HX47" s="176">
        <f t="shared" si="286"/>
        <v>0</v>
      </c>
      <c r="HY47" s="176">
        <f t="shared" si="286"/>
        <v>0</v>
      </c>
      <c r="HZ47" s="176">
        <f t="shared" si="286"/>
        <v>0</v>
      </c>
      <c r="IA47" s="176">
        <f t="shared" si="286"/>
        <v>0</v>
      </c>
      <c r="IB47" s="176">
        <f t="shared" si="286"/>
        <v>0</v>
      </c>
      <c r="IC47" s="176"/>
      <c r="ID47" s="176"/>
    </row>
    <row r="48" spans="1:238" s="144" customFormat="1">
      <c r="A48" s="188" t="s">
        <v>168</v>
      </c>
      <c r="B48" s="226">
        <f t="shared" si="261"/>
        <v>0</v>
      </c>
      <c r="C48" s="329">
        <f t="shared" si="262"/>
        <v>18639.953124175201</v>
      </c>
      <c r="D48" s="226">
        <f t="shared" ref="D48" si="298">SUM(B48:C48)</f>
        <v>18639.953124175201</v>
      </c>
      <c r="E48" s="227">
        <f t="shared" si="263"/>
        <v>0</v>
      </c>
      <c r="F48" s="228">
        <f t="shared" si="264"/>
        <v>0</v>
      </c>
      <c r="G48" s="227">
        <f t="shared" si="265"/>
        <v>0</v>
      </c>
      <c r="H48" s="228">
        <f t="shared" si="266"/>
        <v>0</v>
      </c>
      <c r="I48" s="227">
        <f t="shared" ref="I48:I49" si="299">B48+E48+G48</f>
        <v>0</v>
      </c>
      <c r="J48" s="176">
        <f t="shared" ref="J48:J49" si="300">C48+F48+H48</f>
        <v>18639.953124175201</v>
      </c>
      <c r="K48" s="228">
        <f t="shared" ref="K48" si="301">SUM(I48:J48)</f>
        <v>18639.953124175201</v>
      </c>
      <c r="L48" s="227">
        <f t="shared" si="267"/>
        <v>0</v>
      </c>
      <c r="M48" s="176">
        <f t="shared" si="268"/>
        <v>14911.962499340161</v>
      </c>
      <c r="N48" s="228">
        <f t="shared" ref="N48" si="302">SUM(L48:M48)</f>
        <v>14911.962499340161</v>
      </c>
      <c r="O48" s="330"/>
      <c r="P48" s="176">
        <f t="shared" si="269"/>
        <v>0</v>
      </c>
      <c r="Q48" s="176">
        <f t="shared" si="269"/>
        <v>0</v>
      </c>
      <c r="R48" s="176">
        <f t="shared" si="269"/>
        <v>0</v>
      </c>
      <c r="S48" s="176">
        <f t="shared" si="269"/>
        <v>0</v>
      </c>
      <c r="T48" s="176">
        <f t="shared" si="269"/>
        <v>0</v>
      </c>
      <c r="U48" s="176">
        <f t="shared" si="269"/>
        <v>0</v>
      </c>
      <c r="V48" s="176">
        <f t="shared" si="269"/>
        <v>0</v>
      </c>
      <c r="W48" s="176">
        <f t="shared" si="269"/>
        <v>0</v>
      </c>
      <c r="X48" s="176">
        <f t="shared" si="269"/>
        <v>0</v>
      </c>
      <c r="Y48" s="176">
        <f t="shared" si="269"/>
        <v>0</v>
      </c>
      <c r="Z48" s="176">
        <f t="shared" si="270"/>
        <v>0</v>
      </c>
      <c r="AA48" s="176">
        <f t="shared" si="270"/>
        <v>0</v>
      </c>
      <c r="AB48" s="176">
        <f t="shared" si="270"/>
        <v>0</v>
      </c>
      <c r="AC48" s="176">
        <f t="shared" si="270"/>
        <v>0</v>
      </c>
      <c r="AD48" s="176">
        <f t="shared" si="270"/>
        <v>0</v>
      </c>
      <c r="AE48" s="176">
        <f t="shared" si="270"/>
        <v>0</v>
      </c>
      <c r="AF48" s="176">
        <f t="shared" si="270"/>
        <v>0</v>
      </c>
      <c r="AG48" s="176">
        <f t="shared" si="270"/>
        <v>0</v>
      </c>
      <c r="AH48" s="176">
        <f t="shared" si="270"/>
        <v>0</v>
      </c>
      <c r="AI48" s="176">
        <f t="shared" si="270"/>
        <v>0</v>
      </c>
      <c r="AJ48" s="176">
        <f t="shared" si="271"/>
        <v>0</v>
      </c>
      <c r="AK48" s="176">
        <f t="shared" si="271"/>
        <v>0</v>
      </c>
      <c r="AL48" s="176">
        <f t="shared" si="271"/>
        <v>0</v>
      </c>
      <c r="AM48" s="176">
        <f t="shared" si="271"/>
        <v>0</v>
      </c>
      <c r="AN48" s="176">
        <f t="shared" si="271"/>
        <v>0</v>
      </c>
      <c r="AO48" s="176">
        <f t="shared" si="271"/>
        <v>0</v>
      </c>
      <c r="AP48" s="176">
        <f t="shared" si="271"/>
        <v>0</v>
      </c>
      <c r="AQ48" s="176">
        <f t="shared" si="271"/>
        <v>0</v>
      </c>
      <c r="AR48" s="176">
        <f t="shared" si="271"/>
        <v>0</v>
      </c>
      <c r="AS48" s="176">
        <f t="shared" si="271"/>
        <v>0</v>
      </c>
      <c r="AT48" s="176">
        <f t="shared" si="271"/>
        <v>0</v>
      </c>
      <c r="AU48" s="176">
        <f t="shared" si="271"/>
        <v>0</v>
      </c>
      <c r="AV48" s="176">
        <f t="shared" si="271"/>
        <v>0</v>
      </c>
      <c r="AW48" s="176">
        <f t="shared" si="271"/>
        <v>0</v>
      </c>
      <c r="AX48" s="176">
        <f t="shared" si="271"/>
        <v>0</v>
      </c>
      <c r="AY48" s="187"/>
      <c r="AZ48" s="176">
        <f t="shared" si="272"/>
        <v>12.633439559830135</v>
      </c>
      <c r="BA48" s="176">
        <f t="shared" si="272"/>
        <v>12.033574769200776</v>
      </c>
      <c r="BB48" s="176">
        <f t="shared" si="272"/>
        <v>11.471579750633421</v>
      </c>
      <c r="BC48" s="176">
        <f t="shared" si="272"/>
        <v>10.934295477774221</v>
      </c>
      <c r="BD48" s="176">
        <f t="shared" si="272"/>
        <v>10.415529149282627</v>
      </c>
      <c r="BE48" s="176">
        <f t="shared" si="272"/>
        <v>9.9194769408657386</v>
      </c>
      <c r="BF48" s="176">
        <f t="shared" si="272"/>
        <v>9.4501225601725132</v>
      </c>
      <c r="BG48" s="176">
        <f t="shared" si="272"/>
        <v>8.9996576467550486</v>
      </c>
      <c r="BH48" s="176">
        <f t="shared" si="272"/>
        <v>8.5702416838196971</v>
      </c>
      <c r="BI48" s="176">
        <f t="shared" si="272"/>
        <v>8.1609911924103198</v>
      </c>
      <c r="BJ48" s="176">
        <f t="shared" si="273"/>
        <v>7.7719381793841018</v>
      </c>
      <c r="BK48" s="176">
        <f t="shared" si="273"/>
        <v>7.4014322084237465</v>
      </c>
      <c r="BL48" s="176">
        <f t="shared" si="273"/>
        <v>7.0491659302020686</v>
      </c>
      <c r="BM48" s="176">
        <f t="shared" si="273"/>
        <v>6.7136655328636756</v>
      </c>
      <c r="BN48" s="176">
        <f t="shared" si="273"/>
        <v>6.39413305537974</v>
      </c>
      <c r="BO48" s="176">
        <f t="shared" si="273"/>
        <v>6.0898085151496364</v>
      </c>
      <c r="BP48" s="176">
        <f t="shared" si="273"/>
        <v>5.7999681004427517</v>
      </c>
      <c r="BQ48" s="176">
        <f t="shared" si="273"/>
        <v>5.5239224488697909</v>
      </c>
      <c r="BR48" s="176">
        <f t="shared" si="273"/>
        <v>0</v>
      </c>
      <c r="BS48" s="176">
        <f t="shared" si="273"/>
        <v>0</v>
      </c>
      <c r="BT48" s="176">
        <f t="shared" si="274"/>
        <v>0</v>
      </c>
      <c r="BU48" s="176">
        <f t="shared" si="274"/>
        <v>0</v>
      </c>
      <c r="BV48" s="176">
        <f t="shared" si="274"/>
        <v>0</v>
      </c>
      <c r="BW48" s="176">
        <f t="shared" si="274"/>
        <v>0</v>
      </c>
      <c r="BX48" s="176">
        <f t="shared" si="274"/>
        <v>0</v>
      </c>
      <c r="BY48" s="176">
        <f t="shared" si="274"/>
        <v>0</v>
      </c>
      <c r="BZ48" s="176">
        <f t="shared" si="274"/>
        <v>0</v>
      </c>
      <c r="CA48" s="176">
        <f t="shared" si="274"/>
        <v>0</v>
      </c>
      <c r="CB48" s="176">
        <f t="shared" si="274"/>
        <v>0</v>
      </c>
      <c r="CC48" s="176">
        <f t="shared" si="274"/>
        <v>0</v>
      </c>
      <c r="CD48" s="176">
        <f t="shared" si="274"/>
        <v>0</v>
      </c>
      <c r="CE48" s="176">
        <f t="shared" si="274"/>
        <v>0</v>
      </c>
      <c r="CF48" s="176">
        <f t="shared" si="274"/>
        <v>0</v>
      </c>
      <c r="CG48" s="176">
        <f t="shared" si="274"/>
        <v>0</v>
      </c>
      <c r="CH48" s="176">
        <f t="shared" si="274"/>
        <v>0</v>
      </c>
      <c r="CJ48" s="176">
        <v>0</v>
      </c>
      <c r="CK48" s="176">
        <f t="shared" si="275"/>
        <v>0</v>
      </c>
      <c r="CL48" s="176">
        <f t="shared" si="275"/>
        <v>0</v>
      </c>
      <c r="CM48" s="176">
        <f t="shared" si="275"/>
        <v>0</v>
      </c>
      <c r="CN48" s="176">
        <f t="shared" si="275"/>
        <v>0</v>
      </c>
      <c r="CO48" s="176">
        <f t="shared" si="275"/>
        <v>0</v>
      </c>
      <c r="CP48" s="176">
        <f t="shared" si="275"/>
        <v>0</v>
      </c>
      <c r="CQ48" s="176">
        <f t="shared" si="275"/>
        <v>0</v>
      </c>
      <c r="CR48" s="176">
        <f t="shared" si="275"/>
        <v>0</v>
      </c>
      <c r="CS48" s="176">
        <f t="shared" si="275"/>
        <v>0</v>
      </c>
      <c r="CT48" s="176">
        <f t="shared" si="275"/>
        <v>0</v>
      </c>
      <c r="CU48" s="176">
        <f t="shared" si="276"/>
        <v>0</v>
      </c>
      <c r="CV48" s="176">
        <f t="shared" si="276"/>
        <v>0</v>
      </c>
      <c r="CW48" s="176">
        <f t="shared" si="276"/>
        <v>0</v>
      </c>
      <c r="CX48" s="176">
        <f t="shared" si="276"/>
        <v>0</v>
      </c>
      <c r="CY48" s="176">
        <f t="shared" si="276"/>
        <v>0</v>
      </c>
      <c r="CZ48" s="176">
        <f t="shared" si="276"/>
        <v>0</v>
      </c>
      <c r="DA48" s="176">
        <f t="shared" si="276"/>
        <v>0</v>
      </c>
      <c r="DB48" s="176">
        <f t="shared" si="276"/>
        <v>0</v>
      </c>
      <c r="DC48" s="176">
        <f t="shared" si="276"/>
        <v>0</v>
      </c>
      <c r="DD48" s="176">
        <f t="shared" si="276"/>
        <v>0</v>
      </c>
      <c r="DE48" s="176">
        <f t="shared" si="277"/>
        <v>0</v>
      </c>
      <c r="DF48" s="176">
        <f t="shared" si="277"/>
        <v>0</v>
      </c>
      <c r="DG48" s="176">
        <f t="shared" si="277"/>
        <v>0</v>
      </c>
      <c r="DH48" s="176">
        <f t="shared" si="277"/>
        <v>0</v>
      </c>
      <c r="DI48" s="176">
        <f t="shared" si="277"/>
        <v>0</v>
      </c>
      <c r="DJ48" s="176">
        <f t="shared" si="277"/>
        <v>0</v>
      </c>
      <c r="DK48" s="176">
        <f t="shared" si="277"/>
        <v>0</v>
      </c>
      <c r="DL48" s="176">
        <f t="shared" si="277"/>
        <v>0</v>
      </c>
      <c r="DM48" s="176">
        <f t="shared" si="277"/>
        <v>0</v>
      </c>
      <c r="DN48" s="176">
        <f t="shared" si="277"/>
        <v>0</v>
      </c>
      <c r="DO48" s="176">
        <f t="shared" si="277"/>
        <v>0</v>
      </c>
      <c r="DP48" s="176">
        <f t="shared" si="277"/>
        <v>0</v>
      </c>
      <c r="DQ48" s="176">
        <f t="shared" si="277"/>
        <v>0</v>
      </c>
      <c r="DR48" s="176">
        <f t="shared" si="277"/>
        <v>0</v>
      </c>
      <c r="DS48" s="176">
        <f t="shared" si="277"/>
        <v>0</v>
      </c>
      <c r="DT48" s="187"/>
      <c r="DU48" s="176">
        <v>0</v>
      </c>
      <c r="DV48" s="176">
        <f t="shared" si="278"/>
        <v>12.033574769200776</v>
      </c>
      <c r="DW48" s="176">
        <f t="shared" si="278"/>
        <v>11.471579750633421</v>
      </c>
      <c r="DX48" s="176">
        <f t="shared" si="278"/>
        <v>10.934295477774221</v>
      </c>
      <c r="DY48" s="176">
        <f t="shared" si="278"/>
        <v>10.415529149282627</v>
      </c>
      <c r="DZ48" s="176">
        <f t="shared" si="278"/>
        <v>9.9194769408657386</v>
      </c>
      <c r="EA48" s="176">
        <f t="shared" si="278"/>
        <v>9.4501225601725132</v>
      </c>
      <c r="EB48" s="176">
        <f t="shared" si="278"/>
        <v>8.9996576467550486</v>
      </c>
      <c r="EC48" s="176">
        <f t="shared" si="278"/>
        <v>8.5702416838196971</v>
      </c>
      <c r="ED48" s="176">
        <f t="shared" si="278"/>
        <v>8.1609911924103198</v>
      </c>
      <c r="EE48" s="176">
        <f t="shared" si="278"/>
        <v>7.7719381793841018</v>
      </c>
      <c r="EF48" s="176">
        <f t="shared" si="279"/>
        <v>7.4014322084237465</v>
      </c>
      <c r="EG48" s="176">
        <f t="shared" si="279"/>
        <v>7.0491659302020686</v>
      </c>
      <c r="EH48" s="176">
        <f t="shared" si="279"/>
        <v>6.7136655328636756</v>
      </c>
      <c r="EI48" s="176">
        <f t="shared" si="279"/>
        <v>6.39413305537974</v>
      </c>
      <c r="EJ48" s="176">
        <f t="shared" si="279"/>
        <v>6.0898085151496364</v>
      </c>
      <c r="EK48" s="176">
        <f t="shared" si="279"/>
        <v>5.7999681004427517</v>
      </c>
      <c r="EL48" s="176">
        <f t="shared" si="279"/>
        <v>5.5239224488697909</v>
      </c>
      <c r="EM48" s="176">
        <f t="shared" si="279"/>
        <v>5.2610150077891484</v>
      </c>
      <c r="EN48" s="176">
        <f t="shared" si="279"/>
        <v>0</v>
      </c>
      <c r="EO48" s="176">
        <f t="shared" si="279"/>
        <v>0</v>
      </c>
      <c r="EP48" s="176">
        <f t="shared" si="280"/>
        <v>0</v>
      </c>
      <c r="EQ48" s="176">
        <f t="shared" si="280"/>
        <v>0</v>
      </c>
      <c r="ER48" s="176">
        <f t="shared" si="280"/>
        <v>0</v>
      </c>
      <c r="ES48" s="176">
        <f t="shared" si="280"/>
        <v>0</v>
      </c>
      <c r="ET48" s="176">
        <f t="shared" si="280"/>
        <v>0</v>
      </c>
      <c r="EU48" s="176">
        <f t="shared" si="280"/>
        <v>0</v>
      </c>
      <c r="EV48" s="176">
        <f t="shared" si="280"/>
        <v>0</v>
      </c>
      <c r="EW48" s="176">
        <f t="shared" si="280"/>
        <v>0</v>
      </c>
      <c r="EX48" s="176">
        <f t="shared" si="280"/>
        <v>0</v>
      </c>
      <c r="EY48" s="176">
        <f t="shared" si="280"/>
        <v>0</v>
      </c>
      <c r="EZ48" s="176">
        <f t="shared" si="280"/>
        <v>0</v>
      </c>
      <c r="FA48" s="176">
        <f t="shared" si="280"/>
        <v>0</v>
      </c>
      <c r="FB48" s="176">
        <f t="shared" si="280"/>
        <v>0</v>
      </c>
      <c r="FC48" s="176">
        <f t="shared" si="280"/>
        <v>0</v>
      </c>
      <c r="FD48" s="176">
        <f t="shared" si="280"/>
        <v>0</v>
      </c>
      <c r="FF48" s="176">
        <v>0</v>
      </c>
      <c r="FG48" s="176">
        <v>0</v>
      </c>
      <c r="FH48" s="176">
        <f t="shared" si="281"/>
        <v>0</v>
      </c>
      <c r="FI48" s="176">
        <f t="shared" si="281"/>
        <v>0</v>
      </c>
      <c r="FJ48" s="176">
        <f t="shared" si="281"/>
        <v>0</v>
      </c>
      <c r="FK48" s="176">
        <f t="shared" si="281"/>
        <v>0</v>
      </c>
      <c r="FL48" s="176">
        <f t="shared" si="281"/>
        <v>0</v>
      </c>
      <c r="FM48" s="176">
        <f t="shared" si="281"/>
        <v>0</v>
      </c>
      <c r="FN48" s="176">
        <f t="shared" si="281"/>
        <v>0</v>
      </c>
      <c r="FO48" s="176">
        <f t="shared" si="281"/>
        <v>0</v>
      </c>
      <c r="FP48" s="176">
        <f t="shared" si="281"/>
        <v>0</v>
      </c>
      <c r="FQ48" s="176">
        <f t="shared" si="281"/>
        <v>0</v>
      </c>
      <c r="FR48" s="176">
        <f t="shared" si="282"/>
        <v>0</v>
      </c>
      <c r="FS48" s="176">
        <f t="shared" si="282"/>
        <v>0</v>
      </c>
      <c r="FT48" s="176">
        <f t="shared" si="282"/>
        <v>0</v>
      </c>
      <c r="FU48" s="176">
        <f t="shared" si="282"/>
        <v>0</v>
      </c>
      <c r="FV48" s="176">
        <f t="shared" si="282"/>
        <v>0</v>
      </c>
      <c r="FW48" s="176">
        <f t="shared" si="282"/>
        <v>0</v>
      </c>
      <c r="FX48" s="176">
        <f t="shared" si="282"/>
        <v>0</v>
      </c>
      <c r="FY48" s="176">
        <f t="shared" si="282"/>
        <v>0</v>
      </c>
      <c r="FZ48" s="176">
        <f t="shared" si="282"/>
        <v>0</v>
      </c>
      <c r="GA48" s="176">
        <f t="shared" si="282"/>
        <v>0</v>
      </c>
      <c r="GB48" s="176">
        <f t="shared" si="283"/>
        <v>0</v>
      </c>
      <c r="GC48" s="176">
        <f t="shared" si="283"/>
        <v>0</v>
      </c>
      <c r="GD48" s="176">
        <f t="shared" si="283"/>
        <v>0</v>
      </c>
      <c r="GE48" s="176">
        <f t="shared" si="283"/>
        <v>0</v>
      </c>
      <c r="GF48" s="176">
        <f t="shared" si="283"/>
        <v>0</v>
      </c>
      <c r="GG48" s="176">
        <f t="shared" si="283"/>
        <v>0</v>
      </c>
      <c r="GH48" s="176">
        <f t="shared" si="283"/>
        <v>0</v>
      </c>
      <c r="GI48" s="176">
        <f t="shared" si="283"/>
        <v>0</v>
      </c>
      <c r="GJ48" s="176">
        <f t="shared" si="283"/>
        <v>0</v>
      </c>
      <c r="GK48" s="176">
        <f t="shared" si="283"/>
        <v>0</v>
      </c>
      <c r="GL48" s="176">
        <f t="shared" si="283"/>
        <v>0</v>
      </c>
      <c r="GM48" s="176">
        <f t="shared" si="283"/>
        <v>0</v>
      </c>
      <c r="GN48" s="176">
        <f t="shared" si="283"/>
        <v>0</v>
      </c>
      <c r="GO48" s="176">
        <f t="shared" si="283"/>
        <v>0</v>
      </c>
      <c r="GP48" s="176">
        <f t="shared" si="283"/>
        <v>0</v>
      </c>
      <c r="GQ48" s="187"/>
      <c r="GR48" s="176">
        <v>0</v>
      </c>
      <c r="GS48" s="176">
        <v>0</v>
      </c>
      <c r="GT48" s="176">
        <f t="shared" si="284"/>
        <v>11.471579750633421</v>
      </c>
      <c r="GU48" s="176">
        <f t="shared" si="284"/>
        <v>10.934295477774221</v>
      </c>
      <c r="GV48" s="176">
        <f t="shared" si="284"/>
        <v>10.415529149282627</v>
      </c>
      <c r="GW48" s="176">
        <f t="shared" si="284"/>
        <v>9.9194769408657386</v>
      </c>
      <c r="GX48" s="176">
        <f t="shared" si="284"/>
        <v>9.4501225601725132</v>
      </c>
      <c r="GY48" s="176">
        <f t="shared" si="284"/>
        <v>8.9996576467550486</v>
      </c>
      <c r="GZ48" s="176">
        <f t="shared" si="284"/>
        <v>8.5702416838196971</v>
      </c>
      <c r="HA48" s="176">
        <f t="shared" si="284"/>
        <v>8.1609911924103198</v>
      </c>
      <c r="HB48" s="176">
        <f t="shared" si="284"/>
        <v>7.7719381793841018</v>
      </c>
      <c r="HC48" s="176">
        <f t="shared" si="284"/>
        <v>7.4014322084237465</v>
      </c>
      <c r="HD48" s="176">
        <f t="shared" si="285"/>
        <v>7.0491659302020686</v>
      </c>
      <c r="HE48" s="176">
        <f t="shared" si="285"/>
        <v>6.7136655328636756</v>
      </c>
      <c r="HF48" s="176">
        <f t="shared" si="285"/>
        <v>6.39413305537974</v>
      </c>
      <c r="HG48" s="176">
        <f t="shared" si="285"/>
        <v>6.0898085151496364</v>
      </c>
      <c r="HH48" s="176">
        <f t="shared" si="285"/>
        <v>5.7999681004427517</v>
      </c>
      <c r="HI48" s="176">
        <f t="shared" si="285"/>
        <v>5.5239224488697909</v>
      </c>
      <c r="HJ48" s="176">
        <f t="shared" si="285"/>
        <v>5.2610150077891484</v>
      </c>
      <c r="HK48" s="176">
        <f t="shared" si="285"/>
        <v>5.0106204727486174</v>
      </c>
      <c r="HL48" s="176">
        <f t="shared" si="285"/>
        <v>0</v>
      </c>
      <c r="HM48" s="176">
        <f t="shared" si="285"/>
        <v>0</v>
      </c>
      <c r="HN48" s="176">
        <f t="shared" si="286"/>
        <v>0</v>
      </c>
      <c r="HO48" s="176">
        <f t="shared" si="286"/>
        <v>0</v>
      </c>
      <c r="HP48" s="176">
        <f t="shared" si="286"/>
        <v>0</v>
      </c>
      <c r="HQ48" s="176">
        <f t="shared" si="286"/>
        <v>0</v>
      </c>
      <c r="HR48" s="176">
        <f t="shared" si="286"/>
        <v>0</v>
      </c>
      <c r="HS48" s="176">
        <f t="shared" si="286"/>
        <v>0</v>
      </c>
      <c r="HT48" s="176">
        <f t="shared" si="286"/>
        <v>0</v>
      </c>
      <c r="HU48" s="176">
        <f t="shared" si="286"/>
        <v>0</v>
      </c>
      <c r="HV48" s="176">
        <f t="shared" si="286"/>
        <v>0</v>
      </c>
      <c r="HW48" s="176">
        <f t="shared" si="286"/>
        <v>0</v>
      </c>
      <c r="HX48" s="176">
        <f t="shared" si="286"/>
        <v>0</v>
      </c>
      <c r="HY48" s="176">
        <f t="shared" si="286"/>
        <v>0</v>
      </c>
      <c r="HZ48" s="176">
        <f t="shared" si="286"/>
        <v>0</v>
      </c>
      <c r="IA48" s="176">
        <f t="shared" si="286"/>
        <v>0</v>
      </c>
      <c r="IB48" s="176">
        <f t="shared" si="286"/>
        <v>0</v>
      </c>
      <c r="IC48" s="176"/>
      <c r="ID48" s="176"/>
    </row>
    <row r="49" spans="1:238" s="144" customFormat="1">
      <c r="A49" s="185" t="s">
        <v>225</v>
      </c>
      <c r="B49" s="226">
        <f t="shared" ref="B49" si="303">SUM(P49:AX49)*VLOOKUP($A49,input,12,FALSE)</f>
        <v>0</v>
      </c>
      <c r="C49" s="329">
        <f t="shared" ref="C49" si="304">SUM(AZ49:CH49)*VLOOKUP($A49,input,12,FALSE)</f>
        <v>0</v>
      </c>
      <c r="D49" s="226">
        <f>SUM(B49:C49)</f>
        <v>0</v>
      </c>
      <c r="E49" s="227">
        <f t="shared" ref="E49" si="305">IF(Years&gt;1,SUM(CJ49:DS49)*VLOOKUP($A49,input,26,FALSE),0)</f>
        <v>0</v>
      </c>
      <c r="F49" s="228">
        <f t="shared" ref="F49" si="306">IF(Years&gt;1,SUM(DU49:FD49)*VLOOKUP($A49,input,26,FALSE),0)</f>
        <v>0</v>
      </c>
      <c r="G49" s="227">
        <f t="shared" ref="G49" si="307">IF(Years&gt;2,SUM(FF49:GP49)*VLOOKUP($A49,input,40,FALSE),0)</f>
        <v>0</v>
      </c>
      <c r="H49" s="228">
        <f t="shared" ref="H49" si="308">IF(Years&gt;2,SUM(GR49:IB49)*VLOOKUP($A49,input,40,FALSE),0)</f>
        <v>0</v>
      </c>
      <c r="I49" s="227">
        <f t="shared" si="299"/>
        <v>0</v>
      </c>
      <c r="J49" s="176">
        <f t="shared" si="300"/>
        <v>0</v>
      </c>
      <c r="K49" s="228">
        <f>SUM(I49:J49)</f>
        <v>0</v>
      </c>
      <c r="L49" s="227">
        <f t="shared" ref="L49" si="309">(B49*VLOOKUP($A49,input,16,FALSE))+(E49*VLOOKUP($A49,input,30,FALSE))+(G49*VLOOKUP($A49,input,44,FALSE))</f>
        <v>0</v>
      </c>
      <c r="M49" s="176">
        <f t="shared" ref="M49" si="310">(C49*(VLOOKUP($A49,input,16,FALSE))+(F49*VLOOKUP($A49,input,30,FALSE))+(H49*VLOOKUP($A49,input,44,FALSE)))</f>
        <v>0</v>
      </c>
      <c r="N49" s="228">
        <f>SUM(L49:M49)</f>
        <v>0</v>
      </c>
      <c r="O49" s="330"/>
      <c r="P49" s="176">
        <f t="shared" si="269"/>
        <v>11.855705113376741</v>
      </c>
      <c r="Q49" s="176">
        <f t="shared" si="269"/>
        <v>11.29276894449584</v>
      </c>
      <c r="R49" s="176">
        <f t="shared" si="269"/>
        <v>10.765371224835496</v>
      </c>
      <c r="S49" s="176">
        <f t="shared" si="269"/>
        <v>10.261163018439536</v>
      </c>
      <c r="T49" s="176">
        <f t="shared" si="269"/>
        <v>9.7743327625762468</v>
      </c>
      <c r="U49" s="176">
        <f t="shared" si="269"/>
        <v>9.3088183097640798</v>
      </c>
      <c r="V49" s="176">
        <f t="shared" si="269"/>
        <v>8.8683581243317882</v>
      </c>
      <c r="W49" s="176">
        <f t="shared" si="269"/>
        <v>8.4456245408046708</v>
      </c>
      <c r="X49" s="176">
        <f t="shared" si="269"/>
        <v>8.0426441012000893</v>
      </c>
      <c r="Y49" s="176">
        <f t="shared" si="269"/>
        <v>7.658587714918589</v>
      </c>
      <c r="Z49" s="176">
        <f t="shared" si="270"/>
        <v>7.293485418424793</v>
      </c>
      <c r="AA49" s="176">
        <f t="shared" si="270"/>
        <v>6.9457883788617707</v>
      </c>
      <c r="AB49" s="176">
        <f t="shared" si="270"/>
        <v>6.6152081678112271</v>
      </c>
      <c r="AC49" s="176">
        <f t="shared" si="270"/>
        <v>6.3003617035979458</v>
      </c>
      <c r="AD49" s="176">
        <f t="shared" si="270"/>
        <v>6.0005001489314207</v>
      </c>
      <c r="AE49" s="176">
        <f t="shared" si="270"/>
        <v>5.7149103069374654</v>
      </c>
      <c r="AF49" s="176">
        <f t="shared" si="270"/>
        <v>5.4429129248761505</v>
      </c>
      <c r="AG49" s="176">
        <f t="shared" si="270"/>
        <v>5.1838610785931296</v>
      </c>
      <c r="AH49" s="176">
        <f t="shared" si="270"/>
        <v>4.9371386338619745</v>
      </c>
      <c r="AI49" s="176">
        <f t="shared" si="270"/>
        <v>4.702158780957884</v>
      </c>
      <c r="AJ49" s="176">
        <f t="shared" si="271"/>
        <v>0</v>
      </c>
      <c r="AK49" s="176">
        <f t="shared" si="271"/>
        <v>0</v>
      </c>
      <c r="AL49" s="176">
        <f t="shared" si="271"/>
        <v>0</v>
      </c>
      <c r="AM49" s="176">
        <f t="shared" si="271"/>
        <v>0</v>
      </c>
      <c r="AN49" s="176">
        <f t="shared" si="271"/>
        <v>0</v>
      </c>
      <c r="AO49" s="176">
        <f t="shared" si="271"/>
        <v>0</v>
      </c>
      <c r="AP49" s="176">
        <f t="shared" si="271"/>
        <v>0</v>
      </c>
      <c r="AQ49" s="176">
        <f t="shared" si="271"/>
        <v>0</v>
      </c>
      <c r="AR49" s="176">
        <f t="shared" si="271"/>
        <v>0</v>
      </c>
      <c r="AS49" s="176">
        <f t="shared" si="271"/>
        <v>0</v>
      </c>
      <c r="AT49" s="176">
        <f t="shared" si="271"/>
        <v>0</v>
      </c>
      <c r="AU49" s="176">
        <f t="shared" si="271"/>
        <v>0</v>
      </c>
      <c r="AV49" s="176">
        <f t="shared" si="271"/>
        <v>0</v>
      </c>
      <c r="AW49" s="176">
        <f t="shared" si="271"/>
        <v>0</v>
      </c>
      <c r="AX49" s="176">
        <f t="shared" si="271"/>
        <v>0</v>
      </c>
      <c r="AY49" s="187"/>
      <c r="AZ49" s="176">
        <f t="shared" si="272"/>
        <v>9.8631206249679977</v>
      </c>
      <c r="BA49" s="176">
        <f t="shared" si="272"/>
        <v>9.39479695423457</v>
      </c>
      <c r="BB49" s="176">
        <f t="shared" si="272"/>
        <v>8.9560387971618276</v>
      </c>
      <c r="BC49" s="176">
        <f t="shared" si="272"/>
        <v>8.5365726994287616</v>
      </c>
      <c r="BD49" s="176">
        <f t="shared" si="272"/>
        <v>8.1315638457549344</v>
      </c>
      <c r="BE49" s="176">
        <f t="shared" si="272"/>
        <v>7.7442882550714325</v>
      </c>
      <c r="BF49" s="176">
        <f t="shared" si="272"/>
        <v>7.3778560692276054</v>
      </c>
      <c r="BG49" s="176">
        <f t="shared" si="272"/>
        <v>7.0261711810931553</v>
      </c>
      <c r="BH49" s="176">
        <f t="shared" si="272"/>
        <v>6.6909195324300939</v>
      </c>
      <c r="BI49" s="176">
        <f t="shared" si="272"/>
        <v>6.371411377625388</v>
      </c>
      <c r="BJ49" s="176">
        <f t="shared" si="273"/>
        <v>6.0676717049248499</v>
      </c>
      <c r="BK49" s="176">
        <f t="shared" si="273"/>
        <v>5.7784119933042399</v>
      </c>
      <c r="BL49" s="176">
        <f t="shared" si="273"/>
        <v>5.5033922904153725</v>
      </c>
      <c r="BM49" s="176">
        <f t="shared" si="273"/>
        <v>5.2414619686687152</v>
      </c>
      <c r="BN49" s="176">
        <f t="shared" si="273"/>
        <v>4.9919980476127375</v>
      </c>
      <c r="BO49" s="176">
        <f t="shared" si="273"/>
        <v>4.7544071971390922</v>
      </c>
      <c r="BP49" s="176">
        <f t="shared" si="273"/>
        <v>4.5281243262941233</v>
      </c>
      <c r="BQ49" s="176">
        <f t="shared" si="273"/>
        <v>4.3126112392549354</v>
      </c>
      <c r="BR49" s="176">
        <f t="shared" si="273"/>
        <v>4.1073553552734152</v>
      </c>
      <c r="BS49" s="176">
        <f t="shared" si="273"/>
        <v>3.9118684895436564</v>
      </c>
      <c r="BT49" s="176">
        <f t="shared" si="274"/>
        <v>0</v>
      </c>
      <c r="BU49" s="176">
        <f t="shared" si="274"/>
        <v>0</v>
      </c>
      <c r="BV49" s="176">
        <f t="shared" si="274"/>
        <v>0</v>
      </c>
      <c r="BW49" s="176">
        <f t="shared" si="274"/>
        <v>0</v>
      </c>
      <c r="BX49" s="176">
        <f t="shared" si="274"/>
        <v>0</v>
      </c>
      <c r="BY49" s="176">
        <f t="shared" si="274"/>
        <v>0</v>
      </c>
      <c r="BZ49" s="176">
        <f t="shared" si="274"/>
        <v>0</v>
      </c>
      <c r="CA49" s="176">
        <f t="shared" si="274"/>
        <v>0</v>
      </c>
      <c r="CB49" s="176">
        <f t="shared" si="274"/>
        <v>0</v>
      </c>
      <c r="CC49" s="176">
        <f t="shared" si="274"/>
        <v>0</v>
      </c>
      <c r="CD49" s="176">
        <f t="shared" si="274"/>
        <v>0</v>
      </c>
      <c r="CE49" s="176">
        <f t="shared" si="274"/>
        <v>0</v>
      </c>
      <c r="CF49" s="176">
        <f t="shared" si="274"/>
        <v>0</v>
      </c>
      <c r="CG49" s="176">
        <f t="shared" si="274"/>
        <v>0</v>
      </c>
      <c r="CH49" s="176">
        <f t="shared" si="274"/>
        <v>0</v>
      </c>
      <c r="CJ49" s="176">
        <v>0</v>
      </c>
      <c r="CK49" s="176">
        <f t="shared" si="275"/>
        <v>11.29276894449584</v>
      </c>
      <c r="CL49" s="176">
        <f t="shared" si="275"/>
        <v>10.765371224835496</v>
      </c>
      <c r="CM49" s="176">
        <f t="shared" si="275"/>
        <v>10.261163018439536</v>
      </c>
      <c r="CN49" s="176">
        <f t="shared" si="275"/>
        <v>9.7743327625762468</v>
      </c>
      <c r="CO49" s="176">
        <f t="shared" si="275"/>
        <v>9.3088183097640798</v>
      </c>
      <c r="CP49" s="176">
        <f t="shared" si="275"/>
        <v>8.8683581243317882</v>
      </c>
      <c r="CQ49" s="176">
        <f t="shared" si="275"/>
        <v>8.4456245408046708</v>
      </c>
      <c r="CR49" s="176">
        <f t="shared" si="275"/>
        <v>8.0426441012000893</v>
      </c>
      <c r="CS49" s="176">
        <f t="shared" si="275"/>
        <v>7.658587714918589</v>
      </c>
      <c r="CT49" s="176">
        <f t="shared" si="275"/>
        <v>7.293485418424793</v>
      </c>
      <c r="CU49" s="176">
        <f t="shared" si="276"/>
        <v>6.9457883788617707</v>
      </c>
      <c r="CV49" s="176">
        <f t="shared" si="276"/>
        <v>6.6152081678112271</v>
      </c>
      <c r="CW49" s="176">
        <f t="shared" si="276"/>
        <v>6.3003617035979458</v>
      </c>
      <c r="CX49" s="176">
        <f t="shared" si="276"/>
        <v>6.0005001489314207</v>
      </c>
      <c r="CY49" s="176">
        <f t="shared" si="276"/>
        <v>5.7149103069374654</v>
      </c>
      <c r="CZ49" s="176">
        <f t="shared" si="276"/>
        <v>5.4429129248761505</v>
      </c>
      <c r="DA49" s="176">
        <f t="shared" si="276"/>
        <v>5.1838610785931296</v>
      </c>
      <c r="DB49" s="176">
        <f t="shared" si="276"/>
        <v>4.9371386338619745</v>
      </c>
      <c r="DC49" s="176">
        <f t="shared" si="276"/>
        <v>4.702158780957884</v>
      </c>
      <c r="DD49" s="176">
        <f t="shared" si="276"/>
        <v>4.4783626389773881</v>
      </c>
      <c r="DE49" s="176">
        <f t="shared" si="277"/>
        <v>0</v>
      </c>
      <c r="DF49" s="176">
        <f t="shared" si="277"/>
        <v>0</v>
      </c>
      <c r="DG49" s="176">
        <f t="shared" si="277"/>
        <v>0</v>
      </c>
      <c r="DH49" s="176">
        <f t="shared" si="277"/>
        <v>0</v>
      </c>
      <c r="DI49" s="176">
        <f t="shared" si="277"/>
        <v>0</v>
      </c>
      <c r="DJ49" s="176">
        <f t="shared" si="277"/>
        <v>0</v>
      </c>
      <c r="DK49" s="176">
        <f t="shared" si="277"/>
        <v>0</v>
      </c>
      <c r="DL49" s="176">
        <f t="shared" si="277"/>
        <v>0</v>
      </c>
      <c r="DM49" s="176">
        <f t="shared" si="277"/>
        <v>0</v>
      </c>
      <c r="DN49" s="176">
        <f t="shared" si="277"/>
        <v>0</v>
      </c>
      <c r="DO49" s="176">
        <f t="shared" si="277"/>
        <v>0</v>
      </c>
      <c r="DP49" s="176">
        <f t="shared" si="277"/>
        <v>0</v>
      </c>
      <c r="DQ49" s="176">
        <f t="shared" si="277"/>
        <v>0</v>
      </c>
      <c r="DR49" s="176">
        <f t="shared" si="277"/>
        <v>0</v>
      </c>
      <c r="DS49" s="176">
        <f t="shared" si="277"/>
        <v>0</v>
      </c>
      <c r="DT49" s="187"/>
      <c r="DU49" s="176">
        <v>0</v>
      </c>
      <c r="DV49" s="176">
        <f t="shared" si="278"/>
        <v>9.39479695423457</v>
      </c>
      <c r="DW49" s="176">
        <f t="shared" si="278"/>
        <v>8.9560387971618276</v>
      </c>
      <c r="DX49" s="176">
        <f t="shared" si="278"/>
        <v>8.5365726994287616</v>
      </c>
      <c r="DY49" s="176">
        <f t="shared" si="278"/>
        <v>8.1315638457549344</v>
      </c>
      <c r="DZ49" s="176">
        <f t="shared" si="278"/>
        <v>7.7442882550714325</v>
      </c>
      <c r="EA49" s="176">
        <f t="shared" si="278"/>
        <v>7.3778560692276054</v>
      </c>
      <c r="EB49" s="176">
        <f t="shared" si="278"/>
        <v>7.0261711810931553</v>
      </c>
      <c r="EC49" s="176">
        <f t="shared" si="278"/>
        <v>6.6909195324300939</v>
      </c>
      <c r="ED49" s="176">
        <f t="shared" si="278"/>
        <v>6.371411377625388</v>
      </c>
      <c r="EE49" s="176">
        <f t="shared" si="278"/>
        <v>6.0676717049248499</v>
      </c>
      <c r="EF49" s="176">
        <f t="shared" si="279"/>
        <v>5.7784119933042399</v>
      </c>
      <c r="EG49" s="176">
        <f t="shared" si="279"/>
        <v>5.5033922904153725</v>
      </c>
      <c r="EH49" s="176">
        <f t="shared" si="279"/>
        <v>5.2414619686687152</v>
      </c>
      <c r="EI49" s="176">
        <f t="shared" si="279"/>
        <v>4.9919980476127375</v>
      </c>
      <c r="EJ49" s="176">
        <f t="shared" si="279"/>
        <v>4.7544071971390922</v>
      </c>
      <c r="EK49" s="176">
        <f t="shared" si="279"/>
        <v>4.5281243262941233</v>
      </c>
      <c r="EL49" s="176">
        <f t="shared" si="279"/>
        <v>4.3126112392549354</v>
      </c>
      <c r="EM49" s="176">
        <f t="shared" si="279"/>
        <v>4.1073553552734152</v>
      </c>
      <c r="EN49" s="176">
        <f t="shared" si="279"/>
        <v>3.9118684895436564</v>
      </c>
      <c r="EO49" s="176">
        <f t="shared" si="279"/>
        <v>3.7256856920932058</v>
      </c>
      <c r="EP49" s="176">
        <f t="shared" si="280"/>
        <v>0</v>
      </c>
      <c r="EQ49" s="176">
        <f t="shared" si="280"/>
        <v>0</v>
      </c>
      <c r="ER49" s="176">
        <f t="shared" si="280"/>
        <v>0</v>
      </c>
      <c r="ES49" s="176">
        <f t="shared" si="280"/>
        <v>0</v>
      </c>
      <c r="ET49" s="176">
        <f t="shared" si="280"/>
        <v>0</v>
      </c>
      <c r="EU49" s="176">
        <f t="shared" si="280"/>
        <v>0</v>
      </c>
      <c r="EV49" s="176">
        <f t="shared" si="280"/>
        <v>0</v>
      </c>
      <c r="EW49" s="176">
        <f t="shared" si="280"/>
        <v>0</v>
      </c>
      <c r="EX49" s="176">
        <f t="shared" si="280"/>
        <v>0</v>
      </c>
      <c r="EY49" s="176">
        <f t="shared" si="280"/>
        <v>0</v>
      </c>
      <c r="EZ49" s="176">
        <f t="shared" si="280"/>
        <v>0</v>
      </c>
      <c r="FA49" s="176">
        <f t="shared" si="280"/>
        <v>0</v>
      </c>
      <c r="FB49" s="176">
        <f t="shared" si="280"/>
        <v>0</v>
      </c>
      <c r="FC49" s="176">
        <f t="shared" si="280"/>
        <v>0</v>
      </c>
      <c r="FD49" s="176">
        <f t="shared" si="280"/>
        <v>0</v>
      </c>
      <c r="FF49" s="176">
        <v>0</v>
      </c>
      <c r="FG49" s="176">
        <v>0</v>
      </c>
      <c r="FH49" s="176">
        <f t="shared" si="281"/>
        <v>10.765371224835496</v>
      </c>
      <c r="FI49" s="176">
        <f t="shared" si="281"/>
        <v>10.261163018439536</v>
      </c>
      <c r="FJ49" s="176">
        <f t="shared" si="281"/>
        <v>9.7743327625762468</v>
      </c>
      <c r="FK49" s="176">
        <f t="shared" si="281"/>
        <v>9.3088183097640798</v>
      </c>
      <c r="FL49" s="176">
        <f t="shared" si="281"/>
        <v>8.8683581243317882</v>
      </c>
      <c r="FM49" s="176">
        <f t="shared" si="281"/>
        <v>8.4456245408046708</v>
      </c>
      <c r="FN49" s="176">
        <f t="shared" si="281"/>
        <v>8.0426441012000893</v>
      </c>
      <c r="FO49" s="176">
        <f t="shared" si="281"/>
        <v>7.658587714918589</v>
      </c>
      <c r="FP49" s="176">
        <f t="shared" si="281"/>
        <v>7.293485418424793</v>
      </c>
      <c r="FQ49" s="176">
        <f t="shared" si="281"/>
        <v>6.9457883788617707</v>
      </c>
      <c r="FR49" s="176">
        <f t="shared" si="282"/>
        <v>6.6152081678112271</v>
      </c>
      <c r="FS49" s="176">
        <f t="shared" si="282"/>
        <v>6.3003617035979458</v>
      </c>
      <c r="FT49" s="176">
        <f t="shared" si="282"/>
        <v>6.0005001489314207</v>
      </c>
      <c r="FU49" s="176">
        <f t="shared" si="282"/>
        <v>5.7149103069374654</v>
      </c>
      <c r="FV49" s="176">
        <f t="shared" si="282"/>
        <v>5.4429129248761505</v>
      </c>
      <c r="FW49" s="176">
        <f t="shared" si="282"/>
        <v>5.1838610785931296</v>
      </c>
      <c r="FX49" s="176">
        <f t="shared" si="282"/>
        <v>4.9371386338619745</v>
      </c>
      <c r="FY49" s="176">
        <f t="shared" si="282"/>
        <v>4.702158780957884</v>
      </c>
      <c r="FZ49" s="176">
        <f t="shared" si="282"/>
        <v>4.4783626389773881</v>
      </c>
      <c r="GA49" s="176">
        <f t="shared" si="282"/>
        <v>4.2652179265845476</v>
      </c>
      <c r="GB49" s="176">
        <f t="shared" si="283"/>
        <v>0</v>
      </c>
      <c r="GC49" s="176">
        <f t="shared" si="283"/>
        <v>0</v>
      </c>
      <c r="GD49" s="176">
        <f t="shared" si="283"/>
        <v>0</v>
      </c>
      <c r="GE49" s="176">
        <f t="shared" si="283"/>
        <v>0</v>
      </c>
      <c r="GF49" s="176">
        <f t="shared" si="283"/>
        <v>0</v>
      </c>
      <c r="GG49" s="176">
        <f t="shared" si="283"/>
        <v>0</v>
      </c>
      <c r="GH49" s="176">
        <f t="shared" si="283"/>
        <v>0</v>
      </c>
      <c r="GI49" s="176">
        <f t="shared" si="283"/>
        <v>0</v>
      </c>
      <c r="GJ49" s="176">
        <f t="shared" si="283"/>
        <v>0</v>
      </c>
      <c r="GK49" s="176">
        <f t="shared" si="283"/>
        <v>0</v>
      </c>
      <c r="GL49" s="176">
        <f t="shared" si="283"/>
        <v>0</v>
      </c>
      <c r="GM49" s="176">
        <f t="shared" si="283"/>
        <v>0</v>
      </c>
      <c r="GN49" s="176">
        <f t="shared" si="283"/>
        <v>0</v>
      </c>
      <c r="GO49" s="176">
        <f t="shared" si="283"/>
        <v>0</v>
      </c>
      <c r="GP49" s="176">
        <f t="shared" si="283"/>
        <v>0</v>
      </c>
      <c r="GQ49" s="187"/>
      <c r="GR49" s="176">
        <v>0</v>
      </c>
      <c r="GS49" s="176">
        <v>0</v>
      </c>
      <c r="GT49" s="176">
        <f t="shared" si="284"/>
        <v>8.9560387971618276</v>
      </c>
      <c r="GU49" s="176">
        <f t="shared" si="284"/>
        <v>8.5365726994287616</v>
      </c>
      <c r="GV49" s="176">
        <f t="shared" si="284"/>
        <v>8.1315638457549344</v>
      </c>
      <c r="GW49" s="176">
        <f t="shared" si="284"/>
        <v>7.7442882550714325</v>
      </c>
      <c r="GX49" s="176">
        <f t="shared" si="284"/>
        <v>7.3778560692276054</v>
      </c>
      <c r="GY49" s="176">
        <f t="shared" si="284"/>
        <v>7.0261711810931553</v>
      </c>
      <c r="GZ49" s="176">
        <f t="shared" si="284"/>
        <v>6.6909195324300939</v>
      </c>
      <c r="HA49" s="176">
        <f t="shared" si="284"/>
        <v>6.371411377625388</v>
      </c>
      <c r="HB49" s="176">
        <f t="shared" si="284"/>
        <v>6.0676717049248499</v>
      </c>
      <c r="HC49" s="176">
        <f t="shared" si="284"/>
        <v>5.7784119933042399</v>
      </c>
      <c r="HD49" s="176">
        <f t="shared" si="285"/>
        <v>5.5033922904153725</v>
      </c>
      <c r="HE49" s="176">
        <f t="shared" si="285"/>
        <v>5.2414619686687152</v>
      </c>
      <c r="HF49" s="176">
        <f t="shared" si="285"/>
        <v>4.9919980476127375</v>
      </c>
      <c r="HG49" s="176">
        <f t="shared" si="285"/>
        <v>4.7544071971390922</v>
      </c>
      <c r="HH49" s="176">
        <f t="shared" si="285"/>
        <v>4.5281243262941233</v>
      </c>
      <c r="HI49" s="176">
        <f t="shared" si="285"/>
        <v>4.3126112392549354</v>
      </c>
      <c r="HJ49" s="176">
        <f t="shared" si="285"/>
        <v>4.1073553552734152</v>
      </c>
      <c r="HK49" s="176">
        <f t="shared" si="285"/>
        <v>3.9118684895436564</v>
      </c>
      <c r="HL49" s="176">
        <f t="shared" si="285"/>
        <v>3.7256856920932058</v>
      </c>
      <c r="HM49" s="176">
        <f t="shared" si="285"/>
        <v>3.5483641419365046</v>
      </c>
      <c r="HN49" s="176">
        <f t="shared" si="286"/>
        <v>0</v>
      </c>
      <c r="HO49" s="176">
        <f t="shared" si="286"/>
        <v>0</v>
      </c>
      <c r="HP49" s="176">
        <f t="shared" si="286"/>
        <v>0</v>
      </c>
      <c r="HQ49" s="176">
        <f t="shared" si="286"/>
        <v>0</v>
      </c>
      <c r="HR49" s="176">
        <f t="shared" si="286"/>
        <v>0</v>
      </c>
      <c r="HS49" s="176">
        <f t="shared" si="286"/>
        <v>0</v>
      </c>
      <c r="HT49" s="176">
        <f t="shared" si="286"/>
        <v>0</v>
      </c>
      <c r="HU49" s="176">
        <f t="shared" si="286"/>
        <v>0</v>
      </c>
      <c r="HV49" s="176">
        <f t="shared" si="286"/>
        <v>0</v>
      </c>
      <c r="HW49" s="176">
        <f t="shared" si="286"/>
        <v>0</v>
      </c>
      <c r="HX49" s="176">
        <f t="shared" si="286"/>
        <v>0</v>
      </c>
      <c r="HY49" s="176">
        <f t="shared" si="286"/>
        <v>0</v>
      </c>
      <c r="HZ49" s="176">
        <f t="shared" si="286"/>
        <v>0</v>
      </c>
      <c r="IA49" s="176">
        <f t="shared" si="286"/>
        <v>0</v>
      </c>
      <c r="IB49" s="176">
        <f t="shared" si="286"/>
        <v>0</v>
      </c>
      <c r="IC49" s="176"/>
      <c r="ID49" s="176"/>
    </row>
    <row r="50" spans="1:238" s="144" customFormat="1">
      <c r="A50" s="185" t="s">
        <v>224</v>
      </c>
      <c r="B50" s="226">
        <f t="shared" si="261"/>
        <v>414.42586506025822</v>
      </c>
      <c r="C50" s="329">
        <f t="shared" si="262"/>
        <v>344.77344519847179</v>
      </c>
      <c r="D50" s="226">
        <f>SUM(B50:C50)</f>
        <v>759.19931025873007</v>
      </c>
      <c r="E50" s="227">
        <f t="shared" si="263"/>
        <v>0</v>
      </c>
      <c r="F50" s="228">
        <f t="shared" si="264"/>
        <v>0</v>
      </c>
      <c r="G50" s="227">
        <f t="shared" si="265"/>
        <v>0</v>
      </c>
      <c r="H50" s="228">
        <f t="shared" si="266"/>
        <v>0</v>
      </c>
      <c r="I50" s="227">
        <f t="shared" ref="I50:J51" si="311">B50+E50+G50</f>
        <v>414.42586506025822</v>
      </c>
      <c r="J50" s="176">
        <f t="shared" si="311"/>
        <v>344.77344519847179</v>
      </c>
      <c r="K50" s="228">
        <f>SUM(I50:J50)</f>
        <v>759.19931025873007</v>
      </c>
      <c r="L50" s="227">
        <f t="shared" si="267"/>
        <v>331.54069204820661</v>
      </c>
      <c r="M50" s="176">
        <f t="shared" si="268"/>
        <v>275.81875615877743</v>
      </c>
      <c r="N50" s="228">
        <f>SUM(L50:M50)</f>
        <v>607.3594482069841</v>
      </c>
      <c r="O50" s="330"/>
      <c r="P50" s="176">
        <f t="shared" si="269"/>
        <v>15.807606817835655</v>
      </c>
      <c r="Q50" s="176">
        <f t="shared" si="269"/>
        <v>15.057025259327789</v>
      </c>
      <c r="R50" s="176">
        <f t="shared" si="269"/>
        <v>14.353828299780663</v>
      </c>
      <c r="S50" s="176">
        <f t="shared" si="269"/>
        <v>13.681550691252715</v>
      </c>
      <c r="T50" s="176">
        <f t="shared" si="269"/>
        <v>13.032443683434996</v>
      </c>
      <c r="U50" s="176">
        <f t="shared" si="269"/>
        <v>12.411757746352109</v>
      </c>
      <c r="V50" s="176">
        <f t="shared" si="269"/>
        <v>11.824477499109053</v>
      </c>
      <c r="W50" s="176">
        <f t="shared" si="269"/>
        <v>11.260832721072896</v>
      </c>
      <c r="X50" s="176">
        <f t="shared" si="269"/>
        <v>10.723525468266786</v>
      </c>
      <c r="Y50" s="176">
        <f t="shared" si="269"/>
        <v>10.21145028655812</v>
      </c>
      <c r="Z50" s="176">
        <f t="shared" si="270"/>
        <v>9.7246472245663913</v>
      </c>
      <c r="AA50" s="176">
        <f t="shared" si="270"/>
        <v>9.2610511718156943</v>
      </c>
      <c r="AB50" s="176">
        <f t="shared" si="270"/>
        <v>8.8202775570816367</v>
      </c>
      <c r="AC50" s="176">
        <f t="shared" si="270"/>
        <v>8.4004822714639289</v>
      </c>
      <c r="AD50" s="176">
        <f t="shared" si="270"/>
        <v>8.0006668652418949</v>
      </c>
      <c r="AE50" s="176">
        <f t="shared" si="270"/>
        <v>7.619880409249955</v>
      </c>
      <c r="AF50" s="176">
        <f t="shared" si="270"/>
        <v>7.2572172331682019</v>
      </c>
      <c r="AG50" s="176">
        <f t="shared" si="270"/>
        <v>6.9118147714575073</v>
      </c>
      <c r="AH50" s="176">
        <f t="shared" si="270"/>
        <v>6.5828515118159672</v>
      </c>
      <c r="AI50" s="176">
        <f t="shared" si="270"/>
        <v>6.269545041277178</v>
      </c>
      <c r="AJ50" s="176">
        <f t="shared" si="271"/>
        <v>0</v>
      </c>
      <c r="AK50" s="176">
        <f t="shared" si="271"/>
        <v>0</v>
      </c>
      <c r="AL50" s="176">
        <f t="shared" si="271"/>
        <v>0</v>
      </c>
      <c r="AM50" s="176">
        <f t="shared" si="271"/>
        <v>0</v>
      </c>
      <c r="AN50" s="176">
        <f t="shared" si="271"/>
        <v>0</v>
      </c>
      <c r="AO50" s="176">
        <f t="shared" si="271"/>
        <v>0</v>
      </c>
      <c r="AP50" s="176">
        <f t="shared" si="271"/>
        <v>0</v>
      </c>
      <c r="AQ50" s="176">
        <f t="shared" si="271"/>
        <v>0</v>
      </c>
      <c r="AR50" s="176">
        <f t="shared" si="271"/>
        <v>0</v>
      </c>
      <c r="AS50" s="176">
        <f t="shared" si="271"/>
        <v>0</v>
      </c>
      <c r="AT50" s="176">
        <f t="shared" si="271"/>
        <v>0</v>
      </c>
      <c r="AU50" s="176">
        <f t="shared" si="271"/>
        <v>0</v>
      </c>
      <c r="AV50" s="176">
        <f t="shared" si="271"/>
        <v>0</v>
      </c>
      <c r="AW50" s="176">
        <f t="shared" si="271"/>
        <v>0</v>
      </c>
      <c r="AX50" s="176">
        <f t="shared" si="271"/>
        <v>0</v>
      </c>
      <c r="AY50" s="187"/>
      <c r="AZ50" s="176">
        <f t="shared" si="272"/>
        <v>13.150827499957332</v>
      </c>
      <c r="BA50" s="176">
        <f t="shared" si="272"/>
        <v>12.526395938979427</v>
      </c>
      <c r="BB50" s="176">
        <f t="shared" si="272"/>
        <v>11.941385062882437</v>
      </c>
      <c r="BC50" s="176">
        <f t="shared" si="272"/>
        <v>11.382096932571681</v>
      </c>
      <c r="BD50" s="176">
        <f t="shared" si="272"/>
        <v>10.842085127673247</v>
      </c>
      <c r="BE50" s="176">
        <f t="shared" si="272"/>
        <v>10.325717673428578</v>
      </c>
      <c r="BF50" s="176">
        <f t="shared" si="272"/>
        <v>9.8371414256368084</v>
      </c>
      <c r="BG50" s="176">
        <f t="shared" si="272"/>
        <v>9.3682282414575386</v>
      </c>
      <c r="BH50" s="176">
        <f t="shared" si="272"/>
        <v>8.9212260432401269</v>
      </c>
      <c r="BI50" s="176">
        <f t="shared" si="272"/>
        <v>8.4952151701671852</v>
      </c>
      <c r="BJ50" s="176">
        <f t="shared" si="273"/>
        <v>8.0902289398998004</v>
      </c>
      <c r="BK50" s="176">
        <f t="shared" si="273"/>
        <v>7.7045493244056535</v>
      </c>
      <c r="BL50" s="176">
        <f t="shared" si="273"/>
        <v>7.3378563872204969</v>
      </c>
      <c r="BM50" s="176">
        <f t="shared" si="273"/>
        <v>6.9886159582249539</v>
      </c>
      <c r="BN50" s="176">
        <f t="shared" si="273"/>
        <v>6.655997396816983</v>
      </c>
      <c r="BO50" s="176">
        <f t="shared" si="273"/>
        <v>6.3392095961854569</v>
      </c>
      <c r="BP50" s="176">
        <f t="shared" si="273"/>
        <v>6.0374991017254986</v>
      </c>
      <c r="BQ50" s="176">
        <f t="shared" si="273"/>
        <v>5.7501483190065814</v>
      </c>
      <c r="BR50" s="176">
        <f t="shared" si="273"/>
        <v>5.4764738070312209</v>
      </c>
      <c r="BS50" s="176">
        <f t="shared" si="273"/>
        <v>5.2158246527248764</v>
      </c>
      <c r="BT50" s="176">
        <f t="shared" si="274"/>
        <v>0</v>
      </c>
      <c r="BU50" s="176">
        <f t="shared" si="274"/>
        <v>0</v>
      </c>
      <c r="BV50" s="176">
        <f t="shared" si="274"/>
        <v>0</v>
      </c>
      <c r="BW50" s="176">
        <f t="shared" si="274"/>
        <v>0</v>
      </c>
      <c r="BX50" s="176">
        <f t="shared" si="274"/>
        <v>0</v>
      </c>
      <c r="BY50" s="176">
        <f t="shared" si="274"/>
        <v>0</v>
      </c>
      <c r="BZ50" s="176">
        <f t="shared" si="274"/>
        <v>0</v>
      </c>
      <c r="CA50" s="176">
        <f t="shared" si="274"/>
        <v>0</v>
      </c>
      <c r="CB50" s="176">
        <f t="shared" si="274"/>
        <v>0</v>
      </c>
      <c r="CC50" s="176">
        <f t="shared" si="274"/>
        <v>0</v>
      </c>
      <c r="CD50" s="176">
        <f t="shared" si="274"/>
        <v>0</v>
      </c>
      <c r="CE50" s="176">
        <f t="shared" si="274"/>
        <v>0</v>
      </c>
      <c r="CF50" s="176">
        <f t="shared" si="274"/>
        <v>0</v>
      </c>
      <c r="CG50" s="176">
        <f t="shared" si="274"/>
        <v>0</v>
      </c>
      <c r="CH50" s="176">
        <f t="shared" si="274"/>
        <v>0</v>
      </c>
      <c r="CJ50" s="176">
        <v>0</v>
      </c>
      <c r="CK50" s="176">
        <f t="shared" si="275"/>
        <v>15.057025259327789</v>
      </c>
      <c r="CL50" s="176">
        <f t="shared" si="275"/>
        <v>14.353828299780663</v>
      </c>
      <c r="CM50" s="176">
        <f t="shared" si="275"/>
        <v>13.681550691252715</v>
      </c>
      <c r="CN50" s="176">
        <f t="shared" si="275"/>
        <v>13.032443683434996</v>
      </c>
      <c r="CO50" s="176">
        <f t="shared" si="275"/>
        <v>12.411757746352109</v>
      </c>
      <c r="CP50" s="176">
        <f t="shared" si="275"/>
        <v>11.824477499109053</v>
      </c>
      <c r="CQ50" s="176">
        <f t="shared" si="275"/>
        <v>11.260832721072896</v>
      </c>
      <c r="CR50" s="176">
        <f t="shared" si="275"/>
        <v>10.723525468266786</v>
      </c>
      <c r="CS50" s="176">
        <f t="shared" si="275"/>
        <v>10.21145028655812</v>
      </c>
      <c r="CT50" s="176">
        <f t="shared" si="275"/>
        <v>9.7246472245663913</v>
      </c>
      <c r="CU50" s="176">
        <f t="shared" si="276"/>
        <v>9.2610511718156943</v>
      </c>
      <c r="CV50" s="176">
        <f t="shared" si="276"/>
        <v>8.8202775570816367</v>
      </c>
      <c r="CW50" s="176">
        <f t="shared" si="276"/>
        <v>8.4004822714639289</v>
      </c>
      <c r="CX50" s="176">
        <f t="shared" si="276"/>
        <v>8.0006668652418949</v>
      </c>
      <c r="CY50" s="176">
        <f t="shared" si="276"/>
        <v>7.619880409249955</v>
      </c>
      <c r="CZ50" s="176">
        <f t="shared" si="276"/>
        <v>7.2572172331682019</v>
      </c>
      <c r="DA50" s="176">
        <f t="shared" si="276"/>
        <v>6.9118147714575073</v>
      </c>
      <c r="DB50" s="176">
        <f t="shared" si="276"/>
        <v>6.5828515118159672</v>
      </c>
      <c r="DC50" s="176">
        <f t="shared" si="276"/>
        <v>6.269545041277178</v>
      </c>
      <c r="DD50" s="176">
        <f t="shared" si="276"/>
        <v>5.9711501853031841</v>
      </c>
      <c r="DE50" s="176">
        <f t="shared" si="277"/>
        <v>0</v>
      </c>
      <c r="DF50" s="176">
        <f t="shared" si="277"/>
        <v>0</v>
      </c>
      <c r="DG50" s="176">
        <f t="shared" si="277"/>
        <v>0</v>
      </c>
      <c r="DH50" s="176">
        <f t="shared" si="277"/>
        <v>0</v>
      </c>
      <c r="DI50" s="176">
        <f t="shared" si="277"/>
        <v>0</v>
      </c>
      <c r="DJ50" s="176">
        <f t="shared" si="277"/>
        <v>0</v>
      </c>
      <c r="DK50" s="176">
        <f t="shared" si="277"/>
        <v>0</v>
      </c>
      <c r="DL50" s="176">
        <f t="shared" si="277"/>
        <v>0</v>
      </c>
      <c r="DM50" s="176">
        <f t="shared" si="277"/>
        <v>0</v>
      </c>
      <c r="DN50" s="176">
        <f t="shared" si="277"/>
        <v>0</v>
      </c>
      <c r="DO50" s="176">
        <f t="shared" si="277"/>
        <v>0</v>
      </c>
      <c r="DP50" s="176">
        <f t="shared" si="277"/>
        <v>0</v>
      </c>
      <c r="DQ50" s="176">
        <f t="shared" si="277"/>
        <v>0</v>
      </c>
      <c r="DR50" s="176">
        <f t="shared" si="277"/>
        <v>0</v>
      </c>
      <c r="DS50" s="176">
        <f t="shared" si="277"/>
        <v>0</v>
      </c>
      <c r="DT50" s="187"/>
      <c r="DU50" s="176">
        <v>0</v>
      </c>
      <c r="DV50" s="176">
        <f t="shared" si="278"/>
        <v>12.526395938979427</v>
      </c>
      <c r="DW50" s="176">
        <f t="shared" si="278"/>
        <v>11.941385062882437</v>
      </c>
      <c r="DX50" s="176">
        <f t="shared" si="278"/>
        <v>11.382096932571681</v>
      </c>
      <c r="DY50" s="176">
        <f t="shared" si="278"/>
        <v>10.842085127673247</v>
      </c>
      <c r="DZ50" s="176">
        <f t="shared" si="278"/>
        <v>10.325717673428578</v>
      </c>
      <c r="EA50" s="176">
        <f t="shared" si="278"/>
        <v>9.8371414256368084</v>
      </c>
      <c r="EB50" s="176">
        <f t="shared" si="278"/>
        <v>9.3682282414575386</v>
      </c>
      <c r="EC50" s="176">
        <f t="shared" si="278"/>
        <v>8.9212260432401269</v>
      </c>
      <c r="ED50" s="176">
        <f t="shared" si="278"/>
        <v>8.4952151701671852</v>
      </c>
      <c r="EE50" s="176">
        <f t="shared" si="278"/>
        <v>8.0902289398998004</v>
      </c>
      <c r="EF50" s="176">
        <f t="shared" si="279"/>
        <v>7.7045493244056535</v>
      </c>
      <c r="EG50" s="176">
        <f t="shared" si="279"/>
        <v>7.3378563872204969</v>
      </c>
      <c r="EH50" s="176">
        <f t="shared" si="279"/>
        <v>6.9886159582249539</v>
      </c>
      <c r="EI50" s="176">
        <f t="shared" si="279"/>
        <v>6.655997396816983</v>
      </c>
      <c r="EJ50" s="176">
        <f t="shared" si="279"/>
        <v>6.3392095961854569</v>
      </c>
      <c r="EK50" s="176">
        <f t="shared" si="279"/>
        <v>6.0374991017254986</v>
      </c>
      <c r="EL50" s="176">
        <f t="shared" si="279"/>
        <v>5.7501483190065814</v>
      </c>
      <c r="EM50" s="176">
        <f t="shared" si="279"/>
        <v>5.4764738070312209</v>
      </c>
      <c r="EN50" s="176">
        <f t="shared" si="279"/>
        <v>5.2158246527248764</v>
      </c>
      <c r="EO50" s="176">
        <f t="shared" si="279"/>
        <v>4.9675809227909413</v>
      </c>
      <c r="EP50" s="176">
        <f t="shared" si="280"/>
        <v>0</v>
      </c>
      <c r="EQ50" s="176">
        <f t="shared" si="280"/>
        <v>0</v>
      </c>
      <c r="ER50" s="176">
        <f t="shared" si="280"/>
        <v>0</v>
      </c>
      <c r="ES50" s="176">
        <f t="shared" si="280"/>
        <v>0</v>
      </c>
      <c r="ET50" s="176">
        <f t="shared" si="280"/>
        <v>0</v>
      </c>
      <c r="EU50" s="176">
        <f t="shared" si="280"/>
        <v>0</v>
      </c>
      <c r="EV50" s="176">
        <f t="shared" si="280"/>
        <v>0</v>
      </c>
      <c r="EW50" s="176">
        <f t="shared" si="280"/>
        <v>0</v>
      </c>
      <c r="EX50" s="176">
        <f t="shared" si="280"/>
        <v>0</v>
      </c>
      <c r="EY50" s="176">
        <f t="shared" si="280"/>
        <v>0</v>
      </c>
      <c r="EZ50" s="176">
        <f t="shared" si="280"/>
        <v>0</v>
      </c>
      <c r="FA50" s="176">
        <f t="shared" si="280"/>
        <v>0</v>
      </c>
      <c r="FB50" s="176">
        <f t="shared" si="280"/>
        <v>0</v>
      </c>
      <c r="FC50" s="176">
        <f t="shared" si="280"/>
        <v>0</v>
      </c>
      <c r="FD50" s="176">
        <f t="shared" si="280"/>
        <v>0</v>
      </c>
      <c r="FF50" s="176">
        <v>0</v>
      </c>
      <c r="FG50" s="176">
        <v>0</v>
      </c>
      <c r="FH50" s="176">
        <f t="shared" si="281"/>
        <v>14.353828299780663</v>
      </c>
      <c r="FI50" s="176">
        <f t="shared" si="281"/>
        <v>13.681550691252715</v>
      </c>
      <c r="FJ50" s="176">
        <f t="shared" si="281"/>
        <v>13.032443683434996</v>
      </c>
      <c r="FK50" s="176">
        <f t="shared" si="281"/>
        <v>12.411757746352109</v>
      </c>
      <c r="FL50" s="176">
        <f t="shared" si="281"/>
        <v>11.824477499109053</v>
      </c>
      <c r="FM50" s="176">
        <f t="shared" si="281"/>
        <v>11.260832721072896</v>
      </c>
      <c r="FN50" s="176">
        <f t="shared" si="281"/>
        <v>10.723525468266786</v>
      </c>
      <c r="FO50" s="176">
        <f t="shared" si="281"/>
        <v>10.21145028655812</v>
      </c>
      <c r="FP50" s="176">
        <f t="shared" si="281"/>
        <v>9.7246472245663913</v>
      </c>
      <c r="FQ50" s="176">
        <f t="shared" si="281"/>
        <v>9.2610511718156943</v>
      </c>
      <c r="FR50" s="176">
        <f t="shared" si="282"/>
        <v>8.8202775570816367</v>
      </c>
      <c r="FS50" s="176">
        <f t="shared" si="282"/>
        <v>8.4004822714639289</v>
      </c>
      <c r="FT50" s="176">
        <f t="shared" si="282"/>
        <v>8.0006668652418949</v>
      </c>
      <c r="FU50" s="176">
        <f t="shared" si="282"/>
        <v>7.619880409249955</v>
      </c>
      <c r="FV50" s="176">
        <f t="shared" si="282"/>
        <v>7.2572172331682019</v>
      </c>
      <c r="FW50" s="176">
        <f t="shared" si="282"/>
        <v>6.9118147714575073</v>
      </c>
      <c r="FX50" s="176">
        <f t="shared" si="282"/>
        <v>6.5828515118159672</v>
      </c>
      <c r="FY50" s="176">
        <f t="shared" si="282"/>
        <v>6.269545041277178</v>
      </c>
      <c r="FZ50" s="176">
        <f t="shared" si="282"/>
        <v>5.9711501853031841</v>
      </c>
      <c r="GA50" s="176">
        <f t="shared" si="282"/>
        <v>5.686957235446064</v>
      </c>
      <c r="GB50" s="176">
        <f t="shared" si="283"/>
        <v>0</v>
      </c>
      <c r="GC50" s="176">
        <f t="shared" si="283"/>
        <v>0</v>
      </c>
      <c r="GD50" s="176">
        <f t="shared" si="283"/>
        <v>0</v>
      </c>
      <c r="GE50" s="176">
        <f t="shared" si="283"/>
        <v>0</v>
      </c>
      <c r="GF50" s="176">
        <f t="shared" si="283"/>
        <v>0</v>
      </c>
      <c r="GG50" s="176">
        <f t="shared" si="283"/>
        <v>0</v>
      </c>
      <c r="GH50" s="176">
        <f t="shared" si="283"/>
        <v>0</v>
      </c>
      <c r="GI50" s="176">
        <f t="shared" si="283"/>
        <v>0</v>
      </c>
      <c r="GJ50" s="176">
        <f t="shared" si="283"/>
        <v>0</v>
      </c>
      <c r="GK50" s="176">
        <f t="shared" si="283"/>
        <v>0</v>
      </c>
      <c r="GL50" s="176">
        <f t="shared" si="283"/>
        <v>0</v>
      </c>
      <c r="GM50" s="176">
        <f t="shared" si="283"/>
        <v>0</v>
      </c>
      <c r="GN50" s="176">
        <f t="shared" si="283"/>
        <v>0</v>
      </c>
      <c r="GO50" s="176">
        <f t="shared" si="283"/>
        <v>0</v>
      </c>
      <c r="GP50" s="176">
        <f t="shared" si="283"/>
        <v>0</v>
      </c>
      <c r="GQ50" s="187"/>
      <c r="GR50" s="176">
        <v>0</v>
      </c>
      <c r="GS50" s="176">
        <v>0</v>
      </c>
      <c r="GT50" s="176">
        <f t="shared" si="284"/>
        <v>11.941385062882437</v>
      </c>
      <c r="GU50" s="176">
        <f t="shared" si="284"/>
        <v>11.382096932571681</v>
      </c>
      <c r="GV50" s="176">
        <f t="shared" si="284"/>
        <v>10.842085127673247</v>
      </c>
      <c r="GW50" s="176">
        <f t="shared" si="284"/>
        <v>10.325717673428578</v>
      </c>
      <c r="GX50" s="176">
        <f t="shared" si="284"/>
        <v>9.8371414256368084</v>
      </c>
      <c r="GY50" s="176">
        <f t="shared" si="284"/>
        <v>9.3682282414575386</v>
      </c>
      <c r="GZ50" s="176">
        <f t="shared" si="284"/>
        <v>8.9212260432401269</v>
      </c>
      <c r="HA50" s="176">
        <f t="shared" si="284"/>
        <v>8.4952151701671852</v>
      </c>
      <c r="HB50" s="176">
        <f t="shared" si="284"/>
        <v>8.0902289398998004</v>
      </c>
      <c r="HC50" s="176">
        <f t="shared" si="284"/>
        <v>7.7045493244056535</v>
      </c>
      <c r="HD50" s="176">
        <f t="shared" si="285"/>
        <v>7.3378563872204969</v>
      </c>
      <c r="HE50" s="176">
        <f t="shared" si="285"/>
        <v>6.9886159582249539</v>
      </c>
      <c r="HF50" s="176">
        <f t="shared" si="285"/>
        <v>6.655997396816983</v>
      </c>
      <c r="HG50" s="176">
        <f t="shared" si="285"/>
        <v>6.3392095961854569</v>
      </c>
      <c r="HH50" s="176">
        <f t="shared" si="285"/>
        <v>6.0374991017254986</v>
      </c>
      <c r="HI50" s="176">
        <f t="shared" si="285"/>
        <v>5.7501483190065814</v>
      </c>
      <c r="HJ50" s="176">
        <f t="shared" si="285"/>
        <v>5.4764738070312209</v>
      </c>
      <c r="HK50" s="176">
        <f t="shared" si="285"/>
        <v>5.2158246527248764</v>
      </c>
      <c r="HL50" s="176">
        <f t="shared" si="285"/>
        <v>4.9675809227909413</v>
      </c>
      <c r="HM50" s="176">
        <f t="shared" si="285"/>
        <v>4.7311521892486734</v>
      </c>
      <c r="HN50" s="176">
        <f t="shared" si="286"/>
        <v>0</v>
      </c>
      <c r="HO50" s="176">
        <f t="shared" si="286"/>
        <v>0</v>
      </c>
      <c r="HP50" s="176">
        <f t="shared" si="286"/>
        <v>0</v>
      </c>
      <c r="HQ50" s="176">
        <f t="shared" si="286"/>
        <v>0</v>
      </c>
      <c r="HR50" s="176">
        <f t="shared" si="286"/>
        <v>0</v>
      </c>
      <c r="HS50" s="176">
        <f t="shared" si="286"/>
        <v>0</v>
      </c>
      <c r="HT50" s="176">
        <f t="shared" si="286"/>
        <v>0</v>
      </c>
      <c r="HU50" s="176">
        <f t="shared" si="286"/>
        <v>0</v>
      </c>
      <c r="HV50" s="176">
        <f t="shared" si="286"/>
        <v>0</v>
      </c>
      <c r="HW50" s="176">
        <f t="shared" si="286"/>
        <v>0</v>
      </c>
      <c r="HX50" s="176">
        <f t="shared" si="286"/>
        <v>0</v>
      </c>
      <c r="HY50" s="176">
        <f t="shared" si="286"/>
        <v>0</v>
      </c>
      <c r="HZ50" s="176">
        <f t="shared" si="286"/>
        <v>0</v>
      </c>
      <c r="IA50" s="176">
        <f t="shared" si="286"/>
        <v>0</v>
      </c>
      <c r="IB50" s="176">
        <f t="shared" si="286"/>
        <v>0</v>
      </c>
      <c r="IC50" s="176"/>
      <c r="ID50" s="176"/>
    </row>
    <row r="51" spans="1:238" s="144" customFormat="1">
      <c r="A51" s="185" t="s">
        <v>280</v>
      </c>
      <c r="B51" s="226">
        <f t="shared" si="261"/>
        <v>1125.4581996515392</v>
      </c>
      <c r="C51" s="329">
        <f t="shared" si="262"/>
        <v>936.30280741360241</v>
      </c>
      <c r="D51" s="331">
        <f>SUM(B51:C51)</f>
        <v>2061.7610070651417</v>
      </c>
      <c r="E51" s="227">
        <f t="shared" si="263"/>
        <v>0</v>
      </c>
      <c r="F51" s="228">
        <f t="shared" si="264"/>
        <v>0</v>
      </c>
      <c r="G51" s="227">
        <f t="shared" si="265"/>
        <v>0</v>
      </c>
      <c r="H51" s="228">
        <f t="shared" si="266"/>
        <v>0</v>
      </c>
      <c r="I51" s="227">
        <f t="shared" si="311"/>
        <v>1125.4581996515392</v>
      </c>
      <c r="J51" s="176">
        <f t="shared" si="311"/>
        <v>936.30280741360241</v>
      </c>
      <c r="K51" s="228">
        <f>SUM(I51:J51)</f>
        <v>2061.7610070651417</v>
      </c>
      <c r="L51" s="227">
        <f t="shared" si="267"/>
        <v>900.3665597212314</v>
      </c>
      <c r="M51" s="176">
        <f t="shared" si="268"/>
        <v>749.04224593088202</v>
      </c>
      <c r="N51" s="228">
        <f>SUM(L51:M51)</f>
        <v>1649.4088056521134</v>
      </c>
      <c r="O51" s="330"/>
      <c r="P51" s="176">
        <f t="shared" ref="P51:Y65" si="312">IF(P$1&gt;VLOOKUP($A51,input,7,FALSE),0,IF(VLOOKUP($A51,input,2,FALSE)="R",(VLOOKUP($A51,input,5,FALSE)*VLOOKUP(P$1,CS_RATE,8,FALSE))/((1+Discount_Rate)^(P$1-1)),IF(VLOOKUP($A51,input,2,FALSE)="C",VLOOKUP($A51,input,5,FALSE)*VLOOKUP(P$1,CS_RATE,6,FALSE)/((1+Discount_Rate)^(P$1-1)),0)))</f>
        <v>17.171515785979139</v>
      </c>
      <c r="Q51" s="176">
        <f t="shared" si="312"/>
        <v>16.356172690145023</v>
      </c>
      <c r="R51" s="176">
        <f t="shared" si="312"/>
        <v>15.592302622356398</v>
      </c>
      <c r="S51" s="176">
        <f t="shared" si="312"/>
        <v>14.862019683235411</v>
      </c>
      <c r="T51" s="176">
        <f t="shared" si="312"/>
        <v>14.156906546251548</v>
      </c>
      <c r="U51" s="176">
        <f t="shared" si="312"/>
        <v>13.482666701499804</v>
      </c>
      <c r="V51" s="176">
        <f t="shared" si="312"/>
        <v>12.844714850056384</v>
      </c>
      <c r="W51" s="176">
        <f t="shared" si="312"/>
        <v>12.232437778943243</v>
      </c>
      <c r="X51" s="176">
        <f t="shared" si="312"/>
        <v>11.64877068247478</v>
      </c>
      <c r="Y51" s="176">
        <f t="shared" si="312"/>
        <v>11.09251272593216</v>
      </c>
      <c r="Z51" s="176">
        <f t="shared" ref="Z51:AI65" si="313">IF(Z$1&gt;VLOOKUP($A51,input,7,FALSE),0,IF(VLOOKUP($A51,input,2,FALSE)="R",(VLOOKUP($A51,input,5,FALSE)*VLOOKUP(Z$1,CS_RATE,8,FALSE))/((1+Discount_Rate)^(Z$1-1)),IF(VLOOKUP($A51,input,2,FALSE)="C",VLOOKUP($A51,input,5,FALSE)*VLOOKUP(Z$1,CS_RATE,6,FALSE)/((1+Discount_Rate)^(Z$1-1)),0)))</f>
        <v>10.563707413402348</v>
      </c>
      <c r="AA51" s="176">
        <f t="shared" si="313"/>
        <v>10.060111452934491</v>
      </c>
      <c r="AB51" s="176">
        <f t="shared" si="313"/>
        <v>9.5813070918019001</v>
      </c>
      <c r="AC51" s="176">
        <f t="shared" si="313"/>
        <v>9.1252911080458556</v>
      </c>
      <c r="AD51" s="176">
        <f t="shared" si="313"/>
        <v>8.6909789038940488</v>
      </c>
      <c r="AE51" s="176">
        <f t="shared" si="313"/>
        <v>8.2773375022889013</v>
      </c>
      <c r="AF51" s="176">
        <f t="shared" si="313"/>
        <v>7.883383090033738</v>
      </c>
      <c r="AG51" s="176">
        <f t="shared" si="313"/>
        <v>7.5081786778712818</v>
      </c>
      <c r="AH51" s="176">
        <f t="shared" si="313"/>
        <v>7.1508318719292001</v>
      </c>
      <c r="AI51" s="176">
        <f t="shared" si="313"/>
        <v>6.810492751232192</v>
      </c>
      <c r="AJ51" s="176">
        <f t="shared" ref="AJ51:AX65" si="314">IF(AJ$1&gt;VLOOKUP($A51,input,7,FALSE),0,IF(VLOOKUP($A51,input,2,FALSE)="R",(VLOOKUP($A51,input,5,FALSE)*VLOOKUP(AJ$1,CS_RATE,8,FALSE))/((1+Discount_Rate)^(AJ$1-1)),IF(VLOOKUP($A51,input,2,FALSE)="C",VLOOKUP($A51,input,5,FALSE)*VLOOKUP(AJ$1,CS_RATE,6,FALSE)/((1+Discount_Rate)^(AJ$1-1)),0)))</f>
        <v>0</v>
      </c>
      <c r="AK51" s="176">
        <f t="shared" si="314"/>
        <v>0</v>
      </c>
      <c r="AL51" s="176">
        <f t="shared" si="314"/>
        <v>0</v>
      </c>
      <c r="AM51" s="176">
        <f t="shared" si="314"/>
        <v>0</v>
      </c>
      <c r="AN51" s="176">
        <f t="shared" si="314"/>
        <v>0</v>
      </c>
      <c r="AO51" s="176">
        <f t="shared" si="314"/>
        <v>0</v>
      </c>
      <c r="AP51" s="176">
        <f t="shared" si="314"/>
        <v>0</v>
      </c>
      <c r="AQ51" s="176">
        <f t="shared" si="314"/>
        <v>0</v>
      </c>
      <c r="AR51" s="176">
        <f t="shared" si="314"/>
        <v>0</v>
      </c>
      <c r="AS51" s="176">
        <f t="shared" si="314"/>
        <v>0</v>
      </c>
      <c r="AT51" s="176">
        <f t="shared" si="314"/>
        <v>0</v>
      </c>
      <c r="AU51" s="176">
        <f t="shared" si="314"/>
        <v>0</v>
      </c>
      <c r="AV51" s="176">
        <f t="shared" si="314"/>
        <v>0</v>
      </c>
      <c r="AW51" s="176">
        <f t="shared" si="314"/>
        <v>0</v>
      </c>
      <c r="AX51" s="176">
        <f t="shared" si="314"/>
        <v>0</v>
      </c>
      <c r="AY51" s="187"/>
      <c r="AZ51" s="176">
        <f t="shared" ref="AZ51:BI65" si="315">IF(AZ$1&gt;VLOOKUP($A51,input,7,FALSE),0,IF(VLOOKUP($A51,input,2,FALSE)="R",(VLOOKUP($A51,input,6,FALSE)*VLOOKUP(AZ$1,CS_RATE,9,FALSE))/((1+Discount_Rate)^(AZ$1-1)),IF(VLOOKUP($A51,input,2,FALSE)="C",VLOOKUP($A51,input,6,FALSE)*VLOOKUP(AZ$1,CS_RATE,7,FALSE)/((1+Discount_Rate)^(AZ$1-1)),0)))</f>
        <v>14.285504733038691</v>
      </c>
      <c r="BA51" s="176">
        <f t="shared" si="315"/>
        <v>13.607196085173182</v>
      </c>
      <c r="BB51" s="176">
        <f t="shared" si="315"/>
        <v>12.971709410331638</v>
      </c>
      <c r="BC51" s="176">
        <f t="shared" si="315"/>
        <v>12.364164886406234</v>
      </c>
      <c r="BD51" s="176">
        <f t="shared" si="315"/>
        <v>11.777559884188816</v>
      </c>
      <c r="BE51" s="176">
        <f t="shared" si="315"/>
        <v>11.216639310055871</v>
      </c>
      <c r="BF51" s="176">
        <f t="shared" si="315"/>
        <v>10.685907818041226</v>
      </c>
      <c r="BG51" s="176">
        <f t="shared" si="315"/>
        <v>10.176535954407631</v>
      </c>
      <c r="BH51" s="176">
        <f t="shared" si="315"/>
        <v>9.6909655963191934</v>
      </c>
      <c r="BI51" s="176">
        <f t="shared" si="315"/>
        <v>9.2281977329562839</v>
      </c>
      <c r="BJ51" s="176">
        <f t="shared" ref="BJ51:BS65" si="316">IF(BJ$1&gt;VLOOKUP($A51,input,7,FALSE),0,IF(VLOOKUP($A51,input,2,FALSE)="R",(VLOOKUP($A51,input,6,FALSE)*VLOOKUP(BJ$1,CS_RATE,9,FALSE))/((1+Discount_Rate)^(BJ$1-1)),IF(VLOOKUP($A51,input,2,FALSE)="C",VLOOKUP($A51,input,6,FALSE)*VLOOKUP(BJ$1,CS_RATE,7,FALSE)/((1+Discount_Rate)^(BJ$1-1)),0)))</f>
        <v>8.7882685566881769</v>
      </c>
      <c r="BK51" s="176">
        <f t="shared" si="316"/>
        <v>8.3693118049099269</v>
      </c>
      <c r="BL51" s="176">
        <f t="shared" si="316"/>
        <v>7.9709799364592602</v>
      </c>
      <c r="BM51" s="176">
        <f t="shared" si="316"/>
        <v>7.5916064102381551</v>
      </c>
      <c r="BN51" s="176">
        <f t="shared" si="316"/>
        <v>7.2302889164678597</v>
      </c>
      <c r="BO51" s="176">
        <f t="shared" si="316"/>
        <v>6.8861680902076658</v>
      </c>
      <c r="BP51" s="176">
        <f t="shared" si="316"/>
        <v>6.5584254674237261</v>
      </c>
      <c r="BQ51" s="176">
        <f t="shared" si="316"/>
        <v>6.2462815383373789</v>
      </c>
      <c r="BR51" s="176">
        <f t="shared" si="316"/>
        <v>5.9489938934231139</v>
      </c>
      <c r="BS51" s="176">
        <f t="shared" si="316"/>
        <v>5.6658554576465141</v>
      </c>
      <c r="BT51" s="176">
        <f t="shared" ref="BT51:CH65" si="317">IF(BT$1&gt;VLOOKUP($A51,input,7,FALSE),0,IF(VLOOKUP($A51,input,2,FALSE)="R",(VLOOKUP($A51,input,6,FALSE)*VLOOKUP(BT$1,CS_RATE,9,FALSE))/((1+Discount_Rate)^(BT$1-1)),IF(VLOOKUP($A51,input,2,FALSE)="C",VLOOKUP($A51,input,6,FALSE)*VLOOKUP(BT$1,CS_RATE,7,FALSE)/((1+Discount_Rate)^(BT$1-1)),0)))</f>
        <v>0</v>
      </c>
      <c r="BU51" s="176">
        <f t="shared" si="317"/>
        <v>0</v>
      </c>
      <c r="BV51" s="176">
        <f t="shared" si="317"/>
        <v>0</v>
      </c>
      <c r="BW51" s="176">
        <f t="shared" si="317"/>
        <v>0</v>
      </c>
      <c r="BX51" s="176">
        <f t="shared" si="317"/>
        <v>0</v>
      </c>
      <c r="BY51" s="176">
        <f t="shared" si="317"/>
        <v>0</v>
      </c>
      <c r="BZ51" s="176">
        <f t="shared" si="317"/>
        <v>0</v>
      </c>
      <c r="CA51" s="176">
        <f t="shared" si="317"/>
        <v>0</v>
      </c>
      <c r="CB51" s="176">
        <f t="shared" si="317"/>
        <v>0</v>
      </c>
      <c r="CC51" s="176">
        <f t="shared" si="317"/>
        <v>0</v>
      </c>
      <c r="CD51" s="176">
        <f t="shared" si="317"/>
        <v>0</v>
      </c>
      <c r="CE51" s="176">
        <f t="shared" si="317"/>
        <v>0</v>
      </c>
      <c r="CF51" s="176">
        <f t="shared" si="317"/>
        <v>0</v>
      </c>
      <c r="CG51" s="176">
        <f t="shared" si="317"/>
        <v>0</v>
      </c>
      <c r="CH51" s="176">
        <f t="shared" si="317"/>
        <v>0</v>
      </c>
      <c r="CJ51" s="176">
        <v>0</v>
      </c>
      <c r="CK51" s="176">
        <f t="shared" ref="CK51:CT65" si="318">IF(CK$1-1&gt;VLOOKUP($A51,input,7,FALSE),0,IF(VLOOKUP($A51,input,2,FALSE)="R",(VLOOKUP($A51,input,19,FALSE)*VLOOKUP(CK$1,CS_RATE,8,FALSE))/((1+Discount_Rate)^(CK$1-1)),IF(VLOOKUP($A51,input,2,FALSE)="C",VLOOKUP($A51,input,19,FALSE)*VLOOKUP(CK$1,CS_RATE,6,FALSE)/((1+Discount_Rate)^(CK$1-1)),0)))</f>
        <v>16.356172690145023</v>
      </c>
      <c r="CL51" s="176">
        <f t="shared" si="318"/>
        <v>15.592302622356398</v>
      </c>
      <c r="CM51" s="176">
        <f t="shared" si="318"/>
        <v>14.862019683235411</v>
      </c>
      <c r="CN51" s="176">
        <f t="shared" si="318"/>
        <v>14.156906546251548</v>
      </c>
      <c r="CO51" s="176">
        <f t="shared" si="318"/>
        <v>13.482666701499804</v>
      </c>
      <c r="CP51" s="176">
        <f t="shared" si="318"/>
        <v>12.844714850056384</v>
      </c>
      <c r="CQ51" s="176">
        <f t="shared" si="318"/>
        <v>12.232437778943243</v>
      </c>
      <c r="CR51" s="176">
        <f t="shared" si="318"/>
        <v>11.64877068247478</v>
      </c>
      <c r="CS51" s="176">
        <f t="shared" si="318"/>
        <v>11.09251272593216</v>
      </c>
      <c r="CT51" s="176">
        <f t="shared" si="318"/>
        <v>10.563707413402348</v>
      </c>
      <c r="CU51" s="176">
        <f t="shared" ref="CU51:DD65" si="319">IF(CU$1-1&gt;VLOOKUP($A51,input,7,FALSE),0,IF(VLOOKUP($A51,input,2,FALSE)="R",(VLOOKUP($A51,input,19,FALSE)*VLOOKUP(CU$1,CS_RATE,8,FALSE))/((1+Discount_Rate)^(CU$1-1)),IF(VLOOKUP($A51,input,2,FALSE)="C",VLOOKUP($A51,input,19,FALSE)*VLOOKUP(CU$1,CS_RATE,6,FALSE)/((1+Discount_Rate)^(CU$1-1)),0)))</f>
        <v>10.060111452934491</v>
      </c>
      <c r="CV51" s="176">
        <f t="shared" si="319"/>
        <v>9.5813070918019001</v>
      </c>
      <c r="CW51" s="176">
        <f t="shared" si="319"/>
        <v>9.1252911080458556</v>
      </c>
      <c r="CX51" s="176">
        <f t="shared" si="319"/>
        <v>8.6909789038940488</v>
      </c>
      <c r="CY51" s="176">
        <f t="shared" si="319"/>
        <v>8.2773375022889013</v>
      </c>
      <c r="CZ51" s="176">
        <f t="shared" si="319"/>
        <v>7.883383090033738</v>
      </c>
      <c r="DA51" s="176">
        <f t="shared" si="319"/>
        <v>7.5081786778712818</v>
      </c>
      <c r="DB51" s="176">
        <f t="shared" si="319"/>
        <v>7.1508318719292001</v>
      </c>
      <c r="DC51" s="176">
        <f t="shared" si="319"/>
        <v>6.810492751232192</v>
      </c>
      <c r="DD51" s="176">
        <f t="shared" si="319"/>
        <v>6.486351846232508</v>
      </c>
      <c r="DE51" s="176">
        <f t="shared" ref="DE51:DS65" si="320">IF(DE$1-1&gt;VLOOKUP($A51,input,7,FALSE),0,IF(VLOOKUP($A51,input,2,FALSE)="R",(VLOOKUP($A51,input,19,FALSE)*VLOOKUP(DE$1,CS_RATE,8,FALSE))/((1+Discount_Rate)^(DE$1-1)),IF(VLOOKUP($A51,input,2,FALSE)="C",VLOOKUP($A51,input,19,FALSE)*VLOOKUP(DE$1,CS_RATE,6,FALSE)/((1+Discount_Rate)^(DE$1-1)),0)))</f>
        <v>0</v>
      </c>
      <c r="DF51" s="176">
        <f t="shared" si="320"/>
        <v>0</v>
      </c>
      <c r="DG51" s="176">
        <f t="shared" si="320"/>
        <v>0</v>
      </c>
      <c r="DH51" s="176">
        <f t="shared" si="320"/>
        <v>0</v>
      </c>
      <c r="DI51" s="176">
        <f t="shared" si="320"/>
        <v>0</v>
      </c>
      <c r="DJ51" s="176">
        <f t="shared" si="320"/>
        <v>0</v>
      </c>
      <c r="DK51" s="176">
        <f t="shared" si="320"/>
        <v>0</v>
      </c>
      <c r="DL51" s="176">
        <f t="shared" si="320"/>
        <v>0</v>
      </c>
      <c r="DM51" s="176">
        <f t="shared" si="320"/>
        <v>0</v>
      </c>
      <c r="DN51" s="176">
        <f t="shared" si="320"/>
        <v>0</v>
      </c>
      <c r="DO51" s="176">
        <f t="shared" si="320"/>
        <v>0</v>
      </c>
      <c r="DP51" s="176">
        <f t="shared" si="320"/>
        <v>0</v>
      </c>
      <c r="DQ51" s="176">
        <f t="shared" si="320"/>
        <v>0</v>
      </c>
      <c r="DR51" s="176">
        <f t="shared" si="320"/>
        <v>0</v>
      </c>
      <c r="DS51" s="176">
        <f t="shared" si="320"/>
        <v>0</v>
      </c>
      <c r="DT51" s="187"/>
      <c r="DU51" s="176">
        <v>0</v>
      </c>
      <c r="DV51" s="176">
        <f t="shared" ref="DV51:EE65" si="321">IF(DV$1-1&gt;VLOOKUP($A51,input,7,FALSE),0,IF(VLOOKUP($A51,input,2,FALSE)="R",(VLOOKUP($A51,input,20,FALSE)*VLOOKUP(DV$1,CS_RATE,9,FALSE))/((1+Discount_Rate)^(DV$1-1)),IF(VLOOKUP($A51,input,2,FALSE)="C",VLOOKUP($A51,input,20,FALSE)*VLOOKUP(DV$1,CS_RATE,7,FALSE)/((1+Discount_Rate)^(DV$1-1)),0)))</f>
        <v>13.607196085173182</v>
      </c>
      <c r="DW51" s="176">
        <f t="shared" si="321"/>
        <v>12.971709410331638</v>
      </c>
      <c r="DX51" s="176">
        <f t="shared" si="321"/>
        <v>12.364164886406234</v>
      </c>
      <c r="DY51" s="176">
        <f t="shared" si="321"/>
        <v>11.777559884188816</v>
      </c>
      <c r="DZ51" s="176">
        <f t="shared" si="321"/>
        <v>11.216639310055871</v>
      </c>
      <c r="EA51" s="176">
        <f t="shared" si="321"/>
        <v>10.685907818041226</v>
      </c>
      <c r="EB51" s="176">
        <f t="shared" si="321"/>
        <v>10.176535954407631</v>
      </c>
      <c r="EC51" s="176">
        <f t="shared" si="321"/>
        <v>9.6909655963191934</v>
      </c>
      <c r="ED51" s="176">
        <f t="shared" si="321"/>
        <v>9.2281977329562839</v>
      </c>
      <c r="EE51" s="176">
        <f t="shared" si="321"/>
        <v>8.7882685566881769</v>
      </c>
      <c r="EF51" s="176">
        <f t="shared" ref="EF51:EO65" si="322">IF(EF$1-1&gt;VLOOKUP($A51,input,7,FALSE),0,IF(VLOOKUP($A51,input,2,FALSE)="R",(VLOOKUP($A51,input,20,FALSE)*VLOOKUP(EF$1,CS_RATE,9,FALSE))/((1+Discount_Rate)^(EF$1-1)),IF(VLOOKUP($A51,input,2,FALSE)="C",VLOOKUP($A51,input,20,FALSE)*VLOOKUP(EF$1,CS_RATE,7,FALSE)/((1+Discount_Rate)^(EF$1-1)),0)))</f>
        <v>8.3693118049099269</v>
      </c>
      <c r="EG51" s="176">
        <f t="shared" si="322"/>
        <v>7.9709799364592602</v>
      </c>
      <c r="EH51" s="176">
        <f t="shared" si="322"/>
        <v>7.5916064102381551</v>
      </c>
      <c r="EI51" s="176">
        <f t="shared" si="322"/>
        <v>7.2302889164678597</v>
      </c>
      <c r="EJ51" s="176">
        <f t="shared" si="322"/>
        <v>6.8861680902076658</v>
      </c>
      <c r="EK51" s="176">
        <f t="shared" si="322"/>
        <v>6.5584254674237261</v>
      </c>
      <c r="EL51" s="176">
        <f t="shared" si="322"/>
        <v>6.2462815383373789</v>
      </c>
      <c r="EM51" s="176">
        <f t="shared" si="322"/>
        <v>5.9489938934231139</v>
      </c>
      <c r="EN51" s="176">
        <f t="shared" si="322"/>
        <v>5.6658554576465141</v>
      </c>
      <c r="EO51" s="176">
        <f t="shared" si="322"/>
        <v>5.3961928087424873</v>
      </c>
      <c r="EP51" s="176">
        <f t="shared" ref="EP51:FD65" si="323">IF(EP$1-1&gt;VLOOKUP($A51,input,7,FALSE),0,IF(VLOOKUP($A51,input,2,FALSE)="R",(VLOOKUP($A51,input,20,FALSE)*VLOOKUP(EP$1,CS_RATE,9,FALSE))/((1+Discount_Rate)^(EP$1-1)),IF(VLOOKUP($A51,input,2,FALSE)="C",VLOOKUP($A51,input,20,FALSE)*VLOOKUP(EP$1,CS_RATE,7,FALSE)/((1+Discount_Rate)^(EP$1-1)),0)))</f>
        <v>0</v>
      </c>
      <c r="EQ51" s="176">
        <f t="shared" si="323"/>
        <v>0</v>
      </c>
      <c r="ER51" s="176">
        <f t="shared" si="323"/>
        <v>0</v>
      </c>
      <c r="ES51" s="176">
        <f t="shared" si="323"/>
        <v>0</v>
      </c>
      <c r="ET51" s="176">
        <f t="shared" si="323"/>
        <v>0</v>
      </c>
      <c r="EU51" s="176">
        <f t="shared" si="323"/>
        <v>0</v>
      </c>
      <c r="EV51" s="176">
        <f t="shared" si="323"/>
        <v>0</v>
      </c>
      <c r="EW51" s="176">
        <f t="shared" si="323"/>
        <v>0</v>
      </c>
      <c r="EX51" s="176">
        <f t="shared" si="323"/>
        <v>0</v>
      </c>
      <c r="EY51" s="176">
        <f t="shared" si="323"/>
        <v>0</v>
      </c>
      <c r="EZ51" s="176">
        <f t="shared" si="323"/>
        <v>0</v>
      </c>
      <c r="FA51" s="176">
        <f t="shared" si="323"/>
        <v>0</v>
      </c>
      <c r="FB51" s="176">
        <f t="shared" si="323"/>
        <v>0</v>
      </c>
      <c r="FC51" s="176">
        <f t="shared" si="323"/>
        <v>0</v>
      </c>
      <c r="FD51" s="176">
        <f t="shared" si="323"/>
        <v>0</v>
      </c>
      <c r="FF51" s="176">
        <v>0</v>
      </c>
      <c r="FG51" s="176">
        <v>0</v>
      </c>
      <c r="FH51" s="176">
        <f t="shared" ref="FH51:FQ65" si="324">IF(FH$1-2&gt;VLOOKUP($A51,input,7,FALSE),0,IF(VLOOKUP($A51,input,2,FALSE)="R",(VLOOKUP($A51,input,33,FALSE)*VLOOKUP(FH$1,CS_RATE,8,FALSE))/((1+Discount_Rate)^(FH$1-1)),IF(VLOOKUP($A51,input,2,FALSE)="C",VLOOKUP($A51,input,33,FALSE)*VLOOKUP(FH$1,CS_RATE,6,FALSE)/((1+Discount_Rate)^(FH$1-1)),0)))</f>
        <v>15.592302622356398</v>
      </c>
      <c r="FI51" s="176">
        <f t="shared" si="324"/>
        <v>14.862019683235411</v>
      </c>
      <c r="FJ51" s="176">
        <f t="shared" si="324"/>
        <v>14.156906546251548</v>
      </c>
      <c r="FK51" s="176">
        <f t="shared" si="324"/>
        <v>13.482666701499804</v>
      </c>
      <c r="FL51" s="176">
        <f t="shared" si="324"/>
        <v>12.844714850056384</v>
      </c>
      <c r="FM51" s="176">
        <f t="shared" si="324"/>
        <v>12.232437778943243</v>
      </c>
      <c r="FN51" s="176">
        <f t="shared" si="324"/>
        <v>11.64877068247478</v>
      </c>
      <c r="FO51" s="176">
        <f t="shared" si="324"/>
        <v>11.09251272593216</v>
      </c>
      <c r="FP51" s="176">
        <f t="shared" si="324"/>
        <v>10.563707413402348</v>
      </c>
      <c r="FQ51" s="176">
        <f t="shared" si="324"/>
        <v>10.060111452934491</v>
      </c>
      <c r="FR51" s="176">
        <f t="shared" ref="FR51:GA65" si="325">IF(FR$1-2&gt;VLOOKUP($A51,input,7,FALSE),0,IF(VLOOKUP($A51,input,2,FALSE)="R",(VLOOKUP($A51,input,33,FALSE)*VLOOKUP(FR$1,CS_RATE,8,FALSE))/((1+Discount_Rate)^(FR$1-1)),IF(VLOOKUP($A51,input,2,FALSE)="C",VLOOKUP($A51,input,33,FALSE)*VLOOKUP(FR$1,CS_RATE,6,FALSE)/((1+Discount_Rate)^(FR$1-1)),0)))</f>
        <v>9.5813070918019001</v>
      </c>
      <c r="FS51" s="176">
        <f t="shared" si="325"/>
        <v>9.1252911080458556</v>
      </c>
      <c r="FT51" s="176">
        <f t="shared" si="325"/>
        <v>8.6909789038940488</v>
      </c>
      <c r="FU51" s="176">
        <f t="shared" si="325"/>
        <v>8.2773375022889013</v>
      </c>
      <c r="FV51" s="176">
        <f t="shared" si="325"/>
        <v>7.883383090033738</v>
      </c>
      <c r="FW51" s="176">
        <f t="shared" si="325"/>
        <v>7.5081786778712818</v>
      </c>
      <c r="FX51" s="176">
        <f t="shared" si="325"/>
        <v>7.1508318719292001</v>
      </c>
      <c r="FY51" s="176">
        <f t="shared" si="325"/>
        <v>6.810492751232192</v>
      </c>
      <c r="FZ51" s="176">
        <f t="shared" si="325"/>
        <v>6.486351846232508</v>
      </c>
      <c r="GA51" s="176">
        <f t="shared" si="325"/>
        <v>6.177638213550968</v>
      </c>
      <c r="GB51" s="176">
        <f t="shared" ref="GB51:GP65" si="326">IF(GB$1-2&gt;VLOOKUP($A51,input,7,FALSE),0,IF(VLOOKUP($A51,input,2,FALSE)="R",(VLOOKUP($A51,input,33,FALSE)*VLOOKUP(GB$1,CS_RATE,8,FALSE))/((1+Discount_Rate)^(GB$1-1)),IF(VLOOKUP($A51,input,2,FALSE)="C",VLOOKUP($A51,input,33,FALSE)*VLOOKUP(GB$1,CS_RATE,6,FALSE)/((1+Discount_Rate)^(GB$1-1)),0)))</f>
        <v>0</v>
      </c>
      <c r="GC51" s="176">
        <f t="shared" si="326"/>
        <v>0</v>
      </c>
      <c r="GD51" s="176">
        <f t="shared" si="326"/>
        <v>0</v>
      </c>
      <c r="GE51" s="176">
        <f t="shared" si="326"/>
        <v>0</v>
      </c>
      <c r="GF51" s="176">
        <f t="shared" si="326"/>
        <v>0</v>
      </c>
      <c r="GG51" s="176">
        <f t="shared" si="326"/>
        <v>0</v>
      </c>
      <c r="GH51" s="176">
        <f t="shared" si="326"/>
        <v>0</v>
      </c>
      <c r="GI51" s="176">
        <f t="shared" si="326"/>
        <v>0</v>
      </c>
      <c r="GJ51" s="176">
        <f t="shared" si="326"/>
        <v>0</v>
      </c>
      <c r="GK51" s="176">
        <f t="shared" si="326"/>
        <v>0</v>
      </c>
      <c r="GL51" s="176">
        <f t="shared" si="326"/>
        <v>0</v>
      </c>
      <c r="GM51" s="176">
        <f t="shared" si="326"/>
        <v>0</v>
      </c>
      <c r="GN51" s="176">
        <f t="shared" si="326"/>
        <v>0</v>
      </c>
      <c r="GO51" s="176">
        <f t="shared" si="326"/>
        <v>0</v>
      </c>
      <c r="GP51" s="176">
        <f t="shared" si="326"/>
        <v>0</v>
      </c>
      <c r="GQ51" s="187"/>
      <c r="GR51" s="176">
        <v>0</v>
      </c>
      <c r="GS51" s="176">
        <v>0</v>
      </c>
      <c r="GT51" s="176">
        <f t="shared" ref="GT51:HC65" si="327">IF(GT$1-2&gt;VLOOKUP($A51,input,7,FALSE),0,IF(VLOOKUP($A51,input,2,FALSE)="R",(VLOOKUP($A51,input,34,FALSE)*VLOOKUP(GT$1,CS_RATE,9,FALSE))/((1+Discount_Rate)^(GT$1-1)),IF(VLOOKUP($A51,input,2,FALSE)="C",VLOOKUP($A51,input,34,FALSE)*VLOOKUP(GT$1,CS_RATE,7,FALSE)/((1+Discount_Rate)^(GT$1-1)),0)))</f>
        <v>12.971709410331638</v>
      </c>
      <c r="GU51" s="176">
        <f t="shared" si="327"/>
        <v>12.364164886406234</v>
      </c>
      <c r="GV51" s="176">
        <f t="shared" si="327"/>
        <v>11.777559884188816</v>
      </c>
      <c r="GW51" s="176">
        <f t="shared" si="327"/>
        <v>11.216639310055871</v>
      </c>
      <c r="GX51" s="176">
        <f t="shared" si="327"/>
        <v>10.685907818041226</v>
      </c>
      <c r="GY51" s="176">
        <f t="shared" si="327"/>
        <v>10.176535954407631</v>
      </c>
      <c r="GZ51" s="176">
        <f t="shared" si="327"/>
        <v>9.6909655963191934</v>
      </c>
      <c r="HA51" s="176">
        <f t="shared" si="327"/>
        <v>9.2281977329562839</v>
      </c>
      <c r="HB51" s="176">
        <f t="shared" si="327"/>
        <v>8.7882685566881769</v>
      </c>
      <c r="HC51" s="176">
        <f t="shared" si="327"/>
        <v>8.3693118049099269</v>
      </c>
      <c r="HD51" s="176">
        <f t="shared" ref="HD51:HM65" si="328">IF(HD$1-2&gt;VLOOKUP($A51,input,7,FALSE),0,IF(VLOOKUP($A51,input,2,FALSE)="R",(VLOOKUP($A51,input,34,FALSE)*VLOOKUP(HD$1,CS_RATE,9,FALSE))/((1+Discount_Rate)^(HD$1-1)),IF(VLOOKUP($A51,input,2,FALSE)="C",VLOOKUP($A51,input,34,FALSE)*VLOOKUP(HD$1,CS_RATE,7,FALSE)/((1+Discount_Rate)^(HD$1-1)),0)))</f>
        <v>7.9709799364592602</v>
      </c>
      <c r="HE51" s="176">
        <f t="shared" si="328"/>
        <v>7.5916064102381551</v>
      </c>
      <c r="HF51" s="176">
        <f t="shared" si="328"/>
        <v>7.2302889164678597</v>
      </c>
      <c r="HG51" s="176">
        <f t="shared" si="328"/>
        <v>6.8861680902076658</v>
      </c>
      <c r="HH51" s="176">
        <f t="shared" si="328"/>
        <v>6.5584254674237261</v>
      </c>
      <c r="HI51" s="176">
        <f t="shared" si="328"/>
        <v>6.2462815383373789</v>
      </c>
      <c r="HJ51" s="176">
        <f t="shared" si="328"/>
        <v>5.9489938934231139</v>
      </c>
      <c r="HK51" s="176">
        <f t="shared" si="328"/>
        <v>5.6658554576465141</v>
      </c>
      <c r="HL51" s="176">
        <f t="shared" si="328"/>
        <v>5.3961928087424873</v>
      </c>
      <c r="HM51" s="176">
        <f t="shared" si="328"/>
        <v>5.139364575533941</v>
      </c>
      <c r="HN51" s="176">
        <f t="shared" ref="HN51:IB65" si="329">IF(HN$1-2&gt;VLOOKUP($A51,input,7,FALSE),0,IF(VLOOKUP($A51,input,2,FALSE)="R",(VLOOKUP($A51,input,34,FALSE)*VLOOKUP(HN$1,CS_RATE,9,FALSE))/((1+Discount_Rate)^(HN$1-1)),IF(VLOOKUP($A51,input,2,FALSE)="C",VLOOKUP($A51,input,34,FALSE)*VLOOKUP(HN$1,CS_RATE,7,FALSE)/((1+Discount_Rate)^(HN$1-1)),0)))</f>
        <v>0</v>
      </c>
      <c r="HO51" s="176">
        <f t="shared" si="329"/>
        <v>0</v>
      </c>
      <c r="HP51" s="176">
        <f t="shared" si="329"/>
        <v>0</v>
      </c>
      <c r="HQ51" s="176">
        <f t="shared" si="329"/>
        <v>0</v>
      </c>
      <c r="HR51" s="176">
        <f t="shared" si="329"/>
        <v>0</v>
      </c>
      <c r="HS51" s="176">
        <f t="shared" si="329"/>
        <v>0</v>
      </c>
      <c r="HT51" s="176">
        <f t="shared" si="329"/>
        <v>0</v>
      </c>
      <c r="HU51" s="176">
        <f t="shared" si="329"/>
        <v>0</v>
      </c>
      <c r="HV51" s="176">
        <f t="shared" si="329"/>
        <v>0</v>
      </c>
      <c r="HW51" s="176">
        <f t="shared" si="329"/>
        <v>0</v>
      </c>
      <c r="HX51" s="176">
        <f t="shared" si="329"/>
        <v>0</v>
      </c>
      <c r="HY51" s="176">
        <f t="shared" si="329"/>
        <v>0</v>
      </c>
      <c r="HZ51" s="176">
        <f t="shared" si="329"/>
        <v>0</v>
      </c>
      <c r="IA51" s="176">
        <f t="shared" si="329"/>
        <v>0</v>
      </c>
      <c r="IB51" s="176">
        <f t="shared" si="329"/>
        <v>0</v>
      </c>
      <c r="IC51" s="176"/>
      <c r="ID51" s="176"/>
    </row>
    <row r="52" spans="1:238" s="144" customFormat="1">
      <c r="A52" s="185" t="s">
        <v>281</v>
      </c>
      <c r="B52" s="226">
        <f t="shared" ref="B52" si="330">SUM(P52:AX52)*VLOOKUP($A52,input,12,FALSE)</f>
        <v>4431.0897117709183</v>
      </c>
      <c r="C52" s="329">
        <f t="shared" ref="C52" si="331">SUM(AZ52:CH52)*VLOOKUP($A52,input,12,FALSE)</f>
        <v>3686.3579103312713</v>
      </c>
      <c r="D52" s="331">
        <f>SUM(B52:C52)</f>
        <v>8117.4476221021896</v>
      </c>
      <c r="E52" s="227">
        <f t="shared" ref="E52" si="332">IF(Years&gt;1,SUM(CJ52:DS52)*VLOOKUP($A52,input,26,FALSE),0)</f>
        <v>0</v>
      </c>
      <c r="F52" s="228">
        <f t="shared" ref="F52" si="333">IF(Years&gt;1,SUM(DU52:FD52)*VLOOKUP($A52,input,26,FALSE),0)</f>
        <v>0</v>
      </c>
      <c r="G52" s="227">
        <f t="shared" ref="G52" si="334">IF(Years&gt;2,SUM(FF52:GP52)*VLOOKUP($A52,input,40,FALSE),0)</f>
        <v>0</v>
      </c>
      <c r="H52" s="228">
        <f t="shared" ref="H52" si="335">IF(Years&gt;2,SUM(GR52:IB52)*VLOOKUP($A52,input,40,FALSE),0)</f>
        <v>0</v>
      </c>
      <c r="I52" s="227">
        <f t="shared" ref="I52" si="336">B52+E52+G52</f>
        <v>4431.0897117709183</v>
      </c>
      <c r="J52" s="176">
        <f t="shared" ref="J52" si="337">C52+F52+H52</f>
        <v>3686.3579103312713</v>
      </c>
      <c r="K52" s="228">
        <f>SUM(I52:J52)</f>
        <v>8117.4476221021896</v>
      </c>
      <c r="L52" s="227">
        <f t="shared" ref="L52" si="338">(B52*VLOOKUP($A52,input,16,FALSE))+(E52*VLOOKUP($A52,input,30,FALSE))+(G52*VLOOKUP($A52,input,44,FALSE))</f>
        <v>3544.8717694167349</v>
      </c>
      <c r="M52" s="176">
        <f t="shared" ref="M52" si="339">(C52*(VLOOKUP($A52,input,16,FALSE))+(F52*VLOOKUP($A52,input,30,FALSE))+(H52*VLOOKUP($A52,input,44,FALSE)))</f>
        <v>2949.0863282650171</v>
      </c>
      <c r="N52" s="228">
        <f>SUM(L52:M52)</f>
        <v>6493.9580976817524</v>
      </c>
      <c r="O52" s="330"/>
      <c r="P52" s="176">
        <f t="shared" si="312"/>
        <v>67.606710723083594</v>
      </c>
      <c r="Q52" s="176">
        <f t="shared" si="312"/>
        <v>64.396588477199543</v>
      </c>
      <c r="R52" s="176">
        <f t="shared" si="312"/>
        <v>61.389122896020339</v>
      </c>
      <c r="S52" s="176">
        <f t="shared" si="312"/>
        <v>58.51389463856686</v>
      </c>
      <c r="T52" s="176">
        <f t="shared" si="312"/>
        <v>55.737763487813254</v>
      </c>
      <c r="U52" s="176">
        <f t="shared" si="312"/>
        <v>53.083184899047808</v>
      </c>
      <c r="V52" s="176">
        <f t="shared" si="312"/>
        <v>50.571477323936293</v>
      </c>
      <c r="W52" s="176">
        <f t="shared" si="312"/>
        <v>48.160855026810836</v>
      </c>
      <c r="X52" s="176">
        <f t="shared" si="312"/>
        <v>45.862874287000722</v>
      </c>
      <c r="Y52" s="176">
        <f t="shared" si="312"/>
        <v>43.672807246670054</v>
      </c>
      <c r="Z52" s="176">
        <f t="shared" si="313"/>
        <v>41.590825187624112</v>
      </c>
      <c r="AA52" s="176">
        <f t="shared" si="313"/>
        <v>39.60809594898209</v>
      </c>
      <c r="AB52" s="176">
        <f t="shared" si="313"/>
        <v>37.72297477858006</v>
      </c>
      <c r="AC52" s="176">
        <f t="shared" si="313"/>
        <v>35.927574705391976</v>
      </c>
      <c r="AD52" s="176">
        <f t="shared" si="313"/>
        <v>34.217625513045725</v>
      </c>
      <c r="AE52" s="176">
        <f t="shared" si="313"/>
        <v>32.589060223297452</v>
      </c>
      <c r="AF52" s="176">
        <f t="shared" si="313"/>
        <v>31.038005423047121</v>
      </c>
      <c r="AG52" s="176">
        <f t="shared" si="313"/>
        <v>29.560772051733224</v>
      </c>
      <c r="AH52" s="176">
        <f t="shared" si="313"/>
        <v>28.153846627195541</v>
      </c>
      <c r="AI52" s="176">
        <f t="shared" si="313"/>
        <v>26.813882889137034</v>
      </c>
      <c r="AJ52" s="176">
        <f t="shared" si="314"/>
        <v>0</v>
      </c>
      <c r="AK52" s="176">
        <f t="shared" si="314"/>
        <v>0</v>
      </c>
      <c r="AL52" s="176">
        <f t="shared" si="314"/>
        <v>0</v>
      </c>
      <c r="AM52" s="176">
        <f t="shared" si="314"/>
        <v>0</v>
      </c>
      <c r="AN52" s="176">
        <f t="shared" si="314"/>
        <v>0</v>
      </c>
      <c r="AO52" s="176">
        <f t="shared" si="314"/>
        <v>0</v>
      </c>
      <c r="AP52" s="176">
        <f t="shared" si="314"/>
        <v>0</v>
      </c>
      <c r="AQ52" s="176">
        <f t="shared" si="314"/>
        <v>0</v>
      </c>
      <c r="AR52" s="176">
        <f t="shared" si="314"/>
        <v>0</v>
      </c>
      <c r="AS52" s="176">
        <f t="shared" si="314"/>
        <v>0</v>
      </c>
      <c r="AT52" s="176">
        <f t="shared" si="314"/>
        <v>0</v>
      </c>
      <c r="AU52" s="176">
        <f t="shared" si="314"/>
        <v>0</v>
      </c>
      <c r="AV52" s="176">
        <f t="shared" si="314"/>
        <v>0</v>
      </c>
      <c r="AW52" s="176">
        <f t="shared" si="314"/>
        <v>0</v>
      </c>
      <c r="AX52" s="176">
        <f t="shared" si="314"/>
        <v>0</v>
      </c>
      <c r="AY52" s="187"/>
      <c r="AZ52" s="176">
        <f t="shared" si="315"/>
        <v>56.24407292036377</v>
      </c>
      <c r="BA52" s="176">
        <f t="shared" si="315"/>
        <v>53.573474872481853</v>
      </c>
      <c r="BB52" s="176">
        <f t="shared" si="315"/>
        <v>51.07147304982</v>
      </c>
      <c r="BC52" s="176">
        <f t="shared" si="315"/>
        <v>48.679483467050837</v>
      </c>
      <c r="BD52" s="176">
        <f t="shared" si="315"/>
        <v>46.369935772606254</v>
      </c>
      <c r="BE52" s="176">
        <f t="shared" si="315"/>
        <v>44.161511340734272</v>
      </c>
      <c r="BF52" s="176">
        <f t="shared" si="315"/>
        <v>42.071945637888028</v>
      </c>
      <c r="BG52" s="176">
        <f t="shared" si="315"/>
        <v>40.06647584335348</v>
      </c>
      <c r="BH52" s="176">
        <f t="shared" si="315"/>
        <v>38.154715976365296</v>
      </c>
      <c r="BI52" s="176">
        <f t="shared" si="315"/>
        <v>36.332732788610748</v>
      </c>
      <c r="BJ52" s="176">
        <f t="shared" si="316"/>
        <v>34.600668774618022</v>
      </c>
      <c r="BK52" s="176">
        <f t="shared" si="316"/>
        <v>32.951176191902519</v>
      </c>
      <c r="BL52" s="176">
        <f t="shared" si="316"/>
        <v>31.382886721259609</v>
      </c>
      <c r="BM52" s="176">
        <f t="shared" si="316"/>
        <v>29.889238952309086</v>
      </c>
      <c r="BN52" s="176">
        <f t="shared" si="316"/>
        <v>28.466680362550605</v>
      </c>
      <c r="BO52" s="176">
        <f t="shared" si="316"/>
        <v>27.111827509446186</v>
      </c>
      <c r="BP52" s="176">
        <f t="shared" si="316"/>
        <v>25.821457983171129</v>
      </c>
      <c r="BQ52" s="176">
        <f t="shared" si="316"/>
        <v>24.59250274236831</v>
      </c>
      <c r="BR52" s="176">
        <f t="shared" si="316"/>
        <v>23.42203881467729</v>
      </c>
      <c r="BS52" s="176">
        <f t="shared" si="316"/>
        <v>22.307282344676846</v>
      </c>
      <c r="BT52" s="176">
        <f t="shared" si="317"/>
        <v>0</v>
      </c>
      <c r="BU52" s="176">
        <f t="shared" si="317"/>
        <v>0</v>
      </c>
      <c r="BV52" s="176">
        <f t="shared" si="317"/>
        <v>0</v>
      </c>
      <c r="BW52" s="176">
        <f t="shared" si="317"/>
        <v>0</v>
      </c>
      <c r="BX52" s="176">
        <f t="shared" si="317"/>
        <v>0</v>
      </c>
      <c r="BY52" s="176">
        <f t="shared" si="317"/>
        <v>0</v>
      </c>
      <c r="BZ52" s="176">
        <f t="shared" si="317"/>
        <v>0</v>
      </c>
      <c r="CA52" s="176">
        <f t="shared" si="317"/>
        <v>0</v>
      </c>
      <c r="CB52" s="176">
        <f t="shared" si="317"/>
        <v>0</v>
      </c>
      <c r="CC52" s="176">
        <f t="shared" si="317"/>
        <v>0</v>
      </c>
      <c r="CD52" s="176">
        <f t="shared" si="317"/>
        <v>0</v>
      </c>
      <c r="CE52" s="176">
        <f t="shared" si="317"/>
        <v>0</v>
      </c>
      <c r="CF52" s="176">
        <f t="shared" si="317"/>
        <v>0</v>
      </c>
      <c r="CG52" s="176">
        <f t="shared" si="317"/>
        <v>0</v>
      </c>
      <c r="CH52" s="176">
        <f t="shared" si="317"/>
        <v>0</v>
      </c>
      <c r="CJ52" s="176">
        <v>0</v>
      </c>
      <c r="CK52" s="176">
        <f t="shared" si="318"/>
        <v>64.396588477199543</v>
      </c>
      <c r="CL52" s="176">
        <f t="shared" si="318"/>
        <v>61.389122896020339</v>
      </c>
      <c r="CM52" s="176">
        <f t="shared" si="318"/>
        <v>58.51389463856686</v>
      </c>
      <c r="CN52" s="176">
        <f t="shared" si="318"/>
        <v>55.737763487813254</v>
      </c>
      <c r="CO52" s="176">
        <f t="shared" si="318"/>
        <v>53.083184899047808</v>
      </c>
      <c r="CP52" s="176">
        <f t="shared" si="318"/>
        <v>50.571477323936293</v>
      </c>
      <c r="CQ52" s="176">
        <f t="shared" si="318"/>
        <v>48.160855026810836</v>
      </c>
      <c r="CR52" s="176">
        <f t="shared" si="318"/>
        <v>45.862874287000722</v>
      </c>
      <c r="CS52" s="176">
        <f t="shared" si="318"/>
        <v>43.672807246670054</v>
      </c>
      <c r="CT52" s="176">
        <f t="shared" si="318"/>
        <v>41.590825187624112</v>
      </c>
      <c r="CU52" s="176">
        <f t="shared" si="319"/>
        <v>39.60809594898209</v>
      </c>
      <c r="CV52" s="176">
        <f t="shared" si="319"/>
        <v>37.72297477858006</v>
      </c>
      <c r="CW52" s="176">
        <f t="shared" si="319"/>
        <v>35.927574705391976</v>
      </c>
      <c r="CX52" s="176">
        <f t="shared" si="319"/>
        <v>34.217625513045725</v>
      </c>
      <c r="CY52" s="176">
        <f t="shared" si="319"/>
        <v>32.589060223297452</v>
      </c>
      <c r="CZ52" s="176">
        <f t="shared" si="319"/>
        <v>31.038005423047121</v>
      </c>
      <c r="DA52" s="176">
        <f t="shared" si="319"/>
        <v>29.560772051733224</v>
      </c>
      <c r="DB52" s="176">
        <f t="shared" si="319"/>
        <v>28.153846627195541</v>
      </c>
      <c r="DC52" s="176">
        <f t="shared" si="319"/>
        <v>26.813882889137034</v>
      </c>
      <c r="DD52" s="176">
        <f t="shared" si="319"/>
        <v>25.537693840309711</v>
      </c>
      <c r="DE52" s="176">
        <f t="shared" si="320"/>
        <v>0</v>
      </c>
      <c r="DF52" s="176">
        <f t="shared" si="320"/>
        <v>0</v>
      </c>
      <c r="DG52" s="176">
        <f t="shared" si="320"/>
        <v>0</v>
      </c>
      <c r="DH52" s="176">
        <f t="shared" si="320"/>
        <v>0</v>
      </c>
      <c r="DI52" s="176">
        <f t="shared" si="320"/>
        <v>0</v>
      </c>
      <c r="DJ52" s="176">
        <f t="shared" si="320"/>
        <v>0</v>
      </c>
      <c r="DK52" s="176">
        <f t="shared" si="320"/>
        <v>0</v>
      </c>
      <c r="DL52" s="176">
        <f t="shared" si="320"/>
        <v>0</v>
      </c>
      <c r="DM52" s="176">
        <f t="shared" si="320"/>
        <v>0</v>
      </c>
      <c r="DN52" s="176">
        <f t="shared" si="320"/>
        <v>0</v>
      </c>
      <c r="DO52" s="176">
        <f t="shared" si="320"/>
        <v>0</v>
      </c>
      <c r="DP52" s="176">
        <f t="shared" si="320"/>
        <v>0</v>
      </c>
      <c r="DQ52" s="176">
        <f t="shared" si="320"/>
        <v>0</v>
      </c>
      <c r="DR52" s="176">
        <f t="shared" si="320"/>
        <v>0</v>
      </c>
      <c r="DS52" s="176">
        <f t="shared" si="320"/>
        <v>0</v>
      </c>
      <c r="DT52" s="187"/>
      <c r="DU52" s="176">
        <v>0</v>
      </c>
      <c r="DV52" s="176">
        <f t="shared" si="321"/>
        <v>53.573474872481853</v>
      </c>
      <c r="DW52" s="176">
        <f t="shared" si="321"/>
        <v>51.07147304982</v>
      </c>
      <c r="DX52" s="176">
        <f t="shared" si="321"/>
        <v>48.679483467050837</v>
      </c>
      <c r="DY52" s="176">
        <f t="shared" si="321"/>
        <v>46.369935772606254</v>
      </c>
      <c r="DZ52" s="176">
        <f t="shared" si="321"/>
        <v>44.161511340734272</v>
      </c>
      <c r="EA52" s="176">
        <f t="shared" si="321"/>
        <v>42.071945637888028</v>
      </c>
      <c r="EB52" s="176">
        <f t="shared" si="321"/>
        <v>40.06647584335348</v>
      </c>
      <c r="EC52" s="176">
        <f t="shared" si="321"/>
        <v>38.154715976365296</v>
      </c>
      <c r="ED52" s="176">
        <f t="shared" si="321"/>
        <v>36.332732788610748</v>
      </c>
      <c r="EE52" s="176">
        <f t="shared" si="321"/>
        <v>34.600668774618022</v>
      </c>
      <c r="EF52" s="176">
        <f t="shared" si="322"/>
        <v>32.951176191902519</v>
      </c>
      <c r="EG52" s="176">
        <f t="shared" si="322"/>
        <v>31.382886721259609</v>
      </c>
      <c r="EH52" s="176">
        <f t="shared" si="322"/>
        <v>29.889238952309086</v>
      </c>
      <c r="EI52" s="176">
        <f t="shared" si="322"/>
        <v>28.466680362550605</v>
      </c>
      <c r="EJ52" s="176">
        <f t="shared" si="322"/>
        <v>27.111827509446186</v>
      </c>
      <c r="EK52" s="176">
        <f t="shared" si="322"/>
        <v>25.821457983171129</v>
      </c>
      <c r="EL52" s="176">
        <f t="shared" si="322"/>
        <v>24.59250274236831</v>
      </c>
      <c r="EM52" s="176">
        <f t="shared" si="322"/>
        <v>23.42203881467729</v>
      </c>
      <c r="EN52" s="176">
        <f t="shared" si="322"/>
        <v>22.307282344676846</v>
      </c>
      <c r="EO52" s="176">
        <f t="shared" si="322"/>
        <v>21.245581972706141</v>
      </c>
      <c r="EP52" s="176">
        <f t="shared" si="323"/>
        <v>0</v>
      </c>
      <c r="EQ52" s="176">
        <f t="shared" si="323"/>
        <v>0</v>
      </c>
      <c r="ER52" s="176">
        <f t="shared" si="323"/>
        <v>0</v>
      </c>
      <c r="ES52" s="176">
        <f t="shared" si="323"/>
        <v>0</v>
      </c>
      <c r="ET52" s="176">
        <f t="shared" si="323"/>
        <v>0</v>
      </c>
      <c r="EU52" s="176">
        <f t="shared" si="323"/>
        <v>0</v>
      </c>
      <c r="EV52" s="176">
        <f t="shared" si="323"/>
        <v>0</v>
      </c>
      <c r="EW52" s="176">
        <f t="shared" si="323"/>
        <v>0</v>
      </c>
      <c r="EX52" s="176">
        <f t="shared" si="323"/>
        <v>0</v>
      </c>
      <c r="EY52" s="176">
        <f t="shared" si="323"/>
        <v>0</v>
      </c>
      <c r="EZ52" s="176">
        <f t="shared" si="323"/>
        <v>0</v>
      </c>
      <c r="FA52" s="176">
        <f t="shared" si="323"/>
        <v>0</v>
      </c>
      <c r="FB52" s="176">
        <f t="shared" si="323"/>
        <v>0</v>
      </c>
      <c r="FC52" s="176">
        <f t="shared" si="323"/>
        <v>0</v>
      </c>
      <c r="FD52" s="176">
        <f t="shared" si="323"/>
        <v>0</v>
      </c>
      <c r="FF52" s="176">
        <v>0</v>
      </c>
      <c r="FG52" s="176">
        <v>0</v>
      </c>
      <c r="FH52" s="176">
        <f t="shared" si="324"/>
        <v>61.389122896020339</v>
      </c>
      <c r="FI52" s="176">
        <f t="shared" si="324"/>
        <v>58.51389463856686</v>
      </c>
      <c r="FJ52" s="176">
        <f t="shared" si="324"/>
        <v>55.737763487813254</v>
      </c>
      <c r="FK52" s="176">
        <f t="shared" si="324"/>
        <v>53.083184899047808</v>
      </c>
      <c r="FL52" s="176">
        <f t="shared" si="324"/>
        <v>50.571477323936293</v>
      </c>
      <c r="FM52" s="176">
        <f t="shared" si="324"/>
        <v>48.160855026810836</v>
      </c>
      <c r="FN52" s="176">
        <f t="shared" si="324"/>
        <v>45.862874287000722</v>
      </c>
      <c r="FO52" s="176">
        <f t="shared" si="324"/>
        <v>43.672807246670054</v>
      </c>
      <c r="FP52" s="176">
        <f t="shared" si="324"/>
        <v>41.590825187624112</v>
      </c>
      <c r="FQ52" s="176">
        <f t="shared" si="324"/>
        <v>39.60809594898209</v>
      </c>
      <c r="FR52" s="176">
        <f t="shared" si="325"/>
        <v>37.72297477858006</v>
      </c>
      <c r="FS52" s="176">
        <f t="shared" si="325"/>
        <v>35.927574705391976</v>
      </c>
      <c r="FT52" s="176">
        <f t="shared" si="325"/>
        <v>34.217625513045725</v>
      </c>
      <c r="FU52" s="176">
        <f t="shared" si="325"/>
        <v>32.589060223297452</v>
      </c>
      <c r="FV52" s="176">
        <f t="shared" si="325"/>
        <v>31.038005423047121</v>
      </c>
      <c r="FW52" s="176">
        <f t="shared" si="325"/>
        <v>29.560772051733224</v>
      </c>
      <c r="FX52" s="176">
        <f t="shared" si="325"/>
        <v>28.153846627195541</v>
      </c>
      <c r="FY52" s="176">
        <f t="shared" si="325"/>
        <v>26.813882889137034</v>
      </c>
      <c r="FZ52" s="176">
        <f t="shared" si="325"/>
        <v>25.537693840309711</v>
      </c>
      <c r="GA52" s="176">
        <f t="shared" si="325"/>
        <v>24.322244166494961</v>
      </c>
      <c r="GB52" s="176">
        <f t="shared" si="326"/>
        <v>0</v>
      </c>
      <c r="GC52" s="176">
        <f t="shared" si="326"/>
        <v>0</v>
      </c>
      <c r="GD52" s="176">
        <f t="shared" si="326"/>
        <v>0</v>
      </c>
      <c r="GE52" s="176">
        <f t="shared" si="326"/>
        <v>0</v>
      </c>
      <c r="GF52" s="176">
        <f t="shared" si="326"/>
        <v>0</v>
      </c>
      <c r="GG52" s="176">
        <f t="shared" si="326"/>
        <v>0</v>
      </c>
      <c r="GH52" s="176">
        <f t="shared" si="326"/>
        <v>0</v>
      </c>
      <c r="GI52" s="176">
        <f t="shared" si="326"/>
        <v>0</v>
      </c>
      <c r="GJ52" s="176">
        <f t="shared" si="326"/>
        <v>0</v>
      </c>
      <c r="GK52" s="176">
        <f t="shared" si="326"/>
        <v>0</v>
      </c>
      <c r="GL52" s="176">
        <f t="shared" si="326"/>
        <v>0</v>
      </c>
      <c r="GM52" s="176">
        <f t="shared" si="326"/>
        <v>0</v>
      </c>
      <c r="GN52" s="176">
        <f t="shared" si="326"/>
        <v>0</v>
      </c>
      <c r="GO52" s="176">
        <f t="shared" si="326"/>
        <v>0</v>
      </c>
      <c r="GP52" s="176">
        <f t="shared" si="326"/>
        <v>0</v>
      </c>
      <c r="GQ52" s="187"/>
      <c r="GR52" s="176">
        <v>0</v>
      </c>
      <c r="GS52" s="176">
        <v>0</v>
      </c>
      <c r="GT52" s="176">
        <f t="shared" si="327"/>
        <v>51.07147304982</v>
      </c>
      <c r="GU52" s="176">
        <f t="shared" si="327"/>
        <v>48.679483467050837</v>
      </c>
      <c r="GV52" s="176">
        <f t="shared" si="327"/>
        <v>46.369935772606254</v>
      </c>
      <c r="GW52" s="176">
        <f t="shared" si="327"/>
        <v>44.161511340734272</v>
      </c>
      <c r="GX52" s="176">
        <f t="shared" si="327"/>
        <v>42.071945637888028</v>
      </c>
      <c r="GY52" s="176">
        <f t="shared" si="327"/>
        <v>40.06647584335348</v>
      </c>
      <c r="GZ52" s="176">
        <f t="shared" si="327"/>
        <v>38.154715976365296</v>
      </c>
      <c r="HA52" s="176">
        <f t="shared" si="327"/>
        <v>36.332732788610748</v>
      </c>
      <c r="HB52" s="176">
        <f t="shared" si="327"/>
        <v>34.600668774618022</v>
      </c>
      <c r="HC52" s="176">
        <f t="shared" si="327"/>
        <v>32.951176191902519</v>
      </c>
      <c r="HD52" s="176">
        <f t="shared" si="328"/>
        <v>31.382886721259609</v>
      </c>
      <c r="HE52" s="176">
        <f t="shared" si="328"/>
        <v>29.889238952309086</v>
      </c>
      <c r="HF52" s="176">
        <f t="shared" si="328"/>
        <v>28.466680362550605</v>
      </c>
      <c r="HG52" s="176">
        <f t="shared" si="328"/>
        <v>27.111827509446186</v>
      </c>
      <c r="HH52" s="176">
        <f t="shared" si="328"/>
        <v>25.821457983171129</v>
      </c>
      <c r="HI52" s="176">
        <f t="shared" si="328"/>
        <v>24.59250274236831</v>
      </c>
      <c r="HJ52" s="176">
        <f t="shared" si="328"/>
        <v>23.42203881467729</v>
      </c>
      <c r="HK52" s="176">
        <f t="shared" si="328"/>
        <v>22.307282344676846</v>
      </c>
      <c r="HL52" s="176">
        <f t="shared" si="328"/>
        <v>21.245581972706141</v>
      </c>
      <c r="HM52" s="176">
        <f t="shared" si="328"/>
        <v>20.234412528816488</v>
      </c>
      <c r="HN52" s="176">
        <f t="shared" si="329"/>
        <v>0</v>
      </c>
      <c r="HO52" s="176">
        <f t="shared" si="329"/>
        <v>0</v>
      </c>
      <c r="HP52" s="176">
        <f t="shared" si="329"/>
        <v>0</v>
      </c>
      <c r="HQ52" s="176">
        <f t="shared" si="329"/>
        <v>0</v>
      </c>
      <c r="HR52" s="176">
        <f t="shared" si="329"/>
        <v>0</v>
      </c>
      <c r="HS52" s="176">
        <f t="shared" si="329"/>
        <v>0</v>
      </c>
      <c r="HT52" s="176">
        <f t="shared" si="329"/>
        <v>0</v>
      </c>
      <c r="HU52" s="176">
        <f t="shared" si="329"/>
        <v>0</v>
      </c>
      <c r="HV52" s="176">
        <f t="shared" si="329"/>
        <v>0</v>
      </c>
      <c r="HW52" s="176">
        <f t="shared" si="329"/>
        <v>0</v>
      </c>
      <c r="HX52" s="176">
        <f t="shared" si="329"/>
        <v>0</v>
      </c>
      <c r="HY52" s="176">
        <f t="shared" si="329"/>
        <v>0</v>
      </c>
      <c r="HZ52" s="176">
        <f t="shared" si="329"/>
        <v>0</v>
      </c>
      <c r="IA52" s="176">
        <f t="shared" si="329"/>
        <v>0</v>
      </c>
      <c r="IB52" s="176">
        <f t="shared" si="329"/>
        <v>0</v>
      </c>
      <c r="IC52" s="176"/>
      <c r="ID52" s="176"/>
    </row>
    <row r="53" spans="1:238" s="144" customFormat="1">
      <c r="A53" s="185" t="s">
        <v>170</v>
      </c>
      <c r="B53" s="226">
        <f t="shared" si="261"/>
        <v>6001.9282697125154</v>
      </c>
      <c r="C53" s="329">
        <f t="shared" si="262"/>
        <v>9522.1531691811233</v>
      </c>
      <c r="D53" s="226">
        <f>SUM(B53:C53)</f>
        <v>15524.081438893638</v>
      </c>
      <c r="E53" s="227">
        <f t="shared" si="263"/>
        <v>0</v>
      </c>
      <c r="F53" s="228">
        <f t="shared" si="264"/>
        <v>0</v>
      </c>
      <c r="G53" s="227">
        <f t="shared" si="265"/>
        <v>0</v>
      </c>
      <c r="H53" s="228">
        <f t="shared" si="266"/>
        <v>0</v>
      </c>
      <c r="I53" s="227">
        <f>B53+E53+G53</f>
        <v>6001.9282697125154</v>
      </c>
      <c r="J53" s="176">
        <f>C53+F53+H53</f>
        <v>9522.1531691811233</v>
      </c>
      <c r="K53" s="228">
        <f>SUM(I53:J53)</f>
        <v>15524.081438893638</v>
      </c>
      <c r="L53" s="227">
        <f t="shared" si="267"/>
        <v>4801.5426157700122</v>
      </c>
      <c r="M53" s="176">
        <f t="shared" si="268"/>
        <v>7617.7225353448994</v>
      </c>
      <c r="N53" s="228">
        <f>SUM(L53:M53)</f>
        <v>12419.265151114912</v>
      </c>
      <c r="O53" s="330"/>
      <c r="P53" s="176">
        <f t="shared" si="312"/>
        <v>1.2150327721665239</v>
      </c>
      <c r="Q53" s="176">
        <f t="shared" si="312"/>
        <v>1.1573402193164686</v>
      </c>
      <c r="R53" s="176">
        <f t="shared" si="312"/>
        <v>1.103289826933632</v>
      </c>
      <c r="S53" s="176">
        <f t="shared" si="312"/>
        <v>1.0516160134482437</v>
      </c>
      <c r="T53" s="176">
        <f t="shared" si="312"/>
        <v>1.0017231804451097</v>
      </c>
      <c r="U53" s="176">
        <f t="shared" si="312"/>
        <v>0.95401489901646896</v>
      </c>
      <c r="V53" s="176">
        <f t="shared" si="312"/>
        <v>0.90887430594192076</v>
      </c>
      <c r="W53" s="176">
        <f t="shared" si="312"/>
        <v>0.86555042491005296</v>
      </c>
      <c r="X53" s="176">
        <f t="shared" si="312"/>
        <v>0.82425094622200867</v>
      </c>
      <c r="Y53" s="176">
        <f t="shared" si="312"/>
        <v>0.78489090046940657</v>
      </c>
      <c r="Z53" s="176">
        <f t="shared" si="313"/>
        <v>0.7474733659414351</v>
      </c>
      <c r="AA53" s="176">
        <f t="shared" si="313"/>
        <v>0.71183961039384747</v>
      </c>
      <c r="AB53" s="176">
        <f t="shared" si="313"/>
        <v>0.67796007421991378</v>
      </c>
      <c r="AC53" s="176">
        <f t="shared" si="313"/>
        <v>0</v>
      </c>
      <c r="AD53" s="176">
        <f t="shared" si="313"/>
        <v>0</v>
      </c>
      <c r="AE53" s="176">
        <f t="shared" si="313"/>
        <v>0</v>
      </c>
      <c r="AF53" s="176">
        <f t="shared" si="313"/>
        <v>0</v>
      </c>
      <c r="AG53" s="176">
        <f t="shared" si="313"/>
        <v>0</v>
      </c>
      <c r="AH53" s="176">
        <f t="shared" si="313"/>
        <v>0</v>
      </c>
      <c r="AI53" s="176">
        <f t="shared" si="313"/>
        <v>0</v>
      </c>
      <c r="AJ53" s="176">
        <f t="shared" si="314"/>
        <v>0</v>
      </c>
      <c r="AK53" s="176">
        <f t="shared" si="314"/>
        <v>0</v>
      </c>
      <c r="AL53" s="176">
        <f t="shared" si="314"/>
        <v>0</v>
      </c>
      <c r="AM53" s="176">
        <f t="shared" si="314"/>
        <v>0</v>
      </c>
      <c r="AN53" s="176">
        <f t="shared" si="314"/>
        <v>0</v>
      </c>
      <c r="AO53" s="176">
        <f t="shared" si="314"/>
        <v>0</v>
      </c>
      <c r="AP53" s="176">
        <f t="shared" si="314"/>
        <v>0</v>
      </c>
      <c r="AQ53" s="176">
        <f t="shared" si="314"/>
        <v>0</v>
      </c>
      <c r="AR53" s="176">
        <f t="shared" si="314"/>
        <v>0</v>
      </c>
      <c r="AS53" s="176">
        <f t="shared" si="314"/>
        <v>0</v>
      </c>
      <c r="AT53" s="176">
        <f t="shared" si="314"/>
        <v>0</v>
      </c>
      <c r="AU53" s="176">
        <f t="shared" si="314"/>
        <v>0</v>
      </c>
      <c r="AV53" s="176">
        <f t="shared" si="314"/>
        <v>0</v>
      </c>
      <c r="AW53" s="176">
        <f t="shared" si="314"/>
        <v>0</v>
      </c>
      <c r="AX53" s="176">
        <f t="shared" si="314"/>
        <v>0</v>
      </c>
      <c r="AY53" s="187"/>
      <c r="AZ53" s="176">
        <f t="shared" si="315"/>
        <v>1.9276685162214657</v>
      </c>
      <c r="BA53" s="176">
        <f t="shared" si="315"/>
        <v>1.8361383778605118</v>
      </c>
      <c r="BB53" s="176">
        <f t="shared" si="315"/>
        <v>1.7503865841043424</v>
      </c>
      <c r="BC53" s="176">
        <f t="shared" si="315"/>
        <v>1.6684052699779186</v>
      </c>
      <c r="BD53" s="176">
        <f t="shared" si="315"/>
        <v>1.5892495092705397</v>
      </c>
      <c r="BE53" s="176">
        <f t="shared" si="315"/>
        <v>1.5135595738385597</v>
      </c>
      <c r="BF53" s="176">
        <f t="shared" si="315"/>
        <v>1.4419433161813997</v>
      </c>
      <c r="BG53" s="176">
        <f t="shared" si="315"/>
        <v>1.3732093006233317</v>
      </c>
      <c r="BH53" s="176">
        <f t="shared" si="315"/>
        <v>1.3076870310788267</v>
      </c>
      <c r="BI53" s="176">
        <f t="shared" si="315"/>
        <v>1.2452417022511622</v>
      </c>
      <c r="BJ53" s="176">
        <f t="shared" si="316"/>
        <v>1.1858781978943309</v>
      </c>
      <c r="BK53" s="176">
        <f t="shared" si="316"/>
        <v>1.1293446868176416</v>
      </c>
      <c r="BL53" s="176">
        <f t="shared" si="316"/>
        <v>1.0755942722422172</v>
      </c>
      <c r="BM53" s="176">
        <f t="shared" si="316"/>
        <v>0</v>
      </c>
      <c r="BN53" s="176">
        <f t="shared" si="316"/>
        <v>0</v>
      </c>
      <c r="BO53" s="176">
        <f t="shared" si="316"/>
        <v>0</v>
      </c>
      <c r="BP53" s="176">
        <f t="shared" si="316"/>
        <v>0</v>
      </c>
      <c r="BQ53" s="176">
        <f t="shared" si="316"/>
        <v>0</v>
      </c>
      <c r="BR53" s="176">
        <f t="shared" si="316"/>
        <v>0</v>
      </c>
      <c r="BS53" s="176">
        <f t="shared" si="316"/>
        <v>0</v>
      </c>
      <c r="BT53" s="176">
        <f t="shared" si="317"/>
        <v>0</v>
      </c>
      <c r="BU53" s="176">
        <f t="shared" si="317"/>
        <v>0</v>
      </c>
      <c r="BV53" s="176">
        <f t="shared" si="317"/>
        <v>0</v>
      </c>
      <c r="BW53" s="176">
        <f t="shared" si="317"/>
        <v>0</v>
      </c>
      <c r="BX53" s="176">
        <f t="shared" si="317"/>
        <v>0</v>
      </c>
      <c r="BY53" s="176">
        <f t="shared" si="317"/>
        <v>0</v>
      </c>
      <c r="BZ53" s="176">
        <f t="shared" si="317"/>
        <v>0</v>
      </c>
      <c r="CA53" s="176">
        <f t="shared" si="317"/>
        <v>0</v>
      </c>
      <c r="CB53" s="176">
        <f t="shared" si="317"/>
        <v>0</v>
      </c>
      <c r="CC53" s="176">
        <f t="shared" si="317"/>
        <v>0</v>
      </c>
      <c r="CD53" s="176">
        <f t="shared" si="317"/>
        <v>0</v>
      </c>
      <c r="CE53" s="176">
        <f t="shared" si="317"/>
        <v>0</v>
      </c>
      <c r="CF53" s="176">
        <f t="shared" si="317"/>
        <v>0</v>
      </c>
      <c r="CG53" s="176">
        <f t="shared" si="317"/>
        <v>0</v>
      </c>
      <c r="CH53" s="176">
        <f t="shared" si="317"/>
        <v>0</v>
      </c>
      <c r="CJ53" s="176">
        <v>0</v>
      </c>
      <c r="CK53" s="176">
        <f t="shared" si="318"/>
        <v>1.1573402193164686</v>
      </c>
      <c r="CL53" s="176">
        <f t="shared" si="318"/>
        <v>1.103289826933632</v>
      </c>
      <c r="CM53" s="176">
        <f t="shared" si="318"/>
        <v>1.0516160134482437</v>
      </c>
      <c r="CN53" s="176">
        <f t="shared" si="318"/>
        <v>1.0017231804451097</v>
      </c>
      <c r="CO53" s="176">
        <f t="shared" si="318"/>
        <v>0.95401489901646896</v>
      </c>
      <c r="CP53" s="176">
        <f t="shared" si="318"/>
        <v>0.90887430594192076</v>
      </c>
      <c r="CQ53" s="176">
        <f t="shared" si="318"/>
        <v>0.86555042491005296</v>
      </c>
      <c r="CR53" s="176">
        <f t="shared" si="318"/>
        <v>0.82425094622200867</v>
      </c>
      <c r="CS53" s="176">
        <f t="shared" si="318"/>
        <v>0.78489090046940657</v>
      </c>
      <c r="CT53" s="176">
        <f t="shared" si="318"/>
        <v>0.7474733659414351</v>
      </c>
      <c r="CU53" s="176">
        <f t="shared" si="319"/>
        <v>0.71183961039384747</v>
      </c>
      <c r="CV53" s="176">
        <f t="shared" si="319"/>
        <v>0.67796007421991378</v>
      </c>
      <c r="CW53" s="176">
        <f t="shared" si="319"/>
        <v>0.6456930121968999</v>
      </c>
      <c r="CX53" s="176">
        <f t="shared" si="319"/>
        <v>0</v>
      </c>
      <c r="CY53" s="176">
        <f t="shared" si="319"/>
        <v>0</v>
      </c>
      <c r="CZ53" s="176">
        <f t="shared" si="319"/>
        <v>0</v>
      </c>
      <c r="DA53" s="176">
        <f t="shared" si="319"/>
        <v>0</v>
      </c>
      <c r="DB53" s="176">
        <f t="shared" si="319"/>
        <v>0</v>
      </c>
      <c r="DC53" s="176">
        <f t="shared" si="319"/>
        <v>0</v>
      </c>
      <c r="DD53" s="176">
        <f t="shared" si="319"/>
        <v>0</v>
      </c>
      <c r="DE53" s="176">
        <f t="shared" si="320"/>
        <v>0</v>
      </c>
      <c r="DF53" s="176">
        <f t="shared" si="320"/>
        <v>0</v>
      </c>
      <c r="DG53" s="176">
        <f t="shared" si="320"/>
        <v>0</v>
      </c>
      <c r="DH53" s="176">
        <f t="shared" si="320"/>
        <v>0</v>
      </c>
      <c r="DI53" s="176">
        <f t="shared" si="320"/>
        <v>0</v>
      </c>
      <c r="DJ53" s="176">
        <f t="shared" si="320"/>
        <v>0</v>
      </c>
      <c r="DK53" s="176">
        <f t="shared" si="320"/>
        <v>0</v>
      </c>
      <c r="DL53" s="176">
        <f t="shared" si="320"/>
        <v>0</v>
      </c>
      <c r="DM53" s="176">
        <f t="shared" si="320"/>
        <v>0</v>
      </c>
      <c r="DN53" s="176">
        <f t="shared" si="320"/>
        <v>0</v>
      </c>
      <c r="DO53" s="176">
        <f t="shared" si="320"/>
        <v>0</v>
      </c>
      <c r="DP53" s="176">
        <f t="shared" si="320"/>
        <v>0</v>
      </c>
      <c r="DQ53" s="176">
        <f t="shared" si="320"/>
        <v>0</v>
      </c>
      <c r="DR53" s="176">
        <f t="shared" si="320"/>
        <v>0</v>
      </c>
      <c r="DS53" s="176">
        <f t="shared" si="320"/>
        <v>0</v>
      </c>
      <c r="DT53" s="187"/>
      <c r="DU53" s="176">
        <v>0</v>
      </c>
      <c r="DV53" s="176">
        <f t="shared" si="321"/>
        <v>1.8361383778605118</v>
      </c>
      <c r="DW53" s="176">
        <f t="shared" si="321"/>
        <v>1.7503865841043424</v>
      </c>
      <c r="DX53" s="176">
        <f t="shared" si="321"/>
        <v>1.6684052699779186</v>
      </c>
      <c r="DY53" s="176">
        <f t="shared" si="321"/>
        <v>1.5892495092705397</v>
      </c>
      <c r="DZ53" s="176">
        <f t="shared" si="321"/>
        <v>1.5135595738385597</v>
      </c>
      <c r="EA53" s="176">
        <f t="shared" si="321"/>
        <v>1.4419433161813997</v>
      </c>
      <c r="EB53" s="176">
        <f t="shared" si="321"/>
        <v>1.3732093006233317</v>
      </c>
      <c r="EC53" s="176">
        <f t="shared" si="321"/>
        <v>1.3076870310788267</v>
      </c>
      <c r="ED53" s="176">
        <f t="shared" si="321"/>
        <v>1.2452417022511622</v>
      </c>
      <c r="EE53" s="176">
        <f t="shared" si="321"/>
        <v>1.1858781978943309</v>
      </c>
      <c r="EF53" s="176">
        <f t="shared" si="322"/>
        <v>1.1293446868176416</v>
      </c>
      <c r="EG53" s="176">
        <f t="shared" si="322"/>
        <v>1.0755942722422172</v>
      </c>
      <c r="EH53" s="176">
        <f t="shared" si="322"/>
        <v>1.0244020731529526</v>
      </c>
      <c r="EI53" s="176">
        <f t="shared" si="322"/>
        <v>0</v>
      </c>
      <c r="EJ53" s="176">
        <f t="shared" si="322"/>
        <v>0</v>
      </c>
      <c r="EK53" s="176">
        <f t="shared" si="322"/>
        <v>0</v>
      </c>
      <c r="EL53" s="176">
        <f t="shared" si="322"/>
        <v>0</v>
      </c>
      <c r="EM53" s="176">
        <f t="shared" si="322"/>
        <v>0</v>
      </c>
      <c r="EN53" s="176">
        <f t="shared" si="322"/>
        <v>0</v>
      </c>
      <c r="EO53" s="176">
        <f t="shared" si="322"/>
        <v>0</v>
      </c>
      <c r="EP53" s="176">
        <f t="shared" si="323"/>
        <v>0</v>
      </c>
      <c r="EQ53" s="176">
        <f t="shared" si="323"/>
        <v>0</v>
      </c>
      <c r="ER53" s="176">
        <f t="shared" si="323"/>
        <v>0</v>
      </c>
      <c r="ES53" s="176">
        <f t="shared" si="323"/>
        <v>0</v>
      </c>
      <c r="ET53" s="176">
        <f t="shared" si="323"/>
        <v>0</v>
      </c>
      <c r="EU53" s="176">
        <f t="shared" si="323"/>
        <v>0</v>
      </c>
      <c r="EV53" s="176">
        <f t="shared" si="323"/>
        <v>0</v>
      </c>
      <c r="EW53" s="176">
        <f t="shared" si="323"/>
        <v>0</v>
      </c>
      <c r="EX53" s="176">
        <f t="shared" si="323"/>
        <v>0</v>
      </c>
      <c r="EY53" s="176">
        <f t="shared" si="323"/>
        <v>0</v>
      </c>
      <c r="EZ53" s="176">
        <f t="shared" si="323"/>
        <v>0</v>
      </c>
      <c r="FA53" s="176">
        <f t="shared" si="323"/>
        <v>0</v>
      </c>
      <c r="FB53" s="176">
        <f t="shared" si="323"/>
        <v>0</v>
      </c>
      <c r="FC53" s="176">
        <f t="shared" si="323"/>
        <v>0</v>
      </c>
      <c r="FD53" s="176">
        <f t="shared" si="323"/>
        <v>0</v>
      </c>
      <c r="FF53" s="176">
        <v>0</v>
      </c>
      <c r="FG53" s="176">
        <v>0</v>
      </c>
      <c r="FH53" s="176">
        <f t="shared" si="324"/>
        <v>1.103289826933632</v>
      </c>
      <c r="FI53" s="176">
        <f t="shared" si="324"/>
        <v>1.0516160134482437</v>
      </c>
      <c r="FJ53" s="176">
        <f t="shared" si="324"/>
        <v>1.0017231804451097</v>
      </c>
      <c r="FK53" s="176">
        <f t="shared" si="324"/>
        <v>0.95401489901646896</v>
      </c>
      <c r="FL53" s="176">
        <f t="shared" si="324"/>
        <v>0.90887430594192076</v>
      </c>
      <c r="FM53" s="176">
        <f t="shared" si="324"/>
        <v>0.86555042491005296</v>
      </c>
      <c r="FN53" s="176">
        <f t="shared" si="324"/>
        <v>0.82425094622200867</v>
      </c>
      <c r="FO53" s="176">
        <f t="shared" si="324"/>
        <v>0.78489090046940657</v>
      </c>
      <c r="FP53" s="176">
        <f t="shared" si="324"/>
        <v>0.7474733659414351</v>
      </c>
      <c r="FQ53" s="176">
        <f t="shared" si="324"/>
        <v>0.71183961039384747</v>
      </c>
      <c r="FR53" s="176">
        <f t="shared" si="325"/>
        <v>0.67796007421991378</v>
      </c>
      <c r="FS53" s="176">
        <f t="shared" si="325"/>
        <v>0.6456930121968999</v>
      </c>
      <c r="FT53" s="176">
        <f t="shared" si="325"/>
        <v>0.6149616796824342</v>
      </c>
      <c r="FU53" s="176">
        <f t="shared" si="325"/>
        <v>0</v>
      </c>
      <c r="FV53" s="176">
        <f t="shared" si="325"/>
        <v>0</v>
      </c>
      <c r="FW53" s="176">
        <f t="shared" si="325"/>
        <v>0</v>
      </c>
      <c r="FX53" s="176">
        <f t="shared" si="325"/>
        <v>0</v>
      </c>
      <c r="FY53" s="176">
        <f t="shared" si="325"/>
        <v>0</v>
      </c>
      <c r="FZ53" s="176">
        <f t="shared" si="325"/>
        <v>0</v>
      </c>
      <c r="GA53" s="176">
        <f t="shared" si="325"/>
        <v>0</v>
      </c>
      <c r="GB53" s="176">
        <f t="shared" si="326"/>
        <v>0</v>
      </c>
      <c r="GC53" s="176">
        <f t="shared" si="326"/>
        <v>0</v>
      </c>
      <c r="GD53" s="176">
        <f t="shared" si="326"/>
        <v>0</v>
      </c>
      <c r="GE53" s="176">
        <f t="shared" si="326"/>
        <v>0</v>
      </c>
      <c r="GF53" s="176">
        <f t="shared" si="326"/>
        <v>0</v>
      </c>
      <c r="GG53" s="176">
        <f t="shared" si="326"/>
        <v>0</v>
      </c>
      <c r="GH53" s="176">
        <f t="shared" si="326"/>
        <v>0</v>
      </c>
      <c r="GI53" s="176">
        <f t="shared" si="326"/>
        <v>0</v>
      </c>
      <c r="GJ53" s="176">
        <f t="shared" si="326"/>
        <v>0</v>
      </c>
      <c r="GK53" s="176">
        <f t="shared" si="326"/>
        <v>0</v>
      </c>
      <c r="GL53" s="176">
        <f t="shared" si="326"/>
        <v>0</v>
      </c>
      <c r="GM53" s="176">
        <f t="shared" si="326"/>
        <v>0</v>
      </c>
      <c r="GN53" s="176">
        <f t="shared" si="326"/>
        <v>0</v>
      </c>
      <c r="GO53" s="176">
        <f t="shared" si="326"/>
        <v>0</v>
      </c>
      <c r="GP53" s="176">
        <f t="shared" si="326"/>
        <v>0</v>
      </c>
      <c r="GQ53" s="187"/>
      <c r="GR53" s="176">
        <v>0</v>
      </c>
      <c r="GS53" s="176">
        <v>0</v>
      </c>
      <c r="GT53" s="176">
        <f t="shared" si="327"/>
        <v>1.7503865841043424</v>
      </c>
      <c r="GU53" s="176">
        <f t="shared" si="327"/>
        <v>1.6684052699779186</v>
      </c>
      <c r="GV53" s="176">
        <f t="shared" si="327"/>
        <v>1.5892495092705397</v>
      </c>
      <c r="GW53" s="176">
        <f t="shared" si="327"/>
        <v>1.5135595738385597</v>
      </c>
      <c r="GX53" s="176">
        <f t="shared" si="327"/>
        <v>1.4419433161813997</v>
      </c>
      <c r="GY53" s="176">
        <f t="shared" si="327"/>
        <v>1.3732093006233317</v>
      </c>
      <c r="GZ53" s="176">
        <f t="shared" si="327"/>
        <v>1.3076870310788267</v>
      </c>
      <c r="HA53" s="176">
        <f t="shared" si="327"/>
        <v>1.2452417022511622</v>
      </c>
      <c r="HB53" s="176">
        <f t="shared" si="327"/>
        <v>1.1858781978943309</v>
      </c>
      <c r="HC53" s="176">
        <f t="shared" si="327"/>
        <v>1.1293446868176416</v>
      </c>
      <c r="HD53" s="176">
        <f t="shared" si="328"/>
        <v>1.0755942722422172</v>
      </c>
      <c r="HE53" s="176">
        <f t="shared" si="328"/>
        <v>1.0244020731529526</v>
      </c>
      <c r="HF53" s="176">
        <f t="shared" si="328"/>
        <v>0.97564633297317327</v>
      </c>
      <c r="HG53" s="176">
        <f t="shared" si="328"/>
        <v>0</v>
      </c>
      <c r="HH53" s="176">
        <f t="shared" si="328"/>
        <v>0</v>
      </c>
      <c r="HI53" s="176">
        <f t="shared" si="328"/>
        <v>0</v>
      </c>
      <c r="HJ53" s="176">
        <f t="shared" si="328"/>
        <v>0</v>
      </c>
      <c r="HK53" s="176">
        <f t="shared" si="328"/>
        <v>0</v>
      </c>
      <c r="HL53" s="176">
        <f t="shared" si="328"/>
        <v>0</v>
      </c>
      <c r="HM53" s="176">
        <f t="shared" si="328"/>
        <v>0</v>
      </c>
      <c r="HN53" s="176">
        <f t="shared" si="329"/>
        <v>0</v>
      </c>
      <c r="HO53" s="176">
        <f t="shared" si="329"/>
        <v>0</v>
      </c>
      <c r="HP53" s="176">
        <f t="shared" si="329"/>
        <v>0</v>
      </c>
      <c r="HQ53" s="176">
        <f t="shared" si="329"/>
        <v>0</v>
      </c>
      <c r="HR53" s="176">
        <f t="shared" si="329"/>
        <v>0</v>
      </c>
      <c r="HS53" s="176">
        <f t="shared" si="329"/>
        <v>0</v>
      </c>
      <c r="HT53" s="176">
        <f t="shared" si="329"/>
        <v>0</v>
      </c>
      <c r="HU53" s="176">
        <f t="shared" si="329"/>
        <v>0</v>
      </c>
      <c r="HV53" s="176">
        <f t="shared" si="329"/>
        <v>0</v>
      </c>
      <c r="HW53" s="176">
        <f t="shared" si="329"/>
        <v>0</v>
      </c>
      <c r="HX53" s="176">
        <f t="shared" si="329"/>
        <v>0</v>
      </c>
      <c r="HY53" s="176">
        <f t="shared" si="329"/>
        <v>0</v>
      </c>
      <c r="HZ53" s="176">
        <f t="shared" si="329"/>
        <v>0</v>
      </c>
      <c r="IA53" s="176">
        <f t="shared" si="329"/>
        <v>0</v>
      </c>
      <c r="IB53" s="176">
        <f t="shared" si="329"/>
        <v>0</v>
      </c>
      <c r="IC53" s="176"/>
      <c r="ID53" s="176"/>
    </row>
    <row r="54" spans="1:238" s="144" customFormat="1">
      <c r="A54" s="185" t="s">
        <v>171</v>
      </c>
      <c r="B54" s="226">
        <f t="shared" si="261"/>
        <v>555.9680923523174</v>
      </c>
      <c r="C54" s="329">
        <f t="shared" si="262"/>
        <v>882.05208303993584</v>
      </c>
      <c r="D54" s="226">
        <f t="shared" ref="D54:D56" si="340">SUM(B54:C54)</f>
        <v>1438.0201753922533</v>
      </c>
      <c r="E54" s="227">
        <f t="shared" si="263"/>
        <v>0</v>
      </c>
      <c r="F54" s="228">
        <f t="shared" si="264"/>
        <v>0</v>
      </c>
      <c r="G54" s="227">
        <f t="shared" si="265"/>
        <v>0</v>
      </c>
      <c r="H54" s="228">
        <f t="shared" si="266"/>
        <v>0</v>
      </c>
      <c r="I54" s="227">
        <f t="shared" ref="I54:I56" si="341">B54+E54+G54</f>
        <v>555.9680923523174</v>
      </c>
      <c r="J54" s="176">
        <f t="shared" ref="J54:J56" si="342">C54+F54+H54</f>
        <v>882.05208303993584</v>
      </c>
      <c r="K54" s="228">
        <f t="shared" ref="K54:K56" si="343">SUM(I54:J54)</f>
        <v>1438.0201753922533</v>
      </c>
      <c r="L54" s="227">
        <f t="shared" si="267"/>
        <v>444.77447388185396</v>
      </c>
      <c r="M54" s="176">
        <f t="shared" si="268"/>
        <v>705.64166643194869</v>
      </c>
      <c r="N54" s="228">
        <f t="shared" ref="N54:N56" si="344">SUM(L54:M54)</f>
        <v>1150.4161403138028</v>
      </c>
      <c r="O54" s="330"/>
      <c r="P54" s="176">
        <f t="shared" si="312"/>
        <v>2.8137601039645821</v>
      </c>
      <c r="Q54" s="176">
        <f t="shared" si="312"/>
        <v>2.6801562973644533</v>
      </c>
      <c r="R54" s="176">
        <f t="shared" si="312"/>
        <v>2.5549869676357795</v>
      </c>
      <c r="S54" s="176">
        <f t="shared" si="312"/>
        <v>2.4353212943011959</v>
      </c>
      <c r="T54" s="176">
        <f t="shared" si="312"/>
        <v>2.3197799968202539</v>
      </c>
      <c r="U54" s="176">
        <f t="shared" si="312"/>
        <v>2.2092976608802442</v>
      </c>
      <c r="V54" s="176">
        <f t="shared" si="312"/>
        <v>2.1047615506023432</v>
      </c>
      <c r="W54" s="176">
        <f t="shared" si="312"/>
        <v>2.0044325629495967</v>
      </c>
      <c r="X54" s="176">
        <f t="shared" si="312"/>
        <v>1.9087916649351782</v>
      </c>
      <c r="Y54" s="176">
        <f t="shared" si="312"/>
        <v>1.8176420852975734</v>
      </c>
      <c r="Z54" s="176">
        <f t="shared" si="313"/>
        <v>1.7309909527064813</v>
      </c>
      <c r="AA54" s="176">
        <f t="shared" si="313"/>
        <v>1.6484706767015416</v>
      </c>
      <c r="AB54" s="176">
        <f t="shared" si="313"/>
        <v>1.5700128034566427</v>
      </c>
      <c r="AC54" s="176">
        <f t="shared" si="313"/>
        <v>0</v>
      </c>
      <c r="AD54" s="176">
        <f t="shared" si="313"/>
        <v>0</v>
      </c>
      <c r="AE54" s="176">
        <f t="shared" si="313"/>
        <v>0</v>
      </c>
      <c r="AF54" s="176">
        <f t="shared" si="313"/>
        <v>0</v>
      </c>
      <c r="AG54" s="176">
        <f t="shared" si="313"/>
        <v>0</v>
      </c>
      <c r="AH54" s="176">
        <f t="shared" si="313"/>
        <v>0</v>
      </c>
      <c r="AI54" s="176">
        <f t="shared" si="313"/>
        <v>0</v>
      </c>
      <c r="AJ54" s="176">
        <f t="shared" si="314"/>
        <v>0</v>
      </c>
      <c r="AK54" s="176">
        <f t="shared" si="314"/>
        <v>0</v>
      </c>
      <c r="AL54" s="176">
        <f t="shared" si="314"/>
        <v>0</v>
      </c>
      <c r="AM54" s="176">
        <f t="shared" si="314"/>
        <v>0</v>
      </c>
      <c r="AN54" s="176">
        <f t="shared" si="314"/>
        <v>0</v>
      </c>
      <c r="AO54" s="176">
        <f t="shared" si="314"/>
        <v>0</v>
      </c>
      <c r="AP54" s="176">
        <f t="shared" si="314"/>
        <v>0</v>
      </c>
      <c r="AQ54" s="176">
        <f t="shared" si="314"/>
        <v>0</v>
      </c>
      <c r="AR54" s="176">
        <f t="shared" si="314"/>
        <v>0</v>
      </c>
      <c r="AS54" s="176">
        <f t="shared" si="314"/>
        <v>0</v>
      </c>
      <c r="AT54" s="176">
        <f t="shared" si="314"/>
        <v>0</v>
      </c>
      <c r="AU54" s="176">
        <f t="shared" si="314"/>
        <v>0</v>
      </c>
      <c r="AV54" s="176">
        <f t="shared" si="314"/>
        <v>0</v>
      </c>
      <c r="AW54" s="176">
        <f t="shared" si="314"/>
        <v>0</v>
      </c>
      <c r="AX54" s="176">
        <f t="shared" si="314"/>
        <v>0</v>
      </c>
      <c r="AY54" s="187"/>
      <c r="AZ54" s="176">
        <f t="shared" si="315"/>
        <v>4.464074458618132</v>
      </c>
      <c r="BA54" s="176">
        <f t="shared" si="315"/>
        <v>4.252109927676976</v>
      </c>
      <c r="BB54" s="176">
        <f t="shared" si="315"/>
        <v>4.0535268263468991</v>
      </c>
      <c r="BC54" s="176">
        <f t="shared" si="315"/>
        <v>3.8636753620541282</v>
      </c>
      <c r="BD54" s="176">
        <f t="shared" si="315"/>
        <v>3.6803672846265134</v>
      </c>
      <c r="BE54" s="176">
        <f t="shared" si="315"/>
        <v>3.5050853288892969</v>
      </c>
      <c r="BF54" s="176">
        <f t="shared" si="315"/>
        <v>3.3392371532621894</v>
      </c>
      <c r="BG54" s="176">
        <f t="shared" si="315"/>
        <v>3.1800636435487686</v>
      </c>
      <c r="BH54" s="176">
        <f t="shared" si="315"/>
        <v>3.0283278614457045</v>
      </c>
      <c r="BI54" s="176">
        <f t="shared" si="315"/>
        <v>2.8837176262658497</v>
      </c>
      <c r="BJ54" s="176">
        <f t="shared" si="316"/>
        <v>2.7462442477552931</v>
      </c>
      <c r="BK54" s="176">
        <f t="shared" si="316"/>
        <v>2.6153245378934864</v>
      </c>
      <c r="BL54" s="176">
        <f t="shared" si="316"/>
        <v>2.4908498936135555</v>
      </c>
      <c r="BM54" s="176">
        <f t="shared" si="316"/>
        <v>0</v>
      </c>
      <c r="BN54" s="176">
        <f t="shared" si="316"/>
        <v>0</v>
      </c>
      <c r="BO54" s="176">
        <f t="shared" si="316"/>
        <v>0</v>
      </c>
      <c r="BP54" s="176">
        <f t="shared" si="316"/>
        <v>0</v>
      </c>
      <c r="BQ54" s="176">
        <f t="shared" si="316"/>
        <v>0</v>
      </c>
      <c r="BR54" s="176">
        <f t="shared" si="316"/>
        <v>0</v>
      </c>
      <c r="BS54" s="176">
        <f t="shared" si="316"/>
        <v>0</v>
      </c>
      <c r="BT54" s="176">
        <f t="shared" si="317"/>
        <v>0</v>
      </c>
      <c r="BU54" s="176">
        <f t="shared" si="317"/>
        <v>0</v>
      </c>
      <c r="BV54" s="176">
        <f t="shared" si="317"/>
        <v>0</v>
      </c>
      <c r="BW54" s="176">
        <f t="shared" si="317"/>
        <v>0</v>
      </c>
      <c r="BX54" s="176">
        <f t="shared" si="317"/>
        <v>0</v>
      </c>
      <c r="BY54" s="176">
        <f t="shared" si="317"/>
        <v>0</v>
      </c>
      <c r="BZ54" s="176">
        <f t="shared" si="317"/>
        <v>0</v>
      </c>
      <c r="CA54" s="176">
        <f t="shared" si="317"/>
        <v>0</v>
      </c>
      <c r="CB54" s="176">
        <f t="shared" si="317"/>
        <v>0</v>
      </c>
      <c r="CC54" s="176">
        <f t="shared" si="317"/>
        <v>0</v>
      </c>
      <c r="CD54" s="176">
        <f t="shared" si="317"/>
        <v>0</v>
      </c>
      <c r="CE54" s="176">
        <f t="shared" si="317"/>
        <v>0</v>
      </c>
      <c r="CF54" s="176">
        <f t="shared" si="317"/>
        <v>0</v>
      </c>
      <c r="CG54" s="176">
        <f t="shared" si="317"/>
        <v>0</v>
      </c>
      <c r="CH54" s="176">
        <f t="shared" si="317"/>
        <v>0</v>
      </c>
      <c r="CJ54" s="176">
        <v>1</v>
      </c>
      <c r="CK54" s="176">
        <f t="shared" si="318"/>
        <v>2.6801562973644533</v>
      </c>
      <c r="CL54" s="176">
        <f t="shared" si="318"/>
        <v>2.5549869676357795</v>
      </c>
      <c r="CM54" s="176">
        <f t="shared" si="318"/>
        <v>2.4353212943011959</v>
      </c>
      <c r="CN54" s="176">
        <f t="shared" si="318"/>
        <v>2.3197799968202539</v>
      </c>
      <c r="CO54" s="176">
        <f t="shared" si="318"/>
        <v>2.2092976608802442</v>
      </c>
      <c r="CP54" s="176">
        <f t="shared" si="318"/>
        <v>2.1047615506023432</v>
      </c>
      <c r="CQ54" s="176">
        <f t="shared" si="318"/>
        <v>2.0044325629495967</v>
      </c>
      <c r="CR54" s="176">
        <f t="shared" si="318"/>
        <v>1.9087916649351782</v>
      </c>
      <c r="CS54" s="176">
        <f t="shared" si="318"/>
        <v>1.8176420852975734</v>
      </c>
      <c r="CT54" s="176">
        <f t="shared" si="318"/>
        <v>1.7309909527064813</v>
      </c>
      <c r="CU54" s="176">
        <f t="shared" si="319"/>
        <v>1.6484706767015416</v>
      </c>
      <c r="CV54" s="176">
        <f t="shared" si="319"/>
        <v>1.5700128034566427</v>
      </c>
      <c r="CW54" s="176">
        <f t="shared" si="319"/>
        <v>1.4952890808770314</v>
      </c>
      <c r="CX54" s="176">
        <f t="shared" si="319"/>
        <v>0</v>
      </c>
      <c r="CY54" s="176">
        <f t="shared" si="319"/>
        <v>0</v>
      </c>
      <c r="CZ54" s="176">
        <f t="shared" si="319"/>
        <v>0</v>
      </c>
      <c r="DA54" s="176">
        <f t="shared" si="319"/>
        <v>0</v>
      </c>
      <c r="DB54" s="176">
        <f t="shared" si="319"/>
        <v>0</v>
      </c>
      <c r="DC54" s="176">
        <f t="shared" si="319"/>
        <v>0</v>
      </c>
      <c r="DD54" s="176">
        <f t="shared" si="319"/>
        <v>0</v>
      </c>
      <c r="DE54" s="176">
        <f t="shared" si="320"/>
        <v>0</v>
      </c>
      <c r="DF54" s="176">
        <f t="shared" si="320"/>
        <v>0</v>
      </c>
      <c r="DG54" s="176">
        <f t="shared" si="320"/>
        <v>0</v>
      </c>
      <c r="DH54" s="176">
        <f t="shared" si="320"/>
        <v>0</v>
      </c>
      <c r="DI54" s="176">
        <f t="shared" si="320"/>
        <v>0</v>
      </c>
      <c r="DJ54" s="176">
        <f t="shared" si="320"/>
        <v>0</v>
      </c>
      <c r="DK54" s="176">
        <f t="shared" si="320"/>
        <v>0</v>
      </c>
      <c r="DL54" s="176">
        <f t="shared" si="320"/>
        <v>0</v>
      </c>
      <c r="DM54" s="176">
        <f t="shared" si="320"/>
        <v>0</v>
      </c>
      <c r="DN54" s="176">
        <f t="shared" si="320"/>
        <v>0</v>
      </c>
      <c r="DO54" s="176">
        <f t="shared" si="320"/>
        <v>0</v>
      </c>
      <c r="DP54" s="176">
        <f t="shared" si="320"/>
        <v>0</v>
      </c>
      <c r="DQ54" s="176">
        <f t="shared" si="320"/>
        <v>0</v>
      </c>
      <c r="DR54" s="176">
        <f t="shared" si="320"/>
        <v>0</v>
      </c>
      <c r="DS54" s="176">
        <f t="shared" si="320"/>
        <v>0</v>
      </c>
      <c r="DT54" s="187"/>
      <c r="DU54" s="176">
        <v>1</v>
      </c>
      <c r="DV54" s="176">
        <f t="shared" si="321"/>
        <v>4.252109927676976</v>
      </c>
      <c r="DW54" s="176">
        <f t="shared" si="321"/>
        <v>4.0535268263468991</v>
      </c>
      <c r="DX54" s="176">
        <f t="shared" si="321"/>
        <v>3.8636753620541282</v>
      </c>
      <c r="DY54" s="176">
        <f t="shared" si="321"/>
        <v>3.6803672846265134</v>
      </c>
      <c r="DZ54" s="176">
        <f t="shared" si="321"/>
        <v>3.5050853288892969</v>
      </c>
      <c r="EA54" s="176">
        <f t="shared" si="321"/>
        <v>3.3392371532621894</v>
      </c>
      <c r="EB54" s="176">
        <f t="shared" si="321"/>
        <v>3.1800636435487686</v>
      </c>
      <c r="EC54" s="176">
        <f t="shared" si="321"/>
        <v>3.0283278614457045</v>
      </c>
      <c r="ED54" s="176">
        <f t="shared" si="321"/>
        <v>2.8837176262658497</v>
      </c>
      <c r="EE54" s="176">
        <f t="shared" si="321"/>
        <v>2.7462442477552931</v>
      </c>
      <c r="EF54" s="176">
        <f t="shared" si="322"/>
        <v>2.6153245378934864</v>
      </c>
      <c r="EG54" s="176">
        <f t="shared" si="322"/>
        <v>2.4908498936135555</v>
      </c>
      <c r="EH54" s="176">
        <f t="shared" si="322"/>
        <v>2.3722995378278906</v>
      </c>
      <c r="EI54" s="176">
        <f t="shared" si="322"/>
        <v>0</v>
      </c>
      <c r="EJ54" s="176">
        <f t="shared" si="322"/>
        <v>0</v>
      </c>
      <c r="EK54" s="176">
        <f t="shared" si="322"/>
        <v>0</v>
      </c>
      <c r="EL54" s="176">
        <f t="shared" si="322"/>
        <v>0</v>
      </c>
      <c r="EM54" s="176">
        <f t="shared" si="322"/>
        <v>0</v>
      </c>
      <c r="EN54" s="176">
        <f t="shared" si="322"/>
        <v>0</v>
      </c>
      <c r="EO54" s="176">
        <f t="shared" si="322"/>
        <v>0</v>
      </c>
      <c r="EP54" s="176">
        <f t="shared" si="323"/>
        <v>0</v>
      </c>
      <c r="EQ54" s="176">
        <f t="shared" si="323"/>
        <v>0</v>
      </c>
      <c r="ER54" s="176">
        <f t="shared" si="323"/>
        <v>0</v>
      </c>
      <c r="ES54" s="176">
        <f t="shared" si="323"/>
        <v>0</v>
      </c>
      <c r="ET54" s="176">
        <f t="shared" si="323"/>
        <v>0</v>
      </c>
      <c r="EU54" s="176">
        <f t="shared" si="323"/>
        <v>0</v>
      </c>
      <c r="EV54" s="176">
        <f t="shared" si="323"/>
        <v>0</v>
      </c>
      <c r="EW54" s="176">
        <f t="shared" si="323"/>
        <v>0</v>
      </c>
      <c r="EX54" s="176">
        <f t="shared" si="323"/>
        <v>0</v>
      </c>
      <c r="EY54" s="176">
        <f t="shared" si="323"/>
        <v>0</v>
      </c>
      <c r="EZ54" s="176">
        <f t="shared" si="323"/>
        <v>0</v>
      </c>
      <c r="FA54" s="176">
        <f t="shared" si="323"/>
        <v>0</v>
      </c>
      <c r="FB54" s="176">
        <f t="shared" si="323"/>
        <v>0</v>
      </c>
      <c r="FC54" s="176">
        <f t="shared" si="323"/>
        <v>0</v>
      </c>
      <c r="FD54" s="176">
        <f t="shared" si="323"/>
        <v>0</v>
      </c>
      <c r="FF54" s="176">
        <v>1</v>
      </c>
      <c r="FG54" s="176">
        <v>1</v>
      </c>
      <c r="FH54" s="176">
        <f t="shared" si="324"/>
        <v>2.5549869676357795</v>
      </c>
      <c r="FI54" s="176">
        <f t="shared" si="324"/>
        <v>2.4353212943011959</v>
      </c>
      <c r="FJ54" s="176">
        <f t="shared" si="324"/>
        <v>2.3197799968202539</v>
      </c>
      <c r="FK54" s="176">
        <f t="shared" si="324"/>
        <v>2.2092976608802442</v>
      </c>
      <c r="FL54" s="176">
        <f t="shared" si="324"/>
        <v>2.1047615506023432</v>
      </c>
      <c r="FM54" s="176">
        <f t="shared" si="324"/>
        <v>2.0044325629495967</v>
      </c>
      <c r="FN54" s="176">
        <f t="shared" si="324"/>
        <v>1.9087916649351782</v>
      </c>
      <c r="FO54" s="176">
        <f t="shared" si="324"/>
        <v>1.8176420852975734</v>
      </c>
      <c r="FP54" s="176">
        <f t="shared" si="324"/>
        <v>1.7309909527064813</v>
      </c>
      <c r="FQ54" s="176">
        <f t="shared" si="324"/>
        <v>1.6484706767015416</v>
      </c>
      <c r="FR54" s="176">
        <f t="shared" si="325"/>
        <v>1.5700128034566427</v>
      </c>
      <c r="FS54" s="176">
        <f t="shared" si="325"/>
        <v>1.4952890808770314</v>
      </c>
      <c r="FT54" s="176">
        <f t="shared" si="325"/>
        <v>1.4241217845277423</v>
      </c>
      <c r="FU54" s="176">
        <f t="shared" si="325"/>
        <v>0</v>
      </c>
      <c r="FV54" s="176">
        <f t="shared" si="325"/>
        <v>0</v>
      </c>
      <c r="FW54" s="176">
        <f t="shared" si="325"/>
        <v>0</v>
      </c>
      <c r="FX54" s="176">
        <f t="shared" si="325"/>
        <v>0</v>
      </c>
      <c r="FY54" s="176">
        <f t="shared" si="325"/>
        <v>0</v>
      </c>
      <c r="FZ54" s="176">
        <f t="shared" si="325"/>
        <v>0</v>
      </c>
      <c r="GA54" s="176">
        <f t="shared" si="325"/>
        <v>0</v>
      </c>
      <c r="GB54" s="176">
        <f t="shared" si="326"/>
        <v>0</v>
      </c>
      <c r="GC54" s="176">
        <f t="shared" si="326"/>
        <v>0</v>
      </c>
      <c r="GD54" s="176">
        <f t="shared" si="326"/>
        <v>0</v>
      </c>
      <c r="GE54" s="176">
        <f t="shared" si="326"/>
        <v>0</v>
      </c>
      <c r="GF54" s="176">
        <f t="shared" si="326"/>
        <v>0</v>
      </c>
      <c r="GG54" s="176">
        <f t="shared" si="326"/>
        <v>0</v>
      </c>
      <c r="GH54" s="176">
        <f t="shared" si="326"/>
        <v>0</v>
      </c>
      <c r="GI54" s="176">
        <f t="shared" si="326"/>
        <v>0</v>
      </c>
      <c r="GJ54" s="176">
        <f t="shared" si="326"/>
        <v>0</v>
      </c>
      <c r="GK54" s="176">
        <f t="shared" si="326"/>
        <v>0</v>
      </c>
      <c r="GL54" s="176">
        <f t="shared" si="326"/>
        <v>0</v>
      </c>
      <c r="GM54" s="176">
        <f t="shared" si="326"/>
        <v>0</v>
      </c>
      <c r="GN54" s="176">
        <f t="shared" si="326"/>
        <v>0</v>
      </c>
      <c r="GO54" s="176">
        <f t="shared" si="326"/>
        <v>0</v>
      </c>
      <c r="GP54" s="176">
        <f t="shared" si="326"/>
        <v>0</v>
      </c>
      <c r="GQ54" s="187"/>
      <c r="GR54" s="176">
        <v>1</v>
      </c>
      <c r="GS54" s="176">
        <v>1</v>
      </c>
      <c r="GT54" s="176">
        <f t="shared" si="327"/>
        <v>4.0535268263468991</v>
      </c>
      <c r="GU54" s="176">
        <f t="shared" si="327"/>
        <v>3.8636753620541282</v>
      </c>
      <c r="GV54" s="176">
        <f t="shared" si="327"/>
        <v>3.6803672846265134</v>
      </c>
      <c r="GW54" s="176">
        <f t="shared" si="327"/>
        <v>3.5050853288892969</v>
      </c>
      <c r="GX54" s="176">
        <f t="shared" si="327"/>
        <v>3.3392371532621894</v>
      </c>
      <c r="GY54" s="176">
        <f t="shared" si="327"/>
        <v>3.1800636435487686</v>
      </c>
      <c r="GZ54" s="176">
        <f t="shared" si="327"/>
        <v>3.0283278614457045</v>
      </c>
      <c r="HA54" s="176">
        <f t="shared" si="327"/>
        <v>2.8837176262658497</v>
      </c>
      <c r="HB54" s="176">
        <f t="shared" si="327"/>
        <v>2.7462442477552931</v>
      </c>
      <c r="HC54" s="176">
        <f t="shared" si="327"/>
        <v>2.6153245378934864</v>
      </c>
      <c r="HD54" s="176">
        <f t="shared" si="328"/>
        <v>2.4908498936135555</v>
      </c>
      <c r="HE54" s="176">
        <f t="shared" si="328"/>
        <v>2.3722995378278906</v>
      </c>
      <c r="HF54" s="176">
        <f t="shared" si="328"/>
        <v>2.2593915079378748</v>
      </c>
      <c r="HG54" s="176">
        <f t="shared" si="328"/>
        <v>0</v>
      </c>
      <c r="HH54" s="176">
        <f t="shared" si="328"/>
        <v>0</v>
      </c>
      <c r="HI54" s="176">
        <f t="shared" si="328"/>
        <v>0</v>
      </c>
      <c r="HJ54" s="176">
        <f t="shared" si="328"/>
        <v>0</v>
      </c>
      <c r="HK54" s="176">
        <f t="shared" si="328"/>
        <v>0</v>
      </c>
      <c r="HL54" s="176">
        <f t="shared" si="328"/>
        <v>0</v>
      </c>
      <c r="HM54" s="176">
        <f t="shared" si="328"/>
        <v>0</v>
      </c>
      <c r="HN54" s="176">
        <f t="shared" si="329"/>
        <v>0</v>
      </c>
      <c r="HO54" s="176">
        <f t="shared" si="329"/>
        <v>0</v>
      </c>
      <c r="HP54" s="176">
        <f t="shared" si="329"/>
        <v>0</v>
      </c>
      <c r="HQ54" s="176">
        <f t="shared" si="329"/>
        <v>0</v>
      </c>
      <c r="HR54" s="176">
        <f t="shared" si="329"/>
        <v>0</v>
      </c>
      <c r="HS54" s="176">
        <f t="shared" si="329"/>
        <v>0</v>
      </c>
      <c r="HT54" s="176">
        <f t="shared" si="329"/>
        <v>0</v>
      </c>
      <c r="HU54" s="176">
        <f t="shared" si="329"/>
        <v>0</v>
      </c>
      <c r="HV54" s="176">
        <f t="shared" si="329"/>
        <v>0</v>
      </c>
      <c r="HW54" s="176">
        <f t="shared" si="329"/>
        <v>0</v>
      </c>
      <c r="HX54" s="176">
        <f t="shared" si="329"/>
        <v>0</v>
      </c>
      <c r="HY54" s="176">
        <f t="shared" si="329"/>
        <v>0</v>
      </c>
      <c r="HZ54" s="176">
        <f t="shared" si="329"/>
        <v>0</v>
      </c>
      <c r="IA54" s="176">
        <f t="shared" si="329"/>
        <v>0</v>
      </c>
      <c r="IB54" s="176">
        <f t="shared" si="329"/>
        <v>0</v>
      </c>
      <c r="IC54" s="176"/>
      <c r="ID54" s="176"/>
    </row>
    <row r="55" spans="1:238" s="144" customFormat="1">
      <c r="A55" s="185" t="s">
        <v>172</v>
      </c>
      <c r="B55" s="226">
        <f t="shared" si="261"/>
        <v>322.91076070967915</v>
      </c>
      <c r="C55" s="329">
        <f t="shared" si="262"/>
        <v>512.30297752319484</v>
      </c>
      <c r="D55" s="331">
        <f t="shared" si="340"/>
        <v>835.21373823287399</v>
      </c>
      <c r="E55" s="227">
        <f t="shared" si="263"/>
        <v>0</v>
      </c>
      <c r="F55" s="228">
        <f t="shared" si="264"/>
        <v>0</v>
      </c>
      <c r="G55" s="227">
        <f t="shared" si="265"/>
        <v>0</v>
      </c>
      <c r="H55" s="228">
        <f t="shared" si="266"/>
        <v>0</v>
      </c>
      <c r="I55" s="227">
        <f t="shared" si="341"/>
        <v>322.91076070967915</v>
      </c>
      <c r="J55" s="176">
        <f t="shared" si="342"/>
        <v>512.30297752319484</v>
      </c>
      <c r="K55" s="228">
        <f t="shared" si="343"/>
        <v>835.21373823287399</v>
      </c>
      <c r="L55" s="227">
        <f t="shared" si="267"/>
        <v>258.32860856774334</v>
      </c>
      <c r="M55" s="176">
        <f t="shared" si="268"/>
        <v>409.8423820185559</v>
      </c>
      <c r="N55" s="228">
        <f t="shared" si="344"/>
        <v>668.17099058629924</v>
      </c>
      <c r="O55" s="330"/>
      <c r="P55" s="176">
        <f t="shared" si="312"/>
        <v>6.537018423352059</v>
      </c>
      <c r="Q55" s="176">
        <f t="shared" si="312"/>
        <v>6.2266257413517598</v>
      </c>
      <c r="R55" s="176">
        <f t="shared" si="312"/>
        <v>5.9358283086487793</v>
      </c>
      <c r="S55" s="176">
        <f t="shared" si="312"/>
        <v>5.6578171483765152</v>
      </c>
      <c r="T55" s="176">
        <f t="shared" si="312"/>
        <v>5.3893878714005892</v>
      </c>
      <c r="U55" s="176">
        <f t="shared" si="312"/>
        <v>5.1327117373985462</v>
      </c>
      <c r="V55" s="176">
        <f t="shared" si="312"/>
        <v>4.8898500670559484</v>
      </c>
      <c r="W55" s="176">
        <f t="shared" si="312"/>
        <v>4.6567625199839098</v>
      </c>
      <c r="X55" s="176">
        <f t="shared" si="312"/>
        <v>4.4345664942938479</v>
      </c>
      <c r="Y55" s="176">
        <f t="shared" si="312"/>
        <v>4.2228048446307254</v>
      </c>
      <c r="Z55" s="176">
        <f t="shared" si="313"/>
        <v>4.0214941325504112</v>
      </c>
      <c r="AA55" s="176">
        <f t="shared" si="313"/>
        <v>3.8297803600136819</v>
      </c>
      <c r="AB55" s="176">
        <f t="shared" si="313"/>
        <v>3.6475044928790683</v>
      </c>
      <c r="AC55" s="176">
        <f t="shared" si="313"/>
        <v>0</v>
      </c>
      <c r="AD55" s="176">
        <f t="shared" si="313"/>
        <v>0</v>
      </c>
      <c r="AE55" s="176">
        <f t="shared" si="313"/>
        <v>0</v>
      </c>
      <c r="AF55" s="176">
        <f t="shared" si="313"/>
        <v>0</v>
      </c>
      <c r="AG55" s="176">
        <f t="shared" si="313"/>
        <v>0</v>
      </c>
      <c r="AH55" s="176">
        <f t="shared" si="313"/>
        <v>0</v>
      </c>
      <c r="AI55" s="176">
        <f t="shared" si="313"/>
        <v>0</v>
      </c>
      <c r="AJ55" s="176">
        <f t="shared" si="314"/>
        <v>0</v>
      </c>
      <c r="AK55" s="176">
        <f t="shared" si="314"/>
        <v>0</v>
      </c>
      <c r="AL55" s="176">
        <f t="shared" si="314"/>
        <v>0</v>
      </c>
      <c r="AM55" s="176">
        <f t="shared" si="314"/>
        <v>0</v>
      </c>
      <c r="AN55" s="176">
        <f t="shared" si="314"/>
        <v>0</v>
      </c>
      <c r="AO55" s="176">
        <f t="shared" si="314"/>
        <v>0</v>
      </c>
      <c r="AP55" s="176">
        <f t="shared" si="314"/>
        <v>0</v>
      </c>
      <c r="AQ55" s="176">
        <f t="shared" si="314"/>
        <v>0</v>
      </c>
      <c r="AR55" s="176">
        <f t="shared" si="314"/>
        <v>0</v>
      </c>
      <c r="AS55" s="176">
        <f t="shared" si="314"/>
        <v>0</v>
      </c>
      <c r="AT55" s="176">
        <f t="shared" si="314"/>
        <v>0</v>
      </c>
      <c r="AU55" s="176">
        <f t="shared" si="314"/>
        <v>0</v>
      </c>
      <c r="AV55" s="176">
        <f t="shared" si="314"/>
        <v>0</v>
      </c>
      <c r="AW55" s="176">
        <f t="shared" si="314"/>
        <v>0</v>
      </c>
      <c r="AX55" s="176">
        <f t="shared" si="314"/>
        <v>0</v>
      </c>
      <c r="AY55" s="187"/>
      <c r="AZ55" s="176">
        <f t="shared" si="315"/>
        <v>10.371082075577476</v>
      </c>
      <c r="BA55" s="176">
        <f t="shared" si="315"/>
        <v>9.8786392259162028</v>
      </c>
      <c r="BB55" s="176">
        <f t="shared" si="315"/>
        <v>9.4172845460584504</v>
      </c>
      <c r="BC55" s="176">
        <f t="shared" si="315"/>
        <v>8.9762154876004985</v>
      </c>
      <c r="BD55" s="176">
        <f t="shared" si="315"/>
        <v>8.5503482370110913</v>
      </c>
      <c r="BE55" s="176">
        <f t="shared" si="315"/>
        <v>8.1431275317630103</v>
      </c>
      <c r="BF55" s="176">
        <f t="shared" si="315"/>
        <v>7.7578236893970036</v>
      </c>
      <c r="BG55" s="176">
        <f t="shared" si="315"/>
        <v>7.3880266466284521</v>
      </c>
      <c r="BH55" s="176">
        <f t="shared" si="315"/>
        <v>7.0355091730556758</v>
      </c>
      <c r="BI55" s="176">
        <f t="shared" si="315"/>
        <v>6.6995460004156095</v>
      </c>
      <c r="BJ55" s="176">
        <f t="shared" si="316"/>
        <v>6.3801634038759323</v>
      </c>
      <c r="BK55" s="176">
        <f t="shared" si="316"/>
        <v>6.0760065021767851</v>
      </c>
      <c r="BL55" s="176">
        <f t="shared" si="316"/>
        <v>5.7868229851628046</v>
      </c>
      <c r="BM55" s="176">
        <f t="shared" si="316"/>
        <v>0</v>
      </c>
      <c r="BN55" s="176">
        <f t="shared" si="316"/>
        <v>0</v>
      </c>
      <c r="BO55" s="176">
        <f t="shared" si="316"/>
        <v>0</v>
      </c>
      <c r="BP55" s="176">
        <f t="shared" si="316"/>
        <v>0</v>
      </c>
      <c r="BQ55" s="176">
        <f t="shared" si="316"/>
        <v>0</v>
      </c>
      <c r="BR55" s="176">
        <f t="shared" si="316"/>
        <v>0</v>
      </c>
      <c r="BS55" s="176">
        <f t="shared" si="316"/>
        <v>0</v>
      </c>
      <c r="BT55" s="176">
        <f t="shared" si="317"/>
        <v>0</v>
      </c>
      <c r="BU55" s="176">
        <f t="shared" si="317"/>
        <v>0</v>
      </c>
      <c r="BV55" s="176">
        <f t="shared" si="317"/>
        <v>0</v>
      </c>
      <c r="BW55" s="176">
        <f t="shared" si="317"/>
        <v>0</v>
      </c>
      <c r="BX55" s="176">
        <f t="shared" si="317"/>
        <v>0</v>
      </c>
      <c r="BY55" s="176">
        <f t="shared" si="317"/>
        <v>0</v>
      </c>
      <c r="BZ55" s="176">
        <f t="shared" si="317"/>
        <v>0</v>
      </c>
      <c r="CA55" s="176">
        <f t="shared" si="317"/>
        <v>0</v>
      </c>
      <c r="CB55" s="176">
        <f t="shared" si="317"/>
        <v>0</v>
      </c>
      <c r="CC55" s="176">
        <f t="shared" si="317"/>
        <v>0</v>
      </c>
      <c r="CD55" s="176">
        <f t="shared" si="317"/>
        <v>0</v>
      </c>
      <c r="CE55" s="176">
        <f t="shared" si="317"/>
        <v>0</v>
      </c>
      <c r="CF55" s="176">
        <f t="shared" si="317"/>
        <v>0</v>
      </c>
      <c r="CG55" s="176">
        <f t="shared" si="317"/>
        <v>0</v>
      </c>
      <c r="CH55" s="176">
        <f t="shared" si="317"/>
        <v>0</v>
      </c>
      <c r="CJ55" s="176">
        <v>1</v>
      </c>
      <c r="CK55" s="176">
        <f t="shared" si="318"/>
        <v>6.2266257413517598</v>
      </c>
      <c r="CL55" s="176">
        <f t="shared" si="318"/>
        <v>5.9358283086487793</v>
      </c>
      <c r="CM55" s="176">
        <f t="shared" si="318"/>
        <v>5.6578171483765152</v>
      </c>
      <c r="CN55" s="176">
        <f t="shared" si="318"/>
        <v>5.3893878714005892</v>
      </c>
      <c r="CO55" s="176">
        <f t="shared" si="318"/>
        <v>5.1327117373985462</v>
      </c>
      <c r="CP55" s="176">
        <f t="shared" si="318"/>
        <v>4.8898500670559484</v>
      </c>
      <c r="CQ55" s="176">
        <f t="shared" si="318"/>
        <v>4.6567625199839098</v>
      </c>
      <c r="CR55" s="176">
        <f t="shared" si="318"/>
        <v>4.4345664942938479</v>
      </c>
      <c r="CS55" s="176">
        <f t="shared" si="318"/>
        <v>4.2228048446307254</v>
      </c>
      <c r="CT55" s="176">
        <f t="shared" si="318"/>
        <v>4.0214941325504112</v>
      </c>
      <c r="CU55" s="176">
        <f t="shared" si="319"/>
        <v>3.8297803600136819</v>
      </c>
      <c r="CV55" s="176">
        <f t="shared" si="319"/>
        <v>3.6475044928790683</v>
      </c>
      <c r="CW55" s="176">
        <f t="shared" si="319"/>
        <v>3.4739039252698705</v>
      </c>
      <c r="CX55" s="176">
        <f t="shared" si="319"/>
        <v>0</v>
      </c>
      <c r="CY55" s="176">
        <f t="shared" si="319"/>
        <v>0</v>
      </c>
      <c r="CZ55" s="176">
        <f t="shared" si="319"/>
        <v>0</v>
      </c>
      <c r="DA55" s="176">
        <f t="shared" si="319"/>
        <v>0</v>
      </c>
      <c r="DB55" s="176">
        <f t="shared" si="319"/>
        <v>0</v>
      </c>
      <c r="DC55" s="176">
        <f t="shared" si="319"/>
        <v>0</v>
      </c>
      <c r="DD55" s="176">
        <f t="shared" si="319"/>
        <v>0</v>
      </c>
      <c r="DE55" s="176">
        <f t="shared" si="320"/>
        <v>0</v>
      </c>
      <c r="DF55" s="176">
        <f t="shared" si="320"/>
        <v>0</v>
      </c>
      <c r="DG55" s="176">
        <f t="shared" si="320"/>
        <v>0</v>
      </c>
      <c r="DH55" s="176">
        <f t="shared" si="320"/>
        <v>0</v>
      </c>
      <c r="DI55" s="176">
        <f t="shared" si="320"/>
        <v>0</v>
      </c>
      <c r="DJ55" s="176">
        <f t="shared" si="320"/>
        <v>0</v>
      </c>
      <c r="DK55" s="176">
        <f t="shared" si="320"/>
        <v>0</v>
      </c>
      <c r="DL55" s="176">
        <f t="shared" si="320"/>
        <v>0</v>
      </c>
      <c r="DM55" s="176">
        <f t="shared" si="320"/>
        <v>0</v>
      </c>
      <c r="DN55" s="176">
        <f t="shared" si="320"/>
        <v>0</v>
      </c>
      <c r="DO55" s="176">
        <f t="shared" si="320"/>
        <v>0</v>
      </c>
      <c r="DP55" s="176">
        <f t="shared" si="320"/>
        <v>0</v>
      </c>
      <c r="DQ55" s="176">
        <f t="shared" si="320"/>
        <v>0</v>
      </c>
      <c r="DR55" s="176">
        <f t="shared" si="320"/>
        <v>0</v>
      </c>
      <c r="DS55" s="176">
        <f t="shared" si="320"/>
        <v>0</v>
      </c>
      <c r="DT55" s="187"/>
      <c r="DU55" s="176">
        <v>1</v>
      </c>
      <c r="DV55" s="176">
        <f t="shared" si="321"/>
        <v>9.8786392259162028</v>
      </c>
      <c r="DW55" s="176">
        <f t="shared" si="321"/>
        <v>9.4172845460584504</v>
      </c>
      <c r="DX55" s="176">
        <f t="shared" si="321"/>
        <v>8.9762154876004985</v>
      </c>
      <c r="DY55" s="176">
        <f t="shared" si="321"/>
        <v>8.5503482370110913</v>
      </c>
      <c r="DZ55" s="176">
        <f t="shared" si="321"/>
        <v>8.1431275317630103</v>
      </c>
      <c r="EA55" s="176">
        <f t="shared" si="321"/>
        <v>7.7578236893970036</v>
      </c>
      <c r="EB55" s="176">
        <f t="shared" si="321"/>
        <v>7.3880266466284521</v>
      </c>
      <c r="EC55" s="176">
        <f t="shared" si="321"/>
        <v>7.0355091730556758</v>
      </c>
      <c r="ED55" s="176">
        <f t="shared" si="321"/>
        <v>6.6995460004156095</v>
      </c>
      <c r="EE55" s="176">
        <f t="shared" si="321"/>
        <v>6.3801634038759323</v>
      </c>
      <c r="EF55" s="176">
        <f t="shared" si="322"/>
        <v>6.0760065021767851</v>
      </c>
      <c r="EG55" s="176">
        <f t="shared" si="322"/>
        <v>5.7868229851628046</v>
      </c>
      <c r="EH55" s="176">
        <f t="shared" si="322"/>
        <v>5.5114029666708566</v>
      </c>
      <c r="EI55" s="176">
        <f t="shared" si="322"/>
        <v>0</v>
      </c>
      <c r="EJ55" s="176">
        <f t="shared" si="322"/>
        <v>0</v>
      </c>
      <c r="EK55" s="176">
        <f t="shared" si="322"/>
        <v>0</v>
      </c>
      <c r="EL55" s="176">
        <f t="shared" si="322"/>
        <v>0</v>
      </c>
      <c r="EM55" s="176">
        <f t="shared" si="322"/>
        <v>0</v>
      </c>
      <c r="EN55" s="176">
        <f t="shared" si="322"/>
        <v>0</v>
      </c>
      <c r="EO55" s="176">
        <f t="shared" si="322"/>
        <v>0</v>
      </c>
      <c r="EP55" s="176">
        <f t="shared" si="323"/>
        <v>0</v>
      </c>
      <c r="EQ55" s="176">
        <f t="shared" si="323"/>
        <v>0</v>
      </c>
      <c r="ER55" s="176">
        <f t="shared" si="323"/>
        <v>0</v>
      </c>
      <c r="ES55" s="176">
        <f t="shared" si="323"/>
        <v>0</v>
      </c>
      <c r="ET55" s="176">
        <f t="shared" si="323"/>
        <v>0</v>
      </c>
      <c r="EU55" s="176">
        <f t="shared" si="323"/>
        <v>0</v>
      </c>
      <c r="EV55" s="176">
        <f t="shared" si="323"/>
        <v>0</v>
      </c>
      <c r="EW55" s="176">
        <f t="shared" si="323"/>
        <v>0</v>
      </c>
      <c r="EX55" s="176">
        <f t="shared" si="323"/>
        <v>0</v>
      </c>
      <c r="EY55" s="176">
        <f t="shared" si="323"/>
        <v>0</v>
      </c>
      <c r="EZ55" s="176">
        <f t="shared" si="323"/>
        <v>0</v>
      </c>
      <c r="FA55" s="176">
        <f t="shared" si="323"/>
        <v>0</v>
      </c>
      <c r="FB55" s="176">
        <f t="shared" si="323"/>
        <v>0</v>
      </c>
      <c r="FC55" s="176">
        <f t="shared" si="323"/>
        <v>0</v>
      </c>
      <c r="FD55" s="176">
        <f t="shared" si="323"/>
        <v>0</v>
      </c>
      <c r="FF55" s="176">
        <v>1</v>
      </c>
      <c r="FG55" s="176">
        <v>1</v>
      </c>
      <c r="FH55" s="176">
        <f t="shared" si="324"/>
        <v>5.9358283086487793</v>
      </c>
      <c r="FI55" s="176">
        <f t="shared" si="324"/>
        <v>5.6578171483765152</v>
      </c>
      <c r="FJ55" s="176">
        <f t="shared" si="324"/>
        <v>5.3893878714005892</v>
      </c>
      <c r="FK55" s="176">
        <f t="shared" si="324"/>
        <v>5.1327117373985462</v>
      </c>
      <c r="FL55" s="176">
        <f t="shared" si="324"/>
        <v>4.8898500670559484</v>
      </c>
      <c r="FM55" s="176">
        <f t="shared" si="324"/>
        <v>4.6567625199839098</v>
      </c>
      <c r="FN55" s="176">
        <f t="shared" si="324"/>
        <v>4.4345664942938479</v>
      </c>
      <c r="FO55" s="176">
        <f t="shared" si="324"/>
        <v>4.2228048446307254</v>
      </c>
      <c r="FP55" s="176">
        <f t="shared" si="324"/>
        <v>4.0214941325504112</v>
      </c>
      <c r="FQ55" s="176">
        <f t="shared" si="324"/>
        <v>3.8297803600136819</v>
      </c>
      <c r="FR55" s="176">
        <f t="shared" si="325"/>
        <v>3.6475044928790683</v>
      </c>
      <c r="FS55" s="176">
        <f t="shared" si="325"/>
        <v>3.4739039252698705</v>
      </c>
      <c r="FT55" s="176">
        <f t="shared" si="325"/>
        <v>3.3085657620341489</v>
      </c>
      <c r="FU55" s="176">
        <f t="shared" si="325"/>
        <v>0</v>
      </c>
      <c r="FV55" s="176">
        <f t="shared" si="325"/>
        <v>0</v>
      </c>
      <c r="FW55" s="176">
        <f t="shared" si="325"/>
        <v>0</v>
      </c>
      <c r="FX55" s="176">
        <f t="shared" si="325"/>
        <v>0</v>
      </c>
      <c r="FY55" s="176">
        <f t="shared" si="325"/>
        <v>0</v>
      </c>
      <c r="FZ55" s="176">
        <f t="shared" si="325"/>
        <v>0</v>
      </c>
      <c r="GA55" s="176">
        <f t="shared" si="325"/>
        <v>0</v>
      </c>
      <c r="GB55" s="176">
        <f t="shared" si="326"/>
        <v>0</v>
      </c>
      <c r="GC55" s="176">
        <f t="shared" si="326"/>
        <v>0</v>
      </c>
      <c r="GD55" s="176">
        <f t="shared" si="326"/>
        <v>0</v>
      </c>
      <c r="GE55" s="176">
        <f t="shared" si="326"/>
        <v>0</v>
      </c>
      <c r="GF55" s="176">
        <f t="shared" si="326"/>
        <v>0</v>
      </c>
      <c r="GG55" s="176">
        <f t="shared" si="326"/>
        <v>0</v>
      </c>
      <c r="GH55" s="176">
        <f t="shared" si="326"/>
        <v>0</v>
      </c>
      <c r="GI55" s="176">
        <f t="shared" si="326"/>
        <v>0</v>
      </c>
      <c r="GJ55" s="176">
        <f t="shared" si="326"/>
        <v>0</v>
      </c>
      <c r="GK55" s="176">
        <f t="shared" si="326"/>
        <v>0</v>
      </c>
      <c r="GL55" s="176">
        <f t="shared" si="326"/>
        <v>0</v>
      </c>
      <c r="GM55" s="176">
        <f t="shared" si="326"/>
        <v>0</v>
      </c>
      <c r="GN55" s="176">
        <f t="shared" si="326"/>
        <v>0</v>
      </c>
      <c r="GO55" s="176">
        <f t="shared" si="326"/>
        <v>0</v>
      </c>
      <c r="GP55" s="176">
        <f t="shared" si="326"/>
        <v>0</v>
      </c>
      <c r="GQ55" s="187"/>
      <c r="GR55" s="176">
        <v>1</v>
      </c>
      <c r="GS55" s="176">
        <v>1</v>
      </c>
      <c r="GT55" s="176">
        <f t="shared" si="327"/>
        <v>9.4172845460584504</v>
      </c>
      <c r="GU55" s="176">
        <f t="shared" si="327"/>
        <v>8.9762154876004985</v>
      </c>
      <c r="GV55" s="176">
        <f t="shared" si="327"/>
        <v>8.5503482370110913</v>
      </c>
      <c r="GW55" s="176">
        <f t="shared" si="327"/>
        <v>8.1431275317630103</v>
      </c>
      <c r="GX55" s="176">
        <f t="shared" si="327"/>
        <v>7.7578236893970036</v>
      </c>
      <c r="GY55" s="176">
        <f t="shared" si="327"/>
        <v>7.3880266466284521</v>
      </c>
      <c r="GZ55" s="176">
        <f t="shared" si="327"/>
        <v>7.0355091730556758</v>
      </c>
      <c r="HA55" s="176">
        <f t="shared" si="327"/>
        <v>6.6995460004156095</v>
      </c>
      <c r="HB55" s="176">
        <f t="shared" si="327"/>
        <v>6.3801634038759323</v>
      </c>
      <c r="HC55" s="176">
        <f t="shared" si="327"/>
        <v>6.0760065021767851</v>
      </c>
      <c r="HD55" s="176">
        <f t="shared" si="328"/>
        <v>5.7868229851628046</v>
      </c>
      <c r="HE55" s="176">
        <f t="shared" si="328"/>
        <v>5.5114029666708566</v>
      </c>
      <c r="HF55" s="176">
        <f t="shared" si="328"/>
        <v>5.2490913820778902</v>
      </c>
      <c r="HG55" s="176">
        <f t="shared" si="328"/>
        <v>0</v>
      </c>
      <c r="HH55" s="176">
        <f t="shared" si="328"/>
        <v>0</v>
      </c>
      <c r="HI55" s="176">
        <f t="shared" si="328"/>
        <v>0</v>
      </c>
      <c r="HJ55" s="176">
        <f t="shared" si="328"/>
        <v>0</v>
      </c>
      <c r="HK55" s="176">
        <f t="shared" si="328"/>
        <v>0</v>
      </c>
      <c r="HL55" s="176">
        <f t="shared" si="328"/>
        <v>0</v>
      </c>
      <c r="HM55" s="176">
        <f t="shared" si="328"/>
        <v>0</v>
      </c>
      <c r="HN55" s="176">
        <f t="shared" si="329"/>
        <v>0</v>
      </c>
      <c r="HO55" s="176">
        <f t="shared" si="329"/>
        <v>0</v>
      </c>
      <c r="HP55" s="176">
        <f t="shared" si="329"/>
        <v>0</v>
      </c>
      <c r="HQ55" s="176">
        <f t="shared" si="329"/>
        <v>0</v>
      </c>
      <c r="HR55" s="176">
        <f t="shared" si="329"/>
        <v>0</v>
      </c>
      <c r="HS55" s="176">
        <f t="shared" si="329"/>
        <v>0</v>
      </c>
      <c r="HT55" s="176">
        <f t="shared" si="329"/>
        <v>0</v>
      </c>
      <c r="HU55" s="176">
        <f t="shared" si="329"/>
        <v>0</v>
      </c>
      <c r="HV55" s="176">
        <f t="shared" si="329"/>
        <v>0</v>
      </c>
      <c r="HW55" s="176">
        <f t="shared" si="329"/>
        <v>0</v>
      </c>
      <c r="HX55" s="176">
        <f t="shared" si="329"/>
        <v>0</v>
      </c>
      <c r="HY55" s="176">
        <f t="shared" si="329"/>
        <v>0</v>
      </c>
      <c r="HZ55" s="176">
        <f t="shared" si="329"/>
        <v>0</v>
      </c>
      <c r="IA55" s="176">
        <f t="shared" si="329"/>
        <v>0</v>
      </c>
      <c r="IB55" s="176">
        <f t="shared" si="329"/>
        <v>0</v>
      </c>
      <c r="IC55" s="176"/>
      <c r="ID55" s="176"/>
    </row>
    <row r="56" spans="1:238" s="144" customFormat="1">
      <c r="A56" s="185" t="s">
        <v>173</v>
      </c>
      <c r="B56" s="226">
        <f t="shared" si="261"/>
        <v>475.02097805982208</v>
      </c>
      <c r="C56" s="329">
        <f t="shared" si="262"/>
        <v>753.62821886515292</v>
      </c>
      <c r="D56" s="331">
        <f t="shared" si="340"/>
        <v>1228.6491969249751</v>
      </c>
      <c r="E56" s="227">
        <f t="shared" si="263"/>
        <v>0</v>
      </c>
      <c r="F56" s="228">
        <f t="shared" si="264"/>
        <v>0</v>
      </c>
      <c r="G56" s="227">
        <f t="shared" si="265"/>
        <v>0</v>
      </c>
      <c r="H56" s="228">
        <f t="shared" si="266"/>
        <v>0</v>
      </c>
      <c r="I56" s="227">
        <f t="shared" si="341"/>
        <v>475.02097805982208</v>
      </c>
      <c r="J56" s="176">
        <f t="shared" si="342"/>
        <v>753.62821886515292</v>
      </c>
      <c r="K56" s="228">
        <f t="shared" si="343"/>
        <v>1228.6491969249751</v>
      </c>
      <c r="L56" s="227">
        <f t="shared" si="267"/>
        <v>380.01678244785768</v>
      </c>
      <c r="M56" s="176">
        <f t="shared" si="268"/>
        <v>602.90257509212233</v>
      </c>
      <c r="N56" s="228">
        <f t="shared" si="344"/>
        <v>982.91935753997996</v>
      </c>
      <c r="O56" s="330"/>
      <c r="P56" s="176">
        <f t="shared" si="312"/>
        <v>7.2475639041511961</v>
      </c>
      <c r="Q56" s="176">
        <f t="shared" si="312"/>
        <v>6.9034328871508643</v>
      </c>
      <c r="R56" s="176">
        <f t="shared" si="312"/>
        <v>6.5810270378497346</v>
      </c>
      <c r="S56" s="176">
        <f t="shared" si="312"/>
        <v>6.2727972732000499</v>
      </c>
      <c r="T56" s="176">
        <f t="shared" si="312"/>
        <v>5.9751909009006541</v>
      </c>
      <c r="U56" s="176">
        <f t="shared" si="312"/>
        <v>5.69061518711578</v>
      </c>
      <c r="V56" s="176">
        <f t="shared" si="312"/>
        <v>5.4213555091272472</v>
      </c>
      <c r="W56" s="176">
        <f t="shared" si="312"/>
        <v>5.1629323591125971</v>
      </c>
      <c r="X56" s="176">
        <f t="shared" si="312"/>
        <v>4.9165845914997011</v>
      </c>
      <c r="Y56" s="176">
        <f t="shared" si="312"/>
        <v>4.6818053712210226</v>
      </c>
      <c r="Z56" s="176">
        <f t="shared" si="313"/>
        <v>4.458613060001543</v>
      </c>
      <c r="AA56" s="176">
        <f t="shared" si="313"/>
        <v>4.2460608339282127</v>
      </c>
      <c r="AB56" s="176">
        <f t="shared" si="313"/>
        <v>4.0439723725398364</v>
      </c>
      <c r="AC56" s="176">
        <f t="shared" si="313"/>
        <v>3.8515021780165957</v>
      </c>
      <c r="AD56" s="176">
        <f t="shared" si="313"/>
        <v>3.6681924752987305</v>
      </c>
      <c r="AE56" s="176">
        <f t="shared" si="313"/>
        <v>3.4936072768281439</v>
      </c>
      <c r="AF56" s="176">
        <f t="shared" si="313"/>
        <v>3.327331345586654</v>
      </c>
      <c r="AG56" s="176">
        <f t="shared" si="313"/>
        <v>3.1689692074877414</v>
      </c>
      <c r="AH56" s="176">
        <f t="shared" si="313"/>
        <v>3.018144210772876</v>
      </c>
      <c r="AI56" s="176">
        <f t="shared" si="313"/>
        <v>2.8744976301752421</v>
      </c>
      <c r="AJ56" s="176">
        <f t="shared" si="314"/>
        <v>0</v>
      </c>
      <c r="AK56" s="176">
        <f t="shared" si="314"/>
        <v>0</v>
      </c>
      <c r="AL56" s="176">
        <f t="shared" si="314"/>
        <v>0</v>
      </c>
      <c r="AM56" s="176">
        <f t="shared" si="314"/>
        <v>0</v>
      </c>
      <c r="AN56" s="176">
        <f t="shared" si="314"/>
        <v>0</v>
      </c>
      <c r="AO56" s="176">
        <f t="shared" si="314"/>
        <v>0</v>
      </c>
      <c r="AP56" s="176">
        <f t="shared" si="314"/>
        <v>0</v>
      </c>
      <c r="AQ56" s="176">
        <f t="shared" si="314"/>
        <v>0</v>
      </c>
      <c r="AR56" s="176">
        <f t="shared" si="314"/>
        <v>0</v>
      </c>
      <c r="AS56" s="176">
        <f t="shared" si="314"/>
        <v>0</v>
      </c>
      <c r="AT56" s="176">
        <f t="shared" si="314"/>
        <v>0</v>
      </c>
      <c r="AU56" s="176">
        <f t="shared" si="314"/>
        <v>0</v>
      </c>
      <c r="AV56" s="176">
        <f t="shared" si="314"/>
        <v>0</v>
      </c>
      <c r="AW56" s="176">
        <f t="shared" si="314"/>
        <v>0</v>
      </c>
      <c r="AX56" s="176">
        <f t="shared" si="314"/>
        <v>0</v>
      </c>
      <c r="AY56" s="187"/>
      <c r="AZ56" s="176">
        <f t="shared" si="315"/>
        <v>11.498373605531549</v>
      </c>
      <c r="BA56" s="176">
        <f t="shared" si="315"/>
        <v>10.952404359167966</v>
      </c>
      <c r="BB56" s="176">
        <f t="shared" si="315"/>
        <v>10.440902431499586</v>
      </c>
      <c r="BC56" s="176">
        <f t="shared" si="315"/>
        <v>9.9518910840788131</v>
      </c>
      <c r="BD56" s="176">
        <f t="shared" si="315"/>
        <v>9.4797339149470794</v>
      </c>
      <c r="BE56" s="176">
        <f t="shared" si="315"/>
        <v>9.028250089563338</v>
      </c>
      <c r="BF56" s="176">
        <f t="shared" si="315"/>
        <v>8.601065394766243</v>
      </c>
      <c r="BG56" s="176">
        <f t="shared" si="315"/>
        <v>8.19107302126198</v>
      </c>
      <c r="BH56" s="176">
        <f t="shared" si="315"/>
        <v>7.8002384309965107</v>
      </c>
      <c r="BI56" s="176">
        <f t="shared" si="315"/>
        <v>7.4277575221999141</v>
      </c>
      <c r="BJ56" s="176">
        <f t="shared" si="316"/>
        <v>7.0736594260363601</v>
      </c>
      <c r="BK56" s="176">
        <f t="shared" si="316"/>
        <v>6.7364419915438276</v>
      </c>
      <c r="BL56" s="176">
        <f t="shared" si="316"/>
        <v>6.4158254835500657</v>
      </c>
      <c r="BM56" s="176">
        <f t="shared" si="316"/>
        <v>6.1104685065263853</v>
      </c>
      <c r="BN56" s="176">
        <f t="shared" si="316"/>
        <v>5.819644793173314</v>
      </c>
      <c r="BO56" s="176">
        <f t="shared" si="316"/>
        <v>5.5426626424038838</v>
      </c>
      <c r="BP56" s="176">
        <f t="shared" si="316"/>
        <v>5.2788632741875867</v>
      </c>
      <c r="BQ56" s="176">
        <f t="shared" si="316"/>
        <v>5.0276192626944125</v>
      </c>
      <c r="BR56" s="176">
        <f t="shared" si="316"/>
        <v>4.7883330440123997</v>
      </c>
      <c r="BS56" s="176">
        <f t="shared" si="316"/>
        <v>4.5604354948893571</v>
      </c>
      <c r="BT56" s="176">
        <f t="shared" si="317"/>
        <v>0</v>
      </c>
      <c r="BU56" s="176">
        <f t="shared" si="317"/>
        <v>0</v>
      </c>
      <c r="BV56" s="176">
        <f t="shared" si="317"/>
        <v>0</v>
      </c>
      <c r="BW56" s="176">
        <f t="shared" si="317"/>
        <v>0</v>
      </c>
      <c r="BX56" s="176">
        <f t="shared" si="317"/>
        <v>0</v>
      </c>
      <c r="BY56" s="176">
        <f t="shared" si="317"/>
        <v>0</v>
      </c>
      <c r="BZ56" s="176">
        <f t="shared" si="317"/>
        <v>0</v>
      </c>
      <c r="CA56" s="176">
        <f t="shared" si="317"/>
        <v>0</v>
      </c>
      <c r="CB56" s="176">
        <f t="shared" si="317"/>
        <v>0</v>
      </c>
      <c r="CC56" s="176">
        <f t="shared" si="317"/>
        <v>0</v>
      </c>
      <c r="CD56" s="176">
        <f t="shared" si="317"/>
        <v>0</v>
      </c>
      <c r="CE56" s="176">
        <f t="shared" si="317"/>
        <v>0</v>
      </c>
      <c r="CF56" s="176">
        <f t="shared" si="317"/>
        <v>0</v>
      </c>
      <c r="CG56" s="176">
        <f t="shared" si="317"/>
        <v>0</v>
      </c>
      <c r="CH56" s="176">
        <f t="shared" si="317"/>
        <v>0</v>
      </c>
      <c r="CJ56" s="176">
        <v>1</v>
      </c>
      <c r="CK56" s="176">
        <f t="shared" si="318"/>
        <v>6.9034328871508643</v>
      </c>
      <c r="CL56" s="176">
        <f t="shared" si="318"/>
        <v>6.5810270378497346</v>
      </c>
      <c r="CM56" s="176">
        <f t="shared" si="318"/>
        <v>6.2727972732000499</v>
      </c>
      <c r="CN56" s="176">
        <f t="shared" si="318"/>
        <v>5.9751909009006541</v>
      </c>
      <c r="CO56" s="176">
        <f t="shared" si="318"/>
        <v>5.69061518711578</v>
      </c>
      <c r="CP56" s="176">
        <f t="shared" si="318"/>
        <v>5.4213555091272472</v>
      </c>
      <c r="CQ56" s="176">
        <f t="shared" si="318"/>
        <v>5.1629323591125971</v>
      </c>
      <c r="CR56" s="176">
        <f t="shared" si="318"/>
        <v>4.9165845914997011</v>
      </c>
      <c r="CS56" s="176">
        <f t="shared" si="318"/>
        <v>4.6818053712210226</v>
      </c>
      <c r="CT56" s="176">
        <f t="shared" si="318"/>
        <v>4.458613060001543</v>
      </c>
      <c r="CU56" s="176">
        <f t="shared" si="319"/>
        <v>4.2460608339282127</v>
      </c>
      <c r="CV56" s="176">
        <f t="shared" si="319"/>
        <v>4.0439723725398364</v>
      </c>
      <c r="CW56" s="176">
        <f t="shared" si="319"/>
        <v>3.8515021780165957</v>
      </c>
      <c r="CX56" s="176">
        <f t="shared" si="319"/>
        <v>3.6681924752987305</v>
      </c>
      <c r="CY56" s="176">
        <f t="shared" si="319"/>
        <v>3.4936072768281439</v>
      </c>
      <c r="CZ56" s="176">
        <f t="shared" si="319"/>
        <v>3.327331345586654</v>
      </c>
      <c r="DA56" s="176">
        <f t="shared" si="319"/>
        <v>3.1689692074877414</v>
      </c>
      <c r="DB56" s="176">
        <f t="shared" si="319"/>
        <v>3.018144210772876</v>
      </c>
      <c r="DC56" s="176">
        <f t="shared" si="319"/>
        <v>2.8744976301752421</v>
      </c>
      <c r="DD56" s="176">
        <f t="shared" si="319"/>
        <v>2.7376878137202039</v>
      </c>
      <c r="DE56" s="176">
        <f t="shared" si="320"/>
        <v>0</v>
      </c>
      <c r="DF56" s="176">
        <f t="shared" si="320"/>
        <v>0</v>
      </c>
      <c r="DG56" s="176">
        <f t="shared" si="320"/>
        <v>0</v>
      </c>
      <c r="DH56" s="176">
        <f t="shared" si="320"/>
        <v>0</v>
      </c>
      <c r="DI56" s="176">
        <f t="shared" si="320"/>
        <v>0</v>
      </c>
      <c r="DJ56" s="176">
        <f t="shared" si="320"/>
        <v>0</v>
      </c>
      <c r="DK56" s="176">
        <f t="shared" si="320"/>
        <v>0</v>
      </c>
      <c r="DL56" s="176">
        <f t="shared" si="320"/>
        <v>0</v>
      </c>
      <c r="DM56" s="176">
        <f t="shared" si="320"/>
        <v>0</v>
      </c>
      <c r="DN56" s="176">
        <f t="shared" si="320"/>
        <v>0</v>
      </c>
      <c r="DO56" s="176">
        <f t="shared" si="320"/>
        <v>0</v>
      </c>
      <c r="DP56" s="176">
        <f t="shared" si="320"/>
        <v>0</v>
      </c>
      <c r="DQ56" s="176">
        <f t="shared" si="320"/>
        <v>0</v>
      </c>
      <c r="DR56" s="176">
        <f t="shared" si="320"/>
        <v>0</v>
      </c>
      <c r="DS56" s="176">
        <f t="shared" si="320"/>
        <v>0</v>
      </c>
      <c r="DT56" s="187"/>
      <c r="DU56" s="176">
        <v>1</v>
      </c>
      <c r="DV56" s="176">
        <f t="shared" si="321"/>
        <v>10.952404359167966</v>
      </c>
      <c r="DW56" s="176">
        <f t="shared" si="321"/>
        <v>10.440902431499586</v>
      </c>
      <c r="DX56" s="176">
        <f t="shared" si="321"/>
        <v>9.9518910840788131</v>
      </c>
      <c r="DY56" s="176">
        <f t="shared" si="321"/>
        <v>9.4797339149470794</v>
      </c>
      <c r="DZ56" s="176">
        <f t="shared" si="321"/>
        <v>9.028250089563338</v>
      </c>
      <c r="EA56" s="176">
        <f t="shared" si="321"/>
        <v>8.601065394766243</v>
      </c>
      <c r="EB56" s="176">
        <f t="shared" si="321"/>
        <v>8.19107302126198</v>
      </c>
      <c r="EC56" s="176">
        <f t="shared" si="321"/>
        <v>7.8002384309965107</v>
      </c>
      <c r="ED56" s="176">
        <f t="shared" si="321"/>
        <v>7.4277575221999141</v>
      </c>
      <c r="EE56" s="176">
        <f t="shared" si="321"/>
        <v>7.0736594260363601</v>
      </c>
      <c r="EF56" s="176">
        <f t="shared" si="322"/>
        <v>6.7364419915438276</v>
      </c>
      <c r="EG56" s="176">
        <f t="shared" si="322"/>
        <v>6.4158254835500657</v>
      </c>
      <c r="EH56" s="176">
        <f t="shared" si="322"/>
        <v>6.1104685065263853</v>
      </c>
      <c r="EI56" s="176">
        <f t="shared" si="322"/>
        <v>5.819644793173314</v>
      </c>
      <c r="EJ56" s="176">
        <f t="shared" si="322"/>
        <v>5.5426626424038838</v>
      </c>
      <c r="EK56" s="176">
        <f t="shared" si="322"/>
        <v>5.2788632741875867</v>
      </c>
      <c r="EL56" s="176">
        <f t="shared" si="322"/>
        <v>5.0276192626944125</v>
      </c>
      <c r="EM56" s="176">
        <f t="shared" si="322"/>
        <v>4.7883330440123997</v>
      </c>
      <c r="EN56" s="176">
        <f t="shared" si="322"/>
        <v>4.5604354948893571</v>
      </c>
      <c r="EO56" s="176">
        <f t="shared" si="322"/>
        <v>4.3433845791184433</v>
      </c>
      <c r="EP56" s="176">
        <f t="shared" si="323"/>
        <v>0</v>
      </c>
      <c r="EQ56" s="176">
        <f t="shared" si="323"/>
        <v>0</v>
      </c>
      <c r="ER56" s="176">
        <f t="shared" si="323"/>
        <v>0</v>
      </c>
      <c r="ES56" s="176">
        <f t="shared" si="323"/>
        <v>0</v>
      </c>
      <c r="ET56" s="176">
        <f t="shared" si="323"/>
        <v>0</v>
      </c>
      <c r="EU56" s="176">
        <f t="shared" si="323"/>
        <v>0</v>
      </c>
      <c r="EV56" s="176">
        <f t="shared" si="323"/>
        <v>0</v>
      </c>
      <c r="EW56" s="176">
        <f t="shared" si="323"/>
        <v>0</v>
      </c>
      <c r="EX56" s="176">
        <f t="shared" si="323"/>
        <v>0</v>
      </c>
      <c r="EY56" s="176">
        <f t="shared" si="323"/>
        <v>0</v>
      </c>
      <c r="EZ56" s="176">
        <f t="shared" si="323"/>
        <v>0</v>
      </c>
      <c r="FA56" s="176">
        <f t="shared" si="323"/>
        <v>0</v>
      </c>
      <c r="FB56" s="176">
        <f t="shared" si="323"/>
        <v>0</v>
      </c>
      <c r="FC56" s="176">
        <f t="shared" si="323"/>
        <v>0</v>
      </c>
      <c r="FD56" s="176">
        <f t="shared" si="323"/>
        <v>0</v>
      </c>
      <c r="FF56" s="176">
        <v>1</v>
      </c>
      <c r="FG56" s="176">
        <v>1</v>
      </c>
      <c r="FH56" s="176">
        <f t="shared" si="324"/>
        <v>6.5810270378497346</v>
      </c>
      <c r="FI56" s="176">
        <f t="shared" si="324"/>
        <v>6.2727972732000499</v>
      </c>
      <c r="FJ56" s="176">
        <f t="shared" si="324"/>
        <v>5.9751909009006541</v>
      </c>
      <c r="FK56" s="176">
        <f t="shared" si="324"/>
        <v>5.69061518711578</v>
      </c>
      <c r="FL56" s="176">
        <f t="shared" si="324"/>
        <v>5.4213555091272472</v>
      </c>
      <c r="FM56" s="176">
        <f t="shared" si="324"/>
        <v>5.1629323591125971</v>
      </c>
      <c r="FN56" s="176">
        <f t="shared" si="324"/>
        <v>4.9165845914997011</v>
      </c>
      <c r="FO56" s="176">
        <f t="shared" si="324"/>
        <v>4.6818053712210226</v>
      </c>
      <c r="FP56" s="176">
        <f t="shared" si="324"/>
        <v>4.458613060001543</v>
      </c>
      <c r="FQ56" s="176">
        <f t="shared" si="324"/>
        <v>4.2460608339282127</v>
      </c>
      <c r="FR56" s="176">
        <f t="shared" si="325"/>
        <v>4.0439723725398364</v>
      </c>
      <c r="FS56" s="176">
        <f t="shared" si="325"/>
        <v>3.8515021780165957</v>
      </c>
      <c r="FT56" s="176">
        <f t="shared" si="325"/>
        <v>3.6681924752987305</v>
      </c>
      <c r="FU56" s="176">
        <f t="shared" si="325"/>
        <v>3.4936072768281439</v>
      </c>
      <c r="FV56" s="176">
        <f t="shared" si="325"/>
        <v>3.327331345586654</v>
      </c>
      <c r="FW56" s="176">
        <f t="shared" si="325"/>
        <v>3.1689692074877414</v>
      </c>
      <c r="FX56" s="176">
        <f t="shared" si="325"/>
        <v>3.018144210772876</v>
      </c>
      <c r="FY56" s="176">
        <f t="shared" si="325"/>
        <v>2.8744976301752421</v>
      </c>
      <c r="FZ56" s="176">
        <f t="shared" si="325"/>
        <v>2.7376878137202039</v>
      </c>
      <c r="GA56" s="176">
        <f t="shared" si="325"/>
        <v>2.6073893701332365</v>
      </c>
      <c r="GB56" s="176">
        <f t="shared" si="326"/>
        <v>0</v>
      </c>
      <c r="GC56" s="176">
        <f t="shared" si="326"/>
        <v>0</v>
      </c>
      <c r="GD56" s="176">
        <f t="shared" si="326"/>
        <v>0</v>
      </c>
      <c r="GE56" s="176">
        <f t="shared" si="326"/>
        <v>0</v>
      </c>
      <c r="GF56" s="176">
        <f t="shared" si="326"/>
        <v>0</v>
      </c>
      <c r="GG56" s="176">
        <f t="shared" si="326"/>
        <v>0</v>
      </c>
      <c r="GH56" s="176">
        <f t="shared" si="326"/>
        <v>0</v>
      </c>
      <c r="GI56" s="176">
        <f t="shared" si="326"/>
        <v>0</v>
      </c>
      <c r="GJ56" s="176">
        <f t="shared" si="326"/>
        <v>0</v>
      </c>
      <c r="GK56" s="176">
        <f t="shared" si="326"/>
        <v>0</v>
      </c>
      <c r="GL56" s="176">
        <f t="shared" si="326"/>
        <v>0</v>
      </c>
      <c r="GM56" s="176">
        <f t="shared" si="326"/>
        <v>0</v>
      </c>
      <c r="GN56" s="176">
        <f t="shared" si="326"/>
        <v>0</v>
      </c>
      <c r="GO56" s="176">
        <f t="shared" si="326"/>
        <v>0</v>
      </c>
      <c r="GP56" s="176">
        <f t="shared" si="326"/>
        <v>0</v>
      </c>
      <c r="GQ56" s="187"/>
      <c r="GR56" s="176">
        <v>1</v>
      </c>
      <c r="GS56" s="176">
        <v>1</v>
      </c>
      <c r="GT56" s="176">
        <f t="shared" si="327"/>
        <v>10.440902431499586</v>
      </c>
      <c r="GU56" s="176">
        <f t="shared" si="327"/>
        <v>9.9518910840788131</v>
      </c>
      <c r="GV56" s="176">
        <f t="shared" si="327"/>
        <v>9.4797339149470794</v>
      </c>
      <c r="GW56" s="176">
        <f t="shared" si="327"/>
        <v>9.028250089563338</v>
      </c>
      <c r="GX56" s="176">
        <f t="shared" si="327"/>
        <v>8.601065394766243</v>
      </c>
      <c r="GY56" s="176">
        <f t="shared" si="327"/>
        <v>8.19107302126198</v>
      </c>
      <c r="GZ56" s="176">
        <f t="shared" si="327"/>
        <v>7.8002384309965107</v>
      </c>
      <c r="HA56" s="176">
        <f t="shared" si="327"/>
        <v>7.4277575221999141</v>
      </c>
      <c r="HB56" s="176">
        <f t="shared" si="327"/>
        <v>7.0736594260363601</v>
      </c>
      <c r="HC56" s="176">
        <f t="shared" si="327"/>
        <v>6.7364419915438276</v>
      </c>
      <c r="HD56" s="176">
        <f t="shared" si="328"/>
        <v>6.4158254835500657</v>
      </c>
      <c r="HE56" s="176">
        <f t="shared" si="328"/>
        <v>6.1104685065263853</v>
      </c>
      <c r="HF56" s="176">
        <f t="shared" si="328"/>
        <v>5.819644793173314</v>
      </c>
      <c r="HG56" s="176">
        <f t="shared" si="328"/>
        <v>5.5426626424038838</v>
      </c>
      <c r="HH56" s="176">
        <f t="shared" si="328"/>
        <v>5.2788632741875867</v>
      </c>
      <c r="HI56" s="176">
        <f t="shared" si="328"/>
        <v>5.0276192626944125</v>
      </c>
      <c r="HJ56" s="176">
        <f t="shared" si="328"/>
        <v>4.7883330440123997</v>
      </c>
      <c r="HK56" s="176">
        <f t="shared" si="328"/>
        <v>4.5604354948893571</v>
      </c>
      <c r="HL56" s="176">
        <f t="shared" si="328"/>
        <v>4.3433845791184433</v>
      </c>
      <c r="HM56" s="176">
        <f t="shared" si="328"/>
        <v>4.1366640583481349</v>
      </c>
      <c r="HN56" s="176">
        <f t="shared" si="329"/>
        <v>0</v>
      </c>
      <c r="HO56" s="176">
        <f t="shared" si="329"/>
        <v>0</v>
      </c>
      <c r="HP56" s="176">
        <f t="shared" si="329"/>
        <v>0</v>
      </c>
      <c r="HQ56" s="176">
        <f t="shared" si="329"/>
        <v>0</v>
      </c>
      <c r="HR56" s="176">
        <f t="shared" si="329"/>
        <v>0</v>
      </c>
      <c r="HS56" s="176">
        <f t="shared" si="329"/>
        <v>0</v>
      </c>
      <c r="HT56" s="176">
        <f t="shared" si="329"/>
        <v>0</v>
      </c>
      <c r="HU56" s="176">
        <f t="shared" si="329"/>
        <v>0</v>
      </c>
      <c r="HV56" s="176">
        <f t="shared" si="329"/>
        <v>0</v>
      </c>
      <c r="HW56" s="176">
        <f t="shared" si="329"/>
        <v>0</v>
      </c>
      <c r="HX56" s="176">
        <f t="shared" si="329"/>
        <v>0</v>
      </c>
      <c r="HY56" s="176">
        <f t="shared" si="329"/>
        <v>0</v>
      </c>
      <c r="HZ56" s="176">
        <f t="shared" si="329"/>
        <v>0</v>
      </c>
      <c r="IA56" s="176">
        <f t="shared" si="329"/>
        <v>0</v>
      </c>
      <c r="IB56" s="176">
        <f t="shared" si="329"/>
        <v>0</v>
      </c>
      <c r="IC56" s="176"/>
      <c r="ID56" s="176"/>
    </row>
    <row r="57" spans="1:238" s="144" customFormat="1">
      <c r="A57" s="188" t="s">
        <v>174</v>
      </c>
      <c r="B57" s="226">
        <f t="shared" si="261"/>
        <v>409.82202028690529</v>
      </c>
      <c r="C57" s="329">
        <f t="shared" si="262"/>
        <v>650.18905156993594</v>
      </c>
      <c r="D57" s="331">
        <f>SUM(B57:C57)</f>
        <v>1060.0110718568412</v>
      </c>
      <c r="E57" s="227">
        <f t="shared" si="263"/>
        <v>0</v>
      </c>
      <c r="F57" s="228">
        <f t="shared" si="264"/>
        <v>0</v>
      </c>
      <c r="G57" s="227">
        <f t="shared" si="265"/>
        <v>0</v>
      </c>
      <c r="H57" s="228">
        <f t="shared" si="266"/>
        <v>0</v>
      </c>
      <c r="I57" s="227">
        <f t="shared" ref="I57:J58" si="345">B57+E57+G57</f>
        <v>409.82202028690529</v>
      </c>
      <c r="J57" s="176">
        <f t="shared" si="345"/>
        <v>650.18905156993594</v>
      </c>
      <c r="K57" s="228">
        <f>SUM(I57:J57)</f>
        <v>1060.0110718568412</v>
      </c>
      <c r="L57" s="227">
        <f t="shared" si="267"/>
        <v>409.82202028690529</v>
      </c>
      <c r="M57" s="176">
        <f t="shared" si="268"/>
        <v>650.18905156993594</v>
      </c>
      <c r="N57" s="228">
        <f>SUM(L57:M57)</f>
        <v>1060.0110718568412</v>
      </c>
      <c r="O57" s="330"/>
      <c r="P57" s="176">
        <f t="shared" si="312"/>
        <v>6.2528002310324053</v>
      </c>
      <c r="Q57" s="176">
        <f t="shared" si="312"/>
        <v>5.9559028830321186</v>
      </c>
      <c r="R57" s="176">
        <f t="shared" si="312"/>
        <v>5.6777488169683989</v>
      </c>
      <c r="S57" s="176">
        <f t="shared" si="312"/>
        <v>5.4118250984471024</v>
      </c>
      <c r="T57" s="176">
        <f t="shared" si="312"/>
        <v>5.1550666596005641</v>
      </c>
      <c r="U57" s="176">
        <f t="shared" si="312"/>
        <v>4.9095503575116544</v>
      </c>
      <c r="V57" s="176">
        <f t="shared" si="312"/>
        <v>4.677247890227429</v>
      </c>
      <c r="W57" s="176">
        <f t="shared" si="312"/>
        <v>4.4542945843324366</v>
      </c>
      <c r="X57" s="176">
        <f t="shared" si="312"/>
        <v>4.2417592554115071</v>
      </c>
      <c r="Y57" s="176">
        <f t="shared" si="312"/>
        <v>4.0392046339946077</v>
      </c>
      <c r="Z57" s="176">
        <f t="shared" si="313"/>
        <v>3.8466465615699592</v>
      </c>
      <c r="AA57" s="176">
        <f t="shared" si="313"/>
        <v>3.6632681704478705</v>
      </c>
      <c r="AB57" s="176">
        <f t="shared" si="313"/>
        <v>3.4889173410147616</v>
      </c>
      <c r="AC57" s="176">
        <f t="shared" si="313"/>
        <v>3.322864624171181</v>
      </c>
      <c r="AD57" s="176">
        <f t="shared" si="313"/>
        <v>3.1647150767283168</v>
      </c>
      <c r="AE57" s="176">
        <f t="shared" si="313"/>
        <v>3.0140925525576141</v>
      </c>
      <c r="AF57" s="176">
        <f t="shared" si="313"/>
        <v>2.8706388079571137</v>
      </c>
      <c r="AG57" s="176">
        <f t="shared" si="313"/>
        <v>2.7340126495972674</v>
      </c>
      <c r="AH57" s="176">
        <f t="shared" si="313"/>
        <v>2.6038891230197367</v>
      </c>
      <c r="AI57" s="176">
        <f t="shared" si="313"/>
        <v>2.479958739759033</v>
      </c>
      <c r="AJ57" s="176">
        <f t="shared" si="314"/>
        <v>0</v>
      </c>
      <c r="AK57" s="176">
        <f t="shared" si="314"/>
        <v>0</v>
      </c>
      <c r="AL57" s="176">
        <f t="shared" si="314"/>
        <v>0</v>
      </c>
      <c r="AM57" s="176">
        <f t="shared" si="314"/>
        <v>0</v>
      </c>
      <c r="AN57" s="176">
        <f t="shared" si="314"/>
        <v>0</v>
      </c>
      <c r="AO57" s="176">
        <f t="shared" si="314"/>
        <v>0</v>
      </c>
      <c r="AP57" s="176">
        <f t="shared" si="314"/>
        <v>0</v>
      </c>
      <c r="AQ57" s="176">
        <f t="shared" si="314"/>
        <v>0</v>
      </c>
      <c r="AR57" s="176">
        <f t="shared" si="314"/>
        <v>0</v>
      </c>
      <c r="AS57" s="176">
        <f t="shared" si="314"/>
        <v>0</v>
      </c>
      <c r="AT57" s="176">
        <f t="shared" si="314"/>
        <v>0</v>
      </c>
      <c r="AU57" s="176">
        <f t="shared" si="314"/>
        <v>0</v>
      </c>
      <c r="AV57" s="176">
        <f t="shared" si="314"/>
        <v>0</v>
      </c>
      <c r="AW57" s="176">
        <f t="shared" si="314"/>
        <v>0</v>
      </c>
      <c r="AX57" s="176">
        <f t="shared" si="314"/>
        <v>0</v>
      </c>
      <c r="AY57" s="187"/>
      <c r="AZ57" s="176">
        <f t="shared" si="315"/>
        <v>9.9201654635958487</v>
      </c>
      <c r="BA57" s="176">
        <f t="shared" si="315"/>
        <v>9.4491331726155003</v>
      </c>
      <c r="BB57" s="176">
        <f t="shared" si="315"/>
        <v>9.0078373918819974</v>
      </c>
      <c r="BC57" s="176">
        <f t="shared" si="315"/>
        <v>8.585945249009173</v>
      </c>
      <c r="BD57" s="176">
        <f t="shared" si="315"/>
        <v>8.1785939658366953</v>
      </c>
      <c r="BE57" s="176">
        <f t="shared" si="315"/>
        <v>7.7890785086428815</v>
      </c>
      <c r="BF57" s="176">
        <f t="shared" si="315"/>
        <v>7.4205270072493095</v>
      </c>
      <c r="BG57" s="176">
        <f t="shared" si="315"/>
        <v>7.0668080967750422</v>
      </c>
      <c r="BH57" s="176">
        <f t="shared" si="315"/>
        <v>6.7296174698793427</v>
      </c>
      <c r="BI57" s="176">
        <f t="shared" si="315"/>
        <v>6.4082613917018882</v>
      </c>
      <c r="BJ57" s="176">
        <f t="shared" si="316"/>
        <v>6.1027649950117624</v>
      </c>
      <c r="BK57" s="176">
        <f t="shared" si="316"/>
        <v>5.8118323064299693</v>
      </c>
      <c r="BL57" s="176">
        <f t="shared" si="316"/>
        <v>5.535221985807901</v>
      </c>
      <c r="BM57" s="176">
        <f t="shared" si="316"/>
        <v>5.2717767507286464</v>
      </c>
      <c r="BN57" s="176">
        <f t="shared" si="316"/>
        <v>5.0208700176397221</v>
      </c>
      <c r="BO57" s="176">
        <f t="shared" si="316"/>
        <v>4.7819050248190376</v>
      </c>
      <c r="BP57" s="176">
        <f t="shared" si="316"/>
        <v>4.5543134130245848</v>
      </c>
      <c r="BQ57" s="176">
        <f t="shared" si="316"/>
        <v>4.3375538736971411</v>
      </c>
      <c r="BR57" s="176">
        <f t="shared" si="316"/>
        <v>4.1311108615008951</v>
      </c>
      <c r="BS57" s="176">
        <f t="shared" si="316"/>
        <v>3.9344933681398375</v>
      </c>
      <c r="BT57" s="176">
        <f t="shared" si="317"/>
        <v>0</v>
      </c>
      <c r="BU57" s="176">
        <f t="shared" si="317"/>
        <v>0</v>
      </c>
      <c r="BV57" s="176">
        <f t="shared" si="317"/>
        <v>0</v>
      </c>
      <c r="BW57" s="176">
        <f t="shared" si="317"/>
        <v>0</v>
      </c>
      <c r="BX57" s="176">
        <f t="shared" si="317"/>
        <v>0</v>
      </c>
      <c r="BY57" s="176">
        <f t="shared" si="317"/>
        <v>0</v>
      </c>
      <c r="BZ57" s="176">
        <f t="shared" si="317"/>
        <v>0</v>
      </c>
      <c r="CA57" s="176">
        <f t="shared" si="317"/>
        <v>0</v>
      </c>
      <c r="CB57" s="176">
        <f t="shared" si="317"/>
        <v>0</v>
      </c>
      <c r="CC57" s="176">
        <f t="shared" si="317"/>
        <v>0</v>
      </c>
      <c r="CD57" s="176">
        <f t="shared" si="317"/>
        <v>0</v>
      </c>
      <c r="CE57" s="176">
        <f t="shared" si="317"/>
        <v>0</v>
      </c>
      <c r="CF57" s="176">
        <f t="shared" si="317"/>
        <v>0</v>
      </c>
      <c r="CG57" s="176">
        <f t="shared" si="317"/>
        <v>0</v>
      </c>
      <c r="CH57" s="176">
        <f t="shared" si="317"/>
        <v>0</v>
      </c>
      <c r="CJ57" s="176">
        <v>0</v>
      </c>
      <c r="CK57" s="176">
        <f t="shared" si="318"/>
        <v>5.9559028830321186</v>
      </c>
      <c r="CL57" s="176">
        <f t="shared" si="318"/>
        <v>5.6777488169683989</v>
      </c>
      <c r="CM57" s="176">
        <f t="shared" si="318"/>
        <v>5.4118250984471024</v>
      </c>
      <c r="CN57" s="176">
        <f t="shared" si="318"/>
        <v>5.1550666596005641</v>
      </c>
      <c r="CO57" s="176">
        <f t="shared" si="318"/>
        <v>4.9095503575116544</v>
      </c>
      <c r="CP57" s="176">
        <f t="shared" si="318"/>
        <v>4.677247890227429</v>
      </c>
      <c r="CQ57" s="176">
        <f t="shared" si="318"/>
        <v>4.4542945843324366</v>
      </c>
      <c r="CR57" s="176">
        <f t="shared" si="318"/>
        <v>4.2417592554115071</v>
      </c>
      <c r="CS57" s="176">
        <f t="shared" si="318"/>
        <v>4.0392046339946077</v>
      </c>
      <c r="CT57" s="176">
        <f t="shared" si="318"/>
        <v>3.8466465615699592</v>
      </c>
      <c r="CU57" s="176">
        <f t="shared" si="319"/>
        <v>3.6632681704478705</v>
      </c>
      <c r="CV57" s="176">
        <f t="shared" si="319"/>
        <v>3.4889173410147616</v>
      </c>
      <c r="CW57" s="176">
        <f t="shared" si="319"/>
        <v>3.322864624171181</v>
      </c>
      <c r="CX57" s="176">
        <f t="shared" si="319"/>
        <v>3.1647150767283168</v>
      </c>
      <c r="CY57" s="176">
        <f t="shared" si="319"/>
        <v>3.0140925525576141</v>
      </c>
      <c r="CZ57" s="176">
        <f t="shared" si="319"/>
        <v>2.8706388079571137</v>
      </c>
      <c r="DA57" s="176">
        <f t="shared" si="319"/>
        <v>2.7340126495972674</v>
      </c>
      <c r="DB57" s="176">
        <f t="shared" si="319"/>
        <v>2.6038891230197367</v>
      </c>
      <c r="DC57" s="176">
        <f t="shared" si="319"/>
        <v>2.479958739759033</v>
      </c>
      <c r="DD57" s="176">
        <f t="shared" si="319"/>
        <v>2.3619267412488032</v>
      </c>
      <c r="DE57" s="176">
        <f t="shared" si="320"/>
        <v>0</v>
      </c>
      <c r="DF57" s="176">
        <f t="shared" si="320"/>
        <v>0</v>
      </c>
      <c r="DG57" s="176">
        <f t="shared" si="320"/>
        <v>0</v>
      </c>
      <c r="DH57" s="176">
        <f t="shared" si="320"/>
        <v>0</v>
      </c>
      <c r="DI57" s="176">
        <f t="shared" si="320"/>
        <v>0</v>
      </c>
      <c r="DJ57" s="176">
        <f t="shared" si="320"/>
        <v>0</v>
      </c>
      <c r="DK57" s="176">
        <f t="shared" si="320"/>
        <v>0</v>
      </c>
      <c r="DL57" s="176">
        <f t="shared" si="320"/>
        <v>0</v>
      </c>
      <c r="DM57" s="176">
        <f t="shared" si="320"/>
        <v>0</v>
      </c>
      <c r="DN57" s="176">
        <f t="shared" si="320"/>
        <v>0</v>
      </c>
      <c r="DO57" s="176">
        <f t="shared" si="320"/>
        <v>0</v>
      </c>
      <c r="DP57" s="176">
        <f t="shared" si="320"/>
        <v>0</v>
      </c>
      <c r="DQ57" s="176">
        <f t="shared" si="320"/>
        <v>0</v>
      </c>
      <c r="DR57" s="176">
        <f t="shared" si="320"/>
        <v>0</v>
      </c>
      <c r="DS57" s="176">
        <f t="shared" si="320"/>
        <v>0</v>
      </c>
      <c r="DT57" s="187"/>
      <c r="DU57" s="176">
        <v>0</v>
      </c>
      <c r="DV57" s="176">
        <f t="shared" si="321"/>
        <v>9.4491331726155003</v>
      </c>
      <c r="DW57" s="176">
        <f t="shared" si="321"/>
        <v>9.0078373918819974</v>
      </c>
      <c r="DX57" s="176">
        <f t="shared" si="321"/>
        <v>8.585945249009173</v>
      </c>
      <c r="DY57" s="176">
        <f t="shared" si="321"/>
        <v>8.1785939658366953</v>
      </c>
      <c r="DZ57" s="176">
        <f t="shared" si="321"/>
        <v>7.7890785086428815</v>
      </c>
      <c r="EA57" s="176">
        <f t="shared" si="321"/>
        <v>7.4205270072493095</v>
      </c>
      <c r="EB57" s="176">
        <f t="shared" si="321"/>
        <v>7.0668080967750422</v>
      </c>
      <c r="EC57" s="176">
        <f t="shared" si="321"/>
        <v>6.7296174698793427</v>
      </c>
      <c r="ED57" s="176">
        <f t="shared" si="321"/>
        <v>6.4082613917018882</v>
      </c>
      <c r="EE57" s="176">
        <f t="shared" si="321"/>
        <v>6.1027649950117624</v>
      </c>
      <c r="EF57" s="176">
        <f t="shared" si="322"/>
        <v>5.8118323064299693</v>
      </c>
      <c r="EG57" s="176">
        <f t="shared" si="322"/>
        <v>5.535221985807901</v>
      </c>
      <c r="EH57" s="176">
        <f t="shared" si="322"/>
        <v>5.2717767507286464</v>
      </c>
      <c r="EI57" s="176">
        <f t="shared" si="322"/>
        <v>5.0208700176397221</v>
      </c>
      <c r="EJ57" s="176">
        <f t="shared" si="322"/>
        <v>4.7819050248190376</v>
      </c>
      <c r="EK57" s="176">
        <f t="shared" si="322"/>
        <v>4.5543134130245848</v>
      </c>
      <c r="EL57" s="176">
        <f t="shared" si="322"/>
        <v>4.3375538736971411</v>
      </c>
      <c r="EM57" s="176">
        <f t="shared" si="322"/>
        <v>4.1311108615008951</v>
      </c>
      <c r="EN57" s="176">
        <f t="shared" si="322"/>
        <v>3.9344933681398375</v>
      </c>
      <c r="EO57" s="176">
        <f t="shared" si="322"/>
        <v>3.7472337545335592</v>
      </c>
      <c r="EP57" s="176">
        <f t="shared" si="323"/>
        <v>0</v>
      </c>
      <c r="EQ57" s="176">
        <f t="shared" si="323"/>
        <v>0</v>
      </c>
      <c r="ER57" s="176">
        <f t="shared" si="323"/>
        <v>0</v>
      </c>
      <c r="ES57" s="176">
        <f t="shared" si="323"/>
        <v>0</v>
      </c>
      <c r="ET57" s="176">
        <f t="shared" si="323"/>
        <v>0</v>
      </c>
      <c r="EU57" s="176">
        <f t="shared" si="323"/>
        <v>0</v>
      </c>
      <c r="EV57" s="176">
        <f t="shared" si="323"/>
        <v>0</v>
      </c>
      <c r="EW57" s="176">
        <f t="shared" si="323"/>
        <v>0</v>
      </c>
      <c r="EX57" s="176">
        <f t="shared" si="323"/>
        <v>0</v>
      </c>
      <c r="EY57" s="176">
        <f t="shared" si="323"/>
        <v>0</v>
      </c>
      <c r="EZ57" s="176">
        <f t="shared" si="323"/>
        <v>0</v>
      </c>
      <c r="FA57" s="176">
        <f t="shared" si="323"/>
        <v>0</v>
      </c>
      <c r="FB57" s="176">
        <f t="shared" si="323"/>
        <v>0</v>
      </c>
      <c r="FC57" s="176">
        <f t="shared" si="323"/>
        <v>0</v>
      </c>
      <c r="FD57" s="176">
        <f t="shared" si="323"/>
        <v>0</v>
      </c>
      <c r="FF57" s="176">
        <v>0</v>
      </c>
      <c r="FG57" s="176">
        <v>0</v>
      </c>
      <c r="FH57" s="176">
        <f t="shared" si="324"/>
        <v>5.6777488169683989</v>
      </c>
      <c r="FI57" s="176">
        <f t="shared" si="324"/>
        <v>5.4118250984471024</v>
      </c>
      <c r="FJ57" s="176">
        <f t="shared" si="324"/>
        <v>5.1550666596005641</v>
      </c>
      <c r="FK57" s="176">
        <f t="shared" si="324"/>
        <v>4.9095503575116544</v>
      </c>
      <c r="FL57" s="176">
        <f t="shared" si="324"/>
        <v>4.677247890227429</v>
      </c>
      <c r="FM57" s="176">
        <f t="shared" si="324"/>
        <v>4.4542945843324366</v>
      </c>
      <c r="FN57" s="176">
        <f t="shared" si="324"/>
        <v>4.2417592554115071</v>
      </c>
      <c r="FO57" s="176">
        <f t="shared" si="324"/>
        <v>4.0392046339946077</v>
      </c>
      <c r="FP57" s="176">
        <f t="shared" si="324"/>
        <v>3.8466465615699592</v>
      </c>
      <c r="FQ57" s="176">
        <f t="shared" si="324"/>
        <v>3.6632681704478705</v>
      </c>
      <c r="FR57" s="176">
        <f t="shared" si="325"/>
        <v>3.4889173410147616</v>
      </c>
      <c r="FS57" s="176">
        <f t="shared" si="325"/>
        <v>3.322864624171181</v>
      </c>
      <c r="FT57" s="176">
        <f t="shared" si="325"/>
        <v>3.1647150767283168</v>
      </c>
      <c r="FU57" s="176">
        <f t="shared" si="325"/>
        <v>3.0140925525576141</v>
      </c>
      <c r="FV57" s="176">
        <f t="shared" si="325"/>
        <v>2.8706388079571137</v>
      </c>
      <c r="FW57" s="176">
        <f t="shared" si="325"/>
        <v>2.7340126495972674</v>
      </c>
      <c r="FX57" s="176">
        <f t="shared" si="325"/>
        <v>2.6038891230197367</v>
      </c>
      <c r="FY57" s="176">
        <f t="shared" si="325"/>
        <v>2.479958739759033</v>
      </c>
      <c r="FZ57" s="176">
        <f t="shared" si="325"/>
        <v>2.3619267412488032</v>
      </c>
      <c r="GA57" s="176">
        <f t="shared" si="325"/>
        <v>2.2495123977620084</v>
      </c>
      <c r="GB57" s="176">
        <f t="shared" si="326"/>
        <v>0</v>
      </c>
      <c r="GC57" s="176">
        <f t="shared" si="326"/>
        <v>0</v>
      </c>
      <c r="GD57" s="176">
        <f t="shared" si="326"/>
        <v>0</v>
      </c>
      <c r="GE57" s="176">
        <f t="shared" si="326"/>
        <v>0</v>
      </c>
      <c r="GF57" s="176">
        <f t="shared" si="326"/>
        <v>0</v>
      </c>
      <c r="GG57" s="176">
        <f t="shared" si="326"/>
        <v>0</v>
      </c>
      <c r="GH57" s="176">
        <f t="shared" si="326"/>
        <v>0</v>
      </c>
      <c r="GI57" s="176">
        <f t="shared" si="326"/>
        <v>0</v>
      </c>
      <c r="GJ57" s="176">
        <f t="shared" si="326"/>
        <v>0</v>
      </c>
      <c r="GK57" s="176">
        <f t="shared" si="326"/>
        <v>0</v>
      </c>
      <c r="GL57" s="176">
        <f t="shared" si="326"/>
        <v>0</v>
      </c>
      <c r="GM57" s="176">
        <f t="shared" si="326"/>
        <v>0</v>
      </c>
      <c r="GN57" s="176">
        <f t="shared" si="326"/>
        <v>0</v>
      </c>
      <c r="GO57" s="176">
        <f t="shared" si="326"/>
        <v>0</v>
      </c>
      <c r="GP57" s="176">
        <f t="shared" si="326"/>
        <v>0</v>
      </c>
      <c r="GQ57" s="187"/>
      <c r="GR57" s="176">
        <v>0</v>
      </c>
      <c r="GS57" s="176">
        <v>0</v>
      </c>
      <c r="GT57" s="176">
        <f t="shared" si="327"/>
        <v>9.0078373918819974</v>
      </c>
      <c r="GU57" s="176">
        <f t="shared" si="327"/>
        <v>8.585945249009173</v>
      </c>
      <c r="GV57" s="176">
        <f t="shared" si="327"/>
        <v>8.1785939658366953</v>
      </c>
      <c r="GW57" s="176">
        <f t="shared" si="327"/>
        <v>7.7890785086428815</v>
      </c>
      <c r="GX57" s="176">
        <f t="shared" si="327"/>
        <v>7.4205270072493095</v>
      </c>
      <c r="GY57" s="176">
        <f t="shared" si="327"/>
        <v>7.0668080967750422</v>
      </c>
      <c r="GZ57" s="176">
        <f t="shared" si="327"/>
        <v>6.7296174698793427</v>
      </c>
      <c r="HA57" s="176">
        <f t="shared" si="327"/>
        <v>6.4082613917018882</v>
      </c>
      <c r="HB57" s="176">
        <f t="shared" si="327"/>
        <v>6.1027649950117624</v>
      </c>
      <c r="HC57" s="176">
        <f t="shared" si="327"/>
        <v>5.8118323064299693</v>
      </c>
      <c r="HD57" s="176">
        <f t="shared" si="328"/>
        <v>5.535221985807901</v>
      </c>
      <c r="HE57" s="176">
        <f t="shared" si="328"/>
        <v>5.2717767507286464</v>
      </c>
      <c r="HF57" s="176">
        <f t="shared" si="328"/>
        <v>5.0208700176397221</v>
      </c>
      <c r="HG57" s="176">
        <f t="shared" si="328"/>
        <v>4.7819050248190376</v>
      </c>
      <c r="HH57" s="176">
        <f t="shared" si="328"/>
        <v>4.5543134130245848</v>
      </c>
      <c r="HI57" s="176">
        <f t="shared" si="328"/>
        <v>4.3375538736971411</v>
      </c>
      <c r="HJ57" s="176">
        <f t="shared" si="328"/>
        <v>4.1311108615008951</v>
      </c>
      <c r="HK57" s="176">
        <f t="shared" si="328"/>
        <v>3.9344933681398375</v>
      </c>
      <c r="HL57" s="176">
        <f t="shared" si="328"/>
        <v>3.7472337545335592</v>
      </c>
      <c r="HM57" s="176">
        <f t="shared" si="328"/>
        <v>3.5688866385748623</v>
      </c>
      <c r="HN57" s="176">
        <f t="shared" si="329"/>
        <v>0</v>
      </c>
      <c r="HO57" s="176">
        <f t="shared" si="329"/>
        <v>0</v>
      </c>
      <c r="HP57" s="176">
        <f t="shared" si="329"/>
        <v>0</v>
      </c>
      <c r="HQ57" s="176">
        <f t="shared" si="329"/>
        <v>0</v>
      </c>
      <c r="HR57" s="176">
        <f t="shared" si="329"/>
        <v>0</v>
      </c>
      <c r="HS57" s="176">
        <f t="shared" si="329"/>
        <v>0</v>
      </c>
      <c r="HT57" s="176">
        <f t="shared" si="329"/>
        <v>0</v>
      </c>
      <c r="HU57" s="176">
        <f t="shared" si="329"/>
        <v>0</v>
      </c>
      <c r="HV57" s="176">
        <f t="shared" si="329"/>
        <v>0</v>
      </c>
      <c r="HW57" s="176">
        <f t="shared" si="329"/>
        <v>0</v>
      </c>
      <c r="HX57" s="176">
        <f t="shared" si="329"/>
        <v>0</v>
      </c>
      <c r="HY57" s="176">
        <f t="shared" si="329"/>
        <v>0</v>
      </c>
      <c r="HZ57" s="176">
        <f t="shared" si="329"/>
        <v>0</v>
      </c>
      <c r="IA57" s="176">
        <f t="shared" si="329"/>
        <v>0</v>
      </c>
      <c r="IB57" s="176">
        <f t="shared" si="329"/>
        <v>0</v>
      </c>
      <c r="IC57" s="176"/>
      <c r="ID57" s="176"/>
    </row>
    <row r="58" spans="1:238" s="144" customFormat="1">
      <c r="A58" s="188" t="s">
        <v>175</v>
      </c>
      <c r="B58" s="226">
        <f t="shared" si="261"/>
        <v>1072.9885622057159</v>
      </c>
      <c r="C58" s="329">
        <f t="shared" si="262"/>
        <v>1702.3131532012862</v>
      </c>
      <c r="D58" s="331">
        <f>SUM(B58:C58)</f>
        <v>2775.3017154070021</v>
      </c>
      <c r="E58" s="227">
        <f t="shared" si="263"/>
        <v>0</v>
      </c>
      <c r="F58" s="228">
        <f t="shared" si="264"/>
        <v>0</v>
      </c>
      <c r="G58" s="227">
        <f t="shared" si="265"/>
        <v>0</v>
      </c>
      <c r="H58" s="228">
        <f t="shared" si="266"/>
        <v>0</v>
      </c>
      <c r="I58" s="227">
        <f t="shared" si="345"/>
        <v>1072.9885622057159</v>
      </c>
      <c r="J58" s="176">
        <f t="shared" si="345"/>
        <v>1702.3131532012862</v>
      </c>
      <c r="K58" s="228">
        <f>SUM(I58:J58)</f>
        <v>2775.3017154070021</v>
      </c>
      <c r="L58" s="227">
        <f t="shared" si="267"/>
        <v>1072.9885622057159</v>
      </c>
      <c r="M58" s="176">
        <f t="shared" si="268"/>
        <v>1702.3131532012862</v>
      </c>
      <c r="N58" s="228">
        <f>SUM(L58:M58)</f>
        <v>2775.3017154070021</v>
      </c>
      <c r="O58" s="330"/>
      <c r="P58" s="176">
        <f t="shared" si="312"/>
        <v>6.8212366156717144</v>
      </c>
      <c r="Q58" s="176">
        <f t="shared" si="312"/>
        <v>6.497348599671402</v>
      </c>
      <c r="R58" s="176">
        <f t="shared" si="312"/>
        <v>6.1939078003291623</v>
      </c>
      <c r="S58" s="176">
        <f t="shared" si="312"/>
        <v>5.9038091983059307</v>
      </c>
      <c r="T58" s="176">
        <f t="shared" si="312"/>
        <v>5.623709083200616</v>
      </c>
      <c r="U58" s="176">
        <f t="shared" si="312"/>
        <v>5.3558731172854408</v>
      </c>
      <c r="V58" s="176">
        <f t="shared" si="312"/>
        <v>5.1024522438844677</v>
      </c>
      <c r="W58" s="176">
        <f t="shared" si="312"/>
        <v>4.8592304556353856</v>
      </c>
      <c r="X58" s="176">
        <f t="shared" si="312"/>
        <v>4.6273737331761895</v>
      </c>
      <c r="Y58" s="176">
        <f t="shared" si="312"/>
        <v>4.4064050552668448</v>
      </c>
      <c r="Z58" s="176">
        <f t="shared" si="313"/>
        <v>4.1963417035308641</v>
      </c>
      <c r="AA58" s="176">
        <f t="shared" si="313"/>
        <v>3.9962925495794948</v>
      </c>
      <c r="AB58" s="176">
        <f t="shared" si="313"/>
        <v>3.8060916447433764</v>
      </c>
      <c r="AC58" s="176">
        <f t="shared" si="313"/>
        <v>3.6249432263685613</v>
      </c>
      <c r="AD58" s="176">
        <f t="shared" si="313"/>
        <v>3.4524164473399819</v>
      </c>
      <c r="AE58" s="176">
        <f t="shared" si="313"/>
        <v>3.2881009664264882</v>
      </c>
      <c r="AF58" s="176">
        <f t="shared" si="313"/>
        <v>3.1316059723168506</v>
      </c>
      <c r="AG58" s="176">
        <f t="shared" si="313"/>
        <v>2.9825592541061092</v>
      </c>
      <c r="AH58" s="176">
        <f t="shared" si="313"/>
        <v>2.8406063160215309</v>
      </c>
      <c r="AI58" s="176">
        <f t="shared" si="313"/>
        <v>2.7054095342825812</v>
      </c>
      <c r="AJ58" s="176">
        <f t="shared" si="314"/>
        <v>0</v>
      </c>
      <c r="AK58" s="176">
        <f t="shared" si="314"/>
        <v>0</v>
      </c>
      <c r="AL58" s="176">
        <f t="shared" si="314"/>
        <v>0</v>
      </c>
      <c r="AM58" s="176">
        <f t="shared" si="314"/>
        <v>0</v>
      </c>
      <c r="AN58" s="176">
        <f t="shared" si="314"/>
        <v>0</v>
      </c>
      <c r="AO58" s="176">
        <f t="shared" si="314"/>
        <v>0</v>
      </c>
      <c r="AP58" s="176">
        <f t="shared" si="314"/>
        <v>0</v>
      </c>
      <c r="AQ58" s="176">
        <f t="shared" si="314"/>
        <v>0</v>
      </c>
      <c r="AR58" s="176">
        <f t="shared" si="314"/>
        <v>0</v>
      </c>
      <c r="AS58" s="176">
        <f t="shared" si="314"/>
        <v>0</v>
      </c>
      <c r="AT58" s="176">
        <f t="shared" si="314"/>
        <v>0</v>
      </c>
      <c r="AU58" s="176">
        <f t="shared" si="314"/>
        <v>0</v>
      </c>
      <c r="AV58" s="176">
        <f t="shared" si="314"/>
        <v>0</v>
      </c>
      <c r="AW58" s="176">
        <f t="shared" si="314"/>
        <v>0</v>
      </c>
      <c r="AX58" s="176">
        <f t="shared" si="314"/>
        <v>0</v>
      </c>
      <c r="AY58" s="187"/>
      <c r="AZ58" s="176">
        <f t="shared" si="315"/>
        <v>10.821998687559105</v>
      </c>
      <c r="BA58" s="176">
        <f t="shared" si="315"/>
        <v>10.308145279216909</v>
      </c>
      <c r="BB58" s="176">
        <f t="shared" si="315"/>
        <v>9.8267317002349053</v>
      </c>
      <c r="BC58" s="176">
        <f t="shared" si="315"/>
        <v>9.366485726191824</v>
      </c>
      <c r="BD58" s="176">
        <f t="shared" si="315"/>
        <v>8.9221025081854854</v>
      </c>
      <c r="BE58" s="176">
        <f t="shared" si="315"/>
        <v>8.4971765548831417</v>
      </c>
      <c r="BF58" s="176">
        <f t="shared" si="315"/>
        <v>8.0951203715447004</v>
      </c>
      <c r="BG58" s="176">
        <f t="shared" si="315"/>
        <v>7.7092451964818638</v>
      </c>
      <c r="BH58" s="176">
        <f t="shared" si="315"/>
        <v>7.3414008762320107</v>
      </c>
      <c r="BI58" s="176">
        <f t="shared" si="315"/>
        <v>6.9908306091293317</v>
      </c>
      <c r="BJ58" s="176">
        <f t="shared" si="316"/>
        <v>6.6575618127401039</v>
      </c>
      <c r="BK58" s="176">
        <f t="shared" si="316"/>
        <v>6.3401806979236026</v>
      </c>
      <c r="BL58" s="176">
        <f t="shared" si="316"/>
        <v>6.0384239845177099</v>
      </c>
      <c r="BM58" s="176">
        <f t="shared" si="316"/>
        <v>5.7510291826130686</v>
      </c>
      <c r="BN58" s="176">
        <f t="shared" si="316"/>
        <v>5.4773127465160591</v>
      </c>
      <c r="BO58" s="176">
        <f t="shared" si="316"/>
        <v>5.2166236634389502</v>
      </c>
      <c r="BP58" s="176">
        <f t="shared" si="316"/>
        <v>4.9683419051177289</v>
      </c>
      <c r="BQ58" s="176">
        <f t="shared" si="316"/>
        <v>4.7318769531241527</v>
      </c>
      <c r="BR58" s="176">
        <f t="shared" si="316"/>
        <v>4.5066663943646121</v>
      </c>
      <c r="BS58" s="176">
        <f t="shared" si="316"/>
        <v>4.2921745834252771</v>
      </c>
      <c r="BT58" s="176">
        <f t="shared" si="317"/>
        <v>0</v>
      </c>
      <c r="BU58" s="176">
        <f t="shared" si="317"/>
        <v>0</v>
      </c>
      <c r="BV58" s="176">
        <f t="shared" si="317"/>
        <v>0</v>
      </c>
      <c r="BW58" s="176">
        <f t="shared" si="317"/>
        <v>0</v>
      </c>
      <c r="BX58" s="176">
        <f t="shared" si="317"/>
        <v>0</v>
      </c>
      <c r="BY58" s="176">
        <f t="shared" si="317"/>
        <v>0</v>
      </c>
      <c r="BZ58" s="176">
        <f t="shared" si="317"/>
        <v>0</v>
      </c>
      <c r="CA58" s="176">
        <f t="shared" si="317"/>
        <v>0</v>
      </c>
      <c r="CB58" s="176">
        <f t="shared" si="317"/>
        <v>0</v>
      </c>
      <c r="CC58" s="176">
        <f t="shared" si="317"/>
        <v>0</v>
      </c>
      <c r="CD58" s="176">
        <f t="shared" si="317"/>
        <v>0</v>
      </c>
      <c r="CE58" s="176">
        <f t="shared" si="317"/>
        <v>0</v>
      </c>
      <c r="CF58" s="176">
        <f t="shared" si="317"/>
        <v>0</v>
      </c>
      <c r="CG58" s="176">
        <f t="shared" si="317"/>
        <v>0</v>
      </c>
      <c r="CH58" s="176">
        <f t="shared" si="317"/>
        <v>0</v>
      </c>
      <c r="CJ58" s="176">
        <v>0</v>
      </c>
      <c r="CK58" s="176">
        <f t="shared" si="318"/>
        <v>6.497348599671402</v>
      </c>
      <c r="CL58" s="176">
        <f t="shared" si="318"/>
        <v>6.1939078003291623</v>
      </c>
      <c r="CM58" s="176">
        <f t="shared" si="318"/>
        <v>5.9038091983059307</v>
      </c>
      <c r="CN58" s="176">
        <f t="shared" si="318"/>
        <v>5.623709083200616</v>
      </c>
      <c r="CO58" s="176">
        <f t="shared" si="318"/>
        <v>5.3558731172854408</v>
      </c>
      <c r="CP58" s="176">
        <f t="shared" si="318"/>
        <v>5.1024522438844677</v>
      </c>
      <c r="CQ58" s="176">
        <f t="shared" si="318"/>
        <v>4.8592304556353856</v>
      </c>
      <c r="CR58" s="176">
        <f t="shared" si="318"/>
        <v>4.6273737331761895</v>
      </c>
      <c r="CS58" s="176">
        <f t="shared" si="318"/>
        <v>4.4064050552668448</v>
      </c>
      <c r="CT58" s="176">
        <f t="shared" si="318"/>
        <v>4.1963417035308641</v>
      </c>
      <c r="CU58" s="176">
        <f t="shared" si="319"/>
        <v>3.9962925495794948</v>
      </c>
      <c r="CV58" s="176">
        <f t="shared" si="319"/>
        <v>3.8060916447433764</v>
      </c>
      <c r="CW58" s="176">
        <f t="shared" si="319"/>
        <v>3.6249432263685613</v>
      </c>
      <c r="CX58" s="176">
        <f t="shared" si="319"/>
        <v>3.4524164473399819</v>
      </c>
      <c r="CY58" s="176">
        <f t="shared" si="319"/>
        <v>3.2881009664264882</v>
      </c>
      <c r="CZ58" s="176">
        <f t="shared" si="319"/>
        <v>3.1316059723168506</v>
      </c>
      <c r="DA58" s="176">
        <f t="shared" si="319"/>
        <v>2.9825592541061092</v>
      </c>
      <c r="DB58" s="176">
        <f t="shared" si="319"/>
        <v>2.8406063160215309</v>
      </c>
      <c r="DC58" s="176">
        <f t="shared" si="319"/>
        <v>2.7054095342825812</v>
      </c>
      <c r="DD58" s="176">
        <f t="shared" si="319"/>
        <v>2.5766473540896038</v>
      </c>
      <c r="DE58" s="176">
        <f t="shared" si="320"/>
        <v>0</v>
      </c>
      <c r="DF58" s="176">
        <f t="shared" si="320"/>
        <v>0</v>
      </c>
      <c r="DG58" s="176">
        <f t="shared" si="320"/>
        <v>0</v>
      </c>
      <c r="DH58" s="176">
        <f t="shared" si="320"/>
        <v>0</v>
      </c>
      <c r="DI58" s="176">
        <f t="shared" si="320"/>
        <v>0</v>
      </c>
      <c r="DJ58" s="176">
        <f t="shared" si="320"/>
        <v>0</v>
      </c>
      <c r="DK58" s="176">
        <f t="shared" si="320"/>
        <v>0</v>
      </c>
      <c r="DL58" s="176">
        <f t="shared" si="320"/>
        <v>0</v>
      </c>
      <c r="DM58" s="176">
        <f t="shared" si="320"/>
        <v>0</v>
      </c>
      <c r="DN58" s="176">
        <f t="shared" si="320"/>
        <v>0</v>
      </c>
      <c r="DO58" s="176">
        <f t="shared" si="320"/>
        <v>0</v>
      </c>
      <c r="DP58" s="176">
        <f t="shared" si="320"/>
        <v>0</v>
      </c>
      <c r="DQ58" s="176">
        <f t="shared" si="320"/>
        <v>0</v>
      </c>
      <c r="DR58" s="176">
        <f t="shared" si="320"/>
        <v>0</v>
      </c>
      <c r="DS58" s="176">
        <f t="shared" si="320"/>
        <v>0</v>
      </c>
      <c r="DT58" s="187"/>
      <c r="DU58" s="176">
        <v>0</v>
      </c>
      <c r="DV58" s="176">
        <f t="shared" si="321"/>
        <v>10.308145279216909</v>
      </c>
      <c r="DW58" s="176">
        <f t="shared" si="321"/>
        <v>9.8267317002349053</v>
      </c>
      <c r="DX58" s="176">
        <f t="shared" si="321"/>
        <v>9.366485726191824</v>
      </c>
      <c r="DY58" s="176">
        <f t="shared" si="321"/>
        <v>8.9221025081854854</v>
      </c>
      <c r="DZ58" s="176">
        <f t="shared" si="321"/>
        <v>8.4971765548831417</v>
      </c>
      <c r="EA58" s="176">
        <f t="shared" si="321"/>
        <v>8.0951203715447004</v>
      </c>
      <c r="EB58" s="176">
        <f t="shared" si="321"/>
        <v>7.7092451964818638</v>
      </c>
      <c r="EC58" s="176">
        <f t="shared" si="321"/>
        <v>7.3414008762320107</v>
      </c>
      <c r="ED58" s="176">
        <f t="shared" si="321"/>
        <v>6.9908306091293317</v>
      </c>
      <c r="EE58" s="176">
        <f t="shared" si="321"/>
        <v>6.6575618127401039</v>
      </c>
      <c r="EF58" s="176">
        <f t="shared" si="322"/>
        <v>6.3401806979236026</v>
      </c>
      <c r="EG58" s="176">
        <f t="shared" si="322"/>
        <v>6.0384239845177099</v>
      </c>
      <c r="EH58" s="176">
        <f t="shared" si="322"/>
        <v>5.7510291826130686</v>
      </c>
      <c r="EI58" s="176">
        <f t="shared" si="322"/>
        <v>5.4773127465160591</v>
      </c>
      <c r="EJ58" s="176">
        <f t="shared" si="322"/>
        <v>5.2166236634389502</v>
      </c>
      <c r="EK58" s="176">
        <f t="shared" si="322"/>
        <v>4.9683419051177289</v>
      </c>
      <c r="EL58" s="176">
        <f t="shared" si="322"/>
        <v>4.7318769531241527</v>
      </c>
      <c r="EM58" s="176">
        <f t="shared" si="322"/>
        <v>4.5066663943646121</v>
      </c>
      <c r="EN58" s="176">
        <f t="shared" si="322"/>
        <v>4.2921745834252771</v>
      </c>
      <c r="EO58" s="176">
        <f t="shared" si="322"/>
        <v>4.0878913685820644</v>
      </c>
      <c r="EP58" s="176">
        <f t="shared" si="323"/>
        <v>0</v>
      </c>
      <c r="EQ58" s="176">
        <f t="shared" si="323"/>
        <v>0</v>
      </c>
      <c r="ER58" s="176">
        <f t="shared" si="323"/>
        <v>0</v>
      </c>
      <c r="ES58" s="176">
        <f t="shared" si="323"/>
        <v>0</v>
      </c>
      <c r="ET58" s="176">
        <f t="shared" si="323"/>
        <v>0</v>
      </c>
      <c r="EU58" s="176">
        <f t="shared" si="323"/>
        <v>0</v>
      </c>
      <c r="EV58" s="176">
        <f t="shared" si="323"/>
        <v>0</v>
      </c>
      <c r="EW58" s="176">
        <f t="shared" si="323"/>
        <v>0</v>
      </c>
      <c r="EX58" s="176">
        <f t="shared" si="323"/>
        <v>0</v>
      </c>
      <c r="EY58" s="176">
        <f t="shared" si="323"/>
        <v>0</v>
      </c>
      <c r="EZ58" s="176">
        <f t="shared" si="323"/>
        <v>0</v>
      </c>
      <c r="FA58" s="176">
        <f t="shared" si="323"/>
        <v>0</v>
      </c>
      <c r="FB58" s="176">
        <f t="shared" si="323"/>
        <v>0</v>
      </c>
      <c r="FC58" s="176">
        <f t="shared" si="323"/>
        <v>0</v>
      </c>
      <c r="FD58" s="176">
        <f t="shared" si="323"/>
        <v>0</v>
      </c>
      <c r="FF58" s="176">
        <v>0</v>
      </c>
      <c r="FG58" s="176">
        <v>0</v>
      </c>
      <c r="FH58" s="176">
        <f t="shared" si="324"/>
        <v>6.1939078003291623</v>
      </c>
      <c r="FI58" s="176">
        <f t="shared" si="324"/>
        <v>5.9038091983059307</v>
      </c>
      <c r="FJ58" s="176">
        <f t="shared" si="324"/>
        <v>5.623709083200616</v>
      </c>
      <c r="FK58" s="176">
        <f t="shared" si="324"/>
        <v>5.3558731172854408</v>
      </c>
      <c r="FL58" s="176">
        <f t="shared" si="324"/>
        <v>5.1024522438844677</v>
      </c>
      <c r="FM58" s="176">
        <f t="shared" si="324"/>
        <v>4.8592304556353856</v>
      </c>
      <c r="FN58" s="176">
        <f t="shared" si="324"/>
        <v>4.6273737331761895</v>
      </c>
      <c r="FO58" s="176">
        <f t="shared" si="324"/>
        <v>4.4064050552668448</v>
      </c>
      <c r="FP58" s="176">
        <f t="shared" si="324"/>
        <v>4.1963417035308641</v>
      </c>
      <c r="FQ58" s="176">
        <f t="shared" si="324"/>
        <v>3.9962925495794948</v>
      </c>
      <c r="FR58" s="176">
        <f t="shared" si="325"/>
        <v>3.8060916447433764</v>
      </c>
      <c r="FS58" s="176">
        <f t="shared" si="325"/>
        <v>3.6249432263685613</v>
      </c>
      <c r="FT58" s="176">
        <f t="shared" si="325"/>
        <v>3.4524164473399819</v>
      </c>
      <c r="FU58" s="176">
        <f t="shared" si="325"/>
        <v>3.2881009664264882</v>
      </c>
      <c r="FV58" s="176">
        <f t="shared" si="325"/>
        <v>3.1316059723168506</v>
      </c>
      <c r="FW58" s="176">
        <f t="shared" si="325"/>
        <v>2.9825592541061092</v>
      </c>
      <c r="FX58" s="176">
        <f t="shared" si="325"/>
        <v>2.8406063160215309</v>
      </c>
      <c r="FY58" s="176">
        <f t="shared" si="325"/>
        <v>2.7054095342825812</v>
      </c>
      <c r="FZ58" s="176">
        <f t="shared" si="325"/>
        <v>2.5766473540896038</v>
      </c>
      <c r="GA58" s="176">
        <f t="shared" si="325"/>
        <v>2.4540135248312818</v>
      </c>
      <c r="GB58" s="176">
        <f t="shared" si="326"/>
        <v>0</v>
      </c>
      <c r="GC58" s="176">
        <f t="shared" si="326"/>
        <v>0</v>
      </c>
      <c r="GD58" s="176">
        <f t="shared" si="326"/>
        <v>0</v>
      </c>
      <c r="GE58" s="176">
        <f t="shared" si="326"/>
        <v>0</v>
      </c>
      <c r="GF58" s="176">
        <f t="shared" si="326"/>
        <v>0</v>
      </c>
      <c r="GG58" s="176">
        <f t="shared" si="326"/>
        <v>0</v>
      </c>
      <c r="GH58" s="176">
        <f t="shared" si="326"/>
        <v>0</v>
      </c>
      <c r="GI58" s="176">
        <f t="shared" si="326"/>
        <v>0</v>
      </c>
      <c r="GJ58" s="176">
        <f t="shared" si="326"/>
        <v>0</v>
      </c>
      <c r="GK58" s="176">
        <f t="shared" si="326"/>
        <v>0</v>
      </c>
      <c r="GL58" s="176">
        <f t="shared" si="326"/>
        <v>0</v>
      </c>
      <c r="GM58" s="176">
        <f t="shared" si="326"/>
        <v>0</v>
      </c>
      <c r="GN58" s="176">
        <f t="shared" si="326"/>
        <v>0</v>
      </c>
      <c r="GO58" s="176">
        <f t="shared" si="326"/>
        <v>0</v>
      </c>
      <c r="GP58" s="176">
        <f t="shared" si="326"/>
        <v>0</v>
      </c>
      <c r="GQ58" s="187"/>
      <c r="GR58" s="176">
        <v>0</v>
      </c>
      <c r="GS58" s="176">
        <v>0</v>
      </c>
      <c r="GT58" s="176">
        <f t="shared" si="327"/>
        <v>9.8267317002349053</v>
      </c>
      <c r="GU58" s="176">
        <f t="shared" si="327"/>
        <v>9.366485726191824</v>
      </c>
      <c r="GV58" s="176">
        <f t="shared" si="327"/>
        <v>8.9221025081854854</v>
      </c>
      <c r="GW58" s="176">
        <f t="shared" si="327"/>
        <v>8.4971765548831417</v>
      </c>
      <c r="GX58" s="176">
        <f t="shared" si="327"/>
        <v>8.0951203715447004</v>
      </c>
      <c r="GY58" s="176">
        <f t="shared" si="327"/>
        <v>7.7092451964818638</v>
      </c>
      <c r="GZ58" s="176">
        <f t="shared" si="327"/>
        <v>7.3414008762320107</v>
      </c>
      <c r="HA58" s="176">
        <f t="shared" si="327"/>
        <v>6.9908306091293317</v>
      </c>
      <c r="HB58" s="176">
        <f t="shared" si="327"/>
        <v>6.6575618127401039</v>
      </c>
      <c r="HC58" s="176">
        <f t="shared" si="327"/>
        <v>6.3401806979236026</v>
      </c>
      <c r="HD58" s="176">
        <f t="shared" si="328"/>
        <v>6.0384239845177099</v>
      </c>
      <c r="HE58" s="176">
        <f t="shared" si="328"/>
        <v>5.7510291826130686</v>
      </c>
      <c r="HF58" s="176">
        <f t="shared" si="328"/>
        <v>5.4773127465160591</v>
      </c>
      <c r="HG58" s="176">
        <f t="shared" si="328"/>
        <v>5.2166236634389502</v>
      </c>
      <c r="HH58" s="176">
        <f t="shared" si="328"/>
        <v>4.9683419051177289</v>
      </c>
      <c r="HI58" s="176">
        <f t="shared" si="328"/>
        <v>4.7318769531241527</v>
      </c>
      <c r="HJ58" s="176">
        <f t="shared" si="328"/>
        <v>4.5066663943646121</v>
      </c>
      <c r="HK58" s="176">
        <f t="shared" si="328"/>
        <v>4.2921745834252771</v>
      </c>
      <c r="HL58" s="176">
        <f t="shared" si="328"/>
        <v>4.0878913685820644</v>
      </c>
      <c r="HM58" s="176">
        <f t="shared" si="328"/>
        <v>3.8933308784453033</v>
      </c>
      <c r="HN58" s="176">
        <f t="shared" si="329"/>
        <v>0</v>
      </c>
      <c r="HO58" s="176">
        <f t="shared" si="329"/>
        <v>0</v>
      </c>
      <c r="HP58" s="176">
        <f t="shared" si="329"/>
        <v>0</v>
      </c>
      <c r="HQ58" s="176">
        <f t="shared" si="329"/>
        <v>0</v>
      </c>
      <c r="HR58" s="176">
        <f t="shared" si="329"/>
        <v>0</v>
      </c>
      <c r="HS58" s="176">
        <f t="shared" si="329"/>
        <v>0</v>
      </c>
      <c r="HT58" s="176">
        <f t="shared" si="329"/>
        <v>0</v>
      </c>
      <c r="HU58" s="176">
        <f t="shared" si="329"/>
        <v>0</v>
      </c>
      <c r="HV58" s="176">
        <f t="shared" si="329"/>
        <v>0</v>
      </c>
      <c r="HW58" s="176">
        <f t="shared" si="329"/>
        <v>0</v>
      </c>
      <c r="HX58" s="176">
        <f t="shared" si="329"/>
        <v>0</v>
      </c>
      <c r="HY58" s="176">
        <f t="shared" si="329"/>
        <v>0</v>
      </c>
      <c r="HZ58" s="176">
        <f t="shared" si="329"/>
        <v>0</v>
      </c>
      <c r="IA58" s="176">
        <f t="shared" si="329"/>
        <v>0</v>
      </c>
      <c r="IB58" s="176">
        <f t="shared" si="329"/>
        <v>0</v>
      </c>
      <c r="IC58" s="176"/>
      <c r="ID58" s="176"/>
    </row>
    <row r="59" spans="1:238" s="144" customFormat="1">
      <c r="A59" s="188" t="s">
        <v>176</v>
      </c>
      <c r="B59" s="226">
        <f t="shared" si="261"/>
        <v>0</v>
      </c>
      <c r="C59" s="329">
        <f t="shared" si="262"/>
        <v>92572.959203736769</v>
      </c>
      <c r="D59" s="226">
        <f t="shared" ref="D59" si="346">SUM(B59:C59)</f>
        <v>92572.959203736769</v>
      </c>
      <c r="E59" s="227">
        <f t="shared" si="263"/>
        <v>0</v>
      </c>
      <c r="F59" s="228">
        <f t="shared" si="264"/>
        <v>0</v>
      </c>
      <c r="G59" s="227">
        <f t="shared" si="265"/>
        <v>0</v>
      </c>
      <c r="H59" s="228">
        <f t="shared" si="266"/>
        <v>0</v>
      </c>
      <c r="I59" s="227">
        <f t="shared" ref="I59:I60" si="347">B59+E59+G59</f>
        <v>0</v>
      </c>
      <c r="J59" s="176">
        <f t="shared" ref="J59:J60" si="348">C59+F59+H59</f>
        <v>92572.959203736769</v>
      </c>
      <c r="K59" s="228">
        <f t="shared" ref="K59:K60" si="349">SUM(I59:J59)</f>
        <v>92572.959203736769</v>
      </c>
      <c r="L59" s="227">
        <f t="shared" si="267"/>
        <v>0</v>
      </c>
      <c r="M59" s="176">
        <f t="shared" si="268"/>
        <v>74058.367362989418</v>
      </c>
      <c r="N59" s="228">
        <f t="shared" ref="N59" si="350">SUM(L59:M59)</f>
        <v>74058.367362989418</v>
      </c>
      <c r="O59" s="330"/>
      <c r="P59" s="176">
        <f t="shared" si="312"/>
        <v>0</v>
      </c>
      <c r="Q59" s="176">
        <f t="shared" si="312"/>
        <v>0</v>
      </c>
      <c r="R59" s="176">
        <f t="shared" si="312"/>
        <v>0</v>
      </c>
      <c r="S59" s="176">
        <f t="shared" si="312"/>
        <v>0</v>
      </c>
      <c r="T59" s="176">
        <f t="shared" si="312"/>
        <v>0</v>
      </c>
      <c r="U59" s="176">
        <f t="shared" si="312"/>
        <v>0</v>
      </c>
      <c r="V59" s="176">
        <f t="shared" si="312"/>
        <v>0</v>
      </c>
      <c r="W59" s="176">
        <f t="shared" si="312"/>
        <v>0</v>
      </c>
      <c r="X59" s="176">
        <f t="shared" si="312"/>
        <v>0</v>
      </c>
      <c r="Y59" s="176">
        <f t="shared" si="312"/>
        <v>0</v>
      </c>
      <c r="Z59" s="176">
        <f t="shared" si="313"/>
        <v>0</v>
      </c>
      <c r="AA59" s="176">
        <f t="shared" si="313"/>
        <v>0</v>
      </c>
      <c r="AB59" s="176">
        <f t="shared" si="313"/>
        <v>0</v>
      </c>
      <c r="AC59" s="176">
        <f t="shared" si="313"/>
        <v>0</v>
      </c>
      <c r="AD59" s="176">
        <f t="shared" si="313"/>
        <v>0</v>
      </c>
      <c r="AE59" s="176">
        <f t="shared" si="313"/>
        <v>0</v>
      </c>
      <c r="AF59" s="176">
        <f t="shared" si="313"/>
        <v>0</v>
      </c>
      <c r="AG59" s="176">
        <f t="shared" si="313"/>
        <v>0</v>
      </c>
      <c r="AH59" s="176">
        <f t="shared" si="313"/>
        <v>0</v>
      </c>
      <c r="AI59" s="176">
        <f t="shared" si="313"/>
        <v>0</v>
      </c>
      <c r="AJ59" s="176">
        <f t="shared" si="314"/>
        <v>0</v>
      </c>
      <c r="AK59" s="176">
        <f t="shared" si="314"/>
        <v>0</v>
      </c>
      <c r="AL59" s="176">
        <f t="shared" si="314"/>
        <v>0</v>
      </c>
      <c r="AM59" s="176">
        <f t="shared" si="314"/>
        <v>0</v>
      </c>
      <c r="AN59" s="176">
        <f t="shared" si="314"/>
        <v>0</v>
      </c>
      <c r="AO59" s="176">
        <f t="shared" si="314"/>
        <v>0</v>
      </c>
      <c r="AP59" s="176">
        <f t="shared" si="314"/>
        <v>0</v>
      </c>
      <c r="AQ59" s="176">
        <f t="shared" si="314"/>
        <v>0</v>
      </c>
      <c r="AR59" s="176">
        <f t="shared" si="314"/>
        <v>0</v>
      </c>
      <c r="AS59" s="176">
        <f t="shared" si="314"/>
        <v>0</v>
      </c>
      <c r="AT59" s="176">
        <f t="shared" si="314"/>
        <v>0</v>
      </c>
      <c r="AU59" s="176">
        <f t="shared" si="314"/>
        <v>0</v>
      </c>
      <c r="AV59" s="176">
        <f t="shared" si="314"/>
        <v>0</v>
      </c>
      <c r="AW59" s="176">
        <f t="shared" si="314"/>
        <v>0</v>
      </c>
      <c r="AX59" s="176">
        <f t="shared" si="314"/>
        <v>0</v>
      </c>
      <c r="AY59" s="187"/>
      <c r="AZ59" s="176">
        <f t="shared" si="315"/>
        <v>12.633439559830135</v>
      </c>
      <c r="BA59" s="176">
        <f t="shared" si="315"/>
        <v>12.033574769200776</v>
      </c>
      <c r="BB59" s="176">
        <f t="shared" si="315"/>
        <v>11.471579750633421</v>
      </c>
      <c r="BC59" s="176">
        <f t="shared" si="315"/>
        <v>10.934295477774221</v>
      </c>
      <c r="BD59" s="176">
        <f t="shared" si="315"/>
        <v>10.415529149282627</v>
      </c>
      <c r="BE59" s="176">
        <f t="shared" si="315"/>
        <v>9.9194769408657386</v>
      </c>
      <c r="BF59" s="176">
        <f t="shared" si="315"/>
        <v>9.4501225601725132</v>
      </c>
      <c r="BG59" s="176">
        <f t="shared" si="315"/>
        <v>8.9996576467550486</v>
      </c>
      <c r="BH59" s="176">
        <f t="shared" si="315"/>
        <v>8.5702416838196971</v>
      </c>
      <c r="BI59" s="176">
        <f t="shared" si="315"/>
        <v>8.1609911924103198</v>
      </c>
      <c r="BJ59" s="176">
        <f t="shared" si="316"/>
        <v>7.7719381793841018</v>
      </c>
      <c r="BK59" s="176">
        <f t="shared" si="316"/>
        <v>7.4014322084237465</v>
      </c>
      <c r="BL59" s="176">
        <f t="shared" si="316"/>
        <v>7.0491659302020686</v>
      </c>
      <c r="BM59" s="176">
        <f t="shared" si="316"/>
        <v>6.7136655328636756</v>
      </c>
      <c r="BN59" s="176">
        <f t="shared" si="316"/>
        <v>6.39413305537974</v>
      </c>
      <c r="BO59" s="176">
        <f t="shared" si="316"/>
        <v>6.0898085151496364</v>
      </c>
      <c r="BP59" s="176">
        <f t="shared" si="316"/>
        <v>5.7999681004427517</v>
      </c>
      <c r="BQ59" s="176">
        <f t="shared" si="316"/>
        <v>5.5239224488697909</v>
      </c>
      <c r="BR59" s="176">
        <f t="shared" si="316"/>
        <v>5.2610150077891484</v>
      </c>
      <c r="BS59" s="176">
        <f t="shared" si="316"/>
        <v>5.0106204727486174</v>
      </c>
      <c r="BT59" s="176">
        <f t="shared" si="317"/>
        <v>0</v>
      </c>
      <c r="BU59" s="176">
        <f t="shared" si="317"/>
        <v>0</v>
      </c>
      <c r="BV59" s="176">
        <f t="shared" si="317"/>
        <v>0</v>
      </c>
      <c r="BW59" s="176">
        <f t="shared" si="317"/>
        <v>0</v>
      </c>
      <c r="BX59" s="176">
        <f t="shared" si="317"/>
        <v>0</v>
      </c>
      <c r="BY59" s="176">
        <f t="shared" si="317"/>
        <v>0</v>
      </c>
      <c r="BZ59" s="176">
        <f t="shared" si="317"/>
        <v>0</v>
      </c>
      <c r="CA59" s="176">
        <f t="shared" si="317"/>
        <v>0</v>
      </c>
      <c r="CB59" s="176">
        <f t="shared" si="317"/>
        <v>0</v>
      </c>
      <c r="CC59" s="176">
        <f t="shared" si="317"/>
        <v>0</v>
      </c>
      <c r="CD59" s="176">
        <f t="shared" si="317"/>
        <v>0</v>
      </c>
      <c r="CE59" s="176">
        <f t="shared" si="317"/>
        <v>0</v>
      </c>
      <c r="CF59" s="176">
        <f t="shared" si="317"/>
        <v>0</v>
      </c>
      <c r="CG59" s="176">
        <f t="shared" si="317"/>
        <v>0</v>
      </c>
      <c r="CH59" s="176">
        <f t="shared" si="317"/>
        <v>0</v>
      </c>
      <c r="CJ59" s="176">
        <v>0</v>
      </c>
      <c r="CK59" s="176">
        <f t="shared" si="318"/>
        <v>0</v>
      </c>
      <c r="CL59" s="176">
        <f t="shared" si="318"/>
        <v>0</v>
      </c>
      <c r="CM59" s="176">
        <f t="shared" si="318"/>
        <v>0</v>
      </c>
      <c r="CN59" s="176">
        <f t="shared" si="318"/>
        <v>0</v>
      </c>
      <c r="CO59" s="176">
        <f t="shared" si="318"/>
        <v>0</v>
      </c>
      <c r="CP59" s="176">
        <f t="shared" si="318"/>
        <v>0</v>
      </c>
      <c r="CQ59" s="176">
        <f t="shared" si="318"/>
        <v>0</v>
      </c>
      <c r="CR59" s="176">
        <f t="shared" si="318"/>
        <v>0</v>
      </c>
      <c r="CS59" s="176">
        <f t="shared" si="318"/>
        <v>0</v>
      </c>
      <c r="CT59" s="176">
        <f t="shared" si="318"/>
        <v>0</v>
      </c>
      <c r="CU59" s="176">
        <f t="shared" si="319"/>
        <v>0</v>
      </c>
      <c r="CV59" s="176">
        <f t="shared" si="319"/>
        <v>0</v>
      </c>
      <c r="CW59" s="176">
        <f t="shared" si="319"/>
        <v>0</v>
      </c>
      <c r="CX59" s="176">
        <f t="shared" si="319"/>
        <v>0</v>
      </c>
      <c r="CY59" s="176">
        <f t="shared" si="319"/>
        <v>0</v>
      </c>
      <c r="CZ59" s="176">
        <f t="shared" si="319"/>
        <v>0</v>
      </c>
      <c r="DA59" s="176">
        <f t="shared" si="319"/>
        <v>0</v>
      </c>
      <c r="DB59" s="176">
        <f t="shared" si="319"/>
        <v>0</v>
      </c>
      <c r="DC59" s="176">
        <f t="shared" si="319"/>
        <v>0</v>
      </c>
      <c r="DD59" s="176">
        <f t="shared" si="319"/>
        <v>0</v>
      </c>
      <c r="DE59" s="176">
        <f t="shared" si="320"/>
        <v>0</v>
      </c>
      <c r="DF59" s="176">
        <f t="shared" si="320"/>
        <v>0</v>
      </c>
      <c r="DG59" s="176">
        <f t="shared" si="320"/>
        <v>0</v>
      </c>
      <c r="DH59" s="176">
        <f t="shared" si="320"/>
        <v>0</v>
      </c>
      <c r="DI59" s="176">
        <f t="shared" si="320"/>
        <v>0</v>
      </c>
      <c r="DJ59" s="176">
        <f t="shared" si="320"/>
        <v>0</v>
      </c>
      <c r="DK59" s="176">
        <f t="shared" si="320"/>
        <v>0</v>
      </c>
      <c r="DL59" s="176">
        <f t="shared" si="320"/>
        <v>0</v>
      </c>
      <c r="DM59" s="176">
        <f t="shared" si="320"/>
        <v>0</v>
      </c>
      <c r="DN59" s="176">
        <f t="shared" si="320"/>
        <v>0</v>
      </c>
      <c r="DO59" s="176">
        <f t="shared" si="320"/>
        <v>0</v>
      </c>
      <c r="DP59" s="176">
        <f t="shared" si="320"/>
        <v>0</v>
      </c>
      <c r="DQ59" s="176">
        <f t="shared" si="320"/>
        <v>0</v>
      </c>
      <c r="DR59" s="176">
        <f t="shared" si="320"/>
        <v>0</v>
      </c>
      <c r="DS59" s="176">
        <f t="shared" si="320"/>
        <v>0</v>
      </c>
      <c r="DT59" s="187"/>
      <c r="DU59" s="176">
        <v>0</v>
      </c>
      <c r="DV59" s="176">
        <f t="shared" si="321"/>
        <v>12.033574769200776</v>
      </c>
      <c r="DW59" s="176">
        <f t="shared" si="321"/>
        <v>11.471579750633421</v>
      </c>
      <c r="DX59" s="176">
        <f t="shared" si="321"/>
        <v>10.934295477774221</v>
      </c>
      <c r="DY59" s="176">
        <f t="shared" si="321"/>
        <v>10.415529149282627</v>
      </c>
      <c r="DZ59" s="176">
        <f t="shared" si="321"/>
        <v>9.9194769408657386</v>
      </c>
      <c r="EA59" s="176">
        <f t="shared" si="321"/>
        <v>9.4501225601725132</v>
      </c>
      <c r="EB59" s="176">
        <f t="shared" si="321"/>
        <v>8.9996576467550486</v>
      </c>
      <c r="EC59" s="176">
        <f t="shared" si="321"/>
        <v>8.5702416838196971</v>
      </c>
      <c r="ED59" s="176">
        <f t="shared" si="321"/>
        <v>8.1609911924103198</v>
      </c>
      <c r="EE59" s="176">
        <f t="shared" si="321"/>
        <v>7.7719381793841018</v>
      </c>
      <c r="EF59" s="176">
        <f t="shared" si="322"/>
        <v>7.4014322084237465</v>
      </c>
      <c r="EG59" s="176">
        <f t="shared" si="322"/>
        <v>7.0491659302020686</v>
      </c>
      <c r="EH59" s="176">
        <f t="shared" si="322"/>
        <v>6.7136655328636756</v>
      </c>
      <c r="EI59" s="176">
        <f t="shared" si="322"/>
        <v>6.39413305537974</v>
      </c>
      <c r="EJ59" s="176">
        <f t="shared" si="322"/>
        <v>6.0898085151496364</v>
      </c>
      <c r="EK59" s="176">
        <f t="shared" si="322"/>
        <v>5.7999681004427517</v>
      </c>
      <c r="EL59" s="176">
        <f t="shared" si="322"/>
        <v>5.5239224488697909</v>
      </c>
      <c r="EM59" s="176">
        <f t="shared" si="322"/>
        <v>5.2610150077891484</v>
      </c>
      <c r="EN59" s="176">
        <f t="shared" si="322"/>
        <v>5.0106204727486174</v>
      </c>
      <c r="EO59" s="176">
        <f t="shared" si="322"/>
        <v>4.7721433002484588</v>
      </c>
      <c r="EP59" s="176">
        <f t="shared" si="323"/>
        <v>0</v>
      </c>
      <c r="EQ59" s="176">
        <f t="shared" si="323"/>
        <v>0</v>
      </c>
      <c r="ER59" s="176">
        <f t="shared" si="323"/>
        <v>0</v>
      </c>
      <c r="ES59" s="176">
        <f t="shared" si="323"/>
        <v>0</v>
      </c>
      <c r="ET59" s="176">
        <f t="shared" si="323"/>
        <v>0</v>
      </c>
      <c r="EU59" s="176">
        <f t="shared" si="323"/>
        <v>0</v>
      </c>
      <c r="EV59" s="176">
        <f t="shared" si="323"/>
        <v>0</v>
      </c>
      <c r="EW59" s="176">
        <f t="shared" si="323"/>
        <v>0</v>
      </c>
      <c r="EX59" s="176">
        <f t="shared" si="323"/>
        <v>0</v>
      </c>
      <c r="EY59" s="176">
        <f t="shared" si="323"/>
        <v>0</v>
      </c>
      <c r="EZ59" s="176">
        <f t="shared" si="323"/>
        <v>0</v>
      </c>
      <c r="FA59" s="176">
        <f t="shared" si="323"/>
        <v>0</v>
      </c>
      <c r="FB59" s="176">
        <f t="shared" si="323"/>
        <v>0</v>
      </c>
      <c r="FC59" s="176">
        <f t="shared" si="323"/>
        <v>0</v>
      </c>
      <c r="FD59" s="176">
        <f t="shared" si="323"/>
        <v>0</v>
      </c>
      <c r="FF59" s="176">
        <v>0</v>
      </c>
      <c r="FG59" s="176">
        <v>0</v>
      </c>
      <c r="FH59" s="176">
        <f t="shared" si="324"/>
        <v>0</v>
      </c>
      <c r="FI59" s="176">
        <f t="shared" si="324"/>
        <v>0</v>
      </c>
      <c r="FJ59" s="176">
        <f t="shared" si="324"/>
        <v>0</v>
      </c>
      <c r="FK59" s="176">
        <f t="shared" si="324"/>
        <v>0</v>
      </c>
      <c r="FL59" s="176">
        <f t="shared" si="324"/>
        <v>0</v>
      </c>
      <c r="FM59" s="176">
        <f t="shared" si="324"/>
        <v>0</v>
      </c>
      <c r="FN59" s="176">
        <f t="shared" si="324"/>
        <v>0</v>
      </c>
      <c r="FO59" s="176">
        <f t="shared" si="324"/>
        <v>0</v>
      </c>
      <c r="FP59" s="176">
        <f t="shared" si="324"/>
        <v>0</v>
      </c>
      <c r="FQ59" s="176">
        <f t="shared" si="324"/>
        <v>0</v>
      </c>
      <c r="FR59" s="176">
        <f t="shared" si="325"/>
        <v>0</v>
      </c>
      <c r="FS59" s="176">
        <f t="shared" si="325"/>
        <v>0</v>
      </c>
      <c r="FT59" s="176">
        <f t="shared" si="325"/>
        <v>0</v>
      </c>
      <c r="FU59" s="176">
        <f t="shared" si="325"/>
        <v>0</v>
      </c>
      <c r="FV59" s="176">
        <f t="shared" si="325"/>
        <v>0</v>
      </c>
      <c r="FW59" s="176">
        <f t="shared" si="325"/>
        <v>0</v>
      </c>
      <c r="FX59" s="176">
        <f t="shared" si="325"/>
        <v>0</v>
      </c>
      <c r="FY59" s="176">
        <f t="shared" si="325"/>
        <v>0</v>
      </c>
      <c r="FZ59" s="176">
        <f t="shared" si="325"/>
        <v>0</v>
      </c>
      <c r="GA59" s="176">
        <f t="shared" si="325"/>
        <v>0</v>
      </c>
      <c r="GB59" s="176">
        <f t="shared" si="326"/>
        <v>0</v>
      </c>
      <c r="GC59" s="176">
        <f t="shared" si="326"/>
        <v>0</v>
      </c>
      <c r="GD59" s="176">
        <f t="shared" si="326"/>
        <v>0</v>
      </c>
      <c r="GE59" s="176">
        <f t="shared" si="326"/>
        <v>0</v>
      </c>
      <c r="GF59" s="176">
        <f t="shared" si="326"/>
        <v>0</v>
      </c>
      <c r="GG59" s="176">
        <f t="shared" si="326"/>
        <v>0</v>
      </c>
      <c r="GH59" s="176">
        <f t="shared" si="326"/>
        <v>0</v>
      </c>
      <c r="GI59" s="176">
        <f t="shared" si="326"/>
        <v>0</v>
      </c>
      <c r="GJ59" s="176">
        <f t="shared" si="326"/>
        <v>0</v>
      </c>
      <c r="GK59" s="176">
        <f t="shared" si="326"/>
        <v>0</v>
      </c>
      <c r="GL59" s="176">
        <f t="shared" si="326"/>
        <v>0</v>
      </c>
      <c r="GM59" s="176">
        <f t="shared" si="326"/>
        <v>0</v>
      </c>
      <c r="GN59" s="176">
        <f t="shared" si="326"/>
        <v>0</v>
      </c>
      <c r="GO59" s="176">
        <f t="shared" si="326"/>
        <v>0</v>
      </c>
      <c r="GP59" s="176">
        <f t="shared" si="326"/>
        <v>0</v>
      </c>
      <c r="GQ59" s="187"/>
      <c r="GR59" s="176">
        <v>0</v>
      </c>
      <c r="GS59" s="176">
        <v>0</v>
      </c>
      <c r="GT59" s="176">
        <f t="shared" si="327"/>
        <v>11.471579750633421</v>
      </c>
      <c r="GU59" s="176">
        <f t="shared" si="327"/>
        <v>10.934295477774221</v>
      </c>
      <c r="GV59" s="176">
        <f t="shared" si="327"/>
        <v>10.415529149282627</v>
      </c>
      <c r="GW59" s="176">
        <f t="shared" si="327"/>
        <v>9.9194769408657386</v>
      </c>
      <c r="GX59" s="176">
        <f t="shared" si="327"/>
        <v>9.4501225601725132</v>
      </c>
      <c r="GY59" s="176">
        <f t="shared" si="327"/>
        <v>8.9996576467550486</v>
      </c>
      <c r="GZ59" s="176">
        <f t="shared" si="327"/>
        <v>8.5702416838196971</v>
      </c>
      <c r="HA59" s="176">
        <f t="shared" si="327"/>
        <v>8.1609911924103198</v>
      </c>
      <c r="HB59" s="176">
        <f t="shared" si="327"/>
        <v>7.7719381793841018</v>
      </c>
      <c r="HC59" s="176">
        <f t="shared" si="327"/>
        <v>7.4014322084237465</v>
      </c>
      <c r="HD59" s="176">
        <f t="shared" si="328"/>
        <v>7.0491659302020686</v>
      </c>
      <c r="HE59" s="176">
        <f t="shared" si="328"/>
        <v>6.7136655328636756</v>
      </c>
      <c r="HF59" s="176">
        <f t="shared" si="328"/>
        <v>6.39413305537974</v>
      </c>
      <c r="HG59" s="176">
        <f t="shared" si="328"/>
        <v>6.0898085151496364</v>
      </c>
      <c r="HH59" s="176">
        <f t="shared" si="328"/>
        <v>5.7999681004427517</v>
      </c>
      <c r="HI59" s="176">
        <f t="shared" si="328"/>
        <v>5.5239224488697909</v>
      </c>
      <c r="HJ59" s="176">
        <f t="shared" si="328"/>
        <v>5.2610150077891484</v>
      </c>
      <c r="HK59" s="176">
        <f t="shared" si="328"/>
        <v>5.0106204727486174</v>
      </c>
      <c r="HL59" s="176">
        <f t="shared" si="328"/>
        <v>4.7721433002484588</v>
      </c>
      <c r="HM59" s="176">
        <f t="shared" si="328"/>
        <v>4.545016291288519</v>
      </c>
      <c r="HN59" s="176">
        <f t="shared" si="329"/>
        <v>0</v>
      </c>
      <c r="HO59" s="176">
        <f t="shared" si="329"/>
        <v>0</v>
      </c>
      <c r="HP59" s="176">
        <f t="shared" si="329"/>
        <v>0</v>
      </c>
      <c r="HQ59" s="176">
        <f t="shared" si="329"/>
        <v>0</v>
      </c>
      <c r="HR59" s="176">
        <f t="shared" si="329"/>
        <v>0</v>
      </c>
      <c r="HS59" s="176">
        <f t="shared" si="329"/>
        <v>0</v>
      </c>
      <c r="HT59" s="176">
        <f t="shared" si="329"/>
        <v>0</v>
      </c>
      <c r="HU59" s="176">
        <f t="shared" si="329"/>
        <v>0</v>
      </c>
      <c r="HV59" s="176">
        <f t="shared" si="329"/>
        <v>0</v>
      </c>
      <c r="HW59" s="176">
        <f t="shared" si="329"/>
        <v>0</v>
      </c>
      <c r="HX59" s="176">
        <f t="shared" si="329"/>
        <v>0</v>
      </c>
      <c r="HY59" s="176">
        <f t="shared" si="329"/>
        <v>0</v>
      </c>
      <c r="HZ59" s="176">
        <f t="shared" si="329"/>
        <v>0</v>
      </c>
      <c r="IA59" s="176">
        <f t="shared" si="329"/>
        <v>0</v>
      </c>
      <c r="IB59" s="176">
        <f t="shared" si="329"/>
        <v>0</v>
      </c>
      <c r="IC59" s="176"/>
      <c r="ID59" s="176"/>
    </row>
    <row r="60" spans="1:238" s="144" customFormat="1">
      <c r="A60" s="170" t="s">
        <v>253</v>
      </c>
      <c r="B60" s="226">
        <f t="shared" ref="B60" si="351">SUM(P60:AX60)*VLOOKUP($A60,input,12,FALSE)</f>
        <v>0</v>
      </c>
      <c r="C60" s="329">
        <f t="shared" ref="C60" si="352">SUM(AZ60:CH60)*VLOOKUP($A60,input,12,FALSE)</f>
        <v>4636.9281890959383</v>
      </c>
      <c r="D60" s="331">
        <f t="shared" ref="D60" si="353">SUM(B60:C60)</f>
        <v>4636.9281890959383</v>
      </c>
      <c r="E60" s="227">
        <f t="shared" si="263"/>
        <v>0</v>
      </c>
      <c r="F60" s="228">
        <f t="shared" si="264"/>
        <v>0</v>
      </c>
      <c r="G60" s="227">
        <f t="shared" si="265"/>
        <v>0</v>
      </c>
      <c r="H60" s="228">
        <f t="shared" si="266"/>
        <v>0</v>
      </c>
      <c r="I60" s="227">
        <f t="shared" si="347"/>
        <v>0</v>
      </c>
      <c r="J60" s="176">
        <f t="shared" si="348"/>
        <v>4636.9281890959383</v>
      </c>
      <c r="K60" s="228">
        <f t="shared" si="349"/>
        <v>4636.9281890959383</v>
      </c>
      <c r="L60" s="227">
        <f t="shared" si="267"/>
        <v>0</v>
      </c>
      <c r="M60" s="176">
        <f t="shared" si="268"/>
        <v>3709.5425512767506</v>
      </c>
      <c r="N60" s="228">
        <f t="shared" ref="N60" si="354">SUM(L60:M60)</f>
        <v>3709.5425512767506</v>
      </c>
      <c r="O60" s="330"/>
      <c r="P60" s="176">
        <f t="shared" si="312"/>
        <v>0</v>
      </c>
      <c r="Q60" s="176">
        <f t="shared" si="312"/>
        <v>0</v>
      </c>
      <c r="R60" s="176">
        <f t="shared" si="312"/>
        <v>0</v>
      </c>
      <c r="S60" s="176">
        <f t="shared" si="312"/>
        <v>0</v>
      </c>
      <c r="T60" s="176">
        <f t="shared" si="312"/>
        <v>0</v>
      </c>
      <c r="U60" s="176">
        <f t="shared" si="312"/>
        <v>0</v>
      </c>
      <c r="V60" s="176">
        <f t="shared" si="312"/>
        <v>0</v>
      </c>
      <c r="W60" s="176">
        <f t="shared" si="312"/>
        <v>0</v>
      </c>
      <c r="X60" s="176">
        <f t="shared" si="312"/>
        <v>0</v>
      </c>
      <c r="Y60" s="176">
        <f t="shared" si="312"/>
        <v>0</v>
      </c>
      <c r="Z60" s="176">
        <f t="shared" si="313"/>
        <v>0</v>
      </c>
      <c r="AA60" s="176">
        <f t="shared" si="313"/>
        <v>0</v>
      </c>
      <c r="AB60" s="176">
        <f t="shared" si="313"/>
        <v>0</v>
      </c>
      <c r="AC60" s="176">
        <f t="shared" si="313"/>
        <v>0</v>
      </c>
      <c r="AD60" s="176">
        <f t="shared" si="313"/>
        <v>0</v>
      </c>
      <c r="AE60" s="176">
        <f t="shared" si="313"/>
        <v>0</v>
      </c>
      <c r="AF60" s="176">
        <f t="shared" si="313"/>
        <v>0</v>
      </c>
      <c r="AG60" s="176">
        <f t="shared" si="313"/>
        <v>0</v>
      </c>
      <c r="AH60" s="176">
        <f t="shared" si="313"/>
        <v>0</v>
      </c>
      <c r="AI60" s="176">
        <f t="shared" si="313"/>
        <v>0</v>
      </c>
      <c r="AJ60" s="176">
        <f t="shared" si="314"/>
        <v>0</v>
      </c>
      <c r="AK60" s="176">
        <f t="shared" si="314"/>
        <v>0</v>
      </c>
      <c r="AL60" s="176">
        <f t="shared" si="314"/>
        <v>0</v>
      </c>
      <c r="AM60" s="176">
        <f t="shared" si="314"/>
        <v>0</v>
      </c>
      <c r="AN60" s="176">
        <f t="shared" si="314"/>
        <v>0</v>
      </c>
      <c r="AO60" s="176">
        <f t="shared" si="314"/>
        <v>0</v>
      </c>
      <c r="AP60" s="176">
        <f t="shared" si="314"/>
        <v>0</v>
      </c>
      <c r="AQ60" s="176">
        <f t="shared" si="314"/>
        <v>0</v>
      </c>
      <c r="AR60" s="176">
        <f t="shared" si="314"/>
        <v>0</v>
      </c>
      <c r="AS60" s="176">
        <f t="shared" si="314"/>
        <v>0</v>
      </c>
      <c r="AT60" s="176">
        <f t="shared" si="314"/>
        <v>0</v>
      </c>
      <c r="AU60" s="176">
        <f t="shared" si="314"/>
        <v>0</v>
      </c>
      <c r="AV60" s="176">
        <f t="shared" si="314"/>
        <v>0</v>
      </c>
      <c r="AW60" s="176">
        <f t="shared" si="314"/>
        <v>0</v>
      </c>
      <c r="AX60" s="176">
        <f t="shared" si="314"/>
        <v>0</v>
      </c>
      <c r="AY60" s="187"/>
      <c r="AZ60" s="176">
        <f t="shared" si="315"/>
        <v>12.633439559830135</v>
      </c>
      <c r="BA60" s="176">
        <f t="shared" si="315"/>
        <v>12.033574769200776</v>
      </c>
      <c r="BB60" s="176">
        <f t="shared" si="315"/>
        <v>11.471579750633421</v>
      </c>
      <c r="BC60" s="176">
        <f t="shared" si="315"/>
        <v>10.934295477774221</v>
      </c>
      <c r="BD60" s="176">
        <f t="shared" si="315"/>
        <v>10.415529149282627</v>
      </c>
      <c r="BE60" s="176">
        <f t="shared" si="315"/>
        <v>9.9194769408657386</v>
      </c>
      <c r="BF60" s="176">
        <f t="shared" si="315"/>
        <v>9.4501225601725132</v>
      </c>
      <c r="BG60" s="176">
        <f t="shared" si="315"/>
        <v>8.9996576467550486</v>
      </c>
      <c r="BH60" s="176">
        <f t="shared" si="315"/>
        <v>8.5702416838196971</v>
      </c>
      <c r="BI60" s="176">
        <f t="shared" si="315"/>
        <v>8.1609911924103198</v>
      </c>
      <c r="BJ60" s="176">
        <f t="shared" si="316"/>
        <v>7.7719381793841018</v>
      </c>
      <c r="BK60" s="176">
        <f t="shared" si="316"/>
        <v>7.4014322084237465</v>
      </c>
      <c r="BL60" s="176">
        <f t="shared" si="316"/>
        <v>7.0491659302020686</v>
      </c>
      <c r="BM60" s="176">
        <f t="shared" si="316"/>
        <v>6.7136655328636756</v>
      </c>
      <c r="BN60" s="176">
        <f t="shared" si="316"/>
        <v>6.39413305537974</v>
      </c>
      <c r="BO60" s="176">
        <f t="shared" si="316"/>
        <v>6.0898085151496364</v>
      </c>
      <c r="BP60" s="176">
        <f t="shared" si="316"/>
        <v>5.7999681004427517</v>
      </c>
      <c r="BQ60" s="176">
        <f t="shared" si="316"/>
        <v>5.5239224488697909</v>
      </c>
      <c r="BR60" s="176">
        <f t="shared" si="316"/>
        <v>5.2610150077891484</v>
      </c>
      <c r="BS60" s="176">
        <f t="shared" si="316"/>
        <v>5.0106204727486174</v>
      </c>
      <c r="BT60" s="176">
        <f t="shared" si="317"/>
        <v>0</v>
      </c>
      <c r="BU60" s="176">
        <f t="shared" si="317"/>
        <v>0</v>
      </c>
      <c r="BV60" s="176">
        <f t="shared" si="317"/>
        <v>0</v>
      </c>
      <c r="BW60" s="176">
        <f t="shared" si="317"/>
        <v>0</v>
      </c>
      <c r="BX60" s="176">
        <f t="shared" si="317"/>
        <v>0</v>
      </c>
      <c r="BY60" s="176">
        <f t="shared" si="317"/>
        <v>0</v>
      </c>
      <c r="BZ60" s="176">
        <f t="shared" si="317"/>
        <v>0</v>
      </c>
      <c r="CA60" s="176">
        <f t="shared" si="317"/>
        <v>0</v>
      </c>
      <c r="CB60" s="176">
        <f t="shared" si="317"/>
        <v>0</v>
      </c>
      <c r="CC60" s="176">
        <f t="shared" si="317"/>
        <v>0</v>
      </c>
      <c r="CD60" s="176">
        <f t="shared" si="317"/>
        <v>0</v>
      </c>
      <c r="CE60" s="176">
        <f t="shared" si="317"/>
        <v>0</v>
      </c>
      <c r="CF60" s="176">
        <f t="shared" si="317"/>
        <v>0</v>
      </c>
      <c r="CG60" s="176">
        <f t="shared" si="317"/>
        <v>0</v>
      </c>
      <c r="CH60" s="176">
        <f t="shared" si="317"/>
        <v>0</v>
      </c>
      <c r="CJ60" s="176">
        <v>0</v>
      </c>
      <c r="CK60" s="176">
        <f t="shared" si="318"/>
        <v>0</v>
      </c>
      <c r="CL60" s="176">
        <f t="shared" si="318"/>
        <v>0</v>
      </c>
      <c r="CM60" s="176">
        <f t="shared" si="318"/>
        <v>0</v>
      </c>
      <c r="CN60" s="176">
        <f t="shared" si="318"/>
        <v>0</v>
      </c>
      <c r="CO60" s="176">
        <f t="shared" si="318"/>
        <v>0</v>
      </c>
      <c r="CP60" s="176">
        <f t="shared" si="318"/>
        <v>0</v>
      </c>
      <c r="CQ60" s="176">
        <f t="shared" si="318"/>
        <v>0</v>
      </c>
      <c r="CR60" s="176">
        <f t="shared" si="318"/>
        <v>0</v>
      </c>
      <c r="CS60" s="176">
        <f t="shared" si="318"/>
        <v>0</v>
      </c>
      <c r="CT60" s="176">
        <f t="shared" si="318"/>
        <v>0</v>
      </c>
      <c r="CU60" s="176">
        <f t="shared" si="319"/>
        <v>0</v>
      </c>
      <c r="CV60" s="176">
        <f t="shared" si="319"/>
        <v>0</v>
      </c>
      <c r="CW60" s="176">
        <f t="shared" si="319"/>
        <v>0</v>
      </c>
      <c r="CX60" s="176">
        <f t="shared" si="319"/>
        <v>0</v>
      </c>
      <c r="CY60" s="176">
        <f t="shared" si="319"/>
        <v>0</v>
      </c>
      <c r="CZ60" s="176">
        <f t="shared" si="319"/>
        <v>0</v>
      </c>
      <c r="DA60" s="176">
        <f t="shared" si="319"/>
        <v>0</v>
      </c>
      <c r="DB60" s="176">
        <f t="shared" si="319"/>
        <v>0</v>
      </c>
      <c r="DC60" s="176">
        <f t="shared" si="319"/>
        <v>0</v>
      </c>
      <c r="DD60" s="176">
        <f t="shared" si="319"/>
        <v>0</v>
      </c>
      <c r="DE60" s="176">
        <f t="shared" si="320"/>
        <v>0</v>
      </c>
      <c r="DF60" s="176">
        <f t="shared" si="320"/>
        <v>0</v>
      </c>
      <c r="DG60" s="176">
        <f t="shared" si="320"/>
        <v>0</v>
      </c>
      <c r="DH60" s="176">
        <f t="shared" si="320"/>
        <v>0</v>
      </c>
      <c r="DI60" s="176">
        <f t="shared" si="320"/>
        <v>0</v>
      </c>
      <c r="DJ60" s="176">
        <f t="shared" si="320"/>
        <v>0</v>
      </c>
      <c r="DK60" s="176">
        <f t="shared" si="320"/>
        <v>0</v>
      </c>
      <c r="DL60" s="176">
        <f t="shared" si="320"/>
        <v>0</v>
      </c>
      <c r="DM60" s="176">
        <f t="shared" si="320"/>
        <v>0</v>
      </c>
      <c r="DN60" s="176">
        <f t="shared" si="320"/>
        <v>0</v>
      </c>
      <c r="DO60" s="176">
        <f t="shared" si="320"/>
        <v>0</v>
      </c>
      <c r="DP60" s="176">
        <f t="shared" si="320"/>
        <v>0</v>
      </c>
      <c r="DQ60" s="176">
        <f t="shared" si="320"/>
        <v>0</v>
      </c>
      <c r="DR60" s="176">
        <f t="shared" si="320"/>
        <v>0</v>
      </c>
      <c r="DS60" s="176">
        <f t="shared" si="320"/>
        <v>0</v>
      </c>
      <c r="DT60" s="187"/>
      <c r="DU60" s="176">
        <v>0</v>
      </c>
      <c r="DV60" s="176">
        <f t="shared" si="321"/>
        <v>12.033574769200776</v>
      </c>
      <c r="DW60" s="176">
        <f t="shared" si="321"/>
        <v>11.471579750633421</v>
      </c>
      <c r="DX60" s="176">
        <f t="shared" si="321"/>
        <v>10.934295477774221</v>
      </c>
      <c r="DY60" s="176">
        <f t="shared" si="321"/>
        <v>10.415529149282627</v>
      </c>
      <c r="DZ60" s="176">
        <f t="shared" si="321"/>
        <v>9.9194769408657386</v>
      </c>
      <c r="EA60" s="176">
        <f t="shared" si="321"/>
        <v>9.4501225601725132</v>
      </c>
      <c r="EB60" s="176">
        <f t="shared" si="321"/>
        <v>8.9996576467550486</v>
      </c>
      <c r="EC60" s="176">
        <f t="shared" si="321"/>
        <v>8.5702416838196971</v>
      </c>
      <c r="ED60" s="176">
        <f t="shared" si="321"/>
        <v>8.1609911924103198</v>
      </c>
      <c r="EE60" s="176">
        <f t="shared" si="321"/>
        <v>7.7719381793841018</v>
      </c>
      <c r="EF60" s="176">
        <f t="shared" si="322"/>
        <v>7.4014322084237465</v>
      </c>
      <c r="EG60" s="176">
        <f t="shared" si="322"/>
        <v>7.0491659302020686</v>
      </c>
      <c r="EH60" s="176">
        <f t="shared" si="322"/>
        <v>6.7136655328636756</v>
      </c>
      <c r="EI60" s="176">
        <f t="shared" si="322"/>
        <v>6.39413305537974</v>
      </c>
      <c r="EJ60" s="176">
        <f t="shared" si="322"/>
        <v>6.0898085151496364</v>
      </c>
      <c r="EK60" s="176">
        <f t="shared" si="322"/>
        <v>5.7999681004427517</v>
      </c>
      <c r="EL60" s="176">
        <f t="shared" si="322"/>
        <v>5.5239224488697909</v>
      </c>
      <c r="EM60" s="176">
        <f t="shared" si="322"/>
        <v>5.2610150077891484</v>
      </c>
      <c r="EN60" s="176">
        <f t="shared" si="322"/>
        <v>5.0106204727486174</v>
      </c>
      <c r="EO60" s="176">
        <f t="shared" si="322"/>
        <v>4.7721433002484588</v>
      </c>
      <c r="EP60" s="176">
        <f t="shared" si="323"/>
        <v>0</v>
      </c>
      <c r="EQ60" s="176">
        <f t="shared" si="323"/>
        <v>0</v>
      </c>
      <c r="ER60" s="176">
        <f t="shared" si="323"/>
        <v>0</v>
      </c>
      <c r="ES60" s="176">
        <f t="shared" si="323"/>
        <v>0</v>
      </c>
      <c r="ET60" s="176">
        <f t="shared" si="323"/>
        <v>0</v>
      </c>
      <c r="EU60" s="176">
        <f t="shared" si="323"/>
        <v>0</v>
      </c>
      <c r="EV60" s="176">
        <f t="shared" si="323"/>
        <v>0</v>
      </c>
      <c r="EW60" s="176">
        <f t="shared" si="323"/>
        <v>0</v>
      </c>
      <c r="EX60" s="176">
        <f t="shared" si="323"/>
        <v>0</v>
      </c>
      <c r="EY60" s="176">
        <f t="shared" si="323"/>
        <v>0</v>
      </c>
      <c r="EZ60" s="176">
        <f t="shared" si="323"/>
        <v>0</v>
      </c>
      <c r="FA60" s="176">
        <f t="shared" si="323"/>
        <v>0</v>
      </c>
      <c r="FB60" s="176">
        <f t="shared" si="323"/>
        <v>0</v>
      </c>
      <c r="FC60" s="176">
        <f t="shared" si="323"/>
        <v>0</v>
      </c>
      <c r="FD60" s="176">
        <f t="shared" si="323"/>
        <v>0</v>
      </c>
      <c r="FF60" s="176">
        <v>0</v>
      </c>
      <c r="FG60" s="176">
        <v>0</v>
      </c>
      <c r="FH60" s="176">
        <f t="shared" si="324"/>
        <v>0</v>
      </c>
      <c r="FI60" s="176">
        <f t="shared" si="324"/>
        <v>0</v>
      </c>
      <c r="FJ60" s="176">
        <f t="shared" si="324"/>
        <v>0</v>
      </c>
      <c r="FK60" s="176">
        <f t="shared" si="324"/>
        <v>0</v>
      </c>
      <c r="FL60" s="176">
        <f t="shared" si="324"/>
        <v>0</v>
      </c>
      <c r="FM60" s="176">
        <f t="shared" si="324"/>
        <v>0</v>
      </c>
      <c r="FN60" s="176">
        <f t="shared" si="324"/>
        <v>0</v>
      </c>
      <c r="FO60" s="176">
        <f t="shared" si="324"/>
        <v>0</v>
      </c>
      <c r="FP60" s="176">
        <f t="shared" si="324"/>
        <v>0</v>
      </c>
      <c r="FQ60" s="176">
        <f t="shared" si="324"/>
        <v>0</v>
      </c>
      <c r="FR60" s="176">
        <f t="shared" si="325"/>
        <v>0</v>
      </c>
      <c r="FS60" s="176">
        <f t="shared" si="325"/>
        <v>0</v>
      </c>
      <c r="FT60" s="176">
        <f t="shared" si="325"/>
        <v>0</v>
      </c>
      <c r="FU60" s="176">
        <f t="shared" si="325"/>
        <v>0</v>
      </c>
      <c r="FV60" s="176">
        <f t="shared" si="325"/>
        <v>0</v>
      </c>
      <c r="FW60" s="176">
        <f t="shared" si="325"/>
        <v>0</v>
      </c>
      <c r="FX60" s="176">
        <f t="shared" si="325"/>
        <v>0</v>
      </c>
      <c r="FY60" s="176">
        <f t="shared" si="325"/>
        <v>0</v>
      </c>
      <c r="FZ60" s="176">
        <f t="shared" si="325"/>
        <v>0</v>
      </c>
      <c r="GA60" s="176">
        <f t="shared" si="325"/>
        <v>0</v>
      </c>
      <c r="GB60" s="176">
        <f t="shared" si="326"/>
        <v>0</v>
      </c>
      <c r="GC60" s="176">
        <f t="shared" si="326"/>
        <v>0</v>
      </c>
      <c r="GD60" s="176">
        <f t="shared" si="326"/>
        <v>0</v>
      </c>
      <c r="GE60" s="176">
        <f t="shared" si="326"/>
        <v>0</v>
      </c>
      <c r="GF60" s="176">
        <f t="shared" si="326"/>
        <v>0</v>
      </c>
      <c r="GG60" s="176">
        <f t="shared" si="326"/>
        <v>0</v>
      </c>
      <c r="GH60" s="176">
        <f t="shared" si="326"/>
        <v>0</v>
      </c>
      <c r="GI60" s="176">
        <f t="shared" si="326"/>
        <v>0</v>
      </c>
      <c r="GJ60" s="176">
        <f t="shared" si="326"/>
        <v>0</v>
      </c>
      <c r="GK60" s="176">
        <f t="shared" si="326"/>
        <v>0</v>
      </c>
      <c r="GL60" s="176">
        <f t="shared" si="326"/>
        <v>0</v>
      </c>
      <c r="GM60" s="176">
        <f t="shared" si="326"/>
        <v>0</v>
      </c>
      <c r="GN60" s="176">
        <f t="shared" si="326"/>
        <v>0</v>
      </c>
      <c r="GO60" s="176">
        <f t="shared" si="326"/>
        <v>0</v>
      </c>
      <c r="GP60" s="176">
        <f t="shared" si="326"/>
        <v>0</v>
      </c>
      <c r="GQ60" s="187"/>
      <c r="GR60" s="176">
        <v>0</v>
      </c>
      <c r="GS60" s="176">
        <v>0</v>
      </c>
      <c r="GT60" s="176">
        <f t="shared" si="327"/>
        <v>11.471579750633421</v>
      </c>
      <c r="GU60" s="176">
        <f t="shared" si="327"/>
        <v>10.934295477774221</v>
      </c>
      <c r="GV60" s="176">
        <f t="shared" si="327"/>
        <v>10.415529149282627</v>
      </c>
      <c r="GW60" s="176">
        <f t="shared" si="327"/>
        <v>9.9194769408657386</v>
      </c>
      <c r="GX60" s="176">
        <f t="shared" si="327"/>
        <v>9.4501225601725132</v>
      </c>
      <c r="GY60" s="176">
        <f t="shared" si="327"/>
        <v>8.9996576467550486</v>
      </c>
      <c r="GZ60" s="176">
        <f t="shared" si="327"/>
        <v>8.5702416838196971</v>
      </c>
      <c r="HA60" s="176">
        <f t="shared" si="327"/>
        <v>8.1609911924103198</v>
      </c>
      <c r="HB60" s="176">
        <f t="shared" si="327"/>
        <v>7.7719381793841018</v>
      </c>
      <c r="HC60" s="176">
        <f t="shared" si="327"/>
        <v>7.4014322084237465</v>
      </c>
      <c r="HD60" s="176">
        <f t="shared" si="328"/>
        <v>7.0491659302020686</v>
      </c>
      <c r="HE60" s="176">
        <f t="shared" si="328"/>
        <v>6.7136655328636756</v>
      </c>
      <c r="HF60" s="176">
        <f t="shared" si="328"/>
        <v>6.39413305537974</v>
      </c>
      <c r="HG60" s="176">
        <f t="shared" si="328"/>
        <v>6.0898085151496364</v>
      </c>
      <c r="HH60" s="176">
        <f t="shared" si="328"/>
        <v>5.7999681004427517</v>
      </c>
      <c r="HI60" s="176">
        <f t="shared" si="328"/>
        <v>5.5239224488697909</v>
      </c>
      <c r="HJ60" s="176">
        <f t="shared" si="328"/>
        <v>5.2610150077891484</v>
      </c>
      <c r="HK60" s="176">
        <f t="shared" si="328"/>
        <v>5.0106204727486174</v>
      </c>
      <c r="HL60" s="176">
        <f t="shared" si="328"/>
        <v>4.7721433002484588</v>
      </c>
      <c r="HM60" s="176">
        <f t="shared" si="328"/>
        <v>4.545016291288519</v>
      </c>
      <c r="HN60" s="176">
        <f t="shared" si="329"/>
        <v>0</v>
      </c>
      <c r="HO60" s="176">
        <f t="shared" si="329"/>
        <v>0</v>
      </c>
      <c r="HP60" s="176">
        <f t="shared" si="329"/>
        <v>0</v>
      </c>
      <c r="HQ60" s="176">
        <f t="shared" si="329"/>
        <v>0</v>
      </c>
      <c r="HR60" s="176">
        <f t="shared" si="329"/>
        <v>0</v>
      </c>
      <c r="HS60" s="176">
        <f t="shared" si="329"/>
        <v>0</v>
      </c>
      <c r="HT60" s="176">
        <f t="shared" si="329"/>
        <v>0</v>
      </c>
      <c r="HU60" s="176">
        <f t="shared" si="329"/>
        <v>0</v>
      </c>
      <c r="HV60" s="176">
        <f t="shared" si="329"/>
        <v>0</v>
      </c>
      <c r="HW60" s="176">
        <f t="shared" si="329"/>
        <v>0</v>
      </c>
      <c r="HX60" s="176">
        <f t="shared" si="329"/>
        <v>0</v>
      </c>
      <c r="HY60" s="176">
        <f t="shared" si="329"/>
        <v>0</v>
      </c>
      <c r="HZ60" s="176">
        <f t="shared" si="329"/>
        <v>0</v>
      </c>
      <c r="IA60" s="176">
        <f t="shared" si="329"/>
        <v>0</v>
      </c>
      <c r="IB60" s="176">
        <f t="shared" si="329"/>
        <v>0</v>
      </c>
      <c r="IC60" s="176"/>
      <c r="ID60" s="176"/>
    </row>
    <row r="61" spans="1:238" s="144" customFormat="1">
      <c r="A61" s="170" t="s">
        <v>269</v>
      </c>
      <c r="B61" s="226">
        <f t="shared" ref="B61" si="355">SUM(P61:AX61)*VLOOKUP($A61,input,12,FALSE)</f>
        <v>0</v>
      </c>
      <c r="C61" s="329">
        <f t="shared" ref="C61" si="356">SUM(AZ61:CH61)*VLOOKUP($A61,input,12,FALSE)</f>
        <v>18018.621353369363</v>
      </c>
      <c r="D61" s="331">
        <f t="shared" ref="D61" si="357">SUM(B61:C61)</f>
        <v>18018.621353369363</v>
      </c>
      <c r="E61" s="227">
        <f t="shared" ref="E61" si="358">IF(Years&gt;1,SUM(CJ61:DS61)*VLOOKUP($A61,input,26,FALSE),0)</f>
        <v>0</v>
      </c>
      <c r="F61" s="228">
        <f t="shared" ref="F61" si="359">IF(Years&gt;1,SUM(DU61:FD61)*VLOOKUP($A61,input,26,FALSE),0)</f>
        <v>0</v>
      </c>
      <c r="G61" s="227">
        <f t="shared" ref="G61" si="360">IF(Years&gt;2,SUM(FF61:GP61)*VLOOKUP($A61,input,40,FALSE),0)</f>
        <v>0</v>
      </c>
      <c r="H61" s="228">
        <f t="shared" ref="H61" si="361">IF(Years&gt;2,SUM(GR61:IB61)*VLOOKUP($A61,input,40,FALSE),0)</f>
        <v>0</v>
      </c>
      <c r="I61" s="227">
        <f t="shared" ref="I61" si="362">B61+E61+G61</f>
        <v>0</v>
      </c>
      <c r="J61" s="176">
        <f t="shared" ref="J61" si="363">C61+F61+H61</f>
        <v>18018.621353369363</v>
      </c>
      <c r="K61" s="228">
        <f t="shared" ref="K61" si="364">SUM(I61:J61)</f>
        <v>18018.621353369363</v>
      </c>
      <c r="L61" s="227">
        <f t="shared" ref="L61" si="365">(B61*VLOOKUP($A61,input,16,FALSE))+(E61*VLOOKUP($A61,input,30,FALSE))+(G61*VLOOKUP($A61,input,44,FALSE))</f>
        <v>0</v>
      </c>
      <c r="M61" s="176">
        <f t="shared" ref="M61" si="366">(C61*(VLOOKUP($A61,input,16,FALSE))+(F61*VLOOKUP($A61,input,30,FALSE))+(H61*VLOOKUP($A61,input,44,FALSE)))</f>
        <v>14414.89708269549</v>
      </c>
      <c r="N61" s="228">
        <f t="shared" ref="N61" si="367">SUM(L61:M61)</f>
        <v>14414.89708269549</v>
      </c>
      <c r="O61" s="330"/>
      <c r="P61" s="176">
        <f t="shared" si="312"/>
        <v>0</v>
      </c>
      <c r="Q61" s="176">
        <f t="shared" si="312"/>
        <v>0</v>
      </c>
      <c r="R61" s="176">
        <f t="shared" si="312"/>
        <v>0</v>
      </c>
      <c r="S61" s="176">
        <f t="shared" si="312"/>
        <v>0</v>
      </c>
      <c r="T61" s="176">
        <f t="shared" si="312"/>
        <v>0</v>
      </c>
      <c r="U61" s="176">
        <f t="shared" si="312"/>
        <v>0</v>
      </c>
      <c r="V61" s="176">
        <f t="shared" si="312"/>
        <v>0</v>
      </c>
      <c r="W61" s="176">
        <f t="shared" si="312"/>
        <v>0</v>
      </c>
      <c r="X61" s="176">
        <f t="shared" si="312"/>
        <v>0</v>
      </c>
      <c r="Y61" s="176">
        <f t="shared" si="312"/>
        <v>0</v>
      </c>
      <c r="Z61" s="176">
        <f t="shared" si="313"/>
        <v>0</v>
      </c>
      <c r="AA61" s="176">
        <f t="shared" si="313"/>
        <v>0</v>
      </c>
      <c r="AB61" s="176">
        <f t="shared" si="313"/>
        <v>0</v>
      </c>
      <c r="AC61" s="176">
        <f t="shared" si="313"/>
        <v>0</v>
      </c>
      <c r="AD61" s="176">
        <f t="shared" si="313"/>
        <v>0</v>
      </c>
      <c r="AE61" s="176">
        <f t="shared" si="313"/>
        <v>0</v>
      </c>
      <c r="AF61" s="176">
        <f t="shared" si="313"/>
        <v>0</v>
      </c>
      <c r="AG61" s="176">
        <f t="shared" si="313"/>
        <v>0</v>
      </c>
      <c r="AH61" s="176">
        <f t="shared" si="313"/>
        <v>0</v>
      </c>
      <c r="AI61" s="176">
        <f t="shared" si="313"/>
        <v>0</v>
      </c>
      <c r="AJ61" s="176">
        <f t="shared" si="314"/>
        <v>0</v>
      </c>
      <c r="AK61" s="176">
        <f t="shared" si="314"/>
        <v>0</v>
      </c>
      <c r="AL61" s="176">
        <f t="shared" si="314"/>
        <v>0</v>
      </c>
      <c r="AM61" s="176">
        <f t="shared" si="314"/>
        <v>0</v>
      </c>
      <c r="AN61" s="176">
        <f t="shared" si="314"/>
        <v>0</v>
      </c>
      <c r="AO61" s="176">
        <f t="shared" si="314"/>
        <v>0</v>
      </c>
      <c r="AP61" s="176">
        <f t="shared" si="314"/>
        <v>0</v>
      </c>
      <c r="AQ61" s="176">
        <f t="shared" si="314"/>
        <v>0</v>
      </c>
      <c r="AR61" s="176">
        <f t="shared" si="314"/>
        <v>0</v>
      </c>
      <c r="AS61" s="176">
        <f t="shared" si="314"/>
        <v>0</v>
      </c>
      <c r="AT61" s="176">
        <f t="shared" si="314"/>
        <v>0</v>
      </c>
      <c r="AU61" s="176">
        <f t="shared" si="314"/>
        <v>0</v>
      </c>
      <c r="AV61" s="176">
        <f t="shared" si="314"/>
        <v>0</v>
      </c>
      <c r="AW61" s="176">
        <f t="shared" si="314"/>
        <v>0</v>
      </c>
      <c r="AX61" s="176">
        <f t="shared" si="314"/>
        <v>0</v>
      </c>
      <c r="AY61" s="187"/>
      <c r="AZ61" s="176">
        <f t="shared" si="315"/>
        <v>12.633439559830135</v>
      </c>
      <c r="BA61" s="176">
        <f t="shared" si="315"/>
        <v>12.033574769200776</v>
      </c>
      <c r="BB61" s="176">
        <f t="shared" si="315"/>
        <v>11.471579750633421</v>
      </c>
      <c r="BC61" s="176">
        <f t="shared" si="315"/>
        <v>10.934295477774221</v>
      </c>
      <c r="BD61" s="176">
        <f t="shared" si="315"/>
        <v>10.415529149282627</v>
      </c>
      <c r="BE61" s="176">
        <f t="shared" si="315"/>
        <v>9.9194769408657386</v>
      </c>
      <c r="BF61" s="176">
        <f t="shared" si="315"/>
        <v>9.4501225601725132</v>
      </c>
      <c r="BG61" s="176">
        <f t="shared" si="315"/>
        <v>8.9996576467550486</v>
      </c>
      <c r="BH61" s="176">
        <f t="shared" si="315"/>
        <v>8.5702416838196971</v>
      </c>
      <c r="BI61" s="176">
        <f t="shared" si="315"/>
        <v>8.1609911924103198</v>
      </c>
      <c r="BJ61" s="176">
        <f t="shared" si="316"/>
        <v>7.7719381793841018</v>
      </c>
      <c r="BK61" s="176">
        <f t="shared" si="316"/>
        <v>7.4014322084237465</v>
      </c>
      <c r="BL61" s="176">
        <f t="shared" si="316"/>
        <v>7.0491659302020686</v>
      </c>
      <c r="BM61" s="176">
        <f t="shared" si="316"/>
        <v>6.7136655328636756</v>
      </c>
      <c r="BN61" s="176">
        <f t="shared" si="316"/>
        <v>6.39413305537974</v>
      </c>
      <c r="BO61" s="176">
        <f t="shared" si="316"/>
        <v>6.0898085151496364</v>
      </c>
      <c r="BP61" s="176">
        <f t="shared" si="316"/>
        <v>5.7999681004427517</v>
      </c>
      <c r="BQ61" s="176">
        <f t="shared" si="316"/>
        <v>5.5239224488697909</v>
      </c>
      <c r="BR61" s="176">
        <f t="shared" si="316"/>
        <v>0</v>
      </c>
      <c r="BS61" s="176">
        <f t="shared" si="316"/>
        <v>0</v>
      </c>
      <c r="BT61" s="176">
        <f t="shared" si="317"/>
        <v>0</v>
      </c>
      <c r="BU61" s="176">
        <f t="shared" si="317"/>
        <v>0</v>
      </c>
      <c r="BV61" s="176">
        <f t="shared" si="317"/>
        <v>0</v>
      </c>
      <c r="BW61" s="176">
        <f t="shared" si="317"/>
        <v>0</v>
      </c>
      <c r="BX61" s="176">
        <f t="shared" si="317"/>
        <v>0</v>
      </c>
      <c r="BY61" s="176">
        <f t="shared" si="317"/>
        <v>0</v>
      </c>
      <c r="BZ61" s="176">
        <f t="shared" si="317"/>
        <v>0</v>
      </c>
      <c r="CA61" s="176">
        <f t="shared" si="317"/>
        <v>0</v>
      </c>
      <c r="CB61" s="176">
        <f t="shared" si="317"/>
        <v>0</v>
      </c>
      <c r="CC61" s="176">
        <f t="shared" si="317"/>
        <v>0</v>
      </c>
      <c r="CD61" s="176">
        <f t="shared" si="317"/>
        <v>0</v>
      </c>
      <c r="CE61" s="176">
        <f t="shared" si="317"/>
        <v>0</v>
      </c>
      <c r="CF61" s="176">
        <f t="shared" si="317"/>
        <v>0</v>
      </c>
      <c r="CG61" s="176">
        <f t="shared" si="317"/>
        <v>0</v>
      </c>
      <c r="CH61" s="176">
        <f t="shared" si="317"/>
        <v>0</v>
      </c>
      <c r="CJ61" s="176">
        <v>0</v>
      </c>
      <c r="CK61" s="176">
        <f t="shared" si="318"/>
        <v>0</v>
      </c>
      <c r="CL61" s="176">
        <f t="shared" si="318"/>
        <v>0</v>
      </c>
      <c r="CM61" s="176">
        <f t="shared" si="318"/>
        <v>0</v>
      </c>
      <c r="CN61" s="176">
        <f t="shared" si="318"/>
        <v>0</v>
      </c>
      <c r="CO61" s="176">
        <f t="shared" si="318"/>
        <v>0</v>
      </c>
      <c r="CP61" s="176">
        <f t="shared" si="318"/>
        <v>0</v>
      </c>
      <c r="CQ61" s="176">
        <f t="shared" si="318"/>
        <v>0</v>
      </c>
      <c r="CR61" s="176">
        <f t="shared" si="318"/>
        <v>0</v>
      </c>
      <c r="CS61" s="176">
        <f t="shared" si="318"/>
        <v>0</v>
      </c>
      <c r="CT61" s="176">
        <f t="shared" si="318"/>
        <v>0</v>
      </c>
      <c r="CU61" s="176">
        <f t="shared" si="319"/>
        <v>0</v>
      </c>
      <c r="CV61" s="176">
        <f t="shared" si="319"/>
        <v>0</v>
      </c>
      <c r="CW61" s="176">
        <f t="shared" si="319"/>
        <v>0</v>
      </c>
      <c r="CX61" s="176">
        <f t="shared" si="319"/>
        <v>0</v>
      </c>
      <c r="CY61" s="176">
        <f t="shared" si="319"/>
        <v>0</v>
      </c>
      <c r="CZ61" s="176">
        <f t="shared" si="319"/>
        <v>0</v>
      </c>
      <c r="DA61" s="176">
        <f t="shared" si="319"/>
        <v>0</v>
      </c>
      <c r="DB61" s="176">
        <f t="shared" si="319"/>
        <v>0</v>
      </c>
      <c r="DC61" s="176">
        <f t="shared" si="319"/>
        <v>0</v>
      </c>
      <c r="DD61" s="176">
        <f t="shared" si="319"/>
        <v>0</v>
      </c>
      <c r="DE61" s="176">
        <f t="shared" si="320"/>
        <v>0</v>
      </c>
      <c r="DF61" s="176">
        <f t="shared" si="320"/>
        <v>0</v>
      </c>
      <c r="DG61" s="176">
        <f t="shared" si="320"/>
        <v>0</v>
      </c>
      <c r="DH61" s="176">
        <f t="shared" si="320"/>
        <v>0</v>
      </c>
      <c r="DI61" s="176">
        <f t="shared" si="320"/>
        <v>0</v>
      </c>
      <c r="DJ61" s="176">
        <f t="shared" si="320"/>
        <v>0</v>
      </c>
      <c r="DK61" s="176">
        <f t="shared" si="320"/>
        <v>0</v>
      </c>
      <c r="DL61" s="176">
        <f t="shared" si="320"/>
        <v>0</v>
      </c>
      <c r="DM61" s="176">
        <f t="shared" si="320"/>
        <v>0</v>
      </c>
      <c r="DN61" s="176">
        <f t="shared" si="320"/>
        <v>0</v>
      </c>
      <c r="DO61" s="176">
        <f t="shared" si="320"/>
        <v>0</v>
      </c>
      <c r="DP61" s="176">
        <f t="shared" si="320"/>
        <v>0</v>
      </c>
      <c r="DQ61" s="176">
        <f t="shared" si="320"/>
        <v>0</v>
      </c>
      <c r="DR61" s="176">
        <f t="shared" si="320"/>
        <v>0</v>
      </c>
      <c r="DS61" s="176">
        <f t="shared" si="320"/>
        <v>0</v>
      </c>
      <c r="DT61" s="187"/>
      <c r="DU61" s="176">
        <v>0</v>
      </c>
      <c r="DV61" s="176">
        <f t="shared" si="321"/>
        <v>12.033574769200776</v>
      </c>
      <c r="DW61" s="176">
        <f t="shared" si="321"/>
        <v>11.471579750633421</v>
      </c>
      <c r="DX61" s="176">
        <f t="shared" si="321"/>
        <v>10.934295477774221</v>
      </c>
      <c r="DY61" s="176">
        <f t="shared" si="321"/>
        <v>10.415529149282627</v>
      </c>
      <c r="DZ61" s="176">
        <f t="shared" si="321"/>
        <v>9.9194769408657386</v>
      </c>
      <c r="EA61" s="176">
        <f t="shared" si="321"/>
        <v>9.4501225601725132</v>
      </c>
      <c r="EB61" s="176">
        <f t="shared" si="321"/>
        <v>8.9996576467550486</v>
      </c>
      <c r="EC61" s="176">
        <f t="shared" si="321"/>
        <v>8.5702416838196971</v>
      </c>
      <c r="ED61" s="176">
        <f t="shared" si="321"/>
        <v>8.1609911924103198</v>
      </c>
      <c r="EE61" s="176">
        <f t="shared" si="321"/>
        <v>7.7719381793841018</v>
      </c>
      <c r="EF61" s="176">
        <f t="shared" si="322"/>
        <v>7.4014322084237465</v>
      </c>
      <c r="EG61" s="176">
        <f t="shared" si="322"/>
        <v>7.0491659302020686</v>
      </c>
      <c r="EH61" s="176">
        <f t="shared" si="322"/>
        <v>6.7136655328636756</v>
      </c>
      <c r="EI61" s="176">
        <f t="shared" si="322"/>
        <v>6.39413305537974</v>
      </c>
      <c r="EJ61" s="176">
        <f t="shared" si="322"/>
        <v>6.0898085151496364</v>
      </c>
      <c r="EK61" s="176">
        <f t="shared" si="322"/>
        <v>5.7999681004427517</v>
      </c>
      <c r="EL61" s="176">
        <f t="shared" si="322"/>
        <v>5.5239224488697909</v>
      </c>
      <c r="EM61" s="176">
        <f t="shared" si="322"/>
        <v>5.2610150077891484</v>
      </c>
      <c r="EN61" s="176">
        <f t="shared" si="322"/>
        <v>0</v>
      </c>
      <c r="EO61" s="176">
        <f t="shared" si="322"/>
        <v>0</v>
      </c>
      <c r="EP61" s="176">
        <f t="shared" si="323"/>
        <v>0</v>
      </c>
      <c r="EQ61" s="176">
        <f t="shared" si="323"/>
        <v>0</v>
      </c>
      <c r="ER61" s="176">
        <f t="shared" si="323"/>
        <v>0</v>
      </c>
      <c r="ES61" s="176">
        <f t="shared" si="323"/>
        <v>0</v>
      </c>
      <c r="ET61" s="176">
        <f t="shared" si="323"/>
        <v>0</v>
      </c>
      <c r="EU61" s="176">
        <f t="shared" si="323"/>
        <v>0</v>
      </c>
      <c r="EV61" s="176">
        <f t="shared" si="323"/>
        <v>0</v>
      </c>
      <c r="EW61" s="176">
        <f t="shared" si="323"/>
        <v>0</v>
      </c>
      <c r="EX61" s="176">
        <f t="shared" si="323"/>
        <v>0</v>
      </c>
      <c r="EY61" s="176">
        <f t="shared" si="323"/>
        <v>0</v>
      </c>
      <c r="EZ61" s="176">
        <f t="shared" si="323"/>
        <v>0</v>
      </c>
      <c r="FA61" s="176">
        <f t="shared" si="323"/>
        <v>0</v>
      </c>
      <c r="FB61" s="176">
        <f t="shared" si="323"/>
        <v>0</v>
      </c>
      <c r="FC61" s="176">
        <f t="shared" si="323"/>
        <v>0</v>
      </c>
      <c r="FD61" s="176">
        <f t="shared" si="323"/>
        <v>0</v>
      </c>
      <c r="FF61" s="176">
        <v>0</v>
      </c>
      <c r="FG61" s="176">
        <v>0</v>
      </c>
      <c r="FH61" s="176">
        <f t="shared" si="324"/>
        <v>0</v>
      </c>
      <c r="FI61" s="176">
        <f t="shared" si="324"/>
        <v>0</v>
      </c>
      <c r="FJ61" s="176">
        <f t="shared" si="324"/>
        <v>0</v>
      </c>
      <c r="FK61" s="176">
        <f t="shared" si="324"/>
        <v>0</v>
      </c>
      <c r="FL61" s="176">
        <f t="shared" si="324"/>
        <v>0</v>
      </c>
      <c r="FM61" s="176">
        <f t="shared" si="324"/>
        <v>0</v>
      </c>
      <c r="FN61" s="176">
        <f t="shared" si="324"/>
        <v>0</v>
      </c>
      <c r="FO61" s="176">
        <f t="shared" si="324"/>
        <v>0</v>
      </c>
      <c r="FP61" s="176">
        <f t="shared" si="324"/>
        <v>0</v>
      </c>
      <c r="FQ61" s="176">
        <f t="shared" si="324"/>
        <v>0</v>
      </c>
      <c r="FR61" s="176">
        <f t="shared" si="325"/>
        <v>0</v>
      </c>
      <c r="FS61" s="176">
        <f t="shared" si="325"/>
        <v>0</v>
      </c>
      <c r="FT61" s="176">
        <f t="shared" si="325"/>
        <v>0</v>
      </c>
      <c r="FU61" s="176">
        <f t="shared" si="325"/>
        <v>0</v>
      </c>
      <c r="FV61" s="176">
        <f t="shared" si="325"/>
        <v>0</v>
      </c>
      <c r="FW61" s="176">
        <f t="shared" si="325"/>
        <v>0</v>
      </c>
      <c r="FX61" s="176">
        <f t="shared" si="325"/>
        <v>0</v>
      </c>
      <c r="FY61" s="176">
        <f t="shared" si="325"/>
        <v>0</v>
      </c>
      <c r="FZ61" s="176">
        <f t="shared" si="325"/>
        <v>0</v>
      </c>
      <c r="GA61" s="176">
        <f t="shared" si="325"/>
        <v>0</v>
      </c>
      <c r="GB61" s="176">
        <f t="shared" si="326"/>
        <v>0</v>
      </c>
      <c r="GC61" s="176">
        <f t="shared" si="326"/>
        <v>0</v>
      </c>
      <c r="GD61" s="176">
        <f t="shared" si="326"/>
        <v>0</v>
      </c>
      <c r="GE61" s="176">
        <f t="shared" si="326"/>
        <v>0</v>
      </c>
      <c r="GF61" s="176">
        <f t="shared" si="326"/>
        <v>0</v>
      </c>
      <c r="GG61" s="176">
        <f t="shared" si="326"/>
        <v>0</v>
      </c>
      <c r="GH61" s="176">
        <f t="shared" si="326"/>
        <v>0</v>
      </c>
      <c r="GI61" s="176">
        <f t="shared" si="326"/>
        <v>0</v>
      </c>
      <c r="GJ61" s="176">
        <f t="shared" si="326"/>
        <v>0</v>
      </c>
      <c r="GK61" s="176">
        <f t="shared" si="326"/>
        <v>0</v>
      </c>
      <c r="GL61" s="176">
        <f t="shared" si="326"/>
        <v>0</v>
      </c>
      <c r="GM61" s="176">
        <f t="shared" si="326"/>
        <v>0</v>
      </c>
      <c r="GN61" s="176">
        <f t="shared" si="326"/>
        <v>0</v>
      </c>
      <c r="GO61" s="176">
        <f t="shared" si="326"/>
        <v>0</v>
      </c>
      <c r="GP61" s="176">
        <f t="shared" si="326"/>
        <v>0</v>
      </c>
      <c r="GQ61" s="187"/>
      <c r="GR61" s="176">
        <v>0</v>
      </c>
      <c r="GS61" s="176">
        <v>0</v>
      </c>
      <c r="GT61" s="176">
        <f t="shared" si="327"/>
        <v>11.471579750633421</v>
      </c>
      <c r="GU61" s="176">
        <f t="shared" si="327"/>
        <v>10.934295477774221</v>
      </c>
      <c r="GV61" s="176">
        <f t="shared" si="327"/>
        <v>10.415529149282627</v>
      </c>
      <c r="GW61" s="176">
        <f t="shared" si="327"/>
        <v>9.9194769408657386</v>
      </c>
      <c r="GX61" s="176">
        <f t="shared" si="327"/>
        <v>9.4501225601725132</v>
      </c>
      <c r="GY61" s="176">
        <f t="shared" si="327"/>
        <v>8.9996576467550486</v>
      </c>
      <c r="GZ61" s="176">
        <f t="shared" si="327"/>
        <v>8.5702416838196971</v>
      </c>
      <c r="HA61" s="176">
        <f t="shared" si="327"/>
        <v>8.1609911924103198</v>
      </c>
      <c r="HB61" s="176">
        <f t="shared" si="327"/>
        <v>7.7719381793841018</v>
      </c>
      <c r="HC61" s="176">
        <f t="shared" si="327"/>
        <v>7.4014322084237465</v>
      </c>
      <c r="HD61" s="176">
        <f t="shared" si="328"/>
        <v>7.0491659302020686</v>
      </c>
      <c r="HE61" s="176">
        <f t="shared" si="328"/>
        <v>6.7136655328636756</v>
      </c>
      <c r="HF61" s="176">
        <f t="shared" si="328"/>
        <v>6.39413305537974</v>
      </c>
      <c r="HG61" s="176">
        <f t="shared" si="328"/>
        <v>6.0898085151496364</v>
      </c>
      <c r="HH61" s="176">
        <f t="shared" si="328"/>
        <v>5.7999681004427517</v>
      </c>
      <c r="HI61" s="176">
        <f t="shared" si="328"/>
        <v>5.5239224488697909</v>
      </c>
      <c r="HJ61" s="176">
        <f t="shared" si="328"/>
        <v>5.2610150077891484</v>
      </c>
      <c r="HK61" s="176">
        <f t="shared" si="328"/>
        <v>5.0106204727486174</v>
      </c>
      <c r="HL61" s="176">
        <f t="shared" si="328"/>
        <v>0</v>
      </c>
      <c r="HM61" s="176">
        <f t="shared" si="328"/>
        <v>0</v>
      </c>
      <c r="HN61" s="176">
        <f t="shared" si="329"/>
        <v>0</v>
      </c>
      <c r="HO61" s="176">
        <f t="shared" si="329"/>
        <v>0</v>
      </c>
      <c r="HP61" s="176">
        <f t="shared" si="329"/>
        <v>0</v>
      </c>
      <c r="HQ61" s="176">
        <f t="shared" si="329"/>
        <v>0</v>
      </c>
      <c r="HR61" s="176">
        <f t="shared" si="329"/>
        <v>0</v>
      </c>
      <c r="HS61" s="176">
        <f t="shared" si="329"/>
        <v>0</v>
      </c>
      <c r="HT61" s="176">
        <f t="shared" si="329"/>
        <v>0</v>
      </c>
      <c r="HU61" s="176">
        <f t="shared" si="329"/>
        <v>0</v>
      </c>
      <c r="HV61" s="176">
        <f t="shared" si="329"/>
        <v>0</v>
      </c>
      <c r="HW61" s="176">
        <f t="shared" si="329"/>
        <v>0</v>
      </c>
      <c r="HX61" s="176">
        <f t="shared" si="329"/>
        <v>0</v>
      </c>
      <c r="HY61" s="176">
        <f t="shared" si="329"/>
        <v>0</v>
      </c>
      <c r="HZ61" s="176">
        <f t="shared" si="329"/>
        <v>0</v>
      </c>
      <c r="IA61" s="176">
        <f t="shared" si="329"/>
        <v>0</v>
      </c>
      <c r="IB61" s="176">
        <f t="shared" si="329"/>
        <v>0</v>
      </c>
      <c r="IC61" s="176"/>
      <c r="ID61" s="176"/>
    </row>
    <row r="62" spans="1:238" s="144" customFormat="1">
      <c r="A62" s="185" t="s">
        <v>250</v>
      </c>
      <c r="B62" s="226">
        <f t="shared" si="261"/>
        <v>777.04849698798409</v>
      </c>
      <c r="C62" s="329">
        <f t="shared" si="262"/>
        <v>646.45020974713452</v>
      </c>
      <c r="D62" s="226">
        <f>SUM(B62:C62)</f>
        <v>1423.4987067351185</v>
      </c>
      <c r="E62" s="227">
        <f t="shared" si="263"/>
        <v>0</v>
      </c>
      <c r="F62" s="228">
        <f t="shared" si="264"/>
        <v>0</v>
      </c>
      <c r="G62" s="227">
        <f t="shared" si="265"/>
        <v>0</v>
      </c>
      <c r="H62" s="228">
        <f t="shared" si="266"/>
        <v>0</v>
      </c>
      <c r="I62" s="227">
        <f t="shared" ref="I62:J64" si="368">B62+E62+G62</f>
        <v>777.04849698798409</v>
      </c>
      <c r="J62" s="176">
        <f t="shared" si="368"/>
        <v>646.45020974713452</v>
      </c>
      <c r="K62" s="228">
        <f>SUM(I62:J62)</f>
        <v>1423.4987067351185</v>
      </c>
      <c r="L62" s="227">
        <f t="shared" si="267"/>
        <v>621.6387975903873</v>
      </c>
      <c r="M62" s="176">
        <f t="shared" si="268"/>
        <v>517.16016779770769</v>
      </c>
      <c r="N62" s="228">
        <f>SUM(L62:M62)</f>
        <v>1138.798965388095</v>
      </c>
      <c r="O62" s="330"/>
      <c r="P62" s="176">
        <f t="shared" si="312"/>
        <v>11.855705113376741</v>
      </c>
      <c r="Q62" s="176">
        <f t="shared" si="312"/>
        <v>11.29276894449584</v>
      </c>
      <c r="R62" s="176">
        <f t="shared" si="312"/>
        <v>10.765371224835496</v>
      </c>
      <c r="S62" s="176">
        <f t="shared" si="312"/>
        <v>10.261163018439536</v>
      </c>
      <c r="T62" s="176">
        <f t="shared" si="312"/>
        <v>9.7743327625762468</v>
      </c>
      <c r="U62" s="176">
        <f t="shared" si="312"/>
        <v>9.3088183097640798</v>
      </c>
      <c r="V62" s="176">
        <f t="shared" si="312"/>
        <v>8.8683581243317882</v>
      </c>
      <c r="W62" s="176">
        <f t="shared" si="312"/>
        <v>8.4456245408046708</v>
      </c>
      <c r="X62" s="176">
        <f t="shared" si="312"/>
        <v>8.0426441012000893</v>
      </c>
      <c r="Y62" s="176">
        <f t="shared" si="312"/>
        <v>7.658587714918589</v>
      </c>
      <c r="Z62" s="176">
        <f t="shared" si="313"/>
        <v>7.293485418424793</v>
      </c>
      <c r="AA62" s="176">
        <f t="shared" si="313"/>
        <v>6.9457883788617707</v>
      </c>
      <c r="AB62" s="176">
        <f t="shared" si="313"/>
        <v>6.6152081678112271</v>
      </c>
      <c r="AC62" s="176">
        <f t="shared" si="313"/>
        <v>6.3003617035979458</v>
      </c>
      <c r="AD62" s="176">
        <f t="shared" si="313"/>
        <v>6.0005001489314207</v>
      </c>
      <c r="AE62" s="176">
        <f t="shared" si="313"/>
        <v>5.7149103069374654</v>
      </c>
      <c r="AF62" s="176">
        <f t="shared" si="313"/>
        <v>5.4429129248761505</v>
      </c>
      <c r="AG62" s="176">
        <f t="shared" si="313"/>
        <v>5.1838610785931296</v>
      </c>
      <c r="AH62" s="176">
        <f t="shared" si="313"/>
        <v>4.9371386338619745</v>
      </c>
      <c r="AI62" s="176">
        <f t="shared" si="313"/>
        <v>4.702158780957884</v>
      </c>
      <c r="AJ62" s="176">
        <f t="shared" si="314"/>
        <v>0</v>
      </c>
      <c r="AK62" s="176">
        <f t="shared" si="314"/>
        <v>0</v>
      </c>
      <c r="AL62" s="176">
        <f t="shared" si="314"/>
        <v>0</v>
      </c>
      <c r="AM62" s="176">
        <f t="shared" si="314"/>
        <v>0</v>
      </c>
      <c r="AN62" s="176">
        <f t="shared" si="314"/>
        <v>0</v>
      </c>
      <c r="AO62" s="176">
        <f t="shared" si="314"/>
        <v>0</v>
      </c>
      <c r="AP62" s="176">
        <f t="shared" si="314"/>
        <v>0</v>
      </c>
      <c r="AQ62" s="176">
        <f t="shared" si="314"/>
        <v>0</v>
      </c>
      <c r="AR62" s="176">
        <f t="shared" si="314"/>
        <v>0</v>
      </c>
      <c r="AS62" s="176">
        <f t="shared" si="314"/>
        <v>0</v>
      </c>
      <c r="AT62" s="176">
        <f t="shared" si="314"/>
        <v>0</v>
      </c>
      <c r="AU62" s="176">
        <f t="shared" si="314"/>
        <v>0</v>
      </c>
      <c r="AV62" s="176">
        <f t="shared" si="314"/>
        <v>0</v>
      </c>
      <c r="AW62" s="176">
        <f t="shared" si="314"/>
        <v>0</v>
      </c>
      <c r="AX62" s="176">
        <f t="shared" si="314"/>
        <v>0</v>
      </c>
      <c r="AY62" s="187"/>
      <c r="AZ62" s="176">
        <f t="shared" si="315"/>
        <v>9.8631206249679977</v>
      </c>
      <c r="BA62" s="176">
        <f t="shared" si="315"/>
        <v>9.39479695423457</v>
      </c>
      <c r="BB62" s="176">
        <f t="shared" si="315"/>
        <v>8.9560387971618276</v>
      </c>
      <c r="BC62" s="176">
        <f t="shared" si="315"/>
        <v>8.5365726994287616</v>
      </c>
      <c r="BD62" s="176">
        <f t="shared" si="315"/>
        <v>8.1315638457549344</v>
      </c>
      <c r="BE62" s="176">
        <f t="shared" si="315"/>
        <v>7.7442882550714325</v>
      </c>
      <c r="BF62" s="176">
        <f t="shared" si="315"/>
        <v>7.3778560692276054</v>
      </c>
      <c r="BG62" s="176">
        <f t="shared" si="315"/>
        <v>7.0261711810931553</v>
      </c>
      <c r="BH62" s="176">
        <f t="shared" si="315"/>
        <v>6.6909195324300939</v>
      </c>
      <c r="BI62" s="176">
        <f t="shared" si="315"/>
        <v>6.371411377625388</v>
      </c>
      <c r="BJ62" s="176">
        <f t="shared" si="316"/>
        <v>6.0676717049248499</v>
      </c>
      <c r="BK62" s="176">
        <f t="shared" si="316"/>
        <v>5.7784119933042399</v>
      </c>
      <c r="BL62" s="176">
        <f t="shared" si="316"/>
        <v>5.5033922904153725</v>
      </c>
      <c r="BM62" s="176">
        <f t="shared" si="316"/>
        <v>5.2414619686687152</v>
      </c>
      <c r="BN62" s="176">
        <f t="shared" si="316"/>
        <v>4.9919980476127375</v>
      </c>
      <c r="BO62" s="176">
        <f t="shared" si="316"/>
        <v>4.7544071971390922</v>
      </c>
      <c r="BP62" s="176">
        <f t="shared" si="316"/>
        <v>4.5281243262941233</v>
      </c>
      <c r="BQ62" s="176">
        <f t="shared" si="316"/>
        <v>4.3126112392549354</v>
      </c>
      <c r="BR62" s="176">
        <f t="shared" si="316"/>
        <v>4.1073553552734152</v>
      </c>
      <c r="BS62" s="176">
        <f t="shared" si="316"/>
        <v>3.9118684895436564</v>
      </c>
      <c r="BT62" s="176">
        <f t="shared" si="317"/>
        <v>0</v>
      </c>
      <c r="BU62" s="176">
        <f t="shared" si="317"/>
        <v>0</v>
      </c>
      <c r="BV62" s="176">
        <f t="shared" si="317"/>
        <v>0</v>
      </c>
      <c r="BW62" s="176">
        <f t="shared" si="317"/>
        <v>0</v>
      </c>
      <c r="BX62" s="176">
        <f t="shared" si="317"/>
        <v>0</v>
      </c>
      <c r="BY62" s="176">
        <f t="shared" si="317"/>
        <v>0</v>
      </c>
      <c r="BZ62" s="176">
        <f t="shared" si="317"/>
        <v>0</v>
      </c>
      <c r="CA62" s="176">
        <f t="shared" si="317"/>
        <v>0</v>
      </c>
      <c r="CB62" s="176">
        <f t="shared" si="317"/>
        <v>0</v>
      </c>
      <c r="CC62" s="176">
        <f t="shared" si="317"/>
        <v>0</v>
      </c>
      <c r="CD62" s="176">
        <f t="shared" si="317"/>
        <v>0</v>
      </c>
      <c r="CE62" s="176">
        <f t="shared" si="317"/>
        <v>0</v>
      </c>
      <c r="CF62" s="176">
        <f t="shared" si="317"/>
        <v>0</v>
      </c>
      <c r="CG62" s="176">
        <f t="shared" si="317"/>
        <v>0</v>
      </c>
      <c r="CH62" s="176">
        <f t="shared" si="317"/>
        <v>0</v>
      </c>
      <c r="CJ62" s="176">
        <v>0</v>
      </c>
      <c r="CK62" s="176">
        <f t="shared" si="318"/>
        <v>11.29276894449584</v>
      </c>
      <c r="CL62" s="176">
        <f t="shared" si="318"/>
        <v>10.765371224835496</v>
      </c>
      <c r="CM62" s="176">
        <f t="shared" si="318"/>
        <v>10.261163018439536</v>
      </c>
      <c r="CN62" s="176">
        <f t="shared" si="318"/>
        <v>9.7743327625762468</v>
      </c>
      <c r="CO62" s="176">
        <f t="shared" si="318"/>
        <v>9.3088183097640798</v>
      </c>
      <c r="CP62" s="176">
        <f t="shared" si="318"/>
        <v>8.8683581243317882</v>
      </c>
      <c r="CQ62" s="176">
        <f t="shared" si="318"/>
        <v>8.4456245408046708</v>
      </c>
      <c r="CR62" s="176">
        <f t="shared" si="318"/>
        <v>8.0426441012000893</v>
      </c>
      <c r="CS62" s="176">
        <f t="shared" si="318"/>
        <v>7.658587714918589</v>
      </c>
      <c r="CT62" s="176">
        <f t="shared" si="318"/>
        <v>7.293485418424793</v>
      </c>
      <c r="CU62" s="176">
        <f t="shared" si="319"/>
        <v>6.9457883788617707</v>
      </c>
      <c r="CV62" s="176">
        <f t="shared" si="319"/>
        <v>6.6152081678112271</v>
      </c>
      <c r="CW62" s="176">
        <f t="shared" si="319"/>
        <v>6.3003617035979458</v>
      </c>
      <c r="CX62" s="176">
        <f t="shared" si="319"/>
        <v>6.0005001489314207</v>
      </c>
      <c r="CY62" s="176">
        <f t="shared" si="319"/>
        <v>5.7149103069374654</v>
      </c>
      <c r="CZ62" s="176">
        <f t="shared" si="319"/>
        <v>5.4429129248761505</v>
      </c>
      <c r="DA62" s="176">
        <f t="shared" si="319"/>
        <v>5.1838610785931296</v>
      </c>
      <c r="DB62" s="176">
        <f t="shared" si="319"/>
        <v>4.9371386338619745</v>
      </c>
      <c r="DC62" s="176">
        <f t="shared" si="319"/>
        <v>4.702158780957884</v>
      </c>
      <c r="DD62" s="176">
        <f t="shared" si="319"/>
        <v>4.4783626389773881</v>
      </c>
      <c r="DE62" s="176">
        <f t="shared" si="320"/>
        <v>0</v>
      </c>
      <c r="DF62" s="176">
        <f t="shared" si="320"/>
        <v>0</v>
      </c>
      <c r="DG62" s="176">
        <f t="shared" si="320"/>
        <v>0</v>
      </c>
      <c r="DH62" s="176">
        <f t="shared" si="320"/>
        <v>0</v>
      </c>
      <c r="DI62" s="176">
        <f t="shared" si="320"/>
        <v>0</v>
      </c>
      <c r="DJ62" s="176">
        <f t="shared" si="320"/>
        <v>0</v>
      </c>
      <c r="DK62" s="176">
        <f t="shared" si="320"/>
        <v>0</v>
      </c>
      <c r="DL62" s="176">
        <f t="shared" si="320"/>
        <v>0</v>
      </c>
      <c r="DM62" s="176">
        <f t="shared" si="320"/>
        <v>0</v>
      </c>
      <c r="DN62" s="176">
        <f t="shared" si="320"/>
        <v>0</v>
      </c>
      <c r="DO62" s="176">
        <f t="shared" si="320"/>
        <v>0</v>
      </c>
      <c r="DP62" s="176">
        <f t="shared" si="320"/>
        <v>0</v>
      </c>
      <c r="DQ62" s="176">
        <f t="shared" si="320"/>
        <v>0</v>
      </c>
      <c r="DR62" s="176">
        <f t="shared" si="320"/>
        <v>0</v>
      </c>
      <c r="DS62" s="176">
        <f t="shared" si="320"/>
        <v>0</v>
      </c>
      <c r="DT62" s="187"/>
      <c r="DU62" s="176">
        <v>0</v>
      </c>
      <c r="DV62" s="176">
        <f t="shared" si="321"/>
        <v>9.39479695423457</v>
      </c>
      <c r="DW62" s="176">
        <f t="shared" si="321"/>
        <v>8.9560387971618276</v>
      </c>
      <c r="DX62" s="176">
        <f t="shared" si="321"/>
        <v>8.5365726994287616</v>
      </c>
      <c r="DY62" s="176">
        <f t="shared" si="321"/>
        <v>8.1315638457549344</v>
      </c>
      <c r="DZ62" s="176">
        <f t="shared" si="321"/>
        <v>7.7442882550714325</v>
      </c>
      <c r="EA62" s="176">
        <f t="shared" si="321"/>
        <v>7.3778560692276054</v>
      </c>
      <c r="EB62" s="176">
        <f t="shared" si="321"/>
        <v>7.0261711810931553</v>
      </c>
      <c r="EC62" s="176">
        <f t="shared" si="321"/>
        <v>6.6909195324300939</v>
      </c>
      <c r="ED62" s="176">
        <f t="shared" si="321"/>
        <v>6.371411377625388</v>
      </c>
      <c r="EE62" s="176">
        <f t="shared" si="321"/>
        <v>6.0676717049248499</v>
      </c>
      <c r="EF62" s="176">
        <f t="shared" si="322"/>
        <v>5.7784119933042399</v>
      </c>
      <c r="EG62" s="176">
        <f t="shared" si="322"/>
        <v>5.5033922904153725</v>
      </c>
      <c r="EH62" s="176">
        <f t="shared" si="322"/>
        <v>5.2414619686687152</v>
      </c>
      <c r="EI62" s="176">
        <f t="shared" si="322"/>
        <v>4.9919980476127375</v>
      </c>
      <c r="EJ62" s="176">
        <f t="shared" si="322"/>
        <v>4.7544071971390922</v>
      </c>
      <c r="EK62" s="176">
        <f t="shared" si="322"/>
        <v>4.5281243262941233</v>
      </c>
      <c r="EL62" s="176">
        <f t="shared" si="322"/>
        <v>4.3126112392549354</v>
      </c>
      <c r="EM62" s="176">
        <f t="shared" si="322"/>
        <v>4.1073553552734152</v>
      </c>
      <c r="EN62" s="176">
        <f t="shared" si="322"/>
        <v>3.9118684895436564</v>
      </c>
      <c r="EO62" s="176">
        <f t="shared" si="322"/>
        <v>3.7256856920932058</v>
      </c>
      <c r="EP62" s="176">
        <f t="shared" si="323"/>
        <v>0</v>
      </c>
      <c r="EQ62" s="176">
        <f t="shared" si="323"/>
        <v>0</v>
      </c>
      <c r="ER62" s="176">
        <f t="shared" si="323"/>
        <v>0</v>
      </c>
      <c r="ES62" s="176">
        <f t="shared" si="323"/>
        <v>0</v>
      </c>
      <c r="ET62" s="176">
        <f t="shared" si="323"/>
        <v>0</v>
      </c>
      <c r="EU62" s="176">
        <f t="shared" si="323"/>
        <v>0</v>
      </c>
      <c r="EV62" s="176">
        <f t="shared" si="323"/>
        <v>0</v>
      </c>
      <c r="EW62" s="176">
        <f t="shared" si="323"/>
        <v>0</v>
      </c>
      <c r="EX62" s="176">
        <f t="shared" si="323"/>
        <v>0</v>
      </c>
      <c r="EY62" s="176">
        <f t="shared" si="323"/>
        <v>0</v>
      </c>
      <c r="EZ62" s="176">
        <f t="shared" si="323"/>
        <v>0</v>
      </c>
      <c r="FA62" s="176">
        <f t="shared" si="323"/>
        <v>0</v>
      </c>
      <c r="FB62" s="176">
        <f t="shared" si="323"/>
        <v>0</v>
      </c>
      <c r="FC62" s="176">
        <f t="shared" si="323"/>
        <v>0</v>
      </c>
      <c r="FD62" s="176">
        <f t="shared" si="323"/>
        <v>0</v>
      </c>
      <c r="FF62" s="176">
        <v>0</v>
      </c>
      <c r="FG62" s="176">
        <v>0</v>
      </c>
      <c r="FH62" s="176">
        <f t="shared" si="324"/>
        <v>10.765371224835496</v>
      </c>
      <c r="FI62" s="176">
        <f t="shared" si="324"/>
        <v>10.261163018439536</v>
      </c>
      <c r="FJ62" s="176">
        <f t="shared" si="324"/>
        <v>9.7743327625762468</v>
      </c>
      <c r="FK62" s="176">
        <f t="shared" si="324"/>
        <v>9.3088183097640798</v>
      </c>
      <c r="FL62" s="176">
        <f t="shared" si="324"/>
        <v>8.8683581243317882</v>
      </c>
      <c r="FM62" s="176">
        <f t="shared" si="324"/>
        <v>8.4456245408046708</v>
      </c>
      <c r="FN62" s="176">
        <f t="shared" si="324"/>
        <v>8.0426441012000893</v>
      </c>
      <c r="FO62" s="176">
        <f t="shared" si="324"/>
        <v>7.658587714918589</v>
      </c>
      <c r="FP62" s="176">
        <f t="shared" si="324"/>
        <v>7.293485418424793</v>
      </c>
      <c r="FQ62" s="176">
        <f t="shared" si="324"/>
        <v>6.9457883788617707</v>
      </c>
      <c r="FR62" s="176">
        <f t="shared" si="325"/>
        <v>6.6152081678112271</v>
      </c>
      <c r="FS62" s="176">
        <f t="shared" si="325"/>
        <v>6.3003617035979458</v>
      </c>
      <c r="FT62" s="176">
        <f t="shared" si="325"/>
        <v>6.0005001489314207</v>
      </c>
      <c r="FU62" s="176">
        <f t="shared" si="325"/>
        <v>5.7149103069374654</v>
      </c>
      <c r="FV62" s="176">
        <f t="shared" si="325"/>
        <v>5.4429129248761505</v>
      </c>
      <c r="FW62" s="176">
        <f t="shared" si="325"/>
        <v>5.1838610785931296</v>
      </c>
      <c r="FX62" s="176">
        <f t="shared" si="325"/>
        <v>4.9371386338619745</v>
      </c>
      <c r="FY62" s="176">
        <f t="shared" si="325"/>
        <v>4.702158780957884</v>
      </c>
      <c r="FZ62" s="176">
        <f t="shared" si="325"/>
        <v>4.4783626389773881</v>
      </c>
      <c r="GA62" s="176">
        <f t="shared" si="325"/>
        <v>4.2652179265845476</v>
      </c>
      <c r="GB62" s="176">
        <f t="shared" si="326"/>
        <v>0</v>
      </c>
      <c r="GC62" s="176">
        <f t="shared" si="326"/>
        <v>0</v>
      </c>
      <c r="GD62" s="176">
        <f t="shared" si="326"/>
        <v>0</v>
      </c>
      <c r="GE62" s="176">
        <f t="shared" si="326"/>
        <v>0</v>
      </c>
      <c r="GF62" s="176">
        <f t="shared" si="326"/>
        <v>0</v>
      </c>
      <c r="GG62" s="176">
        <f t="shared" si="326"/>
        <v>0</v>
      </c>
      <c r="GH62" s="176">
        <f t="shared" si="326"/>
        <v>0</v>
      </c>
      <c r="GI62" s="176">
        <f t="shared" si="326"/>
        <v>0</v>
      </c>
      <c r="GJ62" s="176">
        <f t="shared" si="326"/>
        <v>0</v>
      </c>
      <c r="GK62" s="176">
        <f t="shared" si="326"/>
        <v>0</v>
      </c>
      <c r="GL62" s="176">
        <f t="shared" si="326"/>
        <v>0</v>
      </c>
      <c r="GM62" s="176">
        <f t="shared" si="326"/>
        <v>0</v>
      </c>
      <c r="GN62" s="176">
        <f t="shared" si="326"/>
        <v>0</v>
      </c>
      <c r="GO62" s="176">
        <f t="shared" si="326"/>
        <v>0</v>
      </c>
      <c r="GP62" s="176">
        <f t="shared" si="326"/>
        <v>0</v>
      </c>
      <c r="GQ62" s="187"/>
      <c r="GR62" s="176">
        <v>0</v>
      </c>
      <c r="GS62" s="176">
        <v>0</v>
      </c>
      <c r="GT62" s="176">
        <f t="shared" si="327"/>
        <v>8.9560387971618276</v>
      </c>
      <c r="GU62" s="176">
        <f t="shared" si="327"/>
        <v>8.5365726994287616</v>
      </c>
      <c r="GV62" s="176">
        <f t="shared" si="327"/>
        <v>8.1315638457549344</v>
      </c>
      <c r="GW62" s="176">
        <f t="shared" si="327"/>
        <v>7.7442882550714325</v>
      </c>
      <c r="GX62" s="176">
        <f t="shared" si="327"/>
        <v>7.3778560692276054</v>
      </c>
      <c r="GY62" s="176">
        <f t="shared" si="327"/>
        <v>7.0261711810931553</v>
      </c>
      <c r="GZ62" s="176">
        <f t="shared" si="327"/>
        <v>6.6909195324300939</v>
      </c>
      <c r="HA62" s="176">
        <f t="shared" si="327"/>
        <v>6.371411377625388</v>
      </c>
      <c r="HB62" s="176">
        <f t="shared" si="327"/>
        <v>6.0676717049248499</v>
      </c>
      <c r="HC62" s="176">
        <f t="shared" si="327"/>
        <v>5.7784119933042399</v>
      </c>
      <c r="HD62" s="176">
        <f t="shared" si="328"/>
        <v>5.5033922904153725</v>
      </c>
      <c r="HE62" s="176">
        <f t="shared" si="328"/>
        <v>5.2414619686687152</v>
      </c>
      <c r="HF62" s="176">
        <f t="shared" si="328"/>
        <v>4.9919980476127375</v>
      </c>
      <c r="HG62" s="176">
        <f t="shared" si="328"/>
        <v>4.7544071971390922</v>
      </c>
      <c r="HH62" s="176">
        <f t="shared" si="328"/>
        <v>4.5281243262941233</v>
      </c>
      <c r="HI62" s="176">
        <f t="shared" si="328"/>
        <v>4.3126112392549354</v>
      </c>
      <c r="HJ62" s="176">
        <f t="shared" si="328"/>
        <v>4.1073553552734152</v>
      </c>
      <c r="HK62" s="176">
        <f t="shared" si="328"/>
        <v>3.9118684895436564</v>
      </c>
      <c r="HL62" s="176">
        <f t="shared" si="328"/>
        <v>3.7256856920932058</v>
      </c>
      <c r="HM62" s="176">
        <f t="shared" si="328"/>
        <v>3.5483641419365046</v>
      </c>
      <c r="HN62" s="176">
        <f t="shared" si="329"/>
        <v>0</v>
      </c>
      <c r="HO62" s="176">
        <f t="shared" si="329"/>
        <v>0</v>
      </c>
      <c r="HP62" s="176">
        <f t="shared" si="329"/>
        <v>0</v>
      </c>
      <c r="HQ62" s="176">
        <f t="shared" si="329"/>
        <v>0</v>
      </c>
      <c r="HR62" s="176">
        <f t="shared" si="329"/>
        <v>0</v>
      </c>
      <c r="HS62" s="176">
        <f t="shared" si="329"/>
        <v>0</v>
      </c>
      <c r="HT62" s="176">
        <f t="shared" si="329"/>
        <v>0</v>
      </c>
      <c r="HU62" s="176">
        <f t="shared" si="329"/>
        <v>0</v>
      </c>
      <c r="HV62" s="176">
        <f t="shared" si="329"/>
        <v>0</v>
      </c>
      <c r="HW62" s="176">
        <f t="shared" si="329"/>
        <v>0</v>
      </c>
      <c r="HX62" s="176">
        <f t="shared" si="329"/>
        <v>0</v>
      </c>
      <c r="HY62" s="176">
        <f t="shared" si="329"/>
        <v>0</v>
      </c>
      <c r="HZ62" s="176">
        <f t="shared" si="329"/>
        <v>0</v>
      </c>
      <c r="IA62" s="176">
        <f t="shared" si="329"/>
        <v>0</v>
      </c>
      <c r="IB62" s="176">
        <f t="shared" si="329"/>
        <v>0</v>
      </c>
      <c r="IC62" s="176"/>
      <c r="ID62" s="176"/>
    </row>
    <row r="63" spans="1:238" s="144" customFormat="1">
      <c r="A63" s="185" t="s">
        <v>251</v>
      </c>
      <c r="B63" s="226">
        <f t="shared" ref="B63" si="369">SUM(P63:AX63)*VLOOKUP($A63,input,12,FALSE)</f>
        <v>1036.0646626506455</v>
      </c>
      <c r="C63" s="329">
        <f t="shared" ref="C63" si="370">SUM(AZ63:CH63)*VLOOKUP($A63,input,12,FALSE)</f>
        <v>861.93361299617948</v>
      </c>
      <c r="D63" s="226">
        <f>SUM(B63:C63)</f>
        <v>1897.9982756468248</v>
      </c>
      <c r="E63" s="227">
        <f t="shared" ref="E63" si="371">IF(Years&gt;1,SUM(CJ63:DS63)*VLOOKUP($A63,input,26,FALSE),0)</f>
        <v>0</v>
      </c>
      <c r="F63" s="228">
        <f t="shared" ref="F63" si="372">IF(Years&gt;1,SUM(DU63:FD63)*VLOOKUP($A63,input,26,FALSE),0)</f>
        <v>0</v>
      </c>
      <c r="G63" s="227">
        <f t="shared" ref="G63" si="373">IF(Years&gt;2,SUM(FF63:GP63)*VLOOKUP($A63,input,40,FALSE),0)</f>
        <v>0</v>
      </c>
      <c r="H63" s="228">
        <f t="shared" ref="H63" si="374">IF(Years&gt;2,SUM(GR63:IB63)*VLOOKUP($A63,input,40,FALSE),0)</f>
        <v>0</v>
      </c>
      <c r="I63" s="227">
        <f t="shared" si="368"/>
        <v>1036.0646626506455</v>
      </c>
      <c r="J63" s="176">
        <f t="shared" si="368"/>
        <v>861.93361299617948</v>
      </c>
      <c r="K63" s="228">
        <f>SUM(I63:J63)</f>
        <v>1897.9982756468248</v>
      </c>
      <c r="L63" s="227">
        <f t="shared" ref="L63" si="375">(B63*VLOOKUP($A63,input,16,FALSE))+(E63*VLOOKUP($A63,input,30,FALSE))+(G63*VLOOKUP($A63,input,44,FALSE))</f>
        <v>828.85173012051644</v>
      </c>
      <c r="M63" s="176">
        <f t="shared" ref="M63" si="376">(C63*(VLOOKUP($A63,input,16,FALSE))+(F63*VLOOKUP($A63,input,30,FALSE))+(H63*VLOOKUP($A63,input,44,FALSE)))</f>
        <v>689.54689039694358</v>
      </c>
      <c r="N63" s="228">
        <f>SUM(L63:M63)</f>
        <v>1518.3986205174601</v>
      </c>
      <c r="O63" s="330"/>
      <c r="P63" s="176">
        <f t="shared" si="312"/>
        <v>15.807606817835655</v>
      </c>
      <c r="Q63" s="176">
        <f t="shared" si="312"/>
        <v>15.057025259327789</v>
      </c>
      <c r="R63" s="176">
        <f t="shared" si="312"/>
        <v>14.353828299780663</v>
      </c>
      <c r="S63" s="176">
        <f t="shared" si="312"/>
        <v>13.681550691252715</v>
      </c>
      <c r="T63" s="176">
        <f t="shared" si="312"/>
        <v>13.032443683434996</v>
      </c>
      <c r="U63" s="176">
        <f t="shared" si="312"/>
        <v>12.411757746352109</v>
      </c>
      <c r="V63" s="176">
        <f t="shared" si="312"/>
        <v>11.824477499109053</v>
      </c>
      <c r="W63" s="176">
        <f t="shared" si="312"/>
        <v>11.260832721072896</v>
      </c>
      <c r="X63" s="176">
        <f t="shared" si="312"/>
        <v>10.723525468266786</v>
      </c>
      <c r="Y63" s="176">
        <f t="shared" si="312"/>
        <v>10.21145028655812</v>
      </c>
      <c r="Z63" s="176">
        <f t="shared" si="313"/>
        <v>9.7246472245663913</v>
      </c>
      <c r="AA63" s="176">
        <f t="shared" si="313"/>
        <v>9.2610511718156943</v>
      </c>
      <c r="AB63" s="176">
        <f t="shared" si="313"/>
        <v>8.8202775570816367</v>
      </c>
      <c r="AC63" s="176">
        <f t="shared" si="313"/>
        <v>8.4004822714639289</v>
      </c>
      <c r="AD63" s="176">
        <f t="shared" si="313"/>
        <v>8.0006668652418949</v>
      </c>
      <c r="AE63" s="176">
        <f t="shared" si="313"/>
        <v>7.619880409249955</v>
      </c>
      <c r="AF63" s="176">
        <f t="shared" si="313"/>
        <v>7.2572172331682019</v>
      </c>
      <c r="AG63" s="176">
        <f t="shared" si="313"/>
        <v>6.9118147714575073</v>
      </c>
      <c r="AH63" s="176">
        <f t="shared" si="313"/>
        <v>6.5828515118159672</v>
      </c>
      <c r="AI63" s="176">
        <f t="shared" si="313"/>
        <v>6.269545041277178</v>
      </c>
      <c r="AJ63" s="176">
        <f t="shared" si="314"/>
        <v>0</v>
      </c>
      <c r="AK63" s="176">
        <f t="shared" si="314"/>
        <v>0</v>
      </c>
      <c r="AL63" s="176">
        <f t="shared" si="314"/>
        <v>0</v>
      </c>
      <c r="AM63" s="176">
        <f t="shared" si="314"/>
        <v>0</v>
      </c>
      <c r="AN63" s="176">
        <f t="shared" si="314"/>
        <v>0</v>
      </c>
      <c r="AO63" s="176">
        <f t="shared" si="314"/>
        <v>0</v>
      </c>
      <c r="AP63" s="176">
        <f t="shared" si="314"/>
        <v>0</v>
      </c>
      <c r="AQ63" s="176">
        <f t="shared" si="314"/>
        <v>0</v>
      </c>
      <c r="AR63" s="176">
        <f t="shared" si="314"/>
        <v>0</v>
      </c>
      <c r="AS63" s="176">
        <f t="shared" si="314"/>
        <v>0</v>
      </c>
      <c r="AT63" s="176">
        <f t="shared" si="314"/>
        <v>0</v>
      </c>
      <c r="AU63" s="176">
        <f t="shared" si="314"/>
        <v>0</v>
      </c>
      <c r="AV63" s="176">
        <f t="shared" si="314"/>
        <v>0</v>
      </c>
      <c r="AW63" s="176">
        <f t="shared" si="314"/>
        <v>0</v>
      </c>
      <c r="AX63" s="176">
        <f t="shared" si="314"/>
        <v>0</v>
      </c>
      <c r="AY63" s="187"/>
      <c r="AZ63" s="176">
        <f t="shared" si="315"/>
        <v>13.150827499957332</v>
      </c>
      <c r="BA63" s="176">
        <f t="shared" si="315"/>
        <v>12.526395938979427</v>
      </c>
      <c r="BB63" s="176">
        <f t="shared" si="315"/>
        <v>11.941385062882437</v>
      </c>
      <c r="BC63" s="176">
        <f t="shared" si="315"/>
        <v>11.382096932571681</v>
      </c>
      <c r="BD63" s="176">
        <f t="shared" si="315"/>
        <v>10.842085127673247</v>
      </c>
      <c r="BE63" s="176">
        <f t="shared" si="315"/>
        <v>10.325717673428578</v>
      </c>
      <c r="BF63" s="176">
        <f t="shared" si="315"/>
        <v>9.8371414256368084</v>
      </c>
      <c r="BG63" s="176">
        <f t="shared" si="315"/>
        <v>9.3682282414575386</v>
      </c>
      <c r="BH63" s="176">
        <f t="shared" si="315"/>
        <v>8.9212260432401269</v>
      </c>
      <c r="BI63" s="176">
        <f t="shared" si="315"/>
        <v>8.4952151701671852</v>
      </c>
      <c r="BJ63" s="176">
        <f t="shared" si="316"/>
        <v>8.0902289398998004</v>
      </c>
      <c r="BK63" s="176">
        <f t="shared" si="316"/>
        <v>7.7045493244056535</v>
      </c>
      <c r="BL63" s="176">
        <f t="shared" si="316"/>
        <v>7.3378563872204969</v>
      </c>
      <c r="BM63" s="176">
        <f t="shared" si="316"/>
        <v>6.9886159582249539</v>
      </c>
      <c r="BN63" s="176">
        <f t="shared" si="316"/>
        <v>6.655997396816983</v>
      </c>
      <c r="BO63" s="176">
        <f t="shared" si="316"/>
        <v>6.3392095961854569</v>
      </c>
      <c r="BP63" s="176">
        <f t="shared" si="316"/>
        <v>6.0374991017254986</v>
      </c>
      <c r="BQ63" s="176">
        <f t="shared" si="316"/>
        <v>5.7501483190065814</v>
      </c>
      <c r="BR63" s="176">
        <f t="shared" si="316"/>
        <v>5.4764738070312209</v>
      </c>
      <c r="BS63" s="176">
        <f t="shared" si="316"/>
        <v>5.2158246527248764</v>
      </c>
      <c r="BT63" s="176">
        <f t="shared" si="317"/>
        <v>0</v>
      </c>
      <c r="BU63" s="176">
        <f t="shared" si="317"/>
        <v>0</v>
      </c>
      <c r="BV63" s="176">
        <f t="shared" si="317"/>
        <v>0</v>
      </c>
      <c r="BW63" s="176">
        <f t="shared" si="317"/>
        <v>0</v>
      </c>
      <c r="BX63" s="176">
        <f t="shared" si="317"/>
        <v>0</v>
      </c>
      <c r="BY63" s="176">
        <f t="shared" si="317"/>
        <v>0</v>
      </c>
      <c r="BZ63" s="176">
        <f t="shared" si="317"/>
        <v>0</v>
      </c>
      <c r="CA63" s="176">
        <f t="shared" si="317"/>
        <v>0</v>
      </c>
      <c r="CB63" s="176">
        <f t="shared" si="317"/>
        <v>0</v>
      </c>
      <c r="CC63" s="176">
        <f t="shared" si="317"/>
        <v>0</v>
      </c>
      <c r="CD63" s="176">
        <f t="shared" si="317"/>
        <v>0</v>
      </c>
      <c r="CE63" s="176">
        <f t="shared" si="317"/>
        <v>0</v>
      </c>
      <c r="CF63" s="176">
        <f t="shared" si="317"/>
        <v>0</v>
      </c>
      <c r="CG63" s="176">
        <f t="shared" si="317"/>
        <v>0</v>
      </c>
      <c r="CH63" s="176">
        <f t="shared" si="317"/>
        <v>0</v>
      </c>
      <c r="CJ63" s="176">
        <v>0</v>
      </c>
      <c r="CK63" s="176">
        <f t="shared" si="318"/>
        <v>15.057025259327789</v>
      </c>
      <c r="CL63" s="176">
        <f t="shared" si="318"/>
        <v>14.353828299780663</v>
      </c>
      <c r="CM63" s="176">
        <f t="shared" si="318"/>
        <v>13.681550691252715</v>
      </c>
      <c r="CN63" s="176">
        <f t="shared" si="318"/>
        <v>13.032443683434996</v>
      </c>
      <c r="CO63" s="176">
        <f t="shared" si="318"/>
        <v>12.411757746352109</v>
      </c>
      <c r="CP63" s="176">
        <f t="shared" si="318"/>
        <v>11.824477499109053</v>
      </c>
      <c r="CQ63" s="176">
        <f t="shared" si="318"/>
        <v>11.260832721072896</v>
      </c>
      <c r="CR63" s="176">
        <f t="shared" si="318"/>
        <v>10.723525468266786</v>
      </c>
      <c r="CS63" s="176">
        <f t="shared" si="318"/>
        <v>10.21145028655812</v>
      </c>
      <c r="CT63" s="176">
        <f t="shared" si="318"/>
        <v>9.7246472245663913</v>
      </c>
      <c r="CU63" s="176">
        <f t="shared" si="319"/>
        <v>9.2610511718156943</v>
      </c>
      <c r="CV63" s="176">
        <f t="shared" si="319"/>
        <v>8.8202775570816367</v>
      </c>
      <c r="CW63" s="176">
        <f t="shared" si="319"/>
        <v>8.4004822714639289</v>
      </c>
      <c r="CX63" s="176">
        <f t="shared" si="319"/>
        <v>8.0006668652418949</v>
      </c>
      <c r="CY63" s="176">
        <f t="shared" si="319"/>
        <v>7.619880409249955</v>
      </c>
      <c r="CZ63" s="176">
        <f t="shared" si="319"/>
        <v>7.2572172331682019</v>
      </c>
      <c r="DA63" s="176">
        <f t="shared" si="319"/>
        <v>6.9118147714575073</v>
      </c>
      <c r="DB63" s="176">
        <f t="shared" si="319"/>
        <v>6.5828515118159672</v>
      </c>
      <c r="DC63" s="176">
        <f t="shared" si="319"/>
        <v>6.269545041277178</v>
      </c>
      <c r="DD63" s="176">
        <f t="shared" si="319"/>
        <v>5.9711501853031841</v>
      </c>
      <c r="DE63" s="176">
        <f t="shared" si="320"/>
        <v>0</v>
      </c>
      <c r="DF63" s="176">
        <f t="shared" si="320"/>
        <v>0</v>
      </c>
      <c r="DG63" s="176">
        <f t="shared" si="320"/>
        <v>0</v>
      </c>
      <c r="DH63" s="176">
        <f t="shared" si="320"/>
        <v>0</v>
      </c>
      <c r="DI63" s="176">
        <f t="shared" si="320"/>
        <v>0</v>
      </c>
      <c r="DJ63" s="176">
        <f t="shared" si="320"/>
        <v>0</v>
      </c>
      <c r="DK63" s="176">
        <f t="shared" si="320"/>
        <v>0</v>
      </c>
      <c r="DL63" s="176">
        <f t="shared" si="320"/>
        <v>0</v>
      </c>
      <c r="DM63" s="176">
        <f t="shared" si="320"/>
        <v>0</v>
      </c>
      <c r="DN63" s="176">
        <f t="shared" si="320"/>
        <v>0</v>
      </c>
      <c r="DO63" s="176">
        <f t="shared" si="320"/>
        <v>0</v>
      </c>
      <c r="DP63" s="176">
        <f t="shared" si="320"/>
        <v>0</v>
      </c>
      <c r="DQ63" s="176">
        <f t="shared" si="320"/>
        <v>0</v>
      </c>
      <c r="DR63" s="176">
        <f t="shared" si="320"/>
        <v>0</v>
      </c>
      <c r="DS63" s="176">
        <f t="shared" si="320"/>
        <v>0</v>
      </c>
      <c r="DT63" s="187"/>
      <c r="DU63" s="176">
        <v>0</v>
      </c>
      <c r="DV63" s="176">
        <f t="shared" si="321"/>
        <v>12.526395938979427</v>
      </c>
      <c r="DW63" s="176">
        <f t="shared" si="321"/>
        <v>11.941385062882437</v>
      </c>
      <c r="DX63" s="176">
        <f t="shared" si="321"/>
        <v>11.382096932571681</v>
      </c>
      <c r="DY63" s="176">
        <f t="shared" si="321"/>
        <v>10.842085127673247</v>
      </c>
      <c r="DZ63" s="176">
        <f t="shared" si="321"/>
        <v>10.325717673428578</v>
      </c>
      <c r="EA63" s="176">
        <f t="shared" si="321"/>
        <v>9.8371414256368084</v>
      </c>
      <c r="EB63" s="176">
        <f t="shared" si="321"/>
        <v>9.3682282414575386</v>
      </c>
      <c r="EC63" s="176">
        <f t="shared" si="321"/>
        <v>8.9212260432401269</v>
      </c>
      <c r="ED63" s="176">
        <f t="shared" si="321"/>
        <v>8.4952151701671852</v>
      </c>
      <c r="EE63" s="176">
        <f t="shared" si="321"/>
        <v>8.0902289398998004</v>
      </c>
      <c r="EF63" s="176">
        <f t="shared" si="322"/>
        <v>7.7045493244056535</v>
      </c>
      <c r="EG63" s="176">
        <f t="shared" si="322"/>
        <v>7.3378563872204969</v>
      </c>
      <c r="EH63" s="176">
        <f t="shared" si="322"/>
        <v>6.9886159582249539</v>
      </c>
      <c r="EI63" s="176">
        <f t="shared" si="322"/>
        <v>6.655997396816983</v>
      </c>
      <c r="EJ63" s="176">
        <f t="shared" si="322"/>
        <v>6.3392095961854569</v>
      </c>
      <c r="EK63" s="176">
        <f t="shared" si="322"/>
        <v>6.0374991017254986</v>
      </c>
      <c r="EL63" s="176">
        <f t="shared" si="322"/>
        <v>5.7501483190065814</v>
      </c>
      <c r="EM63" s="176">
        <f t="shared" si="322"/>
        <v>5.4764738070312209</v>
      </c>
      <c r="EN63" s="176">
        <f t="shared" si="322"/>
        <v>5.2158246527248764</v>
      </c>
      <c r="EO63" s="176">
        <f t="shared" si="322"/>
        <v>4.9675809227909413</v>
      </c>
      <c r="EP63" s="176">
        <f t="shared" si="323"/>
        <v>0</v>
      </c>
      <c r="EQ63" s="176">
        <f t="shared" si="323"/>
        <v>0</v>
      </c>
      <c r="ER63" s="176">
        <f t="shared" si="323"/>
        <v>0</v>
      </c>
      <c r="ES63" s="176">
        <f t="shared" si="323"/>
        <v>0</v>
      </c>
      <c r="ET63" s="176">
        <f t="shared" si="323"/>
        <v>0</v>
      </c>
      <c r="EU63" s="176">
        <f t="shared" si="323"/>
        <v>0</v>
      </c>
      <c r="EV63" s="176">
        <f t="shared" si="323"/>
        <v>0</v>
      </c>
      <c r="EW63" s="176">
        <f t="shared" si="323"/>
        <v>0</v>
      </c>
      <c r="EX63" s="176">
        <f t="shared" si="323"/>
        <v>0</v>
      </c>
      <c r="EY63" s="176">
        <f t="shared" si="323"/>
        <v>0</v>
      </c>
      <c r="EZ63" s="176">
        <f t="shared" si="323"/>
        <v>0</v>
      </c>
      <c r="FA63" s="176">
        <f t="shared" si="323"/>
        <v>0</v>
      </c>
      <c r="FB63" s="176">
        <f t="shared" si="323"/>
        <v>0</v>
      </c>
      <c r="FC63" s="176">
        <f t="shared" si="323"/>
        <v>0</v>
      </c>
      <c r="FD63" s="176">
        <f t="shared" si="323"/>
        <v>0</v>
      </c>
      <c r="FF63" s="176">
        <v>0</v>
      </c>
      <c r="FG63" s="176">
        <v>0</v>
      </c>
      <c r="FH63" s="176">
        <f t="shared" si="324"/>
        <v>14.353828299780663</v>
      </c>
      <c r="FI63" s="176">
        <f t="shared" si="324"/>
        <v>13.681550691252715</v>
      </c>
      <c r="FJ63" s="176">
        <f t="shared" si="324"/>
        <v>13.032443683434996</v>
      </c>
      <c r="FK63" s="176">
        <f t="shared" si="324"/>
        <v>12.411757746352109</v>
      </c>
      <c r="FL63" s="176">
        <f t="shared" si="324"/>
        <v>11.824477499109053</v>
      </c>
      <c r="FM63" s="176">
        <f t="shared" si="324"/>
        <v>11.260832721072896</v>
      </c>
      <c r="FN63" s="176">
        <f t="shared" si="324"/>
        <v>10.723525468266786</v>
      </c>
      <c r="FO63" s="176">
        <f t="shared" si="324"/>
        <v>10.21145028655812</v>
      </c>
      <c r="FP63" s="176">
        <f t="shared" si="324"/>
        <v>9.7246472245663913</v>
      </c>
      <c r="FQ63" s="176">
        <f t="shared" si="324"/>
        <v>9.2610511718156943</v>
      </c>
      <c r="FR63" s="176">
        <f t="shared" si="325"/>
        <v>8.8202775570816367</v>
      </c>
      <c r="FS63" s="176">
        <f t="shared" si="325"/>
        <v>8.4004822714639289</v>
      </c>
      <c r="FT63" s="176">
        <f t="shared" si="325"/>
        <v>8.0006668652418949</v>
      </c>
      <c r="FU63" s="176">
        <f t="shared" si="325"/>
        <v>7.619880409249955</v>
      </c>
      <c r="FV63" s="176">
        <f t="shared" si="325"/>
        <v>7.2572172331682019</v>
      </c>
      <c r="FW63" s="176">
        <f t="shared" si="325"/>
        <v>6.9118147714575073</v>
      </c>
      <c r="FX63" s="176">
        <f t="shared" si="325"/>
        <v>6.5828515118159672</v>
      </c>
      <c r="FY63" s="176">
        <f t="shared" si="325"/>
        <v>6.269545041277178</v>
      </c>
      <c r="FZ63" s="176">
        <f t="shared" si="325"/>
        <v>5.9711501853031841</v>
      </c>
      <c r="GA63" s="176">
        <f t="shared" si="325"/>
        <v>5.686957235446064</v>
      </c>
      <c r="GB63" s="176">
        <f t="shared" si="326"/>
        <v>0</v>
      </c>
      <c r="GC63" s="176">
        <f t="shared" si="326"/>
        <v>0</v>
      </c>
      <c r="GD63" s="176">
        <f t="shared" si="326"/>
        <v>0</v>
      </c>
      <c r="GE63" s="176">
        <f t="shared" si="326"/>
        <v>0</v>
      </c>
      <c r="GF63" s="176">
        <f t="shared" si="326"/>
        <v>0</v>
      </c>
      <c r="GG63" s="176">
        <f t="shared" si="326"/>
        <v>0</v>
      </c>
      <c r="GH63" s="176">
        <f t="shared" si="326"/>
        <v>0</v>
      </c>
      <c r="GI63" s="176">
        <f t="shared" si="326"/>
        <v>0</v>
      </c>
      <c r="GJ63" s="176">
        <f t="shared" si="326"/>
        <v>0</v>
      </c>
      <c r="GK63" s="176">
        <f t="shared" si="326"/>
        <v>0</v>
      </c>
      <c r="GL63" s="176">
        <f t="shared" si="326"/>
        <v>0</v>
      </c>
      <c r="GM63" s="176">
        <f t="shared" si="326"/>
        <v>0</v>
      </c>
      <c r="GN63" s="176">
        <f t="shared" si="326"/>
        <v>0</v>
      </c>
      <c r="GO63" s="176">
        <f t="shared" si="326"/>
        <v>0</v>
      </c>
      <c r="GP63" s="176">
        <f t="shared" si="326"/>
        <v>0</v>
      </c>
      <c r="GQ63" s="187"/>
      <c r="GR63" s="176">
        <v>0</v>
      </c>
      <c r="GS63" s="176">
        <v>0</v>
      </c>
      <c r="GT63" s="176">
        <f t="shared" si="327"/>
        <v>11.941385062882437</v>
      </c>
      <c r="GU63" s="176">
        <f t="shared" si="327"/>
        <v>11.382096932571681</v>
      </c>
      <c r="GV63" s="176">
        <f t="shared" si="327"/>
        <v>10.842085127673247</v>
      </c>
      <c r="GW63" s="176">
        <f t="shared" si="327"/>
        <v>10.325717673428578</v>
      </c>
      <c r="GX63" s="176">
        <f t="shared" si="327"/>
        <v>9.8371414256368084</v>
      </c>
      <c r="GY63" s="176">
        <f t="shared" si="327"/>
        <v>9.3682282414575386</v>
      </c>
      <c r="GZ63" s="176">
        <f t="shared" si="327"/>
        <v>8.9212260432401269</v>
      </c>
      <c r="HA63" s="176">
        <f t="shared" si="327"/>
        <v>8.4952151701671852</v>
      </c>
      <c r="HB63" s="176">
        <f t="shared" si="327"/>
        <v>8.0902289398998004</v>
      </c>
      <c r="HC63" s="176">
        <f t="shared" si="327"/>
        <v>7.7045493244056535</v>
      </c>
      <c r="HD63" s="176">
        <f t="shared" si="328"/>
        <v>7.3378563872204969</v>
      </c>
      <c r="HE63" s="176">
        <f t="shared" si="328"/>
        <v>6.9886159582249539</v>
      </c>
      <c r="HF63" s="176">
        <f t="shared" si="328"/>
        <v>6.655997396816983</v>
      </c>
      <c r="HG63" s="176">
        <f t="shared" si="328"/>
        <v>6.3392095961854569</v>
      </c>
      <c r="HH63" s="176">
        <f t="shared" si="328"/>
        <v>6.0374991017254986</v>
      </c>
      <c r="HI63" s="176">
        <f t="shared" si="328"/>
        <v>5.7501483190065814</v>
      </c>
      <c r="HJ63" s="176">
        <f t="shared" si="328"/>
        <v>5.4764738070312209</v>
      </c>
      <c r="HK63" s="176">
        <f t="shared" si="328"/>
        <v>5.2158246527248764</v>
      </c>
      <c r="HL63" s="176">
        <f t="shared" si="328"/>
        <v>4.9675809227909413</v>
      </c>
      <c r="HM63" s="176">
        <f t="shared" si="328"/>
        <v>4.7311521892486734</v>
      </c>
      <c r="HN63" s="176">
        <f t="shared" si="329"/>
        <v>0</v>
      </c>
      <c r="HO63" s="176">
        <f t="shared" si="329"/>
        <v>0</v>
      </c>
      <c r="HP63" s="176">
        <f t="shared" si="329"/>
        <v>0</v>
      </c>
      <c r="HQ63" s="176">
        <f t="shared" si="329"/>
        <v>0</v>
      </c>
      <c r="HR63" s="176">
        <f t="shared" si="329"/>
        <v>0</v>
      </c>
      <c r="HS63" s="176">
        <f t="shared" si="329"/>
        <v>0</v>
      </c>
      <c r="HT63" s="176">
        <f t="shared" si="329"/>
        <v>0</v>
      </c>
      <c r="HU63" s="176">
        <f t="shared" si="329"/>
        <v>0</v>
      </c>
      <c r="HV63" s="176">
        <f t="shared" si="329"/>
        <v>0</v>
      </c>
      <c r="HW63" s="176">
        <f t="shared" si="329"/>
        <v>0</v>
      </c>
      <c r="HX63" s="176">
        <f t="shared" si="329"/>
        <v>0</v>
      </c>
      <c r="HY63" s="176">
        <f t="shared" si="329"/>
        <v>0</v>
      </c>
      <c r="HZ63" s="176">
        <f t="shared" si="329"/>
        <v>0</v>
      </c>
      <c r="IA63" s="176">
        <f t="shared" si="329"/>
        <v>0</v>
      </c>
      <c r="IB63" s="176">
        <f t="shared" si="329"/>
        <v>0</v>
      </c>
      <c r="IC63" s="176"/>
      <c r="ID63" s="176"/>
    </row>
    <row r="64" spans="1:238" s="144" customFormat="1">
      <c r="A64" s="185" t="s">
        <v>284</v>
      </c>
      <c r="B64" s="226">
        <f t="shared" si="261"/>
        <v>47269.244385364647</v>
      </c>
      <c r="C64" s="329">
        <f t="shared" si="262"/>
        <v>39324.717911371299</v>
      </c>
      <c r="D64" s="331">
        <f>SUM(B64:C64)</f>
        <v>86593.962296735946</v>
      </c>
      <c r="E64" s="227">
        <f t="shared" si="263"/>
        <v>0</v>
      </c>
      <c r="F64" s="228">
        <f t="shared" si="264"/>
        <v>0</v>
      </c>
      <c r="G64" s="227">
        <f t="shared" si="265"/>
        <v>0</v>
      </c>
      <c r="H64" s="228">
        <f t="shared" si="266"/>
        <v>0</v>
      </c>
      <c r="I64" s="227">
        <f t="shared" si="368"/>
        <v>47269.244385364647</v>
      </c>
      <c r="J64" s="176">
        <f t="shared" si="368"/>
        <v>39324.717911371299</v>
      </c>
      <c r="K64" s="228">
        <f>SUM(I64:J64)</f>
        <v>86593.962296735946</v>
      </c>
      <c r="L64" s="227">
        <f t="shared" si="267"/>
        <v>37815.395508291716</v>
      </c>
      <c r="M64" s="176">
        <f t="shared" si="268"/>
        <v>31459.774329097039</v>
      </c>
      <c r="N64" s="228">
        <f>SUM(L64:M64)</f>
        <v>69275.169837388763</v>
      </c>
      <c r="O64" s="330"/>
      <c r="P64" s="176">
        <f t="shared" si="312"/>
        <v>17.171515785979139</v>
      </c>
      <c r="Q64" s="176">
        <f t="shared" si="312"/>
        <v>16.356172690145023</v>
      </c>
      <c r="R64" s="176">
        <f t="shared" si="312"/>
        <v>15.592302622356398</v>
      </c>
      <c r="S64" s="176">
        <f t="shared" si="312"/>
        <v>14.862019683235411</v>
      </c>
      <c r="T64" s="176">
        <f t="shared" si="312"/>
        <v>14.156906546251548</v>
      </c>
      <c r="U64" s="176">
        <f t="shared" si="312"/>
        <v>13.482666701499804</v>
      </c>
      <c r="V64" s="176">
        <f t="shared" si="312"/>
        <v>12.844714850056384</v>
      </c>
      <c r="W64" s="176">
        <f t="shared" si="312"/>
        <v>12.232437778943243</v>
      </c>
      <c r="X64" s="176">
        <f t="shared" si="312"/>
        <v>11.64877068247478</v>
      </c>
      <c r="Y64" s="176">
        <f t="shared" si="312"/>
        <v>11.09251272593216</v>
      </c>
      <c r="Z64" s="176">
        <f t="shared" si="313"/>
        <v>10.563707413402348</v>
      </c>
      <c r="AA64" s="176">
        <f t="shared" si="313"/>
        <v>10.060111452934491</v>
      </c>
      <c r="AB64" s="176">
        <f t="shared" si="313"/>
        <v>9.5813070918019001</v>
      </c>
      <c r="AC64" s="176">
        <f t="shared" si="313"/>
        <v>9.1252911080458556</v>
      </c>
      <c r="AD64" s="176">
        <f t="shared" si="313"/>
        <v>8.6909789038940488</v>
      </c>
      <c r="AE64" s="176">
        <f t="shared" si="313"/>
        <v>8.2773375022889013</v>
      </c>
      <c r="AF64" s="176">
        <f t="shared" si="313"/>
        <v>7.883383090033738</v>
      </c>
      <c r="AG64" s="176">
        <f t="shared" si="313"/>
        <v>7.5081786778712818</v>
      </c>
      <c r="AH64" s="176">
        <f t="shared" si="313"/>
        <v>7.1508318719292001</v>
      </c>
      <c r="AI64" s="176">
        <f t="shared" si="313"/>
        <v>6.810492751232192</v>
      </c>
      <c r="AJ64" s="176">
        <f t="shared" si="314"/>
        <v>0</v>
      </c>
      <c r="AK64" s="176">
        <f t="shared" si="314"/>
        <v>0</v>
      </c>
      <c r="AL64" s="176">
        <f t="shared" si="314"/>
        <v>0</v>
      </c>
      <c r="AM64" s="176">
        <f t="shared" si="314"/>
        <v>0</v>
      </c>
      <c r="AN64" s="176">
        <f t="shared" si="314"/>
        <v>0</v>
      </c>
      <c r="AO64" s="176">
        <f t="shared" si="314"/>
        <v>0</v>
      </c>
      <c r="AP64" s="176">
        <f t="shared" si="314"/>
        <v>0</v>
      </c>
      <c r="AQ64" s="176">
        <f t="shared" si="314"/>
        <v>0</v>
      </c>
      <c r="AR64" s="176">
        <f t="shared" si="314"/>
        <v>0</v>
      </c>
      <c r="AS64" s="176">
        <f t="shared" si="314"/>
        <v>0</v>
      </c>
      <c r="AT64" s="176">
        <f t="shared" si="314"/>
        <v>0</v>
      </c>
      <c r="AU64" s="176">
        <f t="shared" si="314"/>
        <v>0</v>
      </c>
      <c r="AV64" s="176">
        <f t="shared" si="314"/>
        <v>0</v>
      </c>
      <c r="AW64" s="176">
        <f t="shared" si="314"/>
        <v>0</v>
      </c>
      <c r="AX64" s="176">
        <f t="shared" si="314"/>
        <v>0</v>
      </c>
      <c r="AY64" s="187"/>
      <c r="AZ64" s="176">
        <f t="shared" si="315"/>
        <v>14.285504733038691</v>
      </c>
      <c r="BA64" s="176">
        <f t="shared" si="315"/>
        <v>13.607196085173182</v>
      </c>
      <c r="BB64" s="176">
        <f t="shared" si="315"/>
        <v>12.971709410331638</v>
      </c>
      <c r="BC64" s="176">
        <f t="shared" si="315"/>
        <v>12.364164886406234</v>
      </c>
      <c r="BD64" s="176">
        <f t="shared" si="315"/>
        <v>11.777559884188816</v>
      </c>
      <c r="BE64" s="176">
        <f t="shared" si="315"/>
        <v>11.216639310055871</v>
      </c>
      <c r="BF64" s="176">
        <f t="shared" si="315"/>
        <v>10.685907818041226</v>
      </c>
      <c r="BG64" s="176">
        <f t="shared" si="315"/>
        <v>10.176535954407631</v>
      </c>
      <c r="BH64" s="176">
        <f t="shared" si="315"/>
        <v>9.6909655963191934</v>
      </c>
      <c r="BI64" s="176">
        <f t="shared" si="315"/>
        <v>9.2281977329562839</v>
      </c>
      <c r="BJ64" s="176">
        <f t="shared" si="316"/>
        <v>8.7882685566881769</v>
      </c>
      <c r="BK64" s="176">
        <f t="shared" si="316"/>
        <v>8.3693118049099269</v>
      </c>
      <c r="BL64" s="176">
        <f t="shared" si="316"/>
        <v>7.9709799364592602</v>
      </c>
      <c r="BM64" s="176">
        <f t="shared" si="316"/>
        <v>7.5916064102381551</v>
      </c>
      <c r="BN64" s="176">
        <f t="shared" si="316"/>
        <v>7.2302889164678597</v>
      </c>
      <c r="BO64" s="176">
        <f t="shared" si="316"/>
        <v>6.8861680902076658</v>
      </c>
      <c r="BP64" s="176">
        <f t="shared" si="316"/>
        <v>6.5584254674237261</v>
      </c>
      <c r="BQ64" s="176">
        <f t="shared" si="316"/>
        <v>6.2462815383373789</v>
      </c>
      <c r="BR64" s="176">
        <f t="shared" si="316"/>
        <v>5.9489938934231139</v>
      </c>
      <c r="BS64" s="176">
        <f t="shared" si="316"/>
        <v>5.6658554576465141</v>
      </c>
      <c r="BT64" s="176">
        <f t="shared" si="317"/>
        <v>0</v>
      </c>
      <c r="BU64" s="176">
        <f t="shared" si="317"/>
        <v>0</v>
      </c>
      <c r="BV64" s="176">
        <f t="shared" si="317"/>
        <v>0</v>
      </c>
      <c r="BW64" s="176">
        <f t="shared" si="317"/>
        <v>0</v>
      </c>
      <c r="BX64" s="176">
        <f t="shared" si="317"/>
        <v>0</v>
      </c>
      <c r="BY64" s="176">
        <f t="shared" si="317"/>
        <v>0</v>
      </c>
      <c r="BZ64" s="176">
        <f t="shared" si="317"/>
        <v>0</v>
      </c>
      <c r="CA64" s="176">
        <f t="shared" si="317"/>
        <v>0</v>
      </c>
      <c r="CB64" s="176">
        <f t="shared" si="317"/>
        <v>0</v>
      </c>
      <c r="CC64" s="176">
        <f t="shared" si="317"/>
        <v>0</v>
      </c>
      <c r="CD64" s="176">
        <f t="shared" si="317"/>
        <v>0</v>
      </c>
      <c r="CE64" s="176">
        <f t="shared" si="317"/>
        <v>0</v>
      </c>
      <c r="CF64" s="176">
        <f t="shared" si="317"/>
        <v>0</v>
      </c>
      <c r="CG64" s="176">
        <f t="shared" si="317"/>
        <v>0</v>
      </c>
      <c r="CH64" s="176">
        <f t="shared" si="317"/>
        <v>0</v>
      </c>
      <c r="CJ64" s="176">
        <v>0</v>
      </c>
      <c r="CK64" s="176">
        <f t="shared" si="318"/>
        <v>16.356172690145023</v>
      </c>
      <c r="CL64" s="176">
        <f t="shared" si="318"/>
        <v>15.592302622356398</v>
      </c>
      <c r="CM64" s="176">
        <f t="shared" si="318"/>
        <v>14.862019683235411</v>
      </c>
      <c r="CN64" s="176">
        <f t="shared" si="318"/>
        <v>14.156906546251548</v>
      </c>
      <c r="CO64" s="176">
        <f t="shared" si="318"/>
        <v>13.482666701499804</v>
      </c>
      <c r="CP64" s="176">
        <f t="shared" si="318"/>
        <v>12.844714850056384</v>
      </c>
      <c r="CQ64" s="176">
        <f t="shared" si="318"/>
        <v>12.232437778943243</v>
      </c>
      <c r="CR64" s="176">
        <f t="shared" si="318"/>
        <v>11.64877068247478</v>
      </c>
      <c r="CS64" s="176">
        <f t="shared" si="318"/>
        <v>11.09251272593216</v>
      </c>
      <c r="CT64" s="176">
        <f t="shared" si="318"/>
        <v>10.563707413402348</v>
      </c>
      <c r="CU64" s="176">
        <f t="shared" si="319"/>
        <v>10.060111452934491</v>
      </c>
      <c r="CV64" s="176">
        <f t="shared" si="319"/>
        <v>9.5813070918019001</v>
      </c>
      <c r="CW64" s="176">
        <f t="shared" si="319"/>
        <v>9.1252911080458556</v>
      </c>
      <c r="CX64" s="176">
        <f t="shared" si="319"/>
        <v>8.6909789038940488</v>
      </c>
      <c r="CY64" s="176">
        <f t="shared" si="319"/>
        <v>8.2773375022889013</v>
      </c>
      <c r="CZ64" s="176">
        <f t="shared" si="319"/>
        <v>7.883383090033738</v>
      </c>
      <c r="DA64" s="176">
        <f t="shared" si="319"/>
        <v>7.5081786778712818</v>
      </c>
      <c r="DB64" s="176">
        <f t="shared" si="319"/>
        <v>7.1508318719292001</v>
      </c>
      <c r="DC64" s="176">
        <f t="shared" si="319"/>
        <v>6.810492751232192</v>
      </c>
      <c r="DD64" s="176">
        <f t="shared" si="319"/>
        <v>6.486351846232508</v>
      </c>
      <c r="DE64" s="176">
        <f t="shared" si="320"/>
        <v>0</v>
      </c>
      <c r="DF64" s="176">
        <f t="shared" si="320"/>
        <v>0</v>
      </c>
      <c r="DG64" s="176">
        <f t="shared" si="320"/>
        <v>0</v>
      </c>
      <c r="DH64" s="176">
        <f t="shared" si="320"/>
        <v>0</v>
      </c>
      <c r="DI64" s="176">
        <f t="shared" si="320"/>
        <v>0</v>
      </c>
      <c r="DJ64" s="176">
        <f t="shared" si="320"/>
        <v>0</v>
      </c>
      <c r="DK64" s="176">
        <f t="shared" si="320"/>
        <v>0</v>
      </c>
      <c r="DL64" s="176">
        <f t="shared" si="320"/>
        <v>0</v>
      </c>
      <c r="DM64" s="176">
        <f t="shared" si="320"/>
        <v>0</v>
      </c>
      <c r="DN64" s="176">
        <f t="shared" si="320"/>
        <v>0</v>
      </c>
      <c r="DO64" s="176">
        <f t="shared" si="320"/>
        <v>0</v>
      </c>
      <c r="DP64" s="176">
        <f t="shared" si="320"/>
        <v>0</v>
      </c>
      <c r="DQ64" s="176">
        <f t="shared" si="320"/>
        <v>0</v>
      </c>
      <c r="DR64" s="176">
        <f t="shared" si="320"/>
        <v>0</v>
      </c>
      <c r="DS64" s="176">
        <f t="shared" si="320"/>
        <v>0</v>
      </c>
      <c r="DT64" s="187"/>
      <c r="DU64" s="176">
        <v>0</v>
      </c>
      <c r="DV64" s="176">
        <f t="shared" si="321"/>
        <v>13.607196085173182</v>
      </c>
      <c r="DW64" s="176">
        <f t="shared" si="321"/>
        <v>12.971709410331638</v>
      </c>
      <c r="DX64" s="176">
        <f t="shared" si="321"/>
        <v>12.364164886406234</v>
      </c>
      <c r="DY64" s="176">
        <f t="shared" si="321"/>
        <v>11.777559884188816</v>
      </c>
      <c r="DZ64" s="176">
        <f t="shared" si="321"/>
        <v>11.216639310055871</v>
      </c>
      <c r="EA64" s="176">
        <f t="shared" si="321"/>
        <v>10.685907818041226</v>
      </c>
      <c r="EB64" s="176">
        <f t="shared" si="321"/>
        <v>10.176535954407631</v>
      </c>
      <c r="EC64" s="176">
        <f t="shared" si="321"/>
        <v>9.6909655963191934</v>
      </c>
      <c r="ED64" s="176">
        <f t="shared" si="321"/>
        <v>9.2281977329562839</v>
      </c>
      <c r="EE64" s="176">
        <f t="shared" si="321"/>
        <v>8.7882685566881769</v>
      </c>
      <c r="EF64" s="176">
        <f t="shared" si="322"/>
        <v>8.3693118049099269</v>
      </c>
      <c r="EG64" s="176">
        <f t="shared" si="322"/>
        <v>7.9709799364592602</v>
      </c>
      <c r="EH64" s="176">
        <f t="shared" si="322"/>
        <v>7.5916064102381551</v>
      </c>
      <c r="EI64" s="176">
        <f t="shared" si="322"/>
        <v>7.2302889164678597</v>
      </c>
      <c r="EJ64" s="176">
        <f t="shared" si="322"/>
        <v>6.8861680902076658</v>
      </c>
      <c r="EK64" s="176">
        <f t="shared" si="322"/>
        <v>6.5584254674237261</v>
      </c>
      <c r="EL64" s="176">
        <f t="shared" si="322"/>
        <v>6.2462815383373789</v>
      </c>
      <c r="EM64" s="176">
        <f t="shared" si="322"/>
        <v>5.9489938934231139</v>
      </c>
      <c r="EN64" s="176">
        <f t="shared" si="322"/>
        <v>5.6658554576465141</v>
      </c>
      <c r="EO64" s="176">
        <f t="shared" si="322"/>
        <v>5.3961928087424873</v>
      </c>
      <c r="EP64" s="176">
        <f t="shared" si="323"/>
        <v>0</v>
      </c>
      <c r="EQ64" s="176">
        <f t="shared" si="323"/>
        <v>0</v>
      </c>
      <c r="ER64" s="176">
        <f t="shared" si="323"/>
        <v>0</v>
      </c>
      <c r="ES64" s="176">
        <f t="shared" si="323"/>
        <v>0</v>
      </c>
      <c r="ET64" s="176">
        <f t="shared" si="323"/>
        <v>0</v>
      </c>
      <c r="EU64" s="176">
        <f t="shared" si="323"/>
        <v>0</v>
      </c>
      <c r="EV64" s="176">
        <f t="shared" si="323"/>
        <v>0</v>
      </c>
      <c r="EW64" s="176">
        <f t="shared" si="323"/>
        <v>0</v>
      </c>
      <c r="EX64" s="176">
        <f t="shared" si="323"/>
        <v>0</v>
      </c>
      <c r="EY64" s="176">
        <f t="shared" si="323"/>
        <v>0</v>
      </c>
      <c r="EZ64" s="176">
        <f t="shared" si="323"/>
        <v>0</v>
      </c>
      <c r="FA64" s="176">
        <f t="shared" si="323"/>
        <v>0</v>
      </c>
      <c r="FB64" s="176">
        <f t="shared" si="323"/>
        <v>0</v>
      </c>
      <c r="FC64" s="176">
        <f t="shared" si="323"/>
        <v>0</v>
      </c>
      <c r="FD64" s="176">
        <f t="shared" si="323"/>
        <v>0</v>
      </c>
      <c r="FF64" s="176">
        <v>0</v>
      </c>
      <c r="FG64" s="176">
        <v>0</v>
      </c>
      <c r="FH64" s="176">
        <f t="shared" si="324"/>
        <v>15.592302622356398</v>
      </c>
      <c r="FI64" s="176">
        <f t="shared" si="324"/>
        <v>14.862019683235411</v>
      </c>
      <c r="FJ64" s="176">
        <f t="shared" si="324"/>
        <v>14.156906546251548</v>
      </c>
      <c r="FK64" s="176">
        <f t="shared" si="324"/>
        <v>13.482666701499804</v>
      </c>
      <c r="FL64" s="176">
        <f t="shared" si="324"/>
        <v>12.844714850056384</v>
      </c>
      <c r="FM64" s="176">
        <f t="shared" si="324"/>
        <v>12.232437778943243</v>
      </c>
      <c r="FN64" s="176">
        <f t="shared" si="324"/>
        <v>11.64877068247478</v>
      </c>
      <c r="FO64" s="176">
        <f t="shared" si="324"/>
        <v>11.09251272593216</v>
      </c>
      <c r="FP64" s="176">
        <f t="shared" si="324"/>
        <v>10.563707413402348</v>
      </c>
      <c r="FQ64" s="176">
        <f t="shared" si="324"/>
        <v>10.060111452934491</v>
      </c>
      <c r="FR64" s="176">
        <f t="shared" si="325"/>
        <v>9.5813070918019001</v>
      </c>
      <c r="FS64" s="176">
        <f t="shared" si="325"/>
        <v>9.1252911080458556</v>
      </c>
      <c r="FT64" s="176">
        <f t="shared" si="325"/>
        <v>8.6909789038940488</v>
      </c>
      <c r="FU64" s="176">
        <f t="shared" si="325"/>
        <v>8.2773375022889013</v>
      </c>
      <c r="FV64" s="176">
        <f t="shared" si="325"/>
        <v>7.883383090033738</v>
      </c>
      <c r="FW64" s="176">
        <f t="shared" si="325"/>
        <v>7.5081786778712818</v>
      </c>
      <c r="FX64" s="176">
        <f t="shared" si="325"/>
        <v>7.1508318719292001</v>
      </c>
      <c r="FY64" s="176">
        <f t="shared" si="325"/>
        <v>6.810492751232192</v>
      </c>
      <c r="FZ64" s="176">
        <f t="shared" si="325"/>
        <v>6.486351846232508</v>
      </c>
      <c r="GA64" s="176">
        <f t="shared" si="325"/>
        <v>6.177638213550968</v>
      </c>
      <c r="GB64" s="176">
        <f t="shared" si="326"/>
        <v>0</v>
      </c>
      <c r="GC64" s="176">
        <f t="shared" si="326"/>
        <v>0</v>
      </c>
      <c r="GD64" s="176">
        <f t="shared" si="326"/>
        <v>0</v>
      </c>
      <c r="GE64" s="176">
        <f t="shared" si="326"/>
        <v>0</v>
      </c>
      <c r="GF64" s="176">
        <f t="shared" si="326"/>
        <v>0</v>
      </c>
      <c r="GG64" s="176">
        <f t="shared" si="326"/>
        <v>0</v>
      </c>
      <c r="GH64" s="176">
        <f t="shared" si="326"/>
        <v>0</v>
      </c>
      <c r="GI64" s="176">
        <f t="shared" si="326"/>
        <v>0</v>
      </c>
      <c r="GJ64" s="176">
        <f t="shared" si="326"/>
        <v>0</v>
      </c>
      <c r="GK64" s="176">
        <f t="shared" si="326"/>
        <v>0</v>
      </c>
      <c r="GL64" s="176">
        <f t="shared" si="326"/>
        <v>0</v>
      </c>
      <c r="GM64" s="176">
        <f t="shared" si="326"/>
        <v>0</v>
      </c>
      <c r="GN64" s="176">
        <f t="shared" si="326"/>
        <v>0</v>
      </c>
      <c r="GO64" s="176">
        <f t="shared" si="326"/>
        <v>0</v>
      </c>
      <c r="GP64" s="176">
        <f t="shared" si="326"/>
        <v>0</v>
      </c>
      <c r="GQ64" s="187"/>
      <c r="GR64" s="176">
        <v>0</v>
      </c>
      <c r="GS64" s="176">
        <v>0</v>
      </c>
      <c r="GT64" s="176">
        <f t="shared" si="327"/>
        <v>12.971709410331638</v>
      </c>
      <c r="GU64" s="176">
        <f t="shared" si="327"/>
        <v>12.364164886406234</v>
      </c>
      <c r="GV64" s="176">
        <f t="shared" si="327"/>
        <v>11.777559884188816</v>
      </c>
      <c r="GW64" s="176">
        <f t="shared" si="327"/>
        <v>11.216639310055871</v>
      </c>
      <c r="GX64" s="176">
        <f t="shared" si="327"/>
        <v>10.685907818041226</v>
      </c>
      <c r="GY64" s="176">
        <f t="shared" si="327"/>
        <v>10.176535954407631</v>
      </c>
      <c r="GZ64" s="176">
        <f t="shared" si="327"/>
        <v>9.6909655963191934</v>
      </c>
      <c r="HA64" s="176">
        <f t="shared" si="327"/>
        <v>9.2281977329562839</v>
      </c>
      <c r="HB64" s="176">
        <f t="shared" si="327"/>
        <v>8.7882685566881769</v>
      </c>
      <c r="HC64" s="176">
        <f t="shared" si="327"/>
        <v>8.3693118049099269</v>
      </c>
      <c r="HD64" s="176">
        <f t="shared" si="328"/>
        <v>7.9709799364592602</v>
      </c>
      <c r="HE64" s="176">
        <f t="shared" si="328"/>
        <v>7.5916064102381551</v>
      </c>
      <c r="HF64" s="176">
        <f t="shared" si="328"/>
        <v>7.2302889164678597</v>
      </c>
      <c r="HG64" s="176">
        <f t="shared" si="328"/>
        <v>6.8861680902076658</v>
      </c>
      <c r="HH64" s="176">
        <f t="shared" si="328"/>
        <v>6.5584254674237261</v>
      </c>
      <c r="HI64" s="176">
        <f t="shared" si="328"/>
        <v>6.2462815383373789</v>
      </c>
      <c r="HJ64" s="176">
        <f t="shared" si="328"/>
        <v>5.9489938934231139</v>
      </c>
      <c r="HK64" s="176">
        <f t="shared" si="328"/>
        <v>5.6658554576465141</v>
      </c>
      <c r="HL64" s="176">
        <f t="shared" si="328"/>
        <v>5.3961928087424873</v>
      </c>
      <c r="HM64" s="176">
        <f t="shared" si="328"/>
        <v>5.139364575533941</v>
      </c>
      <c r="HN64" s="176">
        <f t="shared" si="329"/>
        <v>0</v>
      </c>
      <c r="HO64" s="176">
        <f t="shared" si="329"/>
        <v>0</v>
      </c>
      <c r="HP64" s="176">
        <f t="shared" si="329"/>
        <v>0</v>
      </c>
      <c r="HQ64" s="176">
        <f t="shared" si="329"/>
        <v>0</v>
      </c>
      <c r="HR64" s="176">
        <f t="shared" si="329"/>
        <v>0</v>
      </c>
      <c r="HS64" s="176">
        <f t="shared" si="329"/>
        <v>0</v>
      </c>
      <c r="HT64" s="176">
        <f t="shared" si="329"/>
        <v>0</v>
      </c>
      <c r="HU64" s="176">
        <f t="shared" si="329"/>
        <v>0</v>
      </c>
      <c r="HV64" s="176">
        <f t="shared" si="329"/>
        <v>0</v>
      </c>
      <c r="HW64" s="176">
        <f t="shared" si="329"/>
        <v>0</v>
      </c>
      <c r="HX64" s="176">
        <f t="shared" si="329"/>
        <v>0</v>
      </c>
      <c r="HY64" s="176">
        <f t="shared" si="329"/>
        <v>0</v>
      </c>
      <c r="HZ64" s="176">
        <f t="shared" si="329"/>
        <v>0</v>
      </c>
      <c r="IA64" s="176">
        <f t="shared" si="329"/>
        <v>0</v>
      </c>
      <c r="IB64" s="176">
        <f t="shared" si="329"/>
        <v>0</v>
      </c>
      <c r="IC64" s="176"/>
      <c r="ID64" s="176"/>
    </row>
    <row r="65" spans="1:238" s="144" customFormat="1">
      <c r="A65" s="185" t="s">
        <v>285</v>
      </c>
      <c r="B65" s="226">
        <f t="shared" ref="B65" si="377">SUM(P65:AX65)*VLOOKUP($A65,input,12,FALSE)</f>
        <v>4431.0897117709183</v>
      </c>
      <c r="C65" s="329">
        <f t="shared" ref="C65" si="378">SUM(AZ65:CH65)*VLOOKUP($A65,input,12,FALSE)</f>
        <v>3686.3579103312713</v>
      </c>
      <c r="D65" s="331">
        <f>SUM(B65:C65)</f>
        <v>8117.4476221021896</v>
      </c>
      <c r="E65" s="227">
        <f t="shared" ref="E65" si="379">IF(Years&gt;1,SUM(CJ65:DS65)*VLOOKUP($A65,input,26,FALSE),0)</f>
        <v>0</v>
      </c>
      <c r="F65" s="228">
        <f t="shared" ref="F65" si="380">IF(Years&gt;1,SUM(DU65:FD65)*VLOOKUP($A65,input,26,FALSE),0)</f>
        <v>0</v>
      </c>
      <c r="G65" s="227">
        <f t="shared" ref="G65" si="381">IF(Years&gt;2,SUM(FF65:GP65)*VLOOKUP($A65,input,40,FALSE),0)</f>
        <v>0</v>
      </c>
      <c r="H65" s="228">
        <f t="shared" ref="H65" si="382">IF(Years&gt;2,SUM(GR65:IB65)*VLOOKUP($A65,input,40,FALSE),0)</f>
        <v>0</v>
      </c>
      <c r="I65" s="227">
        <f t="shared" ref="I65" si="383">B65+E65+G65</f>
        <v>4431.0897117709183</v>
      </c>
      <c r="J65" s="176">
        <f t="shared" ref="J65" si="384">C65+F65+H65</f>
        <v>3686.3579103312713</v>
      </c>
      <c r="K65" s="228">
        <f>SUM(I65:J65)</f>
        <v>8117.4476221021896</v>
      </c>
      <c r="L65" s="227">
        <f t="shared" ref="L65" si="385">(B65*VLOOKUP($A65,input,16,FALSE))+(E65*VLOOKUP($A65,input,30,FALSE))+(G65*VLOOKUP($A65,input,44,FALSE))</f>
        <v>3544.8717694167349</v>
      </c>
      <c r="M65" s="176">
        <f t="shared" ref="M65" si="386">(C65*(VLOOKUP($A65,input,16,FALSE))+(F65*VLOOKUP($A65,input,30,FALSE))+(H65*VLOOKUP($A65,input,44,FALSE)))</f>
        <v>2949.0863282650171</v>
      </c>
      <c r="N65" s="228">
        <f>SUM(L65:M65)</f>
        <v>6493.9580976817524</v>
      </c>
      <c r="O65" s="330"/>
      <c r="P65" s="176">
        <f t="shared" si="312"/>
        <v>67.606710723083594</v>
      </c>
      <c r="Q65" s="176">
        <f t="shared" si="312"/>
        <v>64.396588477199543</v>
      </c>
      <c r="R65" s="176">
        <f t="shared" si="312"/>
        <v>61.389122896020339</v>
      </c>
      <c r="S65" s="176">
        <f t="shared" si="312"/>
        <v>58.51389463856686</v>
      </c>
      <c r="T65" s="176">
        <f t="shared" si="312"/>
        <v>55.737763487813254</v>
      </c>
      <c r="U65" s="176">
        <f t="shared" si="312"/>
        <v>53.083184899047808</v>
      </c>
      <c r="V65" s="176">
        <f t="shared" si="312"/>
        <v>50.571477323936293</v>
      </c>
      <c r="W65" s="176">
        <f t="shared" si="312"/>
        <v>48.160855026810836</v>
      </c>
      <c r="X65" s="176">
        <f t="shared" si="312"/>
        <v>45.862874287000722</v>
      </c>
      <c r="Y65" s="176">
        <f t="shared" si="312"/>
        <v>43.672807246670054</v>
      </c>
      <c r="Z65" s="176">
        <f t="shared" si="313"/>
        <v>41.590825187624112</v>
      </c>
      <c r="AA65" s="176">
        <f t="shared" si="313"/>
        <v>39.60809594898209</v>
      </c>
      <c r="AB65" s="176">
        <f t="shared" si="313"/>
        <v>37.72297477858006</v>
      </c>
      <c r="AC65" s="176">
        <f t="shared" si="313"/>
        <v>35.927574705391976</v>
      </c>
      <c r="AD65" s="176">
        <f t="shared" si="313"/>
        <v>34.217625513045725</v>
      </c>
      <c r="AE65" s="176">
        <f t="shared" si="313"/>
        <v>32.589060223297452</v>
      </c>
      <c r="AF65" s="176">
        <f t="shared" si="313"/>
        <v>31.038005423047121</v>
      </c>
      <c r="AG65" s="176">
        <f t="shared" si="313"/>
        <v>29.560772051733224</v>
      </c>
      <c r="AH65" s="176">
        <f t="shared" si="313"/>
        <v>28.153846627195541</v>
      </c>
      <c r="AI65" s="176">
        <f t="shared" si="313"/>
        <v>26.813882889137034</v>
      </c>
      <c r="AJ65" s="176">
        <f t="shared" si="314"/>
        <v>0</v>
      </c>
      <c r="AK65" s="176">
        <f t="shared" si="314"/>
        <v>0</v>
      </c>
      <c r="AL65" s="176">
        <f t="shared" si="314"/>
        <v>0</v>
      </c>
      <c r="AM65" s="176">
        <f t="shared" si="314"/>
        <v>0</v>
      </c>
      <c r="AN65" s="176">
        <f t="shared" si="314"/>
        <v>0</v>
      </c>
      <c r="AO65" s="176">
        <f t="shared" si="314"/>
        <v>0</v>
      </c>
      <c r="AP65" s="176">
        <f t="shared" si="314"/>
        <v>0</v>
      </c>
      <c r="AQ65" s="176">
        <f t="shared" si="314"/>
        <v>0</v>
      </c>
      <c r="AR65" s="176">
        <f t="shared" si="314"/>
        <v>0</v>
      </c>
      <c r="AS65" s="176">
        <f t="shared" si="314"/>
        <v>0</v>
      </c>
      <c r="AT65" s="176">
        <f t="shared" si="314"/>
        <v>0</v>
      </c>
      <c r="AU65" s="176">
        <f t="shared" si="314"/>
        <v>0</v>
      </c>
      <c r="AV65" s="176">
        <f t="shared" si="314"/>
        <v>0</v>
      </c>
      <c r="AW65" s="176">
        <f t="shared" si="314"/>
        <v>0</v>
      </c>
      <c r="AX65" s="176">
        <f t="shared" si="314"/>
        <v>0</v>
      </c>
      <c r="AY65" s="187"/>
      <c r="AZ65" s="176">
        <f t="shared" si="315"/>
        <v>56.24407292036377</v>
      </c>
      <c r="BA65" s="176">
        <f t="shared" si="315"/>
        <v>53.573474872481853</v>
      </c>
      <c r="BB65" s="176">
        <f t="shared" si="315"/>
        <v>51.07147304982</v>
      </c>
      <c r="BC65" s="176">
        <f t="shared" si="315"/>
        <v>48.679483467050837</v>
      </c>
      <c r="BD65" s="176">
        <f t="shared" si="315"/>
        <v>46.369935772606254</v>
      </c>
      <c r="BE65" s="176">
        <f t="shared" si="315"/>
        <v>44.161511340734272</v>
      </c>
      <c r="BF65" s="176">
        <f t="shared" si="315"/>
        <v>42.071945637888028</v>
      </c>
      <c r="BG65" s="176">
        <f t="shared" si="315"/>
        <v>40.06647584335348</v>
      </c>
      <c r="BH65" s="176">
        <f t="shared" si="315"/>
        <v>38.154715976365296</v>
      </c>
      <c r="BI65" s="176">
        <f t="shared" si="315"/>
        <v>36.332732788610748</v>
      </c>
      <c r="BJ65" s="176">
        <f t="shared" si="316"/>
        <v>34.600668774618022</v>
      </c>
      <c r="BK65" s="176">
        <f t="shared" si="316"/>
        <v>32.951176191902519</v>
      </c>
      <c r="BL65" s="176">
        <f t="shared" si="316"/>
        <v>31.382886721259609</v>
      </c>
      <c r="BM65" s="176">
        <f t="shared" si="316"/>
        <v>29.889238952309086</v>
      </c>
      <c r="BN65" s="176">
        <f t="shared" si="316"/>
        <v>28.466680362550605</v>
      </c>
      <c r="BO65" s="176">
        <f t="shared" si="316"/>
        <v>27.111827509446186</v>
      </c>
      <c r="BP65" s="176">
        <f t="shared" si="316"/>
        <v>25.821457983171129</v>
      </c>
      <c r="BQ65" s="176">
        <f t="shared" si="316"/>
        <v>24.59250274236831</v>
      </c>
      <c r="BR65" s="176">
        <f t="shared" si="316"/>
        <v>23.42203881467729</v>
      </c>
      <c r="BS65" s="176">
        <f t="shared" si="316"/>
        <v>22.307282344676846</v>
      </c>
      <c r="BT65" s="176">
        <f t="shared" si="317"/>
        <v>0</v>
      </c>
      <c r="BU65" s="176">
        <f t="shared" si="317"/>
        <v>0</v>
      </c>
      <c r="BV65" s="176">
        <f t="shared" si="317"/>
        <v>0</v>
      </c>
      <c r="BW65" s="176">
        <f t="shared" si="317"/>
        <v>0</v>
      </c>
      <c r="BX65" s="176">
        <f t="shared" si="317"/>
        <v>0</v>
      </c>
      <c r="BY65" s="176">
        <f t="shared" si="317"/>
        <v>0</v>
      </c>
      <c r="BZ65" s="176">
        <f t="shared" si="317"/>
        <v>0</v>
      </c>
      <c r="CA65" s="176">
        <f t="shared" si="317"/>
        <v>0</v>
      </c>
      <c r="CB65" s="176">
        <f t="shared" si="317"/>
        <v>0</v>
      </c>
      <c r="CC65" s="176">
        <f t="shared" si="317"/>
        <v>0</v>
      </c>
      <c r="CD65" s="176">
        <f t="shared" si="317"/>
        <v>0</v>
      </c>
      <c r="CE65" s="176">
        <f t="shared" si="317"/>
        <v>0</v>
      </c>
      <c r="CF65" s="176">
        <f t="shared" si="317"/>
        <v>0</v>
      </c>
      <c r="CG65" s="176">
        <f t="shared" si="317"/>
        <v>0</v>
      </c>
      <c r="CH65" s="176">
        <f t="shared" si="317"/>
        <v>0</v>
      </c>
      <c r="CJ65" s="176">
        <v>0</v>
      </c>
      <c r="CK65" s="176">
        <f t="shared" si="318"/>
        <v>64.396588477199543</v>
      </c>
      <c r="CL65" s="176">
        <f t="shared" si="318"/>
        <v>61.389122896020339</v>
      </c>
      <c r="CM65" s="176">
        <f t="shared" si="318"/>
        <v>58.51389463856686</v>
      </c>
      <c r="CN65" s="176">
        <f t="shared" si="318"/>
        <v>55.737763487813254</v>
      </c>
      <c r="CO65" s="176">
        <f t="shared" si="318"/>
        <v>53.083184899047808</v>
      </c>
      <c r="CP65" s="176">
        <f t="shared" si="318"/>
        <v>50.571477323936293</v>
      </c>
      <c r="CQ65" s="176">
        <f t="shared" si="318"/>
        <v>48.160855026810836</v>
      </c>
      <c r="CR65" s="176">
        <f t="shared" si="318"/>
        <v>45.862874287000722</v>
      </c>
      <c r="CS65" s="176">
        <f t="shared" si="318"/>
        <v>43.672807246670054</v>
      </c>
      <c r="CT65" s="176">
        <f t="shared" si="318"/>
        <v>41.590825187624112</v>
      </c>
      <c r="CU65" s="176">
        <f t="shared" si="319"/>
        <v>39.60809594898209</v>
      </c>
      <c r="CV65" s="176">
        <f t="shared" si="319"/>
        <v>37.72297477858006</v>
      </c>
      <c r="CW65" s="176">
        <f t="shared" si="319"/>
        <v>35.927574705391976</v>
      </c>
      <c r="CX65" s="176">
        <f t="shared" si="319"/>
        <v>34.217625513045725</v>
      </c>
      <c r="CY65" s="176">
        <f t="shared" si="319"/>
        <v>32.589060223297452</v>
      </c>
      <c r="CZ65" s="176">
        <f t="shared" si="319"/>
        <v>31.038005423047121</v>
      </c>
      <c r="DA65" s="176">
        <f t="shared" si="319"/>
        <v>29.560772051733224</v>
      </c>
      <c r="DB65" s="176">
        <f t="shared" si="319"/>
        <v>28.153846627195541</v>
      </c>
      <c r="DC65" s="176">
        <f t="shared" si="319"/>
        <v>26.813882889137034</v>
      </c>
      <c r="DD65" s="176">
        <f t="shared" si="319"/>
        <v>25.537693840309711</v>
      </c>
      <c r="DE65" s="176">
        <f t="shared" si="320"/>
        <v>0</v>
      </c>
      <c r="DF65" s="176">
        <f t="shared" si="320"/>
        <v>0</v>
      </c>
      <c r="DG65" s="176">
        <f t="shared" si="320"/>
        <v>0</v>
      </c>
      <c r="DH65" s="176">
        <f t="shared" si="320"/>
        <v>0</v>
      </c>
      <c r="DI65" s="176">
        <f t="shared" si="320"/>
        <v>0</v>
      </c>
      <c r="DJ65" s="176">
        <f t="shared" si="320"/>
        <v>0</v>
      </c>
      <c r="DK65" s="176">
        <f t="shared" si="320"/>
        <v>0</v>
      </c>
      <c r="DL65" s="176">
        <f t="shared" si="320"/>
        <v>0</v>
      </c>
      <c r="DM65" s="176">
        <f t="shared" si="320"/>
        <v>0</v>
      </c>
      <c r="DN65" s="176">
        <f t="shared" si="320"/>
        <v>0</v>
      </c>
      <c r="DO65" s="176">
        <f t="shared" si="320"/>
        <v>0</v>
      </c>
      <c r="DP65" s="176">
        <f t="shared" si="320"/>
        <v>0</v>
      </c>
      <c r="DQ65" s="176">
        <f t="shared" si="320"/>
        <v>0</v>
      </c>
      <c r="DR65" s="176">
        <f t="shared" si="320"/>
        <v>0</v>
      </c>
      <c r="DS65" s="176">
        <f t="shared" si="320"/>
        <v>0</v>
      </c>
      <c r="DT65" s="187"/>
      <c r="DU65" s="176">
        <v>0</v>
      </c>
      <c r="DV65" s="176">
        <f t="shared" si="321"/>
        <v>53.573474872481853</v>
      </c>
      <c r="DW65" s="176">
        <f t="shared" si="321"/>
        <v>51.07147304982</v>
      </c>
      <c r="DX65" s="176">
        <f t="shared" si="321"/>
        <v>48.679483467050837</v>
      </c>
      <c r="DY65" s="176">
        <f t="shared" si="321"/>
        <v>46.369935772606254</v>
      </c>
      <c r="DZ65" s="176">
        <f t="shared" si="321"/>
        <v>44.161511340734272</v>
      </c>
      <c r="EA65" s="176">
        <f t="shared" si="321"/>
        <v>42.071945637888028</v>
      </c>
      <c r="EB65" s="176">
        <f t="shared" si="321"/>
        <v>40.06647584335348</v>
      </c>
      <c r="EC65" s="176">
        <f t="shared" si="321"/>
        <v>38.154715976365296</v>
      </c>
      <c r="ED65" s="176">
        <f t="shared" si="321"/>
        <v>36.332732788610748</v>
      </c>
      <c r="EE65" s="176">
        <f t="shared" si="321"/>
        <v>34.600668774618022</v>
      </c>
      <c r="EF65" s="176">
        <f t="shared" si="322"/>
        <v>32.951176191902519</v>
      </c>
      <c r="EG65" s="176">
        <f t="shared" si="322"/>
        <v>31.382886721259609</v>
      </c>
      <c r="EH65" s="176">
        <f t="shared" si="322"/>
        <v>29.889238952309086</v>
      </c>
      <c r="EI65" s="176">
        <f t="shared" si="322"/>
        <v>28.466680362550605</v>
      </c>
      <c r="EJ65" s="176">
        <f t="shared" si="322"/>
        <v>27.111827509446186</v>
      </c>
      <c r="EK65" s="176">
        <f t="shared" si="322"/>
        <v>25.821457983171129</v>
      </c>
      <c r="EL65" s="176">
        <f t="shared" si="322"/>
        <v>24.59250274236831</v>
      </c>
      <c r="EM65" s="176">
        <f t="shared" si="322"/>
        <v>23.42203881467729</v>
      </c>
      <c r="EN65" s="176">
        <f t="shared" si="322"/>
        <v>22.307282344676846</v>
      </c>
      <c r="EO65" s="176">
        <f t="shared" si="322"/>
        <v>21.245581972706141</v>
      </c>
      <c r="EP65" s="176">
        <f t="shared" si="323"/>
        <v>0</v>
      </c>
      <c r="EQ65" s="176">
        <f t="shared" si="323"/>
        <v>0</v>
      </c>
      <c r="ER65" s="176">
        <f t="shared" si="323"/>
        <v>0</v>
      </c>
      <c r="ES65" s="176">
        <f t="shared" si="323"/>
        <v>0</v>
      </c>
      <c r="ET65" s="176">
        <f t="shared" si="323"/>
        <v>0</v>
      </c>
      <c r="EU65" s="176">
        <f t="shared" si="323"/>
        <v>0</v>
      </c>
      <c r="EV65" s="176">
        <f t="shared" si="323"/>
        <v>0</v>
      </c>
      <c r="EW65" s="176">
        <f t="shared" si="323"/>
        <v>0</v>
      </c>
      <c r="EX65" s="176">
        <f t="shared" si="323"/>
        <v>0</v>
      </c>
      <c r="EY65" s="176">
        <f t="shared" si="323"/>
        <v>0</v>
      </c>
      <c r="EZ65" s="176">
        <f t="shared" si="323"/>
        <v>0</v>
      </c>
      <c r="FA65" s="176">
        <f t="shared" si="323"/>
        <v>0</v>
      </c>
      <c r="FB65" s="176">
        <f t="shared" si="323"/>
        <v>0</v>
      </c>
      <c r="FC65" s="176">
        <f t="shared" si="323"/>
        <v>0</v>
      </c>
      <c r="FD65" s="176">
        <f t="shared" si="323"/>
        <v>0</v>
      </c>
      <c r="FF65" s="176">
        <v>0</v>
      </c>
      <c r="FG65" s="176">
        <v>0</v>
      </c>
      <c r="FH65" s="176">
        <f t="shared" si="324"/>
        <v>61.389122896020339</v>
      </c>
      <c r="FI65" s="176">
        <f t="shared" si="324"/>
        <v>58.51389463856686</v>
      </c>
      <c r="FJ65" s="176">
        <f t="shared" si="324"/>
        <v>55.737763487813254</v>
      </c>
      <c r="FK65" s="176">
        <f t="shared" si="324"/>
        <v>53.083184899047808</v>
      </c>
      <c r="FL65" s="176">
        <f t="shared" si="324"/>
        <v>50.571477323936293</v>
      </c>
      <c r="FM65" s="176">
        <f t="shared" si="324"/>
        <v>48.160855026810836</v>
      </c>
      <c r="FN65" s="176">
        <f t="shared" si="324"/>
        <v>45.862874287000722</v>
      </c>
      <c r="FO65" s="176">
        <f t="shared" si="324"/>
        <v>43.672807246670054</v>
      </c>
      <c r="FP65" s="176">
        <f t="shared" si="324"/>
        <v>41.590825187624112</v>
      </c>
      <c r="FQ65" s="176">
        <f t="shared" si="324"/>
        <v>39.60809594898209</v>
      </c>
      <c r="FR65" s="176">
        <f t="shared" si="325"/>
        <v>37.72297477858006</v>
      </c>
      <c r="FS65" s="176">
        <f t="shared" si="325"/>
        <v>35.927574705391976</v>
      </c>
      <c r="FT65" s="176">
        <f t="shared" si="325"/>
        <v>34.217625513045725</v>
      </c>
      <c r="FU65" s="176">
        <f t="shared" si="325"/>
        <v>32.589060223297452</v>
      </c>
      <c r="FV65" s="176">
        <f t="shared" si="325"/>
        <v>31.038005423047121</v>
      </c>
      <c r="FW65" s="176">
        <f t="shared" si="325"/>
        <v>29.560772051733224</v>
      </c>
      <c r="FX65" s="176">
        <f t="shared" si="325"/>
        <v>28.153846627195541</v>
      </c>
      <c r="FY65" s="176">
        <f t="shared" si="325"/>
        <v>26.813882889137034</v>
      </c>
      <c r="FZ65" s="176">
        <f t="shared" si="325"/>
        <v>25.537693840309711</v>
      </c>
      <c r="GA65" s="176">
        <f t="shared" si="325"/>
        <v>24.322244166494961</v>
      </c>
      <c r="GB65" s="176">
        <f t="shared" si="326"/>
        <v>0</v>
      </c>
      <c r="GC65" s="176">
        <f t="shared" si="326"/>
        <v>0</v>
      </c>
      <c r="GD65" s="176">
        <f t="shared" si="326"/>
        <v>0</v>
      </c>
      <c r="GE65" s="176">
        <f t="shared" si="326"/>
        <v>0</v>
      </c>
      <c r="GF65" s="176">
        <f t="shared" si="326"/>
        <v>0</v>
      </c>
      <c r="GG65" s="176">
        <f t="shared" si="326"/>
        <v>0</v>
      </c>
      <c r="GH65" s="176">
        <f t="shared" si="326"/>
        <v>0</v>
      </c>
      <c r="GI65" s="176">
        <f t="shared" si="326"/>
        <v>0</v>
      </c>
      <c r="GJ65" s="176">
        <f t="shared" si="326"/>
        <v>0</v>
      </c>
      <c r="GK65" s="176">
        <f t="shared" si="326"/>
        <v>0</v>
      </c>
      <c r="GL65" s="176">
        <f t="shared" si="326"/>
        <v>0</v>
      </c>
      <c r="GM65" s="176">
        <f t="shared" si="326"/>
        <v>0</v>
      </c>
      <c r="GN65" s="176">
        <f t="shared" si="326"/>
        <v>0</v>
      </c>
      <c r="GO65" s="176">
        <f t="shared" si="326"/>
        <v>0</v>
      </c>
      <c r="GP65" s="176">
        <f t="shared" si="326"/>
        <v>0</v>
      </c>
      <c r="GQ65" s="187"/>
      <c r="GR65" s="176">
        <v>0</v>
      </c>
      <c r="GS65" s="176">
        <v>0</v>
      </c>
      <c r="GT65" s="176">
        <f t="shared" si="327"/>
        <v>51.07147304982</v>
      </c>
      <c r="GU65" s="176">
        <f t="shared" si="327"/>
        <v>48.679483467050837</v>
      </c>
      <c r="GV65" s="176">
        <f t="shared" si="327"/>
        <v>46.369935772606254</v>
      </c>
      <c r="GW65" s="176">
        <f t="shared" si="327"/>
        <v>44.161511340734272</v>
      </c>
      <c r="GX65" s="176">
        <f t="shared" si="327"/>
        <v>42.071945637888028</v>
      </c>
      <c r="GY65" s="176">
        <f t="shared" si="327"/>
        <v>40.06647584335348</v>
      </c>
      <c r="GZ65" s="176">
        <f t="shared" si="327"/>
        <v>38.154715976365296</v>
      </c>
      <c r="HA65" s="176">
        <f t="shared" si="327"/>
        <v>36.332732788610748</v>
      </c>
      <c r="HB65" s="176">
        <f t="shared" si="327"/>
        <v>34.600668774618022</v>
      </c>
      <c r="HC65" s="176">
        <f t="shared" si="327"/>
        <v>32.951176191902519</v>
      </c>
      <c r="HD65" s="176">
        <f t="shared" si="328"/>
        <v>31.382886721259609</v>
      </c>
      <c r="HE65" s="176">
        <f t="shared" si="328"/>
        <v>29.889238952309086</v>
      </c>
      <c r="HF65" s="176">
        <f t="shared" si="328"/>
        <v>28.466680362550605</v>
      </c>
      <c r="HG65" s="176">
        <f t="shared" si="328"/>
        <v>27.111827509446186</v>
      </c>
      <c r="HH65" s="176">
        <f t="shared" si="328"/>
        <v>25.821457983171129</v>
      </c>
      <c r="HI65" s="176">
        <f t="shared" si="328"/>
        <v>24.59250274236831</v>
      </c>
      <c r="HJ65" s="176">
        <f t="shared" si="328"/>
        <v>23.42203881467729</v>
      </c>
      <c r="HK65" s="176">
        <f t="shared" si="328"/>
        <v>22.307282344676846</v>
      </c>
      <c r="HL65" s="176">
        <f t="shared" si="328"/>
        <v>21.245581972706141</v>
      </c>
      <c r="HM65" s="176">
        <f t="shared" si="328"/>
        <v>20.234412528816488</v>
      </c>
      <c r="HN65" s="176">
        <f t="shared" si="329"/>
        <v>0</v>
      </c>
      <c r="HO65" s="176">
        <f t="shared" si="329"/>
        <v>0</v>
      </c>
      <c r="HP65" s="176">
        <f t="shared" si="329"/>
        <v>0</v>
      </c>
      <c r="HQ65" s="176">
        <f t="shared" si="329"/>
        <v>0</v>
      </c>
      <c r="HR65" s="176">
        <f t="shared" si="329"/>
        <v>0</v>
      </c>
      <c r="HS65" s="176">
        <f t="shared" si="329"/>
        <v>0</v>
      </c>
      <c r="HT65" s="176">
        <f t="shared" si="329"/>
        <v>0</v>
      </c>
      <c r="HU65" s="176">
        <f t="shared" si="329"/>
        <v>0</v>
      </c>
      <c r="HV65" s="176">
        <f t="shared" si="329"/>
        <v>0</v>
      </c>
      <c r="HW65" s="176">
        <f t="shared" si="329"/>
        <v>0</v>
      </c>
      <c r="HX65" s="176">
        <f t="shared" si="329"/>
        <v>0</v>
      </c>
      <c r="HY65" s="176">
        <f t="shared" si="329"/>
        <v>0</v>
      </c>
      <c r="HZ65" s="176">
        <f t="shared" si="329"/>
        <v>0</v>
      </c>
      <c r="IA65" s="176">
        <f t="shared" si="329"/>
        <v>0</v>
      </c>
      <c r="IB65" s="176">
        <f t="shared" si="329"/>
        <v>0</v>
      </c>
      <c r="IC65" s="176"/>
      <c r="ID65" s="176"/>
    </row>
    <row r="66" spans="1:238" s="144" customFormat="1">
      <c r="A66" s="185" t="s">
        <v>99</v>
      </c>
      <c r="B66" s="226">
        <f t="shared" si="219"/>
        <v>14823.646167213607</v>
      </c>
      <c r="C66" s="329">
        <f t="shared" si="220"/>
        <v>12229.159754618899</v>
      </c>
      <c r="D66" s="331">
        <f t="shared" si="225"/>
        <v>27052.805921832507</v>
      </c>
      <c r="E66" s="227">
        <f t="shared" si="82"/>
        <v>0</v>
      </c>
      <c r="F66" s="228">
        <f t="shared" si="83"/>
        <v>0</v>
      </c>
      <c r="G66" s="227">
        <f t="shared" si="84"/>
        <v>0</v>
      </c>
      <c r="H66" s="228">
        <f t="shared" si="85"/>
        <v>0</v>
      </c>
      <c r="I66" s="227">
        <f t="shared" si="226"/>
        <v>14823.646167213607</v>
      </c>
      <c r="J66" s="176">
        <f t="shared" si="227"/>
        <v>12229.159754618899</v>
      </c>
      <c r="K66" s="228">
        <f t="shared" si="228"/>
        <v>27052.805921832507</v>
      </c>
      <c r="L66" s="227">
        <f t="shared" si="86"/>
        <v>11858.916933770886</v>
      </c>
      <c r="M66" s="176">
        <f t="shared" si="87"/>
        <v>9783.3278036951197</v>
      </c>
      <c r="N66" s="228">
        <f t="shared" si="229"/>
        <v>21642.244737466004</v>
      </c>
      <c r="O66" s="330"/>
      <c r="P66" s="176">
        <f t="shared" ref="P66:Y72" si="387">IF(P$1&gt;VLOOKUP($A66,input,7,FALSE),0,IF(VLOOKUP($A66,input,2,FALSE)="R",(VLOOKUP($A66,input,5,FALSE)*VLOOKUP(P$1,CS_RATE,8,FALSE))/((1+Discount_Rate)^(P$1-1)),IF(VLOOKUP($A66,input,2,FALSE)="C",VLOOKUP($A66,input,5,FALSE)*VLOOKUP(P$1,CS_RATE,6,FALSE)/((1+Discount_Rate)^(P$1-1)),0)))</f>
        <v>31.805369140532797</v>
      </c>
      <c r="Q66" s="176">
        <f t="shared" si="387"/>
        <v>30.295177002436102</v>
      </c>
      <c r="R66" s="176">
        <f t="shared" si="387"/>
        <v>28.880324068995101</v>
      </c>
      <c r="S66" s="176">
        <f t="shared" si="387"/>
        <v>27.527681777815346</v>
      </c>
      <c r="T66" s="176">
        <f t="shared" si="387"/>
        <v>26.221659415717159</v>
      </c>
      <c r="U66" s="176">
        <f t="shared" si="387"/>
        <v>24.972821082580925</v>
      </c>
      <c r="V66" s="176">
        <f t="shared" si="387"/>
        <v>23.791195978429563</v>
      </c>
      <c r="W66" s="176">
        <f t="shared" si="387"/>
        <v>22.657126132426896</v>
      </c>
      <c r="X66" s="176">
        <f t="shared" si="387"/>
        <v>21.576048160642948</v>
      </c>
      <c r="Y66" s="176">
        <f t="shared" si="387"/>
        <v>20.545737856898977</v>
      </c>
      <c r="Z66" s="176">
        <f t="shared" ref="Z66:AI72" si="388">IF(Z$1&gt;VLOOKUP($A66,input,7,FALSE),0,IF(VLOOKUP($A66,input,2,FALSE)="R",(VLOOKUP($A66,input,5,FALSE)*VLOOKUP(Z$1,CS_RATE,8,FALSE))/((1+Discount_Rate)^(Z$1-1)),IF(VLOOKUP($A66,input,2,FALSE)="C",VLOOKUP($A66,input,5,FALSE)*VLOOKUP(Z$1,CS_RATE,6,FALSE)/((1+Discount_Rate)^(Z$1-1)),0)))</f>
        <v>19.566275800193516</v>
      </c>
      <c r="AA66" s="176">
        <f t="shared" si="388"/>
        <v>18.633506927602802</v>
      </c>
      <c r="AB66" s="176">
        <f t="shared" si="388"/>
        <v>0</v>
      </c>
      <c r="AC66" s="176">
        <f t="shared" si="388"/>
        <v>0</v>
      </c>
      <c r="AD66" s="176">
        <f t="shared" si="388"/>
        <v>0</v>
      </c>
      <c r="AE66" s="176">
        <f t="shared" si="388"/>
        <v>0</v>
      </c>
      <c r="AF66" s="176">
        <f t="shared" si="388"/>
        <v>0</v>
      </c>
      <c r="AG66" s="176">
        <f t="shared" si="388"/>
        <v>0</v>
      </c>
      <c r="AH66" s="176">
        <f t="shared" si="388"/>
        <v>0</v>
      </c>
      <c r="AI66" s="176">
        <f t="shared" si="388"/>
        <v>0</v>
      </c>
      <c r="AJ66" s="176">
        <f t="shared" ref="AJ66:AX72" si="389">IF(AJ$1&gt;VLOOKUP($A66,input,7,FALSE),0,IF(VLOOKUP($A66,input,2,FALSE)="R",(VLOOKUP($A66,input,5,FALSE)*VLOOKUP(AJ$1,CS_RATE,8,FALSE))/((1+Discount_Rate)^(AJ$1-1)),IF(VLOOKUP($A66,input,2,FALSE)="C",VLOOKUP($A66,input,5,FALSE)*VLOOKUP(AJ$1,CS_RATE,6,FALSE)/((1+Discount_Rate)^(AJ$1-1)),0)))</f>
        <v>0</v>
      </c>
      <c r="AK66" s="176">
        <f t="shared" si="389"/>
        <v>0</v>
      </c>
      <c r="AL66" s="176">
        <f t="shared" si="389"/>
        <v>0</v>
      </c>
      <c r="AM66" s="176">
        <f t="shared" si="389"/>
        <v>0</v>
      </c>
      <c r="AN66" s="176">
        <f t="shared" si="389"/>
        <v>0</v>
      </c>
      <c r="AO66" s="176">
        <f t="shared" si="389"/>
        <v>0</v>
      </c>
      <c r="AP66" s="176">
        <f t="shared" si="389"/>
        <v>0</v>
      </c>
      <c r="AQ66" s="176">
        <f t="shared" si="389"/>
        <v>0</v>
      </c>
      <c r="AR66" s="176">
        <f t="shared" si="389"/>
        <v>0</v>
      </c>
      <c r="AS66" s="176">
        <f t="shared" si="389"/>
        <v>0</v>
      </c>
      <c r="AT66" s="176">
        <f t="shared" si="389"/>
        <v>0</v>
      </c>
      <c r="AU66" s="176">
        <f t="shared" si="389"/>
        <v>0</v>
      </c>
      <c r="AV66" s="176">
        <f t="shared" si="389"/>
        <v>0</v>
      </c>
      <c r="AW66" s="176">
        <f t="shared" si="389"/>
        <v>0</v>
      </c>
      <c r="AX66" s="176">
        <f t="shared" si="389"/>
        <v>0</v>
      </c>
      <c r="AY66" s="187"/>
      <c r="AZ66" s="176">
        <f t="shared" ref="AZ66:BI72" si="390">IF(AZ$1&gt;VLOOKUP($A66,input,7,FALSE),0,IF(VLOOKUP($A66,input,2,FALSE)="R",(VLOOKUP($A66,input,6,FALSE)*VLOOKUP(AZ$1,CS_RATE,9,FALSE))/((1+Discount_Rate)^(AZ$1-1)),IF(VLOOKUP($A66,input,2,FALSE)="C",VLOOKUP($A66,input,6,FALSE)*VLOOKUP(AZ$1,CS_RATE,7,FALSE)/((1+Discount_Rate)^(AZ$1-1)),0)))</f>
        <v>26.238682162724128</v>
      </c>
      <c r="BA66" s="176">
        <f t="shared" si="390"/>
        <v>24.992809136032378</v>
      </c>
      <c r="BB66" s="176">
        <f t="shared" si="390"/>
        <v>23.825588712854028</v>
      </c>
      <c r="BC66" s="176">
        <f t="shared" si="390"/>
        <v>22.709690607684919</v>
      </c>
      <c r="BD66" s="176">
        <f t="shared" si="390"/>
        <v>21.63225284851007</v>
      </c>
      <c r="BE66" s="176">
        <f t="shared" si="390"/>
        <v>20.601990569490379</v>
      </c>
      <c r="BF66" s="176">
        <f t="shared" si="390"/>
        <v>19.62717762497368</v>
      </c>
      <c r="BG66" s="176">
        <f t="shared" si="390"/>
        <v>18.691596650952796</v>
      </c>
      <c r="BH66" s="176">
        <f t="shared" si="390"/>
        <v>17.799732727933218</v>
      </c>
      <c r="BI66" s="176">
        <f t="shared" si="390"/>
        <v>16.949750938082971</v>
      </c>
      <c r="BJ66" s="176">
        <f t="shared" ref="BJ66:BS72" si="391">IF(BJ$1&gt;VLOOKUP($A66,input,7,FALSE),0,IF(VLOOKUP($A66,input,2,FALSE)="R",(VLOOKUP($A66,input,6,FALSE)*VLOOKUP(BJ$1,CS_RATE,9,FALSE))/((1+Discount_Rate)^(BJ$1-1)),IF(VLOOKUP($A66,input,2,FALSE)="C",VLOOKUP($A66,input,6,FALSE)*VLOOKUP(BJ$1,CS_RATE,7,FALSE)/((1+Discount_Rate)^(BJ$1-1)),0)))</f>
        <v>16.141717757182366</v>
      </c>
      <c r="BK66" s="176">
        <f t="shared" si="391"/>
        <v>15.372205355957011</v>
      </c>
      <c r="BL66" s="176">
        <f t="shared" si="391"/>
        <v>0</v>
      </c>
      <c r="BM66" s="176">
        <f t="shared" si="391"/>
        <v>0</v>
      </c>
      <c r="BN66" s="176">
        <f t="shared" si="391"/>
        <v>0</v>
      </c>
      <c r="BO66" s="176">
        <f t="shared" si="391"/>
        <v>0</v>
      </c>
      <c r="BP66" s="176">
        <f t="shared" si="391"/>
        <v>0</v>
      </c>
      <c r="BQ66" s="176">
        <f t="shared" si="391"/>
        <v>0</v>
      </c>
      <c r="BR66" s="176">
        <f t="shared" si="391"/>
        <v>0</v>
      </c>
      <c r="BS66" s="176">
        <f t="shared" si="391"/>
        <v>0</v>
      </c>
      <c r="BT66" s="176">
        <f t="shared" ref="BT66:CH72" si="392">IF(BT$1&gt;VLOOKUP($A66,input,7,FALSE),0,IF(VLOOKUP($A66,input,2,FALSE)="R",(VLOOKUP($A66,input,6,FALSE)*VLOOKUP(BT$1,CS_RATE,9,FALSE))/((1+Discount_Rate)^(BT$1-1)),IF(VLOOKUP($A66,input,2,FALSE)="C",VLOOKUP($A66,input,6,FALSE)*VLOOKUP(BT$1,CS_RATE,7,FALSE)/((1+Discount_Rate)^(BT$1-1)),0)))</f>
        <v>0</v>
      </c>
      <c r="BU66" s="176">
        <f t="shared" si="392"/>
        <v>0</v>
      </c>
      <c r="BV66" s="176">
        <f t="shared" si="392"/>
        <v>0</v>
      </c>
      <c r="BW66" s="176">
        <f t="shared" si="392"/>
        <v>0</v>
      </c>
      <c r="BX66" s="176">
        <f t="shared" si="392"/>
        <v>0</v>
      </c>
      <c r="BY66" s="176">
        <f t="shared" si="392"/>
        <v>0</v>
      </c>
      <c r="BZ66" s="176">
        <f t="shared" si="392"/>
        <v>0</v>
      </c>
      <c r="CA66" s="176">
        <f t="shared" si="392"/>
        <v>0</v>
      </c>
      <c r="CB66" s="176">
        <f t="shared" si="392"/>
        <v>0</v>
      </c>
      <c r="CC66" s="176">
        <f t="shared" si="392"/>
        <v>0</v>
      </c>
      <c r="CD66" s="176">
        <f t="shared" si="392"/>
        <v>0</v>
      </c>
      <c r="CE66" s="176">
        <f t="shared" si="392"/>
        <v>0</v>
      </c>
      <c r="CF66" s="176">
        <f t="shared" si="392"/>
        <v>0</v>
      </c>
      <c r="CG66" s="176">
        <f t="shared" si="392"/>
        <v>0</v>
      </c>
      <c r="CH66" s="176">
        <f t="shared" si="392"/>
        <v>0</v>
      </c>
      <c r="CJ66" s="176">
        <v>0</v>
      </c>
      <c r="CK66" s="176">
        <f t="shared" ref="CK66:CT72" si="393">IF(CK$1-1&gt;VLOOKUP($A66,input,7,FALSE),0,IF(VLOOKUP($A66,input,2,FALSE)="R",(VLOOKUP($A66,input,19,FALSE)*VLOOKUP(CK$1,CS_RATE,8,FALSE))/((1+Discount_Rate)^(CK$1-1)),IF(VLOOKUP($A66,input,2,FALSE)="C",VLOOKUP($A66,input,19,FALSE)*VLOOKUP(CK$1,CS_RATE,6,FALSE)/((1+Discount_Rate)^(CK$1-1)),0)))</f>
        <v>30.295177002436102</v>
      </c>
      <c r="CL66" s="176">
        <f t="shared" si="393"/>
        <v>28.880324068995101</v>
      </c>
      <c r="CM66" s="176">
        <f t="shared" si="393"/>
        <v>27.527681777815346</v>
      </c>
      <c r="CN66" s="176">
        <f t="shared" si="393"/>
        <v>26.221659415717159</v>
      </c>
      <c r="CO66" s="176">
        <f t="shared" si="393"/>
        <v>24.972821082580925</v>
      </c>
      <c r="CP66" s="176">
        <f t="shared" si="393"/>
        <v>23.791195978429563</v>
      </c>
      <c r="CQ66" s="176">
        <f t="shared" si="393"/>
        <v>22.657126132426896</v>
      </c>
      <c r="CR66" s="176">
        <f t="shared" si="393"/>
        <v>21.576048160642948</v>
      </c>
      <c r="CS66" s="176">
        <f t="shared" si="393"/>
        <v>20.545737856898977</v>
      </c>
      <c r="CT66" s="176">
        <f t="shared" si="393"/>
        <v>19.566275800193516</v>
      </c>
      <c r="CU66" s="176">
        <f t="shared" ref="CU66:DD72" si="394">IF(CU$1-1&gt;VLOOKUP($A66,input,7,FALSE),0,IF(VLOOKUP($A66,input,2,FALSE)="R",(VLOOKUP($A66,input,19,FALSE)*VLOOKUP(CU$1,CS_RATE,8,FALSE))/((1+Discount_Rate)^(CU$1-1)),IF(VLOOKUP($A66,input,2,FALSE)="C",VLOOKUP($A66,input,19,FALSE)*VLOOKUP(CU$1,CS_RATE,6,FALSE)/((1+Discount_Rate)^(CU$1-1)),0)))</f>
        <v>18.633506927602802</v>
      </c>
      <c r="CV66" s="176">
        <f t="shared" si="394"/>
        <v>17.74665747052963</v>
      </c>
      <c r="CW66" s="176">
        <f t="shared" si="394"/>
        <v>0</v>
      </c>
      <c r="CX66" s="176">
        <f t="shared" si="394"/>
        <v>0</v>
      </c>
      <c r="CY66" s="176">
        <f t="shared" si="394"/>
        <v>0</v>
      </c>
      <c r="CZ66" s="176">
        <f t="shared" si="394"/>
        <v>0</v>
      </c>
      <c r="DA66" s="176">
        <f t="shared" si="394"/>
        <v>0</v>
      </c>
      <c r="DB66" s="176">
        <f t="shared" si="394"/>
        <v>0</v>
      </c>
      <c r="DC66" s="176">
        <f t="shared" si="394"/>
        <v>0</v>
      </c>
      <c r="DD66" s="176">
        <f t="shared" si="394"/>
        <v>0</v>
      </c>
      <c r="DE66" s="176">
        <f t="shared" ref="DE66:DS72" si="395">IF(DE$1-1&gt;VLOOKUP($A66,input,7,FALSE),0,IF(VLOOKUP($A66,input,2,FALSE)="R",(VLOOKUP($A66,input,19,FALSE)*VLOOKUP(DE$1,CS_RATE,8,FALSE))/((1+Discount_Rate)^(DE$1-1)),IF(VLOOKUP($A66,input,2,FALSE)="C",VLOOKUP($A66,input,19,FALSE)*VLOOKUP(DE$1,CS_RATE,6,FALSE)/((1+Discount_Rate)^(DE$1-1)),0)))</f>
        <v>0</v>
      </c>
      <c r="DF66" s="176">
        <f t="shared" si="395"/>
        <v>0</v>
      </c>
      <c r="DG66" s="176">
        <f t="shared" si="395"/>
        <v>0</v>
      </c>
      <c r="DH66" s="176">
        <f t="shared" si="395"/>
        <v>0</v>
      </c>
      <c r="DI66" s="176">
        <f t="shared" si="395"/>
        <v>0</v>
      </c>
      <c r="DJ66" s="176">
        <f t="shared" si="395"/>
        <v>0</v>
      </c>
      <c r="DK66" s="176">
        <f t="shared" si="395"/>
        <v>0</v>
      </c>
      <c r="DL66" s="176">
        <f t="shared" si="395"/>
        <v>0</v>
      </c>
      <c r="DM66" s="176">
        <f t="shared" si="395"/>
        <v>0</v>
      </c>
      <c r="DN66" s="176">
        <f t="shared" si="395"/>
        <v>0</v>
      </c>
      <c r="DO66" s="176">
        <f t="shared" si="395"/>
        <v>0</v>
      </c>
      <c r="DP66" s="176">
        <f t="shared" si="395"/>
        <v>0</v>
      </c>
      <c r="DQ66" s="176">
        <f t="shared" si="395"/>
        <v>0</v>
      </c>
      <c r="DR66" s="176">
        <f t="shared" si="395"/>
        <v>0</v>
      </c>
      <c r="DS66" s="176">
        <f t="shared" si="395"/>
        <v>0</v>
      </c>
      <c r="DT66" s="187"/>
      <c r="DU66" s="176">
        <v>0</v>
      </c>
      <c r="DV66" s="176">
        <f t="shared" ref="DV66:EE72" si="396">IF(DV$1-1&gt;VLOOKUP($A66,input,7,FALSE),0,IF(VLOOKUP($A66,input,2,FALSE)="R",(VLOOKUP($A66,input,20,FALSE)*VLOOKUP(DV$1,CS_RATE,9,FALSE))/((1+Discount_Rate)^(DV$1-1)),IF(VLOOKUP($A66,input,2,FALSE)="C",VLOOKUP($A66,input,20,FALSE)*VLOOKUP(DV$1,CS_RATE,7,FALSE)/((1+Discount_Rate)^(DV$1-1)),0)))</f>
        <v>24.992809136032378</v>
      </c>
      <c r="DW66" s="176">
        <f t="shared" si="396"/>
        <v>23.825588712854028</v>
      </c>
      <c r="DX66" s="176">
        <f t="shared" si="396"/>
        <v>22.709690607684919</v>
      </c>
      <c r="DY66" s="176">
        <f t="shared" si="396"/>
        <v>21.63225284851007</v>
      </c>
      <c r="DZ66" s="176">
        <f t="shared" si="396"/>
        <v>20.601990569490379</v>
      </c>
      <c r="EA66" s="176">
        <f t="shared" si="396"/>
        <v>19.62717762497368</v>
      </c>
      <c r="EB66" s="176">
        <f t="shared" si="396"/>
        <v>18.691596650952796</v>
      </c>
      <c r="EC66" s="176">
        <f t="shared" si="396"/>
        <v>17.799732727933218</v>
      </c>
      <c r="ED66" s="176">
        <f t="shared" si="396"/>
        <v>16.949750938082971</v>
      </c>
      <c r="EE66" s="176">
        <f t="shared" si="396"/>
        <v>16.141717757182366</v>
      </c>
      <c r="EF66" s="176">
        <f t="shared" ref="EF66:EO72" si="397">IF(EF$1-1&gt;VLOOKUP($A66,input,7,FALSE),0,IF(VLOOKUP($A66,input,2,FALSE)="R",(VLOOKUP($A66,input,20,FALSE)*VLOOKUP(EF$1,CS_RATE,9,FALSE))/((1+Discount_Rate)^(EF$1-1)),IF(VLOOKUP($A66,input,2,FALSE)="C",VLOOKUP($A66,input,20,FALSE)*VLOOKUP(EF$1,CS_RATE,7,FALSE)/((1+Discount_Rate)^(EF$1-1)),0)))</f>
        <v>15.372205355957011</v>
      </c>
      <c r="EG66" s="176">
        <f t="shared" si="397"/>
        <v>14.640575393496603</v>
      </c>
      <c r="EH66" s="176">
        <f t="shared" si="397"/>
        <v>0</v>
      </c>
      <c r="EI66" s="176">
        <f t="shared" si="397"/>
        <v>0</v>
      </c>
      <c r="EJ66" s="176">
        <f t="shared" si="397"/>
        <v>0</v>
      </c>
      <c r="EK66" s="176">
        <f t="shared" si="397"/>
        <v>0</v>
      </c>
      <c r="EL66" s="176">
        <f t="shared" si="397"/>
        <v>0</v>
      </c>
      <c r="EM66" s="176">
        <f t="shared" si="397"/>
        <v>0</v>
      </c>
      <c r="EN66" s="176">
        <f t="shared" si="397"/>
        <v>0</v>
      </c>
      <c r="EO66" s="176">
        <f t="shared" si="397"/>
        <v>0</v>
      </c>
      <c r="EP66" s="176">
        <f t="shared" ref="EP66:FD72" si="398">IF(EP$1-1&gt;VLOOKUP($A66,input,7,FALSE),0,IF(VLOOKUP($A66,input,2,FALSE)="R",(VLOOKUP($A66,input,20,FALSE)*VLOOKUP(EP$1,CS_RATE,9,FALSE))/((1+Discount_Rate)^(EP$1-1)),IF(VLOOKUP($A66,input,2,FALSE)="C",VLOOKUP($A66,input,20,FALSE)*VLOOKUP(EP$1,CS_RATE,7,FALSE)/((1+Discount_Rate)^(EP$1-1)),0)))</f>
        <v>0</v>
      </c>
      <c r="EQ66" s="176">
        <f t="shared" si="398"/>
        <v>0</v>
      </c>
      <c r="ER66" s="176">
        <f t="shared" si="398"/>
        <v>0</v>
      </c>
      <c r="ES66" s="176">
        <f t="shared" si="398"/>
        <v>0</v>
      </c>
      <c r="ET66" s="176">
        <f t="shared" si="398"/>
        <v>0</v>
      </c>
      <c r="EU66" s="176">
        <f t="shared" si="398"/>
        <v>0</v>
      </c>
      <c r="EV66" s="176">
        <f t="shared" si="398"/>
        <v>0</v>
      </c>
      <c r="EW66" s="176">
        <f t="shared" si="398"/>
        <v>0</v>
      </c>
      <c r="EX66" s="176">
        <f t="shared" si="398"/>
        <v>0</v>
      </c>
      <c r="EY66" s="176">
        <f t="shared" si="398"/>
        <v>0</v>
      </c>
      <c r="EZ66" s="176">
        <f t="shared" si="398"/>
        <v>0</v>
      </c>
      <c r="FA66" s="176">
        <f t="shared" si="398"/>
        <v>0</v>
      </c>
      <c r="FB66" s="176">
        <f t="shared" si="398"/>
        <v>0</v>
      </c>
      <c r="FC66" s="176">
        <f t="shared" si="398"/>
        <v>0</v>
      </c>
      <c r="FD66" s="176">
        <f t="shared" si="398"/>
        <v>0</v>
      </c>
      <c r="FF66" s="176">
        <v>0</v>
      </c>
      <c r="FG66" s="176">
        <v>0</v>
      </c>
      <c r="FH66" s="176">
        <f t="shared" ref="FH66:FQ72" si="399">IF(FH$1-2&gt;VLOOKUP($A66,input,7,FALSE),0,IF(VLOOKUP($A66,input,2,FALSE)="R",(VLOOKUP($A66,input,33,FALSE)*VLOOKUP(FH$1,CS_RATE,8,FALSE))/((1+Discount_Rate)^(FH$1-1)),IF(VLOOKUP($A66,input,2,FALSE)="C",VLOOKUP($A66,input,33,FALSE)*VLOOKUP(FH$1,CS_RATE,6,FALSE)/((1+Discount_Rate)^(FH$1-1)),0)))</f>
        <v>28.880324068995101</v>
      </c>
      <c r="FI66" s="176">
        <f t="shared" si="399"/>
        <v>27.527681777815346</v>
      </c>
      <c r="FJ66" s="176">
        <f t="shared" si="399"/>
        <v>26.221659415717159</v>
      </c>
      <c r="FK66" s="176">
        <f t="shared" si="399"/>
        <v>24.972821082580925</v>
      </c>
      <c r="FL66" s="176">
        <f t="shared" si="399"/>
        <v>23.791195978429563</v>
      </c>
      <c r="FM66" s="176">
        <f t="shared" si="399"/>
        <v>22.657126132426896</v>
      </c>
      <c r="FN66" s="176">
        <f t="shared" si="399"/>
        <v>21.576048160642948</v>
      </c>
      <c r="FO66" s="176">
        <f t="shared" si="399"/>
        <v>20.545737856898977</v>
      </c>
      <c r="FP66" s="176">
        <f t="shared" si="399"/>
        <v>19.566275800193516</v>
      </c>
      <c r="FQ66" s="176">
        <f t="shared" si="399"/>
        <v>18.633506927602802</v>
      </c>
      <c r="FR66" s="176">
        <f t="shared" ref="FR66:GA72" si="400">IF(FR$1-2&gt;VLOOKUP($A66,input,7,FALSE),0,IF(VLOOKUP($A66,input,2,FALSE)="R",(VLOOKUP($A66,input,33,FALSE)*VLOOKUP(FR$1,CS_RATE,8,FALSE))/((1+Discount_Rate)^(FR$1-1)),IF(VLOOKUP($A66,input,2,FALSE)="C",VLOOKUP($A66,input,33,FALSE)*VLOOKUP(FR$1,CS_RATE,6,FALSE)/((1+Discount_Rate)^(FR$1-1)),0)))</f>
        <v>17.74665747052963</v>
      </c>
      <c r="FS66" s="176">
        <f t="shared" si="400"/>
        <v>16.902017027710553</v>
      </c>
      <c r="FT66" s="176">
        <f t="shared" si="400"/>
        <v>0</v>
      </c>
      <c r="FU66" s="176">
        <f t="shared" si="400"/>
        <v>0</v>
      </c>
      <c r="FV66" s="176">
        <f t="shared" si="400"/>
        <v>0</v>
      </c>
      <c r="FW66" s="176">
        <f t="shared" si="400"/>
        <v>0</v>
      </c>
      <c r="FX66" s="176">
        <f t="shared" si="400"/>
        <v>0</v>
      </c>
      <c r="FY66" s="176">
        <f t="shared" si="400"/>
        <v>0</v>
      </c>
      <c r="FZ66" s="176">
        <f t="shared" si="400"/>
        <v>0</v>
      </c>
      <c r="GA66" s="176">
        <f t="shared" si="400"/>
        <v>0</v>
      </c>
      <c r="GB66" s="176">
        <f t="shared" ref="GB66:GP72" si="401">IF(GB$1-2&gt;VLOOKUP($A66,input,7,FALSE),0,IF(VLOOKUP($A66,input,2,FALSE)="R",(VLOOKUP($A66,input,33,FALSE)*VLOOKUP(GB$1,CS_RATE,8,FALSE))/((1+Discount_Rate)^(GB$1-1)),IF(VLOOKUP($A66,input,2,FALSE)="C",VLOOKUP($A66,input,33,FALSE)*VLOOKUP(GB$1,CS_RATE,6,FALSE)/((1+Discount_Rate)^(GB$1-1)),0)))</f>
        <v>0</v>
      </c>
      <c r="GC66" s="176">
        <f t="shared" si="401"/>
        <v>0</v>
      </c>
      <c r="GD66" s="176">
        <f t="shared" si="401"/>
        <v>0</v>
      </c>
      <c r="GE66" s="176">
        <f t="shared" si="401"/>
        <v>0</v>
      </c>
      <c r="GF66" s="176">
        <f t="shared" si="401"/>
        <v>0</v>
      </c>
      <c r="GG66" s="176">
        <f t="shared" si="401"/>
        <v>0</v>
      </c>
      <c r="GH66" s="176">
        <f t="shared" si="401"/>
        <v>0</v>
      </c>
      <c r="GI66" s="176">
        <f t="shared" si="401"/>
        <v>0</v>
      </c>
      <c r="GJ66" s="176">
        <f t="shared" si="401"/>
        <v>0</v>
      </c>
      <c r="GK66" s="176">
        <f t="shared" si="401"/>
        <v>0</v>
      </c>
      <c r="GL66" s="176">
        <f t="shared" si="401"/>
        <v>0</v>
      </c>
      <c r="GM66" s="176">
        <f t="shared" si="401"/>
        <v>0</v>
      </c>
      <c r="GN66" s="176">
        <f t="shared" si="401"/>
        <v>0</v>
      </c>
      <c r="GO66" s="176">
        <f t="shared" si="401"/>
        <v>0</v>
      </c>
      <c r="GP66" s="176">
        <f t="shared" si="401"/>
        <v>0</v>
      </c>
      <c r="GQ66" s="187"/>
      <c r="GR66" s="176">
        <v>0</v>
      </c>
      <c r="GS66" s="176">
        <v>0</v>
      </c>
      <c r="GT66" s="176">
        <f t="shared" ref="GT66:HC72" si="402">IF(GT$1-2&gt;VLOOKUP($A66,input,7,FALSE),0,IF(VLOOKUP($A66,input,2,FALSE)="R",(VLOOKUP($A66,input,34,FALSE)*VLOOKUP(GT$1,CS_RATE,9,FALSE))/((1+Discount_Rate)^(GT$1-1)),IF(VLOOKUP($A66,input,2,FALSE)="C",VLOOKUP($A66,input,34,FALSE)*VLOOKUP(GT$1,CS_RATE,7,FALSE)/((1+Discount_Rate)^(GT$1-1)),0)))</f>
        <v>23.825588712854028</v>
      </c>
      <c r="GU66" s="176">
        <f t="shared" si="402"/>
        <v>22.709690607684919</v>
      </c>
      <c r="GV66" s="176">
        <f t="shared" si="402"/>
        <v>21.63225284851007</v>
      </c>
      <c r="GW66" s="176">
        <f t="shared" si="402"/>
        <v>20.601990569490379</v>
      </c>
      <c r="GX66" s="176">
        <f t="shared" si="402"/>
        <v>19.62717762497368</v>
      </c>
      <c r="GY66" s="176">
        <f t="shared" si="402"/>
        <v>18.691596650952796</v>
      </c>
      <c r="GZ66" s="176">
        <f t="shared" si="402"/>
        <v>17.799732727933218</v>
      </c>
      <c r="HA66" s="176">
        <f t="shared" si="402"/>
        <v>16.949750938082971</v>
      </c>
      <c r="HB66" s="176">
        <f t="shared" si="402"/>
        <v>16.141717757182366</v>
      </c>
      <c r="HC66" s="176">
        <f t="shared" si="402"/>
        <v>15.372205355957011</v>
      </c>
      <c r="HD66" s="176">
        <f t="shared" ref="HD66:HM72" si="403">IF(HD$1-2&gt;VLOOKUP($A66,input,7,FALSE),0,IF(VLOOKUP($A66,input,2,FALSE)="R",(VLOOKUP($A66,input,34,FALSE)*VLOOKUP(HD$1,CS_RATE,9,FALSE))/((1+Discount_Rate)^(HD$1-1)),IF(VLOOKUP($A66,input,2,FALSE)="C",VLOOKUP($A66,input,34,FALSE)*VLOOKUP(HD$1,CS_RATE,7,FALSE)/((1+Discount_Rate)^(HD$1-1)),0)))</f>
        <v>14.640575393496603</v>
      </c>
      <c r="HE66" s="176">
        <f t="shared" si="403"/>
        <v>13.943766875947635</v>
      </c>
      <c r="HF66" s="176">
        <f t="shared" si="403"/>
        <v>0</v>
      </c>
      <c r="HG66" s="176">
        <f t="shared" si="403"/>
        <v>0</v>
      </c>
      <c r="HH66" s="176">
        <f t="shared" si="403"/>
        <v>0</v>
      </c>
      <c r="HI66" s="176">
        <f t="shared" si="403"/>
        <v>0</v>
      </c>
      <c r="HJ66" s="176">
        <f t="shared" si="403"/>
        <v>0</v>
      </c>
      <c r="HK66" s="176">
        <f t="shared" si="403"/>
        <v>0</v>
      </c>
      <c r="HL66" s="176">
        <f t="shared" si="403"/>
        <v>0</v>
      </c>
      <c r="HM66" s="176">
        <f t="shared" si="403"/>
        <v>0</v>
      </c>
      <c r="HN66" s="176">
        <f t="shared" ref="HN66:IB72" si="404">IF(HN$1-2&gt;VLOOKUP($A66,input,7,FALSE),0,IF(VLOOKUP($A66,input,2,FALSE)="R",(VLOOKUP($A66,input,34,FALSE)*VLOOKUP(HN$1,CS_RATE,9,FALSE))/((1+Discount_Rate)^(HN$1-1)),IF(VLOOKUP($A66,input,2,FALSE)="C",VLOOKUP($A66,input,34,FALSE)*VLOOKUP(HN$1,CS_RATE,7,FALSE)/((1+Discount_Rate)^(HN$1-1)),0)))</f>
        <v>0</v>
      </c>
      <c r="HO66" s="176">
        <f t="shared" si="404"/>
        <v>0</v>
      </c>
      <c r="HP66" s="176">
        <f t="shared" si="404"/>
        <v>0</v>
      </c>
      <c r="HQ66" s="176">
        <f t="shared" si="404"/>
        <v>0</v>
      </c>
      <c r="HR66" s="176">
        <f t="shared" si="404"/>
        <v>0</v>
      </c>
      <c r="HS66" s="176">
        <f t="shared" si="404"/>
        <v>0</v>
      </c>
      <c r="HT66" s="176">
        <f t="shared" si="404"/>
        <v>0</v>
      </c>
      <c r="HU66" s="176">
        <f t="shared" si="404"/>
        <v>0</v>
      </c>
      <c r="HV66" s="176">
        <f t="shared" si="404"/>
        <v>0</v>
      </c>
      <c r="HW66" s="176">
        <f t="shared" si="404"/>
        <v>0</v>
      </c>
      <c r="HX66" s="176">
        <f t="shared" si="404"/>
        <v>0</v>
      </c>
      <c r="HY66" s="176">
        <f t="shared" si="404"/>
        <v>0</v>
      </c>
      <c r="HZ66" s="176">
        <f t="shared" si="404"/>
        <v>0</v>
      </c>
      <c r="IA66" s="176">
        <f t="shared" si="404"/>
        <v>0</v>
      </c>
      <c r="IB66" s="176">
        <f t="shared" si="404"/>
        <v>0</v>
      </c>
      <c r="IC66" s="176"/>
      <c r="ID66" s="176"/>
    </row>
    <row r="67" spans="1:238" s="144" customFormat="1">
      <c r="A67" s="185" t="s">
        <v>77</v>
      </c>
      <c r="B67" s="226">
        <f t="shared" si="219"/>
        <v>14763.22367452829</v>
      </c>
      <c r="C67" s="329">
        <f t="shared" si="220"/>
        <v>12211.062852760495</v>
      </c>
      <c r="D67" s="331">
        <f t="shared" si="225"/>
        <v>26974.286527288787</v>
      </c>
      <c r="E67" s="227">
        <f t="shared" si="82"/>
        <v>0</v>
      </c>
      <c r="F67" s="228">
        <f t="shared" si="83"/>
        <v>0</v>
      </c>
      <c r="G67" s="227">
        <f t="shared" si="84"/>
        <v>0</v>
      </c>
      <c r="H67" s="228">
        <f t="shared" si="85"/>
        <v>0</v>
      </c>
      <c r="I67" s="227">
        <f t="shared" si="226"/>
        <v>14763.22367452829</v>
      </c>
      <c r="J67" s="176">
        <f t="shared" si="227"/>
        <v>12211.062852760495</v>
      </c>
      <c r="K67" s="228">
        <f t="shared" si="228"/>
        <v>26974.286527288787</v>
      </c>
      <c r="L67" s="227">
        <f t="shared" si="86"/>
        <v>11810.578939622632</v>
      </c>
      <c r="M67" s="176">
        <f t="shared" si="87"/>
        <v>9768.8502822083956</v>
      </c>
      <c r="N67" s="228">
        <f t="shared" si="229"/>
        <v>21579.429221831029</v>
      </c>
      <c r="O67" s="330"/>
      <c r="P67" s="176">
        <f t="shared" si="387"/>
        <v>0.22524775105605294</v>
      </c>
      <c r="Q67" s="176">
        <f t="shared" si="387"/>
        <v>0.21455246934855962</v>
      </c>
      <c r="R67" s="176">
        <f t="shared" si="387"/>
        <v>0.20453238626370393</v>
      </c>
      <c r="S67" s="176">
        <f t="shared" si="387"/>
        <v>0.1949528831073245</v>
      </c>
      <c r="T67" s="176">
        <f t="shared" si="387"/>
        <v>0.18570354540614278</v>
      </c>
      <c r="U67" s="176">
        <f t="shared" si="387"/>
        <v>0.17685918882192567</v>
      </c>
      <c r="V67" s="176">
        <f t="shared" si="387"/>
        <v>0.16849084081988111</v>
      </c>
      <c r="W67" s="176">
        <f t="shared" si="387"/>
        <v>0.16045928233603243</v>
      </c>
      <c r="X67" s="176">
        <f t="shared" si="387"/>
        <v>0.15280301584893027</v>
      </c>
      <c r="Y67" s="176">
        <f t="shared" si="387"/>
        <v>0.14550628938168575</v>
      </c>
      <c r="Z67" s="176">
        <f t="shared" si="388"/>
        <v>0.13856967360015468</v>
      </c>
      <c r="AA67" s="176">
        <f t="shared" si="388"/>
        <v>0.13196374207086486</v>
      </c>
      <c r="AB67" s="176">
        <f t="shared" si="388"/>
        <v>0.1256830149128694</v>
      </c>
      <c r="AC67" s="176">
        <f t="shared" si="388"/>
        <v>0.11970121481630877</v>
      </c>
      <c r="AD67" s="176">
        <f t="shared" si="388"/>
        <v>0.11400411454509861</v>
      </c>
      <c r="AE67" s="176">
        <f t="shared" si="388"/>
        <v>0.10857816399906062</v>
      </c>
      <c r="AF67" s="176">
        <f t="shared" si="388"/>
        <v>0.10341045798608649</v>
      </c>
      <c r="AG67" s="176">
        <f t="shared" si="388"/>
        <v>9.8488705528163759E-2</v>
      </c>
      <c r="AH67" s="176">
        <f t="shared" si="388"/>
        <v>9.3801200628261999E-2</v>
      </c>
      <c r="AI67" s="176">
        <f t="shared" si="388"/>
        <v>8.9336794428548957E-2</v>
      </c>
      <c r="AJ67" s="176">
        <f t="shared" si="389"/>
        <v>0</v>
      </c>
      <c r="AK67" s="176">
        <f t="shared" si="389"/>
        <v>0</v>
      </c>
      <c r="AL67" s="176">
        <f t="shared" si="389"/>
        <v>0</v>
      </c>
      <c r="AM67" s="176">
        <f t="shared" si="389"/>
        <v>0</v>
      </c>
      <c r="AN67" s="176">
        <f t="shared" si="389"/>
        <v>0</v>
      </c>
      <c r="AO67" s="176">
        <f t="shared" si="389"/>
        <v>0</v>
      </c>
      <c r="AP67" s="176">
        <f t="shared" si="389"/>
        <v>0</v>
      </c>
      <c r="AQ67" s="176">
        <f t="shared" si="389"/>
        <v>0</v>
      </c>
      <c r="AR67" s="176">
        <f t="shared" si="389"/>
        <v>0</v>
      </c>
      <c r="AS67" s="176">
        <f t="shared" si="389"/>
        <v>0</v>
      </c>
      <c r="AT67" s="176">
        <f t="shared" si="389"/>
        <v>0</v>
      </c>
      <c r="AU67" s="176">
        <f t="shared" si="389"/>
        <v>0</v>
      </c>
      <c r="AV67" s="176">
        <f t="shared" si="389"/>
        <v>0</v>
      </c>
      <c r="AW67" s="176">
        <f t="shared" si="389"/>
        <v>0</v>
      </c>
      <c r="AX67" s="176">
        <f t="shared" si="389"/>
        <v>0</v>
      </c>
      <c r="AY67" s="187"/>
      <c r="AZ67" s="176">
        <f t="shared" si="390"/>
        <v>0.18630852625595651</v>
      </c>
      <c r="BA67" s="176">
        <f t="shared" si="390"/>
        <v>0.1774621685743675</v>
      </c>
      <c r="BB67" s="176">
        <f t="shared" si="390"/>
        <v>0.16917428599285772</v>
      </c>
      <c r="BC67" s="176">
        <f t="shared" si="390"/>
        <v>0.16125081902387919</v>
      </c>
      <c r="BD67" s="176">
        <f t="shared" si="390"/>
        <v>0.15360044086084929</v>
      </c>
      <c r="BE67" s="176">
        <f t="shared" si="390"/>
        <v>0.14628503356749253</v>
      </c>
      <c r="BF67" s="176">
        <f t="shared" si="390"/>
        <v>0.13936334588737925</v>
      </c>
      <c r="BG67" s="176">
        <f t="shared" si="390"/>
        <v>0.13272022595544258</v>
      </c>
      <c r="BH67" s="176">
        <f t="shared" si="390"/>
        <v>0.12638752021633004</v>
      </c>
      <c r="BI67" s="176">
        <f t="shared" si="390"/>
        <v>0.12035219978257856</v>
      </c>
      <c r="BJ67" s="176">
        <f t="shared" si="391"/>
        <v>0.11461473666740071</v>
      </c>
      <c r="BK67" s="176">
        <f t="shared" si="391"/>
        <v>0.10915079146928207</v>
      </c>
      <c r="BL67" s="176">
        <f t="shared" si="391"/>
        <v>0.10395583163001292</v>
      </c>
      <c r="BM67" s="176">
        <f t="shared" si="391"/>
        <v>9.9008122473659935E-2</v>
      </c>
      <c r="BN67" s="176">
        <f t="shared" si="391"/>
        <v>9.4295896267248477E-2</v>
      </c>
      <c r="BO67" s="176">
        <f t="shared" si="391"/>
        <v>8.9807945355283664E-2</v>
      </c>
      <c r="BP67" s="176">
        <f t="shared" si="391"/>
        <v>8.5533595503232668E-2</v>
      </c>
      <c r="BQ67" s="176">
        <f t="shared" si="391"/>
        <v>8.1462680509706162E-2</v>
      </c>
      <c r="BR67" s="176">
        <f t="shared" si="391"/>
        <v>7.7585518026956471E-2</v>
      </c>
      <c r="BS67" s="176">
        <f t="shared" si="391"/>
        <v>7.3892886532182914E-2</v>
      </c>
      <c r="BT67" s="176">
        <f t="shared" si="392"/>
        <v>0</v>
      </c>
      <c r="BU67" s="176">
        <f t="shared" si="392"/>
        <v>0</v>
      </c>
      <c r="BV67" s="176">
        <f t="shared" si="392"/>
        <v>0</v>
      </c>
      <c r="BW67" s="176">
        <f t="shared" si="392"/>
        <v>0</v>
      </c>
      <c r="BX67" s="176">
        <f t="shared" si="392"/>
        <v>0</v>
      </c>
      <c r="BY67" s="176">
        <f t="shared" si="392"/>
        <v>0</v>
      </c>
      <c r="BZ67" s="176">
        <f t="shared" si="392"/>
        <v>0</v>
      </c>
      <c r="CA67" s="176">
        <f t="shared" si="392"/>
        <v>0</v>
      </c>
      <c r="CB67" s="176">
        <f t="shared" si="392"/>
        <v>0</v>
      </c>
      <c r="CC67" s="176">
        <f t="shared" si="392"/>
        <v>0</v>
      </c>
      <c r="CD67" s="176">
        <f t="shared" si="392"/>
        <v>0</v>
      </c>
      <c r="CE67" s="176">
        <f t="shared" si="392"/>
        <v>0</v>
      </c>
      <c r="CF67" s="176">
        <f t="shared" si="392"/>
        <v>0</v>
      </c>
      <c r="CG67" s="176">
        <f t="shared" si="392"/>
        <v>0</v>
      </c>
      <c r="CH67" s="176">
        <f t="shared" si="392"/>
        <v>0</v>
      </c>
      <c r="CJ67" s="176">
        <v>0</v>
      </c>
      <c r="CK67" s="176">
        <f t="shared" si="393"/>
        <v>0.21455246934855962</v>
      </c>
      <c r="CL67" s="176">
        <f t="shared" si="393"/>
        <v>0.20453238626370393</v>
      </c>
      <c r="CM67" s="176">
        <f t="shared" si="393"/>
        <v>0.1949528831073245</v>
      </c>
      <c r="CN67" s="176">
        <f t="shared" si="393"/>
        <v>0.18570354540614278</v>
      </c>
      <c r="CO67" s="176">
        <f t="shared" si="393"/>
        <v>0.17685918882192567</v>
      </c>
      <c r="CP67" s="176">
        <f t="shared" si="393"/>
        <v>0.16849084081988111</v>
      </c>
      <c r="CQ67" s="176">
        <f t="shared" si="393"/>
        <v>0.16045928233603243</v>
      </c>
      <c r="CR67" s="176">
        <f t="shared" si="393"/>
        <v>0.15280301584893027</v>
      </c>
      <c r="CS67" s="176">
        <f t="shared" si="393"/>
        <v>0.14550628938168575</v>
      </c>
      <c r="CT67" s="176">
        <f t="shared" si="393"/>
        <v>0.13856967360015468</v>
      </c>
      <c r="CU67" s="176">
        <f t="shared" si="394"/>
        <v>0.13196374207086486</v>
      </c>
      <c r="CV67" s="176">
        <f t="shared" si="394"/>
        <v>0.1256830149128694</v>
      </c>
      <c r="CW67" s="176">
        <f t="shared" si="394"/>
        <v>0.11970121481630877</v>
      </c>
      <c r="CX67" s="176">
        <f t="shared" si="394"/>
        <v>0.11400411454509861</v>
      </c>
      <c r="CY67" s="176">
        <f t="shared" si="394"/>
        <v>0.10857816399906062</v>
      </c>
      <c r="CZ67" s="176">
        <f t="shared" si="394"/>
        <v>0.10341045798608649</v>
      </c>
      <c r="DA67" s="176">
        <f t="shared" si="394"/>
        <v>9.8488705528163759E-2</v>
      </c>
      <c r="DB67" s="176">
        <f t="shared" si="394"/>
        <v>9.3801200628261999E-2</v>
      </c>
      <c r="DC67" s="176">
        <f t="shared" si="394"/>
        <v>8.9336794428548957E-2</v>
      </c>
      <c r="DD67" s="176">
        <f t="shared" si="394"/>
        <v>8.5084868693718479E-2</v>
      </c>
      <c r="DE67" s="176">
        <f t="shared" si="395"/>
        <v>0</v>
      </c>
      <c r="DF67" s="176">
        <f t="shared" si="395"/>
        <v>0</v>
      </c>
      <c r="DG67" s="176">
        <f t="shared" si="395"/>
        <v>0</v>
      </c>
      <c r="DH67" s="176">
        <f t="shared" si="395"/>
        <v>0</v>
      </c>
      <c r="DI67" s="176">
        <f t="shared" si="395"/>
        <v>0</v>
      </c>
      <c r="DJ67" s="176">
        <f t="shared" si="395"/>
        <v>0</v>
      </c>
      <c r="DK67" s="176">
        <f t="shared" si="395"/>
        <v>0</v>
      </c>
      <c r="DL67" s="176">
        <f t="shared" si="395"/>
        <v>0</v>
      </c>
      <c r="DM67" s="176">
        <f t="shared" si="395"/>
        <v>0</v>
      </c>
      <c r="DN67" s="176">
        <f t="shared" si="395"/>
        <v>0</v>
      </c>
      <c r="DO67" s="176">
        <f t="shared" si="395"/>
        <v>0</v>
      </c>
      <c r="DP67" s="176">
        <f t="shared" si="395"/>
        <v>0</v>
      </c>
      <c r="DQ67" s="176">
        <f t="shared" si="395"/>
        <v>0</v>
      </c>
      <c r="DR67" s="176">
        <f t="shared" si="395"/>
        <v>0</v>
      </c>
      <c r="DS67" s="176">
        <f t="shared" si="395"/>
        <v>0</v>
      </c>
      <c r="DT67" s="187"/>
      <c r="DU67" s="176">
        <v>0</v>
      </c>
      <c r="DV67" s="176">
        <f t="shared" si="396"/>
        <v>0.1774621685743675</v>
      </c>
      <c r="DW67" s="176">
        <f t="shared" si="396"/>
        <v>0.16917428599285772</v>
      </c>
      <c r="DX67" s="176">
        <f t="shared" si="396"/>
        <v>0.16125081902387919</v>
      </c>
      <c r="DY67" s="176">
        <f t="shared" si="396"/>
        <v>0.15360044086084929</v>
      </c>
      <c r="DZ67" s="176">
        <f t="shared" si="396"/>
        <v>0.14628503356749253</v>
      </c>
      <c r="EA67" s="176">
        <f t="shared" si="396"/>
        <v>0.13936334588737925</v>
      </c>
      <c r="EB67" s="176">
        <f t="shared" si="396"/>
        <v>0.13272022595544258</v>
      </c>
      <c r="EC67" s="176">
        <f t="shared" si="396"/>
        <v>0.12638752021633004</v>
      </c>
      <c r="ED67" s="176">
        <f t="shared" si="396"/>
        <v>0.12035219978257856</v>
      </c>
      <c r="EE67" s="176">
        <f t="shared" si="396"/>
        <v>0.11461473666740071</v>
      </c>
      <c r="EF67" s="176">
        <f t="shared" si="397"/>
        <v>0.10915079146928207</v>
      </c>
      <c r="EG67" s="176">
        <f t="shared" si="397"/>
        <v>0.10395583163001292</v>
      </c>
      <c r="EH67" s="176">
        <f t="shared" si="397"/>
        <v>9.9008122473659935E-2</v>
      </c>
      <c r="EI67" s="176">
        <f t="shared" si="397"/>
        <v>9.4295896267248477E-2</v>
      </c>
      <c r="EJ67" s="176">
        <f t="shared" si="397"/>
        <v>8.9807945355283664E-2</v>
      </c>
      <c r="EK67" s="176">
        <f t="shared" si="397"/>
        <v>8.5533595503232668E-2</v>
      </c>
      <c r="EL67" s="176">
        <f t="shared" si="397"/>
        <v>8.1462680509706162E-2</v>
      </c>
      <c r="EM67" s="176">
        <f t="shared" si="397"/>
        <v>7.7585518026956471E-2</v>
      </c>
      <c r="EN67" s="176">
        <f t="shared" si="397"/>
        <v>7.3892886532182914E-2</v>
      </c>
      <c r="EO67" s="176">
        <f t="shared" si="397"/>
        <v>7.0376003394872891E-2</v>
      </c>
      <c r="EP67" s="176">
        <f t="shared" si="398"/>
        <v>0</v>
      </c>
      <c r="EQ67" s="176">
        <f t="shared" si="398"/>
        <v>0</v>
      </c>
      <c r="ER67" s="176">
        <f t="shared" si="398"/>
        <v>0</v>
      </c>
      <c r="ES67" s="176">
        <f t="shared" si="398"/>
        <v>0</v>
      </c>
      <c r="ET67" s="176">
        <f t="shared" si="398"/>
        <v>0</v>
      </c>
      <c r="EU67" s="176">
        <f t="shared" si="398"/>
        <v>0</v>
      </c>
      <c r="EV67" s="176">
        <f t="shared" si="398"/>
        <v>0</v>
      </c>
      <c r="EW67" s="176">
        <f t="shared" si="398"/>
        <v>0</v>
      </c>
      <c r="EX67" s="176">
        <f t="shared" si="398"/>
        <v>0</v>
      </c>
      <c r="EY67" s="176">
        <f t="shared" si="398"/>
        <v>0</v>
      </c>
      <c r="EZ67" s="176">
        <f t="shared" si="398"/>
        <v>0</v>
      </c>
      <c r="FA67" s="176">
        <f t="shared" si="398"/>
        <v>0</v>
      </c>
      <c r="FB67" s="176">
        <f t="shared" si="398"/>
        <v>0</v>
      </c>
      <c r="FC67" s="176">
        <f t="shared" si="398"/>
        <v>0</v>
      </c>
      <c r="FD67" s="176">
        <f t="shared" si="398"/>
        <v>0</v>
      </c>
      <c r="FF67" s="176">
        <v>0</v>
      </c>
      <c r="FG67" s="176">
        <v>0</v>
      </c>
      <c r="FH67" s="176">
        <f t="shared" si="399"/>
        <v>0.20453238626370393</v>
      </c>
      <c r="FI67" s="176">
        <f t="shared" si="399"/>
        <v>0.1949528831073245</v>
      </c>
      <c r="FJ67" s="176">
        <f t="shared" si="399"/>
        <v>0.18570354540614278</v>
      </c>
      <c r="FK67" s="176">
        <f t="shared" si="399"/>
        <v>0.17685918882192567</v>
      </c>
      <c r="FL67" s="176">
        <f t="shared" si="399"/>
        <v>0.16849084081988111</v>
      </c>
      <c r="FM67" s="176">
        <f t="shared" si="399"/>
        <v>0.16045928233603243</v>
      </c>
      <c r="FN67" s="176">
        <f t="shared" si="399"/>
        <v>0.15280301584893027</v>
      </c>
      <c r="FO67" s="176">
        <f t="shared" si="399"/>
        <v>0.14550628938168575</v>
      </c>
      <c r="FP67" s="176">
        <f t="shared" si="399"/>
        <v>0.13856967360015468</v>
      </c>
      <c r="FQ67" s="176">
        <f t="shared" si="399"/>
        <v>0.13196374207086486</v>
      </c>
      <c r="FR67" s="176">
        <f t="shared" si="400"/>
        <v>0.1256830149128694</v>
      </c>
      <c r="FS67" s="176">
        <f t="shared" si="400"/>
        <v>0.11970121481630877</v>
      </c>
      <c r="FT67" s="176">
        <f t="shared" si="400"/>
        <v>0.11400411454509861</v>
      </c>
      <c r="FU67" s="176">
        <f t="shared" si="400"/>
        <v>0.10857816399906062</v>
      </c>
      <c r="FV67" s="176">
        <f t="shared" si="400"/>
        <v>0.10341045798608649</v>
      </c>
      <c r="FW67" s="176">
        <f t="shared" si="400"/>
        <v>9.8488705528163759E-2</v>
      </c>
      <c r="FX67" s="176">
        <f t="shared" si="400"/>
        <v>9.3801200628261999E-2</v>
      </c>
      <c r="FY67" s="176">
        <f t="shared" si="400"/>
        <v>8.9336794428548957E-2</v>
      </c>
      <c r="FZ67" s="176">
        <f t="shared" si="400"/>
        <v>8.5084868693718479E-2</v>
      </c>
      <c r="GA67" s="176">
        <f t="shared" si="400"/>
        <v>8.1035310556361762E-2</v>
      </c>
      <c r="GB67" s="176">
        <f t="shared" si="401"/>
        <v>0</v>
      </c>
      <c r="GC67" s="176">
        <f t="shared" si="401"/>
        <v>0</v>
      </c>
      <c r="GD67" s="176">
        <f t="shared" si="401"/>
        <v>0</v>
      </c>
      <c r="GE67" s="176">
        <f t="shared" si="401"/>
        <v>0</v>
      </c>
      <c r="GF67" s="176">
        <f t="shared" si="401"/>
        <v>0</v>
      </c>
      <c r="GG67" s="176">
        <f t="shared" si="401"/>
        <v>0</v>
      </c>
      <c r="GH67" s="176">
        <f t="shared" si="401"/>
        <v>0</v>
      </c>
      <c r="GI67" s="176">
        <f t="shared" si="401"/>
        <v>0</v>
      </c>
      <c r="GJ67" s="176">
        <f t="shared" si="401"/>
        <v>0</v>
      </c>
      <c r="GK67" s="176">
        <f t="shared" si="401"/>
        <v>0</v>
      </c>
      <c r="GL67" s="176">
        <f t="shared" si="401"/>
        <v>0</v>
      </c>
      <c r="GM67" s="176">
        <f t="shared" si="401"/>
        <v>0</v>
      </c>
      <c r="GN67" s="176">
        <f t="shared" si="401"/>
        <v>0</v>
      </c>
      <c r="GO67" s="176">
        <f t="shared" si="401"/>
        <v>0</v>
      </c>
      <c r="GP67" s="176">
        <f t="shared" si="401"/>
        <v>0</v>
      </c>
      <c r="GQ67" s="187"/>
      <c r="GR67" s="176">
        <v>0</v>
      </c>
      <c r="GS67" s="176">
        <v>0</v>
      </c>
      <c r="GT67" s="176">
        <f t="shared" si="402"/>
        <v>0.16917428599285772</v>
      </c>
      <c r="GU67" s="176">
        <f t="shared" si="402"/>
        <v>0.16125081902387919</v>
      </c>
      <c r="GV67" s="176">
        <f t="shared" si="402"/>
        <v>0.15360044086084929</v>
      </c>
      <c r="GW67" s="176">
        <f t="shared" si="402"/>
        <v>0.14628503356749253</v>
      </c>
      <c r="GX67" s="176">
        <f t="shared" si="402"/>
        <v>0.13936334588737925</v>
      </c>
      <c r="GY67" s="176">
        <f t="shared" si="402"/>
        <v>0.13272022595544258</v>
      </c>
      <c r="GZ67" s="176">
        <f t="shared" si="402"/>
        <v>0.12638752021633004</v>
      </c>
      <c r="HA67" s="176">
        <f t="shared" si="402"/>
        <v>0.12035219978257856</v>
      </c>
      <c r="HB67" s="176">
        <f t="shared" si="402"/>
        <v>0.11461473666740071</v>
      </c>
      <c r="HC67" s="176">
        <f t="shared" si="402"/>
        <v>0.10915079146928207</v>
      </c>
      <c r="HD67" s="176">
        <f t="shared" si="403"/>
        <v>0.10395583163001292</v>
      </c>
      <c r="HE67" s="176">
        <f t="shared" si="403"/>
        <v>9.9008122473659935E-2</v>
      </c>
      <c r="HF67" s="176">
        <f t="shared" si="403"/>
        <v>9.4295896267248477E-2</v>
      </c>
      <c r="HG67" s="176">
        <f t="shared" si="403"/>
        <v>8.9807945355283664E-2</v>
      </c>
      <c r="HH67" s="176">
        <f t="shared" si="403"/>
        <v>8.5533595503232668E-2</v>
      </c>
      <c r="HI67" s="176">
        <f t="shared" si="403"/>
        <v>8.1462680509706162E-2</v>
      </c>
      <c r="HJ67" s="176">
        <f t="shared" si="403"/>
        <v>7.7585518026956471E-2</v>
      </c>
      <c r="HK67" s="176">
        <f t="shared" si="403"/>
        <v>7.3892886532182914E-2</v>
      </c>
      <c r="HL67" s="176">
        <f t="shared" si="403"/>
        <v>7.0376003394872891E-2</v>
      </c>
      <c r="HM67" s="176">
        <f t="shared" si="403"/>
        <v>6.7026503988013117E-2</v>
      </c>
      <c r="HN67" s="176">
        <f t="shared" si="404"/>
        <v>0</v>
      </c>
      <c r="HO67" s="176">
        <f t="shared" si="404"/>
        <v>0</v>
      </c>
      <c r="HP67" s="176">
        <f t="shared" si="404"/>
        <v>0</v>
      </c>
      <c r="HQ67" s="176">
        <f t="shared" si="404"/>
        <v>0</v>
      </c>
      <c r="HR67" s="176">
        <f t="shared" si="404"/>
        <v>0</v>
      </c>
      <c r="HS67" s="176">
        <f t="shared" si="404"/>
        <v>0</v>
      </c>
      <c r="HT67" s="176">
        <f t="shared" si="404"/>
        <v>0</v>
      </c>
      <c r="HU67" s="176">
        <f t="shared" si="404"/>
        <v>0</v>
      </c>
      <c r="HV67" s="176">
        <f t="shared" si="404"/>
        <v>0</v>
      </c>
      <c r="HW67" s="176">
        <f t="shared" si="404"/>
        <v>0</v>
      </c>
      <c r="HX67" s="176">
        <f t="shared" si="404"/>
        <v>0</v>
      </c>
      <c r="HY67" s="176">
        <f t="shared" si="404"/>
        <v>0</v>
      </c>
      <c r="HZ67" s="176">
        <f t="shared" si="404"/>
        <v>0</v>
      </c>
      <c r="IA67" s="176">
        <f t="shared" si="404"/>
        <v>0</v>
      </c>
      <c r="IB67" s="176">
        <f t="shared" si="404"/>
        <v>0</v>
      </c>
      <c r="IC67" s="176"/>
      <c r="ID67" s="176"/>
    </row>
    <row r="68" spans="1:238" s="144" customFormat="1">
      <c r="A68" s="185" t="s">
        <v>150</v>
      </c>
      <c r="B68" s="226">
        <f t="shared" ref="B68" si="405">SUM(P68:AX68)*VLOOKUP($A68,input,12,FALSE)</f>
        <v>0</v>
      </c>
      <c r="C68" s="329">
        <f t="shared" ref="C68" si="406">SUM(AZ68:CH68)*VLOOKUP($A68,input,12,FALSE)</f>
        <v>247846.35946991917</v>
      </c>
      <c r="D68" s="331">
        <f t="shared" ref="D68" si="407">SUM(B68:C68)</f>
        <v>247846.35946991917</v>
      </c>
      <c r="E68" s="227">
        <f t="shared" ref="E68" si="408">IF(Years&gt;1,SUM(CJ68:DS68)*VLOOKUP($A68,input,26,FALSE),0)</f>
        <v>0</v>
      </c>
      <c r="F68" s="228">
        <f t="shared" ref="F68" si="409">IF(Years&gt;1,SUM(DU68:FD68)*VLOOKUP($A68,input,26,FALSE),0)</f>
        <v>0</v>
      </c>
      <c r="G68" s="227">
        <f t="shared" ref="G68" si="410">IF(Years&gt;2,SUM(FF68:GP68)*VLOOKUP($A68,input,40,FALSE),0)</f>
        <v>0</v>
      </c>
      <c r="H68" s="228">
        <f t="shared" ref="H68" si="411">IF(Years&gt;2,SUM(GR68:IB68)*VLOOKUP($A68,input,40,FALSE),0)</f>
        <v>0</v>
      </c>
      <c r="I68" s="227">
        <f t="shared" ref="I68" si="412">B68+E68+G68</f>
        <v>0</v>
      </c>
      <c r="J68" s="176">
        <f t="shared" ref="J68" si="413">C68+F68+H68</f>
        <v>247846.35946991917</v>
      </c>
      <c r="K68" s="228">
        <f t="shared" ref="K68" si="414">SUM(I68:J68)</f>
        <v>247846.35946991917</v>
      </c>
      <c r="L68" s="227">
        <f t="shared" ref="L68" si="415">(B68*VLOOKUP($A68,input,16,FALSE))+(E68*VLOOKUP($A68,input,30,FALSE))+(G68*VLOOKUP($A68,input,44,FALSE))</f>
        <v>0</v>
      </c>
      <c r="M68" s="176">
        <f t="shared" ref="M68" si="416">(C68*(VLOOKUP($A68,input,16,FALSE))+(F68*VLOOKUP($A68,input,30,FALSE))+(H68*VLOOKUP($A68,input,44,FALSE)))</f>
        <v>198277.08757593535</v>
      </c>
      <c r="N68" s="228">
        <f t="shared" ref="N68" si="417">SUM(L68:M68)</f>
        <v>198277.08757593535</v>
      </c>
      <c r="O68" s="330"/>
      <c r="P68" s="176">
        <f t="shared" si="387"/>
        <v>0</v>
      </c>
      <c r="Q68" s="176">
        <f t="shared" si="387"/>
        <v>0</v>
      </c>
      <c r="R68" s="176">
        <f t="shared" si="387"/>
        <v>0</v>
      </c>
      <c r="S68" s="176">
        <f t="shared" si="387"/>
        <v>0</v>
      </c>
      <c r="T68" s="176">
        <f t="shared" si="387"/>
        <v>0</v>
      </c>
      <c r="U68" s="176">
        <f t="shared" si="387"/>
        <v>0</v>
      </c>
      <c r="V68" s="176">
        <f t="shared" si="387"/>
        <v>0</v>
      </c>
      <c r="W68" s="176">
        <f t="shared" si="387"/>
        <v>0</v>
      </c>
      <c r="X68" s="176">
        <f t="shared" si="387"/>
        <v>0</v>
      </c>
      <c r="Y68" s="176">
        <f t="shared" si="387"/>
        <v>0</v>
      </c>
      <c r="Z68" s="176">
        <f t="shared" si="388"/>
        <v>0</v>
      </c>
      <c r="AA68" s="176">
        <f t="shared" si="388"/>
        <v>0</v>
      </c>
      <c r="AB68" s="176">
        <f t="shared" si="388"/>
        <v>0</v>
      </c>
      <c r="AC68" s="176">
        <f t="shared" si="388"/>
        <v>0</v>
      </c>
      <c r="AD68" s="176">
        <f t="shared" si="388"/>
        <v>0</v>
      </c>
      <c r="AE68" s="176">
        <f t="shared" si="388"/>
        <v>0</v>
      </c>
      <c r="AF68" s="176">
        <f t="shared" si="388"/>
        <v>0</v>
      </c>
      <c r="AG68" s="176">
        <f t="shared" si="388"/>
        <v>0</v>
      </c>
      <c r="AH68" s="176">
        <f t="shared" si="388"/>
        <v>0</v>
      </c>
      <c r="AI68" s="176">
        <f t="shared" si="388"/>
        <v>0</v>
      </c>
      <c r="AJ68" s="176">
        <f t="shared" si="389"/>
        <v>0</v>
      </c>
      <c r="AK68" s="176">
        <f t="shared" si="389"/>
        <v>0</v>
      </c>
      <c r="AL68" s="176">
        <f t="shared" si="389"/>
        <v>0</v>
      </c>
      <c r="AM68" s="176">
        <f t="shared" si="389"/>
        <v>0</v>
      </c>
      <c r="AN68" s="176">
        <f t="shared" si="389"/>
        <v>0</v>
      </c>
      <c r="AO68" s="176">
        <f t="shared" si="389"/>
        <v>0</v>
      </c>
      <c r="AP68" s="176">
        <f t="shared" si="389"/>
        <v>0</v>
      </c>
      <c r="AQ68" s="176">
        <f t="shared" si="389"/>
        <v>0</v>
      </c>
      <c r="AR68" s="176">
        <f t="shared" si="389"/>
        <v>0</v>
      </c>
      <c r="AS68" s="176">
        <f t="shared" si="389"/>
        <v>0</v>
      </c>
      <c r="AT68" s="176">
        <f t="shared" si="389"/>
        <v>0</v>
      </c>
      <c r="AU68" s="176">
        <f t="shared" si="389"/>
        <v>0</v>
      </c>
      <c r="AV68" s="176">
        <f t="shared" si="389"/>
        <v>0</v>
      </c>
      <c r="AW68" s="176">
        <f t="shared" si="389"/>
        <v>0</v>
      </c>
      <c r="AX68" s="176">
        <f t="shared" si="389"/>
        <v>0</v>
      </c>
      <c r="AY68" s="187"/>
      <c r="AZ68" s="176">
        <f t="shared" si="390"/>
        <v>15.548848689021705</v>
      </c>
      <c r="BA68" s="176">
        <f t="shared" si="390"/>
        <v>14.810553562093261</v>
      </c>
      <c r="BB68" s="176">
        <f t="shared" si="390"/>
        <v>14.11886738539498</v>
      </c>
      <c r="BC68" s="176">
        <f t="shared" si="390"/>
        <v>13.457594434183656</v>
      </c>
      <c r="BD68" s="176">
        <f t="shared" si="390"/>
        <v>12.819112799117079</v>
      </c>
      <c r="BE68" s="176">
        <f t="shared" si="390"/>
        <v>12.208587004142446</v>
      </c>
      <c r="BF68" s="176">
        <f t="shared" si="390"/>
        <v>11.630920074058478</v>
      </c>
      <c r="BG68" s="176">
        <f t="shared" si="390"/>
        <v>11.076501719083138</v>
      </c>
      <c r="BH68" s="176">
        <f t="shared" si="390"/>
        <v>10.547989764701164</v>
      </c>
      <c r="BI68" s="176">
        <f t="shared" si="390"/>
        <v>10.044296852197316</v>
      </c>
      <c r="BJ68" s="176">
        <f t="shared" si="391"/>
        <v>9.5654623746265859</v>
      </c>
      <c r="BK68" s="176">
        <f t="shared" si="391"/>
        <v>9.1094550257523021</v>
      </c>
      <c r="BL68" s="176">
        <f t="shared" si="391"/>
        <v>8.6758965294794681</v>
      </c>
      <c r="BM68" s="176">
        <f t="shared" si="391"/>
        <v>8.2629729635245237</v>
      </c>
      <c r="BN68" s="176">
        <f t="shared" si="391"/>
        <v>7.8697022220058335</v>
      </c>
      <c r="BO68" s="176">
        <f t="shared" si="391"/>
        <v>7.4951489417226291</v>
      </c>
      <c r="BP68" s="176">
        <f t="shared" si="391"/>
        <v>7.1384222774680017</v>
      </c>
      <c r="BQ68" s="176">
        <f t="shared" si="391"/>
        <v>6.7986737832243582</v>
      </c>
      <c r="BR68" s="176">
        <f t="shared" si="391"/>
        <v>6.4750953942020288</v>
      </c>
      <c r="BS68" s="176">
        <f t="shared" si="391"/>
        <v>6.1669175049213756</v>
      </c>
      <c r="BT68" s="176">
        <f t="shared" si="392"/>
        <v>0</v>
      </c>
      <c r="BU68" s="176">
        <f t="shared" si="392"/>
        <v>0</v>
      </c>
      <c r="BV68" s="176">
        <f t="shared" si="392"/>
        <v>0</v>
      </c>
      <c r="BW68" s="176">
        <f t="shared" si="392"/>
        <v>0</v>
      </c>
      <c r="BX68" s="176">
        <f t="shared" si="392"/>
        <v>0</v>
      </c>
      <c r="BY68" s="176">
        <f t="shared" si="392"/>
        <v>0</v>
      </c>
      <c r="BZ68" s="176">
        <f t="shared" si="392"/>
        <v>0</v>
      </c>
      <c r="CA68" s="176">
        <f t="shared" si="392"/>
        <v>0</v>
      </c>
      <c r="CB68" s="176">
        <f t="shared" si="392"/>
        <v>0</v>
      </c>
      <c r="CC68" s="176">
        <f t="shared" si="392"/>
        <v>0</v>
      </c>
      <c r="CD68" s="176">
        <f t="shared" si="392"/>
        <v>0</v>
      </c>
      <c r="CE68" s="176">
        <f t="shared" si="392"/>
        <v>0</v>
      </c>
      <c r="CF68" s="176">
        <f t="shared" si="392"/>
        <v>0</v>
      </c>
      <c r="CG68" s="176">
        <f t="shared" si="392"/>
        <v>0</v>
      </c>
      <c r="CH68" s="176">
        <f t="shared" si="392"/>
        <v>0</v>
      </c>
      <c r="CJ68" s="176">
        <v>1</v>
      </c>
      <c r="CK68" s="176">
        <f t="shared" si="393"/>
        <v>0</v>
      </c>
      <c r="CL68" s="176">
        <f t="shared" si="393"/>
        <v>0</v>
      </c>
      <c r="CM68" s="176">
        <f t="shared" si="393"/>
        <v>0</v>
      </c>
      <c r="CN68" s="176">
        <f t="shared" si="393"/>
        <v>0</v>
      </c>
      <c r="CO68" s="176">
        <f t="shared" si="393"/>
        <v>0</v>
      </c>
      <c r="CP68" s="176">
        <f t="shared" si="393"/>
        <v>0</v>
      </c>
      <c r="CQ68" s="176">
        <f t="shared" si="393"/>
        <v>0</v>
      </c>
      <c r="CR68" s="176">
        <f t="shared" si="393"/>
        <v>0</v>
      </c>
      <c r="CS68" s="176">
        <f t="shared" si="393"/>
        <v>0</v>
      </c>
      <c r="CT68" s="176">
        <f t="shared" si="393"/>
        <v>0</v>
      </c>
      <c r="CU68" s="176">
        <f t="shared" si="394"/>
        <v>0</v>
      </c>
      <c r="CV68" s="176">
        <f t="shared" si="394"/>
        <v>0</v>
      </c>
      <c r="CW68" s="176">
        <f t="shared" si="394"/>
        <v>0</v>
      </c>
      <c r="CX68" s="176">
        <f t="shared" si="394"/>
        <v>0</v>
      </c>
      <c r="CY68" s="176">
        <f t="shared" si="394"/>
        <v>0</v>
      </c>
      <c r="CZ68" s="176">
        <f t="shared" si="394"/>
        <v>0</v>
      </c>
      <c r="DA68" s="176">
        <f t="shared" si="394"/>
        <v>0</v>
      </c>
      <c r="DB68" s="176">
        <f t="shared" si="394"/>
        <v>0</v>
      </c>
      <c r="DC68" s="176">
        <f t="shared" si="394"/>
        <v>0</v>
      </c>
      <c r="DD68" s="176">
        <f t="shared" si="394"/>
        <v>0</v>
      </c>
      <c r="DE68" s="176">
        <f t="shared" si="395"/>
        <v>0</v>
      </c>
      <c r="DF68" s="176">
        <f t="shared" si="395"/>
        <v>0</v>
      </c>
      <c r="DG68" s="176">
        <f t="shared" si="395"/>
        <v>0</v>
      </c>
      <c r="DH68" s="176">
        <f t="shared" si="395"/>
        <v>0</v>
      </c>
      <c r="DI68" s="176">
        <f t="shared" si="395"/>
        <v>0</v>
      </c>
      <c r="DJ68" s="176">
        <f t="shared" si="395"/>
        <v>0</v>
      </c>
      <c r="DK68" s="176">
        <f t="shared" si="395"/>
        <v>0</v>
      </c>
      <c r="DL68" s="176">
        <f t="shared" si="395"/>
        <v>0</v>
      </c>
      <c r="DM68" s="176">
        <f t="shared" si="395"/>
        <v>0</v>
      </c>
      <c r="DN68" s="176">
        <f t="shared" si="395"/>
        <v>0</v>
      </c>
      <c r="DO68" s="176">
        <f t="shared" si="395"/>
        <v>0</v>
      </c>
      <c r="DP68" s="176">
        <f t="shared" si="395"/>
        <v>0</v>
      </c>
      <c r="DQ68" s="176">
        <f t="shared" si="395"/>
        <v>0</v>
      </c>
      <c r="DR68" s="176">
        <f t="shared" si="395"/>
        <v>0</v>
      </c>
      <c r="DS68" s="176">
        <f t="shared" si="395"/>
        <v>0</v>
      </c>
      <c r="DT68" s="187"/>
      <c r="DU68" s="176">
        <v>1</v>
      </c>
      <c r="DV68" s="176">
        <f t="shared" si="396"/>
        <v>14.810553562093261</v>
      </c>
      <c r="DW68" s="176">
        <f t="shared" si="396"/>
        <v>14.11886738539498</v>
      </c>
      <c r="DX68" s="176">
        <f t="shared" si="396"/>
        <v>13.457594434183656</v>
      </c>
      <c r="DY68" s="176">
        <f t="shared" si="396"/>
        <v>12.819112799117079</v>
      </c>
      <c r="DZ68" s="176">
        <f t="shared" si="396"/>
        <v>12.208587004142446</v>
      </c>
      <c r="EA68" s="176">
        <f t="shared" si="396"/>
        <v>11.630920074058478</v>
      </c>
      <c r="EB68" s="176">
        <f t="shared" si="396"/>
        <v>11.076501719083138</v>
      </c>
      <c r="EC68" s="176">
        <f t="shared" si="396"/>
        <v>10.547989764701164</v>
      </c>
      <c r="ED68" s="176">
        <f t="shared" si="396"/>
        <v>10.044296852197316</v>
      </c>
      <c r="EE68" s="176">
        <f t="shared" si="396"/>
        <v>9.5654623746265859</v>
      </c>
      <c r="EF68" s="176">
        <f t="shared" si="397"/>
        <v>9.1094550257523021</v>
      </c>
      <c r="EG68" s="176">
        <f t="shared" si="397"/>
        <v>8.6758965294794681</v>
      </c>
      <c r="EH68" s="176">
        <f t="shared" si="397"/>
        <v>8.2629729635245237</v>
      </c>
      <c r="EI68" s="176">
        <f t="shared" si="397"/>
        <v>7.8697022220058335</v>
      </c>
      <c r="EJ68" s="176">
        <f t="shared" si="397"/>
        <v>7.4951489417226291</v>
      </c>
      <c r="EK68" s="176">
        <f t="shared" si="397"/>
        <v>7.1384222774680017</v>
      </c>
      <c r="EL68" s="176">
        <f t="shared" si="397"/>
        <v>6.7986737832243582</v>
      </c>
      <c r="EM68" s="176">
        <f t="shared" si="397"/>
        <v>6.4750953942020288</v>
      </c>
      <c r="EN68" s="176">
        <f t="shared" si="397"/>
        <v>6.1669175049213756</v>
      </c>
      <c r="EO68" s="176">
        <f t="shared" si="397"/>
        <v>5.8734071387673339</v>
      </c>
      <c r="EP68" s="176">
        <f t="shared" si="398"/>
        <v>0</v>
      </c>
      <c r="EQ68" s="176">
        <f t="shared" si="398"/>
        <v>0</v>
      </c>
      <c r="ER68" s="176">
        <f t="shared" si="398"/>
        <v>0</v>
      </c>
      <c r="ES68" s="176">
        <f t="shared" si="398"/>
        <v>0</v>
      </c>
      <c r="ET68" s="176">
        <f t="shared" si="398"/>
        <v>0</v>
      </c>
      <c r="EU68" s="176">
        <f t="shared" si="398"/>
        <v>0</v>
      </c>
      <c r="EV68" s="176">
        <f t="shared" si="398"/>
        <v>0</v>
      </c>
      <c r="EW68" s="176">
        <f t="shared" si="398"/>
        <v>0</v>
      </c>
      <c r="EX68" s="176">
        <f t="shared" si="398"/>
        <v>0</v>
      </c>
      <c r="EY68" s="176">
        <f t="shared" si="398"/>
        <v>0</v>
      </c>
      <c r="EZ68" s="176">
        <f t="shared" si="398"/>
        <v>0</v>
      </c>
      <c r="FA68" s="176">
        <f t="shared" si="398"/>
        <v>0</v>
      </c>
      <c r="FB68" s="176">
        <f t="shared" si="398"/>
        <v>0</v>
      </c>
      <c r="FC68" s="176">
        <f t="shared" si="398"/>
        <v>0</v>
      </c>
      <c r="FD68" s="176">
        <f t="shared" si="398"/>
        <v>0</v>
      </c>
      <c r="FF68" s="176">
        <v>1</v>
      </c>
      <c r="FG68" s="176">
        <v>1</v>
      </c>
      <c r="FH68" s="176">
        <f t="shared" si="399"/>
        <v>0</v>
      </c>
      <c r="FI68" s="176">
        <f t="shared" si="399"/>
        <v>0</v>
      </c>
      <c r="FJ68" s="176">
        <f t="shared" si="399"/>
        <v>0</v>
      </c>
      <c r="FK68" s="176">
        <f t="shared" si="399"/>
        <v>0</v>
      </c>
      <c r="FL68" s="176">
        <f t="shared" si="399"/>
        <v>0</v>
      </c>
      <c r="FM68" s="176">
        <f t="shared" si="399"/>
        <v>0</v>
      </c>
      <c r="FN68" s="176">
        <f t="shared" si="399"/>
        <v>0</v>
      </c>
      <c r="FO68" s="176">
        <f t="shared" si="399"/>
        <v>0</v>
      </c>
      <c r="FP68" s="176">
        <f t="shared" si="399"/>
        <v>0</v>
      </c>
      <c r="FQ68" s="176">
        <f t="shared" si="399"/>
        <v>0</v>
      </c>
      <c r="FR68" s="176">
        <f t="shared" si="400"/>
        <v>0</v>
      </c>
      <c r="FS68" s="176">
        <f t="shared" si="400"/>
        <v>0</v>
      </c>
      <c r="FT68" s="176">
        <f t="shared" si="400"/>
        <v>0</v>
      </c>
      <c r="FU68" s="176">
        <f t="shared" si="400"/>
        <v>0</v>
      </c>
      <c r="FV68" s="176">
        <f t="shared" si="400"/>
        <v>0</v>
      </c>
      <c r="FW68" s="176">
        <f t="shared" si="400"/>
        <v>0</v>
      </c>
      <c r="FX68" s="176">
        <f t="shared" si="400"/>
        <v>0</v>
      </c>
      <c r="FY68" s="176">
        <f t="shared" si="400"/>
        <v>0</v>
      </c>
      <c r="FZ68" s="176">
        <f t="shared" si="400"/>
        <v>0</v>
      </c>
      <c r="GA68" s="176">
        <f t="shared" si="400"/>
        <v>0</v>
      </c>
      <c r="GB68" s="176">
        <f t="shared" si="401"/>
        <v>0</v>
      </c>
      <c r="GC68" s="176">
        <f t="shared" si="401"/>
        <v>0</v>
      </c>
      <c r="GD68" s="176">
        <f t="shared" si="401"/>
        <v>0</v>
      </c>
      <c r="GE68" s="176">
        <f t="shared" si="401"/>
        <v>0</v>
      </c>
      <c r="GF68" s="176">
        <f t="shared" si="401"/>
        <v>0</v>
      </c>
      <c r="GG68" s="176">
        <f t="shared" si="401"/>
        <v>0</v>
      </c>
      <c r="GH68" s="176">
        <f t="shared" si="401"/>
        <v>0</v>
      </c>
      <c r="GI68" s="176">
        <f t="shared" si="401"/>
        <v>0</v>
      </c>
      <c r="GJ68" s="176">
        <f t="shared" si="401"/>
        <v>0</v>
      </c>
      <c r="GK68" s="176">
        <f t="shared" si="401"/>
        <v>0</v>
      </c>
      <c r="GL68" s="176">
        <f t="shared" si="401"/>
        <v>0</v>
      </c>
      <c r="GM68" s="176">
        <f t="shared" si="401"/>
        <v>0</v>
      </c>
      <c r="GN68" s="176">
        <f t="shared" si="401"/>
        <v>0</v>
      </c>
      <c r="GO68" s="176">
        <f t="shared" si="401"/>
        <v>0</v>
      </c>
      <c r="GP68" s="176">
        <f t="shared" si="401"/>
        <v>0</v>
      </c>
      <c r="GQ68" s="187"/>
      <c r="GR68" s="176">
        <v>1</v>
      </c>
      <c r="GS68" s="176">
        <v>1</v>
      </c>
      <c r="GT68" s="176">
        <f t="shared" si="402"/>
        <v>14.11886738539498</v>
      </c>
      <c r="GU68" s="176">
        <f t="shared" si="402"/>
        <v>13.457594434183656</v>
      </c>
      <c r="GV68" s="176">
        <f t="shared" si="402"/>
        <v>12.819112799117079</v>
      </c>
      <c r="GW68" s="176">
        <f t="shared" si="402"/>
        <v>12.208587004142446</v>
      </c>
      <c r="GX68" s="176">
        <f t="shared" si="402"/>
        <v>11.630920074058478</v>
      </c>
      <c r="GY68" s="176">
        <f t="shared" si="402"/>
        <v>11.076501719083138</v>
      </c>
      <c r="GZ68" s="176">
        <f t="shared" si="402"/>
        <v>10.547989764701164</v>
      </c>
      <c r="HA68" s="176">
        <f t="shared" si="402"/>
        <v>10.044296852197316</v>
      </c>
      <c r="HB68" s="176">
        <f t="shared" si="402"/>
        <v>9.5654623746265859</v>
      </c>
      <c r="HC68" s="176">
        <f t="shared" si="402"/>
        <v>9.1094550257523021</v>
      </c>
      <c r="HD68" s="176">
        <f t="shared" si="403"/>
        <v>8.6758965294794681</v>
      </c>
      <c r="HE68" s="176">
        <f t="shared" si="403"/>
        <v>8.2629729635245237</v>
      </c>
      <c r="HF68" s="176">
        <f t="shared" si="403"/>
        <v>7.8697022220058335</v>
      </c>
      <c r="HG68" s="176">
        <f t="shared" si="403"/>
        <v>7.4951489417226291</v>
      </c>
      <c r="HH68" s="176">
        <f t="shared" si="403"/>
        <v>7.1384222774680017</v>
      </c>
      <c r="HI68" s="176">
        <f t="shared" si="403"/>
        <v>6.7986737832243582</v>
      </c>
      <c r="HJ68" s="176">
        <f t="shared" si="403"/>
        <v>6.4750953942020288</v>
      </c>
      <c r="HK68" s="176">
        <f t="shared" si="403"/>
        <v>6.1669175049213756</v>
      </c>
      <c r="HL68" s="176">
        <f t="shared" si="403"/>
        <v>5.8734071387673339</v>
      </c>
      <c r="HM68" s="176">
        <f t="shared" si="403"/>
        <v>5.5938662046627927</v>
      </c>
      <c r="HN68" s="176">
        <f t="shared" si="404"/>
        <v>0</v>
      </c>
      <c r="HO68" s="176">
        <f t="shared" si="404"/>
        <v>0</v>
      </c>
      <c r="HP68" s="176">
        <f t="shared" si="404"/>
        <v>0</v>
      </c>
      <c r="HQ68" s="176">
        <f t="shared" si="404"/>
        <v>0</v>
      </c>
      <c r="HR68" s="176">
        <f t="shared" si="404"/>
        <v>0</v>
      </c>
      <c r="HS68" s="176">
        <f t="shared" si="404"/>
        <v>0</v>
      </c>
      <c r="HT68" s="176">
        <f t="shared" si="404"/>
        <v>0</v>
      </c>
      <c r="HU68" s="176">
        <f t="shared" si="404"/>
        <v>0</v>
      </c>
      <c r="HV68" s="176">
        <f t="shared" si="404"/>
        <v>0</v>
      </c>
      <c r="HW68" s="176">
        <f t="shared" si="404"/>
        <v>0</v>
      </c>
      <c r="HX68" s="176">
        <f t="shared" si="404"/>
        <v>0</v>
      </c>
      <c r="HY68" s="176">
        <f t="shared" si="404"/>
        <v>0</v>
      </c>
      <c r="HZ68" s="176">
        <f t="shared" si="404"/>
        <v>0</v>
      </c>
      <c r="IA68" s="176">
        <f t="shared" si="404"/>
        <v>0</v>
      </c>
      <c r="IB68" s="176">
        <f t="shared" si="404"/>
        <v>0</v>
      </c>
      <c r="IC68" s="176"/>
      <c r="ID68" s="176"/>
    </row>
    <row r="69" spans="1:238" s="144" customFormat="1">
      <c r="A69" s="185" t="s">
        <v>151</v>
      </c>
      <c r="B69" s="226">
        <f t="shared" ref="B69" si="418">SUM(P69:AX69)*VLOOKUP($A69,input,12,FALSE)</f>
        <v>0</v>
      </c>
      <c r="C69" s="329">
        <f t="shared" ref="C69" si="419">SUM(AZ69:CH69)*VLOOKUP($A69,input,12,FALSE)</f>
        <v>195416.45957004686</v>
      </c>
      <c r="D69" s="331">
        <f t="shared" ref="D69" si="420">SUM(B69:C69)</f>
        <v>195416.45957004686</v>
      </c>
      <c r="E69" s="227">
        <f t="shared" ref="E69" si="421">IF(Years&gt;1,SUM(CJ69:DS69)*VLOOKUP($A69,input,26,FALSE),0)</f>
        <v>0</v>
      </c>
      <c r="F69" s="228">
        <f t="shared" ref="F69" si="422">IF(Years&gt;1,SUM(DU69:FD69)*VLOOKUP($A69,input,26,FALSE),0)</f>
        <v>0</v>
      </c>
      <c r="G69" s="227">
        <f t="shared" ref="G69" si="423">IF(Years&gt;2,SUM(FF69:GP69)*VLOOKUP($A69,input,40,FALSE),0)</f>
        <v>0</v>
      </c>
      <c r="H69" s="228">
        <f t="shared" ref="H69" si="424">IF(Years&gt;2,SUM(GR69:IB69)*VLOOKUP($A69,input,40,FALSE),0)</f>
        <v>0</v>
      </c>
      <c r="I69" s="227">
        <f t="shared" ref="I69" si="425">B69+E69+G69</f>
        <v>0</v>
      </c>
      <c r="J69" s="176">
        <f t="shared" ref="J69" si="426">C69+F69+H69</f>
        <v>195416.45957004686</v>
      </c>
      <c r="K69" s="228">
        <f t="shared" ref="K69" si="427">SUM(I69:J69)</f>
        <v>195416.45957004686</v>
      </c>
      <c r="L69" s="227">
        <f t="shared" ref="L69" si="428">(B69*VLOOKUP($A69,input,16,FALSE))+(E69*VLOOKUP($A69,input,30,FALSE))+(G69*VLOOKUP($A69,input,44,FALSE))</f>
        <v>0</v>
      </c>
      <c r="M69" s="176">
        <f t="shared" ref="M69" si="429">(C69*(VLOOKUP($A69,input,16,FALSE))+(F69*VLOOKUP($A69,input,30,FALSE))+(H69*VLOOKUP($A69,input,44,FALSE)))</f>
        <v>156333.16765603749</v>
      </c>
      <c r="N69" s="228">
        <f t="shared" ref="N69" si="430">SUM(L69:M69)</f>
        <v>156333.16765603749</v>
      </c>
      <c r="O69" s="330"/>
      <c r="P69" s="176">
        <f t="shared" si="387"/>
        <v>0</v>
      </c>
      <c r="Q69" s="176">
        <f t="shared" si="387"/>
        <v>0</v>
      </c>
      <c r="R69" s="176">
        <f t="shared" si="387"/>
        <v>0</v>
      </c>
      <c r="S69" s="176">
        <f t="shared" si="387"/>
        <v>0</v>
      </c>
      <c r="T69" s="176">
        <f t="shared" si="387"/>
        <v>0</v>
      </c>
      <c r="U69" s="176">
        <f t="shared" si="387"/>
        <v>0</v>
      </c>
      <c r="V69" s="176">
        <f t="shared" si="387"/>
        <v>0</v>
      </c>
      <c r="W69" s="176">
        <f t="shared" si="387"/>
        <v>0</v>
      </c>
      <c r="X69" s="176">
        <f t="shared" si="387"/>
        <v>0</v>
      </c>
      <c r="Y69" s="176">
        <f t="shared" si="387"/>
        <v>0</v>
      </c>
      <c r="Z69" s="176">
        <f t="shared" si="388"/>
        <v>0</v>
      </c>
      <c r="AA69" s="176">
        <f t="shared" si="388"/>
        <v>0</v>
      </c>
      <c r="AB69" s="176">
        <f t="shared" si="388"/>
        <v>0</v>
      </c>
      <c r="AC69" s="176">
        <f t="shared" si="388"/>
        <v>0</v>
      </c>
      <c r="AD69" s="176">
        <f t="shared" si="388"/>
        <v>0</v>
      </c>
      <c r="AE69" s="176">
        <f t="shared" si="388"/>
        <v>0</v>
      </c>
      <c r="AF69" s="176">
        <f t="shared" si="388"/>
        <v>0</v>
      </c>
      <c r="AG69" s="176">
        <f t="shared" si="388"/>
        <v>0</v>
      </c>
      <c r="AH69" s="176">
        <f t="shared" si="388"/>
        <v>0</v>
      </c>
      <c r="AI69" s="176">
        <f t="shared" si="388"/>
        <v>0</v>
      </c>
      <c r="AJ69" s="176">
        <f t="shared" si="389"/>
        <v>0</v>
      </c>
      <c r="AK69" s="176">
        <f t="shared" si="389"/>
        <v>0</v>
      </c>
      <c r="AL69" s="176">
        <f t="shared" si="389"/>
        <v>0</v>
      </c>
      <c r="AM69" s="176">
        <f t="shared" si="389"/>
        <v>0</v>
      </c>
      <c r="AN69" s="176">
        <f t="shared" si="389"/>
        <v>0</v>
      </c>
      <c r="AO69" s="176">
        <f t="shared" si="389"/>
        <v>0</v>
      </c>
      <c r="AP69" s="176">
        <f t="shared" si="389"/>
        <v>0</v>
      </c>
      <c r="AQ69" s="176">
        <f t="shared" si="389"/>
        <v>0</v>
      </c>
      <c r="AR69" s="176">
        <f t="shared" si="389"/>
        <v>0</v>
      </c>
      <c r="AS69" s="176">
        <f t="shared" si="389"/>
        <v>0</v>
      </c>
      <c r="AT69" s="176">
        <f t="shared" si="389"/>
        <v>0</v>
      </c>
      <c r="AU69" s="176">
        <f t="shared" si="389"/>
        <v>0</v>
      </c>
      <c r="AV69" s="176">
        <f t="shared" si="389"/>
        <v>0</v>
      </c>
      <c r="AW69" s="176">
        <f t="shared" si="389"/>
        <v>0</v>
      </c>
      <c r="AX69" s="176">
        <f t="shared" si="389"/>
        <v>0</v>
      </c>
      <c r="AY69" s="187"/>
      <c r="AZ69" s="176">
        <f t="shared" si="390"/>
        <v>26.199810041001573</v>
      </c>
      <c r="BA69" s="176">
        <f t="shared" si="390"/>
        <v>24.955782752127146</v>
      </c>
      <c r="BB69" s="176">
        <f t="shared" si="390"/>
        <v>23.790291544390541</v>
      </c>
      <c r="BC69" s="176">
        <f t="shared" si="390"/>
        <v>22.676046621599461</v>
      </c>
      <c r="BD69" s="176">
        <f t="shared" si="390"/>
        <v>21.600205066512277</v>
      </c>
      <c r="BE69" s="176">
        <f t="shared" si="390"/>
        <v>20.571469101980021</v>
      </c>
      <c r="BF69" s="176">
        <f t="shared" si="390"/>
        <v>19.598100324788536</v>
      </c>
      <c r="BG69" s="176">
        <f t="shared" si="390"/>
        <v>18.663905396655085</v>
      </c>
      <c r="BH69" s="176">
        <f t="shared" si="390"/>
        <v>17.773362753521464</v>
      </c>
      <c r="BI69" s="176">
        <f t="shared" si="390"/>
        <v>16.924640195952477</v>
      </c>
      <c r="BJ69" s="176">
        <f t="shared" si="391"/>
        <v>16.117804101245799</v>
      </c>
      <c r="BK69" s="176">
        <f t="shared" si="391"/>
        <v>15.34943171839263</v>
      </c>
      <c r="BL69" s="176">
        <f t="shared" si="391"/>
        <v>14.618885652172905</v>
      </c>
      <c r="BM69" s="176">
        <f t="shared" si="391"/>
        <v>13.923109443538824</v>
      </c>
      <c r="BN69" s="176">
        <f t="shared" si="391"/>
        <v>13.260448244079829</v>
      </c>
      <c r="BO69" s="176">
        <f t="shared" si="391"/>
        <v>12.629325966802631</v>
      </c>
      <c r="BP69" s="176">
        <f t="shared" si="391"/>
        <v>12.028241537533583</v>
      </c>
      <c r="BQ69" s="176">
        <f t="shared" si="391"/>
        <v>11.455765324733044</v>
      </c>
      <c r="BR69" s="176">
        <f t="shared" si="391"/>
        <v>10.91053573923042</v>
      </c>
      <c r="BS69" s="176">
        <f t="shared" si="391"/>
        <v>10.391255995792518</v>
      </c>
      <c r="BT69" s="176">
        <f t="shared" si="392"/>
        <v>0</v>
      </c>
      <c r="BU69" s="176">
        <f t="shared" si="392"/>
        <v>0</v>
      </c>
      <c r="BV69" s="176">
        <f t="shared" si="392"/>
        <v>0</v>
      </c>
      <c r="BW69" s="176">
        <f t="shared" si="392"/>
        <v>0</v>
      </c>
      <c r="BX69" s="176">
        <f t="shared" si="392"/>
        <v>0</v>
      </c>
      <c r="BY69" s="176">
        <f t="shared" si="392"/>
        <v>0</v>
      </c>
      <c r="BZ69" s="176">
        <f t="shared" si="392"/>
        <v>0</v>
      </c>
      <c r="CA69" s="176">
        <f t="shared" si="392"/>
        <v>0</v>
      </c>
      <c r="CB69" s="176">
        <f t="shared" si="392"/>
        <v>0</v>
      </c>
      <c r="CC69" s="176">
        <f t="shared" si="392"/>
        <v>0</v>
      </c>
      <c r="CD69" s="176">
        <f t="shared" si="392"/>
        <v>0</v>
      </c>
      <c r="CE69" s="176">
        <f t="shared" si="392"/>
        <v>0</v>
      </c>
      <c r="CF69" s="176">
        <f t="shared" si="392"/>
        <v>0</v>
      </c>
      <c r="CG69" s="176">
        <f t="shared" si="392"/>
        <v>0</v>
      </c>
      <c r="CH69" s="176">
        <f t="shared" si="392"/>
        <v>0</v>
      </c>
      <c r="CJ69" s="176">
        <v>1</v>
      </c>
      <c r="CK69" s="176">
        <f t="shared" si="393"/>
        <v>0</v>
      </c>
      <c r="CL69" s="176">
        <f t="shared" si="393"/>
        <v>0</v>
      </c>
      <c r="CM69" s="176">
        <f t="shared" si="393"/>
        <v>0</v>
      </c>
      <c r="CN69" s="176">
        <f t="shared" si="393"/>
        <v>0</v>
      </c>
      <c r="CO69" s="176">
        <f t="shared" si="393"/>
        <v>0</v>
      </c>
      <c r="CP69" s="176">
        <f t="shared" si="393"/>
        <v>0</v>
      </c>
      <c r="CQ69" s="176">
        <f t="shared" si="393"/>
        <v>0</v>
      </c>
      <c r="CR69" s="176">
        <f t="shared" si="393"/>
        <v>0</v>
      </c>
      <c r="CS69" s="176">
        <f t="shared" si="393"/>
        <v>0</v>
      </c>
      <c r="CT69" s="176">
        <f t="shared" si="393"/>
        <v>0</v>
      </c>
      <c r="CU69" s="176">
        <f t="shared" si="394"/>
        <v>0</v>
      </c>
      <c r="CV69" s="176">
        <f t="shared" si="394"/>
        <v>0</v>
      </c>
      <c r="CW69" s="176">
        <f t="shared" si="394"/>
        <v>0</v>
      </c>
      <c r="CX69" s="176">
        <f t="shared" si="394"/>
        <v>0</v>
      </c>
      <c r="CY69" s="176">
        <f t="shared" si="394"/>
        <v>0</v>
      </c>
      <c r="CZ69" s="176">
        <f t="shared" si="394"/>
        <v>0</v>
      </c>
      <c r="DA69" s="176">
        <f t="shared" si="394"/>
        <v>0</v>
      </c>
      <c r="DB69" s="176">
        <f t="shared" si="394"/>
        <v>0</v>
      </c>
      <c r="DC69" s="176">
        <f t="shared" si="394"/>
        <v>0</v>
      </c>
      <c r="DD69" s="176">
        <f t="shared" si="394"/>
        <v>0</v>
      </c>
      <c r="DE69" s="176">
        <f t="shared" si="395"/>
        <v>0</v>
      </c>
      <c r="DF69" s="176">
        <f t="shared" si="395"/>
        <v>0</v>
      </c>
      <c r="DG69" s="176">
        <f t="shared" si="395"/>
        <v>0</v>
      </c>
      <c r="DH69" s="176">
        <f t="shared" si="395"/>
        <v>0</v>
      </c>
      <c r="DI69" s="176">
        <f t="shared" si="395"/>
        <v>0</v>
      </c>
      <c r="DJ69" s="176">
        <f t="shared" si="395"/>
        <v>0</v>
      </c>
      <c r="DK69" s="176">
        <f t="shared" si="395"/>
        <v>0</v>
      </c>
      <c r="DL69" s="176">
        <f t="shared" si="395"/>
        <v>0</v>
      </c>
      <c r="DM69" s="176">
        <f t="shared" si="395"/>
        <v>0</v>
      </c>
      <c r="DN69" s="176">
        <f t="shared" si="395"/>
        <v>0</v>
      </c>
      <c r="DO69" s="176">
        <f t="shared" si="395"/>
        <v>0</v>
      </c>
      <c r="DP69" s="176">
        <f t="shared" si="395"/>
        <v>0</v>
      </c>
      <c r="DQ69" s="176">
        <f t="shared" si="395"/>
        <v>0</v>
      </c>
      <c r="DR69" s="176">
        <f t="shared" si="395"/>
        <v>0</v>
      </c>
      <c r="DS69" s="176">
        <f t="shared" si="395"/>
        <v>0</v>
      </c>
      <c r="DT69" s="187"/>
      <c r="DU69" s="176">
        <v>1</v>
      </c>
      <c r="DV69" s="176">
        <f t="shared" si="396"/>
        <v>24.955782752127146</v>
      </c>
      <c r="DW69" s="176">
        <f t="shared" si="396"/>
        <v>23.790291544390541</v>
      </c>
      <c r="DX69" s="176">
        <f t="shared" si="396"/>
        <v>22.676046621599461</v>
      </c>
      <c r="DY69" s="176">
        <f t="shared" si="396"/>
        <v>21.600205066512277</v>
      </c>
      <c r="DZ69" s="176">
        <f t="shared" si="396"/>
        <v>20.571469101980021</v>
      </c>
      <c r="EA69" s="176">
        <f t="shared" si="396"/>
        <v>19.598100324788536</v>
      </c>
      <c r="EB69" s="176">
        <f t="shared" si="396"/>
        <v>18.663905396655085</v>
      </c>
      <c r="EC69" s="176">
        <f t="shared" si="396"/>
        <v>17.773362753521464</v>
      </c>
      <c r="ED69" s="176">
        <f t="shared" si="396"/>
        <v>16.924640195952477</v>
      </c>
      <c r="EE69" s="176">
        <f t="shared" si="396"/>
        <v>16.117804101245799</v>
      </c>
      <c r="EF69" s="176">
        <f t="shared" si="397"/>
        <v>15.34943171839263</v>
      </c>
      <c r="EG69" s="176">
        <f t="shared" si="397"/>
        <v>14.618885652172905</v>
      </c>
      <c r="EH69" s="176">
        <f t="shared" si="397"/>
        <v>13.923109443538824</v>
      </c>
      <c r="EI69" s="176">
        <f t="shared" si="397"/>
        <v>13.260448244079829</v>
      </c>
      <c r="EJ69" s="176">
        <f t="shared" si="397"/>
        <v>12.629325966802631</v>
      </c>
      <c r="EK69" s="176">
        <f t="shared" si="397"/>
        <v>12.028241537533583</v>
      </c>
      <c r="EL69" s="176">
        <f t="shared" si="397"/>
        <v>11.455765324733044</v>
      </c>
      <c r="EM69" s="176">
        <f t="shared" si="397"/>
        <v>10.91053573923042</v>
      </c>
      <c r="EN69" s="176">
        <f t="shared" si="397"/>
        <v>10.391255995792518</v>
      </c>
      <c r="EO69" s="176">
        <f t="shared" si="397"/>
        <v>9.8966910288229588</v>
      </c>
      <c r="EP69" s="176">
        <f t="shared" si="398"/>
        <v>0</v>
      </c>
      <c r="EQ69" s="176">
        <f t="shared" si="398"/>
        <v>0</v>
      </c>
      <c r="ER69" s="176">
        <f t="shared" si="398"/>
        <v>0</v>
      </c>
      <c r="ES69" s="176">
        <f t="shared" si="398"/>
        <v>0</v>
      </c>
      <c r="ET69" s="176">
        <f t="shared" si="398"/>
        <v>0</v>
      </c>
      <c r="EU69" s="176">
        <f t="shared" si="398"/>
        <v>0</v>
      </c>
      <c r="EV69" s="176">
        <f t="shared" si="398"/>
        <v>0</v>
      </c>
      <c r="EW69" s="176">
        <f t="shared" si="398"/>
        <v>0</v>
      </c>
      <c r="EX69" s="176">
        <f t="shared" si="398"/>
        <v>0</v>
      </c>
      <c r="EY69" s="176">
        <f t="shared" si="398"/>
        <v>0</v>
      </c>
      <c r="EZ69" s="176">
        <f t="shared" si="398"/>
        <v>0</v>
      </c>
      <c r="FA69" s="176">
        <f t="shared" si="398"/>
        <v>0</v>
      </c>
      <c r="FB69" s="176">
        <f t="shared" si="398"/>
        <v>0</v>
      </c>
      <c r="FC69" s="176">
        <f t="shared" si="398"/>
        <v>0</v>
      </c>
      <c r="FD69" s="176">
        <f t="shared" si="398"/>
        <v>0</v>
      </c>
      <c r="FF69" s="176">
        <v>1</v>
      </c>
      <c r="FG69" s="176">
        <v>1</v>
      </c>
      <c r="FH69" s="176">
        <f t="shared" si="399"/>
        <v>0</v>
      </c>
      <c r="FI69" s="176">
        <f t="shared" si="399"/>
        <v>0</v>
      </c>
      <c r="FJ69" s="176">
        <f t="shared" si="399"/>
        <v>0</v>
      </c>
      <c r="FK69" s="176">
        <f t="shared" si="399"/>
        <v>0</v>
      </c>
      <c r="FL69" s="176">
        <f t="shared" si="399"/>
        <v>0</v>
      </c>
      <c r="FM69" s="176">
        <f t="shared" si="399"/>
        <v>0</v>
      </c>
      <c r="FN69" s="176">
        <f t="shared" si="399"/>
        <v>0</v>
      </c>
      <c r="FO69" s="176">
        <f t="shared" si="399"/>
        <v>0</v>
      </c>
      <c r="FP69" s="176">
        <f t="shared" si="399"/>
        <v>0</v>
      </c>
      <c r="FQ69" s="176">
        <f t="shared" si="399"/>
        <v>0</v>
      </c>
      <c r="FR69" s="176">
        <f t="shared" si="400"/>
        <v>0</v>
      </c>
      <c r="FS69" s="176">
        <f t="shared" si="400"/>
        <v>0</v>
      </c>
      <c r="FT69" s="176">
        <f t="shared" si="400"/>
        <v>0</v>
      </c>
      <c r="FU69" s="176">
        <f t="shared" si="400"/>
        <v>0</v>
      </c>
      <c r="FV69" s="176">
        <f t="shared" si="400"/>
        <v>0</v>
      </c>
      <c r="FW69" s="176">
        <f t="shared" si="400"/>
        <v>0</v>
      </c>
      <c r="FX69" s="176">
        <f t="shared" si="400"/>
        <v>0</v>
      </c>
      <c r="FY69" s="176">
        <f t="shared" si="400"/>
        <v>0</v>
      </c>
      <c r="FZ69" s="176">
        <f t="shared" si="400"/>
        <v>0</v>
      </c>
      <c r="GA69" s="176">
        <f t="shared" si="400"/>
        <v>0</v>
      </c>
      <c r="GB69" s="176">
        <f t="shared" si="401"/>
        <v>0</v>
      </c>
      <c r="GC69" s="176">
        <f t="shared" si="401"/>
        <v>0</v>
      </c>
      <c r="GD69" s="176">
        <f t="shared" si="401"/>
        <v>0</v>
      </c>
      <c r="GE69" s="176">
        <f t="shared" si="401"/>
        <v>0</v>
      </c>
      <c r="GF69" s="176">
        <f t="shared" si="401"/>
        <v>0</v>
      </c>
      <c r="GG69" s="176">
        <f t="shared" si="401"/>
        <v>0</v>
      </c>
      <c r="GH69" s="176">
        <f t="shared" si="401"/>
        <v>0</v>
      </c>
      <c r="GI69" s="176">
        <f t="shared" si="401"/>
        <v>0</v>
      </c>
      <c r="GJ69" s="176">
        <f t="shared" si="401"/>
        <v>0</v>
      </c>
      <c r="GK69" s="176">
        <f t="shared" si="401"/>
        <v>0</v>
      </c>
      <c r="GL69" s="176">
        <f t="shared" si="401"/>
        <v>0</v>
      </c>
      <c r="GM69" s="176">
        <f t="shared" si="401"/>
        <v>0</v>
      </c>
      <c r="GN69" s="176">
        <f t="shared" si="401"/>
        <v>0</v>
      </c>
      <c r="GO69" s="176">
        <f t="shared" si="401"/>
        <v>0</v>
      </c>
      <c r="GP69" s="176">
        <f t="shared" si="401"/>
        <v>0</v>
      </c>
      <c r="GQ69" s="187"/>
      <c r="GR69" s="176">
        <v>1</v>
      </c>
      <c r="GS69" s="176">
        <v>1</v>
      </c>
      <c r="GT69" s="176">
        <f t="shared" si="402"/>
        <v>23.790291544390541</v>
      </c>
      <c r="GU69" s="176">
        <f t="shared" si="402"/>
        <v>22.676046621599461</v>
      </c>
      <c r="GV69" s="176">
        <f t="shared" si="402"/>
        <v>21.600205066512277</v>
      </c>
      <c r="GW69" s="176">
        <f t="shared" si="402"/>
        <v>20.571469101980021</v>
      </c>
      <c r="GX69" s="176">
        <f t="shared" si="402"/>
        <v>19.598100324788536</v>
      </c>
      <c r="GY69" s="176">
        <f t="shared" si="402"/>
        <v>18.663905396655085</v>
      </c>
      <c r="GZ69" s="176">
        <f t="shared" si="402"/>
        <v>17.773362753521464</v>
      </c>
      <c r="HA69" s="176">
        <f t="shared" si="402"/>
        <v>16.924640195952477</v>
      </c>
      <c r="HB69" s="176">
        <f t="shared" si="402"/>
        <v>16.117804101245799</v>
      </c>
      <c r="HC69" s="176">
        <f t="shared" si="402"/>
        <v>15.34943171839263</v>
      </c>
      <c r="HD69" s="176">
        <f t="shared" si="403"/>
        <v>14.618885652172905</v>
      </c>
      <c r="HE69" s="176">
        <f t="shared" si="403"/>
        <v>13.923109443538824</v>
      </c>
      <c r="HF69" s="176">
        <f t="shared" si="403"/>
        <v>13.260448244079829</v>
      </c>
      <c r="HG69" s="176">
        <f t="shared" si="403"/>
        <v>12.629325966802631</v>
      </c>
      <c r="HH69" s="176">
        <f t="shared" si="403"/>
        <v>12.028241537533583</v>
      </c>
      <c r="HI69" s="176">
        <f t="shared" si="403"/>
        <v>11.455765324733044</v>
      </c>
      <c r="HJ69" s="176">
        <f t="shared" si="403"/>
        <v>10.91053573923042</v>
      </c>
      <c r="HK69" s="176">
        <f t="shared" si="403"/>
        <v>10.391255995792518</v>
      </c>
      <c r="HL69" s="176">
        <f t="shared" si="403"/>
        <v>9.8966910288229588</v>
      </c>
      <c r="HM69" s="176">
        <f t="shared" si="403"/>
        <v>9.4256645548568052</v>
      </c>
      <c r="HN69" s="176">
        <f t="shared" si="404"/>
        <v>0</v>
      </c>
      <c r="HO69" s="176">
        <f t="shared" si="404"/>
        <v>0</v>
      </c>
      <c r="HP69" s="176">
        <f t="shared" si="404"/>
        <v>0</v>
      </c>
      <c r="HQ69" s="176">
        <f t="shared" si="404"/>
        <v>0</v>
      </c>
      <c r="HR69" s="176">
        <f t="shared" si="404"/>
        <v>0</v>
      </c>
      <c r="HS69" s="176">
        <f t="shared" si="404"/>
        <v>0</v>
      </c>
      <c r="HT69" s="176">
        <f t="shared" si="404"/>
        <v>0</v>
      </c>
      <c r="HU69" s="176">
        <f t="shared" si="404"/>
        <v>0</v>
      </c>
      <c r="HV69" s="176">
        <f t="shared" si="404"/>
        <v>0</v>
      </c>
      <c r="HW69" s="176">
        <f t="shared" si="404"/>
        <v>0</v>
      </c>
      <c r="HX69" s="176">
        <f t="shared" si="404"/>
        <v>0</v>
      </c>
      <c r="HY69" s="176">
        <f t="shared" si="404"/>
        <v>0</v>
      </c>
      <c r="HZ69" s="176">
        <f t="shared" si="404"/>
        <v>0</v>
      </c>
      <c r="IA69" s="176">
        <f t="shared" si="404"/>
        <v>0</v>
      </c>
      <c r="IB69" s="176">
        <f t="shared" si="404"/>
        <v>0</v>
      </c>
      <c r="IC69" s="176"/>
      <c r="ID69" s="176"/>
    </row>
    <row r="70" spans="1:238" s="144" customFormat="1">
      <c r="A70" s="185" t="s">
        <v>229</v>
      </c>
      <c r="B70" s="226">
        <f t="shared" ref="B70" si="431">SUM(P70:AX70)*VLOOKUP($A70,input,12,FALSE)</f>
        <v>0</v>
      </c>
      <c r="C70" s="329">
        <f t="shared" ref="C70" si="432">SUM(AZ70:CH70)*VLOOKUP($A70,input,12,FALSE)</f>
        <v>50263.241700499595</v>
      </c>
      <c r="D70" s="331">
        <f t="shared" ref="D70" si="433">SUM(B70:C70)</f>
        <v>50263.241700499595</v>
      </c>
      <c r="E70" s="227">
        <f t="shared" ref="E70" si="434">IF(Years&gt;1,SUM(CJ70:DS70)*VLOOKUP($A70,input,26,FALSE),0)</f>
        <v>0</v>
      </c>
      <c r="F70" s="228">
        <f t="shared" ref="F70" si="435">IF(Years&gt;1,SUM(DU70:FD70)*VLOOKUP($A70,input,26,FALSE),0)</f>
        <v>0</v>
      </c>
      <c r="G70" s="227">
        <f t="shared" ref="G70" si="436">IF(Years&gt;2,SUM(FF70:GP70)*VLOOKUP($A70,input,40,FALSE),0)</f>
        <v>0</v>
      </c>
      <c r="H70" s="228">
        <f t="shared" ref="H70" si="437">IF(Years&gt;2,SUM(GR70:IB70)*VLOOKUP($A70,input,40,FALSE),0)</f>
        <v>0</v>
      </c>
      <c r="I70" s="227">
        <f t="shared" ref="I70" si="438">B70+E70+G70</f>
        <v>0</v>
      </c>
      <c r="J70" s="176">
        <f t="shared" ref="J70" si="439">C70+F70+H70</f>
        <v>50263.241700499595</v>
      </c>
      <c r="K70" s="228">
        <f t="shared" ref="K70" si="440">SUM(I70:J70)</f>
        <v>50263.241700499595</v>
      </c>
      <c r="L70" s="227">
        <f t="shared" ref="L70" si="441">(B70*VLOOKUP($A70,input,16,FALSE))+(E70*VLOOKUP($A70,input,30,FALSE))+(G70*VLOOKUP($A70,input,44,FALSE))</f>
        <v>0</v>
      </c>
      <c r="M70" s="176">
        <f t="shared" ref="M70" si="442">(C70*(VLOOKUP($A70,input,16,FALSE))+(F70*VLOOKUP($A70,input,30,FALSE))+(H70*VLOOKUP($A70,input,44,FALSE)))</f>
        <v>40210.593360399682</v>
      </c>
      <c r="N70" s="228">
        <f t="shared" ref="N70" si="443">SUM(L70:M70)</f>
        <v>40210.593360399682</v>
      </c>
      <c r="O70" s="330"/>
      <c r="P70" s="176">
        <f t="shared" si="387"/>
        <v>0</v>
      </c>
      <c r="Q70" s="176">
        <f t="shared" si="387"/>
        <v>0</v>
      </c>
      <c r="R70" s="176">
        <f t="shared" si="387"/>
        <v>0</v>
      </c>
      <c r="S70" s="176">
        <f t="shared" si="387"/>
        <v>0</v>
      </c>
      <c r="T70" s="176">
        <f t="shared" si="387"/>
        <v>0</v>
      </c>
      <c r="U70" s="176">
        <f t="shared" si="387"/>
        <v>0</v>
      </c>
      <c r="V70" s="176">
        <f t="shared" si="387"/>
        <v>0</v>
      </c>
      <c r="W70" s="176">
        <f t="shared" si="387"/>
        <v>0</v>
      </c>
      <c r="X70" s="176">
        <f t="shared" si="387"/>
        <v>0</v>
      </c>
      <c r="Y70" s="176">
        <f t="shared" si="387"/>
        <v>0</v>
      </c>
      <c r="Z70" s="176">
        <f t="shared" si="388"/>
        <v>0</v>
      </c>
      <c r="AA70" s="176">
        <f t="shared" si="388"/>
        <v>0</v>
      </c>
      <c r="AB70" s="176">
        <f t="shared" si="388"/>
        <v>0</v>
      </c>
      <c r="AC70" s="176">
        <f t="shared" si="388"/>
        <v>0</v>
      </c>
      <c r="AD70" s="176">
        <f t="shared" si="388"/>
        <v>0</v>
      </c>
      <c r="AE70" s="176">
        <f t="shared" si="388"/>
        <v>0</v>
      </c>
      <c r="AF70" s="176">
        <f t="shared" si="388"/>
        <v>0</v>
      </c>
      <c r="AG70" s="176">
        <f t="shared" si="388"/>
        <v>0</v>
      </c>
      <c r="AH70" s="176">
        <f t="shared" si="388"/>
        <v>0</v>
      </c>
      <c r="AI70" s="176">
        <f t="shared" si="388"/>
        <v>0</v>
      </c>
      <c r="AJ70" s="176">
        <f t="shared" si="389"/>
        <v>0</v>
      </c>
      <c r="AK70" s="176">
        <f t="shared" si="389"/>
        <v>0</v>
      </c>
      <c r="AL70" s="176">
        <f t="shared" si="389"/>
        <v>0</v>
      </c>
      <c r="AM70" s="176">
        <f t="shared" si="389"/>
        <v>0</v>
      </c>
      <c r="AN70" s="176">
        <f t="shared" si="389"/>
        <v>0</v>
      </c>
      <c r="AO70" s="176">
        <f t="shared" si="389"/>
        <v>0</v>
      </c>
      <c r="AP70" s="176">
        <f t="shared" si="389"/>
        <v>0</v>
      </c>
      <c r="AQ70" s="176">
        <f t="shared" si="389"/>
        <v>0</v>
      </c>
      <c r="AR70" s="176">
        <f t="shared" si="389"/>
        <v>0</v>
      </c>
      <c r="AS70" s="176">
        <f t="shared" si="389"/>
        <v>0</v>
      </c>
      <c r="AT70" s="176">
        <f t="shared" si="389"/>
        <v>0</v>
      </c>
      <c r="AU70" s="176">
        <f t="shared" si="389"/>
        <v>0</v>
      </c>
      <c r="AV70" s="176">
        <f t="shared" si="389"/>
        <v>0</v>
      </c>
      <c r="AW70" s="176">
        <f t="shared" si="389"/>
        <v>0</v>
      </c>
      <c r="AX70" s="176">
        <f t="shared" si="389"/>
        <v>0</v>
      </c>
      <c r="AY70" s="187"/>
      <c r="AZ70" s="176">
        <f t="shared" si="390"/>
        <v>9.3293092134130225E-3</v>
      </c>
      <c r="BA70" s="176">
        <f t="shared" si="390"/>
        <v>8.8863321372559551E-3</v>
      </c>
      <c r="BB70" s="176">
        <f t="shared" si="390"/>
        <v>8.471320431236988E-3</v>
      </c>
      <c r="BC70" s="176">
        <f t="shared" si="390"/>
        <v>8.0745566605101935E-3</v>
      </c>
      <c r="BD70" s="176">
        <f t="shared" si="390"/>
        <v>7.6914676794702461E-3</v>
      </c>
      <c r="BE70" s="176">
        <f t="shared" si="390"/>
        <v>7.3251522024854673E-3</v>
      </c>
      <c r="BF70" s="176">
        <f t="shared" si="390"/>
        <v>6.9785520444350865E-3</v>
      </c>
      <c r="BG70" s="176">
        <f t="shared" si="390"/>
        <v>6.6459010314498818E-3</v>
      </c>
      <c r="BH70" s="176">
        <f t="shared" si="390"/>
        <v>6.3287938588206987E-3</v>
      </c>
      <c r="BI70" s="176">
        <f t="shared" si="390"/>
        <v>6.0265781113183889E-3</v>
      </c>
      <c r="BJ70" s="176">
        <f t="shared" si="391"/>
        <v>5.7392774247759515E-3</v>
      </c>
      <c r="BK70" s="176">
        <f t="shared" si="391"/>
        <v>5.4656730154513805E-3</v>
      </c>
      <c r="BL70" s="176">
        <f t="shared" si="391"/>
        <v>5.2055379176876807E-3</v>
      </c>
      <c r="BM70" s="176">
        <f t="shared" si="391"/>
        <v>4.9577837781147136E-3</v>
      </c>
      <c r="BN70" s="176">
        <f t="shared" si="391"/>
        <v>4.7218213332034997E-3</v>
      </c>
      <c r="BO70" s="176">
        <f t="shared" si="391"/>
        <v>4.4970893650335773E-3</v>
      </c>
      <c r="BP70" s="176">
        <f t="shared" si="391"/>
        <v>4.2830533664807999E-3</v>
      </c>
      <c r="BQ70" s="176">
        <f t="shared" si="391"/>
        <v>4.0792042699346149E-3</v>
      </c>
      <c r="BR70" s="176">
        <f t="shared" si="391"/>
        <v>3.8850572365212175E-3</v>
      </c>
      <c r="BS70" s="176">
        <f t="shared" si="391"/>
        <v>3.7001505029528254E-3</v>
      </c>
      <c r="BT70" s="176">
        <f t="shared" si="392"/>
        <v>0</v>
      </c>
      <c r="BU70" s="176">
        <f t="shared" si="392"/>
        <v>0</v>
      </c>
      <c r="BV70" s="176">
        <f t="shared" si="392"/>
        <v>0</v>
      </c>
      <c r="BW70" s="176">
        <f t="shared" si="392"/>
        <v>0</v>
      </c>
      <c r="BX70" s="176">
        <f t="shared" si="392"/>
        <v>0</v>
      </c>
      <c r="BY70" s="176">
        <f t="shared" si="392"/>
        <v>0</v>
      </c>
      <c r="BZ70" s="176">
        <f t="shared" si="392"/>
        <v>0</v>
      </c>
      <c r="CA70" s="176">
        <f t="shared" si="392"/>
        <v>0</v>
      </c>
      <c r="CB70" s="176">
        <f t="shared" si="392"/>
        <v>0</v>
      </c>
      <c r="CC70" s="176">
        <f t="shared" si="392"/>
        <v>0</v>
      </c>
      <c r="CD70" s="176">
        <f t="shared" si="392"/>
        <v>0</v>
      </c>
      <c r="CE70" s="176">
        <f t="shared" si="392"/>
        <v>0</v>
      </c>
      <c r="CF70" s="176">
        <f t="shared" si="392"/>
        <v>0</v>
      </c>
      <c r="CG70" s="176">
        <f t="shared" si="392"/>
        <v>0</v>
      </c>
      <c r="CH70" s="176">
        <f t="shared" si="392"/>
        <v>0</v>
      </c>
      <c r="CJ70" s="176">
        <v>1</v>
      </c>
      <c r="CK70" s="176">
        <f t="shared" si="393"/>
        <v>0</v>
      </c>
      <c r="CL70" s="176">
        <f t="shared" si="393"/>
        <v>0</v>
      </c>
      <c r="CM70" s="176">
        <f t="shared" si="393"/>
        <v>0</v>
      </c>
      <c r="CN70" s="176">
        <f t="shared" si="393"/>
        <v>0</v>
      </c>
      <c r="CO70" s="176">
        <f t="shared" si="393"/>
        <v>0</v>
      </c>
      <c r="CP70" s="176">
        <f t="shared" si="393"/>
        <v>0</v>
      </c>
      <c r="CQ70" s="176">
        <f t="shared" si="393"/>
        <v>0</v>
      </c>
      <c r="CR70" s="176">
        <f t="shared" si="393"/>
        <v>0</v>
      </c>
      <c r="CS70" s="176">
        <f t="shared" si="393"/>
        <v>0</v>
      </c>
      <c r="CT70" s="176">
        <f t="shared" si="393"/>
        <v>0</v>
      </c>
      <c r="CU70" s="176">
        <f t="shared" si="394"/>
        <v>0</v>
      </c>
      <c r="CV70" s="176">
        <f t="shared" si="394"/>
        <v>0</v>
      </c>
      <c r="CW70" s="176">
        <f t="shared" si="394"/>
        <v>0</v>
      </c>
      <c r="CX70" s="176">
        <f t="shared" si="394"/>
        <v>0</v>
      </c>
      <c r="CY70" s="176">
        <f t="shared" si="394"/>
        <v>0</v>
      </c>
      <c r="CZ70" s="176">
        <f t="shared" si="394"/>
        <v>0</v>
      </c>
      <c r="DA70" s="176">
        <f t="shared" si="394"/>
        <v>0</v>
      </c>
      <c r="DB70" s="176">
        <f t="shared" si="394"/>
        <v>0</v>
      </c>
      <c r="DC70" s="176">
        <f t="shared" si="394"/>
        <v>0</v>
      </c>
      <c r="DD70" s="176">
        <f t="shared" si="394"/>
        <v>0</v>
      </c>
      <c r="DE70" s="176">
        <f t="shared" si="395"/>
        <v>0</v>
      </c>
      <c r="DF70" s="176">
        <f t="shared" si="395"/>
        <v>0</v>
      </c>
      <c r="DG70" s="176">
        <f t="shared" si="395"/>
        <v>0</v>
      </c>
      <c r="DH70" s="176">
        <f t="shared" si="395"/>
        <v>0</v>
      </c>
      <c r="DI70" s="176">
        <f t="shared" si="395"/>
        <v>0</v>
      </c>
      <c r="DJ70" s="176">
        <f t="shared" si="395"/>
        <v>0</v>
      </c>
      <c r="DK70" s="176">
        <f t="shared" si="395"/>
        <v>0</v>
      </c>
      <c r="DL70" s="176">
        <f t="shared" si="395"/>
        <v>0</v>
      </c>
      <c r="DM70" s="176">
        <f t="shared" si="395"/>
        <v>0</v>
      </c>
      <c r="DN70" s="176">
        <f t="shared" si="395"/>
        <v>0</v>
      </c>
      <c r="DO70" s="176">
        <f t="shared" si="395"/>
        <v>0</v>
      </c>
      <c r="DP70" s="176">
        <f t="shared" si="395"/>
        <v>0</v>
      </c>
      <c r="DQ70" s="176">
        <f t="shared" si="395"/>
        <v>0</v>
      </c>
      <c r="DR70" s="176">
        <f t="shared" si="395"/>
        <v>0</v>
      </c>
      <c r="DS70" s="176">
        <f t="shared" si="395"/>
        <v>0</v>
      </c>
      <c r="DT70" s="187"/>
      <c r="DU70" s="176">
        <v>1</v>
      </c>
      <c r="DV70" s="176">
        <f t="shared" si="396"/>
        <v>8.8863321372559551E-3</v>
      </c>
      <c r="DW70" s="176">
        <f t="shared" si="396"/>
        <v>8.471320431236988E-3</v>
      </c>
      <c r="DX70" s="176">
        <f t="shared" si="396"/>
        <v>8.0745566605101935E-3</v>
      </c>
      <c r="DY70" s="176">
        <f t="shared" si="396"/>
        <v>7.6914676794702461E-3</v>
      </c>
      <c r="DZ70" s="176">
        <f t="shared" si="396"/>
        <v>7.3251522024854673E-3</v>
      </c>
      <c r="EA70" s="176">
        <f t="shared" si="396"/>
        <v>6.9785520444350865E-3</v>
      </c>
      <c r="EB70" s="176">
        <f t="shared" si="396"/>
        <v>6.6459010314498818E-3</v>
      </c>
      <c r="EC70" s="176">
        <f t="shared" si="396"/>
        <v>6.3287938588206987E-3</v>
      </c>
      <c r="ED70" s="176">
        <f t="shared" si="396"/>
        <v>6.0265781113183889E-3</v>
      </c>
      <c r="EE70" s="176">
        <f t="shared" si="396"/>
        <v>5.7392774247759515E-3</v>
      </c>
      <c r="EF70" s="176">
        <f t="shared" si="397"/>
        <v>5.4656730154513805E-3</v>
      </c>
      <c r="EG70" s="176">
        <f t="shared" si="397"/>
        <v>5.2055379176876807E-3</v>
      </c>
      <c r="EH70" s="176">
        <f t="shared" si="397"/>
        <v>4.9577837781147136E-3</v>
      </c>
      <c r="EI70" s="176">
        <f t="shared" si="397"/>
        <v>4.7218213332034997E-3</v>
      </c>
      <c r="EJ70" s="176">
        <f t="shared" si="397"/>
        <v>4.4970893650335773E-3</v>
      </c>
      <c r="EK70" s="176">
        <f t="shared" si="397"/>
        <v>4.2830533664807999E-3</v>
      </c>
      <c r="EL70" s="176">
        <f t="shared" si="397"/>
        <v>4.0792042699346149E-3</v>
      </c>
      <c r="EM70" s="176">
        <f t="shared" si="397"/>
        <v>3.8850572365212175E-3</v>
      </c>
      <c r="EN70" s="176">
        <f t="shared" si="397"/>
        <v>3.7001505029528254E-3</v>
      </c>
      <c r="EO70" s="176">
        <f t="shared" si="397"/>
        <v>3.5240442832604E-3</v>
      </c>
      <c r="EP70" s="176">
        <f t="shared" si="398"/>
        <v>0</v>
      </c>
      <c r="EQ70" s="176">
        <f t="shared" si="398"/>
        <v>0</v>
      </c>
      <c r="ER70" s="176">
        <f t="shared" si="398"/>
        <v>0</v>
      </c>
      <c r="ES70" s="176">
        <f t="shared" si="398"/>
        <v>0</v>
      </c>
      <c r="ET70" s="176">
        <f t="shared" si="398"/>
        <v>0</v>
      </c>
      <c r="EU70" s="176">
        <f t="shared" si="398"/>
        <v>0</v>
      </c>
      <c r="EV70" s="176">
        <f t="shared" si="398"/>
        <v>0</v>
      </c>
      <c r="EW70" s="176">
        <f t="shared" si="398"/>
        <v>0</v>
      </c>
      <c r="EX70" s="176">
        <f t="shared" si="398"/>
        <v>0</v>
      </c>
      <c r="EY70" s="176">
        <f t="shared" si="398"/>
        <v>0</v>
      </c>
      <c r="EZ70" s="176">
        <f t="shared" si="398"/>
        <v>0</v>
      </c>
      <c r="FA70" s="176">
        <f t="shared" si="398"/>
        <v>0</v>
      </c>
      <c r="FB70" s="176">
        <f t="shared" si="398"/>
        <v>0</v>
      </c>
      <c r="FC70" s="176">
        <f t="shared" si="398"/>
        <v>0</v>
      </c>
      <c r="FD70" s="176">
        <f t="shared" si="398"/>
        <v>0</v>
      </c>
      <c r="FF70" s="176">
        <v>1</v>
      </c>
      <c r="FG70" s="176">
        <v>1</v>
      </c>
      <c r="FH70" s="176">
        <f t="shared" si="399"/>
        <v>0</v>
      </c>
      <c r="FI70" s="176">
        <f t="shared" si="399"/>
        <v>0</v>
      </c>
      <c r="FJ70" s="176">
        <f t="shared" si="399"/>
        <v>0</v>
      </c>
      <c r="FK70" s="176">
        <f t="shared" si="399"/>
        <v>0</v>
      </c>
      <c r="FL70" s="176">
        <f t="shared" si="399"/>
        <v>0</v>
      </c>
      <c r="FM70" s="176">
        <f t="shared" si="399"/>
        <v>0</v>
      </c>
      <c r="FN70" s="176">
        <f t="shared" si="399"/>
        <v>0</v>
      </c>
      <c r="FO70" s="176">
        <f t="shared" si="399"/>
        <v>0</v>
      </c>
      <c r="FP70" s="176">
        <f t="shared" si="399"/>
        <v>0</v>
      </c>
      <c r="FQ70" s="176">
        <f t="shared" si="399"/>
        <v>0</v>
      </c>
      <c r="FR70" s="176">
        <f t="shared" si="400"/>
        <v>0</v>
      </c>
      <c r="FS70" s="176">
        <f t="shared" si="400"/>
        <v>0</v>
      </c>
      <c r="FT70" s="176">
        <f t="shared" si="400"/>
        <v>0</v>
      </c>
      <c r="FU70" s="176">
        <f t="shared" si="400"/>
        <v>0</v>
      </c>
      <c r="FV70" s="176">
        <f t="shared" si="400"/>
        <v>0</v>
      </c>
      <c r="FW70" s="176">
        <f t="shared" si="400"/>
        <v>0</v>
      </c>
      <c r="FX70" s="176">
        <f t="shared" si="400"/>
        <v>0</v>
      </c>
      <c r="FY70" s="176">
        <f t="shared" si="400"/>
        <v>0</v>
      </c>
      <c r="FZ70" s="176">
        <f t="shared" si="400"/>
        <v>0</v>
      </c>
      <c r="GA70" s="176">
        <f t="shared" si="400"/>
        <v>0</v>
      </c>
      <c r="GB70" s="176">
        <f t="shared" si="401"/>
        <v>0</v>
      </c>
      <c r="GC70" s="176">
        <f t="shared" si="401"/>
        <v>0</v>
      </c>
      <c r="GD70" s="176">
        <f t="shared" si="401"/>
        <v>0</v>
      </c>
      <c r="GE70" s="176">
        <f t="shared" si="401"/>
        <v>0</v>
      </c>
      <c r="GF70" s="176">
        <f t="shared" si="401"/>
        <v>0</v>
      </c>
      <c r="GG70" s="176">
        <f t="shared" si="401"/>
        <v>0</v>
      </c>
      <c r="GH70" s="176">
        <f t="shared" si="401"/>
        <v>0</v>
      </c>
      <c r="GI70" s="176">
        <f t="shared" si="401"/>
        <v>0</v>
      </c>
      <c r="GJ70" s="176">
        <f t="shared" si="401"/>
        <v>0</v>
      </c>
      <c r="GK70" s="176">
        <f t="shared" si="401"/>
        <v>0</v>
      </c>
      <c r="GL70" s="176">
        <f t="shared" si="401"/>
        <v>0</v>
      </c>
      <c r="GM70" s="176">
        <f t="shared" si="401"/>
        <v>0</v>
      </c>
      <c r="GN70" s="176">
        <f t="shared" si="401"/>
        <v>0</v>
      </c>
      <c r="GO70" s="176">
        <f t="shared" si="401"/>
        <v>0</v>
      </c>
      <c r="GP70" s="176">
        <f t="shared" si="401"/>
        <v>0</v>
      </c>
      <c r="GQ70" s="187"/>
      <c r="GR70" s="176">
        <v>1</v>
      </c>
      <c r="GS70" s="176">
        <v>1</v>
      </c>
      <c r="GT70" s="176">
        <f t="shared" si="402"/>
        <v>8.471320431236988E-3</v>
      </c>
      <c r="GU70" s="176">
        <f t="shared" si="402"/>
        <v>8.0745566605101935E-3</v>
      </c>
      <c r="GV70" s="176">
        <f t="shared" si="402"/>
        <v>7.6914676794702461E-3</v>
      </c>
      <c r="GW70" s="176">
        <f t="shared" si="402"/>
        <v>7.3251522024854673E-3</v>
      </c>
      <c r="GX70" s="176">
        <f t="shared" si="402"/>
        <v>6.9785520444350865E-3</v>
      </c>
      <c r="GY70" s="176">
        <f t="shared" si="402"/>
        <v>6.6459010314498818E-3</v>
      </c>
      <c r="GZ70" s="176">
        <f t="shared" si="402"/>
        <v>6.3287938588206987E-3</v>
      </c>
      <c r="HA70" s="176">
        <f t="shared" si="402"/>
        <v>6.0265781113183889E-3</v>
      </c>
      <c r="HB70" s="176">
        <f t="shared" si="402"/>
        <v>5.7392774247759515E-3</v>
      </c>
      <c r="HC70" s="176">
        <f t="shared" si="402"/>
        <v>5.4656730154513805E-3</v>
      </c>
      <c r="HD70" s="176">
        <f t="shared" si="403"/>
        <v>5.2055379176876807E-3</v>
      </c>
      <c r="HE70" s="176">
        <f t="shared" si="403"/>
        <v>4.9577837781147136E-3</v>
      </c>
      <c r="HF70" s="176">
        <f t="shared" si="403"/>
        <v>4.7218213332034997E-3</v>
      </c>
      <c r="HG70" s="176">
        <f t="shared" si="403"/>
        <v>4.4970893650335773E-3</v>
      </c>
      <c r="HH70" s="176">
        <f t="shared" si="403"/>
        <v>4.2830533664807999E-3</v>
      </c>
      <c r="HI70" s="176">
        <f t="shared" si="403"/>
        <v>4.0792042699346149E-3</v>
      </c>
      <c r="HJ70" s="176">
        <f t="shared" si="403"/>
        <v>3.8850572365212175E-3</v>
      </c>
      <c r="HK70" s="176">
        <f t="shared" si="403"/>
        <v>3.7001505029528254E-3</v>
      </c>
      <c r="HL70" s="176">
        <f t="shared" si="403"/>
        <v>3.5240442832604E-3</v>
      </c>
      <c r="HM70" s="176">
        <f t="shared" si="403"/>
        <v>3.3563197227976754E-3</v>
      </c>
      <c r="HN70" s="176">
        <f t="shared" si="404"/>
        <v>0</v>
      </c>
      <c r="HO70" s="176">
        <f t="shared" si="404"/>
        <v>0</v>
      </c>
      <c r="HP70" s="176">
        <f t="shared" si="404"/>
        <v>0</v>
      </c>
      <c r="HQ70" s="176">
        <f t="shared" si="404"/>
        <v>0</v>
      </c>
      <c r="HR70" s="176">
        <f t="shared" si="404"/>
        <v>0</v>
      </c>
      <c r="HS70" s="176">
        <f t="shared" si="404"/>
        <v>0</v>
      </c>
      <c r="HT70" s="176">
        <f t="shared" si="404"/>
        <v>0</v>
      </c>
      <c r="HU70" s="176">
        <f t="shared" si="404"/>
        <v>0</v>
      </c>
      <c r="HV70" s="176">
        <f t="shared" si="404"/>
        <v>0</v>
      </c>
      <c r="HW70" s="176">
        <f t="shared" si="404"/>
        <v>0</v>
      </c>
      <c r="HX70" s="176">
        <f t="shared" si="404"/>
        <v>0</v>
      </c>
      <c r="HY70" s="176">
        <f t="shared" si="404"/>
        <v>0</v>
      </c>
      <c r="HZ70" s="176">
        <f t="shared" si="404"/>
        <v>0</v>
      </c>
      <c r="IA70" s="176">
        <f t="shared" si="404"/>
        <v>0</v>
      </c>
      <c r="IB70" s="176">
        <f t="shared" si="404"/>
        <v>0</v>
      </c>
      <c r="IC70" s="176"/>
      <c r="ID70" s="176"/>
    </row>
    <row r="71" spans="1:238" s="144" customFormat="1">
      <c r="A71" s="185" t="s">
        <v>179</v>
      </c>
      <c r="B71" s="226">
        <f t="shared" si="219"/>
        <v>91202.956371298176</v>
      </c>
      <c r="C71" s="329">
        <f t="shared" si="220"/>
        <v>75874.505264883323</v>
      </c>
      <c r="D71" s="331">
        <f t="shared" si="225"/>
        <v>167077.46163618151</v>
      </c>
      <c r="E71" s="227">
        <f t="shared" si="82"/>
        <v>0</v>
      </c>
      <c r="F71" s="228">
        <f t="shared" si="83"/>
        <v>0</v>
      </c>
      <c r="G71" s="227">
        <f t="shared" si="84"/>
        <v>0</v>
      </c>
      <c r="H71" s="228">
        <f t="shared" si="85"/>
        <v>0</v>
      </c>
      <c r="I71" s="227">
        <f t="shared" si="226"/>
        <v>91202.956371298176</v>
      </c>
      <c r="J71" s="176">
        <f t="shared" si="227"/>
        <v>75874.505264883323</v>
      </c>
      <c r="K71" s="228">
        <f t="shared" si="228"/>
        <v>167077.46163618151</v>
      </c>
      <c r="L71" s="227">
        <f t="shared" si="86"/>
        <v>72962.36509703855</v>
      </c>
      <c r="M71" s="176">
        <f t="shared" si="87"/>
        <v>60699.604211906662</v>
      </c>
      <c r="N71" s="228">
        <f t="shared" si="229"/>
        <v>133661.9693089452</v>
      </c>
      <c r="O71" s="330"/>
      <c r="P71" s="176">
        <f t="shared" si="387"/>
        <v>1.7073392838630688</v>
      </c>
      <c r="Q71" s="176">
        <f t="shared" si="387"/>
        <v>1.6262708846201333</v>
      </c>
      <c r="R71" s="176">
        <f t="shared" si="387"/>
        <v>1.5503203750228645</v>
      </c>
      <c r="S71" s="176">
        <f t="shared" si="387"/>
        <v>1.4777093856474066</v>
      </c>
      <c r="T71" s="176">
        <f t="shared" si="387"/>
        <v>1.4076009937415825</v>
      </c>
      <c r="U71" s="176">
        <f t="shared" si="387"/>
        <v>1.3405622891776949</v>
      </c>
      <c r="V71" s="176">
        <f t="shared" si="387"/>
        <v>1.2771316479484633</v>
      </c>
      <c r="W71" s="176">
        <f t="shared" si="387"/>
        <v>1.2162538134492138</v>
      </c>
      <c r="X71" s="176">
        <f t="shared" si="387"/>
        <v>1.1582206278574925</v>
      </c>
      <c r="Y71" s="176">
        <f t="shared" si="387"/>
        <v>1.1029126938926832</v>
      </c>
      <c r="Z71" s="176">
        <f t="shared" si="388"/>
        <v>1.0503343371040048</v>
      </c>
      <c r="AA71" s="176">
        <f t="shared" si="388"/>
        <v>1.0002625101774865</v>
      </c>
      <c r="AB71" s="176">
        <f t="shared" si="388"/>
        <v>0.95265567655630323</v>
      </c>
      <c r="AC71" s="176">
        <f t="shared" si="388"/>
        <v>0.907314658742845</v>
      </c>
      <c r="AD71" s="176">
        <f t="shared" si="388"/>
        <v>0</v>
      </c>
      <c r="AE71" s="176">
        <f t="shared" si="388"/>
        <v>0</v>
      </c>
      <c r="AF71" s="176">
        <f t="shared" si="388"/>
        <v>0</v>
      </c>
      <c r="AG71" s="176">
        <f t="shared" si="388"/>
        <v>0</v>
      </c>
      <c r="AH71" s="176">
        <f t="shared" si="388"/>
        <v>0</v>
      </c>
      <c r="AI71" s="176">
        <f t="shared" si="388"/>
        <v>0</v>
      </c>
      <c r="AJ71" s="176">
        <f t="shared" si="389"/>
        <v>0</v>
      </c>
      <c r="AK71" s="176">
        <f t="shared" si="389"/>
        <v>0</v>
      </c>
      <c r="AL71" s="176">
        <f t="shared" si="389"/>
        <v>0</v>
      </c>
      <c r="AM71" s="176">
        <f t="shared" si="389"/>
        <v>0</v>
      </c>
      <c r="AN71" s="176">
        <f t="shared" si="389"/>
        <v>0</v>
      </c>
      <c r="AO71" s="176">
        <f t="shared" si="389"/>
        <v>0</v>
      </c>
      <c r="AP71" s="176">
        <f t="shared" si="389"/>
        <v>0</v>
      </c>
      <c r="AQ71" s="176">
        <f t="shared" si="389"/>
        <v>0</v>
      </c>
      <c r="AR71" s="176">
        <f t="shared" si="389"/>
        <v>0</v>
      </c>
      <c r="AS71" s="176">
        <f t="shared" si="389"/>
        <v>0</v>
      </c>
      <c r="AT71" s="176">
        <f t="shared" si="389"/>
        <v>0</v>
      </c>
      <c r="AU71" s="176">
        <f t="shared" si="389"/>
        <v>0</v>
      </c>
      <c r="AV71" s="176">
        <f t="shared" si="389"/>
        <v>0</v>
      </c>
      <c r="AW71" s="176">
        <f t="shared" si="389"/>
        <v>0</v>
      </c>
      <c r="AX71" s="176">
        <f t="shared" si="389"/>
        <v>0</v>
      </c>
      <c r="AY71" s="187"/>
      <c r="AZ71" s="176">
        <f t="shared" si="390"/>
        <v>1.4203873277421328</v>
      </c>
      <c r="BA71" s="176">
        <f t="shared" si="390"/>
        <v>1.3529440678972193</v>
      </c>
      <c r="BB71" s="176">
        <f t="shared" si="390"/>
        <v>1.2897585356558314</v>
      </c>
      <c r="BC71" s="176">
        <f t="shared" si="390"/>
        <v>1.229351251562677</v>
      </c>
      <c r="BD71" s="176">
        <f t="shared" si="390"/>
        <v>1.1710259541993451</v>
      </c>
      <c r="BE71" s="176">
        <f t="shared" si="390"/>
        <v>1.1152544228284125</v>
      </c>
      <c r="BF71" s="176">
        <f t="shared" si="390"/>
        <v>1.0624845487652419</v>
      </c>
      <c r="BG71" s="176">
        <f t="shared" si="390"/>
        <v>1.0118384320382445</v>
      </c>
      <c r="BH71" s="176">
        <f t="shared" si="390"/>
        <v>0.9635588650054514</v>
      </c>
      <c r="BI71" s="176">
        <f t="shared" si="390"/>
        <v>0.91754651744822491</v>
      </c>
      <c r="BJ71" s="176">
        <f t="shared" si="391"/>
        <v>0.87380498792213868</v>
      </c>
      <c r="BK71" s="176">
        <f t="shared" si="391"/>
        <v>0.83214871660247292</v>
      </c>
      <c r="BL71" s="176">
        <f t="shared" si="391"/>
        <v>0.79254314796794945</v>
      </c>
      <c r="BM71" s="176">
        <f t="shared" si="391"/>
        <v>0.75482258021796522</v>
      </c>
      <c r="BN71" s="176">
        <f t="shared" si="391"/>
        <v>0</v>
      </c>
      <c r="BO71" s="176">
        <f t="shared" si="391"/>
        <v>0</v>
      </c>
      <c r="BP71" s="176">
        <f t="shared" si="391"/>
        <v>0</v>
      </c>
      <c r="BQ71" s="176">
        <f t="shared" si="391"/>
        <v>0</v>
      </c>
      <c r="BR71" s="176">
        <f t="shared" si="391"/>
        <v>0</v>
      </c>
      <c r="BS71" s="176">
        <f t="shared" si="391"/>
        <v>0</v>
      </c>
      <c r="BT71" s="176">
        <f t="shared" si="392"/>
        <v>0</v>
      </c>
      <c r="BU71" s="176">
        <f t="shared" si="392"/>
        <v>0</v>
      </c>
      <c r="BV71" s="176">
        <f t="shared" si="392"/>
        <v>0</v>
      </c>
      <c r="BW71" s="176">
        <f t="shared" si="392"/>
        <v>0</v>
      </c>
      <c r="BX71" s="176">
        <f t="shared" si="392"/>
        <v>0</v>
      </c>
      <c r="BY71" s="176">
        <f t="shared" si="392"/>
        <v>0</v>
      </c>
      <c r="BZ71" s="176">
        <f t="shared" si="392"/>
        <v>0</v>
      </c>
      <c r="CA71" s="176">
        <f t="shared" si="392"/>
        <v>0</v>
      </c>
      <c r="CB71" s="176">
        <f t="shared" si="392"/>
        <v>0</v>
      </c>
      <c r="CC71" s="176">
        <f t="shared" si="392"/>
        <v>0</v>
      </c>
      <c r="CD71" s="176">
        <f t="shared" si="392"/>
        <v>0</v>
      </c>
      <c r="CE71" s="176">
        <f t="shared" si="392"/>
        <v>0</v>
      </c>
      <c r="CF71" s="176">
        <f t="shared" si="392"/>
        <v>0</v>
      </c>
      <c r="CG71" s="176">
        <f t="shared" si="392"/>
        <v>0</v>
      </c>
      <c r="CH71" s="176">
        <f t="shared" si="392"/>
        <v>0</v>
      </c>
      <c r="CJ71" s="176">
        <v>0</v>
      </c>
      <c r="CK71" s="176">
        <f t="shared" si="393"/>
        <v>1.6262708846201333</v>
      </c>
      <c r="CL71" s="176">
        <f t="shared" si="393"/>
        <v>1.5503203750228645</v>
      </c>
      <c r="CM71" s="176">
        <f t="shared" si="393"/>
        <v>1.4777093856474066</v>
      </c>
      <c r="CN71" s="176">
        <f t="shared" si="393"/>
        <v>1.4076009937415825</v>
      </c>
      <c r="CO71" s="176">
        <f t="shared" si="393"/>
        <v>1.3405622891776949</v>
      </c>
      <c r="CP71" s="176">
        <f t="shared" si="393"/>
        <v>1.2771316479484633</v>
      </c>
      <c r="CQ71" s="176">
        <f t="shared" si="393"/>
        <v>1.2162538134492138</v>
      </c>
      <c r="CR71" s="176">
        <f t="shared" si="393"/>
        <v>1.1582206278574925</v>
      </c>
      <c r="CS71" s="176">
        <f t="shared" si="393"/>
        <v>1.1029126938926832</v>
      </c>
      <c r="CT71" s="176">
        <f t="shared" si="393"/>
        <v>1.0503343371040048</v>
      </c>
      <c r="CU71" s="176">
        <f t="shared" si="394"/>
        <v>1.0002625101774865</v>
      </c>
      <c r="CV71" s="176">
        <f t="shared" si="394"/>
        <v>0.95265567655630323</v>
      </c>
      <c r="CW71" s="176">
        <f t="shared" si="394"/>
        <v>0.907314658742845</v>
      </c>
      <c r="CX71" s="176">
        <f t="shared" si="394"/>
        <v>0.86413161673003691</v>
      </c>
      <c r="CY71" s="176">
        <f t="shared" si="394"/>
        <v>0</v>
      </c>
      <c r="CZ71" s="176">
        <f t="shared" si="394"/>
        <v>0</v>
      </c>
      <c r="DA71" s="176">
        <f t="shared" si="394"/>
        <v>0</v>
      </c>
      <c r="DB71" s="176">
        <f t="shared" si="394"/>
        <v>0</v>
      </c>
      <c r="DC71" s="176">
        <f t="shared" si="394"/>
        <v>0</v>
      </c>
      <c r="DD71" s="176">
        <f t="shared" si="394"/>
        <v>0</v>
      </c>
      <c r="DE71" s="176">
        <f t="shared" si="395"/>
        <v>0</v>
      </c>
      <c r="DF71" s="176">
        <f t="shared" si="395"/>
        <v>0</v>
      </c>
      <c r="DG71" s="176">
        <f t="shared" si="395"/>
        <v>0</v>
      </c>
      <c r="DH71" s="176">
        <f t="shared" si="395"/>
        <v>0</v>
      </c>
      <c r="DI71" s="176">
        <f t="shared" si="395"/>
        <v>0</v>
      </c>
      <c r="DJ71" s="176">
        <f t="shared" si="395"/>
        <v>0</v>
      </c>
      <c r="DK71" s="176">
        <f t="shared" si="395"/>
        <v>0</v>
      </c>
      <c r="DL71" s="176">
        <f t="shared" si="395"/>
        <v>0</v>
      </c>
      <c r="DM71" s="176">
        <f t="shared" si="395"/>
        <v>0</v>
      </c>
      <c r="DN71" s="176">
        <f t="shared" si="395"/>
        <v>0</v>
      </c>
      <c r="DO71" s="176">
        <f t="shared" si="395"/>
        <v>0</v>
      </c>
      <c r="DP71" s="176">
        <f t="shared" si="395"/>
        <v>0</v>
      </c>
      <c r="DQ71" s="176">
        <f t="shared" si="395"/>
        <v>0</v>
      </c>
      <c r="DR71" s="176">
        <f t="shared" si="395"/>
        <v>0</v>
      </c>
      <c r="DS71" s="176">
        <f t="shared" si="395"/>
        <v>0</v>
      </c>
      <c r="DT71" s="187"/>
      <c r="DU71" s="176">
        <v>0</v>
      </c>
      <c r="DV71" s="176">
        <f t="shared" si="396"/>
        <v>1.3529440678972193</v>
      </c>
      <c r="DW71" s="176">
        <f t="shared" si="396"/>
        <v>1.2897585356558314</v>
      </c>
      <c r="DX71" s="176">
        <f t="shared" si="396"/>
        <v>1.229351251562677</v>
      </c>
      <c r="DY71" s="176">
        <f t="shared" si="396"/>
        <v>1.1710259541993451</v>
      </c>
      <c r="DZ71" s="176">
        <f t="shared" si="396"/>
        <v>1.1152544228284125</v>
      </c>
      <c r="EA71" s="176">
        <f t="shared" si="396"/>
        <v>1.0624845487652419</v>
      </c>
      <c r="EB71" s="176">
        <f t="shared" si="396"/>
        <v>1.0118384320382445</v>
      </c>
      <c r="EC71" s="176">
        <f t="shared" si="396"/>
        <v>0.9635588650054514</v>
      </c>
      <c r="ED71" s="176">
        <f t="shared" si="396"/>
        <v>0.91754651744822491</v>
      </c>
      <c r="EE71" s="176">
        <f t="shared" si="396"/>
        <v>0.87380498792213868</v>
      </c>
      <c r="EF71" s="176">
        <f t="shared" si="397"/>
        <v>0.83214871660247292</v>
      </c>
      <c r="EG71" s="176">
        <f t="shared" si="397"/>
        <v>0.79254314796794945</v>
      </c>
      <c r="EH71" s="176">
        <f t="shared" si="397"/>
        <v>0.75482258021796522</v>
      </c>
      <c r="EI71" s="176">
        <f t="shared" si="397"/>
        <v>0.71889729798023294</v>
      </c>
      <c r="EJ71" s="176">
        <f t="shared" si="397"/>
        <v>0</v>
      </c>
      <c r="EK71" s="176">
        <f t="shared" si="397"/>
        <v>0</v>
      </c>
      <c r="EL71" s="176">
        <f t="shared" si="397"/>
        <v>0</v>
      </c>
      <c r="EM71" s="176">
        <f t="shared" si="397"/>
        <v>0</v>
      </c>
      <c r="EN71" s="176">
        <f t="shared" si="397"/>
        <v>0</v>
      </c>
      <c r="EO71" s="176">
        <f t="shared" si="397"/>
        <v>0</v>
      </c>
      <c r="EP71" s="176">
        <f t="shared" si="398"/>
        <v>0</v>
      </c>
      <c r="EQ71" s="176">
        <f t="shared" si="398"/>
        <v>0</v>
      </c>
      <c r="ER71" s="176">
        <f t="shared" si="398"/>
        <v>0</v>
      </c>
      <c r="ES71" s="176">
        <f t="shared" si="398"/>
        <v>0</v>
      </c>
      <c r="ET71" s="176">
        <f t="shared" si="398"/>
        <v>0</v>
      </c>
      <c r="EU71" s="176">
        <f t="shared" si="398"/>
        <v>0</v>
      </c>
      <c r="EV71" s="176">
        <f t="shared" si="398"/>
        <v>0</v>
      </c>
      <c r="EW71" s="176">
        <f t="shared" si="398"/>
        <v>0</v>
      </c>
      <c r="EX71" s="176">
        <f t="shared" si="398"/>
        <v>0</v>
      </c>
      <c r="EY71" s="176">
        <f t="shared" si="398"/>
        <v>0</v>
      </c>
      <c r="EZ71" s="176">
        <f t="shared" si="398"/>
        <v>0</v>
      </c>
      <c r="FA71" s="176">
        <f t="shared" si="398"/>
        <v>0</v>
      </c>
      <c r="FB71" s="176">
        <f t="shared" si="398"/>
        <v>0</v>
      </c>
      <c r="FC71" s="176">
        <f t="shared" si="398"/>
        <v>0</v>
      </c>
      <c r="FD71" s="176">
        <f t="shared" si="398"/>
        <v>0</v>
      </c>
      <c r="FF71" s="176">
        <v>0</v>
      </c>
      <c r="FG71" s="176">
        <v>0</v>
      </c>
      <c r="FH71" s="176">
        <f t="shared" si="399"/>
        <v>1.5503203750228645</v>
      </c>
      <c r="FI71" s="176">
        <f t="shared" si="399"/>
        <v>1.4777093856474066</v>
      </c>
      <c r="FJ71" s="176">
        <f t="shared" si="399"/>
        <v>1.4076009937415825</v>
      </c>
      <c r="FK71" s="176">
        <f t="shared" si="399"/>
        <v>1.3405622891776949</v>
      </c>
      <c r="FL71" s="176">
        <f t="shared" si="399"/>
        <v>1.2771316479484633</v>
      </c>
      <c r="FM71" s="176">
        <f t="shared" si="399"/>
        <v>1.2162538134492138</v>
      </c>
      <c r="FN71" s="176">
        <f t="shared" si="399"/>
        <v>1.1582206278574925</v>
      </c>
      <c r="FO71" s="176">
        <f t="shared" si="399"/>
        <v>1.1029126938926832</v>
      </c>
      <c r="FP71" s="176">
        <f t="shared" si="399"/>
        <v>1.0503343371040048</v>
      </c>
      <c r="FQ71" s="176">
        <f t="shared" si="399"/>
        <v>1.0002625101774865</v>
      </c>
      <c r="FR71" s="176">
        <f t="shared" si="400"/>
        <v>0.95265567655630323</v>
      </c>
      <c r="FS71" s="176">
        <f t="shared" si="400"/>
        <v>0.907314658742845</v>
      </c>
      <c r="FT71" s="176">
        <f t="shared" si="400"/>
        <v>0.86413161673003691</v>
      </c>
      <c r="FU71" s="176">
        <f t="shared" si="400"/>
        <v>0.82300384308472507</v>
      </c>
      <c r="FV71" s="176">
        <f t="shared" si="400"/>
        <v>0</v>
      </c>
      <c r="FW71" s="176">
        <f t="shared" si="400"/>
        <v>0</v>
      </c>
      <c r="FX71" s="176">
        <f t="shared" si="400"/>
        <v>0</v>
      </c>
      <c r="FY71" s="176">
        <f t="shared" si="400"/>
        <v>0</v>
      </c>
      <c r="FZ71" s="176">
        <f t="shared" si="400"/>
        <v>0</v>
      </c>
      <c r="GA71" s="176">
        <f t="shared" si="400"/>
        <v>0</v>
      </c>
      <c r="GB71" s="176">
        <f t="shared" si="401"/>
        <v>0</v>
      </c>
      <c r="GC71" s="176">
        <f t="shared" si="401"/>
        <v>0</v>
      </c>
      <c r="GD71" s="176">
        <f t="shared" si="401"/>
        <v>0</v>
      </c>
      <c r="GE71" s="176">
        <f t="shared" si="401"/>
        <v>0</v>
      </c>
      <c r="GF71" s="176">
        <f t="shared" si="401"/>
        <v>0</v>
      </c>
      <c r="GG71" s="176">
        <f t="shared" si="401"/>
        <v>0</v>
      </c>
      <c r="GH71" s="176">
        <f t="shared" si="401"/>
        <v>0</v>
      </c>
      <c r="GI71" s="176">
        <f t="shared" si="401"/>
        <v>0</v>
      </c>
      <c r="GJ71" s="176">
        <f t="shared" si="401"/>
        <v>0</v>
      </c>
      <c r="GK71" s="176">
        <f t="shared" si="401"/>
        <v>0</v>
      </c>
      <c r="GL71" s="176">
        <f t="shared" si="401"/>
        <v>0</v>
      </c>
      <c r="GM71" s="176">
        <f t="shared" si="401"/>
        <v>0</v>
      </c>
      <c r="GN71" s="176">
        <f t="shared" si="401"/>
        <v>0</v>
      </c>
      <c r="GO71" s="176">
        <f t="shared" si="401"/>
        <v>0</v>
      </c>
      <c r="GP71" s="176">
        <f t="shared" si="401"/>
        <v>0</v>
      </c>
      <c r="GQ71" s="187"/>
      <c r="GR71" s="176">
        <v>0</v>
      </c>
      <c r="GS71" s="176">
        <v>0</v>
      </c>
      <c r="GT71" s="176">
        <f t="shared" si="402"/>
        <v>1.2897585356558314</v>
      </c>
      <c r="GU71" s="176">
        <f t="shared" si="402"/>
        <v>1.229351251562677</v>
      </c>
      <c r="GV71" s="176">
        <f t="shared" si="402"/>
        <v>1.1710259541993451</v>
      </c>
      <c r="GW71" s="176">
        <f t="shared" si="402"/>
        <v>1.1152544228284125</v>
      </c>
      <c r="GX71" s="176">
        <f t="shared" si="402"/>
        <v>1.0624845487652419</v>
      </c>
      <c r="GY71" s="176">
        <f t="shared" si="402"/>
        <v>1.0118384320382445</v>
      </c>
      <c r="GZ71" s="176">
        <f t="shared" si="402"/>
        <v>0.9635588650054514</v>
      </c>
      <c r="HA71" s="176">
        <f t="shared" si="402"/>
        <v>0.91754651744822491</v>
      </c>
      <c r="HB71" s="176">
        <f t="shared" si="402"/>
        <v>0.87380498792213868</v>
      </c>
      <c r="HC71" s="176">
        <f t="shared" si="402"/>
        <v>0.83214871660247292</v>
      </c>
      <c r="HD71" s="176">
        <f t="shared" si="403"/>
        <v>0.79254314796794945</v>
      </c>
      <c r="HE71" s="176">
        <f t="shared" si="403"/>
        <v>0.75482258021796522</v>
      </c>
      <c r="HF71" s="176">
        <f t="shared" si="403"/>
        <v>0.71889729798023294</v>
      </c>
      <c r="HG71" s="176">
        <f t="shared" si="403"/>
        <v>0.68468185582636221</v>
      </c>
      <c r="HH71" s="176">
        <f t="shared" si="403"/>
        <v>0</v>
      </c>
      <c r="HI71" s="176">
        <f t="shared" si="403"/>
        <v>0</v>
      </c>
      <c r="HJ71" s="176">
        <f t="shared" si="403"/>
        <v>0</v>
      </c>
      <c r="HK71" s="176">
        <f t="shared" si="403"/>
        <v>0</v>
      </c>
      <c r="HL71" s="176">
        <f t="shared" si="403"/>
        <v>0</v>
      </c>
      <c r="HM71" s="176">
        <f t="shared" si="403"/>
        <v>0</v>
      </c>
      <c r="HN71" s="176">
        <f t="shared" si="404"/>
        <v>0</v>
      </c>
      <c r="HO71" s="176">
        <f t="shared" si="404"/>
        <v>0</v>
      </c>
      <c r="HP71" s="176">
        <f t="shared" si="404"/>
        <v>0</v>
      </c>
      <c r="HQ71" s="176">
        <f t="shared" si="404"/>
        <v>0</v>
      </c>
      <c r="HR71" s="176">
        <f t="shared" si="404"/>
        <v>0</v>
      </c>
      <c r="HS71" s="176">
        <f t="shared" si="404"/>
        <v>0</v>
      </c>
      <c r="HT71" s="176">
        <f t="shared" si="404"/>
        <v>0</v>
      </c>
      <c r="HU71" s="176">
        <f t="shared" si="404"/>
        <v>0</v>
      </c>
      <c r="HV71" s="176">
        <f t="shared" si="404"/>
        <v>0</v>
      </c>
      <c r="HW71" s="176">
        <f t="shared" si="404"/>
        <v>0</v>
      </c>
      <c r="HX71" s="176">
        <f t="shared" si="404"/>
        <v>0</v>
      </c>
      <c r="HY71" s="176">
        <f t="shared" si="404"/>
        <v>0</v>
      </c>
      <c r="HZ71" s="176">
        <f t="shared" si="404"/>
        <v>0</v>
      </c>
      <c r="IA71" s="176">
        <f t="shared" si="404"/>
        <v>0</v>
      </c>
      <c r="IB71" s="176">
        <f t="shared" si="404"/>
        <v>0</v>
      </c>
      <c r="IC71" s="176"/>
      <c r="ID71" s="176"/>
    </row>
    <row r="72" spans="1:238" s="144" customFormat="1">
      <c r="A72" s="185" t="s">
        <v>186</v>
      </c>
      <c r="B72" s="226">
        <f t="shared" si="219"/>
        <v>50.1984072240746</v>
      </c>
      <c r="C72" s="329">
        <f t="shared" si="220"/>
        <v>79.640558993128707</v>
      </c>
      <c r="D72" s="331">
        <f t="shared" si="225"/>
        <v>129.83896621720331</v>
      </c>
      <c r="E72" s="227">
        <f t="shared" si="82"/>
        <v>0</v>
      </c>
      <c r="F72" s="228">
        <f t="shared" si="83"/>
        <v>0</v>
      </c>
      <c r="G72" s="227">
        <f t="shared" si="84"/>
        <v>0</v>
      </c>
      <c r="H72" s="228">
        <f t="shared" si="85"/>
        <v>0</v>
      </c>
      <c r="I72" s="227">
        <f t="shared" si="226"/>
        <v>50.1984072240746</v>
      </c>
      <c r="J72" s="176">
        <f t="shared" si="227"/>
        <v>79.640558993128707</v>
      </c>
      <c r="K72" s="228">
        <f t="shared" si="228"/>
        <v>129.83896621720331</v>
      </c>
      <c r="L72" s="227">
        <f t="shared" si="86"/>
        <v>40.158725779259683</v>
      </c>
      <c r="M72" s="176">
        <f t="shared" si="87"/>
        <v>63.712447194502971</v>
      </c>
      <c r="N72" s="228">
        <f t="shared" si="229"/>
        <v>103.87117297376265</v>
      </c>
      <c r="O72" s="330"/>
      <c r="P72" s="176">
        <f t="shared" si="387"/>
        <v>1.2363491365904982</v>
      </c>
      <c r="Q72" s="176">
        <f t="shared" si="387"/>
        <v>1.1776444336904417</v>
      </c>
      <c r="R72" s="176">
        <f t="shared" si="387"/>
        <v>1.1226457888096608</v>
      </c>
      <c r="S72" s="176">
        <f t="shared" si="387"/>
        <v>1.0700654171929498</v>
      </c>
      <c r="T72" s="176">
        <f t="shared" si="387"/>
        <v>1.0192972713301116</v>
      </c>
      <c r="U72" s="176">
        <f t="shared" si="387"/>
        <v>0.97075200250798599</v>
      </c>
      <c r="V72" s="176">
        <f t="shared" si="387"/>
        <v>0.92481946920405977</v>
      </c>
      <c r="W72" s="176">
        <f t="shared" si="387"/>
        <v>0.88073552008391365</v>
      </c>
      <c r="X72" s="176">
        <f t="shared" si="387"/>
        <v>0.83871148913818439</v>
      </c>
      <c r="Y72" s="176">
        <f t="shared" si="387"/>
        <v>0.79866091626711555</v>
      </c>
      <c r="Z72" s="176">
        <f t="shared" si="388"/>
        <v>0</v>
      </c>
      <c r="AA72" s="176">
        <f t="shared" si="388"/>
        <v>0</v>
      </c>
      <c r="AB72" s="176">
        <f t="shared" si="388"/>
        <v>0</v>
      </c>
      <c r="AC72" s="176">
        <f t="shared" si="388"/>
        <v>0</v>
      </c>
      <c r="AD72" s="176">
        <f t="shared" si="388"/>
        <v>0</v>
      </c>
      <c r="AE72" s="176">
        <f t="shared" si="388"/>
        <v>0</v>
      </c>
      <c r="AF72" s="176">
        <f t="shared" si="388"/>
        <v>0</v>
      </c>
      <c r="AG72" s="176">
        <f t="shared" si="388"/>
        <v>0</v>
      </c>
      <c r="AH72" s="176">
        <f t="shared" si="388"/>
        <v>0</v>
      </c>
      <c r="AI72" s="176">
        <f t="shared" si="388"/>
        <v>0</v>
      </c>
      <c r="AJ72" s="176">
        <f t="shared" si="389"/>
        <v>0</v>
      </c>
      <c r="AK72" s="176">
        <f t="shared" si="389"/>
        <v>0</v>
      </c>
      <c r="AL72" s="176">
        <f t="shared" si="389"/>
        <v>0</v>
      </c>
      <c r="AM72" s="176">
        <f t="shared" si="389"/>
        <v>0</v>
      </c>
      <c r="AN72" s="176">
        <f t="shared" si="389"/>
        <v>0</v>
      </c>
      <c r="AO72" s="176">
        <f t="shared" si="389"/>
        <v>0</v>
      </c>
      <c r="AP72" s="176">
        <f t="shared" si="389"/>
        <v>0</v>
      </c>
      <c r="AQ72" s="176">
        <f t="shared" si="389"/>
        <v>0</v>
      </c>
      <c r="AR72" s="176">
        <f t="shared" si="389"/>
        <v>0</v>
      </c>
      <c r="AS72" s="176">
        <f t="shared" si="389"/>
        <v>0</v>
      </c>
      <c r="AT72" s="176">
        <f t="shared" si="389"/>
        <v>0</v>
      </c>
      <c r="AU72" s="176">
        <f t="shared" si="389"/>
        <v>0</v>
      </c>
      <c r="AV72" s="176">
        <f t="shared" si="389"/>
        <v>0</v>
      </c>
      <c r="AW72" s="176">
        <f t="shared" si="389"/>
        <v>0</v>
      </c>
      <c r="AX72" s="176">
        <f t="shared" si="389"/>
        <v>0</v>
      </c>
      <c r="AY72" s="187"/>
      <c r="AZ72" s="176">
        <f t="shared" si="390"/>
        <v>1.9614872621200878</v>
      </c>
      <c r="BA72" s="176">
        <f t="shared" si="390"/>
        <v>1.8683513318580647</v>
      </c>
      <c r="BB72" s="176">
        <f t="shared" si="390"/>
        <v>1.7810951206675765</v>
      </c>
      <c r="BC72" s="176">
        <f t="shared" si="390"/>
        <v>1.6976755378722681</v>
      </c>
      <c r="BD72" s="176">
        <f t="shared" si="390"/>
        <v>1.6171310796086191</v>
      </c>
      <c r="BE72" s="176">
        <f t="shared" si="390"/>
        <v>1.5401132505725694</v>
      </c>
      <c r="BF72" s="176">
        <f t="shared" si="390"/>
        <v>1.4672405673424767</v>
      </c>
      <c r="BG72" s="176">
        <f t="shared" si="390"/>
        <v>1.3973006918623376</v>
      </c>
      <c r="BH72" s="176">
        <f t="shared" si="390"/>
        <v>1.3306289088170518</v>
      </c>
      <c r="BI72" s="176">
        <f t="shared" si="390"/>
        <v>1.2670880479046913</v>
      </c>
      <c r="BJ72" s="176">
        <f t="shared" si="391"/>
        <v>0</v>
      </c>
      <c r="BK72" s="176">
        <f t="shared" si="391"/>
        <v>0</v>
      </c>
      <c r="BL72" s="176">
        <f t="shared" si="391"/>
        <v>0</v>
      </c>
      <c r="BM72" s="176">
        <f t="shared" si="391"/>
        <v>0</v>
      </c>
      <c r="BN72" s="176">
        <f t="shared" si="391"/>
        <v>0</v>
      </c>
      <c r="BO72" s="176">
        <f t="shared" si="391"/>
        <v>0</v>
      </c>
      <c r="BP72" s="176">
        <f t="shared" si="391"/>
        <v>0</v>
      </c>
      <c r="BQ72" s="176">
        <f t="shared" si="391"/>
        <v>0</v>
      </c>
      <c r="BR72" s="176">
        <f t="shared" si="391"/>
        <v>0</v>
      </c>
      <c r="BS72" s="176">
        <f t="shared" si="391"/>
        <v>0</v>
      </c>
      <c r="BT72" s="176">
        <f t="shared" si="392"/>
        <v>0</v>
      </c>
      <c r="BU72" s="176">
        <f t="shared" si="392"/>
        <v>0</v>
      </c>
      <c r="BV72" s="176">
        <f t="shared" si="392"/>
        <v>0</v>
      </c>
      <c r="BW72" s="176">
        <f t="shared" si="392"/>
        <v>0</v>
      </c>
      <c r="BX72" s="176">
        <f t="shared" si="392"/>
        <v>0</v>
      </c>
      <c r="BY72" s="176">
        <f t="shared" si="392"/>
        <v>0</v>
      </c>
      <c r="BZ72" s="176">
        <f t="shared" si="392"/>
        <v>0</v>
      </c>
      <c r="CA72" s="176">
        <f t="shared" si="392"/>
        <v>0</v>
      </c>
      <c r="CB72" s="176">
        <f t="shared" si="392"/>
        <v>0</v>
      </c>
      <c r="CC72" s="176">
        <f t="shared" si="392"/>
        <v>0</v>
      </c>
      <c r="CD72" s="176">
        <f t="shared" si="392"/>
        <v>0</v>
      </c>
      <c r="CE72" s="176">
        <f t="shared" si="392"/>
        <v>0</v>
      </c>
      <c r="CF72" s="176">
        <f t="shared" si="392"/>
        <v>0</v>
      </c>
      <c r="CG72" s="176">
        <f t="shared" si="392"/>
        <v>0</v>
      </c>
      <c r="CH72" s="176">
        <f t="shared" si="392"/>
        <v>0</v>
      </c>
      <c r="CJ72" s="176">
        <v>0</v>
      </c>
      <c r="CK72" s="176">
        <f t="shared" si="393"/>
        <v>1.1776444336904417</v>
      </c>
      <c r="CL72" s="176">
        <f t="shared" si="393"/>
        <v>1.1226457888096608</v>
      </c>
      <c r="CM72" s="176">
        <f t="shared" si="393"/>
        <v>1.0700654171929498</v>
      </c>
      <c r="CN72" s="176">
        <f t="shared" si="393"/>
        <v>1.0192972713301116</v>
      </c>
      <c r="CO72" s="176">
        <f t="shared" si="393"/>
        <v>0.97075200250798599</v>
      </c>
      <c r="CP72" s="176">
        <f t="shared" si="393"/>
        <v>0.92481946920405977</v>
      </c>
      <c r="CQ72" s="176">
        <f t="shared" si="393"/>
        <v>0.88073552008391365</v>
      </c>
      <c r="CR72" s="176">
        <f t="shared" si="393"/>
        <v>0.83871148913818439</v>
      </c>
      <c r="CS72" s="176">
        <f t="shared" si="393"/>
        <v>0.79866091626711555</v>
      </c>
      <c r="CT72" s="176">
        <f t="shared" si="393"/>
        <v>0.76058693376496922</v>
      </c>
      <c r="CU72" s="176">
        <f t="shared" si="394"/>
        <v>0</v>
      </c>
      <c r="CV72" s="176">
        <f t="shared" si="394"/>
        <v>0</v>
      </c>
      <c r="CW72" s="176">
        <f t="shared" si="394"/>
        <v>0</v>
      </c>
      <c r="CX72" s="176">
        <f t="shared" si="394"/>
        <v>0</v>
      </c>
      <c r="CY72" s="176">
        <f t="shared" si="394"/>
        <v>0</v>
      </c>
      <c r="CZ72" s="176">
        <f t="shared" si="394"/>
        <v>0</v>
      </c>
      <c r="DA72" s="176">
        <f t="shared" si="394"/>
        <v>0</v>
      </c>
      <c r="DB72" s="176">
        <f t="shared" si="394"/>
        <v>0</v>
      </c>
      <c r="DC72" s="176">
        <f t="shared" si="394"/>
        <v>0</v>
      </c>
      <c r="DD72" s="176">
        <f t="shared" si="394"/>
        <v>0</v>
      </c>
      <c r="DE72" s="176">
        <f t="shared" si="395"/>
        <v>0</v>
      </c>
      <c r="DF72" s="176">
        <f t="shared" si="395"/>
        <v>0</v>
      </c>
      <c r="DG72" s="176">
        <f t="shared" si="395"/>
        <v>0</v>
      </c>
      <c r="DH72" s="176">
        <f t="shared" si="395"/>
        <v>0</v>
      </c>
      <c r="DI72" s="176">
        <f t="shared" si="395"/>
        <v>0</v>
      </c>
      <c r="DJ72" s="176">
        <f t="shared" si="395"/>
        <v>0</v>
      </c>
      <c r="DK72" s="176">
        <f t="shared" si="395"/>
        <v>0</v>
      </c>
      <c r="DL72" s="176">
        <f t="shared" si="395"/>
        <v>0</v>
      </c>
      <c r="DM72" s="176">
        <f t="shared" si="395"/>
        <v>0</v>
      </c>
      <c r="DN72" s="176">
        <f t="shared" si="395"/>
        <v>0</v>
      </c>
      <c r="DO72" s="176">
        <f t="shared" si="395"/>
        <v>0</v>
      </c>
      <c r="DP72" s="176">
        <f t="shared" si="395"/>
        <v>0</v>
      </c>
      <c r="DQ72" s="176">
        <f t="shared" si="395"/>
        <v>0</v>
      </c>
      <c r="DR72" s="176">
        <f t="shared" si="395"/>
        <v>0</v>
      </c>
      <c r="DS72" s="176">
        <f t="shared" si="395"/>
        <v>0</v>
      </c>
      <c r="DT72" s="187"/>
      <c r="DU72" s="176">
        <v>0</v>
      </c>
      <c r="DV72" s="176">
        <f t="shared" si="396"/>
        <v>1.8683513318580647</v>
      </c>
      <c r="DW72" s="176">
        <f t="shared" si="396"/>
        <v>1.7810951206675765</v>
      </c>
      <c r="DX72" s="176">
        <f t="shared" si="396"/>
        <v>1.6976755378722681</v>
      </c>
      <c r="DY72" s="176">
        <f t="shared" si="396"/>
        <v>1.6171310796086191</v>
      </c>
      <c r="DZ72" s="176">
        <f t="shared" si="396"/>
        <v>1.5401132505725694</v>
      </c>
      <c r="EA72" s="176">
        <f t="shared" si="396"/>
        <v>1.4672405673424767</v>
      </c>
      <c r="EB72" s="176">
        <f t="shared" si="396"/>
        <v>1.3973006918623376</v>
      </c>
      <c r="EC72" s="176">
        <f t="shared" si="396"/>
        <v>1.3306289088170518</v>
      </c>
      <c r="ED72" s="176">
        <f t="shared" si="396"/>
        <v>1.2670880479046913</v>
      </c>
      <c r="EE72" s="176">
        <f t="shared" si="396"/>
        <v>1.2066830785591436</v>
      </c>
      <c r="EF72" s="176">
        <f t="shared" si="397"/>
        <v>0</v>
      </c>
      <c r="EG72" s="176">
        <f t="shared" si="397"/>
        <v>0</v>
      </c>
      <c r="EH72" s="176">
        <f t="shared" si="397"/>
        <v>0</v>
      </c>
      <c r="EI72" s="176">
        <f t="shared" si="397"/>
        <v>0</v>
      </c>
      <c r="EJ72" s="176">
        <f t="shared" si="397"/>
        <v>0</v>
      </c>
      <c r="EK72" s="176">
        <f t="shared" si="397"/>
        <v>0</v>
      </c>
      <c r="EL72" s="176">
        <f t="shared" si="397"/>
        <v>0</v>
      </c>
      <c r="EM72" s="176">
        <f t="shared" si="397"/>
        <v>0</v>
      </c>
      <c r="EN72" s="176">
        <f t="shared" si="397"/>
        <v>0</v>
      </c>
      <c r="EO72" s="176">
        <f t="shared" si="397"/>
        <v>0</v>
      </c>
      <c r="EP72" s="176">
        <f t="shared" si="398"/>
        <v>0</v>
      </c>
      <c r="EQ72" s="176">
        <f t="shared" si="398"/>
        <v>0</v>
      </c>
      <c r="ER72" s="176">
        <f t="shared" si="398"/>
        <v>0</v>
      </c>
      <c r="ES72" s="176">
        <f t="shared" si="398"/>
        <v>0</v>
      </c>
      <c r="ET72" s="176">
        <f t="shared" si="398"/>
        <v>0</v>
      </c>
      <c r="EU72" s="176">
        <f t="shared" si="398"/>
        <v>0</v>
      </c>
      <c r="EV72" s="176">
        <f t="shared" si="398"/>
        <v>0</v>
      </c>
      <c r="EW72" s="176">
        <f t="shared" si="398"/>
        <v>0</v>
      </c>
      <c r="EX72" s="176">
        <f t="shared" si="398"/>
        <v>0</v>
      </c>
      <c r="EY72" s="176">
        <f t="shared" si="398"/>
        <v>0</v>
      </c>
      <c r="EZ72" s="176">
        <f t="shared" si="398"/>
        <v>0</v>
      </c>
      <c r="FA72" s="176">
        <f t="shared" si="398"/>
        <v>0</v>
      </c>
      <c r="FB72" s="176">
        <f t="shared" si="398"/>
        <v>0</v>
      </c>
      <c r="FC72" s="176">
        <f t="shared" si="398"/>
        <v>0</v>
      </c>
      <c r="FD72" s="176">
        <f t="shared" si="398"/>
        <v>0</v>
      </c>
      <c r="FF72" s="176">
        <v>0</v>
      </c>
      <c r="FG72" s="176">
        <v>0</v>
      </c>
      <c r="FH72" s="176">
        <f t="shared" si="399"/>
        <v>1.1226457888096608</v>
      </c>
      <c r="FI72" s="176">
        <f t="shared" si="399"/>
        <v>1.0700654171929498</v>
      </c>
      <c r="FJ72" s="176">
        <f t="shared" si="399"/>
        <v>1.0192972713301116</v>
      </c>
      <c r="FK72" s="176">
        <f t="shared" si="399"/>
        <v>0.97075200250798599</v>
      </c>
      <c r="FL72" s="176">
        <f t="shared" si="399"/>
        <v>0.92481946920405977</v>
      </c>
      <c r="FM72" s="176">
        <f t="shared" si="399"/>
        <v>0.88073552008391365</v>
      </c>
      <c r="FN72" s="176">
        <f t="shared" si="399"/>
        <v>0.83871148913818439</v>
      </c>
      <c r="FO72" s="176">
        <f t="shared" si="399"/>
        <v>0.79866091626711555</v>
      </c>
      <c r="FP72" s="176">
        <f t="shared" si="399"/>
        <v>0.76058693376496922</v>
      </c>
      <c r="FQ72" s="176">
        <f t="shared" si="399"/>
        <v>0.72432802461128343</v>
      </c>
      <c r="FR72" s="176">
        <f t="shared" si="400"/>
        <v>0</v>
      </c>
      <c r="FS72" s="176">
        <f t="shared" si="400"/>
        <v>0</v>
      </c>
      <c r="FT72" s="176">
        <f t="shared" si="400"/>
        <v>0</v>
      </c>
      <c r="FU72" s="176">
        <f t="shared" si="400"/>
        <v>0</v>
      </c>
      <c r="FV72" s="176">
        <f t="shared" si="400"/>
        <v>0</v>
      </c>
      <c r="FW72" s="176">
        <f t="shared" si="400"/>
        <v>0</v>
      </c>
      <c r="FX72" s="176">
        <f t="shared" si="400"/>
        <v>0</v>
      </c>
      <c r="FY72" s="176">
        <f t="shared" si="400"/>
        <v>0</v>
      </c>
      <c r="FZ72" s="176">
        <f t="shared" si="400"/>
        <v>0</v>
      </c>
      <c r="GA72" s="176">
        <f t="shared" si="400"/>
        <v>0</v>
      </c>
      <c r="GB72" s="176">
        <f t="shared" si="401"/>
        <v>0</v>
      </c>
      <c r="GC72" s="176">
        <f t="shared" si="401"/>
        <v>0</v>
      </c>
      <c r="GD72" s="176">
        <f t="shared" si="401"/>
        <v>0</v>
      </c>
      <c r="GE72" s="176">
        <f t="shared" si="401"/>
        <v>0</v>
      </c>
      <c r="GF72" s="176">
        <f t="shared" si="401"/>
        <v>0</v>
      </c>
      <c r="GG72" s="176">
        <f t="shared" si="401"/>
        <v>0</v>
      </c>
      <c r="GH72" s="176">
        <f t="shared" si="401"/>
        <v>0</v>
      </c>
      <c r="GI72" s="176">
        <f t="shared" si="401"/>
        <v>0</v>
      </c>
      <c r="GJ72" s="176">
        <f t="shared" si="401"/>
        <v>0</v>
      </c>
      <c r="GK72" s="176">
        <f t="shared" si="401"/>
        <v>0</v>
      </c>
      <c r="GL72" s="176">
        <f t="shared" si="401"/>
        <v>0</v>
      </c>
      <c r="GM72" s="176">
        <f t="shared" si="401"/>
        <v>0</v>
      </c>
      <c r="GN72" s="176">
        <f t="shared" si="401"/>
        <v>0</v>
      </c>
      <c r="GO72" s="176">
        <f t="shared" si="401"/>
        <v>0</v>
      </c>
      <c r="GP72" s="176">
        <f t="shared" si="401"/>
        <v>0</v>
      </c>
      <c r="GQ72" s="187"/>
      <c r="GR72" s="176">
        <v>0</v>
      </c>
      <c r="GS72" s="176">
        <v>0</v>
      </c>
      <c r="GT72" s="176">
        <f t="shared" si="402"/>
        <v>1.7810951206675765</v>
      </c>
      <c r="GU72" s="176">
        <f t="shared" si="402"/>
        <v>1.6976755378722681</v>
      </c>
      <c r="GV72" s="176">
        <f t="shared" si="402"/>
        <v>1.6171310796086191</v>
      </c>
      <c r="GW72" s="176">
        <f t="shared" si="402"/>
        <v>1.5401132505725694</v>
      </c>
      <c r="GX72" s="176">
        <f t="shared" si="402"/>
        <v>1.4672405673424767</v>
      </c>
      <c r="GY72" s="176">
        <f t="shared" si="402"/>
        <v>1.3973006918623376</v>
      </c>
      <c r="GZ72" s="176">
        <f t="shared" si="402"/>
        <v>1.3306289088170518</v>
      </c>
      <c r="HA72" s="176">
        <f t="shared" si="402"/>
        <v>1.2670880479046913</v>
      </c>
      <c r="HB72" s="176">
        <f t="shared" si="402"/>
        <v>1.2066830785591436</v>
      </c>
      <c r="HC72" s="176">
        <f t="shared" si="402"/>
        <v>1.1491577514986528</v>
      </c>
      <c r="HD72" s="176">
        <f t="shared" si="403"/>
        <v>0</v>
      </c>
      <c r="HE72" s="176">
        <f t="shared" si="403"/>
        <v>0</v>
      </c>
      <c r="HF72" s="176">
        <f t="shared" si="403"/>
        <v>0</v>
      </c>
      <c r="HG72" s="176">
        <f t="shared" si="403"/>
        <v>0</v>
      </c>
      <c r="HH72" s="176">
        <f t="shared" si="403"/>
        <v>0</v>
      </c>
      <c r="HI72" s="176">
        <f t="shared" si="403"/>
        <v>0</v>
      </c>
      <c r="HJ72" s="176">
        <f t="shared" si="403"/>
        <v>0</v>
      </c>
      <c r="HK72" s="176">
        <f t="shared" si="403"/>
        <v>0</v>
      </c>
      <c r="HL72" s="176">
        <f t="shared" si="403"/>
        <v>0</v>
      </c>
      <c r="HM72" s="176">
        <f t="shared" si="403"/>
        <v>0</v>
      </c>
      <c r="HN72" s="176">
        <f t="shared" si="404"/>
        <v>0</v>
      </c>
      <c r="HO72" s="176">
        <f t="shared" si="404"/>
        <v>0</v>
      </c>
      <c r="HP72" s="176">
        <f t="shared" si="404"/>
        <v>0</v>
      </c>
      <c r="HQ72" s="176">
        <f t="shared" si="404"/>
        <v>0</v>
      </c>
      <c r="HR72" s="176">
        <f t="shared" si="404"/>
        <v>0</v>
      </c>
      <c r="HS72" s="176">
        <f t="shared" si="404"/>
        <v>0</v>
      </c>
      <c r="HT72" s="176">
        <f t="shared" si="404"/>
        <v>0</v>
      </c>
      <c r="HU72" s="176">
        <f t="shared" si="404"/>
        <v>0</v>
      </c>
      <c r="HV72" s="176">
        <f t="shared" si="404"/>
        <v>0</v>
      </c>
      <c r="HW72" s="176">
        <f t="shared" si="404"/>
        <v>0</v>
      </c>
      <c r="HX72" s="176">
        <f t="shared" si="404"/>
        <v>0</v>
      </c>
      <c r="HY72" s="176">
        <f t="shared" si="404"/>
        <v>0</v>
      </c>
      <c r="HZ72" s="176">
        <f t="shared" si="404"/>
        <v>0</v>
      </c>
      <c r="IA72" s="176">
        <f t="shared" si="404"/>
        <v>0</v>
      </c>
      <c r="IB72" s="176">
        <f t="shared" si="404"/>
        <v>0</v>
      </c>
      <c r="IC72" s="176"/>
      <c r="ID72" s="176"/>
    </row>
    <row r="73" spans="1:238" s="144" customFormat="1">
      <c r="A73" s="185" t="s">
        <v>52</v>
      </c>
      <c r="B73" s="226">
        <f t="shared" si="219"/>
        <v>0</v>
      </c>
      <c r="C73" s="329">
        <f t="shared" si="220"/>
        <v>27083.471904916551</v>
      </c>
      <c r="D73" s="331">
        <f t="shared" si="225"/>
        <v>27083.471904916551</v>
      </c>
      <c r="E73" s="227">
        <f t="shared" si="82"/>
        <v>0</v>
      </c>
      <c r="F73" s="228">
        <f t="shared" si="83"/>
        <v>0</v>
      </c>
      <c r="G73" s="227">
        <f t="shared" si="84"/>
        <v>0</v>
      </c>
      <c r="H73" s="228">
        <f t="shared" si="85"/>
        <v>0</v>
      </c>
      <c r="I73" s="227">
        <f t="shared" si="226"/>
        <v>0</v>
      </c>
      <c r="J73" s="176">
        <f t="shared" si="227"/>
        <v>27083.471904916551</v>
      </c>
      <c r="K73" s="228">
        <f t="shared" si="228"/>
        <v>27083.471904916551</v>
      </c>
      <c r="L73" s="227">
        <f t="shared" si="86"/>
        <v>0</v>
      </c>
      <c r="M73" s="176">
        <f t="shared" si="87"/>
        <v>21666.77752393324</v>
      </c>
      <c r="N73" s="228">
        <f t="shared" si="229"/>
        <v>21666.77752393324</v>
      </c>
      <c r="O73" s="330"/>
      <c r="P73" s="176">
        <f t="shared" ref="P73:Y81" si="444">IF(P$1&gt;VLOOKUP($A73,input,7,FALSE),0,IF(VLOOKUP($A73,input,2,FALSE)="R",(VLOOKUP($A73,input,5,FALSE)*VLOOKUP(P$1,CS_RATE,8,FALSE))/((1+Discount_Rate)^(P$1-1)),IF(VLOOKUP($A73,input,2,FALSE)="C",VLOOKUP($A73,input,5,FALSE)*VLOOKUP(P$1,CS_RATE,6,FALSE)/((1+Discount_Rate)^(P$1-1)),0)))</f>
        <v>0</v>
      </c>
      <c r="Q73" s="176">
        <f t="shared" si="444"/>
        <v>0</v>
      </c>
      <c r="R73" s="176">
        <f t="shared" si="444"/>
        <v>0</v>
      </c>
      <c r="S73" s="176">
        <f t="shared" si="444"/>
        <v>0</v>
      </c>
      <c r="T73" s="176">
        <f t="shared" si="444"/>
        <v>0</v>
      </c>
      <c r="U73" s="176">
        <f t="shared" si="444"/>
        <v>0</v>
      </c>
      <c r="V73" s="176">
        <f t="shared" si="444"/>
        <v>0</v>
      </c>
      <c r="W73" s="176">
        <f t="shared" si="444"/>
        <v>0</v>
      </c>
      <c r="X73" s="176">
        <f t="shared" si="444"/>
        <v>0</v>
      </c>
      <c r="Y73" s="176">
        <f t="shared" si="444"/>
        <v>0</v>
      </c>
      <c r="Z73" s="176">
        <f t="shared" ref="Z73:AI81" si="445">IF(Z$1&gt;VLOOKUP($A73,input,7,FALSE),0,IF(VLOOKUP($A73,input,2,FALSE)="R",(VLOOKUP($A73,input,5,FALSE)*VLOOKUP(Z$1,CS_RATE,8,FALSE))/((1+Discount_Rate)^(Z$1-1)),IF(VLOOKUP($A73,input,2,FALSE)="C",VLOOKUP($A73,input,5,FALSE)*VLOOKUP(Z$1,CS_RATE,6,FALSE)/((1+Discount_Rate)^(Z$1-1)),0)))</f>
        <v>0</v>
      </c>
      <c r="AA73" s="176">
        <f t="shared" si="445"/>
        <v>0</v>
      </c>
      <c r="AB73" s="176">
        <f t="shared" si="445"/>
        <v>0</v>
      </c>
      <c r="AC73" s="176">
        <f t="shared" si="445"/>
        <v>0</v>
      </c>
      <c r="AD73" s="176">
        <f t="shared" si="445"/>
        <v>0</v>
      </c>
      <c r="AE73" s="176">
        <f t="shared" si="445"/>
        <v>0</v>
      </c>
      <c r="AF73" s="176">
        <f t="shared" si="445"/>
        <v>0</v>
      </c>
      <c r="AG73" s="176">
        <f t="shared" si="445"/>
        <v>0</v>
      </c>
      <c r="AH73" s="176">
        <f t="shared" si="445"/>
        <v>0</v>
      </c>
      <c r="AI73" s="176">
        <f t="shared" si="445"/>
        <v>0</v>
      </c>
      <c r="AJ73" s="176">
        <f t="shared" ref="AJ73:AX81" si="446">IF(AJ$1&gt;VLOOKUP($A73,input,7,FALSE),0,IF(VLOOKUP($A73,input,2,FALSE)="R",(VLOOKUP($A73,input,5,FALSE)*VLOOKUP(AJ$1,CS_RATE,8,FALSE))/((1+Discount_Rate)^(AJ$1-1)),IF(VLOOKUP($A73,input,2,FALSE)="C",VLOOKUP($A73,input,5,FALSE)*VLOOKUP(AJ$1,CS_RATE,6,FALSE)/((1+Discount_Rate)^(AJ$1-1)),0)))</f>
        <v>0</v>
      </c>
      <c r="AK73" s="176">
        <f t="shared" si="446"/>
        <v>0</v>
      </c>
      <c r="AL73" s="176">
        <f t="shared" si="446"/>
        <v>0</v>
      </c>
      <c r="AM73" s="176">
        <f t="shared" si="446"/>
        <v>0</v>
      </c>
      <c r="AN73" s="176">
        <f t="shared" si="446"/>
        <v>0</v>
      </c>
      <c r="AO73" s="176">
        <f t="shared" si="446"/>
        <v>0</v>
      </c>
      <c r="AP73" s="176">
        <f t="shared" si="446"/>
        <v>0</v>
      </c>
      <c r="AQ73" s="176">
        <f t="shared" si="446"/>
        <v>0</v>
      </c>
      <c r="AR73" s="176">
        <f t="shared" si="446"/>
        <v>0</v>
      </c>
      <c r="AS73" s="176">
        <f t="shared" si="446"/>
        <v>0</v>
      </c>
      <c r="AT73" s="176">
        <f t="shared" si="446"/>
        <v>0</v>
      </c>
      <c r="AU73" s="176">
        <f t="shared" si="446"/>
        <v>0</v>
      </c>
      <c r="AV73" s="176">
        <f t="shared" si="446"/>
        <v>0</v>
      </c>
      <c r="AW73" s="176">
        <f t="shared" si="446"/>
        <v>0</v>
      </c>
      <c r="AX73" s="176">
        <f t="shared" si="446"/>
        <v>0</v>
      </c>
      <c r="AY73" s="187"/>
      <c r="AZ73" s="176">
        <f t="shared" ref="AZ73:BI81" si="447">IF(AZ$1&gt;VLOOKUP($A73,input,7,FALSE),0,IF(VLOOKUP($A73,input,2,FALSE)="R",(VLOOKUP($A73,input,6,FALSE)*VLOOKUP(AZ$1,CS_RATE,9,FALSE))/((1+Discount_Rate)^(AZ$1-1)),IF(VLOOKUP($A73,input,2,FALSE)="C",VLOOKUP($A73,input,6,FALSE)*VLOOKUP(AZ$1,CS_RATE,7,FALSE)/((1+Discount_Rate)^(AZ$1-1)),0)))</f>
        <v>0.85518667789619374</v>
      </c>
      <c r="BA73" s="176">
        <f t="shared" si="447"/>
        <v>0.81458044591512935</v>
      </c>
      <c r="BB73" s="176">
        <f t="shared" si="447"/>
        <v>0.77653770619672391</v>
      </c>
      <c r="BC73" s="176">
        <f t="shared" si="447"/>
        <v>0.74016769388010117</v>
      </c>
      <c r="BD73" s="176">
        <f t="shared" si="447"/>
        <v>0.70505120395143939</v>
      </c>
      <c r="BE73" s="176">
        <f t="shared" si="447"/>
        <v>0.67147228522783453</v>
      </c>
      <c r="BF73" s="176">
        <f t="shared" si="447"/>
        <v>0.63970060407321627</v>
      </c>
      <c r="BG73" s="176">
        <f t="shared" si="447"/>
        <v>0.60920759454957252</v>
      </c>
      <c r="BH73" s="176">
        <f t="shared" si="447"/>
        <v>0.58013943705856408</v>
      </c>
      <c r="BI73" s="176">
        <f t="shared" si="447"/>
        <v>0.55243632687085242</v>
      </c>
      <c r="BJ73" s="176">
        <f t="shared" ref="BJ73:BS81" si="448">IF(BJ$1&gt;VLOOKUP($A73,input,7,FALSE),0,IF(VLOOKUP($A73,input,2,FALSE)="R",(VLOOKUP($A73,input,6,FALSE)*VLOOKUP(BJ$1,CS_RATE,9,FALSE))/((1+Discount_Rate)^(BJ$1-1)),IF(VLOOKUP($A73,input,2,FALSE)="C",VLOOKUP($A73,input,6,FALSE)*VLOOKUP(BJ$1,CS_RATE,7,FALSE)/((1+Discount_Rate)^(BJ$1-1)),0)))</f>
        <v>0</v>
      </c>
      <c r="BK73" s="176">
        <f t="shared" si="448"/>
        <v>0</v>
      </c>
      <c r="BL73" s="176">
        <f t="shared" si="448"/>
        <v>0</v>
      </c>
      <c r="BM73" s="176">
        <f t="shared" si="448"/>
        <v>0</v>
      </c>
      <c r="BN73" s="176">
        <f t="shared" si="448"/>
        <v>0</v>
      </c>
      <c r="BO73" s="176">
        <f t="shared" si="448"/>
        <v>0</v>
      </c>
      <c r="BP73" s="176">
        <f t="shared" si="448"/>
        <v>0</v>
      </c>
      <c r="BQ73" s="176">
        <f t="shared" si="448"/>
        <v>0</v>
      </c>
      <c r="BR73" s="176">
        <f t="shared" si="448"/>
        <v>0</v>
      </c>
      <c r="BS73" s="176">
        <f t="shared" si="448"/>
        <v>0</v>
      </c>
      <c r="BT73" s="176">
        <f t="shared" ref="BT73:CH81" si="449">IF(BT$1&gt;VLOOKUP($A73,input,7,FALSE),0,IF(VLOOKUP($A73,input,2,FALSE)="R",(VLOOKUP($A73,input,6,FALSE)*VLOOKUP(BT$1,CS_RATE,9,FALSE))/((1+Discount_Rate)^(BT$1-1)),IF(VLOOKUP($A73,input,2,FALSE)="C",VLOOKUP($A73,input,6,FALSE)*VLOOKUP(BT$1,CS_RATE,7,FALSE)/((1+Discount_Rate)^(BT$1-1)),0)))</f>
        <v>0</v>
      </c>
      <c r="BU73" s="176">
        <f t="shared" si="449"/>
        <v>0</v>
      </c>
      <c r="BV73" s="176">
        <f t="shared" si="449"/>
        <v>0</v>
      </c>
      <c r="BW73" s="176">
        <f t="shared" si="449"/>
        <v>0</v>
      </c>
      <c r="BX73" s="176">
        <f t="shared" si="449"/>
        <v>0</v>
      </c>
      <c r="BY73" s="176">
        <f t="shared" si="449"/>
        <v>0</v>
      </c>
      <c r="BZ73" s="176">
        <f t="shared" si="449"/>
        <v>0</v>
      </c>
      <c r="CA73" s="176">
        <f t="shared" si="449"/>
        <v>0</v>
      </c>
      <c r="CB73" s="176">
        <f t="shared" si="449"/>
        <v>0</v>
      </c>
      <c r="CC73" s="176">
        <f t="shared" si="449"/>
        <v>0</v>
      </c>
      <c r="CD73" s="176">
        <f t="shared" si="449"/>
        <v>0</v>
      </c>
      <c r="CE73" s="176">
        <f t="shared" si="449"/>
        <v>0</v>
      </c>
      <c r="CF73" s="176">
        <f t="shared" si="449"/>
        <v>0</v>
      </c>
      <c r="CG73" s="176">
        <f t="shared" si="449"/>
        <v>0</v>
      </c>
      <c r="CH73" s="176">
        <f t="shared" si="449"/>
        <v>0</v>
      </c>
      <c r="CJ73" s="176">
        <v>0</v>
      </c>
      <c r="CK73" s="176">
        <f t="shared" ref="CK73:CT81" si="450">IF(CK$1-1&gt;VLOOKUP($A73,input,7,FALSE),0,IF(VLOOKUP($A73,input,2,FALSE)="R",(VLOOKUP($A73,input,19,FALSE)*VLOOKUP(CK$1,CS_RATE,8,FALSE))/((1+Discount_Rate)^(CK$1-1)),IF(VLOOKUP($A73,input,2,FALSE)="C",VLOOKUP($A73,input,19,FALSE)*VLOOKUP(CK$1,CS_RATE,6,FALSE)/((1+Discount_Rate)^(CK$1-1)),0)))</f>
        <v>0</v>
      </c>
      <c r="CL73" s="176">
        <f t="shared" si="450"/>
        <v>0</v>
      </c>
      <c r="CM73" s="176">
        <f t="shared" si="450"/>
        <v>0</v>
      </c>
      <c r="CN73" s="176">
        <f t="shared" si="450"/>
        <v>0</v>
      </c>
      <c r="CO73" s="176">
        <f t="shared" si="450"/>
        <v>0</v>
      </c>
      <c r="CP73" s="176">
        <f t="shared" si="450"/>
        <v>0</v>
      </c>
      <c r="CQ73" s="176">
        <f t="shared" si="450"/>
        <v>0</v>
      </c>
      <c r="CR73" s="176">
        <f t="shared" si="450"/>
        <v>0</v>
      </c>
      <c r="CS73" s="176">
        <f t="shared" si="450"/>
        <v>0</v>
      </c>
      <c r="CT73" s="176">
        <f t="shared" si="450"/>
        <v>0</v>
      </c>
      <c r="CU73" s="176">
        <f t="shared" ref="CU73:DD81" si="451">IF(CU$1-1&gt;VLOOKUP($A73,input,7,FALSE),0,IF(VLOOKUP($A73,input,2,FALSE)="R",(VLOOKUP($A73,input,19,FALSE)*VLOOKUP(CU$1,CS_RATE,8,FALSE))/((1+Discount_Rate)^(CU$1-1)),IF(VLOOKUP($A73,input,2,FALSE)="C",VLOOKUP($A73,input,19,FALSE)*VLOOKUP(CU$1,CS_RATE,6,FALSE)/((1+Discount_Rate)^(CU$1-1)),0)))</f>
        <v>0</v>
      </c>
      <c r="CV73" s="176">
        <f t="shared" si="451"/>
        <v>0</v>
      </c>
      <c r="CW73" s="176">
        <f t="shared" si="451"/>
        <v>0</v>
      </c>
      <c r="CX73" s="176">
        <f t="shared" si="451"/>
        <v>0</v>
      </c>
      <c r="CY73" s="176">
        <f t="shared" si="451"/>
        <v>0</v>
      </c>
      <c r="CZ73" s="176">
        <f t="shared" si="451"/>
        <v>0</v>
      </c>
      <c r="DA73" s="176">
        <f t="shared" si="451"/>
        <v>0</v>
      </c>
      <c r="DB73" s="176">
        <f t="shared" si="451"/>
        <v>0</v>
      </c>
      <c r="DC73" s="176">
        <f t="shared" si="451"/>
        <v>0</v>
      </c>
      <c r="DD73" s="176">
        <f t="shared" si="451"/>
        <v>0</v>
      </c>
      <c r="DE73" s="176">
        <f t="shared" ref="DE73:DS81" si="452">IF(DE$1-1&gt;VLOOKUP($A73,input,7,FALSE),0,IF(VLOOKUP($A73,input,2,FALSE)="R",(VLOOKUP($A73,input,19,FALSE)*VLOOKUP(DE$1,CS_RATE,8,FALSE))/((1+Discount_Rate)^(DE$1-1)),IF(VLOOKUP($A73,input,2,FALSE)="C",VLOOKUP($A73,input,19,FALSE)*VLOOKUP(DE$1,CS_RATE,6,FALSE)/((1+Discount_Rate)^(DE$1-1)),0)))</f>
        <v>0</v>
      </c>
      <c r="DF73" s="176">
        <f t="shared" si="452"/>
        <v>0</v>
      </c>
      <c r="DG73" s="176">
        <f t="shared" si="452"/>
        <v>0</v>
      </c>
      <c r="DH73" s="176">
        <f t="shared" si="452"/>
        <v>0</v>
      </c>
      <c r="DI73" s="176">
        <f t="shared" si="452"/>
        <v>0</v>
      </c>
      <c r="DJ73" s="176">
        <f t="shared" si="452"/>
        <v>0</v>
      </c>
      <c r="DK73" s="176">
        <f t="shared" si="452"/>
        <v>0</v>
      </c>
      <c r="DL73" s="176">
        <f t="shared" si="452"/>
        <v>0</v>
      </c>
      <c r="DM73" s="176">
        <f t="shared" si="452"/>
        <v>0</v>
      </c>
      <c r="DN73" s="176">
        <f t="shared" si="452"/>
        <v>0</v>
      </c>
      <c r="DO73" s="176">
        <f t="shared" si="452"/>
        <v>0</v>
      </c>
      <c r="DP73" s="176">
        <f t="shared" si="452"/>
        <v>0</v>
      </c>
      <c r="DQ73" s="176">
        <f t="shared" si="452"/>
        <v>0</v>
      </c>
      <c r="DR73" s="176">
        <f t="shared" si="452"/>
        <v>0</v>
      </c>
      <c r="DS73" s="176">
        <f t="shared" si="452"/>
        <v>0</v>
      </c>
      <c r="DT73" s="187"/>
      <c r="DU73" s="176">
        <v>0</v>
      </c>
      <c r="DV73" s="176">
        <f t="shared" ref="DV73:EE81" si="453">IF(DV$1-1&gt;VLOOKUP($A73,input,7,FALSE),0,IF(VLOOKUP($A73,input,2,FALSE)="R",(VLOOKUP($A73,input,20,FALSE)*VLOOKUP(DV$1,CS_RATE,9,FALSE))/((1+Discount_Rate)^(DV$1-1)),IF(VLOOKUP($A73,input,2,FALSE)="C",VLOOKUP($A73,input,20,FALSE)*VLOOKUP(DV$1,CS_RATE,7,FALSE)/((1+Discount_Rate)^(DV$1-1)),0)))</f>
        <v>0.81458044591512935</v>
      </c>
      <c r="DW73" s="176">
        <f t="shared" si="453"/>
        <v>0.77653770619672391</v>
      </c>
      <c r="DX73" s="176">
        <f t="shared" si="453"/>
        <v>0.74016769388010117</v>
      </c>
      <c r="DY73" s="176">
        <f t="shared" si="453"/>
        <v>0.70505120395143939</v>
      </c>
      <c r="DZ73" s="176">
        <f t="shared" si="453"/>
        <v>0.67147228522783453</v>
      </c>
      <c r="EA73" s="176">
        <f t="shared" si="453"/>
        <v>0.63970060407321627</v>
      </c>
      <c r="EB73" s="176">
        <f t="shared" si="453"/>
        <v>0.60920759454957252</v>
      </c>
      <c r="EC73" s="176">
        <f t="shared" si="453"/>
        <v>0.58013943705856408</v>
      </c>
      <c r="ED73" s="176">
        <f t="shared" si="453"/>
        <v>0.55243632687085242</v>
      </c>
      <c r="EE73" s="176">
        <f t="shared" si="453"/>
        <v>0.52610043060446232</v>
      </c>
      <c r="EF73" s="176">
        <f t="shared" ref="EF73:EO81" si="454">IF(EF$1-1&gt;VLOOKUP($A73,input,7,FALSE),0,IF(VLOOKUP($A73,input,2,FALSE)="R",(VLOOKUP($A73,input,20,FALSE)*VLOOKUP(EF$1,CS_RATE,9,FALSE))/((1+Discount_Rate)^(EF$1-1)),IF(VLOOKUP($A73,input,2,FALSE)="C",VLOOKUP($A73,input,20,FALSE)*VLOOKUP(EF$1,CS_RATE,7,FALSE)/((1+Discount_Rate)^(EF$1-1)),0)))</f>
        <v>0</v>
      </c>
      <c r="EG73" s="176">
        <f t="shared" si="454"/>
        <v>0</v>
      </c>
      <c r="EH73" s="176">
        <f t="shared" si="454"/>
        <v>0</v>
      </c>
      <c r="EI73" s="176">
        <f t="shared" si="454"/>
        <v>0</v>
      </c>
      <c r="EJ73" s="176">
        <f t="shared" si="454"/>
        <v>0</v>
      </c>
      <c r="EK73" s="176">
        <f t="shared" si="454"/>
        <v>0</v>
      </c>
      <c r="EL73" s="176">
        <f t="shared" si="454"/>
        <v>0</v>
      </c>
      <c r="EM73" s="176">
        <f t="shared" si="454"/>
        <v>0</v>
      </c>
      <c r="EN73" s="176">
        <f t="shared" si="454"/>
        <v>0</v>
      </c>
      <c r="EO73" s="176">
        <f t="shared" si="454"/>
        <v>0</v>
      </c>
      <c r="EP73" s="176">
        <f t="shared" ref="EP73:FD81" si="455">IF(EP$1-1&gt;VLOOKUP($A73,input,7,FALSE),0,IF(VLOOKUP($A73,input,2,FALSE)="R",(VLOOKUP($A73,input,20,FALSE)*VLOOKUP(EP$1,CS_RATE,9,FALSE))/((1+Discount_Rate)^(EP$1-1)),IF(VLOOKUP($A73,input,2,FALSE)="C",VLOOKUP($A73,input,20,FALSE)*VLOOKUP(EP$1,CS_RATE,7,FALSE)/((1+Discount_Rate)^(EP$1-1)),0)))</f>
        <v>0</v>
      </c>
      <c r="EQ73" s="176">
        <f t="shared" si="455"/>
        <v>0</v>
      </c>
      <c r="ER73" s="176">
        <f t="shared" si="455"/>
        <v>0</v>
      </c>
      <c r="ES73" s="176">
        <f t="shared" si="455"/>
        <v>0</v>
      </c>
      <c r="ET73" s="176">
        <f t="shared" si="455"/>
        <v>0</v>
      </c>
      <c r="EU73" s="176">
        <f t="shared" si="455"/>
        <v>0</v>
      </c>
      <c r="EV73" s="176">
        <f t="shared" si="455"/>
        <v>0</v>
      </c>
      <c r="EW73" s="176">
        <f t="shared" si="455"/>
        <v>0</v>
      </c>
      <c r="EX73" s="176">
        <f t="shared" si="455"/>
        <v>0</v>
      </c>
      <c r="EY73" s="176">
        <f t="shared" si="455"/>
        <v>0</v>
      </c>
      <c r="EZ73" s="176">
        <f t="shared" si="455"/>
        <v>0</v>
      </c>
      <c r="FA73" s="176">
        <f t="shared" si="455"/>
        <v>0</v>
      </c>
      <c r="FB73" s="176">
        <f t="shared" si="455"/>
        <v>0</v>
      </c>
      <c r="FC73" s="176">
        <f t="shared" si="455"/>
        <v>0</v>
      </c>
      <c r="FD73" s="176">
        <f t="shared" si="455"/>
        <v>0</v>
      </c>
      <c r="FF73" s="176">
        <v>0</v>
      </c>
      <c r="FG73" s="176">
        <v>0</v>
      </c>
      <c r="FH73" s="176">
        <f t="shared" ref="FH73:FQ81" si="456">IF(FH$1-2&gt;VLOOKUP($A73,input,7,FALSE),0,IF(VLOOKUP($A73,input,2,FALSE)="R",(VLOOKUP($A73,input,33,FALSE)*VLOOKUP(FH$1,CS_RATE,8,FALSE))/((1+Discount_Rate)^(FH$1-1)),IF(VLOOKUP($A73,input,2,FALSE)="C",VLOOKUP($A73,input,33,FALSE)*VLOOKUP(FH$1,CS_RATE,6,FALSE)/((1+Discount_Rate)^(FH$1-1)),0)))</f>
        <v>0</v>
      </c>
      <c r="FI73" s="176">
        <f t="shared" si="456"/>
        <v>0</v>
      </c>
      <c r="FJ73" s="176">
        <f t="shared" si="456"/>
        <v>0</v>
      </c>
      <c r="FK73" s="176">
        <f t="shared" si="456"/>
        <v>0</v>
      </c>
      <c r="FL73" s="176">
        <f t="shared" si="456"/>
        <v>0</v>
      </c>
      <c r="FM73" s="176">
        <f t="shared" si="456"/>
        <v>0</v>
      </c>
      <c r="FN73" s="176">
        <f t="shared" si="456"/>
        <v>0</v>
      </c>
      <c r="FO73" s="176">
        <f t="shared" si="456"/>
        <v>0</v>
      </c>
      <c r="FP73" s="176">
        <f t="shared" si="456"/>
        <v>0</v>
      </c>
      <c r="FQ73" s="176">
        <f t="shared" si="456"/>
        <v>0</v>
      </c>
      <c r="FR73" s="176">
        <f t="shared" ref="FR73:GA81" si="457">IF(FR$1-2&gt;VLOOKUP($A73,input,7,FALSE),0,IF(VLOOKUP($A73,input,2,FALSE)="R",(VLOOKUP($A73,input,33,FALSE)*VLOOKUP(FR$1,CS_RATE,8,FALSE))/((1+Discount_Rate)^(FR$1-1)),IF(VLOOKUP($A73,input,2,FALSE)="C",VLOOKUP($A73,input,33,FALSE)*VLOOKUP(FR$1,CS_RATE,6,FALSE)/((1+Discount_Rate)^(FR$1-1)),0)))</f>
        <v>0</v>
      </c>
      <c r="FS73" s="176">
        <f t="shared" si="457"/>
        <v>0</v>
      </c>
      <c r="FT73" s="176">
        <f t="shared" si="457"/>
        <v>0</v>
      </c>
      <c r="FU73" s="176">
        <f t="shared" si="457"/>
        <v>0</v>
      </c>
      <c r="FV73" s="176">
        <f t="shared" si="457"/>
        <v>0</v>
      </c>
      <c r="FW73" s="176">
        <f t="shared" si="457"/>
        <v>0</v>
      </c>
      <c r="FX73" s="176">
        <f t="shared" si="457"/>
        <v>0</v>
      </c>
      <c r="FY73" s="176">
        <f t="shared" si="457"/>
        <v>0</v>
      </c>
      <c r="FZ73" s="176">
        <f t="shared" si="457"/>
        <v>0</v>
      </c>
      <c r="GA73" s="176">
        <f t="shared" si="457"/>
        <v>0</v>
      </c>
      <c r="GB73" s="176">
        <f t="shared" ref="GB73:GP81" si="458">IF(GB$1-2&gt;VLOOKUP($A73,input,7,FALSE),0,IF(VLOOKUP($A73,input,2,FALSE)="R",(VLOOKUP($A73,input,33,FALSE)*VLOOKUP(GB$1,CS_RATE,8,FALSE))/((1+Discount_Rate)^(GB$1-1)),IF(VLOOKUP($A73,input,2,FALSE)="C",VLOOKUP($A73,input,33,FALSE)*VLOOKUP(GB$1,CS_RATE,6,FALSE)/((1+Discount_Rate)^(GB$1-1)),0)))</f>
        <v>0</v>
      </c>
      <c r="GC73" s="176">
        <f t="shared" si="458"/>
        <v>0</v>
      </c>
      <c r="GD73" s="176">
        <f t="shared" si="458"/>
        <v>0</v>
      </c>
      <c r="GE73" s="176">
        <f t="shared" si="458"/>
        <v>0</v>
      </c>
      <c r="GF73" s="176">
        <f t="shared" si="458"/>
        <v>0</v>
      </c>
      <c r="GG73" s="176">
        <f t="shared" si="458"/>
        <v>0</v>
      </c>
      <c r="GH73" s="176">
        <f t="shared" si="458"/>
        <v>0</v>
      </c>
      <c r="GI73" s="176">
        <f t="shared" si="458"/>
        <v>0</v>
      </c>
      <c r="GJ73" s="176">
        <f t="shared" si="458"/>
        <v>0</v>
      </c>
      <c r="GK73" s="176">
        <f t="shared" si="458"/>
        <v>0</v>
      </c>
      <c r="GL73" s="176">
        <f t="shared" si="458"/>
        <v>0</v>
      </c>
      <c r="GM73" s="176">
        <f t="shared" si="458"/>
        <v>0</v>
      </c>
      <c r="GN73" s="176">
        <f t="shared" si="458"/>
        <v>0</v>
      </c>
      <c r="GO73" s="176">
        <f t="shared" si="458"/>
        <v>0</v>
      </c>
      <c r="GP73" s="176">
        <f t="shared" si="458"/>
        <v>0</v>
      </c>
      <c r="GQ73" s="187"/>
      <c r="GR73" s="176">
        <v>0</v>
      </c>
      <c r="GS73" s="176">
        <v>0</v>
      </c>
      <c r="GT73" s="176">
        <f t="shared" ref="GT73:HC81" si="459">IF(GT$1-2&gt;VLOOKUP($A73,input,7,FALSE),0,IF(VLOOKUP($A73,input,2,FALSE)="R",(VLOOKUP($A73,input,34,FALSE)*VLOOKUP(GT$1,CS_RATE,9,FALSE))/((1+Discount_Rate)^(GT$1-1)),IF(VLOOKUP($A73,input,2,FALSE)="C",VLOOKUP($A73,input,34,FALSE)*VLOOKUP(GT$1,CS_RATE,7,FALSE)/((1+Discount_Rate)^(GT$1-1)),0)))</f>
        <v>0.77653770619672391</v>
      </c>
      <c r="GU73" s="176">
        <f t="shared" si="459"/>
        <v>0.74016769388010117</v>
      </c>
      <c r="GV73" s="176">
        <f t="shared" si="459"/>
        <v>0.70505120395143939</v>
      </c>
      <c r="GW73" s="176">
        <f t="shared" si="459"/>
        <v>0.67147228522783453</v>
      </c>
      <c r="GX73" s="176">
        <f t="shared" si="459"/>
        <v>0.63970060407321627</v>
      </c>
      <c r="GY73" s="176">
        <f t="shared" si="459"/>
        <v>0.60920759454957252</v>
      </c>
      <c r="GZ73" s="176">
        <f t="shared" si="459"/>
        <v>0.58013943705856408</v>
      </c>
      <c r="HA73" s="176">
        <f t="shared" si="459"/>
        <v>0.55243632687085242</v>
      </c>
      <c r="HB73" s="176">
        <f t="shared" si="459"/>
        <v>0.52610043060446232</v>
      </c>
      <c r="HC73" s="176">
        <f t="shared" si="459"/>
        <v>0.50102002641637666</v>
      </c>
      <c r="HD73" s="176">
        <f t="shared" ref="HD73:HM81" si="460">IF(HD$1-2&gt;VLOOKUP($A73,input,7,FALSE),0,IF(VLOOKUP($A73,input,2,FALSE)="R",(VLOOKUP($A73,input,34,FALSE)*VLOOKUP(HD$1,CS_RATE,9,FALSE))/((1+Discount_Rate)^(HD$1-1)),IF(VLOOKUP($A73,input,2,FALSE)="C",VLOOKUP($A73,input,34,FALSE)*VLOOKUP(HD$1,CS_RATE,7,FALSE)/((1+Discount_Rate)^(HD$1-1)),0)))</f>
        <v>0</v>
      </c>
      <c r="HE73" s="176">
        <f t="shared" si="460"/>
        <v>0</v>
      </c>
      <c r="HF73" s="176">
        <f t="shared" si="460"/>
        <v>0</v>
      </c>
      <c r="HG73" s="176">
        <f t="shared" si="460"/>
        <v>0</v>
      </c>
      <c r="HH73" s="176">
        <f t="shared" si="460"/>
        <v>0</v>
      </c>
      <c r="HI73" s="176">
        <f t="shared" si="460"/>
        <v>0</v>
      </c>
      <c r="HJ73" s="176">
        <f t="shared" si="460"/>
        <v>0</v>
      </c>
      <c r="HK73" s="176">
        <f t="shared" si="460"/>
        <v>0</v>
      </c>
      <c r="HL73" s="176">
        <f t="shared" si="460"/>
        <v>0</v>
      </c>
      <c r="HM73" s="176">
        <f t="shared" si="460"/>
        <v>0</v>
      </c>
      <c r="HN73" s="176">
        <f t="shared" ref="HN73:IB81" si="461">IF(HN$1-2&gt;VLOOKUP($A73,input,7,FALSE),0,IF(VLOOKUP($A73,input,2,FALSE)="R",(VLOOKUP($A73,input,34,FALSE)*VLOOKUP(HN$1,CS_RATE,9,FALSE))/((1+Discount_Rate)^(HN$1-1)),IF(VLOOKUP($A73,input,2,FALSE)="C",VLOOKUP($A73,input,34,FALSE)*VLOOKUP(HN$1,CS_RATE,7,FALSE)/((1+Discount_Rate)^(HN$1-1)),0)))</f>
        <v>0</v>
      </c>
      <c r="HO73" s="176">
        <f t="shared" si="461"/>
        <v>0</v>
      </c>
      <c r="HP73" s="176">
        <f t="shared" si="461"/>
        <v>0</v>
      </c>
      <c r="HQ73" s="176">
        <f t="shared" si="461"/>
        <v>0</v>
      </c>
      <c r="HR73" s="176">
        <f t="shared" si="461"/>
        <v>0</v>
      </c>
      <c r="HS73" s="176">
        <f t="shared" si="461"/>
        <v>0</v>
      </c>
      <c r="HT73" s="176">
        <f t="shared" si="461"/>
        <v>0</v>
      </c>
      <c r="HU73" s="176">
        <f t="shared" si="461"/>
        <v>0</v>
      </c>
      <c r="HV73" s="176">
        <f t="shared" si="461"/>
        <v>0</v>
      </c>
      <c r="HW73" s="176">
        <f t="shared" si="461"/>
        <v>0</v>
      </c>
      <c r="HX73" s="176">
        <f t="shared" si="461"/>
        <v>0</v>
      </c>
      <c r="HY73" s="176">
        <f t="shared" si="461"/>
        <v>0</v>
      </c>
      <c r="HZ73" s="176">
        <f t="shared" si="461"/>
        <v>0</v>
      </c>
      <c r="IA73" s="176">
        <f t="shared" si="461"/>
        <v>0</v>
      </c>
      <c r="IB73" s="176">
        <f t="shared" si="461"/>
        <v>0</v>
      </c>
      <c r="IC73" s="176"/>
      <c r="ID73" s="176"/>
    </row>
    <row r="74" spans="1:238" s="144" customFormat="1">
      <c r="A74" s="185" t="s">
        <v>184</v>
      </c>
      <c r="B74" s="226">
        <f t="shared" ref="B74" si="462">SUM(P74:AX74)*VLOOKUP($A74,input,12,FALSE)</f>
        <v>0</v>
      </c>
      <c r="C74" s="329">
        <f t="shared" ref="C74" si="463">SUM(AZ74:CH74)*VLOOKUP($A74,input,12,FALSE)</f>
        <v>20312.603928687411</v>
      </c>
      <c r="D74" s="331">
        <f t="shared" ref="D74" si="464">SUM(B74:C74)</f>
        <v>20312.603928687411</v>
      </c>
      <c r="E74" s="227">
        <f t="shared" ref="E74" si="465">IF(Years&gt;1,SUM(CJ74:DS74)*VLOOKUP($A74,input,26,FALSE),0)</f>
        <v>0</v>
      </c>
      <c r="F74" s="228">
        <f t="shared" ref="F74" si="466">IF(Years&gt;1,SUM(DU74:FD74)*VLOOKUP($A74,input,26,FALSE),0)</f>
        <v>0</v>
      </c>
      <c r="G74" s="227">
        <f t="shared" ref="G74" si="467">IF(Years&gt;2,SUM(FF74:GP74)*VLOOKUP($A74,input,40,FALSE),0)</f>
        <v>0</v>
      </c>
      <c r="H74" s="228">
        <f t="shared" ref="H74" si="468">IF(Years&gt;2,SUM(GR74:IB74)*VLOOKUP($A74,input,40,FALSE),0)</f>
        <v>0</v>
      </c>
      <c r="I74" s="227">
        <f t="shared" ref="I74" si="469">B74+E74+G74</f>
        <v>0</v>
      </c>
      <c r="J74" s="176">
        <f t="shared" ref="J74" si="470">C74+F74+H74</f>
        <v>20312.603928687411</v>
      </c>
      <c r="K74" s="228">
        <f t="shared" ref="K74" si="471">SUM(I74:J74)</f>
        <v>20312.603928687411</v>
      </c>
      <c r="L74" s="227">
        <f t="shared" ref="L74" si="472">(B74*VLOOKUP($A74,input,16,FALSE))+(E74*VLOOKUP($A74,input,30,FALSE))+(G74*VLOOKUP($A74,input,44,FALSE))</f>
        <v>0</v>
      </c>
      <c r="M74" s="176">
        <f t="shared" ref="M74" si="473">(C74*(VLOOKUP($A74,input,16,FALSE))+(F74*VLOOKUP($A74,input,30,FALSE))+(H74*VLOOKUP($A74,input,44,FALSE)))</f>
        <v>16250.08314294993</v>
      </c>
      <c r="N74" s="228">
        <f t="shared" ref="N74" si="474">SUM(L74:M74)</f>
        <v>16250.08314294993</v>
      </c>
      <c r="O74" s="330"/>
      <c r="P74" s="176">
        <f t="shared" si="444"/>
        <v>0</v>
      </c>
      <c r="Q74" s="176">
        <f t="shared" si="444"/>
        <v>0</v>
      </c>
      <c r="R74" s="176">
        <f t="shared" si="444"/>
        <v>0</v>
      </c>
      <c r="S74" s="176">
        <f t="shared" si="444"/>
        <v>0</v>
      </c>
      <c r="T74" s="176">
        <f t="shared" si="444"/>
        <v>0</v>
      </c>
      <c r="U74" s="176">
        <f t="shared" si="444"/>
        <v>0</v>
      </c>
      <c r="V74" s="176">
        <f t="shared" si="444"/>
        <v>0</v>
      </c>
      <c r="W74" s="176">
        <f t="shared" si="444"/>
        <v>0</v>
      </c>
      <c r="X74" s="176">
        <f t="shared" si="444"/>
        <v>0</v>
      </c>
      <c r="Y74" s="176">
        <f t="shared" si="444"/>
        <v>0</v>
      </c>
      <c r="Z74" s="176">
        <f t="shared" si="445"/>
        <v>0</v>
      </c>
      <c r="AA74" s="176">
        <f t="shared" si="445"/>
        <v>0</v>
      </c>
      <c r="AB74" s="176">
        <f t="shared" si="445"/>
        <v>0</v>
      </c>
      <c r="AC74" s="176">
        <f t="shared" si="445"/>
        <v>0</v>
      </c>
      <c r="AD74" s="176">
        <f t="shared" si="445"/>
        <v>0</v>
      </c>
      <c r="AE74" s="176">
        <f t="shared" si="445"/>
        <v>0</v>
      </c>
      <c r="AF74" s="176">
        <f t="shared" si="445"/>
        <v>0</v>
      </c>
      <c r="AG74" s="176">
        <f t="shared" si="445"/>
        <v>0</v>
      </c>
      <c r="AH74" s="176">
        <f t="shared" si="445"/>
        <v>0</v>
      </c>
      <c r="AI74" s="176">
        <f t="shared" si="445"/>
        <v>0</v>
      </c>
      <c r="AJ74" s="176">
        <f t="shared" si="446"/>
        <v>0</v>
      </c>
      <c r="AK74" s="176">
        <f t="shared" si="446"/>
        <v>0</v>
      </c>
      <c r="AL74" s="176">
        <f t="shared" si="446"/>
        <v>0</v>
      </c>
      <c r="AM74" s="176">
        <f t="shared" si="446"/>
        <v>0</v>
      </c>
      <c r="AN74" s="176">
        <f t="shared" si="446"/>
        <v>0</v>
      </c>
      <c r="AO74" s="176">
        <f t="shared" si="446"/>
        <v>0</v>
      </c>
      <c r="AP74" s="176">
        <f t="shared" si="446"/>
        <v>0</v>
      </c>
      <c r="AQ74" s="176">
        <f t="shared" si="446"/>
        <v>0</v>
      </c>
      <c r="AR74" s="176">
        <f t="shared" si="446"/>
        <v>0</v>
      </c>
      <c r="AS74" s="176">
        <f t="shared" si="446"/>
        <v>0</v>
      </c>
      <c r="AT74" s="176">
        <f t="shared" si="446"/>
        <v>0</v>
      </c>
      <c r="AU74" s="176">
        <f t="shared" si="446"/>
        <v>0</v>
      </c>
      <c r="AV74" s="176">
        <f t="shared" si="446"/>
        <v>0</v>
      </c>
      <c r="AW74" s="176">
        <f t="shared" si="446"/>
        <v>0</v>
      </c>
      <c r="AX74" s="176">
        <f t="shared" si="446"/>
        <v>0</v>
      </c>
      <c r="AY74" s="187"/>
      <c r="AZ74" s="176">
        <f t="shared" si="447"/>
        <v>2.5655600336885813</v>
      </c>
      <c r="BA74" s="176">
        <f t="shared" si="447"/>
        <v>2.4437413377453878</v>
      </c>
      <c r="BB74" s="176">
        <f t="shared" si="447"/>
        <v>2.3296131185901721</v>
      </c>
      <c r="BC74" s="176">
        <f t="shared" si="447"/>
        <v>2.2205030816403037</v>
      </c>
      <c r="BD74" s="176">
        <f t="shared" si="447"/>
        <v>2.1151536118543177</v>
      </c>
      <c r="BE74" s="176">
        <f t="shared" si="447"/>
        <v>2.0144168556835038</v>
      </c>
      <c r="BF74" s="176">
        <f t="shared" si="447"/>
        <v>1.9191018122196488</v>
      </c>
      <c r="BG74" s="176">
        <f t="shared" si="447"/>
        <v>1.8276227836487178</v>
      </c>
      <c r="BH74" s="176">
        <f t="shared" si="447"/>
        <v>1.7404183111756923</v>
      </c>
      <c r="BI74" s="176">
        <f t="shared" si="447"/>
        <v>1.6573089806125574</v>
      </c>
      <c r="BJ74" s="176">
        <f t="shared" si="448"/>
        <v>0</v>
      </c>
      <c r="BK74" s="176">
        <f t="shared" si="448"/>
        <v>0</v>
      </c>
      <c r="BL74" s="176">
        <f t="shared" si="448"/>
        <v>0</v>
      </c>
      <c r="BM74" s="176">
        <f t="shared" si="448"/>
        <v>0</v>
      </c>
      <c r="BN74" s="176">
        <f t="shared" si="448"/>
        <v>0</v>
      </c>
      <c r="BO74" s="176">
        <f t="shared" si="448"/>
        <v>0</v>
      </c>
      <c r="BP74" s="176">
        <f t="shared" si="448"/>
        <v>0</v>
      </c>
      <c r="BQ74" s="176">
        <f t="shared" si="448"/>
        <v>0</v>
      </c>
      <c r="BR74" s="176">
        <f t="shared" si="448"/>
        <v>0</v>
      </c>
      <c r="BS74" s="176">
        <f t="shared" si="448"/>
        <v>0</v>
      </c>
      <c r="BT74" s="176">
        <f t="shared" si="449"/>
        <v>0</v>
      </c>
      <c r="BU74" s="176">
        <f t="shared" si="449"/>
        <v>0</v>
      </c>
      <c r="BV74" s="176">
        <f t="shared" si="449"/>
        <v>0</v>
      </c>
      <c r="BW74" s="176">
        <f t="shared" si="449"/>
        <v>0</v>
      </c>
      <c r="BX74" s="176">
        <f t="shared" si="449"/>
        <v>0</v>
      </c>
      <c r="BY74" s="176">
        <f t="shared" si="449"/>
        <v>0</v>
      </c>
      <c r="BZ74" s="176">
        <f t="shared" si="449"/>
        <v>0</v>
      </c>
      <c r="CA74" s="176">
        <f t="shared" si="449"/>
        <v>0</v>
      </c>
      <c r="CB74" s="176">
        <f t="shared" si="449"/>
        <v>0</v>
      </c>
      <c r="CC74" s="176">
        <f t="shared" si="449"/>
        <v>0</v>
      </c>
      <c r="CD74" s="176">
        <f t="shared" si="449"/>
        <v>0</v>
      </c>
      <c r="CE74" s="176">
        <f t="shared" si="449"/>
        <v>0</v>
      </c>
      <c r="CF74" s="176">
        <f t="shared" si="449"/>
        <v>0</v>
      </c>
      <c r="CG74" s="176">
        <f t="shared" si="449"/>
        <v>0</v>
      </c>
      <c r="CH74" s="176">
        <f t="shared" si="449"/>
        <v>0</v>
      </c>
      <c r="CJ74" s="176">
        <v>0</v>
      </c>
      <c r="CK74" s="176">
        <f t="shared" si="450"/>
        <v>0</v>
      </c>
      <c r="CL74" s="176">
        <f t="shared" si="450"/>
        <v>0</v>
      </c>
      <c r="CM74" s="176">
        <f t="shared" si="450"/>
        <v>0</v>
      </c>
      <c r="CN74" s="176">
        <f t="shared" si="450"/>
        <v>0</v>
      </c>
      <c r="CO74" s="176">
        <f t="shared" si="450"/>
        <v>0</v>
      </c>
      <c r="CP74" s="176">
        <f t="shared" si="450"/>
        <v>0</v>
      </c>
      <c r="CQ74" s="176">
        <f t="shared" si="450"/>
        <v>0</v>
      </c>
      <c r="CR74" s="176">
        <f t="shared" si="450"/>
        <v>0</v>
      </c>
      <c r="CS74" s="176">
        <f t="shared" si="450"/>
        <v>0</v>
      </c>
      <c r="CT74" s="176">
        <f t="shared" si="450"/>
        <v>0</v>
      </c>
      <c r="CU74" s="176">
        <f t="shared" si="451"/>
        <v>0</v>
      </c>
      <c r="CV74" s="176">
        <f t="shared" si="451"/>
        <v>0</v>
      </c>
      <c r="CW74" s="176">
        <f t="shared" si="451"/>
        <v>0</v>
      </c>
      <c r="CX74" s="176">
        <f t="shared" si="451"/>
        <v>0</v>
      </c>
      <c r="CY74" s="176">
        <f t="shared" si="451"/>
        <v>0</v>
      </c>
      <c r="CZ74" s="176">
        <f t="shared" si="451"/>
        <v>0</v>
      </c>
      <c r="DA74" s="176">
        <f t="shared" si="451"/>
        <v>0</v>
      </c>
      <c r="DB74" s="176">
        <f t="shared" si="451"/>
        <v>0</v>
      </c>
      <c r="DC74" s="176">
        <f t="shared" si="451"/>
        <v>0</v>
      </c>
      <c r="DD74" s="176">
        <f t="shared" si="451"/>
        <v>0</v>
      </c>
      <c r="DE74" s="176">
        <f t="shared" si="452"/>
        <v>0</v>
      </c>
      <c r="DF74" s="176">
        <f t="shared" si="452"/>
        <v>0</v>
      </c>
      <c r="DG74" s="176">
        <f t="shared" si="452"/>
        <v>0</v>
      </c>
      <c r="DH74" s="176">
        <f t="shared" si="452"/>
        <v>0</v>
      </c>
      <c r="DI74" s="176">
        <f t="shared" si="452"/>
        <v>0</v>
      </c>
      <c r="DJ74" s="176">
        <f t="shared" si="452"/>
        <v>0</v>
      </c>
      <c r="DK74" s="176">
        <f t="shared" si="452"/>
        <v>0</v>
      </c>
      <c r="DL74" s="176">
        <f t="shared" si="452"/>
        <v>0</v>
      </c>
      <c r="DM74" s="176">
        <f t="shared" si="452"/>
        <v>0</v>
      </c>
      <c r="DN74" s="176">
        <f t="shared" si="452"/>
        <v>0</v>
      </c>
      <c r="DO74" s="176">
        <f t="shared" si="452"/>
        <v>0</v>
      </c>
      <c r="DP74" s="176">
        <f t="shared" si="452"/>
        <v>0</v>
      </c>
      <c r="DQ74" s="176">
        <f t="shared" si="452"/>
        <v>0</v>
      </c>
      <c r="DR74" s="176">
        <f t="shared" si="452"/>
        <v>0</v>
      </c>
      <c r="DS74" s="176">
        <f t="shared" si="452"/>
        <v>0</v>
      </c>
      <c r="DT74" s="187"/>
      <c r="DU74" s="176">
        <v>0</v>
      </c>
      <c r="DV74" s="176">
        <f t="shared" si="453"/>
        <v>2.4437413377453878</v>
      </c>
      <c r="DW74" s="176">
        <f t="shared" si="453"/>
        <v>2.3296131185901721</v>
      </c>
      <c r="DX74" s="176">
        <f t="shared" si="453"/>
        <v>2.2205030816403037</v>
      </c>
      <c r="DY74" s="176">
        <f t="shared" si="453"/>
        <v>2.1151536118543177</v>
      </c>
      <c r="DZ74" s="176">
        <f t="shared" si="453"/>
        <v>2.0144168556835038</v>
      </c>
      <c r="EA74" s="176">
        <f t="shared" si="453"/>
        <v>1.9191018122196488</v>
      </c>
      <c r="EB74" s="176">
        <f t="shared" si="453"/>
        <v>1.8276227836487178</v>
      </c>
      <c r="EC74" s="176">
        <f t="shared" si="453"/>
        <v>1.7404183111756923</v>
      </c>
      <c r="ED74" s="176">
        <f t="shared" si="453"/>
        <v>1.6573089806125574</v>
      </c>
      <c r="EE74" s="176">
        <f t="shared" si="453"/>
        <v>1.5783012918133867</v>
      </c>
      <c r="EF74" s="176">
        <f t="shared" si="454"/>
        <v>0</v>
      </c>
      <c r="EG74" s="176">
        <f t="shared" si="454"/>
        <v>0</v>
      </c>
      <c r="EH74" s="176">
        <f t="shared" si="454"/>
        <v>0</v>
      </c>
      <c r="EI74" s="176">
        <f t="shared" si="454"/>
        <v>0</v>
      </c>
      <c r="EJ74" s="176">
        <f t="shared" si="454"/>
        <v>0</v>
      </c>
      <c r="EK74" s="176">
        <f t="shared" si="454"/>
        <v>0</v>
      </c>
      <c r="EL74" s="176">
        <f t="shared" si="454"/>
        <v>0</v>
      </c>
      <c r="EM74" s="176">
        <f t="shared" si="454"/>
        <v>0</v>
      </c>
      <c r="EN74" s="176">
        <f t="shared" si="454"/>
        <v>0</v>
      </c>
      <c r="EO74" s="176">
        <f t="shared" si="454"/>
        <v>0</v>
      </c>
      <c r="EP74" s="176">
        <f t="shared" si="455"/>
        <v>0</v>
      </c>
      <c r="EQ74" s="176">
        <f t="shared" si="455"/>
        <v>0</v>
      </c>
      <c r="ER74" s="176">
        <f t="shared" si="455"/>
        <v>0</v>
      </c>
      <c r="ES74" s="176">
        <f t="shared" si="455"/>
        <v>0</v>
      </c>
      <c r="ET74" s="176">
        <f t="shared" si="455"/>
        <v>0</v>
      </c>
      <c r="EU74" s="176">
        <f t="shared" si="455"/>
        <v>0</v>
      </c>
      <c r="EV74" s="176">
        <f t="shared" si="455"/>
        <v>0</v>
      </c>
      <c r="EW74" s="176">
        <f t="shared" si="455"/>
        <v>0</v>
      </c>
      <c r="EX74" s="176">
        <f t="shared" si="455"/>
        <v>0</v>
      </c>
      <c r="EY74" s="176">
        <f t="shared" si="455"/>
        <v>0</v>
      </c>
      <c r="EZ74" s="176">
        <f t="shared" si="455"/>
        <v>0</v>
      </c>
      <c r="FA74" s="176">
        <f t="shared" si="455"/>
        <v>0</v>
      </c>
      <c r="FB74" s="176">
        <f t="shared" si="455"/>
        <v>0</v>
      </c>
      <c r="FC74" s="176">
        <f t="shared" si="455"/>
        <v>0</v>
      </c>
      <c r="FD74" s="176">
        <f t="shared" si="455"/>
        <v>0</v>
      </c>
      <c r="FF74" s="176">
        <v>0</v>
      </c>
      <c r="FG74" s="176">
        <v>0</v>
      </c>
      <c r="FH74" s="176">
        <f t="shared" si="456"/>
        <v>0</v>
      </c>
      <c r="FI74" s="176">
        <f t="shared" si="456"/>
        <v>0</v>
      </c>
      <c r="FJ74" s="176">
        <f t="shared" si="456"/>
        <v>0</v>
      </c>
      <c r="FK74" s="176">
        <f t="shared" si="456"/>
        <v>0</v>
      </c>
      <c r="FL74" s="176">
        <f t="shared" si="456"/>
        <v>0</v>
      </c>
      <c r="FM74" s="176">
        <f t="shared" si="456"/>
        <v>0</v>
      </c>
      <c r="FN74" s="176">
        <f t="shared" si="456"/>
        <v>0</v>
      </c>
      <c r="FO74" s="176">
        <f t="shared" si="456"/>
        <v>0</v>
      </c>
      <c r="FP74" s="176">
        <f t="shared" si="456"/>
        <v>0</v>
      </c>
      <c r="FQ74" s="176">
        <f t="shared" si="456"/>
        <v>0</v>
      </c>
      <c r="FR74" s="176">
        <f t="shared" si="457"/>
        <v>0</v>
      </c>
      <c r="FS74" s="176">
        <f t="shared" si="457"/>
        <v>0</v>
      </c>
      <c r="FT74" s="176">
        <f t="shared" si="457"/>
        <v>0</v>
      </c>
      <c r="FU74" s="176">
        <f t="shared" si="457"/>
        <v>0</v>
      </c>
      <c r="FV74" s="176">
        <f t="shared" si="457"/>
        <v>0</v>
      </c>
      <c r="FW74" s="176">
        <f t="shared" si="457"/>
        <v>0</v>
      </c>
      <c r="FX74" s="176">
        <f t="shared" si="457"/>
        <v>0</v>
      </c>
      <c r="FY74" s="176">
        <f t="shared" si="457"/>
        <v>0</v>
      </c>
      <c r="FZ74" s="176">
        <f t="shared" si="457"/>
        <v>0</v>
      </c>
      <c r="GA74" s="176">
        <f t="shared" si="457"/>
        <v>0</v>
      </c>
      <c r="GB74" s="176">
        <f t="shared" si="458"/>
        <v>0</v>
      </c>
      <c r="GC74" s="176">
        <f t="shared" si="458"/>
        <v>0</v>
      </c>
      <c r="GD74" s="176">
        <f t="shared" si="458"/>
        <v>0</v>
      </c>
      <c r="GE74" s="176">
        <f t="shared" si="458"/>
        <v>0</v>
      </c>
      <c r="GF74" s="176">
        <f t="shared" si="458"/>
        <v>0</v>
      </c>
      <c r="GG74" s="176">
        <f t="shared" si="458"/>
        <v>0</v>
      </c>
      <c r="GH74" s="176">
        <f t="shared" si="458"/>
        <v>0</v>
      </c>
      <c r="GI74" s="176">
        <f t="shared" si="458"/>
        <v>0</v>
      </c>
      <c r="GJ74" s="176">
        <f t="shared" si="458"/>
        <v>0</v>
      </c>
      <c r="GK74" s="176">
        <f t="shared" si="458"/>
        <v>0</v>
      </c>
      <c r="GL74" s="176">
        <f t="shared" si="458"/>
        <v>0</v>
      </c>
      <c r="GM74" s="176">
        <f t="shared" si="458"/>
        <v>0</v>
      </c>
      <c r="GN74" s="176">
        <f t="shared" si="458"/>
        <v>0</v>
      </c>
      <c r="GO74" s="176">
        <f t="shared" si="458"/>
        <v>0</v>
      </c>
      <c r="GP74" s="176">
        <f t="shared" si="458"/>
        <v>0</v>
      </c>
      <c r="GQ74" s="187"/>
      <c r="GR74" s="176">
        <v>0</v>
      </c>
      <c r="GS74" s="176">
        <v>0</v>
      </c>
      <c r="GT74" s="176">
        <f t="shared" si="459"/>
        <v>2.3296131185901721</v>
      </c>
      <c r="GU74" s="176">
        <f t="shared" si="459"/>
        <v>2.2205030816403037</v>
      </c>
      <c r="GV74" s="176">
        <f t="shared" si="459"/>
        <v>2.1151536118543177</v>
      </c>
      <c r="GW74" s="176">
        <f t="shared" si="459"/>
        <v>2.0144168556835038</v>
      </c>
      <c r="GX74" s="176">
        <f t="shared" si="459"/>
        <v>1.9191018122196488</v>
      </c>
      <c r="GY74" s="176">
        <f t="shared" si="459"/>
        <v>1.8276227836487178</v>
      </c>
      <c r="GZ74" s="176">
        <f t="shared" si="459"/>
        <v>1.7404183111756923</v>
      </c>
      <c r="HA74" s="176">
        <f t="shared" si="459"/>
        <v>1.6573089806125574</v>
      </c>
      <c r="HB74" s="176">
        <f t="shared" si="459"/>
        <v>1.5783012918133867</v>
      </c>
      <c r="HC74" s="176">
        <f t="shared" si="459"/>
        <v>1.50306007924913</v>
      </c>
      <c r="HD74" s="176">
        <f t="shared" si="460"/>
        <v>0</v>
      </c>
      <c r="HE74" s="176">
        <f t="shared" si="460"/>
        <v>0</v>
      </c>
      <c r="HF74" s="176">
        <f t="shared" si="460"/>
        <v>0</v>
      </c>
      <c r="HG74" s="176">
        <f t="shared" si="460"/>
        <v>0</v>
      </c>
      <c r="HH74" s="176">
        <f t="shared" si="460"/>
        <v>0</v>
      </c>
      <c r="HI74" s="176">
        <f t="shared" si="460"/>
        <v>0</v>
      </c>
      <c r="HJ74" s="176">
        <f t="shared" si="460"/>
        <v>0</v>
      </c>
      <c r="HK74" s="176">
        <f t="shared" si="460"/>
        <v>0</v>
      </c>
      <c r="HL74" s="176">
        <f t="shared" si="460"/>
        <v>0</v>
      </c>
      <c r="HM74" s="176">
        <f t="shared" si="460"/>
        <v>0</v>
      </c>
      <c r="HN74" s="176">
        <f t="shared" si="461"/>
        <v>0</v>
      </c>
      <c r="HO74" s="176">
        <f t="shared" si="461"/>
        <v>0</v>
      </c>
      <c r="HP74" s="176">
        <f t="shared" si="461"/>
        <v>0</v>
      </c>
      <c r="HQ74" s="176">
        <f t="shared" si="461"/>
        <v>0</v>
      </c>
      <c r="HR74" s="176">
        <f t="shared" si="461"/>
        <v>0</v>
      </c>
      <c r="HS74" s="176">
        <f t="shared" si="461"/>
        <v>0</v>
      </c>
      <c r="HT74" s="176">
        <f t="shared" si="461"/>
        <v>0</v>
      </c>
      <c r="HU74" s="176">
        <f t="shared" si="461"/>
        <v>0</v>
      </c>
      <c r="HV74" s="176">
        <f t="shared" si="461"/>
        <v>0</v>
      </c>
      <c r="HW74" s="176">
        <f t="shared" si="461"/>
        <v>0</v>
      </c>
      <c r="HX74" s="176">
        <f t="shared" si="461"/>
        <v>0</v>
      </c>
      <c r="HY74" s="176">
        <f t="shared" si="461"/>
        <v>0</v>
      </c>
      <c r="HZ74" s="176">
        <f t="shared" si="461"/>
        <v>0</v>
      </c>
      <c r="IA74" s="176">
        <f t="shared" si="461"/>
        <v>0</v>
      </c>
      <c r="IB74" s="176">
        <f t="shared" si="461"/>
        <v>0</v>
      </c>
      <c r="IC74" s="176"/>
      <c r="ID74" s="176"/>
    </row>
    <row r="75" spans="1:238" s="144" customFormat="1">
      <c r="A75" s="185" t="s">
        <v>240</v>
      </c>
      <c r="B75" s="226">
        <f t="shared" ref="B75:B111" si="475">SUM(P75:AX75)*VLOOKUP($A75,input,12,FALSE)</f>
        <v>0</v>
      </c>
      <c r="C75" s="329">
        <f t="shared" ref="C75:C111" si="476">SUM(AZ75:CH75)*VLOOKUP($A75,input,12,FALSE)</f>
        <v>84642.095684566899</v>
      </c>
      <c r="D75" s="331">
        <f t="shared" si="225"/>
        <v>84642.095684566899</v>
      </c>
      <c r="E75" s="227">
        <f t="shared" ref="E75:E114" si="477">IF(Years&gt;1,SUM(CJ75:DS75)*VLOOKUP($A75,input,26,FALSE),0)</f>
        <v>0</v>
      </c>
      <c r="F75" s="228">
        <f t="shared" ref="F75:F112" si="478">IF(Years&gt;1,SUM(DU75:FD75)*VLOOKUP($A75,input,26,FALSE),0)</f>
        <v>0</v>
      </c>
      <c r="G75" s="227">
        <f t="shared" ref="G75:G113" si="479">IF(Years&gt;2,SUM(FF75:GP75)*VLOOKUP($A75,input,40,FALSE),0)</f>
        <v>0</v>
      </c>
      <c r="H75" s="228">
        <f t="shared" ref="H75:H113" si="480">IF(Years&gt;2,SUM(GR75:IB75)*VLOOKUP($A75,input,40,FALSE),0)</f>
        <v>0</v>
      </c>
      <c r="I75" s="227">
        <f t="shared" si="226"/>
        <v>0</v>
      </c>
      <c r="J75" s="176">
        <f t="shared" si="227"/>
        <v>84642.095684566899</v>
      </c>
      <c r="K75" s="228">
        <f t="shared" si="228"/>
        <v>84642.095684566899</v>
      </c>
      <c r="L75" s="227">
        <f t="shared" ref="L75:L114" si="481">(B75*VLOOKUP($A75,input,16,FALSE))+(E75*VLOOKUP($A75,input,30,FALSE))+(G75*VLOOKUP($A75,input,44,FALSE))</f>
        <v>0</v>
      </c>
      <c r="M75" s="176">
        <f t="shared" ref="M75:M114" si="482">(C75*(VLOOKUP($A75,input,16,FALSE))+(F75*VLOOKUP($A75,input,30,FALSE))+(H75*VLOOKUP($A75,input,44,FALSE)))</f>
        <v>67713.676547653522</v>
      </c>
      <c r="N75" s="228">
        <f t="shared" si="229"/>
        <v>67713.676547653522</v>
      </c>
      <c r="O75" s="330"/>
      <c r="P75" s="176">
        <f t="shared" si="444"/>
        <v>0</v>
      </c>
      <c r="Q75" s="176">
        <f t="shared" si="444"/>
        <v>0</v>
      </c>
      <c r="R75" s="176">
        <f t="shared" si="444"/>
        <v>0</v>
      </c>
      <c r="S75" s="176">
        <f t="shared" si="444"/>
        <v>0</v>
      </c>
      <c r="T75" s="176">
        <f t="shared" si="444"/>
        <v>0</v>
      </c>
      <c r="U75" s="176">
        <f t="shared" si="444"/>
        <v>0</v>
      </c>
      <c r="V75" s="176">
        <f t="shared" si="444"/>
        <v>0</v>
      </c>
      <c r="W75" s="176">
        <f t="shared" si="444"/>
        <v>0</v>
      </c>
      <c r="X75" s="176">
        <f t="shared" si="444"/>
        <v>0</v>
      </c>
      <c r="Y75" s="176">
        <f t="shared" si="444"/>
        <v>0</v>
      </c>
      <c r="Z75" s="176">
        <f t="shared" si="445"/>
        <v>0</v>
      </c>
      <c r="AA75" s="176">
        <f t="shared" si="445"/>
        <v>0</v>
      </c>
      <c r="AB75" s="176">
        <f t="shared" si="445"/>
        <v>0</v>
      </c>
      <c r="AC75" s="176">
        <f t="shared" si="445"/>
        <v>0</v>
      </c>
      <c r="AD75" s="176">
        <f t="shared" si="445"/>
        <v>0</v>
      </c>
      <c r="AE75" s="176">
        <f t="shared" si="445"/>
        <v>0</v>
      </c>
      <c r="AF75" s="176">
        <f t="shared" si="445"/>
        <v>0</v>
      </c>
      <c r="AG75" s="176">
        <f t="shared" si="445"/>
        <v>0</v>
      </c>
      <c r="AH75" s="176">
        <f t="shared" si="445"/>
        <v>0</v>
      </c>
      <c r="AI75" s="176">
        <f t="shared" si="445"/>
        <v>0</v>
      </c>
      <c r="AJ75" s="176">
        <f t="shared" si="446"/>
        <v>0</v>
      </c>
      <c r="AK75" s="176">
        <f t="shared" si="446"/>
        <v>0</v>
      </c>
      <c r="AL75" s="176">
        <f t="shared" si="446"/>
        <v>0</v>
      </c>
      <c r="AM75" s="176">
        <f t="shared" si="446"/>
        <v>0</v>
      </c>
      <c r="AN75" s="176">
        <f t="shared" si="446"/>
        <v>0</v>
      </c>
      <c r="AO75" s="176">
        <f t="shared" si="446"/>
        <v>0</v>
      </c>
      <c r="AP75" s="176">
        <f t="shared" si="446"/>
        <v>0</v>
      </c>
      <c r="AQ75" s="176">
        <f t="shared" si="446"/>
        <v>0</v>
      </c>
      <c r="AR75" s="176">
        <f t="shared" si="446"/>
        <v>0</v>
      </c>
      <c r="AS75" s="176">
        <f t="shared" si="446"/>
        <v>0</v>
      </c>
      <c r="AT75" s="176">
        <f t="shared" si="446"/>
        <v>0</v>
      </c>
      <c r="AU75" s="176">
        <f t="shared" si="446"/>
        <v>0</v>
      </c>
      <c r="AV75" s="176">
        <f t="shared" si="446"/>
        <v>0</v>
      </c>
      <c r="AW75" s="176">
        <f t="shared" si="446"/>
        <v>0</v>
      </c>
      <c r="AX75" s="176">
        <f t="shared" si="446"/>
        <v>0</v>
      </c>
      <c r="AY75" s="187"/>
      <c r="AZ75" s="176">
        <f t="shared" si="447"/>
        <v>1.3216521385668449E-2</v>
      </c>
      <c r="BA75" s="176">
        <f t="shared" si="447"/>
        <v>1.2588970527779271E-2</v>
      </c>
      <c r="BB75" s="176">
        <f t="shared" si="447"/>
        <v>1.2001037277585733E-2</v>
      </c>
      <c r="BC75" s="176">
        <f t="shared" si="447"/>
        <v>1.1438955269056108E-2</v>
      </c>
      <c r="BD75" s="176">
        <f t="shared" si="447"/>
        <v>1.0896245879249516E-2</v>
      </c>
      <c r="BE75" s="176">
        <f t="shared" si="447"/>
        <v>1.037729895352108E-2</v>
      </c>
      <c r="BF75" s="176">
        <f t="shared" si="447"/>
        <v>9.8862820629497059E-3</v>
      </c>
      <c r="BG75" s="176">
        <f t="shared" si="447"/>
        <v>9.4150264612206658E-3</v>
      </c>
      <c r="BH75" s="176">
        <f t="shared" si="447"/>
        <v>8.9657912999959889E-3</v>
      </c>
      <c r="BI75" s="176">
        <f t="shared" si="447"/>
        <v>8.5376523243677182E-3</v>
      </c>
      <c r="BJ75" s="176">
        <f t="shared" si="448"/>
        <v>8.1306430184325974E-3</v>
      </c>
      <c r="BK75" s="176">
        <f t="shared" si="448"/>
        <v>7.7430367718894577E-3</v>
      </c>
      <c r="BL75" s="176">
        <f t="shared" si="448"/>
        <v>7.3745120500575473E-3</v>
      </c>
      <c r="BM75" s="176">
        <f t="shared" si="448"/>
        <v>7.0235270189958447E-3</v>
      </c>
      <c r="BN75" s="176">
        <f t="shared" si="448"/>
        <v>6.689246888704958E-3</v>
      </c>
      <c r="BO75" s="176">
        <f t="shared" si="448"/>
        <v>6.3708766004642349E-3</v>
      </c>
      <c r="BP75" s="176">
        <f t="shared" si="448"/>
        <v>6.0676589358478012E-3</v>
      </c>
      <c r="BQ75" s="176">
        <f t="shared" si="448"/>
        <v>5.7788727157407046E-3</v>
      </c>
      <c r="BR75" s="176">
        <f t="shared" si="448"/>
        <v>5.5038310850717247E-3</v>
      </c>
      <c r="BS75" s="176">
        <f t="shared" si="448"/>
        <v>5.2418798791831686E-3</v>
      </c>
      <c r="BT75" s="176">
        <f t="shared" si="449"/>
        <v>4.9923960679522338E-3</v>
      </c>
      <c r="BU75" s="176">
        <f t="shared" si="449"/>
        <v>4.7547862739633732E-3</v>
      </c>
      <c r="BV75" s="176">
        <f t="shared" si="449"/>
        <v>4.5284853612072859E-3</v>
      </c>
      <c r="BW75" s="176">
        <f t="shared" si="449"/>
        <v>4.3129550909498261E-3</v>
      </c>
      <c r="BX75" s="176">
        <f t="shared" si="449"/>
        <v>4.1076828415739595E-3</v>
      </c>
      <c r="BY75" s="176">
        <f t="shared" si="449"/>
        <v>3.9121803893499918E-3</v>
      </c>
      <c r="BZ75" s="176">
        <f t="shared" si="449"/>
        <v>3.7259827472342299E-3</v>
      </c>
      <c r="CA75" s="176">
        <f t="shared" si="449"/>
        <v>3.5486470589342601E-3</v>
      </c>
      <c r="CB75" s="176">
        <f t="shared" si="449"/>
        <v>3.3797515456104547E-3</v>
      </c>
      <c r="CC75" s="176">
        <f t="shared" si="449"/>
        <v>3.2188945027085227E-3</v>
      </c>
      <c r="CD75" s="176">
        <f t="shared" si="449"/>
        <v>3.0656933445371592E-3</v>
      </c>
      <c r="CE75" s="176">
        <f t="shared" si="449"/>
        <v>2.9197836943183849E-3</v>
      </c>
      <c r="CF75" s="176">
        <f t="shared" si="449"/>
        <v>2.7808185175463452E-3</v>
      </c>
      <c r="CG75" s="176">
        <f t="shared" si="449"/>
        <v>2.6484672965933144E-3</v>
      </c>
      <c r="CH75" s="176">
        <f t="shared" si="449"/>
        <v>2.5224152445997919E-3</v>
      </c>
      <c r="CJ75" s="176">
        <v>0</v>
      </c>
      <c r="CK75" s="176">
        <f t="shared" si="450"/>
        <v>0</v>
      </c>
      <c r="CL75" s="176">
        <f t="shared" si="450"/>
        <v>0</v>
      </c>
      <c r="CM75" s="176">
        <f t="shared" si="450"/>
        <v>0</v>
      </c>
      <c r="CN75" s="176">
        <f t="shared" si="450"/>
        <v>0</v>
      </c>
      <c r="CO75" s="176">
        <f t="shared" si="450"/>
        <v>0</v>
      </c>
      <c r="CP75" s="176">
        <f t="shared" si="450"/>
        <v>0</v>
      </c>
      <c r="CQ75" s="176">
        <f t="shared" si="450"/>
        <v>0</v>
      </c>
      <c r="CR75" s="176">
        <f t="shared" si="450"/>
        <v>0</v>
      </c>
      <c r="CS75" s="176">
        <f t="shared" si="450"/>
        <v>0</v>
      </c>
      <c r="CT75" s="176">
        <f t="shared" si="450"/>
        <v>0</v>
      </c>
      <c r="CU75" s="176">
        <f t="shared" si="451"/>
        <v>0</v>
      </c>
      <c r="CV75" s="176">
        <f t="shared" si="451"/>
        <v>0</v>
      </c>
      <c r="CW75" s="176">
        <f t="shared" si="451"/>
        <v>0</v>
      </c>
      <c r="CX75" s="176">
        <f t="shared" si="451"/>
        <v>0</v>
      </c>
      <c r="CY75" s="176">
        <f t="shared" si="451"/>
        <v>0</v>
      </c>
      <c r="CZ75" s="176">
        <f t="shared" si="451"/>
        <v>0</v>
      </c>
      <c r="DA75" s="176">
        <f t="shared" si="451"/>
        <v>0</v>
      </c>
      <c r="DB75" s="176">
        <f t="shared" si="451"/>
        <v>0</v>
      </c>
      <c r="DC75" s="176">
        <f t="shared" si="451"/>
        <v>0</v>
      </c>
      <c r="DD75" s="176">
        <f t="shared" si="451"/>
        <v>0</v>
      </c>
      <c r="DE75" s="176">
        <f t="shared" si="452"/>
        <v>0</v>
      </c>
      <c r="DF75" s="176">
        <f t="shared" si="452"/>
        <v>0</v>
      </c>
      <c r="DG75" s="176">
        <f t="shared" si="452"/>
        <v>0</v>
      </c>
      <c r="DH75" s="176">
        <f t="shared" si="452"/>
        <v>0</v>
      </c>
      <c r="DI75" s="176">
        <f t="shared" si="452"/>
        <v>0</v>
      </c>
      <c r="DJ75" s="176">
        <f t="shared" si="452"/>
        <v>0</v>
      </c>
      <c r="DK75" s="176">
        <f t="shared" si="452"/>
        <v>0</v>
      </c>
      <c r="DL75" s="176">
        <f t="shared" si="452"/>
        <v>0</v>
      </c>
      <c r="DM75" s="176">
        <f t="shared" si="452"/>
        <v>0</v>
      </c>
      <c r="DN75" s="176">
        <f t="shared" si="452"/>
        <v>0</v>
      </c>
      <c r="DO75" s="176">
        <f t="shared" si="452"/>
        <v>0</v>
      </c>
      <c r="DP75" s="176">
        <f t="shared" si="452"/>
        <v>0</v>
      </c>
      <c r="DQ75" s="176">
        <f t="shared" si="452"/>
        <v>0</v>
      </c>
      <c r="DR75" s="176">
        <f t="shared" si="452"/>
        <v>0</v>
      </c>
      <c r="DS75" s="176">
        <f t="shared" si="452"/>
        <v>0</v>
      </c>
      <c r="DT75" s="187"/>
      <c r="DU75" s="176">
        <v>0</v>
      </c>
      <c r="DV75" s="176">
        <f t="shared" si="453"/>
        <v>1.2588970527779271E-2</v>
      </c>
      <c r="DW75" s="176">
        <f t="shared" si="453"/>
        <v>1.2001037277585733E-2</v>
      </c>
      <c r="DX75" s="176">
        <f t="shared" si="453"/>
        <v>1.1438955269056108E-2</v>
      </c>
      <c r="DY75" s="176">
        <f t="shared" si="453"/>
        <v>1.0896245879249516E-2</v>
      </c>
      <c r="DZ75" s="176">
        <f t="shared" si="453"/>
        <v>1.037729895352108E-2</v>
      </c>
      <c r="EA75" s="176">
        <f t="shared" si="453"/>
        <v>9.8862820629497059E-3</v>
      </c>
      <c r="EB75" s="176">
        <f t="shared" si="453"/>
        <v>9.4150264612206658E-3</v>
      </c>
      <c r="EC75" s="176">
        <f t="shared" si="453"/>
        <v>8.9657912999959889E-3</v>
      </c>
      <c r="ED75" s="176">
        <f t="shared" si="453"/>
        <v>8.5376523243677182E-3</v>
      </c>
      <c r="EE75" s="176">
        <f t="shared" si="453"/>
        <v>8.1306430184325974E-3</v>
      </c>
      <c r="EF75" s="176">
        <f t="shared" si="454"/>
        <v>7.7430367718894577E-3</v>
      </c>
      <c r="EG75" s="176">
        <f t="shared" si="454"/>
        <v>7.3745120500575473E-3</v>
      </c>
      <c r="EH75" s="176">
        <f t="shared" si="454"/>
        <v>7.0235270189958447E-3</v>
      </c>
      <c r="EI75" s="176">
        <f t="shared" si="454"/>
        <v>6.689246888704958E-3</v>
      </c>
      <c r="EJ75" s="176">
        <f t="shared" si="454"/>
        <v>6.3708766004642349E-3</v>
      </c>
      <c r="EK75" s="176">
        <f t="shared" si="454"/>
        <v>6.0676589358478012E-3</v>
      </c>
      <c r="EL75" s="176">
        <f t="shared" si="454"/>
        <v>5.7788727157407046E-3</v>
      </c>
      <c r="EM75" s="176">
        <f t="shared" si="454"/>
        <v>5.5038310850717247E-3</v>
      </c>
      <c r="EN75" s="176">
        <f t="shared" si="454"/>
        <v>5.2418798791831686E-3</v>
      </c>
      <c r="EO75" s="176">
        <f t="shared" si="454"/>
        <v>4.9923960679522338E-3</v>
      </c>
      <c r="EP75" s="176">
        <f t="shared" si="455"/>
        <v>4.7547862739633732E-3</v>
      </c>
      <c r="EQ75" s="176">
        <f t="shared" si="455"/>
        <v>4.5284853612072859E-3</v>
      </c>
      <c r="ER75" s="176">
        <f t="shared" si="455"/>
        <v>4.3129550909498261E-3</v>
      </c>
      <c r="ES75" s="176">
        <f t="shared" si="455"/>
        <v>4.1076828415739595E-3</v>
      </c>
      <c r="ET75" s="176">
        <f t="shared" si="455"/>
        <v>3.9121803893499918E-3</v>
      </c>
      <c r="EU75" s="176">
        <f t="shared" si="455"/>
        <v>3.7259827472342299E-3</v>
      </c>
      <c r="EV75" s="176">
        <f t="shared" si="455"/>
        <v>3.5486470589342601E-3</v>
      </c>
      <c r="EW75" s="176">
        <f t="shared" si="455"/>
        <v>3.3797515456104547E-3</v>
      </c>
      <c r="EX75" s="176">
        <f t="shared" si="455"/>
        <v>3.2188945027085227E-3</v>
      </c>
      <c r="EY75" s="176">
        <f t="shared" si="455"/>
        <v>3.0656933445371592E-3</v>
      </c>
      <c r="EZ75" s="176">
        <f t="shared" si="455"/>
        <v>2.9197836943183849E-3</v>
      </c>
      <c r="FA75" s="176">
        <f t="shared" si="455"/>
        <v>2.7808185175463452E-3</v>
      </c>
      <c r="FB75" s="176">
        <f t="shared" si="455"/>
        <v>2.6484672965933144E-3</v>
      </c>
      <c r="FC75" s="176">
        <f t="shared" si="455"/>
        <v>2.5224152445997919E-3</v>
      </c>
      <c r="FD75" s="176">
        <f t="shared" si="455"/>
        <v>2.4023625567789809E-3</v>
      </c>
      <c r="FF75" s="176">
        <v>0</v>
      </c>
      <c r="FG75" s="176">
        <v>0</v>
      </c>
      <c r="FH75" s="176">
        <f t="shared" si="456"/>
        <v>0</v>
      </c>
      <c r="FI75" s="176">
        <f t="shared" si="456"/>
        <v>0</v>
      </c>
      <c r="FJ75" s="176">
        <f t="shared" si="456"/>
        <v>0</v>
      </c>
      <c r="FK75" s="176">
        <f t="shared" si="456"/>
        <v>0</v>
      </c>
      <c r="FL75" s="176">
        <f t="shared" si="456"/>
        <v>0</v>
      </c>
      <c r="FM75" s="176">
        <f t="shared" si="456"/>
        <v>0</v>
      </c>
      <c r="FN75" s="176">
        <f t="shared" si="456"/>
        <v>0</v>
      </c>
      <c r="FO75" s="176">
        <f t="shared" si="456"/>
        <v>0</v>
      </c>
      <c r="FP75" s="176">
        <f t="shared" si="456"/>
        <v>0</v>
      </c>
      <c r="FQ75" s="176">
        <f t="shared" si="456"/>
        <v>0</v>
      </c>
      <c r="FR75" s="176">
        <f t="shared" si="457"/>
        <v>0</v>
      </c>
      <c r="FS75" s="176">
        <f t="shared" si="457"/>
        <v>0</v>
      </c>
      <c r="FT75" s="176">
        <f t="shared" si="457"/>
        <v>0</v>
      </c>
      <c r="FU75" s="176">
        <f t="shared" si="457"/>
        <v>0</v>
      </c>
      <c r="FV75" s="176">
        <f t="shared" si="457"/>
        <v>0</v>
      </c>
      <c r="FW75" s="176">
        <f t="shared" si="457"/>
        <v>0</v>
      </c>
      <c r="FX75" s="176">
        <f t="shared" si="457"/>
        <v>0</v>
      </c>
      <c r="FY75" s="176">
        <f t="shared" si="457"/>
        <v>0</v>
      </c>
      <c r="FZ75" s="176">
        <f t="shared" si="457"/>
        <v>0</v>
      </c>
      <c r="GA75" s="176">
        <f t="shared" si="457"/>
        <v>0</v>
      </c>
      <c r="GB75" s="176">
        <f t="shared" si="458"/>
        <v>0</v>
      </c>
      <c r="GC75" s="176">
        <f t="shared" si="458"/>
        <v>0</v>
      </c>
      <c r="GD75" s="176">
        <f t="shared" si="458"/>
        <v>0</v>
      </c>
      <c r="GE75" s="176">
        <f t="shared" si="458"/>
        <v>0</v>
      </c>
      <c r="GF75" s="176">
        <f t="shared" si="458"/>
        <v>0</v>
      </c>
      <c r="GG75" s="176">
        <f t="shared" si="458"/>
        <v>0</v>
      </c>
      <c r="GH75" s="176">
        <f t="shared" si="458"/>
        <v>0</v>
      </c>
      <c r="GI75" s="176">
        <f t="shared" si="458"/>
        <v>0</v>
      </c>
      <c r="GJ75" s="176">
        <f t="shared" si="458"/>
        <v>0</v>
      </c>
      <c r="GK75" s="176">
        <f t="shared" si="458"/>
        <v>0</v>
      </c>
      <c r="GL75" s="176">
        <f t="shared" si="458"/>
        <v>0</v>
      </c>
      <c r="GM75" s="176">
        <f t="shared" si="458"/>
        <v>0</v>
      </c>
      <c r="GN75" s="176">
        <f t="shared" si="458"/>
        <v>0</v>
      </c>
      <c r="GO75" s="176">
        <f t="shared" si="458"/>
        <v>0</v>
      </c>
      <c r="GP75" s="176">
        <f t="shared" si="458"/>
        <v>0</v>
      </c>
      <c r="GQ75" s="187"/>
      <c r="GR75" s="176">
        <v>0</v>
      </c>
      <c r="GS75" s="176">
        <v>0</v>
      </c>
      <c r="GT75" s="176">
        <f t="shared" si="459"/>
        <v>1.2001037277585733E-2</v>
      </c>
      <c r="GU75" s="176">
        <f t="shared" si="459"/>
        <v>1.1438955269056108E-2</v>
      </c>
      <c r="GV75" s="176">
        <f t="shared" si="459"/>
        <v>1.0896245879249516E-2</v>
      </c>
      <c r="GW75" s="176">
        <f t="shared" si="459"/>
        <v>1.037729895352108E-2</v>
      </c>
      <c r="GX75" s="176">
        <f t="shared" si="459"/>
        <v>9.8862820629497059E-3</v>
      </c>
      <c r="GY75" s="176">
        <f t="shared" si="459"/>
        <v>9.4150264612206658E-3</v>
      </c>
      <c r="GZ75" s="176">
        <f t="shared" si="459"/>
        <v>8.9657912999959889E-3</v>
      </c>
      <c r="HA75" s="176">
        <f t="shared" si="459"/>
        <v>8.5376523243677182E-3</v>
      </c>
      <c r="HB75" s="176">
        <f t="shared" si="459"/>
        <v>8.1306430184325974E-3</v>
      </c>
      <c r="HC75" s="176">
        <f t="shared" si="459"/>
        <v>7.7430367718894577E-3</v>
      </c>
      <c r="HD75" s="176">
        <f t="shared" si="460"/>
        <v>7.3745120500575473E-3</v>
      </c>
      <c r="HE75" s="176">
        <f t="shared" si="460"/>
        <v>7.0235270189958447E-3</v>
      </c>
      <c r="HF75" s="176">
        <f t="shared" si="460"/>
        <v>6.689246888704958E-3</v>
      </c>
      <c r="HG75" s="176">
        <f t="shared" si="460"/>
        <v>6.3708766004642349E-3</v>
      </c>
      <c r="HH75" s="176">
        <f t="shared" si="460"/>
        <v>6.0676589358478012E-3</v>
      </c>
      <c r="HI75" s="176">
        <f t="shared" si="460"/>
        <v>5.7788727157407046E-3</v>
      </c>
      <c r="HJ75" s="176">
        <f t="shared" si="460"/>
        <v>5.5038310850717247E-3</v>
      </c>
      <c r="HK75" s="176">
        <f t="shared" si="460"/>
        <v>5.2418798791831686E-3</v>
      </c>
      <c r="HL75" s="176">
        <f t="shared" si="460"/>
        <v>4.9923960679522338E-3</v>
      </c>
      <c r="HM75" s="176">
        <f t="shared" si="460"/>
        <v>4.7547862739633732E-3</v>
      </c>
      <c r="HN75" s="176">
        <f t="shared" si="461"/>
        <v>4.5284853612072859E-3</v>
      </c>
      <c r="HO75" s="176">
        <f t="shared" si="461"/>
        <v>4.3129550909498261E-3</v>
      </c>
      <c r="HP75" s="176">
        <f t="shared" si="461"/>
        <v>4.1076828415739595E-3</v>
      </c>
      <c r="HQ75" s="176">
        <f t="shared" si="461"/>
        <v>3.9121803893499918E-3</v>
      </c>
      <c r="HR75" s="176">
        <f t="shared" si="461"/>
        <v>3.7259827472342299E-3</v>
      </c>
      <c r="HS75" s="176">
        <f t="shared" si="461"/>
        <v>3.5486470589342601E-3</v>
      </c>
      <c r="HT75" s="176">
        <f t="shared" si="461"/>
        <v>3.3797515456104547E-3</v>
      </c>
      <c r="HU75" s="176">
        <f t="shared" si="461"/>
        <v>3.2188945027085227E-3</v>
      </c>
      <c r="HV75" s="176">
        <f t="shared" si="461"/>
        <v>3.0656933445371592E-3</v>
      </c>
      <c r="HW75" s="176">
        <f t="shared" si="461"/>
        <v>2.9197836943183849E-3</v>
      </c>
      <c r="HX75" s="176">
        <f t="shared" si="461"/>
        <v>2.7808185175463452E-3</v>
      </c>
      <c r="HY75" s="176">
        <f t="shared" si="461"/>
        <v>2.6484672965933144E-3</v>
      </c>
      <c r="HZ75" s="176">
        <f t="shared" si="461"/>
        <v>2.5224152445997919E-3</v>
      </c>
      <c r="IA75" s="176">
        <f t="shared" si="461"/>
        <v>2.4023625567789809E-3</v>
      </c>
      <c r="IB75" s="176">
        <f t="shared" si="461"/>
        <v>2.2880236973549248E-3</v>
      </c>
      <c r="IC75" s="176"/>
      <c r="ID75" s="176"/>
    </row>
    <row r="76" spans="1:238" s="144" customFormat="1">
      <c r="A76" s="185" t="s">
        <v>159</v>
      </c>
      <c r="B76" s="226">
        <f t="shared" si="475"/>
        <v>0</v>
      </c>
      <c r="C76" s="329">
        <f t="shared" si="476"/>
        <v>1366.0008382971682</v>
      </c>
      <c r="D76" s="226">
        <f t="shared" si="225"/>
        <v>1366.0008382971682</v>
      </c>
      <c r="E76" s="227">
        <f t="shared" si="477"/>
        <v>0</v>
      </c>
      <c r="F76" s="228">
        <f t="shared" si="478"/>
        <v>0</v>
      </c>
      <c r="G76" s="227">
        <f t="shared" si="479"/>
        <v>0</v>
      </c>
      <c r="H76" s="228">
        <f t="shared" si="480"/>
        <v>0</v>
      </c>
      <c r="I76" s="227">
        <f t="shared" si="226"/>
        <v>0</v>
      </c>
      <c r="J76" s="176">
        <f t="shared" si="227"/>
        <v>1366.0008382971682</v>
      </c>
      <c r="K76" s="228">
        <f t="shared" si="228"/>
        <v>1366.0008382971682</v>
      </c>
      <c r="L76" s="227">
        <f t="shared" si="481"/>
        <v>0</v>
      </c>
      <c r="M76" s="176">
        <f t="shared" si="482"/>
        <v>1092.8006706377346</v>
      </c>
      <c r="N76" s="228">
        <f t="shared" si="229"/>
        <v>1092.8006706377346</v>
      </c>
      <c r="O76" s="330"/>
      <c r="P76" s="176">
        <f t="shared" si="444"/>
        <v>0</v>
      </c>
      <c r="Q76" s="176">
        <f t="shared" si="444"/>
        <v>0</v>
      </c>
      <c r="R76" s="176">
        <f t="shared" si="444"/>
        <v>0</v>
      </c>
      <c r="S76" s="176">
        <f t="shared" si="444"/>
        <v>0</v>
      </c>
      <c r="T76" s="176">
        <f t="shared" si="444"/>
        <v>0</v>
      </c>
      <c r="U76" s="176">
        <f t="shared" si="444"/>
        <v>0</v>
      </c>
      <c r="V76" s="176">
        <f t="shared" si="444"/>
        <v>0</v>
      </c>
      <c r="W76" s="176">
        <f t="shared" si="444"/>
        <v>0</v>
      </c>
      <c r="X76" s="176">
        <f t="shared" si="444"/>
        <v>0</v>
      </c>
      <c r="Y76" s="176">
        <f t="shared" si="444"/>
        <v>0</v>
      </c>
      <c r="Z76" s="176">
        <f t="shared" si="445"/>
        <v>0</v>
      </c>
      <c r="AA76" s="176">
        <f t="shared" si="445"/>
        <v>0</v>
      </c>
      <c r="AB76" s="176">
        <f t="shared" si="445"/>
        <v>0</v>
      </c>
      <c r="AC76" s="176">
        <f t="shared" si="445"/>
        <v>0</v>
      </c>
      <c r="AD76" s="176">
        <f t="shared" si="445"/>
        <v>0</v>
      </c>
      <c r="AE76" s="176">
        <f t="shared" si="445"/>
        <v>0</v>
      </c>
      <c r="AF76" s="176">
        <f t="shared" si="445"/>
        <v>0</v>
      </c>
      <c r="AG76" s="176">
        <f t="shared" si="445"/>
        <v>0</v>
      </c>
      <c r="AH76" s="176">
        <f t="shared" si="445"/>
        <v>0</v>
      </c>
      <c r="AI76" s="176">
        <f t="shared" si="445"/>
        <v>0</v>
      </c>
      <c r="AJ76" s="176">
        <f t="shared" si="446"/>
        <v>0</v>
      </c>
      <c r="AK76" s="176">
        <f t="shared" si="446"/>
        <v>0</v>
      </c>
      <c r="AL76" s="176">
        <f t="shared" si="446"/>
        <v>0</v>
      </c>
      <c r="AM76" s="176">
        <f t="shared" si="446"/>
        <v>0</v>
      </c>
      <c r="AN76" s="176">
        <f t="shared" si="446"/>
        <v>0</v>
      </c>
      <c r="AO76" s="176">
        <f t="shared" si="446"/>
        <v>0</v>
      </c>
      <c r="AP76" s="176">
        <f t="shared" si="446"/>
        <v>0</v>
      </c>
      <c r="AQ76" s="176">
        <f t="shared" si="446"/>
        <v>0</v>
      </c>
      <c r="AR76" s="176">
        <f t="shared" si="446"/>
        <v>0</v>
      </c>
      <c r="AS76" s="176">
        <f t="shared" si="446"/>
        <v>0</v>
      </c>
      <c r="AT76" s="176">
        <f t="shared" si="446"/>
        <v>0</v>
      </c>
      <c r="AU76" s="176">
        <f t="shared" si="446"/>
        <v>0</v>
      </c>
      <c r="AV76" s="176">
        <f t="shared" si="446"/>
        <v>0</v>
      </c>
      <c r="AW76" s="176">
        <f t="shared" si="446"/>
        <v>0</v>
      </c>
      <c r="AX76" s="176">
        <f t="shared" si="446"/>
        <v>0</v>
      </c>
      <c r="AY76" s="187"/>
      <c r="AZ76" s="176">
        <f t="shared" si="447"/>
        <v>1.3216521385668449E-2</v>
      </c>
      <c r="BA76" s="176">
        <f t="shared" si="447"/>
        <v>1.2588970527779271E-2</v>
      </c>
      <c r="BB76" s="176">
        <f t="shared" si="447"/>
        <v>1.2001037277585733E-2</v>
      </c>
      <c r="BC76" s="176">
        <f t="shared" si="447"/>
        <v>1.1438955269056108E-2</v>
      </c>
      <c r="BD76" s="176">
        <f t="shared" si="447"/>
        <v>1.0896245879249516E-2</v>
      </c>
      <c r="BE76" s="176">
        <f t="shared" si="447"/>
        <v>1.037729895352108E-2</v>
      </c>
      <c r="BF76" s="176">
        <f t="shared" si="447"/>
        <v>9.8862820629497059E-3</v>
      </c>
      <c r="BG76" s="176">
        <f t="shared" si="447"/>
        <v>9.4150264612206658E-3</v>
      </c>
      <c r="BH76" s="176">
        <f t="shared" si="447"/>
        <v>8.9657912999959889E-3</v>
      </c>
      <c r="BI76" s="176">
        <f t="shared" si="447"/>
        <v>8.5376523243677182E-3</v>
      </c>
      <c r="BJ76" s="176">
        <f t="shared" si="448"/>
        <v>8.1306430184325974E-3</v>
      </c>
      <c r="BK76" s="176">
        <f t="shared" si="448"/>
        <v>7.7430367718894577E-3</v>
      </c>
      <c r="BL76" s="176">
        <f t="shared" si="448"/>
        <v>7.3745120500575473E-3</v>
      </c>
      <c r="BM76" s="176">
        <f t="shared" si="448"/>
        <v>7.0235270189958447E-3</v>
      </c>
      <c r="BN76" s="176">
        <f t="shared" si="448"/>
        <v>6.689246888704958E-3</v>
      </c>
      <c r="BO76" s="176">
        <f t="shared" si="448"/>
        <v>6.3708766004642349E-3</v>
      </c>
      <c r="BP76" s="176">
        <f t="shared" si="448"/>
        <v>6.0676589358478012E-3</v>
      </c>
      <c r="BQ76" s="176">
        <f t="shared" si="448"/>
        <v>5.7788727157407046E-3</v>
      </c>
      <c r="BR76" s="176">
        <f t="shared" si="448"/>
        <v>5.5038310850717247E-3</v>
      </c>
      <c r="BS76" s="176">
        <f t="shared" si="448"/>
        <v>5.2418798791831686E-3</v>
      </c>
      <c r="BT76" s="176">
        <f t="shared" si="449"/>
        <v>4.9923960679522338E-3</v>
      </c>
      <c r="BU76" s="176">
        <f t="shared" si="449"/>
        <v>4.7547862739633732E-3</v>
      </c>
      <c r="BV76" s="176">
        <f t="shared" si="449"/>
        <v>4.5284853612072859E-3</v>
      </c>
      <c r="BW76" s="176">
        <f t="shared" si="449"/>
        <v>4.3129550909498261E-3</v>
      </c>
      <c r="BX76" s="176">
        <f t="shared" si="449"/>
        <v>4.1076828415739595E-3</v>
      </c>
      <c r="BY76" s="176">
        <f t="shared" si="449"/>
        <v>3.9121803893499918E-3</v>
      </c>
      <c r="BZ76" s="176">
        <f t="shared" si="449"/>
        <v>3.7259827472342299E-3</v>
      </c>
      <c r="CA76" s="176">
        <f t="shared" si="449"/>
        <v>3.5486470589342601E-3</v>
      </c>
      <c r="CB76" s="176">
        <f t="shared" si="449"/>
        <v>3.3797515456104547E-3</v>
      </c>
      <c r="CC76" s="176">
        <f t="shared" si="449"/>
        <v>3.2188945027085227E-3</v>
      </c>
      <c r="CD76" s="176">
        <f t="shared" si="449"/>
        <v>3.0656933445371592E-3</v>
      </c>
      <c r="CE76" s="176">
        <f t="shared" si="449"/>
        <v>2.9197836943183849E-3</v>
      </c>
      <c r="CF76" s="176">
        <f t="shared" si="449"/>
        <v>2.7808185175463452E-3</v>
      </c>
      <c r="CG76" s="176">
        <f t="shared" si="449"/>
        <v>2.6484672965933144E-3</v>
      </c>
      <c r="CH76" s="176">
        <f t="shared" si="449"/>
        <v>2.5224152445997919E-3</v>
      </c>
      <c r="CJ76" s="176">
        <v>0</v>
      </c>
      <c r="CK76" s="176">
        <f t="shared" si="450"/>
        <v>0</v>
      </c>
      <c r="CL76" s="176">
        <f t="shared" si="450"/>
        <v>0</v>
      </c>
      <c r="CM76" s="176">
        <f t="shared" si="450"/>
        <v>0</v>
      </c>
      <c r="CN76" s="176">
        <f t="shared" si="450"/>
        <v>0</v>
      </c>
      <c r="CO76" s="176">
        <f t="shared" si="450"/>
        <v>0</v>
      </c>
      <c r="CP76" s="176">
        <f t="shared" si="450"/>
        <v>0</v>
      </c>
      <c r="CQ76" s="176">
        <f t="shared" si="450"/>
        <v>0</v>
      </c>
      <c r="CR76" s="176">
        <f t="shared" si="450"/>
        <v>0</v>
      </c>
      <c r="CS76" s="176">
        <f t="shared" si="450"/>
        <v>0</v>
      </c>
      <c r="CT76" s="176">
        <f t="shared" si="450"/>
        <v>0</v>
      </c>
      <c r="CU76" s="176">
        <f t="shared" si="451"/>
        <v>0</v>
      </c>
      <c r="CV76" s="176">
        <f t="shared" si="451"/>
        <v>0</v>
      </c>
      <c r="CW76" s="176">
        <f t="shared" si="451"/>
        <v>0</v>
      </c>
      <c r="CX76" s="176">
        <f t="shared" si="451"/>
        <v>0</v>
      </c>
      <c r="CY76" s="176">
        <f t="shared" si="451"/>
        <v>0</v>
      </c>
      <c r="CZ76" s="176">
        <f t="shared" si="451"/>
        <v>0</v>
      </c>
      <c r="DA76" s="176">
        <f t="shared" si="451"/>
        <v>0</v>
      </c>
      <c r="DB76" s="176">
        <f t="shared" si="451"/>
        <v>0</v>
      </c>
      <c r="DC76" s="176">
        <f t="shared" si="451"/>
        <v>0</v>
      </c>
      <c r="DD76" s="176">
        <f t="shared" si="451"/>
        <v>0</v>
      </c>
      <c r="DE76" s="176">
        <f t="shared" si="452"/>
        <v>0</v>
      </c>
      <c r="DF76" s="176">
        <f t="shared" si="452"/>
        <v>0</v>
      </c>
      <c r="DG76" s="176">
        <f t="shared" si="452"/>
        <v>0</v>
      </c>
      <c r="DH76" s="176">
        <f t="shared" si="452"/>
        <v>0</v>
      </c>
      <c r="DI76" s="176">
        <f t="shared" si="452"/>
        <v>0</v>
      </c>
      <c r="DJ76" s="176">
        <f t="shared" si="452"/>
        <v>0</v>
      </c>
      <c r="DK76" s="176">
        <f t="shared" si="452"/>
        <v>0</v>
      </c>
      <c r="DL76" s="176">
        <f t="shared" si="452"/>
        <v>0</v>
      </c>
      <c r="DM76" s="176">
        <f t="shared" si="452"/>
        <v>0</v>
      </c>
      <c r="DN76" s="176">
        <f t="shared" si="452"/>
        <v>0</v>
      </c>
      <c r="DO76" s="176">
        <f t="shared" si="452"/>
        <v>0</v>
      </c>
      <c r="DP76" s="176">
        <f t="shared" si="452"/>
        <v>0</v>
      </c>
      <c r="DQ76" s="176">
        <f t="shared" si="452"/>
        <v>0</v>
      </c>
      <c r="DR76" s="176">
        <f t="shared" si="452"/>
        <v>0</v>
      </c>
      <c r="DS76" s="176">
        <f t="shared" si="452"/>
        <v>0</v>
      </c>
      <c r="DT76" s="187"/>
      <c r="DU76" s="176">
        <v>0</v>
      </c>
      <c r="DV76" s="176">
        <f t="shared" si="453"/>
        <v>1.2588970527779271E-2</v>
      </c>
      <c r="DW76" s="176">
        <f t="shared" si="453"/>
        <v>1.2001037277585733E-2</v>
      </c>
      <c r="DX76" s="176">
        <f t="shared" si="453"/>
        <v>1.1438955269056108E-2</v>
      </c>
      <c r="DY76" s="176">
        <f t="shared" si="453"/>
        <v>1.0896245879249516E-2</v>
      </c>
      <c r="DZ76" s="176">
        <f t="shared" si="453"/>
        <v>1.037729895352108E-2</v>
      </c>
      <c r="EA76" s="176">
        <f t="shared" si="453"/>
        <v>9.8862820629497059E-3</v>
      </c>
      <c r="EB76" s="176">
        <f t="shared" si="453"/>
        <v>9.4150264612206658E-3</v>
      </c>
      <c r="EC76" s="176">
        <f t="shared" si="453"/>
        <v>8.9657912999959889E-3</v>
      </c>
      <c r="ED76" s="176">
        <f t="shared" si="453"/>
        <v>8.5376523243677182E-3</v>
      </c>
      <c r="EE76" s="176">
        <f t="shared" si="453"/>
        <v>8.1306430184325974E-3</v>
      </c>
      <c r="EF76" s="176">
        <f t="shared" si="454"/>
        <v>7.7430367718894577E-3</v>
      </c>
      <c r="EG76" s="176">
        <f t="shared" si="454"/>
        <v>7.3745120500575473E-3</v>
      </c>
      <c r="EH76" s="176">
        <f t="shared" si="454"/>
        <v>7.0235270189958447E-3</v>
      </c>
      <c r="EI76" s="176">
        <f t="shared" si="454"/>
        <v>6.689246888704958E-3</v>
      </c>
      <c r="EJ76" s="176">
        <f t="shared" si="454"/>
        <v>6.3708766004642349E-3</v>
      </c>
      <c r="EK76" s="176">
        <f t="shared" si="454"/>
        <v>6.0676589358478012E-3</v>
      </c>
      <c r="EL76" s="176">
        <f t="shared" si="454"/>
        <v>5.7788727157407046E-3</v>
      </c>
      <c r="EM76" s="176">
        <f t="shared" si="454"/>
        <v>5.5038310850717247E-3</v>
      </c>
      <c r="EN76" s="176">
        <f t="shared" si="454"/>
        <v>5.2418798791831686E-3</v>
      </c>
      <c r="EO76" s="176">
        <f t="shared" si="454"/>
        <v>4.9923960679522338E-3</v>
      </c>
      <c r="EP76" s="176">
        <f t="shared" si="455"/>
        <v>4.7547862739633732E-3</v>
      </c>
      <c r="EQ76" s="176">
        <f t="shared" si="455"/>
        <v>4.5284853612072859E-3</v>
      </c>
      <c r="ER76" s="176">
        <f t="shared" si="455"/>
        <v>4.3129550909498261E-3</v>
      </c>
      <c r="ES76" s="176">
        <f t="shared" si="455"/>
        <v>4.1076828415739595E-3</v>
      </c>
      <c r="ET76" s="176">
        <f t="shared" si="455"/>
        <v>3.9121803893499918E-3</v>
      </c>
      <c r="EU76" s="176">
        <f t="shared" si="455"/>
        <v>3.7259827472342299E-3</v>
      </c>
      <c r="EV76" s="176">
        <f t="shared" si="455"/>
        <v>3.5486470589342601E-3</v>
      </c>
      <c r="EW76" s="176">
        <f t="shared" si="455"/>
        <v>3.3797515456104547E-3</v>
      </c>
      <c r="EX76" s="176">
        <f t="shared" si="455"/>
        <v>3.2188945027085227E-3</v>
      </c>
      <c r="EY76" s="176">
        <f t="shared" si="455"/>
        <v>3.0656933445371592E-3</v>
      </c>
      <c r="EZ76" s="176">
        <f t="shared" si="455"/>
        <v>2.9197836943183849E-3</v>
      </c>
      <c r="FA76" s="176">
        <f t="shared" si="455"/>
        <v>2.7808185175463452E-3</v>
      </c>
      <c r="FB76" s="176">
        <f t="shared" si="455"/>
        <v>2.6484672965933144E-3</v>
      </c>
      <c r="FC76" s="176">
        <f t="shared" si="455"/>
        <v>2.5224152445997919E-3</v>
      </c>
      <c r="FD76" s="176">
        <f t="shared" si="455"/>
        <v>2.4023625567789809E-3</v>
      </c>
      <c r="FF76" s="176">
        <v>0</v>
      </c>
      <c r="FG76" s="176">
        <v>0</v>
      </c>
      <c r="FH76" s="176">
        <f t="shared" si="456"/>
        <v>0</v>
      </c>
      <c r="FI76" s="176">
        <f t="shared" si="456"/>
        <v>0</v>
      </c>
      <c r="FJ76" s="176">
        <f t="shared" si="456"/>
        <v>0</v>
      </c>
      <c r="FK76" s="176">
        <f t="shared" si="456"/>
        <v>0</v>
      </c>
      <c r="FL76" s="176">
        <f t="shared" si="456"/>
        <v>0</v>
      </c>
      <c r="FM76" s="176">
        <f t="shared" si="456"/>
        <v>0</v>
      </c>
      <c r="FN76" s="176">
        <f t="shared" si="456"/>
        <v>0</v>
      </c>
      <c r="FO76" s="176">
        <f t="shared" si="456"/>
        <v>0</v>
      </c>
      <c r="FP76" s="176">
        <f t="shared" si="456"/>
        <v>0</v>
      </c>
      <c r="FQ76" s="176">
        <f t="shared" si="456"/>
        <v>0</v>
      </c>
      <c r="FR76" s="176">
        <f t="shared" si="457"/>
        <v>0</v>
      </c>
      <c r="FS76" s="176">
        <f t="shared" si="457"/>
        <v>0</v>
      </c>
      <c r="FT76" s="176">
        <f t="shared" si="457"/>
        <v>0</v>
      </c>
      <c r="FU76" s="176">
        <f t="shared" si="457"/>
        <v>0</v>
      </c>
      <c r="FV76" s="176">
        <f t="shared" si="457"/>
        <v>0</v>
      </c>
      <c r="FW76" s="176">
        <f t="shared" si="457"/>
        <v>0</v>
      </c>
      <c r="FX76" s="176">
        <f t="shared" si="457"/>
        <v>0</v>
      </c>
      <c r="FY76" s="176">
        <f t="shared" si="457"/>
        <v>0</v>
      </c>
      <c r="FZ76" s="176">
        <f t="shared" si="457"/>
        <v>0</v>
      </c>
      <c r="GA76" s="176">
        <f t="shared" si="457"/>
        <v>0</v>
      </c>
      <c r="GB76" s="176">
        <f t="shared" si="458"/>
        <v>0</v>
      </c>
      <c r="GC76" s="176">
        <f t="shared" si="458"/>
        <v>0</v>
      </c>
      <c r="GD76" s="176">
        <f t="shared" si="458"/>
        <v>0</v>
      </c>
      <c r="GE76" s="176">
        <f t="shared" si="458"/>
        <v>0</v>
      </c>
      <c r="GF76" s="176">
        <f t="shared" si="458"/>
        <v>0</v>
      </c>
      <c r="GG76" s="176">
        <f t="shared" si="458"/>
        <v>0</v>
      </c>
      <c r="GH76" s="176">
        <f t="shared" si="458"/>
        <v>0</v>
      </c>
      <c r="GI76" s="176">
        <f t="shared" si="458"/>
        <v>0</v>
      </c>
      <c r="GJ76" s="176">
        <f t="shared" si="458"/>
        <v>0</v>
      </c>
      <c r="GK76" s="176">
        <f t="shared" si="458"/>
        <v>0</v>
      </c>
      <c r="GL76" s="176">
        <f t="shared" si="458"/>
        <v>0</v>
      </c>
      <c r="GM76" s="176">
        <f t="shared" si="458"/>
        <v>0</v>
      </c>
      <c r="GN76" s="176">
        <f t="shared" si="458"/>
        <v>0</v>
      </c>
      <c r="GO76" s="176">
        <f t="shared" si="458"/>
        <v>0</v>
      </c>
      <c r="GP76" s="176">
        <f t="shared" si="458"/>
        <v>0</v>
      </c>
      <c r="GQ76" s="187"/>
      <c r="GR76" s="176">
        <v>0</v>
      </c>
      <c r="GS76" s="176">
        <v>0</v>
      </c>
      <c r="GT76" s="176">
        <f t="shared" si="459"/>
        <v>1.2001037277585733E-2</v>
      </c>
      <c r="GU76" s="176">
        <f t="shared" si="459"/>
        <v>1.1438955269056108E-2</v>
      </c>
      <c r="GV76" s="176">
        <f t="shared" si="459"/>
        <v>1.0896245879249516E-2</v>
      </c>
      <c r="GW76" s="176">
        <f t="shared" si="459"/>
        <v>1.037729895352108E-2</v>
      </c>
      <c r="GX76" s="176">
        <f t="shared" si="459"/>
        <v>9.8862820629497059E-3</v>
      </c>
      <c r="GY76" s="176">
        <f t="shared" si="459"/>
        <v>9.4150264612206658E-3</v>
      </c>
      <c r="GZ76" s="176">
        <f t="shared" si="459"/>
        <v>8.9657912999959889E-3</v>
      </c>
      <c r="HA76" s="176">
        <f t="shared" si="459"/>
        <v>8.5376523243677182E-3</v>
      </c>
      <c r="HB76" s="176">
        <f t="shared" si="459"/>
        <v>8.1306430184325974E-3</v>
      </c>
      <c r="HC76" s="176">
        <f t="shared" si="459"/>
        <v>7.7430367718894577E-3</v>
      </c>
      <c r="HD76" s="176">
        <f t="shared" si="460"/>
        <v>7.3745120500575473E-3</v>
      </c>
      <c r="HE76" s="176">
        <f t="shared" si="460"/>
        <v>7.0235270189958447E-3</v>
      </c>
      <c r="HF76" s="176">
        <f t="shared" si="460"/>
        <v>6.689246888704958E-3</v>
      </c>
      <c r="HG76" s="176">
        <f t="shared" si="460"/>
        <v>6.3708766004642349E-3</v>
      </c>
      <c r="HH76" s="176">
        <f t="shared" si="460"/>
        <v>6.0676589358478012E-3</v>
      </c>
      <c r="HI76" s="176">
        <f t="shared" si="460"/>
        <v>5.7788727157407046E-3</v>
      </c>
      <c r="HJ76" s="176">
        <f t="shared" si="460"/>
        <v>5.5038310850717247E-3</v>
      </c>
      <c r="HK76" s="176">
        <f t="shared" si="460"/>
        <v>5.2418798791831686E-3</v>
      </c>
      <c r="HL76" s="176">
        <f t="shared" si="460"/>
        <v>4.9923960679522338E-3</v>
      </c>
      <c r="HM76" s="176">
        <f t="shared" si="460"/>
        <v>4.7547862739633732E-3</v>
      </c>
      <c r="HN76" s="176">
        <f t="shared" si="461"/>
        <v>4.5284853612072859E-3</v>
      </c>
      <c r="HO76" s="176">
        <f t="shared" si="461"/>
        <v>4.3129550909498261E-3</v>
      </c>
      <c r="HP76" s="176">
        <f t="shared" si="461"/>
        <v>4.1076828415739595E-3</v>
      </c>
      <c r="HQ76" s="176">
        <f t="shared" si="461"/>
        <v>3.9121803893499918E-3</v>
      </c>
      <c r="HR76" s="176">
        <f t="shared" si="461"/>
        <v>3.7259827472342299E-3</v>
      </c>
      <c r="HS76" s="176">
        <f t="shared" si="461"/>
        <v>3.5486470589342601E-3</v>
      </c>
      <c r="HT76" s="176">
        <f t="shared" si="461"/>
        <v>3.3797515456104547E-3</v>
      </c>
      <c r="HU76" s="176">
        <f t="shared" si="461"/>
        <v>3.2188945027085227E-3</v>
      </c>
      <c r="HV76" s="176">
        <f t="shared" si="461"/>
        <v>3.0656933445371592E-3</v>
      </c>
      <c r="HW76" s="176">
        <f t="shared" si="461"/>
        <v>2.9197836943183849E-3</v>
      </c>
      <c r="HX76" s="176">
        <f t="shared" si="461"/>
        <v>2.7808185175463452E-3</v>
      </c>
      <c r="HY76" s="176">
        <f t="shared" si="461"/>
        <v>2.6484672965933144E-3</v>
      </c>
      <c r="HZ76" s="176">
        <f t="shared" si="461"/>
        <v>2.5224152445997919E-3</v>
      </c>
      <c r="IA76" s="176">
        <f t="shared" si="461"/>
        <v>2.4023625567789809E-3</v>
      </c>
      <c r="IB76" s="176">
        <f t="shared" si="461"/>
        <v>2.2880236973549248E-3</v>
      </c>
      <c r="IC76" s="176"/>
      <c r="ID76" s="176"/>
    </row>
    <row r="77" spans="1:238" s="144" customFormat="1">
      <c r="A77" s="185" t="s">
        <v>53</v>
      </c>
      <c r="B77" s="226">
        <f t="shared" si="475"/>
        <v>31692.469295510215</v>
      </c>
      <c r="C77" s="329">
        <f t="shared" si="476"/>
        <v>26150.892462472839</v>
      </c>
      <c r="D77" s="331">
        <f t="shared" si="225"/>
        <v>57843.361757983053</v>
      </c>
      <c r="E77" s="227">
        <f t="shared" si="477"/>
        <v>0</v>
      </c>
      <c r="F77" s="228">
        <f t="shared" si="478"/>
        <v>0</v>
      </c>
      <c r="G77" s="227">
        <f t="shared" si="479"/>
        <v>0</v>
      </c>
      <c r="H77" s="228">
        <f t="shared" si="480"/>
        <v>0</v>
      </c>
      <c r="I77" s="227">
        <f t="shared" si="226"/>
        <v>31692.469295510215</v>
      </c>
      <c r="J77" s="176">
        <f t="shared" si="227"/>
        <v>26150.892462472839</v>
      </c>
      <c r="K77" s="228">
        <f t="shared" si="228"/>
        <v>57843.361757983053</v>
      </c>
      <c r="L77" s="227">
        <f t="shared" si="481"/>
        <v>25353.975436408175</v>
      </c>
      <c r="M77" s="176">
        <f t="shared" si="482"/>
        <v>20920.713969978271</v>
      </c>
      <c r="N77" s="228">
        <f t="shared" si="229"/>
        <v>46274.689406386446</v>
      </c>
      <c r="O77" s="330"/>
      <c r="P77" s="176">
        <f t="shared" si="444"/>
        <v>0.16702432730473216</v>
      </c>
      <c r="Q77" s="176">
        <f t="shared" si="444"/>
        <v>0.1590936277787505</v>
      </c>
      <c r="R77" s="176">
        <f t="shared" si="444"/>
        <v>0.15166359738360094</v>
      </c>
      <c r="S77" s="176">
        <f t="shared" si="444"/>
        <v>0.14456026310786974</v>
      </c>
      <c r="T77" s="176">
        <f t="shared" si="444"/>
        <v>0.1377017510902748</v>
      </c>
      <c r="U77" s="176">
        <f t="shared" si="444"/>
        <v>0.13114353818028471</v>
      </c>
      <c r="V77" s="176">
        <f t="shared" si="444"/>
        <v>0.12493829222714943</v>
      </c>
      <c r="W77" s="176">
        <f t="shared" si="444"/>
        <v>0.11898278036661319</v>
      </c>
      <c r="X77" s="176">
        <f t="shared" si="444"/>
        <v>0.11330555271981739</v>
      </c>
      <c r="Y77" s="176">
        <f t="shared" si="444"/>
        <v>0.10789492897771899</v>
      </c>
      <c r="Z77" s="176">
        <f t="shared" si="445"/>
        <v>0.10275133229695432</v>
      </c>
      <c r="AA77" s="176">
        <f t="shared" si="445"/>
        <v>9.7852942569519555E-2</v>
      </c>
      <c r="AB77" s="176">
        <f t="shared" si="445"/>
        <v>9.3195696387790988E-2</v>
      </c>
      <c r="AC77" s="176">
        <f t="shared" si="445"/>
        <v>8.8760108762541867E-2</v>
      </c>
      <c r="AD77" s="176">
        <f t="shared" si="445"/>
        <v>8.4535630001154854E-2</v>
      </c>
      <c r="AE77" s="176">
        <f t="shared" si="445"/>
        <v>8.051221251666589E-2</v>
      </c>
      <c r="AF77" s="176">
        <f t="shared" si="445"/>
        <v>7.6680286930377428E-2</v>
      </c>
      <c r="AG77" s="176">
        <f t="shared" si="445"/>
        <v>7.3030739311851431E-2</v>
      </c>
      <c r="AH77" s="176">
        <f t="shared" si="445"/>
        <v>0</v>
      </c>
      <c r="AI77" s="176">
        <f t="shared" si="445"/>
        <v>0</v>
      </c>
      <c r="AJ77" s="176">
        <f t="shared" si="446"/>
        <v>0</v>
      </c>
      <c r="AK77" s="176">
        <f t="shared" si="446"/>
        <v>0</v>
      </c>
      <c r="AL77" s="176">
        <f t="shared" si="446"/>
        <v>0</v>
      </c>
      <c r="AM77" s="176">
        <f t="shared" si="446"/>
        <v>0</v>
      </c>
      <c r="AN77" s="176">
        <f t="shared" si="446"/>
        <v>0</v>
      </c>
      <c r="AO77" s="176">
        <f t="shared" si="446"/>
        <v>0</v>
      </c>
      <c r="AP77" s="176">
        <f t="shared" si="446"/>
        <v>0</v>
      </c>
      <c r="AQ77" s="176">
        <f t="shared" si="446"/>
        <v>0</v>
      </c>
      <c r="AR77" s="176">
        <f t="shared" si="446"/>
        <v>0</v>
      </c>
      <c r="AS77" s="176">
        <f t="shared" si="446"/>
        <v>0</v>
      </c>
      <c r="AT77" s="176">
        <f t="shared" si="446"/>
        <v>0</v>
      </c>
      <c r="AU77" s="176">
        <f t="shared" si="446"/>
        <v>0</v>
      </c>
      <c r="AV77" s="176">
        <f t="shared" si="446"/>
        <v>0</v>
      </c>
      <c r="AW77" s="176">
        <f t="shared" si="446"/>
        <v>0</v>
      </c>
      <c r="AX77" s="176">
        <f t="shared" si="446"/>
        <v>0</v>
      </c>
      <c r="AY77" s="187"/>
      <c r="AZ77" s="176">
        <f t="shared" si="447"/>
        <v>0.13781934065269238</v>
      </c>
      <c r="BA77" s="176">
        <f t="shared" si="447"/>
        <v>0.1312753611185539</v>
      </c>
      <c r="BB77" s="176">
        <f t="shared" si="447"/>
        <v>0.12514450637054642</v>
      </c>
      <c r="BC77" s="176">
        <f t="shared" si="447"/>
        <v>0.11928322339390059</v>
      </c>
      <c r="BD77" s="176">
        <f t="shared" si="447"/>
        <v>0.11362395435581046</v>
      </c>
      <c r="BE77" s="176">
        <f t="shared" si="447"/>
        <v>0.10821247571853532</v>
      </c>
      <c r="BF77" s="176">
        <f t="shared" si="447"/>
        <v>0.10309224611097285</v>
      </c>
      <c r="BG77" s="176">
        <f t="shared" si="447"/>
        <v>9.8178083419145981E-2</v>
      </c>
      <c r="BH77" s="176">
        <f t="shared" si="447"/>
        <v>9.3493545641669423E-2</v>
      </c>
      <c r="BI77" s="176">
        <f t="shared" si="447"/>
        <v>8.9028994826294394E-2</v>
      </c>
      <c r="BJ77" s="176">
        <f t="shared" si="448"/>
        <v>8.4784780138735652E-2</v>
      </c>
      <c r="BK77" s="176">
        <f t="shared" si="448"/>
        <v>8.0742896819168131E-2</v>
      </c>
      <c r="BL77" s="176">
        <f t="shared" si="448"/>
        <v>7.6899991965840742E-2</v>
      </c>
      <c r="BM77" s="176">
        <f t="shared" si="448"/>
        <v>7.3239987631240094E-2</v>
      </c>
      <c r="BN77" s="176">
        <f t="shared" si="448"/>
        <v>6.9754178785960796E-2</v>
      </c>
      <c r="BO77" s="176">
        <f t="shared" si="448"/>
        <v>6.6434274710723301E-2</v>
      </c>
      <c r="BP77" s="176">
        <f t="shared" si="448"/>
        <v>6.3272379277557286E-2</v>
      </c>
      <c r="BQ77" s="176">
        <f t="shared" si="448"/>
        <v>6.0260972169488627E-2</v>
      </c>
      <c r="BR77" s="176">
        <f t="shared" si="448"/>
        <v>0</v>
      </c>
      <c r="BS77" s="176">
        <f t="shared" si="448"/>
        <v>0</v>
      </c>
      <c r="BT77" s="176">
        <f t="shared" si="449"/>
        <v>0</v>
      </c>
      <c r="BU77" s="176">
        <f t="shared" si="449"/>
        <v>0</v>
      </c>
      <c r="BV77" s="176">
        <f t="shared" si="449"/>
        <v>0</v>
      </c>
      <c r="BW77" s="176">
        <f t="shared" si="449"/>
        <v>0</v>
      </c>
      <c r="BX77" s="176">
        <f t="shared" si="449"/>
        <v>0</v>
      </c>
      <c r="BY77" s="176">
        <f t="shared" si="449"/>
        <v>0</v>
      </c>
      <c r="BZ77" s="176">
        <f t="shared" si="449"/>
        <v>0</v>
      </c>
      <c r="CA77" s="176">
        <f t="shared" si="449"/>
        <v>0</v>
      </c>
      <c r="CB77" s="176">
        <f t="shared" si="449"/>
        <v>0</v>
      </c>
      <c r="CC77" s="176">
        <f t="shared" si="449"/>
        <v>0</v>
      </c>
      <c r="CD77" s="176">
        <f t="shared" si="449"/>
        <v>0</v>
      </c>
      <c r="CE77" s="176">
        <f t="shared" si="449"/>
        <v>0</v>
      </c>
      <c r="CF77" s="176">
        <f t="shared" si="449"/>
        <v>0</v>
      </c>
      <c r="CG77" s="176">
        <f t="shared" si="449"/>
        <v>0</v>
      </c>
      <c r="CH77" s="176">
        <f t="shared" si="449"/>
        <v>0</v>
      </c>
      <c r="CJ77" s="176">
        <v>0</v>
      </c>
      <c r="CK77" s="176">
        <f t="shared" si="450"/>
        <v>0.1590936277787505</v>
      </c>
      <c r="CL77" s="176">
        <f t="shared" si="450"/>
        <v>0.15166359738360094</v>
      </c>
      <c r="CM77" s="176">
        <f t="shared" si="450"/>
        <v>0.14456026310786974</v>
      </c>
      <c r="CN77" s="176">
        <f t="shared" si="450"/>
        <v>0.1377017510902748</v>
      </c>
      <c r="CO77" s="176">
        <f t="shared" si="450"/>
        <v>0.13114353818028471</v>
      </c>
      <c r="CP77" s="176">
        <f t="shared" si="450"/>
        <v>0.12493829222714943</v>
      </c>
      <c r="CQ77" s="176">
        <f t="shared" si="450"/>
        <v>0.11898278036661319</v>
      </c>
      <c r="CR77" s="176">
        <f t="shared" si="450"/>
        <v>0.11330555271981739</v>
      </c>
      <c r="CS77" s="176">
        <f t="shared" si="450"/>
        <v>0.10789492897771899</v>
      </c>
      <c r="CT77" s="176">
        <f t="shared" si="450"/>
        <v>0.10275133229695432</v>
      </c>
      <c r="CU77" s="176">
        <f t="shared" si="451"/>
        <v>9.7852942569519555E-2</v>
      </c>
      <c r="CV77" s="176">
        <f t="shared" si="451"/>
        <v>9.3195696387790988E-2</v>
      </c>
      <c r="CW77" s="176">
        <f t="shared" si="451"/>
        <v>8.8760108762541867E-2</v>
      </c>
      <c r="CX77" s="176">
        <f t="shared" si="451"/>
        <v>8.4535630001154854E-2</v>
      </c>
      <c r="CY77" s="176">
        <f t="shared" si="451"/>
        <v>8.051221251666589E-2</v>
      </c>
      <c r="CZ77" s="176">
        <f t="shared" si="451"/>
        <v>7.6680286930377428E-2</v>
      </c>
      <c r="DA77" s="176">
        <f t="shared" si="451"/>
        <v>7.3030739311851431E-2</v>
      </c>
      <c r="DB77" s="176">
        <f t="shared" si="451"/>
        <v>6.955488950215058E-2</v>
      </c>
      <c r="DC77" s="176">
        <f t="shared" si="451"/>
        <v>0</v>
      </c>
      <c r="DD77" s="176">
        <f t="shared" si="451"/>
        <v>0</v>
      </c>
      <c r="DE77" s="176">
        <f t="shared" si="452"/>
        <v>0</v>
      </c>
      <c r="DF77" s="176">
        <f t="shared" si="452"/>
        <v>0</v>
      </c>
      <c r="DG77" s="176">
        <f t="shared" si="452"/>
        <v>0</v>
      </c>
      <c r="DH77" s="176">
        <f t="shared" si="452"/>
        <v>0</v>
      </c>
      <c r="DI77" s="176">
        <f t="shared" si="452"/>
        <v>0</v>
      </c>
      <c r="DJ77" s="176">
        <f t="shared" si="452"/>
        <v>0</v>
      </c>
      <c r="DK77" s="176">
        <f t="shared" si="452"/>
        <v>0</v>
      </c>
      <c r="DL77" s="176">
        <f t="shared" si="452"/>
        <v>0</v>
      </c>
      <c r="DM77" s="176">
        <f t="shared" si="452"/>
        <v>0</v>
      </c>
      <c r="DN77" s="176">
        <f t="shared" si="452"/>
        <v>0</v>
      </c>
      <c r="DO77" s="176">
        <f t="shared" si="452"/>
        <v>0</v>
      </c>
      <c r="DP77" s="176">
        <f t="shared" si="452"/>
        <v>0</v>
      </c>
      <c r="DQ77" s="176">
        <f t="shared" si="452"/>
        <v>0</v>
      </c>
      <c r="DR77" s="176">
        <f t="shared" si="452"/>
        <v>0</v>
      </c>
      <c r="DS77" s="176">
        <f t="shared" si="452"/>
        <v>0</v>
      </c>
      <c r="DT77" s="187"/>
      <c r="DU77" s="176">
        <v>0</v>
      </c>
      <c r="DV77" s="176">
        <f t="shared" si="453"/>
        <v>0.1312753611185539</v>
      </c>
      <c r="DW77" s="176">
        <f t="shared" si="453"/>
        <v>0.12514450637054642</v>
      </c>
      <c r="DX77" s="176">
        <f t="shared" si="453"/>
        <v>0.11928322339390059</v>
      </c>
      <c r="DY77" s="176">
        <f t="shared" si="453"/>
        <v>0.11362395435581046</v>
      </c>
      <c r="DZ77" s="176">
        <f t="shared" si="453"/>
        <v>0.10821247571853532</v>
      </c>
      <c r="EA77" s="176">
        <f t="shared" si="453"/>
        <v>0.10309224611097285</v>
      </c>
      <c r="EB77" s="176">
        <f t="shared" si="453"/>
        <v>9.8178083419145981E-2</v>
      </c>
      <c r="EC77" s="176">
        <f t="shared" si="453"/>
        <v>9.3493545641669423E-2</v>
      </c>
      <c r="ED77" s="176">
        <f t="shared" si="453"/>
        <v>8.9028994826294394E-2</v>
      </c>
      <c r="EE77" s="176">
        <f t="shared" si="453"/>
        <v>8.4784780138735652E-2</v>
      </c>
      <c r="EF77" s="176">
        <f t="shared" si="454"/>
        <v>8.0742896819168131E-2</v>
      </c>
      <c r="EG77" s="176">
        <f t="shared" si="454"/>
        <v>7.6899991965840742E-2</v>
      </c>
      <c r="EH77" s="176">
        <f t="shared" si="454"/>
        <v>7.3239987631240094E-2</v>
      </c>
      <c r="EI77" s="176">
        <f t="shared" si="454"/>
        <v>6.9754178785960796E-2</v>
      </c>
      <c r="EJ77" s="176">
        <f t="shared" si="454"/>
        <v>6.6434274710723301E-2</v>
      </c>
      <c r="EK77" s="176">
        <f t="shared" si="454"/>
        <v>6.3272379277557286E-2</v>
      </c>
      <c r="EL77" s="176">
        <f t="shared" si="454"/>
        <v>6.0260972169488627E-2</v>
      </c>
      <c r="EM77" s="176">
        <f t="shared" si="454"/>
        <v>5.7392890994063445E-2</v>
      </c>
      <c r="EN77" s="176">
        <f t="shared" si="454"/>
        <v>0</v>
      </c>
      <c r="EO77" s="176">
        <f t="shared" si="454"/>
        <v>0</v>
      </c>
      <c r="EP77" s="176">
        <f t="shared" si="455"/>
        <v>0</v>
      </c>
      <c r="EQ77" s="176">
        <f t="shared" si="455"/>
        <v>0</v>
      </c>
      <c r="ER77" s="176">
        <f t="shared" si="455"/>
        <v>0</v>
      </c>
      <c r="ES77" s="176">
        <f t="shared" si="455"/>
        <v>0</v>
      </c>
      <c r="ET77" s="176">
        <f t="shared" si="455"/>
        <v>0</v>
      </c>
      <c r="EU77" s="176">
        <f t="shared" si="455"/>
        <v>0</v>
      </c>
      <c r="EV77" s="176">
        <f t="shared" si="455"/>
        <v>0</v>
      </c>
      <c r="EW77" s="176">
        <f t="shared" si="455"/>
        <v>0</v>
      </c>
      <c r="EX77" s="176">
        <f t="shared" si="455"/>
        <v>0</v>
      </c>
      <c r="EY77" s="176">
        <f t="shared" si="455"/>
        <v>0</v>
      </c>
      <c r="EZ77" s="176">
        <f t="shared" si="455"/>
        <v>0</v>
      </c>
      <c r="FA77" s="176">
        <f t="shared" si="455"/>
        <v>0</v>
      </c>
      <c r="FB77" s="176">
        <f t="shared" si="455"/>
        <v>0</v>
      </c>
      <c r="FC77" s="176">
        <f t="shared" si="455"/>
        <v>0</v>
      </c>
      <c r="FD77" s="176">
        <f t="shared" si="455"/>
        <v>0</v>
      </c>
      <c r="FF77" s="176">
        <v>0</v>
      </c>
      <c r="FG77" s="176">
        <v>0</v>
      </c>
      <c r="FH77" s="176">
        <f t="shared" si="456"/>
        <v>0.15166359738360094</v>
      </c>
      <c r="FI77" s="176">
        <f t="shared" si="456"/>
        <v>0.14456026310786974</v>
      </c>
      <c r="FJ77" s="176">
        <f t="shared" si="456"/>
        <v>0.1377017510902748</v>
      </c>
      <c r="FK77" s="176">
        <f t="shared" si="456"/>
        <v>0.13114353818028471</v>
      </c>
      <c r="FL77" s="176">
        <f t="shared" si="456"/>
        <v>0.12493829222714943</v>
      </c>
      <c r="FM77" s="176">
        <f t="shared" si="456"/>
        <v>0.11898278036661319</v>
      </c>
      <c r="FN77" s="176">
        <f t="shared" si="456"/>
        <v>0.11330555271981739</v>
      </c>
      <c r="FO77" s="176">
        <f t="shared" si="456"/>
        <v>0.10789492897771899</v>
      </c>
      <c r="FP77" s="176">
        <f t="shared" si="456"/>
        <v>0.10275133229695432</v>
      </c>
      <c r="FQ77" s="176">
        <f t="shared" si="456"/>
        <v>9.7852942569519555E-2</v>
      </c>
      <c r="FR77" s="176">
        <f t="shared" si="457"/>
        <v>9.3195696387790988E-2</v>
      </c>
      <c r="FS77" s="176">
        <f t="shared" si="457"/>
        <v>8.8760108762541867E-2</v>
      </c>
      <c r="FT77" s="176">
        <f t="shared" si="457"/>
        <v>8.4535630001154854E-2</v>
      </c>
      <c r="FU77" s="176">
        <f t="shared" si="457"/>
        <v>8.051221251666589E-2</v>
      </c>
      <c r="FV77" s="176">
        <f t="shared" si="457"/>
        <v>7.6680286930377428E-2</v>
      </c>
      <c r="FW77" s="176">
        <f t="shared" si="457"/>
        <v>7.3030739311851431E-2</v>
      </c>
      <c r="FX77" s="176">
        <f t="shared" si="457"/>
        <v>6.955488950215058E-2</v>
      </c>
      <c r="FY77" s="176">
        <f t="shared" si="457"/>
        <v>6.6244470468769912E-2</v>
      </c>
      <c r="FZ77" s="176">
        <f t="shared" si="457"/>
        <v>0</v>
      </c>
      <c r="GA77" s="176">
        <f t="shared" si="457"/>
        <v>0</v>
      </c>
      <c r="GB77" s="176">
        <f t="shared" si="458"/>
        <v>0</v>
      </c>
      <c r="GC77" s="176">
        <f t="shared" si="458"/>
        <v>0</v>
      </c>
      <c r="GD77" s="176">
        <f t="shared" si="458"/>
        <v>0</v>
      </c>
      <c r="GE77" s="176">
        <f t="shared" si="458"/>
        <v>0</v>
      </c>
      <c r="GF77" s="176">
        <f t="shared" si="458"/>
        <v>0</v>
      </c>
      <c r="GG77" s="176">
        <f t="shared" si="458"/>
        <v>0</v>
      </c>
      <c r="GH77" s="176">
        <f t="shared" si="458"/>
        <v>0</v>
      </c>
      <c r="GI77" s="176">
        <f t="shared" si="458"/>
        <v>0</v>
      </c>
      <c r="GJ77" s="176">
        <f t="shared" si="458"/>
        <v>0</v>
      </c>
      <c r="GK77" s="176">
        <f t="shared" si="458"/>
        <v>0</v>
      </c>
      <c r="GL77" s="176">
        <f t="shared" si="458"/>
        <v>0</v>
      </c>
      <c r="GM77" s="176">
        <f t="shared" si="458"/>
        <v>0</v>
      </c>
      <c r="GN77" s="176">
        <f t="shared" si="458"/>
        <v>0</v>
      </c>
      <c r="GO77" s="176">
        <f t="shared" si="458"/>
        <v>0</v>
      </c>
      <c r="GP77" s="176">
        <f t="shared" si="458"/>
        <v>0</v>
      </c>
      <c r="GQ77" s="187"/>
      <c r="GR77" s="176">
        <v>0</v>
      </c>
      <c r="GS77" s="176">
        <v>0</v>
      </c>
      <c r="GT77" s="176">
        <f t="shared" si="459"/>
        <v>0.12514450637054642</v>
      </c>
      <c r="GU77" s="176">
        <f t="shared" si="459"/>
        <v>0.11928322339390059</v>
      </c>
      <c r="GV77" s="176">
        <f t="shared" si="459"/>
        <v>0.11362395435581046</v>
      </c>
      <c r="GW77" s="176">
        <f t="shared" si="459"/>
        <v>0.10821247571853532</v>
      </c>
      <c r="GX77" s="176">
        <f t="shared" si="459"/>
        <v>0.10309224611097285</v>
      </c>
      <c r="GY77" s="176">
        <f t="shared" si="459"/>
        <v>9.8178083419145981E-2</v>
      </c>
      <c r="GZ77" s="176">
        <f t="shared" si="459"/>
        <v>9.3493545641669423E-2</v>
      </c>
      <c r="HA77" s="176">
        <f t="shared" si="459"/>
        <v>8.9028994826294394E-2</v>
      </c>
      <c r="HB77" s="176">
        <f t="shared" si="459"/>
        <v>8.4784780138735652E-2</v>
      </c>
      <c r="HC77" s="176">
        <f t="shared" si="459"/>
        <v>8.0742896819168131E-2</v>
      </c>
      <c r="HD77" s="176">
        <f t="shared" si="460"/>
        <v>7.6899991965840742E-2</v>
      </c>
      <c r="HE77" s="176">
        <f t="shared" si="460"/>
        <v>7.3239987631240094E-2</v>
      </c>
      <c r="HF77" s="176">
        <f t="shared" si="460"/>
        <v>6.9754178785960796E-2</v>
      </c>
      <c r="HG77" s="176">
        <f t="shared" si="460"/>
        <v>6.6434274710723301E-2</v>
      </c>
      <c r="HH77" s="176">
        <f t="shared" si="460"/>
        <v>6.3272379277557286E-2</v>
      </c>
      <c r="HI77" s="176">
        <f t="shared" si="460"/>
        <v>6.0260972169488627E-2</v>
      </c>
      <c r="HJ77" s="176">
        <f t="shared" si="460"/>
        <v>5.7392890994063445E-2</v>
      </c>
      <c r="HK77" s="176">
        <f t="shared" si="460"/>
        <v>5.4661314248166733E-2</v>
      </c>
      <c r="HL77" s="176">
        <f t="shared" si="460"/>
        <v>0</v>
      </c>
      <c r="HM77" s="176">
        <f t="shared" si="460"/>
        <v>0</v>
      </c>
      <c r="HN77" s="176">
        <f t="shared" si="461"/>
        <v>0</v>
      </c>
      <c r="HO77" s="176">
        <f t="shared" si="461"/>
        <v>0</v>
      </c>
      <c r="HP77" s="176">
        <f t="shared" si="461"/>
        <v>0</v>
      </c>
      <c r="HQ77" s="176">
        <f t="shared" si="461"/>
        <v>0</v>
      </c>
      <c r="HR77" s="176">
        <f t="shared" si="461"/>
        <v>0</v>
      </c>
      <c r="HS77" s="176">
        <f t="shared" si="461"/>
        <v>0</v>
      </c>
      <c r="HT77" s="176">
        <f t="shared" si="461"/>
        <v>0</v>
      </c>
      <c r="HU77" s="176">
        <f t="shared" si="461"/>
        <v>0</v>
      </c>
      <c r="HV77" s="176">
        <f t="shared" si="461"/>
        <v>0</v>
      </c>
      <c r="HW77" s="176">
        <f t="shared" si="461"/>
        <v>0</v>
      </c>
      <c r="HX77" s="176">
        <f t="shared" si="461"/>
        <v>0</v>
      </c>
      <c r="HY77" s="176">
        <f t="shared" si="461"/>
        <v>0</v>
      </c>
      <c r="HZ77" s="176">
        <f t="shared" si="461"/>
        <v>0</v>
      </c>
      <c r="IA77" s="176">
        <f t="shared" si="461"/>
        <v>0</v>
      </c>
      <c r="IB77" s="176">
        <f t="shared" si="461"/>
        <v>0</v>
      </c>
      <c r="IC77" s="176"/>
      <c r="ID77" s="176"/>
    </row>
    <row r="78" spans="1:238" s="144" customFormat="1">
      <c r="A78" s="188" t="s">
        <v>54</v>
      </c>
      <c r="B78" s="226">
        <f t="shared" si="475"/>
        <v>8292.2202764317262</v>
      </c>
      <c r="C78" s="329">
        <f t="shared" si="476"/>
        <v>6808.5361633315397</v>
      </c>
      <c r="D78" s="331">
        <f t="shared" si="225"/>
        <v>15100.756439763267</v>
      </c>
      <c r="E78" s="227">
        <f t="shared" si="477"/>
        <v>0</v>
      </c>
      <c r="F78" s="228">
        <f t="shared" si="478"/>
        <v>0</v>
      </c>
      <c r="G78" s="227">
        <f t="shared" si="479"/>
        <v>0</v>
      </c>
      <c r="H78" s="228">
        <f t="shared" si="480"/>
        <v>0</v>
      </c>
      <c r="I78" s="227">
        <f t="shared" si="226"/>
        <v>8292.2202764317262</v>
      </c>
      <c r="J78" s="176">
        <f t="shared" si="227"/>
        <v>6808.5361633315397</v>
      </c>
      <c r="K78" s="228">
        <f t="shared" si="228"/>
        <v>15100.756439763267</v>
      </c>
      <c r="L78" s="227">
        <f t="shared" si="481"/>
        <v>6633.776221145381</v>
      </c>
      <c r="M78" s="176">
        <f t="shared" si="482"/>
        <v>5446.8289306652323</v>
      </c>
      <c r="N78" s="228">
        <f t="shared" si="229"/>
        <v>12080.605151810614</v>
      </c>
      <c r="O78" s="330"/>
      <c r="P78" s="176">
        <f t="shared" si="444"/>
        <v>5.4444393983310489E-2</v>
      </c>
      <c r="Q78" s="176">
        <f t="shared" si="444"/>
        <v>5.1859248833957344E-2</v>
      </c>
      <c r="R78" s="176">
        <f t="shared" si="444"/>
        <v>4.9437305224488713E-2</v>
      </c>
      <c r="S78" s="176">
        <f t="shared" si="444"/>
        <v>4.7121853720244841E-2</v>
      </c>
      <c r="T78" s="176">
        <f t="shared" si="444"/>
        <v>4.4886206156498423E-2</v>
      </c>
      <c r="U78" s="176">
        <f t="shared" si="444"/>
        <v>4.274844614716463E-2</v>
      </c>
      <c r="V78" s="176">
        <f t="shared" si="444"/>
        <v>4.0725741665203409E-2</v>
      </c>
      <c r="W78" s="176">
        <f t="shared" si="444"/>
        <v>3.8784442218951262E-2</v>
      </c>
      <c r="X78" s="176">
        <f t="shared" si="444"/>
        <v>3.6933854201487433E-2</v>
      </c>
      <c r="Y78" s="176">
        <f t="shared" si="444"/>
        <v>3.5170170219256468E-2</v>
      </c>
      <c r="Z78" s="176">
        <f t="shared" si="445"/>
        <v>3.3493528207294503E-2</v>
      </c>
      <c r="AA78" s="176">
        <f t="shared" si="445"/>
        <v>3.1896815533710793E-2</v>
      </c>
      <c r="AB78" s="176">
        <f t="shared" si="445"/>
        <v>3.0378707662318611E-2</v>
      </c>
      <c r="AC78" s="176">
        <f t="shared" si="445"/>
        <v>2.8932853132541271E-2</v>
      </c>
      <c r="AD78" s="176">
        <f t="shared" si="445"/>
        <v>2.7555813094299095E-2</v>
      </c>
      <c r="AE78" s="176">
        <f t="shared" si="445"/>
        <v>2.6244312367310983E-2</v>
      </c>
      <c r="AF78" s="176">
        <f t="shared" si="445"/>
        <v>2.4995231651338497E-2</v>
      </c>
      <c r="AG78" s="176">
        <f t="shared" si="445"/>
        <v>2.3805600107178092E-2</v>
      </c>
      <c r="AH78" s="176">
        <f t="shared" si="445"/>
        <v>0</v>
      </c>
      <c r="AI78" s="176">
        <f t="shared" si="445"/>
        <v>0</v>
      </c>
      <c r="AJ78" s="176">
        <f t="shared" si="446"/>
        <v>0</v>
      </c>
      <c r="AK78" s="176">
        <f t="shared" si="446"/>
        <v>0</v>
      </c>
      <c r="AL78" s="176">
        <f t="shared" si="446"/>
        <v>0</v>
      </c>
      <c r="AM78" s="176">
        <f t="shared" si="446"/>
        <v>0</v>
      </c>
      <c r="AN78" s="176">
        <f t="shared" si="446"/>
        <v>0</v>
      </c>
      <c r="AO78" s="176">
        <f t="shared" si="446"/>
        <v>0</v>
      </c>
      <c r="AP78" s="176">
        <f t="shared" si="446"/>
        <v>0</v>
      </c>
      <c r="AQ78" s="176">
        <f t="shared" si="446"/>
        <v>0</v>
      </c>
      <c r="AR78" s="176">
        <f t="shared" si="446"/>
        <v>0</v>
      </c>
      <c r="AS78" s="176">
        <f t="shared" si="446"/>
        <v>0</v>
      </c>
      <c r="AT78" s="176">
        <f t="shared" si="446"/>
        <v>0</v>
      </c>
      <c r="AU78" s="176">
        <f t="shared" si="446"/>
        <v>0</v>
      </c>
      <c r="AV78" s="176">
        <f t="shared" si="446"/>
        <v>0</v>
      </c>
      <c r="AW78" s="176">
        <f t="shared" si="446"/>
        <v>0</v>
      </c>
      <c r="AX78" s="176">
        <f t="shared" si="446"/>
        <v>0</v>
      </c>
      <c r="AY78" s="187"/>
      <c r="AZ78" s="176">
        <f t="shared" si="447"/>
        <v>4.4702939980937398E-2</v>
      </c>
      <c r="BA78" s="176">
        <f t="shared" si="447"/>
        <v>4.2580341491018123E-2</v>
      </c>
      <c r="BB78" s="176">
        <f t="shared" si="447"/>
        <v>4.0591743733010568E-2</v>
      </c>
      <c r="BC78" s="176">
        <f t="shared" si="447"/>
        <v>3.8690583998278009E-2</v>
      </c>
      <c r="BD78" s="176">
        <f t="shared" si="447"/>
        <v>3.6854949297461602E-2</v>
      </c>
      <c r="BE78" s="176">
        <f t="shared" si="447"/>
        <v>3.5099687636909536E-2</v>
      </c>
      <c r="BF78" s="176">
        <f t="shared" si="447"/>
        <v>3.3438895212918117E-2</v>
      </c>
      <c r="BG78" s="176">
        <f t="shared" si="447"/>
        <v>3.1844942442364021E-2</v>
      </c>
      <c r="BH78" s="176">
        <f t="shared" si="447"/>
        <v>3.0325470573515846E-2</v>
      </c>
      <c r="BI78" s="176">
        <f t="shared" si="447"/>
        <v>2.8877353450067283E-2</v>
      </c>
      <c r="BJ78" s="176">
        <f t="shared" si="448"/>
        <v>2.7500704327051435E-2</v>
      </c>
      <c r="BK78" s="176">
        <f t="shared" si="448"/>
        <v>2.6189683199037871E-2</v>
      </c>
      <c r="BL78" s="176">
        <f t="shared" si="448"/>
        <v>2.4943202522253471E-2</v>
      </c>
      <c r="BM78" s="176">
        <f t="shared" si="448"/>
        <v>2.3756047270133005E-2</v>
      </c>
      <c r="BN78" s="176">
        <f t="shared" si="448"/>
        <v>2.2625393888266773E-2</v>
      </c>
      <c r="BO78" s="176">
        <f t="shared" si="448"/>
        <v>2.154855320745256E-2</v>
      </c>
      <c r="BP78" s="176">
        <f t="shared" si="448"/>
        <v>2.0522964047720502E-2</v>
      </c>
      <c r="BQ78" s="176">
        <f t="shared" si="448"/>
        <v>1.9546187126770032E-2</v>
      </c>
      <c r="BR78" s="176">
        <f t="shared" si="448"/>
        <v>0</v>
      </c>
      <c r="BS78" s="176">
        <f t="shared" si="448"/>
        <v>0</v>
      </c>
      <c r="BT78" s="176">
        <f t="shared" si="449"/>
        <v>0</v>
      </c>
      <c r="BU78" s="176">
        <f t="shared" si="449"/>
        <v>0</v>
      </c>
      <c r="BV78" s="176">
        <f t="shared" si="449"/>
        <v>0</v>
      </c>
      <c r="BW78" s="176">
        <f t="shared" si="449"/>
        <v>0</v>
      </c>
      <c r="BX78" s="176">
        <f t="shared" si="449"/>
        <v>0</v>
      </c>
      <c r="BY78" s="176">
        <f t="shared" si="449"/>
        <v>0</v>
      </c>
      <c r="BZ78" s="176">
        <f t="shared" si="449"/>
        <v>0</v>
      </c>
      <c r="CA78" s="176">
        <f t="shared" si="449"/>
        <v>0</v>
      </c>
      <c r="CB78" s="176">
        <f t="shared" si="449"/>
        <v>0</v>
      </c>
      <c r="CC78" s="176">
        <f t="shared" si="449"/>
        <v>0</v>
      </c>
      <c r="CD78" s="176">
        <f t="shared" si="449"/>
        <v>0</v>
      </c>
      <c r="CE78" s="176">
        <f t="shared" si="449"/>
        <v>0</v>
      </c>
      <c r="CF78" s="176">
        <f t="shared" si="449"/>
        <v>0</v>
      </c>
      <c r="CG78" s="176">
        <f t="shared" si="449"/>
        <v>0</v>
      </c>
      <c r="CH78" s="176">
        <f t="shared" si="449"/>
        <v>0</v>
      </c>
      <c r="CJ78" s="176">
        <v>0</v>
      </c>
      <c r="CK78" s="176">
        <f t="shared" si="450"/>
        <v>5.1859248833957344E-2</v>
      </c>
      <c r="CL78" s="176">
        <f t="shared" si="450"/>
        <v>4.9437305224488713E-2</v>
      </c>
      <c r="CM78" s="176">
        <f t="shared" si="450"/>
        <v>4.7121853720244841E-2</v>
      </c>
      <c r="CN78" s="176">
        <f t="shared" si="450"/>
        <v>4.4886206156498423E-2</v>
      </c>
      <c r="CO78" s="176">
        <f t="shared" si="450"/>
        <v>4.274844614716463E-2</v>
      </c>
      <c r="CP78" s="176">
        <f t="shared" si="450"/>
        <v>4.0725741665203409E-2</v>
      </c>
      <c r="CQ78" s="176">
        <f t="shared" si="450"/>
        <v>3.8784442218951262E-2</v>
      </c>
      <c r="CR78" s="176">
        <f t="shared" si="450"/>
        <v>3.6933854201487433E-2</v>
      </c>
      <c r="CS78" s="176">
        <f t="shared" si="450"/>
        <v>3.5170170219256468E-2</v>
      </c>
      <c r="CT78" s="176">
        <f t="shared" si="450"/>
        <v>3.3493528207294503E-2</v>
      </c>
      <c r="CU78" s="176">
        <f t="shared" si="451"/>
        <v>3.1896815533710793E-2</v>
      </c>
      <c r="CV78" s="176">
        <f t="shared" si="451"/>
        <v>3.0378707662318611E-2</v>
      </c>
      <c r="CW78" s="176">
        <f t="shared" si="451"/>
        <v>2.8932853132541271E-2</v>
      </c>
      <c r="CX78" s="176">
        <f t="shared" si="451"/>
        <v>2.7555813094299095E-2</v>
      </c>
      <c r="CY78" s="176">
        <f t="shared" si="451"/>
        <v>2.6244312367310983E-2</v>
      </c>
      <c r="CZ78" s="176">
        <f t="shared" si="451"/>
        <v>2.4995231651338497E-2</v>
      </c>
      <c r="DA78" s="176">
        <f t="shared" si="451"/>
        <v>2.3805600107178092E-2</v>
      </c>
      <c r="DB78" s="176">
        <f t="shared" si="451"/>
        <v>2.2672588290756263E-2</v>
      </c>
      <c r="DC78" s="176">
        <f t="shared" si="451"/>
        <v>0</v>
      </c>
      <c r="DD78" s="176">
        <f t="shared" si="451"/>
        <v>0</v>
      </c>
      <c r="DE78" s="176">
        <f t="shared" si="452"/>
        <v>0</v>
      </c>
      <c r="DF78" s="176">
        <f t="shared" si="452"/>
        <v>0</v>
      </c>
      <c r="DG78" s="176">
        <f t="shared" si="452"/>
        <v>0</v>
      </c>
      <c r="DH78" s="176">
        <f t="shared" si="452"/>
        <v>0</v>
      </c>
      <c r="DI78" s="176">
        <f t="shared" si="452"/>
        <v>0</v>
      </c>
      <c r="DJ78" s="176">
        <f t="shared" si="452"/>
        <v>0</v>
      </c>
      <c r="DK78" s="176">
        <f t="shared" si="452"/>
        <v>0</v>
      </c>
      <c r="DL78" s="176">
        <f t="shared" si="452"/>
        <v>0</v>
      </c>
      <c r="DM78" s="176">
        <f t="shared" si="452"/>
        <v>0</v>
      </c>
      <c r="DN78" s="176">
        <f t="shared" si="452"/>
        <v>0</v>
      </c>
      <c r="DO78" s="176">
        <f t="shared" si="452"/>
        <v>0</v>
      </c>
      <c r="DP78" s="176">
        <f t="shared" si="452"/>
        <v>0</v>
      </c>
      <c r="DQ78" s="176">
        <f t="shared" si="452"/>
        <v>0</v>
      </c>
      <c r="DR78" s="176">
        <f t="shared" si="452"/>
        <v>0</v>
      </c>
      <c r="DS78" s="176">
        <f t="shared" si="452"/>
        <v>0</v>
      </c>
      <c r="DT78" s="187"/>
      <c r="DU78" s="176">
        <v>0</v>
      </c>
      <c r="DV78" s="176">
        <f t="shared" si="453"/>
        <v>4.2580341491018123E-2</v>
      </c>
      <c r="DW78" s="176">
        <f t="shared" si="453"/>
        <v>4.0591743733010568E-2</v>
      </c>
      <c r="DX78" s="176">
        <f t="shared" si="453"/>
        <v>3.8690583998278009E-2</v>
      </c>
      <c r="DY78" s="176">
        <f t="shared" si="453"/>
        <v>3.6854949297461602E-2</v>
      </c>
      <c r="DZ78" s="176">
        <f t="shared" si="453"/>
        <v>3.5099687636909536E-2</v>
      </c>
      <c r="EA78" s="176">
        <f t="shared" si="453"/>
        <v>3.3438895212918117E-2</v>
      </c>
      <c r="EB78" s="176">
        <f t="shared" si="453"/>
        <v>3.1844942442364021E-2</v>
      </c>
      <c r="EC78" s="176">
        <f t="shared" si="453"/>
        <v>3.0325470573515846E-2</v>
      </c>
      <c r="ED78" s="176">
        <f t="shared" si="453"/>
        <v>2.8877353450067283E-2</v>
      </c>
      <c r="EE78" s="176">
        <f t="shared" si="453"/>
        <v>2.7500704327051435E-2</v>
      </c>
      <c r="EF78" s="176">
        <f t="shared" si="454"/>
        <v>2.6189683199037871E-2</v>
      </c>
      <c r="EG78" s="176">
        <f t="shared" si="454"/>
        <v>2.4943202522253471E-2</v>
      </c>
      <c r="EH78" s="176">
        <f t="shared" si="454"/>
        <v>2.3756047270133005E-2</v>
      </c>
      <c r="EI78" s="176">
        <f t="shared" si="454"/>
        <v>2.2625393888266773E-2</v>
      </c>
      <c r="EJ78" s="176">
        <f t="shared" si="454"/>
        <v>2.154855320745256E-2</v>
      </c>
      <c r="EK78" s="176">
        <f t="shared" si="454"/>
        <v>2.0522964047720502E-2</v>
      </c>
      <c r="EL78" s="176">
        <f t="shared" si="454"/>
        <v>1.9546187126770032E-2</v>
      </c>
      <c r="EM78" s="176">
        <f t="shared" si="454"/>
        <v>1.8615899258330834E-2</v>
      </c>
      <c r="EN78" s="176">
        <f t="shared" si="454"/>
        <v>0</v>
      </c>
      <c r="EO78" s="176">
        <f t="shared" si="454"/>
        <v>0</v>
      </c>
      <c r="EP78" s="176">
        <f t="shared" si="455"/>
        <v>0</v>
      </c>
      <c r="EQ78" s="176">
        <f t="shared" si="455"/>
        <v>0</v>
      </c>
      <c r="ER78" s="176">
        <f t="shared" si="455"/>
        <v>0</v>
      </c>
      <c r="ES78" s="176">
        <f t="shared" si="455"/>
        <v>0</v>
      </c>
      <c r="ET78" s="176">
        <f t="shared" si="455"/>
        <v>0</v>
      </c>
      <c r="EU78" s="176">
        <f t="shared" si="455"/>
        <v>0</v>
      </c>
      <c r="EV78" s="176">
        <f t="shared" si="455"/>
        <v>0</v>
      </c>
      <c r="EW78" s="176">
        <f t="shared" si="455"/>
        <v>0</v>
      </c>
      <c r="EX78" s="176">
        <f t="shared" si="455"/>
        <v>0</v>
      </c>
      <c r="EY78" s="176">
        <f t="shared" si="455"/>
        <v>0</v>
      </c>
      <c r="EZ78" s="176">
        <f t="shared" si="455"/>
        <v>0</v>
      </c>
      <c r="FA78" s="176">
        <f t="shared" si="455"/>
        <v>0</v>
      </c>
      <c r="FB78" s="176">
        <f t="shared" si="455"/>
        <v>0</v>
      </c>
      <c r="FC78" s="176">
        <f t="shared" si="455"/>
        <v>0</v>
      </c>
      <c r="FD78" s="176">
        <f t="shared" si="455"/>
        <v>0</v>
      </c>
      <c r="FF78" s="176">
        <v>0</v>
      </c>
      <c r="FG78" s="176">
        <v>0</v>
      </c>
      <c r="FH78" s="176">
        <f t="shared" si="456"/>
        <v>4.9437305224488713E-2</v>
      </c>
      <c r="FI78" s="176">
        <f t="shared" si="456"/>
        <v>4.7121853720244841E-2</v>
      </c>
      <c r="FJ78" s="176">
        <f t="shared" si="456"/>
        <v>4.4886206156498423E-2</v>
      </c>
      <c r="FK78" s="176">
        <f t="shared" si="456"/>
        <v>4.274844614716463E-2</v>
      </c>
      <c r="FL78" s="176">
        <f t="shared" si="456"/>
        <v>4.0725741665203409E-2</v>
      </c>
      <c r="FM78" s="176">
        <f t="shared" si="456"/>
        <v>3.8784442218951262E-2</v>
      </c>
      <c r="FN78" s="176">
        <f t="shared" si="456"/>
        <v>3.6933854201487433E-2</v>
      </c>
      <c r="FO78" s="176">
        <f t="shared" si="456"/>
        <v>3.5170170219256468E-2</v>
      </c>
      <c r="FP78" s="176">
        <f t="shared" si="456"/>
        <v>3.3493528207294503E-2</v>
      </c>
      <c r="FQ78" s="176">
        <f t="shared" si="456"/>
        <v>3.1896815533710793E-2</v>
      </c>
      <c r="FR78" s="176">
        <f t="shared" si="457"/>
        <v>3.0378707662318611E-2</v>
      </c>
      <c r="FS78" s="176">
        <f t="shared" si="457"/>
        <v>2.8932853132541271E-2</v>
      </c>
      <c r="FT78" s="176">
        <f t="shared" si="457"/>
        <v>2.7555813094299095E-2</v>
      </c>
      <c r="FU78" s="176">
        <f t="shared" si="457"/>
        <v>2.6244312367310983E-2</v>
      </c>
      <c r="FV78" s="176">
        <f t="shared" si="457"/>
        <v>2.4995231651338497E-2</v>
      </c>
      <c r="FW78" s="176">
        <f t="shared" si="457"/>
        <v>2.3805600107178092E-2</v>
      </c>
      <c r="FX78" s="176">
        <f t="shared" si="457"/>
        <v>2.2672588290756263E-2</v>
      </c>
      <c r="FY78" s="176">
        <f t="shared" si="457"/>
        <v>2.1593501423521684E-2</v>
      </c>
      <c r="FZ78" s="176">
        <f t="shared" si="457"/>
        <v>0</v>
      </c>
      <c r="GA78" s="176">
        <f t="shared" si="457"/>
        <v>0</v>
      </c>
      <c r="GB78" s="176">
        <f t="shared" si="458"/>
        <v>0</v>
      </c>
      <c r="GC78" s="176">
        <f t="shared" si="458"/>
        <v>0</v>
      </c>
      <c r="GD78" s="176">
        <f t="shared" si="458"/>
        <v>0</v>
      </c>
      <c r="GE78" s="176">
        <f t="shared" si="458"/>
        <v>0</v>
      </c>
      <c r="GF78" s="176">
        <f t="shared" si="458"/>
        <v>0</v>
      </c>
      <c r="GG78" s="176">
        <f t="shared" si="458"/>
        <v>0</v>
      </c>
      <c r="GH78" s="176">
        <f t="shared" si="458"/>
        <v>0</v>
      </c>
      <c r="GI78" s="176">
        <f t="shared" si="458"/>
        <v>0</v>
      </c>
      <c r="GJ78" s="176">
        <f t="shared" si="458"/>
        <v>0</v>
      </c>
      <c r="GK78" s="176">
        <f t="shared" si="458"/>
        <v>0</v>
      </c>
      <c r="GL78" s="176">
        <f t="shared" si="458"/>
        <v>0</v>
      </c>
      <c r="GM78" s="176">
        <f t="shared" si="458"/>
        <v>0</v>
      </c>
      <c r="GN78" s="176">
        <f t="shared" si="458"/>
        <v>0</v>
      </c>
      <c r="GO78" s="176">
        <f t="shared" si="458"/>
        <v>0</v>
      </c>
      <c r="GP78" s="176">
        <f t="shared" si="458"/>
        <v>0</v>
      </c>
      <c r="GQ78" s="187"/>
      <c r="GR78" s="176">
        <v>0</v>
      </c>
      <c r="GS78" s="176">
        <v>0</v>
      </c>
      <c r="GT78" s="176">
        <f t="shared" si="459"/>
        <v>4.0591743733010568E-2</v>
      </c>
      <c r="GU78" s="176">
        <f t="shared" si="459"/>
        <v>3.8690583998278009E-2</v>
      </c>
      <c r="GV78" s="176">
        <f t="shared" si="459"/>
        <v>3.6854949297461602E-2</v>
      </c>
      <c r="GW78" s="176">
        <f t="shared" si="459"/>
        <v>3.5099687636909536E-2</v>
      </c>
      <c r="GX78" s="176">
        <f t="shared" si="459"/>
        <v>3.3438895212918117E-2</v>
      </c>
      <c r="GY78" s="176">
        <f t="shared" si="459"/>
        <v>3.1844942442364021E-2</v>
      </c>
      <c r="GZ78" s="176">
        <f t="shared" si="459"/>
        <v>3.0325470573515846E-2</v>
      </c>
      <c r="HA78" s="176">
        <f t="shared" si="459"/>
        <v>2.8877353450067283E-2</v>
      </c>
      <c r="HB78" s="176">
        <f t="shared" si="459"/>
        <v>2.7500704327051435E-2</v>
      </c>
      <c r="HC78" s="176">
        <f t="shared" si="459"/>
        <v>2.6189683199037871E-2</v>
      </c>
      <c r="HD78" s="176">
        <f t="shared" si="460"/>
        <v>2.4943202522253471E-2</v>
      </c>
      <c r="HE78" s="176">
        <f t="shared" si="460"/>
        <v>2.3756047270133005E-2</v>
      </c>
      <c r="HF78" s="176">
        <f t="shared" si="460"/>
        <v>2.2625393888266773E-2</v>
      </c>
      <c r="HG78" s="176">
        <f t="shared" si="460"/>
        <v>2.154855320745256E-2</v>
      </c>
      <c r="HH78" s="176">
        <f t="shared" si="460"/>
        <v>2.0522964047720502E-2</v>
      </c>
      <c r="HI78" s="176">
        <f t="shared" si="460"/>
        <v>1.9546187126770032E-2</v>
      </c>
      <c r="HJ78" s="176">
        <f t="shared" si="460"/>
        <v>1.8615899258330834E-2</v>
      </c>
      <c r="HK78" s="176">
        <f t="shared" si="460"/>
        <v>1.7729887826648954E-2</v>
      </c>
      <c r="HL78" s="176">
        <f t="shared" si="460"/>
        <v>0</v>
      </c>
      <c r="HM78" s="176">
        <f t="shared" si="460"/>
        <v>0</v>
      </c>
      <c r="HN78" s="176">
        <f t="shared" si="461"/>
        <v>0</v>
      </c>
      <c r="HO78" s="176">
        <f t="shared" si="461"/>
        <v>0</v>
      </c>
      <c r="HP78" s="176">
        <f t="shared" si="461"/>
        <v>0</v>
      </c>
      <c r="HQ78" s="176">
        <f t="shared" si="461"/>
        <v>0</v>
      </c>
      <c r="HR78" s="176">
        <f t="shared" si="461"/>
        <v>0</v>
      </c>
      <c r="HS78" s="176">
        <f t="shared" si="461"/>
        <v>0</v>
      </c>
      <c r="HT78" s="176">
        <f t="shared" si="461"/>
        <v>0</v>
      </c>
      <c r="HU78" s="176">
        <f t="shared" si="461"/>
        <v>0</v>
      </c>
      <c r="HV78" s="176">
        <f t="shared" si="461"/>
        <v>0</v>
      </c>
      <c r="HW78" s="176">
        <f t="shared" si="461"/>
        <v>0</v>
      </c>
      <c r="HX78" s="176">
        <f t="shared" si="461"/>
        <v>0</v>
      </c>
      <c r="HY78" s="176">
        <f t="shared" si="461"/>
        <v>0</v>
      </c>
      <c r="HZ78" s="176">
        <f t="shared" si="461"/>
        <v>0</v>
      </c>
      <c r="IA78" s="176">
        <f t="shared" si="461"/>
        <v>0</v>
      </c>
      <c r="IB78" s="176">
        <f t="shared" si="461"/>
        <v>0</v>
      </c>
      <c r="IC78" s="176"/>
      <c r="ID78" s="176"/>
    </row>
    <row r="79" spans="1:238" s="144" customFormat="1">
      <c r="A79" s="185" t="s">
        <v>101</v>
      </c>
      <c r="B79" s="226">
        <f t="shared" si="475"/>
        <v>808.99260465750854</v>
      </c>
      <c r="C79" s="329">
        <f t="shared" si="476"/>
        <v>664.90394517705704</v>
      </c>
      <c r="D79" s="331">
        <f t="shared" si="225"/>
        <v>1473.8965498345656</v>
      </c>
      <c r="E79" s="227">
        <f t="shared" si="477"/>
        <v>0</v>
      </c>
      <c r="F79" s="228">
        <f t="shared" si="478"/>
        <v>0</v>
      </c>
      <c r="G79" s="227">
        <f t="shared" si="479"/>
        <v>0</v>
      </c>
      <c r="H79" s="228">
        <f t="shared" si="480"/>
        <v>0</v>
      </c>
      <c r="I79" s="227">
        <f t="shared" si="226"/>
        <v>808.99260465750854</v>
      </c>
      <c r="J79" s="176">
        <f t="shared" si="227"/>
        <v>664.90394517705704</v>
      </c>
      <c r="K79" s="228">
        <f t="shared" si="228"/>
        <v>1473.8965498345656</v>
      </c>
      <c r="L79" s="227">
        <f t="shared" si="481"/>
        <v>647.19408372600685</v>
      </c>
      <c r="M79" s="176">
        <f t="shared" si="482"/>
        <v>531.92315614164568</v>
      </c>
      <c r="N79" s="228">
        <f t="shared" si="229"/>
        <v>1179.1172398676526</v>
      </c>
      <c r="O79" s="330"/>
      <c r="P79" s="176">
        <f t="shared" si="444"/>
        <v>8.6788055154751724</v>
      </c>
      <c r="Q79" s="176">
        <f t="shared" si="444"/>
        <v>8.2667158522604893</v>
      </c>
      <c r="R79" s="176">
        <f t="shared" si="444"/>
        <v>7.8806416209545143</v>
      </c>
      <c r="S79" s="176">
        <f t="shared" si="444"/>
        <v>7.511542953201741</v>
      </c>
      <c r="T79" s="176">
        <f t="shared" si="444"/>
        <v>7.1551655746079268</v>
      </c>
      <c r="U79" s="176">
        <f t="shared" si="444"/>
        <v>6.8143921358319215</v>
      </c>
      <c r="V79" s="176">
        <f t="shared" si="444"/>
        <v>6.4919593281565771</v>
      </c>
      <c r="W79" s="176">
        <f t="shared" si="444"/>
        <v>6.1825030350718064</v>
      </c>
      <c r="X79" s="176">
        <f t="shared" si="444"/>
        <v>5.8875067587286329</v>
      </c>
      <c r="Y79" s="176">
        <f t="shared" si="444"/>
        <v>5.6063635747814757</v>
      </c>
      <c r="Z79" s="176">
        <f t="shared" si="445"/>
        <v>5.3390954710102507</v>
      </c>
      <c r="AA79" s="176">
        <f t="shared" si="445"/>
        <v>5.0845686456703394</v>
      </c>
      <c r="AB79" s="176">
        <f t="shared" si="445"/>
        <v>0</v>
      </c>
      <c r="AC79" s="176">
        <f t="shared" si="445"/>
        <v>0</v>
      </c>
      <c r="AD79" s="176">
        <f t="shared" si="445"/>
        <v>0</v>
      </c>
      <c r="AE79" s="176">
        <f t="shared" si="445"/>
        <v>0</v>
      </c>
      <c r="AF79" s="176">
        <f t="shared" si="445"/>
        <v>0</v>
      </c>
      <c r="AG79" s="176">
        <f t="shared" si="445"/>
        <v>0</v>
      </c>
      <c r="AH79" s="176">
        <f t="shared" si="445"/>
        <v>0</v>
      </c>
      <c r="AI79" s="176">
        <f t="shared" si="445"/>
        <v>0</v>
      </c>
      <c r="AJ79" s="176">
        <f t="shared" si="446"/>
        <v>0</v>
      </c>
      <c r="AK79" s="176">
        <f t="shared" si="446"/>
        <v>0</v>
      </c>
      <c r="AL79" s="176">
        <f t="shared" si="446"/>
        <v>0</v>
      </c>
      <c r="AM79" s="176">
        <f t="shared" si="446"/>
        <v>0</v>
      </c>
      <c r="AN79" s="176">
        <f t="shared" si="446"/>
        <v>0</v>
      </c>
      <c r="AO79" s="176">
        <f t="shared" si="446"/>
        <v>0</v>
      </c>
      <c r="AP79" s="176">
        <f t="shared" si="446"/>
        <v>0</v>
      </c>
      <c r="AQ79" s="176">
        <f t="shared" si="446"/>
        <v>0</v>
      </c>
      <c r="AR79" s="176">
        <f t="shared" si="446"/>
        <v>0</v>
      </c>
      <c r="AS79" s="176">
        <f t="shared" si="446"/>
        <v>0</v>
      </c>
      <c r="AT79" s="176">
        <f t="shared" si="446"/>
        <v>0</v>
      </c>
      <c r="AU79" s="176">
        <f t="shared" si="446"/>
        <v>0</v>
      </c>
      <c r="AV79" s="176">
        <f t="shared" si="446"/>
        <v>0</v>
      </c>
      <c r="AW79" s="176">
        <f t="shared" si="446"/>
        <v>0</v>
      </c>
      <c r="AX79" s="176">
        <f t="shared" si="446"/>
        <v>0</v>
      </c>
      <c r="AY79" s="187"/>
      <c r="AZ79" s="176">
        <f t="shared" si="447"/>
        <v>7.1330343360887074</v>
      </c>
      <c r="BA79" s="176">
        <f t="shared" si="447"/>
        <v>6.7943414466102832</v>
      </c>
      <c r="BB79" s="176">
        <f t="shared" si="447"/>
        <v>6.4770304130499472</v>
      </c>
      <c r="BC79" s="176">
        <f t="shared" si="447"/>
        <v>6.1736714466817526</v>
      </c>
      <c r="BD79" s="176">
        <f t="shared" si="447"/>
        <v>5.8807679965949591</v>
      </c>
      <c r="BE79" s="176">
        <f t="shared" si="447"/>
        <v>5.6006892881503472</v>
      </c>
      <c r="BF79" s="176">
        <f t="shared" si="447"/>
        <v>5.3356845839743263</v>
      </c>
      <c r="BG79" s="176">
        <f t="shared" si="447"/>
        <v>5.0813451636293889</v>
      </c>
      <c r="BH79" s="176">
        <f t="shared" si="447"/>
        <v>4.8388903045566591</v>
      </c>
      <c r="BI79" s="176">
        <f t="shared" si="447"/>
        <v>4.6078211809455185</v>
      </c>
      <c r="BJ79" s="176">
        <f t="shared" si="448"/>
        <v>4.3881558643599465</v>
      </c>
      <c r="BK79" s="176">
        <f t="shared" si="448"/>
        <v>4.1789624930638691</v>
      </c>
      <c r="BL79" s="176">
        <f t="shared" si="448"/>
        <v>0</v>
      </c>
      <c r="BM79" s="176">
        <f t="shared" si="448"/>
        <v>0</v>
      </c>
      <c r="BN79" s="176">
        <f t="shared" si="448"/>
        <v>0</v>
      </c>
      <c r="BO79" s="176">
        <f t="shared" si="448"/>
        <v>0</v>
      </c>
      <c r="BP79" s="176">
        <f t="shared" si="448"/>
        <v>0</v>
      </c>
      <c r="BQ79" s="176">
        <f t="shared" si="448"/>
        <v>0</v>
      </c>
      <c r="BR79" s="176">
        <f t="shared" si="448"/>
        <v>0</v>
      </c>
      <c r="BS79" s="176">
        <f t="shared" si="448"/>
        <v>0</v>
      </c>
      <c r="BT79" s="176">
        <f t="shared" si="449"/>
        <v>0</v>
      </c>
      <c r="BU79" s="176">
        <f t="shared" si="449"/>
        <v>0</v>
      </c>
      <c r="BV79" s="176">
        <f t="shared" si="449"/>
        <v>0</v>
      </c>
      <c r="BW79" s="176">
        <f t="shared" si="449"/>
        <v>0</v>
      </c>
      <c r="BX79" s="176">
        <f t="shared" si="449"/>
        <v>0</v>
      </c>
      <c r="BY79" s="176">
        <f t="shared" si="449"/>
        <v>0</v>
      </c>
      <c r="BZ79" s="176">
        <f t="shared" si="449"/>
        <v>0</v>
      </c>
      <c r="CA79" s="176">
        <f t="shared" si="449"/>
        <v>0</v>
      </c>
      <c r="CB79" s="176">
        <f t="shared" si="449"/>
        <v>0</v>
      </c>
      <c r="CC79" s="176">
        <f t="shared" si="449"/>
        <v>0</v>
      </c>
      <c r="CD79" s="176">
        <f t="shared" si="449"/>
        <v>0</v>
      </c>
      <c r="CE79" s="176">
        <f t="shared" si="449"/>
        <v>0</v>
      </c>
      <c r="CF79" s="176">
        <f t="shared" si="449"/>
        <v>0</v>
      </c>
      <c r="CG79" s="176">
        <f t="shared" si="449"/>
        <v>0</v>
      </c>
      <c r="CH79" s="176">
        <f t="shared" si="449"/>
        <v>0</v>
      </c>
      <c r="CJ79" s="176">
        <v>0</v>
      </c>
      <c r="CK79" s="176">
        <f t="shared" si="450"/>
        <v>8.2667158522604893</v>
      </c>
      <c r="CL79" s="176">
        <f t="shared" si="450"/>
        <v>7.8806416209545143</v>
      </c>
      <c r="CM79" s="176">
        <f t="shared" si="450"/>
        <v>7.511542953201741</v>
      </c>
      <c r="CN79" s="176">
        <f t="shared" si="450"/>
        <v>7.1551655746079268</v>
      </c>
      <c r="CO79" s="176">
        <f t="shared" si="450"/>
        <v>6.8143921358319215</v>
      </c>
      <c r="CP79" s="176">
        <f t="shared" si="450"/>
        <v>6.4919593281565771</v>
      </c>
      <c r="CQ79" s="176">
        <f t="shared" si="450"/>
        <v>6.1825030350718064</v>
      </c>
      <c r="CR79" s="176">
        <f t="shared" si="450"/>
        <v>5.8875067587286329</v>
      </c>
      <c r="CS79" s="176">
        <f t="shared" si="450"/>
        <v>5.6063635747814757</v>
      </c>
      <c r="CT79" s="176">
        <f t="shared" si="450"/>
        <v>5.3390954710102507</v>
      </c>
      <c r="CU79" s="176">
        <f t="shared" si="451"/>
        <v>5.0845686456703394</v>
      </c>
      <c r="CV79" s="176">
        <f t="shared" si="451"/>
        <v>4.8425719587136706</v>
      </c>
      <c r="CW79" s="176">
        <f t="shared" si="451"/>
        <v>0</v>
      </c>
      <c r="CX79" s="176">
        <f t="shared" si="451"/>
        <v>0</v>
      </c>
      <c r="CY79" s="176">
        <f t="shared" si="451"/>
        <v>0</v>
      </c>
      <c r="CZ79" s="176">
        <f t="shared" si="451"/>
        <v>0</v>
      </c>
      <c r="DA79" s="176">
        <f t="shared" si="451"/>
        <v>0</v>
      </c>
      <c r="DB79" s="176">
        <f t="shared" si="451"/>
        <v>0</v>
      </c>
      <c r="DC79" s="176">
        <f t="shared" si="451"/>
        <v>0</v>
      </c>
      <c r="DD79" s="176">
        <f t="shared" si="451"/>
        <v>0</v>
      </c>
      <c r="DE79" s="176">
        <f t="shared" si="452"/>
        <v>0</v>
      </c>
      <c r="DF79" s="176">
        <f t="shared" si="452"/>
        <v>0</v>
      </c>
      <c r="DG79" s="176">
        <f t="shared" si="452"/>
        <v>0</v>
      </c>
      <c r="DH79" s="176">
        <f t="shared" si="452"/>
        <v>0</v>
      </c>
      <c r="DI79" s="176">
        <f t="shared" si="452"/>
        <v>0</v>
      </c>
      <c r="DJ79" s="176">
        <f t="shared" si="452"/>
        <v>0</v>
      </c>
      <c r="DK79" s="176">
        <f t="shared" si="452"/>
        <v>0</v>
      </c>
      <c r="DL79" s="176">
        <f t="shared" si="452"/>
        <v>0</v>
      </c>
      <c r="DM79" s="176">
        <f t="shared" si="452"/>
        <v>0</v>
      </c>
      <c r="DN79" s="176">
        <f t="shared" si="452"/>
        <v>0</v>
      </c>
      <c r="DO79" s="176">
        <f t="shared" si="452"/>
        <v>0</v>
      </c>
      <c r="DP79" s="176">
        <f t="shared" si="452"/>
        <v>0</v>
      </c>
      <c r="DQ79" s="176">
        <f t="shared" si="452"/>
        <v>0</v>
      </c>
      <c r="DR79" s="176">
        <f t="shared" si="452"/>
        <v>0</v>
      </c>
      <c r="DS79" s="176">
        <f t="shared" si="452"/>
        <v>0</v>
      </c>
      <c r="DT79" s="187"/>
      <c r="DU79" s="176">
        <v>0</v>
      </c>
      <c r="DV79" s="176">
        <f t="shared" si="453"/>
        <v>6.7943414466102832</v>
      </c>
      <c r="DW79" s="176">
        <f t="shared" si="453"/>
        <v>6.4770304130499472</v>
      </c>
      <c r="DX79" s="176">
        <f t="shared" si="453"/>
        <v>6.1736714466817526</v>
      </c>
      <c r="DY79" s="176">
        <f t="shared" si="453"/>
        <v>5.8807679965949591</v>
      </c>
      <c r="DZ79" s="176">
        <f t="shared" si="453"/>
        <v>5.6006892881503472</v>
      </c>
      <c r="EA79" s="176">
        <f t="shared" si="453"/>
        <v>5.3356845839743263</v>
      </c>
      <c r="EB79" s="176">
        <f t="shared" si="453"/>
        <v>5.0813451636293889</v>
      </c>
      <c r="EC79" s="176">
        <f t="shared" si="453"/>
        <v>4.8388903045566591</v>
      </c>
      <c r="ED79" s="176">
        <f t="shared" si="453"/>
        <v>4.6078211809455185</v>
      </c>
      <c r="EE79" s="176">
        <f t="shared" si="453"/>
        <v>4.3881558643599465</v>
      </c>
      <c r="EF79" s="176">
        <f t="shared" si="454"/>
        <v>4.1789624930638691</v>
      </c>
      <c r="EG79" s="176">
        <f t="shared" si="454"/>
        <v>3.9800675328987061</v>
      </c>
      <c r="EH79" s="176">
        <f t="shared" si="454"/>
        <v>0</v>
      </c>
      <c r="EI79" s="176">
        <f t="shared" si="454"/>
        <v>0</v>
      </c>
      <c r="EJ79" s="176">
        <f t="shared" si="454"/>
        <v>0</v>
      </c>
      <c r="EK79" s="176">
        <f t="shared" si="454"/>
        <v>0</v>
      </c>
      <c r="EL79" s="176">
        <f t="shared" si="454"/>
        <v>0</v>
      </c>
      <c r="EM79" s="176">
        <f t="shared" si="454"/>
        <v>0</v>
      </c>
      <c r="EN79" s="176">
        <f t="shared" si="454"/>
        <v>0</v>
      </c>
      <c r="EO79" s="176">
        <f t="shared" si="454"/>
        <v>0</v>
      </c>
      <c r="EP79" s="176">
        <f t="shared" si="455"/>
        <v>0</v>
      </c>
      <c r="EQ79" s="176">
        <f t="shared" si="455"/>
        <v>0</v>
      </c>
      <c r="ER79" s="176">
        <f t="shared" si="455"/>
        <v>0</v>
      </c>
      <c r="ES79" s="176">
        <f t="shared" si="455"/>
        <v>0</v>
      </c>
      <c r="ET79" s="176">
        <f t="shared" si="455"/>
        <v>0</v>
      </c>
      <c r="EU79" s="176">
        <f t="shared" si="455"/>
        <v>0</v>
      </c>
      <c r="EV79" s="176">
        <f t="shared" si="455"/>
        <v>0</v>
      </c>
      <c r="EW79" s="176">
        <f t="shared" si="455"/>
        <v>0</v>
      </c>
      <c r="EX79" s="176">
        <f t="shared" si="455"/>
        <v>0</v>
      </c>
      <c r="EY79" s="176">
        <f t="shared" si="455"/>
        <v>0</v>
      </c>
      <c r="EZ79" s="176">
        <f t="shared" si="455"/>
        <v>0</v>
      </c>
      <c r="FA79" s="176">
        <f t="shared" si="455"/>
        <v>0</v>
      </c>
      <c r="FB79" s="176">
        <f t="shared" si="455"/>
        <v>0</v>
      </c>
      <c r="FC79" s="176">
        <f t="shared" si="455"/>
        <v>0</v>
      </c>
      <c r="FD79" s="176">
        <f t="shared" si="455"/>
        <v>0</v>
      </c>
      <c r="FF79" s="176">
        <v>0</v>
      </c>
      <c r="FG79" s="176">
        <v>0</v>
      </c>
      <c r="FH79" s="176">
        <f t="shared" si="456"/>
        <v>7.8806416209545143</v>
      </c>
      <c r="FI79" s="176">
        <f t="shared" si="456"/>
        <v>7.511542953201741</v>
      </c>
      <c r="FJ79" s="176">
        <f t="shared" si="456"/>
        <v>7.1551655746079268</v>
      </c>
      <c r="FK79" s="176">
        <f t="shared" si="456"/>
        <v>6.8143921358319215</v>
      </c>
      <c r="FL79" s="176">
        <f t="shared" si="456"/>
        <v>6.4919593281565771</v>
      </c>
      <c r="FM79" s="176">
        <f t="shared" si="456"/>
        <v>6.1825030350718064</v>
      </c>
      <c r="FN79" s="176">
        <f t="shared" si="456"/>
        <v>5.8875067587286329</v>
      </c>
      <c r="FO79" s="176">
        <f t="shared" si="456"/>
        <v>5.6063635747814757</v>
      </c>
      <c r="FP79" s="176">
        <f t="shared" si="456"/>
        <v>5.3390954710102507</v>
      </c>
      <c r="FQ79" s="176">
        <f t="shared" si="456"/>
        <v>5.0845686456703394</v>
      </c>
      <c r="FR79" s="176">
        <f t="shared" si="457"/>
        <v>4.8425719587136706</v>
      </c>
      <c r="FS79" s="176">
        <f t="shared" si="457"/>
        <v>4.612092944263571</v>
      </c>
      <c r="FT79" s="176">
        <f t="shared" si="457"/>
        <v>0</v>
      </c>
      <c r="FU79" s="176">
        <f t="shared" si="457"/>
        <v>0</v>
      </c>
      <c r="FV79" s="176">
        <f t="shared" si="457"/>
        <v>0</v>
      </c>
      <c r="FW79" s="176">
        <f t="shared" si="457"/>
        <v>0</v>
      </c>
      <c r="FX79" s="176">
        <f t="shared" si="457"/>
        <v>0</v>
      </c>
      <c r="FY79" s="176">
        <f t="shared" si="457"/>
        <v>0</v>
      </c>
      <c r="FZ79" s="176">
        <f t="shared" si="457"/>
        <v>0</v>
      </c>
      <c r="GA79" s="176">
        <f t="shared" si="457"/>
        <v>0</v>
      </c>
      <c r="GB79" s="176">
        <f t="shared" si="458"/>
        <v>0</v>
      </c>
      <c r="GC79" s="176">
        <f t="shared" si="458"/>
        <v>0</v>
      </c>
      <c r="GD79" s="176">
        <f t="shared" si="458"/>
        <v>0</v>
      </c>
      <c r="GE79" s="176">
        <f t="shared" si="458"/>
        <v>0</v>
      </c>
      <c r="GF79" s="176">
        <f t="shared" si="458"/>
        <v>0</v>
      </c>
      <c r="GG79" s="176">
        <f t="shared" si="458"/>
        <v>0</v>
      </c>
      <c r="GH79" s="176">
        <f t="shared" si="458"/>
        <v>0</v>
      </c>
      <c r="GI79" s="176">
        <f t="shared" si="458"/>
        <v>0</v>
      </c>
      <c r="GJ79" s="176">
        <f t="shared" si="458"/>
        <v>0</v>
      </c>
      <c r="GK79" s="176">
        <f t="shared" si="458"/>
        <v>0</v>
      </c>
      <c r="GL79" s="176">
        <f t="shared" si="458"/>
        <v>0</v>
      </c>
      <c r="GM79" s="176">
        <f t="shared" si="458"/>
        <v>0</v>
      </c>
      <c r="GN79" s="176">
        <f t="shared" si="458"/>
        <v>0</v>
      </c>
      <c r="GO79" s="176">
        <f t="shared" si="458"/>
        <v>0</v>
      </c>
      <c r="GP79" s="176">
        <f t="shared" si="458"/>
        <v>0</v>
      </c>
      <c r="GQ79" s="187"/>
      <c r="GR79" s="176">
        <v>0</v>
      </c>
      <c r="GS79" s="176">
        <v>0</v>
      </c>
      <c r="GT79" s="176">
        <f t="shared" si="459"/>
        <v>6.4770304130499472</v>
      </c>
      <c r="GU79" s="176">
        <f t="shared" si="459"/>
        <v>6.1736714466817526</v>
      </c>
      <c r="GV79" s="176">
        <f t="shared" si="459"/>
        <v>5.8807679965949591</v>
      </c>
      <c r="GW79" s="176">
        <f t="shared" si="459"/>
        <v>5.6006892881503472</v>
      </c>
      <c r="GX79" s="176">
        <f t="shared" si="459"/>
        <v>5.3356845839743263</v>
      </c>
      <c r="GY79" s="176">
        <f t="shared" si="459"/>
        <v>5.0813451636293889</v>
      </c>
      <c r="GZ79" s="176">
        <f t="shared" si="459"/>
        <v>4.8388903045566591</v>
      </c>
      <c r="HA79" s="176">
        <f t="shared" si="459"/>
        <v>4.6078211809455185</v>
      </c>
      <c r="HB79" s="176">
        <f t="shared" si="459"/>
        <v>4.3881558643599465</v>
      </c>
      <c r="HC79" s="176">
        <f t="shared" si="459"/>
        <v>4.1789624930638691</v>
      </c>
      <c r="HD79" s="176">
        <f t="shared" si="460"/>
        <v>3.9800675328987061</v>
      </c>
      <c r="HE79" s="176">
        <f t="shared" si="460"/>
        <v>3.7906388470168753</v>
      </c>
      <c r="HF79" s="176">
        <f t="shared" si="460"/>
        <v>0</v>
      </c>
      <c r="HG79" s="176">
        <f t="shared" si="460"/>
        <v>0</v>
      </c>
      <c r="HH79" s="176">
        <f t="shared" si="460"/>
        <v>0</v>
      </c>
      <c r="HI79" s="176">
        <f t="shared" si="460"/>
        <v>0</v>
      </c>
      <c r="HJ79" s="176">
        <f t="shared" si="460"/>
        <v>0</v>
      </c>
      <c r="HK79" s="176">
        <f t="shared" si="460"/>
        <v>0</v>
      </c>
      <c r="HL79" s="176">
        <f t="shared" si="460"/>
        <v>0</v>
      </c>
      <c r="HM79" s="176">
        <f t="shared" si="460"/>
        <v>0</v>
      </c>
      <c r="HN79" s="176">
        <f t="shared" si="461"/>
        <v>0</v>
      </c>
      <c r="HO79" s="176">
        <f t="shared" si="461"/>
        <v>0</v>
      </c>
      <c r="HP79" s="176">
        <f t="shared" si="461"/>
        <v>0</v>
      </c>
      <c r="HQ79" s="176">
        <f t="shared" si="461"/>
        <v>0</v>
      </c>
      <c r="HR79" s="176">
        <f t="shared" si="461"/>
        <v>0</v>
      </c>
      <c r="HS79" s="176">
        <f t="shared" si="461"/>
        <v>0</v>
      </c>
      <c r="HT79" s="176">
        <f t="shared" si="461"/>
        <v>0</v>
      </c>
      <c r="HU79" s="176">
        <f t="shared" si="461"/>
        <v>0</v>
      </c>
      <c r="HV79" s="176">
        <f t="shared" si="461"/>
        <v>0</v>
      </c>
      <c r="HW79" s="176">
        <f t="shared" si="461"/>
        <v>0</v>
      </c>
      <c r="HX79" s="176">
        <f t="shared" si="461"/>
        <v>0</v>
      </c>
      <c r="HY79" s="176">
        <f t="shared" si="461"/>
        <v>0</v>
      </c>
      <c r="HZ79" s="176">
        <f t="shared" si="461"/>
        <v>0</v>
      </c>
      <c r="IA79" s="176">
        <f t="shared" si="461"/>
        <v>0</v>
      </c>
      <c r="IB79" s="176">
        <f t="shared" si="461"/>
        <v>0</v>
      </c>
      <c r="IC79" s="176"/>
      <c r="ID79" s="176"/>
    </row>
    <row r="80" spans="1:238" s="144" customFormat="1">
      <c r="A80" s="185" t="s">
        <v>55</v>
      </c>
      <c r="B80" s="226">
        <f t="shared" si="475"/>
        <v>0</v>
      </c>
      <c r="C80" s="329">
        <f t="shared" si="476"/>
        <v>7778.8292016196247</v>
      </c>
      <c r="D80" s="331">
        <f t="shared" si="225"/>
        <v>7778.8292016196247</v>
      </c>
      <c r="E80" s="227">
        <f t="shared" si="477"/>
        <v>0</v>
      </c>
      <c r="F80" s="228">
        <f t="shared" si="478"/>
        <v>0</v>
      </c>
      <c r="G80" s="227">
        <f t="shared" si="479"/>
        <v>0</v>
      </c>
      <c r="H80" s="228">
        <f t="shared" si="480"/>
        <v>0</v>
      </c>
      <c r="I80" s="227">
        <f t="shared" si="226"/>
        <v>0</v>
      </c>
      <c r="J80" s="176">
        <f t="shared" si="227"/>
        <v>7778.8292016196247</v>
      </c>
      <c r="K80" s="228">
        <f t="shared" si="228"/>
        <v>7778.8292016196247</v>
      </c>
      <c r="L80" s="227">
        <f t="shared" si="481"/>
        <v>0</v>
      </c>
      <c r="M80" s="176">
        <f t="shared" si="482"/>
        <v>6223.0633612956999</v>
      </c>
      <c r="N80" s="228">
        <f t="shared" si="229"/>
        <v>6223.0633612956999</v>
      </c>
      <c r="O80" s="330"/>
      <c r="P80" s="176">
        <f t="shared" si="444"/>
        <v>0</v>
      </c>
      <c r="Q80" s="176">
        <f t="shared" si="444"/>
        <v>0</v>
      </c>
      <c r="R80" s="176">
        <f t="shared" si="444"/>
        <v>0</v>
      </c>
      <c r="S80" s="176">
        <f t="shared" si="444"/>
        <v>0</v>
      </c>
      <c r="T80" s="176">
        <f t="shared" si="444"/>
        <v>0</v>
      </c>
      <c r="U80" s="176">
        <f t="shared" si="444"/>
        <v>0</v>
      </c>
      <c r="V80" s="176">
        <f t="shared" si="444"/>
        <v>0</v>
      </c>
      <c r="W80" s="176">
        <f t="shared" si="444"/>
        <v>0</v>
      </c>
      <c r="X80" s="176">
        <f t="shared" si="444"/>
        <v>0</v>
      </c>
      <c r="Y80" s="176">
        <f t="shared" si="444"/>
        <v>0</v>
      </c>
      <c r="Z80" s="176">
        <f t="shared" si="445"/>
        <v>0</v>
      </c>
      <c r="AA80" s="176">
        <f t="shared" si="445"/>
        <v>0</v>
      </c>
      <c r="AB80" s="176">
        <f t="shared" si="445"/>
        <v>0</v>
      </c>
      <c r="AC80" s="176">
        <f t="shared" si="445"/>
        <v>0</v>
      </c>
      <c r="AD80" s="176">
        <f t="shared" si="445"/>
        <v>0</v>
      </c>
      <c r="AE80" s="176">
        <f t="shared" si="445"/>
        <v>0</v>
      </c>
      <c r="AF80" s="176">
        <f t="shared" si="445"/>
        <v>0</v>
      </c>
      <c r="AG80" s="176">
        <f t="shared" si="445"/>
        <v>0</v>
      </c>
      <c r="AH80" s="176">
        <f t="shared" si="445"/>
        <v>0</v>
      </c>
      <c r="AI80" s="176">
        <f t="shared" si="445"/>
        <v>0</v>
      </c>
      <c r="AJ80" s="176">
        <f t="shared" si="446"/>
        <v>0</v>
      </c>
      <c r="AK80" s="176">
        <f t="shared" si="446"/>
        <v>0</v>
      </c>
      <c r="AL80" s="176">
        <f t="shared" si="446"/>
        <v>0</v>
      </c>
      <c r="AM80" s="176">
        <f t="shared" si="446"/>
        <v>0</v>
      </c>
      <c r="AN80" s="176">
        <f t="shared" si="446"/>
        <v>0</v>
      </c>
      <c r="AO80" s="176">
        <f t="shared" si="446"/>
        <v>0</v>
      </c>
      <c r="AP80" s="176">
        <f t="shared" si="446"/>
        <v>0</v>
      </c>
      <c r="AQ80" s="176">
        <f t="shared" si="446"/>
        <v>0</v>
      </c>
      <c r="AR80" s="176">
        <f t="shared" si="446"/>
        <v>0</v>
      </c>
      <c r="AS80" s="176">
        <f t="shared" si="446"/>
        <v>0</v>
      </c>
      <c r="AT80" s="176">
        <f t="shared" si="446"/>
        <v>0</v>
      </c>
      <c r="AU80" s="176">
        <f t="shared" si="446"/>
        <v>0</v>
      </c>
      <c r="AV80" s="176">
        <f t="shared" si="446"/>
        <v>0</v>
      </c>
      <c r="AW80" s="176">
        <f t="shared" si="446"/>
        <v>0</v>
      </c>
      <c r="AX80" s="176">
        <f t="shared" si="446"/>
        <v>0</v>
      </c>
      <c r="AY80" s="187"/>
      <c r="AZ80" s="176">
        <f t="shared" si="447"/>
        <v>0.34907165306853732</v>
      </c>
      <c r="BA80" s="176">
        <f t="shared" si="447"/>
        <v>0.33249692746899373</v>
      </c>
      <c r="BB80" s="176">
        <f t="shared" si="447"/>
        <v>0.31696857280211732</v>
      </c>
      <c r="BC80" s="176">
        <f t="shared" si="447"/>
        <v>0.30212299504742313</v>
      </c>
      <c r="BD80" s="176">
        <f t="shared" si="447"/>
        <v>0.28778908234017841</v>
      </c>
      <c r="BE80" s="176">
        <f t="shared" si="447"/>
        <v>0.27408277824299793</v>
      </c>
      <c r="BF80" s="176">
        <f t="shared" si="447"/>
        <v>0.26111415566261281</v>
      </c>
      <c r="BG80" s="176">
        <f t="shared" si="447"/>
        <v>0.24866746359341643</v>
      </c>
      <c r="BH80" s="176">
        <f t="shared" si="447"/>
        <v>0.23680237021754116</v>
      </c>
      <c r="BI80" s="176">
        <f t="shared" si="447"/>
        <v>0.22549446433182974</v>
      </c>
      <c r="BJ80" s="176">
        <f t="shared" si="448"/>
        <v>0.21474463031036689</v>
      </c>
      <c r="BK80" s="176">
        <f t="shared" si="448"/>
        <v>0.20450726532813923</v>
      </c>
      <c r="BL80" s="176">
        <f t="shared" si="448"/>
        <v>0.19477387708681407</v>
      </c>
      <c r="BM80" s="176">
        <f t="shared" si="448"/>
        <v>0.18550374303112557</v>
      </c>
      <c r="BN80" s="176">
        <f t="shared" si="448"/>
        <v>0.17667481488403097</v>
      </c>
      <c r="BO80" s="176">
        <f t="shared" si="448"/>
        <v>0.16826609374167303</v>
      </c>
      <c r="BP80" s="176">
        <f t="shared" si="448"/>
        <v>0.16025758012915664</v>
      </c>
      <c r="BQ80" s="176">
        <f t="shared" si="448"/>
        <v>0.15263022643338686</v>
      </c>
      <c r="BR80" s="176">
        <f t="shared" si="448"/>
        <v>0.14536589159983557</v>
      </c>
      <c r="BS80" s="176">
        <f t="shared" si="448"/>
        <v>0.13844729798548489</v>
      </c>
      <c r="BT80" s="176">
        <f t="shared" si="449"/>
        <v>0</v>
      </c>
      <c r="BU80" s="176">
        <f t="shared" si="449"/>
        <v>0</v>
      </c>
      <c r="BV80" s="176">
        <f t="shared" si="449"/>
        <v>0</v>
      </c>
      <c r="BW80" s="176">
        <f t="shared" si="449"/>
        <v>0</v>
      </c>
      <c r="BX80" s="176">
        <f t="shared" si="449"/>
        <v>0</v>
      </c>
      <c r="BY80" s="176">
        <f t="shared" si="449"/>
        <v>0</v>
      </c>
      <c r="BZ80" s="176">
        <f t="shared" si="449"/>
        <v>0</v>
      </c>
      <c r="CA80" s="176">
        <f t="shared" si="449"/>
        <v>0</v>
      </c>
      <c r="CB80" s="176">
        <f t="shared" si="449"/>
        <v>0</v>
      </c>
      <c r="CC80" s="176">
        <f t="shared" si="449"/>
        <v>0</v>
      </c>
      <c r="CD80" s="176">
        <f t="shared" si="449"/>
        <v>0</v>
      </c>
      <c r="CE80" s="176">
        <f t="shared" si="449"/>
        <v>0</v>
      </c>
      <c r="CF80" s="176">
        <f t="shared" si="449"/>
        <v>0</v>
      </c>
      <c r="CG80" s="176">
        <f t="shared" si="449"/>
        <v>0</v>
      </c>
      <c r="CH80" s="176">
        <f t="shared" si="449"/>
        <v>0</v>
      </c>
      <c r="CJ80" s="176">
        <v>0</v>
      </c>
      <c r="CK80" s="176">
        <f t="shared" si="450"/>
        <v>0</v>
      </c>
      <c r="CL80" s="176">
        <f t="shared" si="450"/>
        <v>0</v>
      </c>
      <c r="CM80" s="176">
        <f t="shared" si="450"/>
        <v>0</v>
      </c>
      <c r="CN80" s="176">
        <f t="shared" si="450"/>
        <v>0</v>
      </c>
      <c r="CO80" s="176">
        <f t="shared" si="450"/>
        <v>0</v>
      </c>
      <c r="CP80" s="176">
        <f t="shared" si="450"/>
        <v>0</v>
      </c>
      <c r="CQ80" s="176">
        <f t="shared" si="450"/>
        <v>0</v>
      </c>
      <c r="CR80" s="176">
        <f t="shared" si="450"/>
        <v>0</v>
      </c>
      <c r="CS80" s="176">
        <f t="shared" si="450"/>
        <v>0</v>
      </c>
      <c r="CT80" s="176">
        <f t="shared" si="450"/>
        <v>0</v>
      </c>
      <c r="CU80" s="176">
        <f t="shared" si="451"/>
        <v>0</v>
      </c>
      <c r="CV80" s="176">
        <f t="shared" si="451"/>
        <v>0</v>
      </c>
      <c r="CW80" s="176">
        <f t="shared" si="451"/>
        <v>0</v>
      </c>
      <c r="CX80" s="176">
        <f t="shared" si="451"/>
        <v>0</v>
      </c>
      <c r="CY80" s="176">
        <f t="shared" si="451"/>
        <v>0</v>
      </c>
      <c r="CZ80" s="176">
        <f t="shared" si="451"/>
        <v>0</v>
      </c>
      <c r="DA80" s="176">
        <f t="shared" si="451"/>
        <v>0</v>
      </c>
      <c r="DB80" s="176">
        <f t="shared" si="451"/>
        <v>0</v>
      </c>
      <c r="DC80" s="176">
        <f t="shared" si="451"/>
        <v>0</v>
      </c>
      <c r="DD80" s="176">
        <f t="shared" si="451"/>
        <v>0</v>
      </c>
      <c r="DE80" s="176">
        <f t="shared" si="452"/>
        <v>0</v>
      </c>
      <c r="DF80" s="176">
        <f t="shared" si="452"/>
        <v>0</v>
      </c>
      <c r="DG80" s="176">
        <f t="shared" si="452"/>
        <v>0</v>
      </c>
      <c r="DH80" s="176">
        <f t="shared" si="452"/>
        <v>0</v>
      </c>
      <c r="DI80" s="176">
        <f t="shared" si="452"/>
        <v>0</v>
      </c>
      <c r="DJ80" s="176">
        <f t="shared" si="452"/>
        <v>0</v>
      </c>
      <c r="DK80" s="176">
        <f t="shared" si="452"/>
        <v>0</v>
      </c>
      <c r="DL80" s="176">
        <f t="shared" si="452"/>
        <v>0</v>
      </c>
      <c r="DM80" s="176">
        <f t="shared" si="452"/>
        <v>0</v>
      </c>
      <c r="DN80" s="176">
        <f t="shared" si="452"/>
        <v>0</v>
      </c>
      <c r="DO80" s="176">
        <f t="shared" si="452"/>
        <v>0</v>
      </c>
      <c r="DP80" s="176">
        <f t="shared" si="452"/>
        <v>0</v>
      </c>
      <c r="DQ80" s="176">
        <f t="shared" si="452"/>
        <v>0</v>
      </c>
      <c r="DR80" s="176">
        <f t="shared" si="452"/>
        <v>0</v>
      </c>
      <c r="DS80" s="176">
        <f t="shared" si="452"/>
        <v>0</v>
      </c>
      <c r="DT80" s="187"/>
      <c r="DU80" s="176">
        <v>0</v>
      </c>
      <c r="DV80" s="176">
        <f t="shared" si="453"/>
        <v>0.33249692746899373</v>
      </c>
      <c r="DW80" s="176">
        <f t="shared" si="453"/>
        <v>0.31696857280211732</v>
      </c>
      <c r="DX80" s="176">
        <f t="shared" si="453"/>
        <v>0.30212299504742313</v>
      </c>
      <c r="DY80" s="176">
        <f t="shared" si="453"/>
        <v>0.28778908234017841</v>
      </c>
      <c r="DZ80" s="176">
        <f t="shared" si="453"/>
        <v>0.27408277824299793</v>
      </c>
      <c r="EA80" s="176">
        <f t="shared" si="453"/>
        <v>0.26111415566261281</v>
      </c>
      <c r="EB80" s="176">
        <f t="shared" si="453"/>
        <v>0.24866746359341643</v>
      </c>
      <c r="EC80" s="176">
        <f t="shared" si="453"/>
        <v>0.23680237021754116</v>
      </c>
      <c r="ED80" s="176">
        <f t="shared" si="453"/>
        <v>0.22549446433182974</v>
      </c>
      <c r="EE80" s="176">
        <f t="shared" si="453"/>
        <v>0.21474463031036689</v>
      </c>
      <c r="EF80" s="176">
        <f t="shared" si="454"/>
        <v>0.20450726532813923</v>
      </c>
      <c r="EG80" s="176">
        <f t="shared" si="454"/>
        <v>0.19477387708681407</v>
      </c>
      <c r="EH80" s="176">
        <f t="shared" si="454"/>
        <v>0.18550374303112557</v>
      </c>
      <c r="EI80" s="176">
        <f t="shared" si="454"/>
        <v>0.17667481488403097</v>
      </c>
      <c r="EJ80" s="176">
        <f t="shared" si="454"/>
        <v>0.16826609374167303</v>
      </c>
      <c r="EK80" s="176">
        <f t="shared" si="454"/>
        <v>0.16025758012915664</v>
      </c>
      <c r="EL80" s="176">
        <f t="shared" si="454"/>
        <v>0.15263022643338686</v>
      </c>
      <c r="EM80" s="176">
        <f t="shared" si="454"/>
        <v>0.14536589159983557</v>
      </c>
      <c r="EN80" s="176">
        <f t="shared" si="454"/>
        <v>0.13844729798548489</v>
      </c>
      <c r="EO80" s="176">
        <f t="shared" si="454"/>
        <v>0.13185799026532666</v>
      </c>
      <c r="EP80" s="176">
        <f t="shared" si="455"/>
        <v>0</v>
      </c>
      <c r="EQ80" s="176">
        <f t="shared" si="455"/>
        <v>0</v>
      </c>
      <c r="ER80" s="176">
        <f t="shared" si="455"/>
        <v>0</v>
      </c>
      <c r="ES80" s="176">
        <f t="shared" si="455"/>
        <v>0</v>
      </c>
      <c r="ET80" s="176">
        <f t="shared" si="455"/>
        <v>0</v>
      </c>
      <c r="EU80" s="176">
        <f t="shared" si="455"/>
        <v>0</v>
      </c>
      <c r="EV80" s="176">
        <f t="shared" si="455"/>
        <v>0</v>
      </c>
      <c r="EW80" s="176">
        <f t="shared" si="455"/>
        <v>0</v>
      </c>
      <c r="EX80" s="176">
        <f t="shared" si="455"/>
        <v>0</v>
      </c>
      <c r="EY80" s="176">
        <f t="shared" si="455"/>
        <v>0</v>
      </c>
      <c r="EZ80" s="176">
        <f t="shared" si="455"/>
        <v>0</v>
      </c>
      <c r="FA80" s="176">
        <f t="shared" si="455"/>
        <v>0</v>
      </c>
      <c r="FB80" s="176">
        <f t="shared" si="455"/>
        <v>0</v>
      </c>
      <c r="FC80" s="176">
        <f t="shared" si="455"/>
        <v>0</v>
      </c>
      <c r="FD80" s="176">
        <f t="shared" si="455"/>
        <v>0</v>
      </c>
      <c r="FF80" s="176">
        <v>0</v>
      </c>
      <c r="FG80" s="176">
        <v>0</v>
      </c>
      <c r="FH80" s="176">
        <f t="shared" si="456"/>
        <v>0</v>
      </c>
      <c r="FI80" s="176">
        <f t="shared" si="456"/>
        <v>0</v>
      </c>
      <c r="FJ80" s="176">
        <f t="shared" si="456"/>
        <v>0</v>
      </c>
      <c r="FK80" s="176">
        <f t="shared" si="456"/>
        <v>0</v>
      </c>
      <c r="FL80" s="176">
        <f t="shared" si="456"/>
        <v>0</v>
      </c>
      <c r="FM80" s="176">
        <f t="shared" si="456"/>
        <v>0</v>
      </c>
      <c r="FN80" s="176">
        <f t="shared" si="456"/>
        <v>0</v>
      </c>
      <c r="FO80" s="176">
        <f t="shared" si="456"/>
        <v>0</v>
      </c>
      <c r="FP80" s="176">
        <f t="shared" si="456"/>
        <v>0</v>
      </c>
      <c r="FQ80" s="176">
        <f t="shared" si="456"/>
        <v>0</v>
      </c>
      <c r="FR80" s="176">
        <f t="shared" si="457"/>
        <v>0</v>
      </c>
      <c r="FS80" s="176">
        <f t="shared" si="457"/>
        <v>0</v>
      </c>
      <c r="FT80" s="176">
        <f t="shared" si="457"/>
        <v>0</v>
      </c>
      <c r="FU80" s="176">
        <f t="shared" si="457"/>
        <v>0</v>
      </c>
      <c r="FV80" s="176">
        <f t="shared" si="457"/>
        <v>0</v>
      </c>
      <c r="FW80" s="176">
        <f t="shared" si="457"/>
        <v>0</v>
      </c>
      <c r="FX80" s="176">
        <f t="shared" si="457"/>
        <v>0</v>
      </c>
      <c r="FY80" s="176">
        <f t="shared" si="457"/>
        <v>0</v>
      </c>
      <c r="FZ80" s="176">
        <f t="shared" si="457"/>
        <v>0</v>
      </c>
      <c r="GA80" s="176">
        <f t="shared" si="457"/>
        <v>0</v>
      </c>
      <c r="GB80" s="176">
        <f t="shared" si="458"/>
        <v>0</v>
      </c>
      <c r="GC80" s="176">
        <f t="shared" si="458"/>
        <v>0</v>
      </c>
      <c r="GD80" s="176">
        <f t="shared" si="458"/>
        <v>0</v>
      </c>
      <c r="GE80" s="176">
        <f t="shared" si="458"/>
        <v>0</v>
      </c>
      <c r="GF80" s="176">
        <f t="shared" si="458"/>
        <v>0</v>
      </c>
      <c r="GG80" s="176">
        <f t="shared" si="458"/>
        <v>0</v>
      </c>
      <c r="GH80" s="176">
        <f t="shared" si="458"/>
        <v>0</v>
      </c>
      <c r="GI80" s="176">
        <f t="shared" si="458"/>
        <v>0</v>
      </c>
      <c r="GJ80" s="176">
        <f t="shared" si="458"/>
        <v>0</v>
      </c>
      <c r="GK80" s="176">
        <f t="shared" si="458"/>
        <v>0</v>
      </c>
      <c r="GL80" s="176">
        <f t="shared" si="458"/>
        <v>0</v>
      </c>
      <c r="GM80" s="176">
        <f t="shared" si="458"/>
        <v>0</v>
      </c>
      <c r="GN80" s="176">
        <f t="shared" si="458"/>
        <v>0</v>
      </c>
      <c r="GO80" s="176">
        <f t="shared" si="458"/>
        <v>0</v>
      </c>
      <c r="GP80" s="176">
        <f t="shared" si="458"/>
        <v>0</v>
      </c>
      <c r="GQ80" s="187"/>
      <c r="GR80" s="176">
        <v>0</v>
      </c>
      <c r="GS80" s="176">
        <v>0</v>
      </c>
      <c r="GT80" s="176">
        <f t="shared" si="459"/>
        <v>0.31696857280211732</v>
      </c>
      <c r="GU80" s="176">
        <f t="shared" si="459"/>
        <v>0.30212299504742313</v>
      </c>
      <c r="GV80" s="176">
        <f t="shared" si="459"/>
        <v>0.28778908234017841</v>
      </c>
      <c r="GW80" s="176">
        <f t="shared" si="459"/>
        <v>0.27408277824299793</v>
      </c>
      <c r="GX80" s="176">
        <f t="shared" si="459"/>
        <v>0.26111415566261281</v>
      </c>
      <c r="GY80" s="176">
        <f t="shared" si="459"/>
        <v>0.24866746359341643</v>
      </c>
      <c r="GZ80" s="176">
        <f t="shared" si="459"/>
        <v>0.23680237021754116</v>
      </c>
      <c r="HA80" s="176">
        <f t="shared" si="459"/>
        <v>0.22549446433182974</v>
      </c>
      <c r="HB80" s="176">
        <f t="shared" si="459"/>
        <v>0.21474463031036689</v>
      </c>
      <c r="HC80" s="176">
        <f t="shared" si="459"/>
        <v>0.20450726532813923</v>
      </c>
      <c r="HD80" s="176">
        <f t="shared" si="460"/>
        <v>0.19477387708681407</v>
      </c>
      <c r="HE80" s="176">
        <f t="shared" si="460"/>
        <v>0.18550374303112557</v>
      </c>
      <c r="HF80" s="176">
        <f t="shared" si="460"/>
        <v>0.17667481488403097</v>
      </c>
      <c r="HG80" s="176">
        <f t="shared" si="460"/>
        <v>0.16826609374167303</v>
      </c>
      <c r="HH80" s="176">
        <f t="shared" si="460"/>
        <v>0.16025758012915664</v>
      </c>
      <c r="HI80" s="176">
        <f t="shared" si="460"/>
        <v>0.15263022643338686</v>
      </c>
      <c r="HJ80" s="176">
        <f t="shared" si="460"/>
        <v>0.14536589159983557</v>
      </c>
      <c r="HK80" s="176">
        <f t="shared" si="460"/>
        <v>0.13844729798548489</v>
      </c>
      <c r="HL80" s="176">
        <f t="shared" si="460"/>
        <v>0.13185799026532666</v>
      </c>
      <c r="HM80" s="176">
        <f t="shared" si="460"/>
        <v>0.12558229629467971</v>
      </c>
      <c r="HN80" s="176">
        <f t="shared" si="461"/>
        <v>0</v>
      </c>
      <c r="HO80" s="176">
        <f t="shared" si="461"/>
        <v>0</v>
      </c>
      <c r="HP80" s="176">
        <f t="shared" si="461"/>
        <v>0</v>
      </c>
      <c r="HQ80" s="176">
        <f t="shared" si="461"/>
        <v>0</v>
      </c>
      <c r="HR80" s="176">
        <f t="shared" si="461"/>
        <v>0</v>
      </c>
      <c r="HS80" s="176">
        <f t="shared" si="461"/>
        <v>0</v>
      </c>
      <c r="HT80" s="176">
        <f t="shared" si="461"/>
        <v>0</v>
      </c>
      <c r="HU80" s="176">
        <f t="shared" si="461"/>
        <v>0</v>
      </c>
      <c r="HV80" s="176">
        <f t="shared" si="461"/>
        <v>0</v>
      </c>
      <c r="HW80" s="176">
        <f t="shared" si="461"/>
        <v>0</v>
      </c>
      <c r="HX80" s="176">
        <f t="shared" si="461"/>
        <v>0</v>
      </c>
      <c r="HY80" s="176">
        <f t="shared" si="461"/>
        <v>0</v>
      </c>
      <c r="HZ80" s="176">
        <f t="shared" si="461"/>
        <v>0</v>
      </c>
      <c r="IA80" s="176">
        <f t="shared" si="461"/>
        <v>0</v>
      </c>
      <c r="IB80" s="176">
        <f t="shared" si="461"/>
        <v>0</v>
      </c>
      <c r="IC80" s="176"/>
      <c r="ID80" s="176"/>
    </row>
    <row r="81" spans="1:238" s="144" customFormat="1">
      <c r="A81" s="185" t="s">
        <v>56</v>
      </c>
      <c r="B81" s="226">
        <f t="shared" si="475"/>
        <v>0</v>
      </c>
      <c r="C81" s="329">
        <f t="shared" si="476"/>
        <v>954900.86770566728</v>
      </c>
      <c r="D81" s="331">
        <f t="shared" si="225"/>
        <v>954900.86770566728</v>
      </c>
      <c r="E81" s="227">
        <f t="shared" si="477"/>
        <v>0</v>
      </c>
      <c r="F81" s="228">
        <f t="shared" si="478"/>
        <v>0</v>
      </c>
      <c r="G81" s="227">
        <f t="shared" si="479"/>
        <v>0</v>
      </c>
      <c r="H81" s="228">
        <f t="shared" si="480"/>
        <v>0</v>
      </c>
      <c r="I81" s="227">
        <f t="shared" si="226"/>
        <v>0</v>
      </c>
      <c r="J81" s="176">
        <f t="shared" si="227"/>
        <v>954900.86770566728</v>
      </c>
      <c r="K81" s="228">
        <f t="shared" si="228"/>
        <v>954900.86770566728</v>
      </c>
      <c r="L81" s="227">
        <f t="shared" si="481"/>
        <v>0</v>
      </c>
      <c r="M81" s="176">
        <f t="shared" si="482"/>
        <v>763920.69416453387</v>
      </c>
      <c r="N81" s="228">
        <f t="shared" si="229"/>
        <v>763920.69416453387</v>
      </c>
      <c r="O81" s="330"/>
      <c r="P81" s="176">
        <f t="shared" si="444"/>
        <v>0</v>
      </c>
      <c r="Q81" s="176">
        <f t="shared" si="444"/>
        <v>0</v>
      </c>
      <c r="R81" s="176">
        <f t="shared" si="444"/>
        <v>0</v>
      </c>
      <c r="S81" s="176">
        <f t="shared" si="444"/>
        <v>0</v>
      </c>
      <c r="T81" s="176">
        <f t="shared" si="444"/>
        <v>0</v>
      </c>
      <c r="U81" s="176">
        <f t="shared" si="444"/>
        <v>0</v>
      </c>
      <c r="V81" s="176">
        <f t="shared" si="444"/>
        <v>0</v>
      </c>
      <c r="W81" s="176">
        <f t="shared" si="444"/>
        <v>0</v>
      </c>
      <c r="X81" s="176">
        <f t="shared" si="444"/>
        <v>0</v>
      </c>
      <c r="Y81" s="176">
        <f t="shared" si="444"/>
        <v>0</v>
      </c>
      <c r="Z81" s="176">
        <f t="shared" si="445"/>
        <v>0</v>
      </c>
      <c r="AA81" s="176">
        <f t="shared" si="445"/>
        <v>0</v>
      </c>
      <c r="AB81" s="176">
        <f t="shared" si="445"/>
        <v>0</v>
      </c>
      <c r="AC81" s="176">
        <f t="shared" si="445"/>
        <v>0</v>
      </c>
      <c r="AD81" s="176">
        <f t="shared" si="445"/>
        <v>0</v>
      </c>
      <c r="AE81" s="176">
        <f t="shared" si="445"/>
        <v>0</v>
      </c>
      <c r="AF81" s="176">
        <f t="shared" si="445"/>
        <v>0</v>
      </c>
      <c r="AG81" s="176">
        <f t="shared" si="445"/>
        <v>0</v>
      </c>
      <c r="AH81" s="176">
        <f t="shared" si="445"/>
        <v>0</v>
      </c>
      <c r="AI81" s="176">
        <f t="shared" si="445"/>
        <v>0</v>
      </c>
      <c r="AJ81" s="176">
        <f t="shared" si="446"/>
        <v>0</v>
      </c>
      <c r="AK81" s="176">
        <f t="shared" si="446"/>
        <v>0</v>
      </c>
      <c r="AL81" s="176">
        <f t="shared" si="446"/>
        <v>0</v>
      </c>
      <c r="AM81" s="176">
        <f t="shared" si="446"/>
        <v>0</v>
      </c>
      <c r="AN81" s="176">
        <f t="shared" si="446"/>
        <v>0</v>
      </c>
      <c r="AO81" s="176">
        <f t="shared" si="446"/>
        <v>0</v>
      </c>
      <c r="AP81" s="176">
        <f t="shared" si="446"/>
        <v>0</v>
      </c>
      <c r="AQ81" s="176">
        <f t="shared" si="446"/>
        <v>0</v>
      </c>
      <c r="AR81" s="176">
        <f t="shared" si="446"/>
        <v>0</v>
      </c>
      <c r="AS81" s="176">
        <f t="shared" si="446"/>
        <v>0</v>
      </c>
      <c r="AT81" s="176">
        <f t="shared" si="446"/>
        <v>0</v>
      </c>
      <c r="AU81" s="176">
        <f t="shared" si="446"/>
        <v>0</v>
      </c>
      <c r="AV81" s="176">
        <f t="shared" si="446"/>
        <v>0</v>
      </c>
      <c r="AW81" s="176">
        <f t="shared" si="446"/>
        <v>0</v>
      </c>
      <c r="AX81" s="176">
        <f t="shared" si="446"/>
        <v>0</v>
      </c>
      <c r="AY81" s="187"/>
      <c r="AZ81" s="176">
        <f t="shared" si="447"/>
        <v>0.65946554502313315</v>
      </c>
      <c r="BA81" s="176">
        <f t="shared" si="447"/>
        <v>0.62815260295228048</v>
      </c>
      <c r="BB81" s="176">
        <f t="shared" si="447"/>
        <v>0.59881646298306468</v>
      </c>
      <c r="BC81" s="176">
        <f t="shared" si="447"/>
        <v>0.57077022393981447</v>
      </c>
      <c r="BD81" s="176">
        <f t="shared" si="447"/>
        <v>0.54369062159255321</v>
      </c>
      <c r="BE81" s="176">
        <f t="shared" si="447"/>
        <v>0.51779669631319158</v>
      </c>
      <c r="BF81" s="176">
        <f t="shared" si="447"/>
        <v>0.49329639764100525</v>
      </c>
      <c r="BG81" s="176">
        <f t="shared" si="447"/>
        <v>0.46978212916061363</v>
      </c>
      <c r="BH81" s="176">
        <f t="shared" si="447"/>
        <v>0.44736661589538818</v>
      </c>
      <c r="BI81" s="176">
        <f t="shared" si="447"/>
        <v>0.42600374024381871</v>
      </c>
      <c r="BJ81" s="176">
        <f t="shared" si="448"/>
        <v>0.40569517296385016</v>
      </c>
      <c r="BK81" s="176">
        <f t="shared" si="448"/>
        <v>0.38635476127971963</v>
      </c>
      <c r="BL81" s="176">
        <f t="shared" si="448"/>
        <v>0.367966461556548</v>
      </c>
      <c r="BM81" s="176">
        <f t="shared" si="448"/>
        <v>0.35045334081548396</v>
      </c>
      <c r="BN81" s="176">
        <f t="shared" si="448"/>
        <v>0.33377374549082245</v>
      </c>
      <c r="BO81" s="176">
        <f t="shared" si="448"/>
        <v>0.31788800449081106</v>
      </c>
      <c r="BP81" s="176">
        <f t="shared" si="448"/>
        <v>0.30275833484311165</v>
      </c>
      <c r="BQ81" s="176">
        <f t="shared" si="448"/>
        <v>0.28834875183100317</v>
      </c>
      <c r="BR81" s="176">
        <f t="shared" si="448"/>
        <v>0.27462498340659358</v>
      </c>
      <c r="BS81" s="176">
        <f t="shared" si="448"/>
        <v>0.26155438867747788</v>
      </c>
      <c r="BT81" s="176">
        <f t="shared" si="449"/>
        <v>0</v>
      </c>
      <c r="BU81" s="176">
        <f t="shared" si="449"/>
        <v>0</v>
      </c>
      <c r="BV81" s="176">
        <f t="shared" si="449"/>
        <v>0</v>
      </c>
      <c r="BW81" s="176">
        <f t="shared" si="449"/>
        <v>0</v>
      </c>
      <c r="BX81" s="176">
        <f t="shared" si="449"/>
        <v>0</v>
      </c>
      <c r="BY81" s="176">
        <f t="shared" si="449"/>
        <v>0</v>
      </c>
      <c r="BZ81" s="176">
        <f t="shared" si="449"/>
        <v>0</v>
      </c>
      <c r="CA81" s="176">
        <f t="shared" si="449"/>
        <v>0</v>
      </c>
      <c r="CB81" s="176">
        <f t="shared" si="449"/>
        <v>0</v>
      </c>
      <c r="CC81" s="176">
        <f t="shared" si="449"/>
        <v>0</v>
      </c>
      <c r="CD81" s="176">
        <f t="shared" si="449"/>
        <v>0</v>
      </c>
      <c r="CE81" s="176">
        <f t="shared" si="449"/>
        <v>0</v>
      </c>
      <c r="CF81" s="176">
        <f t="shared" si="449"/>
        <v>0</v>
      </c>
      <c r="CG81" s="176">
        <f t="shared" si="449"/>
        <v>0</v>
      </c>
      <c r="CH81" s="176">
        <f t="shared" si="449"/>
        <v>0</v>
      </c>
      <c r="CJ81" s="176">
        <v>0</v>
      </c>
      <c r="CK81" s="176">
        <f t="shared" si="450"/>
        <v>0</v>
      </c>
      <c r="CL81" s="176">
        <f t="shared" si="450"/>
        <v>0</v>
      </c>
      <c r="CM81" s="176">
        <f t="shared" si="450"/>
        <v>0</v>
      </c>
      <c r="CN81" s="176">
        <f t="shared" si="450"/>
        <v>0</v>
      </c>
      <c r="CO81" s="176">
        <f t="shared" si="450"/>
        <v>0</v>
      </c>
      <c r="CP81" s="176">
        <f t="shared" si="450"/>
        <v>0</v>
      </c>
      <c r="CQ81" s="176">
        <f t="shared" si="450"/>
        <v>0</v>
      </c>
      <c r="CR81" s="176">
        <f t="shared" si="450"/>
        <v>0</v>
      </c>
      <c r="CS81" s="176">
        <f t="shared" si="450"/>
        <v>0</v>
      </c>
      <c r="CT81" s="176">
        <f t="shared" si="450"/>
        <v>0</v>
      </c>
      <c r="CU81" s="176">
        <f t="shared" si="451"/>
        <v>0</v>
      </c>
      <c r="CV81" s="176">
        <f t="shared" si="451"/>
        <v>0</v>
      </c>
      <c r="CW81" s="176">
        <f t="shared" si="451"/>
        <v>0</v>
      </c>
      <c r="CX81" s="176">
        <f t="shared" si="451"/>
        <v>0</v>
      </c>
      <c r="CY81" s="176">
        <f t="shared" si="451"/>
        <v>0</v>
      </c>
      <c r="CZ81" s="176">
        <f t="shared" si="451"/>
        <v>0</v>
      </c>
      <c r="DA81" s="176">
        <f t="shared" si="451"/>
        <v>0</v>
      </c>
      <c r="DB81" s="176">
        <f t="shared" si="451"/>
        <v>0</v>
      </c>
      <c r="DC81" s="176">
        <f t="shared" si="451"/>
        <v>0</v>
      </c>
      <c r="DD81" s="176">
        <f t="shared" si="451"/>
        <v>0</v>
      </c>
      <c r="DE81" s="176">
        <f t="shared" si="452"/>
        <v>0</v>
      </c>
      <c r="DF81" s="176">
        <f t="shared" si="452"/>
        <v>0</v>
      </c>
      <c r="DG81" s="176">
        <f t="shared" si="452"/>
        <v>0</v>
      </c>
      <c r="DH81" s="176">
        <f t="shared" si="452"/>
        <v>0</v>
      </c>
      <c r="DI81" s="176">
        <f t="shared" si="452"/>
        <v>0</v>
      </c>
      <c r="DJ81" s="176">
        <f t="shared" si="452"/>
        <v>0</v>
      </c>
      <c r="DK81" s="176">
        <f t="shared" si="452"/>
        <v>0</v>
      </c>
      <c r="DL81" s="176">
        <f t="shared" si="452"/>
        <v>0</v>
      </c>
      <c r="DM81" s="176">
        <f t="shared" si="452"/>
        <v>0</v>
      </c>
      <c r="DN81" s="176">
        <f t="shared" si="452"/>
        <v>0</v>
      </c>
      <c r="DO81" s="176">
        <f t="shared" si="452"/>
        <v>0</v>
      </c>
      <c r="DP81" s="176">
        <f t="shared" si="452"/>
        <v>0</v>
      </c>
      <c r="DQ81" s="176">
        <f t="shared" si="452"/>
        <v>0</v>
      </c>
      <c r="DR81" s="176">
        <f t="shared" si="452"/>
        <v>0</v>
      </c>
      <c r="DS81" s="176">
        <f t="shared" si="452"/>
        <v>0</v>
      </c>
      <c r="DT81" s="187"/>
      <c r="DU81" s="176">
        <v>0</v>
      </c>
      <c r="DV81" s="176">
        <f t="shared" si="453"/>
        <v>0.62815260295228048</v>
      </c>
      <c r="DW81" s="176">
        <f t="shared" si="453"/>
        <v>0.59881646298306468</v>
      </c>
      <c r="DX81" s="176">
        <f t="shared" si="453"/>
        <v>0.57077022393981447</v>
      </c>
      <c r="DY81" s="176">
        <f t="shared" si="453"/>
        <v>0.54369062159255321</v>
      </c>
      <c r="DZ81" s="176">
        <f t="shared" si="453"/>
        <v>0.51779669631319158</v>
      </c>
      <c r="EA81" s="176">
        <f t="shared" si="453"/>
        <v>0.49329639764100525</v>
      </c>
      <c r="EB81" s="176">
        <f t="shared" si="453"/>
        <v>0.46978212916061363</v>
      </c>
      <c r="EC81" s="176">
        <f t="shared" si="453"/>
        <v>0.44736661589538818</v>
      </c>
      <c r="ED81" s="176">
        <f t="shared" si="453"/>
        <v>0.42600374024381871</v>
      </c>
      <c r="EE81" s="176">
        <f t="shared" si="453"/>
        <v>0.40569517296385016</v>
      </c>
      <c r="EF81" s="176">
        <f t="shared" si="454"/>
        <v>0.38635476127971963</v>
      </c>
      <c r="EG81" s="176">
        <f t="shared" si="454"/>
        <v>0.367966461556548</v>
      </c>
      <c r="EH81" s="176">
        <f t="shared" si="454"/>
        <v>0.35045334081548396</v>
      </c>
      <c r="EI81" s="176">
        <f t="shared" si="454"/>
        <v>0.33377374549082245</v>
      </c>
      <c r="EJ81" s="176">
        <f t="shared" si="454"/>
        <v>0.31788800449081106</v>
      </c>
      <c r="EK81" s="176">
        <f t="shared" si="454"/>
        <v>0.30275833484311165</v>
      </c>
      <c r="EL81" s="176">
        <f t="shared" si="454"/>
        <v>0.28834875183100317</v>
      </c>
      <c r="EM81" s="176">
        <f t="shared" si="454"/>
        <v>0.27462498340659358</v>
      </c>
      <c r="EN81" s="176">
        <f t="shared" si="454"/>
        <v>0.26155438867747788</v>
      </c>
      <c r="EO81" s="176">
        <f t="shared" si="454"/>
        <v>0.24910588027296957</v>
      </c>
      <c r="EP81" s="176">
        <f t="shared" si="455"/>
        <v>0</v>
      </c>
      <c r="EQ81" s="176">
        <f t="shared" si="455"/>
        <v>0</v>
      </c>
      <c r="ER81" s="176">
        <f t="shared" si="455"/>
        <v>0</v>
      </c>
      <c r="ES81" s="176">
        <f t="shared" si="455"/>
        <v>0</v>
      </c>
      <c r="ET81" s="176">
        <f t="shared" si="455"/>
        <v>0</v>
      </c>
      <c r="EU81" s="176">
        <f t="shared" si="455"/>
        <v>0</v>
      </c>
      <c r="EV81" s="176">
        <f t="shared" si="455"/>
        <v>0</v>
      </c>
      <c r="EW81" s="176">
        <f t="shared" si="455"/>
        <v>0</v>
      </c>
      <c r="EX81" s="176">
        <f t="shared" si="455"/>
        <v>0</v>
      </c>
      <c r="EY81" s="176">
        <f t="shared" si="455"/>
        <v>0</v>
      </c>
      <c r="EZ81" s="176">
        <f t="shared" si="455"/>
        <v>0</v>
      </c>
      <c r="FA81" s="176">
        <f t="shared" si="455"/>
        <v>0</v>
      </c>
      <c r="FB81" s="176">
        <f t="shared" si="455"/>
        <v>0</v>
      </c>
      <c r="FC81" s="176">
        <f t="shared" si="455"/>
        <v>0</v>
      </c>
      <c r="FD81" s="176">
        <f t="shared" si="455"/>
        <v>0</v>
      </c>
      <c r="FF81" s="176">
        <v>0</v>
      </c>
      <c r="FG81" s="176">
        <v>0</v>
      </c>
      <c r="FH81" s="176">
        <f t="shared" si="456"/>
        <v>0</v>
      </c>
      <c r="FI81" s="176">
        <f t="shared" si="456"/>
        <v>0</v>
      </c>
      <c r="FJ81" s="176">
        <f t="shared" si="456"/>
        <v>0</v>
      </c>
      <c r="FK81" s="176">
        <f t="shared" si="456"/>
        <v>0</v>
      </c>
      <c r="FL81" s="176">
        <f t="shared" si="456"/>
        <v>0</v>
      </c>
      <c r="FM81" s="176">
        <f t="shared" si="456"/>
        <v>0</v>
      </c>
      <c r="FN81" s="176">
        <f t="shared" si="456"/>
        <v>0</v>
      </c>
      <c r="FO81" s="176">
        <f t="shared" si="456"/>
        <v>0</v>
      </c>
      <c r="FP81" s="176">
        <f t="shared" si="456"/>
        <v>0</v>
      </c>
      <c r="FQ81" s="176">
        <f t="shared" si="456"/>
        <v>0</v>
      </c>
      <c r="FR81" s="176">
        <f t="shared" si="457"/>
        <v>0</v>
      </c>
      <c r="FS81" s="176">
        <f t="shared" si="457"/>
        <v>0</v>
      </c>
      <c r="FT81" s="176">
        <f t="shared" si="457"/>
        <v>0</v>
      </c>
      <c r="FU81" s="176">
        <f t="shared" si="457"/>
        <v>0</v>
      </c>
      <c r="FV81" s="176">
        <f t="shared" si="457"/>
        <v>0</v>
      </c>
      <c r="FW81" s="176">
        <f t="shared" si="457"/>
        <v>0</v>
      </c>
      <c r="FX81" s="176">
        <f t="shared" si="457"/>
        <v>0</v>
      </c>
      <c r="FY81" s="176">
        <f t="shared" si="457"/>
        <v>0</v>
      </c>
      <c r="FZ81" s="176">
        <f t="shared" si="457"/>
        <v>0</v>
      </c>
      <c r="GA81" s="176">
        <f t="shared" si="457"/>
        <v>0</v>
      </c>
      <c r="GB81" s="176">
        <f t="shared" si="458"/>
        <v>0</v>
      </c>
      <c r="GC81" s="176">
        <f t="shared" si="458"/>
        <v>0</v>
      </c>
      <c r="GD81" s="176">
        <f t="shared" si="458"/>
        <v>0</v>
      </c>
      <c r="GE81" s="176">
        <f t="shared" si="458"/>
        <v>0</v>
      </c>
      <c r="GF81" s="176">
        <f t="shared" si="458"/>
        <v>0</v>
      </c>
      <c r="GG81" s="176">
        <f t="shared" si="458"/>
        <v>0</v>
      </c>
      <c r="GH81" s="176">
        <f t="shared" si="458"/>
        <v>0</v>
      </c>
      <c r="GI81" s="176">
        <f t="shared" si="458"/>
        <v>0</v>
      </c>
      <c r="GJ81" s="176">
        <f t="shared" si="458"/>
        <v>0</v>
      </c>
      <c r="GK81" s="176">
        <f t="shared" si="458"/>
        <v>0</v>
      </c>
      <c r="GL81" s="176">
        <f t="shared" si="458"/>
        <v>0</v>
      </c>
      <c r="GM81" s="176">
        <f t="shared" si="458"/>
        <v>0</v>
      </c>
      <c r="GN81" s="176">
        <f t="shared" si="458"/>
        <v>0</v>
      </c>
      <c r="GO81" s="176">
        <f t="shared" si="458"/>
        <v>0</v>
      </c>
      <c r="GP81" s="176">
        <f t="shared" si="458"/>
        <v>0</v>
      </c>
      <c r="GQ81" s="187"/>
      <c r="GR81" s="176">
        <v>0</v>
      </c>
      <c r="GS81" s="176">
        <v>0</v>
      </c>
      <c r="GT81" s="176">
        <f t="shared" si="459"/>
        <v>0.59881646298306468</v>
      </c>
      <c r="GU81" s="176">
        <f t="shared" si="459"/>
        <v>0.57077022393981447</v>
      </c>
      <c r="GV81" s="176">
        <f t="shared" si="459"/>
        <v>0.54369062159255321</v>
      </c>
      <c r="GW81" s="176">
        <f t="shared" si="459"/>
        <v>0.51779669631319158</v>
      </c>
      <c r="GX81" s="176">
        <f t="shared" si="459"/>
        <v>0.49329639764100525</v>
      </c>
      <c r="GY81" s="176">
        <f t="shared" si="459"/>
        <v>0.46978212916061363</v>
      </c>
      <c r="GZ81" s="176">
        <f t="shared" si="459"/>
        <v>0.44736661589538818</v>
      </c>
      <c r="HA81" s="176">
        <f t="shared" si="459"/>
        <v>0.42600374024381871</v>
      </c>
      <c r="HB81" s="176">
        <f t="shared" si="459"/>
        <v>0.40569517296385016</v>
      </c>
      <c r="HC81" s="176">
        <f t="shared" si="459"/>
        <v>0.38635476127971963</v>
      </c>
      <c r="HD81" s="176">
        <f t="shared" si="460"/>
        <v>0.367966461556548</v>
      </c>
      <c r="HE81" s="176">
        <f t="shared" si="460"/>
        <v>0.35045334081548396</v>
      </c>
      <c r="HF81" s="176">
        <f t="shared" si="460"/>
        <v>0.33377374549082245</v>
      </c>
      <c r="HG81" s="176">
        <f t="shared" si="460"/>
        <v>0.31788800449081106</v>
      </c>
      <c r="HH81" s="176">
        <f t="shared" si="460"/>
        <v>0.30275833484311165</v>
      </c>
      <c r="HI81" s="176">
        <f t="shared" si="460"/>
        <v>0.28834875183100317</v>
      </c>
      <c r="HJ81" s="176">
        <f t="shared" si="460"/>
        <v>0.27462498340659358</v>
      </c>
      <c r="HK81" s="176">
        <f t="shared" si="460"/>
        <v>0.26155438867747788</v>
      </c>
      <c r="HL81" s="176">
        <f t="shared" si="460"/>
        <v>0.24910588027296957</v>
      </c>
      <c r="HM81" s="176">
        <f t="shared" si="460"/>
        <v>0.23724985040526073</v>
      </c>
      <c r="HN81" s="176">
        <f t="shared" si="461"/>
        <v>0</v>
      </c>
      <c r="HO81" s="176">
        <f t="shared" si="461"/>
        <v>0</v>
      </c>
      <c r="HP81" s="176">
        <f t="shared" si="461"/>
        <v>0</v>
      </c>
      <c r="HQ81" s="176">
        <f t="shared" si="461"/>
        <v>0</v>
      </c>
      <c r="HR81" s="176">
        <f t="shared" si="461"/>
        <v>0</v>
      </c>
      <c r="HS81" s="176">
        <f t="shared" si="461"/>
        <v>0</v>
      </c>
      <c r="HT81" s="176">
        <f t="shared" si="461"/>
        <v>0</v>
      </c>
      <c r="HU81" s="176">
        <f t="shared" si="461"/>
        <v>0</v>
      </c>
      <c r="HV81" s="176">
        <f t="shared" si="461"/>
        <v>0</v>
      </c>
      <c r="HW81" s="176">
        <f t="shared" si="461"/>
        <v>0</v>
      </c>
      <c r="HX81" s="176">
        <f t="shared" si="461"/>
        <v>0</v>
      </c>
      <c r="HY81" s="176">
        <f t="shared" si="461"/>
        <v>0</v>
      </c>
      <c r="HZ81" s="176">
        <f t="shared" si="461"/>
        <v>0</v>
      </c>
      <c r="IA81" s="176">
        <f t="shared" si="461"/>
        <v>0</v>
      </c>
      <c r="IB81" s="176">
        <f t="shared" si="461"/>
        <v>0</v>
      </c>
      <c r="IC81" s="176"/>
      <c r="ID81" s="176"/>
    </row>
    <row r="82" spans="1:238" s="144" customFormat="1">
      <c r="A82" s="185" t="s">
        <v>57</v>
      </c>
      <c r="B82" s="226">
        <f t="shared" si="475"/>
        <v>0</v>
      </c>
      <c r="C82" s="329">
        <f t="shared" si="476"/>
        <v>1574.0689678571475</v>
      </c>
      <c r="D82" s="331">
        <f t="shared" si="225"/>
        <v>1574.0689678571475</v>
      </c>
      <c r="E82" s="227">
        <f t="shared" si="477"/>
        <v>0</v>
      </c>
      <c r="F82" s="228">
        <f t="shared" si="478"/>
        <v>0</v>
      </c>
      <c r="G82" s="227">
        <f t="shared" si="479"/>
        <v>0</v>
      </c>
      <c r="H82" s="228">
        <f t="shared" si="480"/>
        <v>0</v>
      </c>
      <c r="I82" s="227">
        <f t="shared" si="226"/>
        <v>0</v>
      </c>
      <c r="J82" s="176">
        <f t="shared" si="227"/>
        <v>1574.0689678571475</v>
      </c>
      <c r="K82" s="228">
        <f t="shared" si="228"/>
        <v>1574.0689678571475</v>
      </c>
      <c r="L82" s="227">
        <f t="shared" si="481"/>
        <v>0</v>
      </c>
      <c r="M82" s="176">
        <f t="shared" si="482"/>
        <v>1259.2551742857181</v>
      </c>
      <c r="N82" s="228">
        <f t="shared" si="229"/>
        <v>1259.2551742857181</v>
      </c>
      <c r="O82" s="330"/>
      <c r="P82" s="176">
        <f t="shared" ref="P82:Y97" si="483">IF(P$1&gt;VLOOKUP($A82,input,7,FALSE),0,IF(VLOOKUP($A82,input,2,FALSE)="R",(VLOOKUP($A82,input,5,FALSE)*VLOOKUP(P$1,CS_RATE,8,FALSE))/((1+Discount_Rate)^(P$1-1)),IF(VLOOKUP($A82,input,2,FALSE)="C",VLOOKUP($A82,input,5,FALSE)*VLOOKUP(P$1,CS_RATE,6,FALSE)/((1+Discount_Rate)^(P$1-1)),0)))</f>
        <v>0</v>
      </c>
      <c r="Q82" s="176">
        <f t="shared" si="483"/>
        <v>0</v>
      </c>
      <c r="R82" s="176">
        <f t="shared" si="483"/>
        <v>0</v>
      </c>
      <c r="S82" s="176">
        <f t="shared" si="483"/>
        <v>0</v>
      </c>
      <c r="T82" s="176">
        <f t="shared" si="483"/>
        <v>0</v>
      </c>
      <c r="U82" s="176">
        <f t="shared" si="483"/>
        <v>0</v>
      </c>
      <c r="V82" s="176">
        <f t="shared" si="483"/>
        <v>0</v>
      </c>
      <c r="W82" s="176">
        <f t="shared" si="483"/>
        <v>0</v>
      </c>
      <c r="X82" s="176">
        <f t="shared" si="483"/>
        <v>0</v>
      </c>
      <c r="Y82" s="176">
        <f t="shared" si="483"/>
        <v>0</v>
      </c>
      <c r="Z82" s="176">
        <f t="shared" ref="Z82:AO97" si="484">IF(Z$1&gt;VLOOKUP($A82,input,7,FALSE),0,IF(VLOOKUP($A82,input,2,FALSE)="R",(VLOOKUP($A82,input,5,FALSE)*VLOOKUP(Z$1,CS_RATE,8,FALSE))/((1+Discount_Rate)^(Z$1-1)),IF(VLOOKUP($A82,input,2,FALSE)="C",VLOOKUP($A82,input,5,FALSE)*VLOOKUP(Z$1,CS_RATE,6,FALSE)/((1+Discount_Rate)^(Z$1-1)),0)))</f>
        <v>0</v>
      </c>
      <c r="AA82" s="176">
        <f t="shared" si="484"/>
        <v>0</v>
      </c>
      <c r="AB82" s="176">
        <f t="shared" si="484"/>
        <v>0</v>
      </c>
      <c r="AC82" s="176">
        <f t="shared" si="484"/>
        <v>0</v>
      </c>
      <c r="AD82" s="176">
        <f t="shared" si="484"/>
        <v>0</v>
      </c>
      <c r="AE82" s="176">
        <f t="shared" si="484"/>
        <v>0</v>
      </c>
      <c r="AF82" s="176">
        <f t="shared" si="484"/>
        <v>0</v>
      </c>
      <c r="AG82" s="176">
        <f t="shared" si="484"/>
        <v>0</v>
      </c>
      <c r="AH82" s="176">
        <f t="shared" si="484"/>
        <v>0</v>
      </c>
      <c r="AI82" s="176">
        <f t="shared" si="484"/>
        <v>0</v>
      </c>
      <c r="AJ82" s="176">
        <f t="shared" ref="AJ82:AX94" si="485">IF(AJ$1&gt;VLOOKUP($A82,input,7,FALSE),0,IF(VLOOKUP($A82,input,2,FALSE)="R",(VLOOKUP($A82,input,5,FALSE)*VLOOKUP(AJ$1,CS_RATE,8,FALSE))/((1+Discount_Rate)^(AJ$1-1)),IF(VLOOKUP($A82,input,2,FALSE)="C",VLOOKUP($A82,input,5,FALSE)*VLOOKUP(AJ$1,CS_RATE,6,FALSE)/((1+Discount_Rate)^(AJ$1-1)),0)))</f>
        <v>0</v>
      </c>
      <c r="AK82" s="176">
        <f t="shared" si="485"/>
        <v>0</v>
      </c>
      <c r="AL82" s="176">
        <f t="shared" si="485"/>
        <v>0</v>
      </c>
      <c r="AM82" s="176">
        <f t="shared" si="485"/>
        <v>0</v>
      </c>
      <c r="AN82" s="176">
        <f t="shared" si="485"/>
        <v>0</v>
      </c>
      <c r="AO82" s="176">
        <f t="shared" si="485"/>
        <v>0</v>
      </c>
      <c r="AP82" s="176">
        <f t="shared" si="485"/>
        <v>0</v>
      </c>
      <c r="AQ82" s="176">
        <f t="shared" si="485"/>
        <v>0</v>
      </c>
      <c r="AR82" s="176">
        <f t="shared" si="485"/>
        <v>0</v>
      </c>
      <c r="AS82" s="176">
        <f t="shared" si="485"/>
        <v>0</v>
      </c>
      <c r="AT82" s="176">
        <f t="shared" si="485"/>
        <v>0</v>
      </c>
      <c r="AU82" s="176">
        <f t="shared" si="485"/>
        <v>0</v>
      </c>
      <c r="AV82" s="176">
        <f t="shared" si="485"/>
        <v>0</v>
      </c>
      <c r="AW82" s="176">
        <f t="shared" si="485"/>
        <v>0</v>
      </c>
      <c r="AX82" s="176">
        <f t="shared" si="485"/>
        <v>0</v>
      </c>
      <c r="AY82" s="187"/>
      <c r="AZ82" s="176">
        <f t="shared" ref="AZ82:BI97" si="486">IF(AZ$1&gt;VLOOKUP($A82,input,7,FALSE),0,IF(VLOOKUP($A82,input,2,FALSE)="R",(VLOOKUP($A82,input,6,FALSE)*VLOOKUP(AZ$1,CS_RATE,9,FALSE))/((1+Discount_Rate)^(AZ$1-1)),IF(VLOOKUP($A82,input,2,FALSE)="C",VLOOKUP($A82,input,6,FALSE)*VLOOKUP(AZ$1,CS_RATE,7,FALSE)/((1+Discount_Rate)^(AZ$1-1)),0)))</f>
        <v>0.34907165306853732</v>
      </c>
      <c r="BA82" s="176">
        <f t="shared" si="486"/>
        <v>0.33249692746899373</v>
      </c>
      <c r="BB82" s="176">
        <f t="shared" si="486"/>
        <v>0.31696857280211732</v>
      </c>
      <c r="BC82" s="176">
        <f t="shared" si="486"/>
        <v>0.30212299504742313</v>
      </c>
      <c r="BD82" s="176">
        <f t="shared" si="486"/>
        <v>0.28778908234017841</v>
      </c>
      <c r="BE82" s="176">
        <f t="shared" si="486"/>
        <v>0.27408277824299793</v>
      </c>
      <c r="BF82" s="176">
        <f t="shared" si="486"/>
        <v>0.26111415566261281</v>
      </c>
      <c r="BG82" s="176">
        <f t="shared" si="486"/>
        <v>0.24866746359341643</v>
      </c>
      <c r="BH82" s="176">
        <f t="shared" si="486"/>
        <v>0.23680237021754116</v>
      </c>
      <c r="BI82" s="176">
        <f t="shared" si="486"/>
        <v>0.22549446433182974</v>
      </c>
      <c r="BJ82" s="176">
        <f t="shared" ref="BJ82:BY97" si="487">IF(BJ$1&gt;VLOOKUP($A82,input,7,FALSE),0,IF(VLOOKUP($A82,input,2,FALSE)="R",(VLOOKUP($A82,input,6,FALSE)*VLOOKUP(BJ$1,CS_RATE,9,FALSE))/((1+Discount_Rate)^(BJ$1-1)),IF(VLOOKUP($A82,input,2,FALSE)="C",VLOOKUP($A82,input,6,FALSE)*VLOOKUP(BJ$1,CS_RATE,7,FALSE)/((1+Discount_Rate)^(BJ$1-1)),0)))</f>
        <v>0.21474463031036689</v>
      </c>
      <c r="BK82" s="176">
        <f t="shared" si="487"/>
        <v>0.20450726532813923</v>
      </c>
      <c r="BL82" s="176">
        <f t="shared" si="487"/>
        <v>0.19477387708681407</v>
      </c>
      <c r="BM82" s="176">
        <f t="shared" si="487"/>
        <v>0.18550374303112557</v>
      </c>
      <c r="BN82" s="176">
        <f t="shared" si="487"/>
        <v>0.17667481488403097</v>
      </c>
      <c r="BO82" s="176">
        <f t="shared" si="487"/>
        <v>0.16826609374167303</v>
      </c>
      <c r="BP82" s="176">
        <f t="shared" si="487"/>
        <v>0.16025758012915664</v>
      </c>
      <c r="BQ82" s="176">
        <f t="shared" si="487"/>
        <v>0.15263022643338686</v>
      </c>
      <c r="BR82" s="176">
        <f t="shared" si="487"/>
        <v>0.14536589159983557</v>
      </c>
      <c r="BS82" s="176">
        <f t="shared" si="487"/>
        <v>0.13844729798548489</v>
      </c>
      <c r="BT82" s="176">
        <f t="shared" ref="BT82:CH94" si="488">IF(BT$1&gt;VLOOKUP($A82,input,7,FALSE),0,IF(VLOOKUP($A82,input,2,FALSE)="R",(VLOOKUP($A82,input,6,FALSE)*VLOOKUP(BT$1,CS_RATE,9,FALSE))/((1+Discount_Rate)^(BT$1-1)),IF(VLOOKUP($A82,input,2,FALSE)="C",VLOOKUP($A82,input,6,FALSE)*VLOOKUP(BT$1,CS_RATE,7,FALSE)/((1+Discount_Rate)^(BT$1-1)),0)))</f>
        <v>0</v>
      </c>
      <c r="BU82" s="176">
        <f t="shared" si="488"/>
        <v>0</v>
      </c>
      <c r="BV82" s="176">
        <f t="shared" si="488"/>
        <v>0</v>
      </c>
      <c r="BW82" s="176">
        <f t="shared" si="488"/>
        <v>0</v>
      </c>
      <c r="BX82" s="176">
        <f t="shared" si="488"/>
        <v>0</v>
      </c>
      <c r="BY82" s="176">
        <f t="shared" si="488"/>
        <v>0</v>
      </c>
      <c r="BZ82" s="176">
        <f t="shared" si="488"/>
        <v>0</v>
      </c>
      <c r="CA82" s="176">
        <f t="shared" si="488"/>
        <v>0</v>
      </c>
      <c r="CB82" s="176">
        <f t="shared" si="488"/>
        <v>0</v>
      </c>
      <c r="CC82" s="176">
        <f t="shared" si="488"/>
        <v>0</v>
      </c>
      <c r="CD82" s="176">
        <f t="shared" si="488"/>
        <v>0</v>
      </c>
      <c r="CE82" s="176">
        <f t="shared" si="488"/>
        <v>0</v>
      </c>
      <c r="CF82" s="176">
        <f t="shared" si="488"/>
        <v>0</v>
      </c>
      <c r="CG82" s="176">
        <f t="shared" si="488"/>
        <v>0</v>
      </c>
      <c r="CH82" s="176">
        <f t="shared" si="488"/>
        <v>0</v>
      </c>
      <c r="CJ82" s="176">
        <v>0</v>
      </c>
      <c r="CK82" s="176">
        <f t="shared" ref="CK82:CT97" si="489">IF(CK$1-1&gt;VLOOKUP($A82,input,7,FALSE),0,IF(VLOOKUP($A82,input,2,FALSE)="R",(VLOOKUP($A82,input,19,FALSE)*VLOOKUP(CK$1,CS_RATE,8,FALSE))/((1+Discount_Rate)^(CK$1-1)),IF(VLOOKUP($A82,input,2,FALSE)="C",VLOOKUP($A82,input,19,FALSE)*VLOOKUP(CK$1,CS_RATE,6,FALSE)/((1+Discount_Rate)^(CK$1-1)),0)))</f>
        <v>0</v>
      </c>
      <c r="CL82" s="176">
        <f t="shared" si="489"/>
        <v>0</v>
      </c>
      <c r="CM82" s="176">
        <f t="shared" si="489"/>
        <v>0</v>
      </c>
      <c r="CN82" s="176">
        <f t="shared" si="489"/>
        <v>0</v>
      </c>
      <c r="CO82" s="176">
        <f t="shared" si="489"/>
        <v>0</v>
      </c>
      <c r="CP82" s="176">
        <f t="shared" si="489"/>
        <v>0</v>
      </c>
      <c r="CQ82" s="176">
        <f t="shared" si="489"/>
        <v>0</v>
      </c>
      <c r="CR82" s="176">
        <f t="shared" si="489"/>
        <v>0</v>
      </c>
      <c r="CS82" s="176">
        <f t="shared" si="489"/>
        <v>0</v>
      </c>
      <c r="CT82" s="176">
        <f t="shared" si="489"/>
        <v>0</v>
      </c>
      <c r="CU82" s="176">
        <f t="shared" ref="CU82:DJ97" si="490">IF(CU$1-1&gt;VLOOKUP($A82,input,7,FALSE),0,IF(VLOOKUP($A82,input,2,FALSE)="R",(VLOOKUP($A82,input,19,FALSE)*VLOOKUP(CU$1,CS_RATE,8,FALSE))/((1+Discount_Rate)^(CU$1-1)),IF(VLOOKUP($A82,input,2,FALSE)="C",VLOOKUP($A82,input,19,FALSE)*VLOOKUP(CU$1,CS_RATE,6,FALSE)/((1+Discount_Rate)^(CU$1-1)),0)))</f>
        <v>0</v>
      </c>
      <c r="CV82" s="176">
        <f t="shared" si="490"/>
        <v>0</v>
      </c>
      <c r="CW82" s="176">
        <f t="shared" si="490"/>
        <v>0</v>
      </c>
      <c r="CX82" s="176">
        <f t="shared" si="490"/>
        <v>0</v>
      </c>
      <c r="CY82" s="176">
        <f t="shared" si="490"/>
        <v>0</v>
      </c>
      <c r="CZ82" s="176">
        <f t="shared" si="490"/>
        <v>0</v>
      </c>
      <c r="DA82" s="176">
        <f t="shared" si="490"/>
        <v>0</v>
      </c>
      <c r="DB82" s="176">
        <f t="shared" si="490"/>
        <v>0</v>
      </c>
      <c r="DC82" s="176">
        <f t="shared" si="490"/>
        <v>0</v>
      </c>
      <c r="DD82" s="176">
        <f t="shared" si="490"/>
        <v>0</v>
      </c>
      <c r="DE82" s="176">
        <f t="shared" ref="DE82:DS94" si="491">IF(DE$1-1&gt;VLOOKUP($A82,input,7,FALSE),0,IF(VLOOKUP($A82,input,2,FALSE)="R",(VLOOKUP($A82,input,19,FALSE)*VLOOKUP(DE$1,CS_RATE,8,FALSE))/((1+Discount_Rate)^(DE$1-1)),IF(VLOOKUP($A82,input,2,FALSE)="C",VLOOKUP($A82,input,19,FALSE)*VLOOKUP(DE$1,CS_RATE,6,FALSE)/((1+Discount_Rate)^(DE$1-1)),0)))</f>
        <v>0</v>
      </c>
      <c r="DF82" s="176">
        <f t="shared" si="491"/>
        <v>0</v>
      </c>
      <c r="DG82" s="176">
        <f t="shared" si="491"/>
        <v>0</v>
      </c>
      <c r="DH82" s="176">
        <f t="shared" si="491"/>
        <v>0</v>
      </c>
      <c r="DI82" s="176">
        <f t="shared" si="491"/>
        <v>0</v>
      </c>
      <c r="DJ82" s="176">
        <f t="shared" si="491"/>
        <v>0</v>
      </c>
      <c r="DK82" s="176">
        <f t="shared" si="491"/>
        <v>0</v>
      </c>
      <c r="DL82" s="176">
        <f t="shared" si="491"/>
        <v>0</v>
      </c>
      <c r="DM82" s="176">
        <f t="shared" si="491"/>
        <v>0</v>
      </c>
      <c r="DN82" s="176">
        <f t="shared" si="491"/>
        <v>0</v>
      </c>
      <c r="DO82" s="176">
        <f t="shared" si="491"/>
        <v>0</v>
      </c>
      <c r="DP82" s="176">
        <f t="shared" si="491"/>
        <v>0</v>
      </c>
      <c r="DQ82" s="176">
        <f t="shared" si="491"/>
        <v>0</v>
      </c>
      <c r="DR82" s="176">
        <f t="shared" si="491"/>
        <v>0</v>
      </c>
      <c r="DS82" s="176">
        <f t="shared" si="491"/>
        <v>0</v>
      </c>
      <c r="DT82" s="187"/>
      <c r="DU82" s="176">
        <v>0</v>
      </c>
      <c r="DV82" s="176">
        <f t="shared" ref="DV82:EE97" si="492">IF(DV$1-1&gt;VLOOKUP($A82,input,7,FALSE),0,IF(VLOOKUP($A82,input,2,FALSE)="R",(VLOOKUP($A82,input,20,FALSE)*VLOOKUP(DV$1,CS_RATE,9,FALSE))/((1+Discount_Rate)^(DV$1-1)),IF(VLOOKUP($A82,input,2,FALSE)="C",VLOOKUP($A82,input,20,FALSE)*VLOOKUP(DV$1,CS_RATE,7,FALSE)/((1+Discount_Rate)^(DV$1-1)),0)))</f>
        <v>0.33249692746899373</v>
      </c>
      <c r="DW82" s="176">
        <f t="shared" si="492"/>
        <v>0.31696857280211732</v>
      </c>
      <c r="DX82" s="176">
        <f t="shared" si="492"/>
        <v>0.30212299504742313</v>
      </c>
      <c r="DY82" s="176">
        <f t="shared" si="492"/>
        <v>0.28778908234017841</v>
      </c>
      <c r="DZ82" s="176">
        <f t="shared" si="492"/>
        <v>0.27408277824299793</v>
      </c>
      <c r="EA82" s="176">
        <f t="shared" si="492"/>
        <v>0.26111415566261281</v>
      </c>
      <c r="EB82" s="176">
        <f t="shared" si="492"/>
        <v>0.24866746359341643</v>
      </c>
      <c r="EC82" s="176">
        <f t="shared" si="492"/>
        <v>0.23680237021754116</v>
      </c>
      <c r="ED82" s="176">
        <f t="shared" si="492"/>
        <v>0.22549446433182974</v>
      </c>
      <c r="EE82" s="176">
        <f t="shared" si="492"/>
        <v>0.21474463031036689</v>
      </c>
      <c r="EF82" s="176">
        <f t="shared" ref="EF82:EU97" si="493">IF(EF$1-1&gt;VLOOKUP($A82,input,7,FALSE),0,IF(VLOOKUP($A82,input,2,FALSE)="R",(VLOOKUP($A82,input,20,FALSE)*VLOOKUP(EF$1,CS_RATE,9,FALSE))/((1+Discount_Rate)^(EF$1-1)),IF(VLOOKUP($A82,input,2,FALSE)="C",VLOOKUP($A82,input,20,FALSE)*VLOOKUP(EF$1,CS_RATE,7,FALSE)/((1+Discount_Rate)^(EF$1-1)),0)))</f>
        <v>0.20450726532813923</v>
      </c>
      <c r="EG82" s="176">
        <f t="shared" si="493"/>
        <v>0.19477387708681407</v>
      </c>
      <c r="EH82" s="176">
        <f t="shared" si="493"/>
        <v>0.18550374303112557</v>
      </c>
      <c r="EI82" s="176">
        <f t="shared" si="493"/>
        <v>0.17667481488403097</v>
      </c>
      <c r="EJ82" s="176">
        <f t="shared" si="493"/>
        <v>0.16826609374167303</v>
      </c>
      <c r="EK82" s="176">
        <f t="shared" si="493"/>
        <v>0.16025758012915664</v>
      </c>
      <c r="EL82" s="176">
        <f t="shared" si="493"/>
        <v>0.15263022643338686</v>
      </c>
      <c r="EM82" s="176">
        <f t="shared" si="493"/>
        <v>0.14536589159983557</v>
      </c>
      <c r="EN82" s="176">
        <f t="shared" si="493"/>
        <v>0.13844729798548489</v>
      </c>
      <c r="EO82" s="176">
        <f t="shared" si="493"/>
        <v>0.13185799026532666</v>
      </c>
      <c r="EP82" s="176">
        <f t="shared" ref="EP82:FD94" si="494">IF(EP$1-1&gt;VLOOKUP($A82,input,7,FALSE),0,IF(VLOOKUP($A82,input,2,FALSE)="R",(VLOOKUP($A82,input,20,FALSE)*VLOOKUP(EP$1,CS_RATE,9,FALSE))/((1+Discount_Rate)^(EP$1-1)),IF(VLOOKUP($A82,input,2,FALSE)="C",VLOOKUP($A82,input,20,FALSE)*VLOOKUP(EP$1,CS_RATE,7,FALSE)/((1+Discount_Rate)^(EP$1-1)),0)))</f>
        <v>0</v>
      </c>
      <c r="EQ82" s="176">
        <f t="shared" si="494"/>
        <v>0</v>
      </c>
      <c r="ER82" s="176">
        <f t="shared" si="494"/>
        <v>0</v>
      </c>
      <c r="ES82" s="176">
        <f t="shared" si="494"/>
        <v>0</v>
      </c>
      <c r="ET82" s="176">
        <f t="shared" si="494"/>
        <v>0</v>
      </c>
      <c r="EU82" s="176">
        <f t="shared" si="494"/>
        <v>0</v>
      </c>
      <c r="EV82" s="176">
        <f t="shared" si="494"/>
        <v>0</v>
      </c>
      <c r="EW82" s="176">
        <f t="shared" si="494"/>
        <v>0</v>
      </c>
      <c r="EX82" s="176">
        <f t="shared" si="494"/>
        <v>0</v>
      </c>
      <c r="EY82" s="176">
        <f t="shared" si="494"/>
        <v>0</v>
      </c>
      <c r="EZ82" s="176">
        <f t="shared" si="494"/>
        <v>0</v>
      </c>
      <c r="FA82" s="176">
        <f t="shared" si="494"/>
        <v>0</v>
      </c>
      <c r="FB82" s="176">
        <f t="shared" si="494"/>
        <v>0</v>
      </c>
      <c r="FC82" s="176">
        <f t="shared" si="494"/>
        <v>0</v>
      </c>
      <c r="FD82" s="176">
        <f t="shared" si="494"/>
        <v>0</v>
      </c>
      <c r="FF82" s="176">
        <v>0</v>
      </c>
      <c r="FG82" s="176">
        <v>0</v>
      </c>
      <c r="FH82" s="176">
        <f t="shared" ref="FH82:FQ97" si="495">IF(FH$1-2&gt;VLOOKUP($A82,input,7,FALSE),0,IF(VLOOKUP($A82,input,2,FALSE)="R",(VLOOKUP($A82,input,33,FALSE)*VLOOKUP(FH$1,CS_RATE,8,FALSE))/((1+Discount_Rate)^(FH$1-1)),IF(VLOOKUP($A82,input,2,FALSE)="C",VLOOKUP($A82,input,33,FALSE)*VLOOKUP(FH$1,CS_RATE,6,FALSE)/((1+Discount_Rate)^(FH$1-1)),0)))</f>
        <v>0</v>
      </c>
      <c r="FI82" s="176">
        <f t="shared" si="495"/>
        <v>0</v>
      </c>
      <c r="FJ82" s="176">
        <f t="shared" si="495"/>
        <v>0</v>
      </c>
      <c r="FK82" s="176">
        <f t="shared" si="495"/>
        <v>0</v>
      </c>
      <c r="FL82" s="176">
        <f t="shared" si="495"/>
        <v>0</v>
      </c>
      <c r="FM82" s="176">
        <f t="shared" si="495"/>
        <v>0</v>
      </c>
      <c r="FN82" s="176">
        <f t="shared" si="495"/>
        <v>0</v>
      </c>
      <c r="FO82" s="176">
        <f t="shared" si="495"/>
        <v>0</v>
      </c>
      <c r="FP82" s="176">
        <f t="shared" si="495"/>
        <v>0</v>
      </c>
      <c r="FQ82" s="176">
        <f t="shared" si="495"/>
        <v>0</v>
      </c>
      <c r="FR82" s="176">
        <f t="shared" ref="FR82:GG97" si="496">IF(FR$1-2&gt;VLOOKUP($A82,input,7,FALSE),0,IF(VLOOKUP($A82,input,2,FALSE)="R",(VLOOKUP($A82,input,33,FALSE)*VLOOKUP(FR$1,CS_RATE,8,FALSE))/((1+Discount_Rate)^(FR$1-1)),IF(VLOOKUP($A82,input,2,FALSE)="C",VLOOKUP($A82,input,33,FALSE)*VLOOKUP(FR$1,CS_RATE,6,FALSE)/((1+Discount_Rate)^(FR$1-1)),0)))</f>
        <v>0</v>
      </c>
      <c r="FS82" s="176">
        <f t="shared" si="496"/>
        <v>0</v>
      </c>
      <c r="FT82" s="176">
        <f t="shared" si="496"/>
        <v>0</v>
      </c>
      <c r="FU82" s="176">
        <f t="shared" si="496"/>
        <v>0</v>
      </c>
      <c r="FV82" s="176">
        <f t="shared" si="496"/>
        <v>0</v>
      </c>
      <c r="FW82" s="176">
        <f t="shared" si="496"/>
        <v>0</v>
      </c>
      <c r="FX82" s="176">
        <f t="shared" si="496"/>
        <v>0</v>
      </c>
      <c r="FY82" s="176">
        <f t="shared" si="496"/>
        <v>0</v>
      </c>
      <c r="FZ82" s="176">
        <f t="shared" si="496"/>
        <v>0</v>
      </c>
      <c r="GA82" s="176">
        <f t="shared" si="496"/>
        <v>0</v>
      </c>
      <c r="GB82" s="176">
        <f t="shared" ref="GB82:GP94" si="497">IF(GB$1-2&gt;VLOOKUP($A82,input,7,FALSE),0,IF(VLOOKUP($A82,input,2,FALSE)="R",(VLOOKUP($A82,input,33,FALSE)*VLOOKUP(GB$1,CS_RATE,8,FALSE))/((1+Discount_Rate)^(GB$1-1)),IF(VLOOKUP($A82,input,2,FALSE)="C",VLOOKUP($A82,input,33,FALSE)*VLOOKUP(GB$1,CS_RATE,6,FALSE)/((1+Discount_Rate)^(GB$1-1)),0)))</f>
        <v>0</v>
      </c>
      <c r="GC82" s="176">
        <f t="shared" si="497"/>
        <v>0</v>
      </c>
      <c r="GD82" s="176">
        <f t="shared" si="497"/>
        <v>0</v>
      </c>
      <c r="GE82" s="176">
        <f t="shared" si="497"/>
        <v>0</v>
      </c>
      <c r="GF82" s="176">
        <f t="shared" si="497"/>
        <v>0</v>
      </c>
      <c r="GG82" s="176">
        <f t="shared" si="497"/>
        <v>0</v>
      </c>
      <c r="GH82" s="176">
        <f t="shared" si="497"/>
        <v>0</v>
      </c>
      <c r="GI82" s="176">
        <f t="shared" si="497"/>
        <v>0</v>
      </c>
      <c r="GJ82" s="176">
        <f t="shared" si="497"/>
        <v>0</v>
      </c>
      <c r="GK82" s="176">
        <f t="shared" si="497"/>
        <v>0</v>
      </c>
      <c r="GL82" s="176">
        <f t="shared" si="497"/>
        <v>0</v>
      </c>
      <c r="GM82" s="176">
        <f t="shared" si="497"/>
        <v>0</v>
      </c>
      <c r="GN82" s="176">
        <f t="shared" si="497"/>
        <v>0</v>
      </c>
      <c r="GO82" s="176">
        <f t="shared" si="497"/>
        <v>0</v>
      </c>
      <c r="GP82" s="176">
        <f t="shared" si="497"/>
        <v>0</v>
      </c>
      <c r="GQ82" s="187"/>
      <c r="GR82" s="176">
        <v>0</v>
      </c>
      <c r="GS82" s="176">
        <v>0</v>
      </c>
      <c r="GT82" s="176">
        <f t="shared" ref="GT82:HC97" si="498">IF(GT$1-2&gt;VLOOKUP($A82,input,7,FALSE),0,IF(VLOOKUP($A82,input,2,FALSE)="R",(VLOOKUP($A82,input,34,FALSE)*VLOOKUP(GT$1,CS_RATE,9,FALSE))/((1+Discount_Rate)^(GT$1-1)),IF(VLOOKUP($A82,input,2,FALSE)="C",VLOOKUP($A82,input,34,FALSE)*VLOOKUP(GT$1,CS_RATE,7,FALSE)/((1+Discount_Rate)^(GT$1-1)),0)))</f>
        <v>0.31696857280211732</v>
      </c>
      <c r="GU82" s="176">
        <f t="shared" si="498"/>
        <v>0.30212299504742313</v>
      </c>
      <c r="GV82" s="176">
        <f t="shared" si="498"/>
        <v>0.28778908234017841</v>
      </c>
      <c r="GW82" s="176">
        <f t="shared" si="498"/>
        <v>0.27408277824299793</v>
      </c>
      <c r="GX82" s="176">
        <f t="shared" si="498"/>
        <v>0.26111415566261281</v>
      </c>
      <c r="GY82" s="176">
        <f t="shared" si="498"/>
        <v>0.24866746359341643</v>
      </c>
      <c r="GZ82" s="176">
        <f t="shared" si="498"/>
        <v>0.23680237021754116</v>
      </c>
      <c r="HA82" s="176">
        <f t="shared" si="498"/>
        <v>0.22549446433182974</v>
      </c>
      <c r="HB82" s="176">
        <f t="shared" si="498"/>
        <v>0.21474463031036689</v>
      </c>
      <c r="HC82" s="176">
        <f t="shared" si="498"/>
        <v>0.20450726532813923</v>
      </c>
      <c r="HD82" s="176">
        <f t="shared" ref="HD82:HS97" si="499">IF(HD$1-2&gt;VLOOKUP($A82,input,7,FALSE),0,IF(VLOOKUP($A82,input,2,FALSE)="R",(VLOOKUP($A82,input,34,FALSE)*VLOOKUP(HD$1,CS_RATE,9,FALSE))/((1+Discount_Rate)^(HD$1-1)),IF(VLOOKUP($A82,input,2,FALSE)="C",VLOOKUP($A82,input,34,FALSE)*VLOOKUP(HD$1,CS_RATE,7,FALSE)/((1+Discount_Rate)^(HD$1-1)),0)))</f>
        <v>0.19477387708681407</v>
      </c>
      <c r="HE82" s="176">
        <f t="shared" si="499"/>
        <v>0.18550374303112557</v>
      </c>
      <c r="HF82" s="176">
        <f t="shared" si="499"/>
        <v>0.17667481488403097</v>
      </c>
      <c r="HG82" s="176">
        <f t="shared" si="499"/>
        <v>0.16826609374167303</v>
      </c>
      <c r="HH82" s="176">
        <f t="shared" si="499"/>
        <v>0.16025758012915664</v>
      </c>
      <c r="HI82" s="176">
        <f t="shared" si="499"/>
        <v>0.15263022643338686</v>
      </c>
      <c r="HJ82" s="176">
        <f t="shared" si="499"/>
        <v>0.14536589159983557</v>
      </c>
      <c r="HK82" s="176">
        <f t="shared" si="499"/>
        <v>0.13844729798548489</v>
      </c>
      <c r="HL82" s="176">
        <f t="shared" si="499"/>
        <v>0.13185799026532666</v>
      </c>
      <c r="HM82" s="176">
        <f t="shared" si="499"/>
        <v>0.12558229629467971</v>
      </c>
      <c r="HN82" s="176">
        <f t="shared" ref="HN82:IB94" si="500">IF(HN$1-2&gt;VLOOKUP($A82,input,7,FALSE),0,IF(VLOOKUP($A82,input,2,FALSE)="R",(VLOOKUP($A82,input,34,FALSE)*VLOOKUP(HN$1,CS_RATE,9,FALSE))/((1+Discount_Rate)^(HN$1-1)),IF(VLOOKUP($A82,input,2,FALSE)="C",VLOOKUP($A82,input,34,FALSE)*VLOOKUP(HN$1,CS_RATE,7,FALSE)/((1+Discount_Rate)^(HN$1-1)),0)))</f>
        <v>0</v>
      </c>
      <c r="HO82" s="176">
        <f t="shared" si="500"/>
        <v>0</v>
      </c>
      <c r="HP82" s="176">
        <f t="shared" si="500"/>
        <v>0</v>
      </c>
      <c r="HQ82" s="176">
        <f t="shared" si="500"/>
        <v>0</v>
      </c>
      <c r="HR82" s="176">
        <f t="shared" si="500"/>
        <v>0</v>
      </c>
      <c r="HS82" s="176">
        <f t="shared" si="500"/>
        <v>0</v>
      </c>
      <c r="HT82" s="176">
        <f t="shared" si="500"/>
        <v>0</v>
      </c>
      <c r="HU82" s="176">
        <f t="shared" si="500"/>
        <v>0</v>
      </c>
      <c r="HV82" s="176">
        <f t="shared" si="500"/>
        <v>0</v>
      </c>
      <c r="HW82" s="176">
        <f t="shared" si="500"/>
        <v>0</v>
      </c>
      <c r="HX82" s="176">
        <f t="shared" si="500"/>
        <v>0</v>
      </c>
      <c r="HY82" s="176">
        <f t="shared" si="500"/>
        <v>0</v>
      </c>
      <c r="HZ82" s="176">
        <f t="shared" si="500"/>
        <v>0</v>
      </c>
      <c r="IA82" s="176">
        <f t="shared" si="500"/>
        <v>0</v>
      </c>
      <c r="IB82" s="176">
        <f t="shared" si="500"/>
        <v>0</v>
      </c>
      <c r="IC82" s="176"/>
      <c r="ID82" s="176"/>
    </row>
    <row r="83" spans="1:238" s="144" customFormat="1">
      <c r="A83" s="185" t="s">
        <v>58</v>
      </c>
      <c r="B83" s="226">
        <f t="shared" si="475"/>
        <v>0</v>
      </c>
      <c r="C83" s="329">
        <f t="shared" si="476"/>
        <v>8263.1654804538539</v>
      </c>
      <c r="D83" s="331">
        <f t="shared" si="225"/>
        <v>8263.1654804538539</v>
      </c>
      <c r="E83" s="227">
        <f t="shared" si="477"/>
        <v>0</v>
      </c>
      <c r="F83" s="228">
        <f t="shared" si="478"/>
        <v>0</v>
      </c>
      <c r="G83" s="227">
        <f t="shared" si="479"/>
        <v>0</v>
      </c>
      <c r="H83" s="228">
        <f t="shared" si="480"/>
        <v>0</v>
      </c>
      <c r="I83" s="227">
        <f t="shared" si="226"/>
        <v>0</v>
      </c>
      <c r="J83" s="176">
        <f t="shared" si="227"/>
        <v>8263.1654804538539</v>
      </c>
      <c r="K83" s="228">
        <f t="shared" si="228"/>
        <v>8263.1654804538539</v>
      </c>
      <c r="L83" s="227">
        <f t="shared" si="481"/>
        <v>0</v>
      </c>
      <c r="M83" s="176">
        <f t="shared" si="482"/>
        <v>6610.5323843630831</v>
      </c>
      <c r="N83" s="228">
        <f t="shared" si="229"/>
        <v>6610.5323843630831</v>
      </c>
      <c r="O83" s="330"/>
      <c r="P83" s="176">
        <f t="shared" si="483"/>
        <v>0</v>
      </c>
      <c r="Q83" s="176">
        <f t="shared" si="483"/>
        <v>0</v>
      </c>
      <c r="R83" s="176">
        <f t="shared" si="483"/>
        <v>0</v>
      </c>
      <c r="S83" s="176">
        <f t="shared" si="483"/>
        <v>0</v>
      </c>
      <c r="T83" s="176">
        <f t="shared" si="483"/>
        <v>0</v>
      </c>
      <c r="U83" s="176">
        <f t="shared" si="483"/>
        <v>0</v>
      </c>
      <c r="V83" s="176">
        <f t="shared" si="483"/>
        <v>0</v>
      </c>
      <c r="W83" s="176">
        <f t="shared" si="483"/>
        <v>0</v>
      </c>
      <c r="X83" s="176">
        <f t="shared" si="483"/>
        <v>0</v>
      </c>
      <c r="Y83" s="176">
        <f t="shared" si="483"/>
        <v>0</v>
      </c>
      <c r="Z83" s="176">
        <f t="shared" si="484"/>
        <v>0</v>
      </c>
      <c r="AA83" s="176">
        <f t="shared" si="484"/>
        <v>0</v>
      </c>
      <c r="AB83" s="176">
        <f t="shared" si="484"/>
        <v>0</v>
      </c>
      <c r="AC83" s="176">
        <f t="shared" si="484"/>
        <v>0</v>
      </c>
      <c r="AD83" s="176">
        <f t="shared" si="484"/>
        <v>0</v>
      </c>
      <c r="AE83" s="176">
        <f t="shared" si="484"/>
        <v>0</v>
      </c>
      <c r="AF83" s="176">
        <f t="shared" si="484"/>
        <v>0</v>
      </c>
      <c r="AG83" s="176">
        <f t="shared" si="484"/>
        <v>0</v>
      </c>
      <c r="AH83" s="176">
        <f t="shared" si="484"/>
        <v>0</v>
      </c>
      <c r="AI83" s="176">
        <f t="shared" si="484"/>
        <v>0</v>
      </c>
      <c r="AJ83" s="176">
        <f t="shared" si="485"/>
        <v>0</v>
      </c>
      <c r="AK83" s="176">
        <f t="shared" si="485"/>
        <v>0</v>
      </c>
      <c r="AL83" s="176">
        <f t="shared" si="485"/>
        <v>0</v>
      </c>
      <c r="AM83" s="176">
        <f t="shared" si="485"/>
        <v>0</v>
      </c>
      <c r="AN83" s="176">
        <f t="shared" si="485"/>
        <v>0</v>
      </c>
      <c r="AO83" s="176">
        <f t="shared" si="485"/>
        <v>0</v>
      </c>
      <c r="AP83" s="176">
        <f t="shared" si="485"/>
        <v>0</v>
      </c>
      <c r="AQ83" s="176">
        <f t="shared" si="485"/>
        <v>0</v>
      </c>
      <c r="AR83" s="176">
        <f t="shared" si="485"/>
        <v>0</v>
      </c>
      <c r="AS83" s="176">
        <f t="shared" si="485"/>
        <v>0</v>
      </c>
      <c r="AT83" s="176">
        <f t="shared" si="485"/>
        <v>0</v>
      </c>
      <c r="AU83" s="176">
        <f t="shared" si="485"/>
        <v>0</v>
      </c>
      <c r="AV83" s="176">
        <f t="shared" si="485"/>
        <v>0</v>
      </c>
      <c r="AW83" s="176">
        <f t="shared" si="485"/>
        <v>0</v>
      </c>
      <c r="AX83" s="176">
        <f t="shared" si="485"/>
        <v>0</v>
      </c>
      <c r="AY83" s="187"/>
      <c r="AZ83" s="176">
        <f t="shared" si="486"/>
        <v>0.14473386654697704</v>
      </c>
      <c r="BA83" s="176">
        <f t="shared" si="486"/>
        <v>0.13786156940715141</v>
      </c>
      <c r="BB83" s="176">
        <f t="shared" si="486"/>
        <v>0.13142312391238492</v>
      </c>
      <c r="BC83" s="176">
        <f t="shared" si="486"/>
        <v>0.12526777485819288</v>
      </c>
      <c r="BD83" s="176">
        <f t="shared" si="486"/>
        <v>0.11932457497178146</v>
      </c>
      <c r="BE83" s="176">
        <f t="shared" si="486"/>
        <v>0.11364159736355928</v>
      </c>
      <c r="BF83" s="176">
        <f t="shared" si="486"/>
        <v>0.10826448102269433</v>
      </c>
      <c r="BG83" s="176">
        <f t="shared" si="486"/>
        <v>0.10310377016846553</v>
      </c>
      <c r="BH83" s="176">
        <f t="shared" si="486"/>
        <v>9.818420472642668E-2</v>
      </c>
      <c r="BI83" s="176">
        <f t="shared" si="486"/>
        <v>9.3495663199203355E-2</v>
      </c>
      <c r="BJ83" s="176">
        <f t="shared" si="487"/>
        <v>8.903851227048247E-2</v>
      </c>
      <c r="BK83" s="176">
        <f t="shared" si="487"/>
        <v>8.4793843864711019E-2</v>
      </c>
      <c r="BL83" s="176">
        <f t="shared" si="487"/>
        <v>8.0758136861904709E-2</v>
      </c>
      <c r="BM83" s="176">
        <f t="shared" si="487"/>
        <v>7.6914506668807434E-2</v>
      </c>
      <c r="BN83" s="176">
        <f t="shared" si="487"/>
        <v>7.32538115165043E-2</v>
      </c>
      <c r="BO83" s="176">
        <f t="shared" si="487"/>
        <v>6.9767344732534806E-2</v>
      </c>
      <c r="BP83" s="176">
        <f t="shared" si="487"/>
        <v>6.6446814032764645E-2</v>
      </c>
      <c r="BQ83" s="176">
        <f t="shared" si="487"/>
        <v>6.3284321798846743E-2</v>
      </c>
      <c r="BR83" s="176">
        <f t="shared" si="487"/>
        <v>6.0272346294363892E-2</v>
      </c>
      <c r="BS83" s="176">
        <f t="shared" si="487"/>
        <v>5.7403723774976469E-2</v>
      </c>
      <c r="BT83" s="176">
        <f t="shared" si="488"/>
        <v>0</v>
      </c>
      <c r="BU83" s="176">
        <f t="shared" si="488"/>
        <v>0</v>
      </c>
      <c r="BV83" s="176">
        <f t="shared" si="488"/>
        <v>0</v>
      </c>
      <c r="BW83" s="176">
        <f t="shared" si="488"/>
        <v>0</v>
      </c>
      <c r="BX83" s="176">
        <f t="shared" si="488"/>
        <v>0</v>
      </c>
      <c r="BY83" s="176">
        <f t="shared" si="488"/>
        <v>0</v>
      </c>
      <c r="BZ83" s="176">
        <f t="shared" si="488"/>
        <v>0</v>
      </c>
      <c r="CA83" s="176">
        <f t="shared" si="488"/>
        <v>0</v>
      </c>
      <c r="CB83" s="176">
        <f t="shared" si="488"/>
        <v>0</v>
      </c>
      <c r="CC83" s="176">
        <f t="shared" si="488"/>
        <v>0</v>
      </c>
      <c r="CD83" s="176">
        <f t="shared" si="488"/>
        <v>0</v>
      </c>
      <c r="CE83" s="176">
        <f t="shared" si="488"/>
        <v>0</v>
      </c>
      <c r="CF83" s="176">
        <f t="shared" si="488"/>
        <v>0</v>
      </c>
      <c r="CG83" s="176">
        <f t="shared" si="488"/>
        <v>0</v>
      </c>
      <c r="CH83" s="176">
        <f t="shared" si="488"/>
        <v>0</v>
      </c>
      <c r="CJ83" s="176">
        <v>0</v>
      </c>
      <c r="CK83" s="176">
        <f t="shared" si="489"/>
        <v>0</v>
      </c>
      <c r="CL83" s="176">
        <f t="shared" si="489"/>
        <v>0</v>
      </c>
      <c r="CM83" s="176">
        <f t="shared" si="489"/>
        <v>0</v>
      </c>
      <c r="CN83" s="176">
        <f t="shared" si="489"/>
        <v>0</v>
      </c>
      <c r="CO83" s="176">
        <f t="shared" si="489"/>
        <v>0</v>
      </c>
      <c r="CP83" s="176">
        <f t="shared" si="489"/>
        <v>0</v>
      </c>
      <c r="CQ83" s="176">
        <f t="shared" si="489"/>
        <v>0</v>
      </c>
      <c r="CR83" s="176">
        <f t="shared" si="489"/>
        <v>0</v>
      </c>
      <c r="CS83" s="176">
        <f t="shared" si="489"/>
        <v>0</v>
      </c>
      <c r="CT83" s="176">
        <f t="shared" si="489"/>
        <v>0</v>
      </c>
      <c r="CU83" s="176">
        <f t="shared" si="490"/>
        <v>0</v>
      </c>
      <c r="CV83" s="176">
        <f t="shared" si="490"/>
        <v>0</v>
      </c>
      <c r="CW83" s="176">
        <f t="shared" si="490"/>
        <v>0</v>
      </c>
      <c r="CX83" s="176">
        <f t="shared" si="490"/>
        <v>0</v>
      </c>
      <c r="CY83" s="176">
        <f t="shared" si="490"/>
        <v>0</v>
      </c>
      <c r="CZ83" s="176">
        <f t="shared" si="490"/>
        <v>0</v>
      </c>
      <c r="DA83" s="176">
        <f t="shared" si="490"/>
        <v>0</v>
      </c>
      <c r="DB83" s="176">
        <f t="shared" si="490"/>
        <v>0</v>
      </c>
      <c r="DC83" s="176">
        <f t="shared" si="490"/>
        <v>0</v>
      </c>
      <c r="DD83" s="176">
        <f t="shared" si="490"/>
        <v>0</v>
      </c>
      <c r="DE83" s="176">
        <f t="shared" si="491"/>
        <v>0</v>
      </c>
      <c r="DF83" s="176">
        <f t="shared" si="491"/>
        <v>0</v>
      </c>
      <c r="DG83" s="176">
        <f t="shared" si="491"/>
        <v>0</v>
      </c>
      <c r="DH83" s="176">
        <f t="shared" si="491"/>
        <v>0</v>
      </c>
      <c r="DI83" s="176">
        <f t="shared" si="491"/>
        <v>0</v>
      </c>
      <c r="DJ83" s="176">
        <f t="shared" si="491"/>
        <v>0</v>
      </c>
      <c r="DK83" s="176">
        <f t="shared" si="491"/>
        <v>0</v>
      </c>
      <c r="DL83" s="176">
        <f t="shared" si="491"/>
        <v>0</v>
      </c>
      <c r="DM83" s="176">
        <f t="shared" si="491"/>
        <v>0</v>
      </c>
      <c r="DN83" s="176">
        <f t="shared" si="491"/>
        <v>0</v>
      </c>
      <c r="DO83" s="176">
        <f t="shared" si="491"/>
        <v>0</v>
      </c>
      <c r="DP83" s="176">
        <f t="shared" si="491"/>
        <v>0</v>
      </c>
      <c r="DQ83" s="176">
        <f t="shared" si="491"/>
        <v>0</v>
      </c>
      <c r="DR83" s="176">
        <f t="shared" si="491"/>
        <v>0</v>
      </c>
      <c r="DS83" s="176">
        <f t="shared" si="491"/>
        <v>0</v>
      </c>
      <c r="DT83" s="187"/>
      <c r="DU83" s="176">
        <v>0</v>
      </c>
      <c r="DV83" s="176">
        <f t="shared" si="492"/>
        <v>0.13786156940715141</v>
      </c>
      <c r="DW83" s="176">
        <f t="shared" si="492"/>
        <v>0.13142312391238492</v>
      </c>
      <c r="DX83" s="176">
        <f t="shared" si="492"/>
        <v>0.12526777485819288</v>
      </c>
      <c r="DY83" s="176">
        <f t="shared" si="492"/>
        <v>0.11932457497178146</v>
      </c>
      <c r="DZ83" s="176">
        <f t="shared" si="492"/>
        <v>0.11364159736355928</v>
      </c>
      <c r="EA83" s="176">
        <f t="shared" si="492"/>
        <v>0.10826448102269433</v>
      </c>
      <c r="EB83" s="176">
        <f t="shared" si="492"/>
        <v>0.10310377016846553</v>
      </c>
      <c r="EC83" s="176">
        <f t="shared" si="492"/>
        <v>9.818420472642668E-2</v>
      </c>
      <c r="ED83" s="176">
        <f t="shared" si="492"/>
        <v>9.3495663199203355E-2</v>
      </c>
      <c r="EE83" s="176">
        <f t="shared" si="492"/>
        <v>8.903851227048247E-2</v>
      </c>
      <c r="EF83" s="176">
        <f t="shared" si="493"/>
        <v>8.4793843864711019E-2</v>
      </c>
      <c r="EG83" s="176">
        <f t="shared" si="493"/>
        <v>8.0758136861904709E-2</v>
      </c>
      <c r="EH83" s="176">
        <f t="shared" si="493"/>
        <v>7.6914506668807434E-2</v>
      </c>
      <c r="EI83" s="176">
        <f t="shared" si="493"/>
        <v>7.32538115165043E-2</v>
      </c>
      <c r="EJ83" s="176">
        <f t="shared" si="493"/>
        <v>6.9767344732534806E-2</v>
      </c>
      <c r="EK83" s="176">
        <f t="shared" si="493"/>
        <v>6.6446814032764645E-2</v>
      </c>
      <c r="EL83" s="176">
        <f t="shared" si="493"/>
        <v>6.3284321798846743E-2</v>
      </c>
      <c r="EM83" s="176">
        <f t="shared" si="493"/>
        <v>6.0272346294363892E-2</v>
      </c>
      <c r="EN83" s="176">
        <f t="shared" si="493"/>
        <v>5.7403723774976469E-2</v>
      </c>
      <c r="EO83" s="176">
        <f t="shared" si="493"/>
        <v>5.4671631450025938E-2</v>
      </c>
      <c r="EP83" s="176">
        <f t="shared" si="494"/>
        <v>0</v>
      </c>
      <c r="EQ83" s="176">
        <f t="shared" si="494"/>
        <v>0</v>
      </c>
      <c r="ER83" s="176">
        <f t="shared" si="494"/>
        <v>0</v>
      </c>
      <c r="ES83" s="176">
        <f t="shared" si="494"/>
        <v>0</v>
      </c>
      <c r="ET83" s="176">
        <f t="shared" si="494"/>
        <v>0</v>
      </c>
      <c r="EU83" s="176">
        <f t="shared" si="494"/>
        <v>0</v>
      </c>
      <c r="EV83" s="176">
        <f t="shared" si="494"/>
        <v>0</v>
      </c>
      <c r="EW83" s="176">
        <f t="shared" si="494"/>
        <v>0</v>
      </c>
      <c r="EX83" s="176">
        <f t="shared" si="494"/>
        <v>0</v>
      </c>
      <c r="EY83" s="176">
        <f t="shared" si="494"/>
        <v>0</v>
      </c>
      <c r="EZ83" s="176">
        <f t="shared" si="494"/>
        <v>0</v>
      </c>
      <c r="FA83" s="176">
        <f t="shared" si="494"/>
        <v>0</v>
      </c>
      <c r="FB83" s="176">
        <f t="shared" si="494"/>
        <v>0</v>
      </c>
      <c r="FC83" s="176">
        <f t="shared" si="494"/>
        <v>0</v>
      </c>
      <c r="FD83" s="176">
        <f t="shared" si="494"/>
        <v>0</v>
      </c>
      <c r="FF83" s="176">
        <v>0</v>
      </c>
      <c r="FG83" s="176">
        <v>0</v>
      </c>
      <c r="FH83" s="176">
        <f t="shared" si="495"/>
        <v>0</v>
      </c>
      <c r="FI83" s="176">
        <f t="shared" si="495"/>
        <v>0</v>
      </c>
      <c r="FJ83" s="176">
        <f t="shared" si="495"/>
        <v>0</v>
      </c>
      <c r="FK83" s="176">
        <f t="shared" si="495"/>
        <v>0</v>
      </c>
      <c r="FL83" s="176">
        <f t="shared" si="495"/>
        <v>0</v>
      </c>
      <c r="FM83" s="176">
        <f t="shared" si="495"/>
        <v>0</v>
      </c>
      <c r="FN83" s="176">
        <f t="shared" si="495"/>
        <v>0</v>
      </c>
      <c r="FO83" s="176">
        <f t="shared" si="495"/>
        <v>0</v>
      </c>
      <c r="FP83" s="176">
        <f t="shared" si="495"/>
        <v>0</v>
      </c>
      <c r="FQ83" s="176">
        <f t="shared" si="495"/>
        <v>0</v>
      </c>
      <c r="FR83" s="176">
        <f t="shared" si="496"/>
        <v>0</v>
      </c>
      <c r="FS83" s="176">
        <f t="shared" si="496"/>
        <v>0</v>
      </c>
      <c r="FT83" s="176">
        <f t="shared" si="496"/>
        <v>0</v>
      </c>
      <c r="FU83" s="176">
        <f t="shared" si="496"/>
        <v>0</v>
      </c>
      <c r="FV83" s="176">
        <f t="shared" si="496"/>
        <v>0</v>
      </c>
      <c r="FW83" s="176">
        <f t="shared" si="496"/>
        <v>0</v>
      </c>
      <c r="FX83" s="176">
        <f t="shared" si="496"/>
        <v>0</v>
      </c>
      <c r="FY83" s="176">
        <f t="shared" si="496"/>
        <v>0</v>
      </c>
      <c r="FZ83" s="176">
        <f t="shared" si="496"/>
        <v>0</v>
      </c>
      <c r="GA83" s="176">
        <f t="shared" si="496"/>
        <v>0</v>
      </c>
      <c r="GB83" s="176">
        <f t="shared" si="497"/>
        <v>0</v>
      </c>
      <c r="GC83" s="176">
        <f t="shared" si="497"/>
        <v>0</v>
      </c>
      <c r="GD83" s="176">
        <f t="shared" si="497"/>
        <v>0</v>
      </c>
      <c r="GE83" s="176">
        <f t="shared" si="497"/>
        <v>0</v>
      </c>
      <c r="GF83" s="176">
        <f t="shared" si="497"/>
        <v>0</v>
      </c>
      <c r="GG83" s="176">
        <f t="shared" si="497"/>
        <v>0</v>
      </c>
      <c r="GH83" s="176">
        <f t="shared" si="497"/>
        <v>0</v>
      </c>
      <c r="GI83" s="176">
        <f t="shared" si="497"/>
        <v>0</v>
      </c>
      <c r="GJ83" s="176">
        <f t="shared" si="497"/>
        <v>0</v>
      </c>
      <c r="GK83" s="176">
        <f t="shared" si="497"/>
        <v>0</v>
      </c>
      <c r="GL83" s="176">
        <f t="shared" si="497"/>
        <v>0</v>
      </c>
      <c r="GM83" s="176">
        <f t="shared" si="497"/>
        <v>0</v>
      </c>
      <c r="GN83" s="176">
        <f t="shared" si="497"/>
        <v>0</v>
      </c>
      <c r="GO83" s="176">
        <f t="shared" si="497"/>
        <v>0</v>
      </c>
      <c r="GP83" s="176">
        <f t="shared" si="497"/>
        <v>0</v>
      </c>
      <c r="GQ83" s="187"/>
      <c r="GR83" s="176">
        <v>0</v>
      </c>
      <c r="GS83" s="176">
        <v>0</v>
      </c>
      <c r="GT83" s="176">
        <f t="shared" si="498"/>
        <v>0.13142312391238492</v>
      </c>
      <c r="GU83" s="176">
        <f t="shared" si="498"/>
        <v>0.12526777485819288</v>
      </c>
      <c r="GV83" s="176">
        <f t="shared" si="498"/>
        <v>0.11932457497178146</v>
      </c>
      <c r="GW83" s="176">
        <f t="shared" si="498"/>
        <v>0.11364159736355928</v>
      </c>
      <c r="GX83" s="176">
        <f t="shared" si="498"/>
        <v>0.10826448102269433</v>
      </c>
      <c r="GY83" s="176">
        <f t="shared" si="498"/>
        <v>0.10310377016846553</v>
      </c>
      <c r="GZ83" s="176">
        <f t="shared" si="498"/>
        <v>9.818420472642668E-2</v>
      </c>
      <c r="HA83" s="176">
        <f t="shared" si="498"/>
        <v>9.3495663199203355E-2</v>
      </c>
      <c r="HB83" s="176">
        <f t="shared" si="498"/>
        <v>8.903851227048247E-2</v>
      </c>
      <c r="HC83" s="176">
        <f t="shared" si="498"/>
        <v>8.4793843864711019E-2</v>
      </c>
      <c r="HD83" s="176">
        <f t="shared" si="499"/>
        <v>8.0758136861904709E-2</v>
      </c>
      <c r="HE83" s="176">
        <f t="shared" si="499"/>
        <v>7.6914506668807434E-2</v>
      </c>
      <c r="HF83" s="176">
        <f t="shared" si="499"/>
        <v>7.32538115165043E-2</v>
      </c>
      <c r="HG83" s="176">
        <f t="shared" si="499"/>
        <v>6.9767344732534806E-2</v>
      </c>
      <c r="HH83" s="176">
        <f t="shared" si="499"/>
        <v>6.6446814032764645E-2</v>
      </c>
      <c r="HI83" s="176">
        <f t="shared" si="499"/>
        <v>6.3284321798846743E-2</v>
      </c>
      <c r="HJ83" s="176">
        <f t="shared" si="499"/>
        <v>6.0272346294363892E-2</v>
      </c>
      <c r="HK83" s="176">
        <f t="shared" si="499"/>
        <v>5.7403723774976469E-2</v>
      </c>
      <c r="HL83" s="176">
        <f t="shared" si="499"/>
        <v>5.4671631450025938E-2</v>
      </c>
      <c r="HM83" s="176">
        <f t="shared" si="499"/>
        <v>5.2069571255069495E-2</v>
      </c>
      <c r="HN83" s="176">
        <f t="shared" si="500"/>
        <v>0</v>
      </c>
      <c r="HO83" s="176">
        <f t="shared" si="500"/>
        <v>0</v>
      </c>
      <c r="HP83" s="176">
        <f t="shared" si="500"/>
        <v>0</v>
      </c>
      <c r="HQ83" s="176">
        <f t="shared" si="500"/>
        <v>0</v>
      </c>
      <c r="HR83" s="176">
        <f t="shared" si="500"/>
        <v>0</v>
      </c>
      <c r="HS83" s="176">
        <f t="shared" si="500"/>
        <v>0</v>
      </c>
      <c r="HT83" s="176">
        <f t="shared" si="500"/>
        <v>0</v>
      </c>
      <c r="HU83" s="176">
        <f t="shared" si="500"/>
        <v>0</v>
      </c>
      <c r="HV83" s="176">
        <f t="shared" si="500"/>
        <v>0</v>
      </c>
      <c r="HW83" s="176">
        <f t="shared" si="500"/>
        <v>0</v>
      </c>
      <c r="HX83" s="176">
        <f t="shared" si="500"/>
        <v>0</v>
      </c>
      <c r="HY83" s="176">
        <f t="shared" si="500"/>
        <v>0</v>
      </c>
      <c r="HZ83" s="176">
        <f t="shared" si="500"/>
        <v>0</v>
      </c>
      <c r="IA83" s="176">
        <f t="shared" si="500"/>
        <v>0</v>
      </c>
      <c r="IB83" s="176">
        <f t="shared" si="500"/>
        <v>0</v>
      </c>
      <c r="IC83" s="176"/>
      <c r="ID83" s="176"/>
    </row>
    <row r="84" spans="1:238" s="144" customFormat="1">
      <c r="A84" s="185" t="s">
        <v>110</v>
      </c>
      <c r="B84" s="226">
        <f t="shared" si="475"/>
        <v>4539.4866029813229</v>
      </c>
      <c r="C84" s="329">
        <f t="shared" si="476"/>
        <v>3727.5701328920613</v>
      </c>
      <c r="D84" s="331">
        <f t="shared" si="225"/>
        <v>8267.0567358733842</v>
      </c>
      <c r="E84" s="227">
        <f t="shared" si="477"/>
        <v>0</v>
      </c>
      <c r="F84" s="228">
        <f t="shared" si="478"/>
        <v>0</v>
      </c>
      <c r="G84" s="227">
        <f t="shared" si="479"/>
        <v>0</v>
      </c>
      <c r="H84" s="228">
        <f t="shared" si="480"/>
        <v>0</v>
      </c>
      <c r="I84" s="227">
        <f t="shared" si="226"/>
        <v>4539.4866029813229</v>
      </c>
      <c r="J84" s="176">
        <f t="shared" si="227"/>
        <v>3727.5701328920613</v>
      </c>
      <c r="K84" s="228">
        <f t="shared" si="228"/>
        <v>8267.0567358733842</v>
      </c>
      <c r="L84" s="227">
        <f t="shared" si="481"/>
        <v>4539.4866029813229</v>
      </c>
      <c r="M84" s="176">
        <f t="shared" si="482"/>
        <v>3727.5701328920613</v>
      </c>
      <c r="N84" s="228">
        <f t="shared" si="229"/>
        <v>8267.0567358733842</v>
      </c>
      <c r="O84" s="330"/>
      <c r="P84" s="176">
        <f t="shared" si="483"/>
        <v>0.13917668623906904</v>
      </c>
      <c r="Q84" s="176">
        <f t="shared" si="483"/>
        <v>0.13256825681207854</v>
      </c>
      <c r="R84" s="176">
        <f t="shared" si="483"/>
        <v>0.12637702092602823</v>
      </c>
      <c r="S84" s="176">
        <f t="shared" si="483"/>
        <v>0.12045801175114942</v>
      </c>
      <c r="T84" s="176">
        <f t="shared" si="483"/>
        <v>0.11474300609572687</v>
      </c>
      <c r="U84" s="176">
        <f t="shared" si="483"/>
        <v>0.10927823126207396</v>
      </c>
      <c r="V84" s="176">
        <f t="shared" si="483"/>
        <v>0.10410757389142582</v>
      </c>
      <c r="W84" s="176">
        <f t="shared" si="483"/>
        <v>9.9145012934095E-2</v>
      </c>
      <c r="X84" s="176">
        <f t="shared" si="483"/>
        <v>9.4414338405082968E-2</v>
      </c>
      <c r="Y84" s="176">
        <f t="shared" si="483"/>
        <v>8.9905817430543752E-2</v>
      </c>
      <c r="Z84" s="176">
        <f t="shared" si="484"/>
        <v>8.5619802615031187E-2</v>
      </c>
      <c r="AA84" s="176">
        <f t="shared" si="484"/>
        <v>8.1538111874687444E-2</v>
      </c>
      <c r="AB84" s="176">
        <f t="shared" si="484"/>
        <v>7.7657359285934618E-2</v>
      </c>
      <c r="AC84" s="176">
        <f t="shared" si="484"/>
        <v>7.3961308553882346E-2</v>
      </c>
      <c r="AD84" s="176">
        <f t="shared" si="484"/>
        <v>7.0441168915633887E-2</v>
      </c>
      <c r="AE84" s="176">
        <f t="shared" si="484"/>
        <v>0</v>
      </c>
      <c r="AF84" s="176">
        <f t="shared" si="484"/>
        <v>0</v>
      </c>
      <c r="AG84" s="176">
        <f t="shared" si="484"/>
        <v>0</v>
      </c>
      <c r="AH84" s="176">
        <f t="shared" si="484"/>
        <v>0</v>
      </c>
      <c r="AI84" s="176">
        <f t="shared" si="484"/>
        <v>0</v>
      </c>
      <c r="AJ84" s="176">
        <f t="shared" si="485"/>
        <v>0</v>
      </c>
      <c r="AK84" s="176">
        <f t="shared" si="485"/>
        <v>0</v>
      </c>
      <c r="AL84" s="176">
        <f t="shared" si="485"/>
        <v>0</v>
      </c>
      <c r="AM84" s="176">
        <f t="shared" si="485"/>
        <v>0</v>
      </c>
      <c r="AN84" s="176">
        <f t="shared" si="485"/>
        <v>0</v>
      </c>
      <c r="AO84" s="176">
        <f t="shared" si="485"/>
        <v>0</v>
      </c>
      <c r="AP84" s="176">
        <f t="shared" si="485"/>
        <v>0</v>
      </c>
      <c r="AQ84" s="176">
        <f t="shared" si="485"/>
        <v>0</v>
      </c>
      <c r="AR84" s="176">
        <f t="shared" si="485"/>
        <v>0</v>
      </c>
      <c r="AS84" s="176">
        <f t="shared" si="485"/>
        <v>0</v>
      </c>
      <c r="AT84" s="176">
        <f t="shared" si="485"/>
        <v>0</v>
      </c>
      <c r="AU84" s="176">
        <f t="shared" si="485"/>
        <v>0</v>
      </c>
      <c r="AV84" s="176">
        <f t="shared" si="485"/>
        <v>0</v>
      </c>
      <c r="AW84" s="176">
        <f t="shared" si="485"/>
        <v>0</v>
      </c>
      <c r="AX84" s="176">
        <f t="shared" si="485"/>
        <v>0</v>
      </c>
      <c r="AY84" s="187"/>
      <c r="AZ84" s="176">
        <f t="shared" si="486"/>
        <v>0.11428403786430955</v>
      </c>
      <c r="BA84" s="176">
        <f t="shared" si="486"/>
        <v>0.10885756868138548</v>
      </c>
      <c r="BB84" s="176">
        <f t="shared" si="486"/>
        <v>0.10377367528265312</v>
      </c>
      <c r="BC84" s="176">
        <f t="shared" si="486"/>
        <v>9.8913319091249882E-2</v>
      </c>
      <c r="BD84" s="176">
        <f t="shared" si="486"/>
        <v>9.4220479073510527E-2</v>
      </c>
      <c r="BE84" s="176">
        <f t="shared" si="486"/>
        <v>8.973311448044699E-2</v>
      </c>
      <c r="BF84" s="176">
        <f t="shared" si="486"/>
        <v>8.5487262544329812E-2</v>
      </c>
      <c r="BG84" s="176">
        <f t="shared" si="486"/>
        <v>8.1412287635261066E-2</v>
      </c>
      <c r="BH84" s="176">
        <f t="shared" si="486"/>
        <v>7.7527724770553558E-2</v>
      </c>
      <c r="BI84" s="176">
        <f t="shared" si="486"/>
        <v>7.3825581863650278E-2</v>
      </c>
      <c r="BJ84" s="176">
        <f t="shared" si="487"/>
        <v>7.0306148453505413E-2</v>
      </c>
      <c r="BK84" s="176">
        <f t="shared" si="487"/>
        <v>6.6954494439279436E-2</v>
      </c>
      <c r="BL84" s="176">
        <f t="shared" si="487"/>
        <v>6.3767839491674097E-2</v>
      </c>
      <c r="BM84" s="176">
        <f t="shared" si="487"/>
        <v>6.0732851281905254E-2</v>
      </c>
      <c r="BN84" s="176">
        <f t="shared" si="487"/>
        <v>5.7842311331742884E-2</v>
      </c>
      <c r="BO84" s="176">
        <f t="shared" si="487"/>
        <v>0</v>
      </c>
      <c r="BP84" s="176">
        <f t="shared" si="487"/>
        <v>0</v>
      </c>
      <c r="BQ84" s="176">
        <f t="shared" si="487"/>
        <v>0</v>
      </c>
      <c r="BR84" s="176">
        <f t="shared" si="487"/>
        <v>0</v>
      </c>
      <c r="BS84" s="176">
        <f t="shared" si="487"/>
        <v>0</v>
      </c>
      <c r="BT84" s="176">
        <f t="shared" si="488"/>
        <v>0</v>
      </c>
      <c r="BU84" s="176">
        <f t="shared" si="488"/>
        <v>0</v>
      </c>
      <c r="BV84" s="176">
        <f t="shared" si="488"/>
        <v>0</v>
      </c>
      <c r="BW84" s="176">
        <f t="shared" si="488"/>
        <v>0</v>
      </c>
      <c r="BX84" s="176">
        <f t="shared" si="488"/>
        <v>0</v>
      </c>
      <c r="BY84" s="176">
        <f t="shared" si="488"/>
        <v>0</v>
      </c>
      <c r="BZ84" s="176">
        <f t="shared" si="488"/>
        <v>0</v>
      </c>
      <c r="CA84" s="176">
        <f t="shared" si="488"/>
        <v>0</v>
      </c>
      <c r="CB84" s="176">
        <f t="shared" si="488"/>
        <v>0</v>
      </c>
      <c r="CC84" s="176">
        <f t="shared" si="488"/>
        <v>0</v>
      </c>
      <c r="CD84" s="176">
        <f t="shared" si="488"/>
        <v>0</v>
      </c>
      <c r="CE84" s="176">
        <f t="shared" si="488"/>
        <v>0</v>
      </c>
      <c r="CF84" s="176">
        <f t="shared" si="488"/>
        <v>0</v>
      </c>
      <c r="CG84" s="176">
        <f t="shared" si="488"/>
        <v>0</v>
      </c>
      <c r="CH84" s="176">
        <f t="shared" si="488"/>
        <v>0</v>
      </c>
      <c r="CJ84" s="176">
        <v>0</v>
      </c>
      <c r="CK84" s="176">
        <f t="shared" si="489"/>
        <v>0.13256825681207854</v>
      </c>
      <c r="CL84" s="176">
        <f t="shared" si="489"/>
        <v>0.12637702092602823</v>
      </c>
      <c r="CM84" s="176">
        <f t="shared" si="489"/>
        <v>0.12045801175114942</v>
      </c>
      <c r="CN84" s="176">
        <f t="shared" si="489"/>
        <v>0.11474300609572687</v>
      </c>
      <c r="CO84" s="176">
        <f t="shared" si="489"/>
        <v>0.10927823126207396</v>
      </c>
      <c r="CP84" s="176">
        <f t="shared" si="489"/>
        <v>0.10410757389142582</v>
      </c>
      <c r="CQ84" s="176">
        <f t="shared" si="489"/>
        <v>9.9145012934095E-2</v>
      </c>
      <c r="CR84" s="176">
        <f t="shared" si="489"/>
        <v>9.4414338405082968E-2</v>
      </c>
      <c r="CS84" s="176">
        <f t="shared" si="489"/>
        <v>8.9905817430543752E-2</v>
      </c>
      <c r="CT84" s="176">
        <f t="shared" si="489"/>
        <v>8.5619802615031187E-2</v>
      </c>
      <c r="CU84" s="176">
        <f t="shared" si="490"/>
        <v>8.1538111874687444E-2</v>
      </c>
      <c r="CV84" s="176">
        <f t="shared" si="490"/>
        <v>7.7657359285934618E-2</v>
      </c>
      <c r="CW84" s="176">
        <f t="shared" si="490"/>
        <v>7.3961308553882346E-2</v>
      </c>
      <c r="CX84" s="176">
        <f t="shared" si="490"/>
        <v>7.0441168915633887E-2</v>
      </c>
      <c r="CY84" s="176">
        <f t="shared" si="490"/>
        <v>6.7088567998847326E-2</v>
      </c>
      <c r="CZ84" s="176">
        <f t="shared" si="490"/>
        <v>0</v>
      </c>
      <c r="DA84" s="176">
        <f t="shared" si="490"/>
        <v>0</v>
      </c>
      <c r="DB84" s="176">
        <f t="shared" si="490"/>
        <v>0</v>
      </c>
      <c r="DC84" s="176">
        <f t="shared" si="490"/>
        <v>0</v>
      </c>
      <c r="DD84" s="176">
        <f t="shared" si="490"/>
        <v>0</v>
      </c>
      <c r="DE84" s="176">
        <f t="shared" si="491"/>
        <v>0</v>
      </c>
      <c r="DF84" s="176">
        <f t="shared" si="491"/>
        <v>0</v>
      </c>
      <c r="DG84" s="176">
        <f t="shared" si="491"/>
        <v>0</v>
      </c>
      <c r="DH84" s="176">
        <f t="shared" si="491"/>
        <v>0</v>
      </c>
      <c r="DI84" s="176">
        <f t="shared" si="491"/>
        <v>0</v>
      </c>
      <c r="DJ84" s="176">
        <f t="shared" si="491"/>
        <v>0</v>
      </c>
      <c r="DK84" s="176">
        <f t="shared" si="491"/>
        <v>0</v>
      </c>
      <c r="DL84" s="176">
        <f t="shared" si="491"/>
        <v>0</v>
      </c>
      <c r="DM84" s="176">
        <f t="shared" si="491"/>
        <v>0</v>
      </c>
      <c r="DN84" s="176">
        <f t="shared" si="491"/>
        <v>0</v>
      </c>
      <c r="DO84" s="176">
        <f t="shared" si="491"/>
        <v>0</v>
      </c>
      <c r="DP84" s="176">
        <f t="shared" si="491"/>
        <v>0</v>
      </c>
      <c r="DQ84" s="176">
        <f t="shared" si="491"/>
        <v>0</v>
      </c>
      <c r="DR84" s="176">
        <f t="shared" si="491"/>
        <v>0</v>
      </c>
      <c r="DS84" s="176">
        <f t="shared" si="491"/>
        <v>0</v>
      </c>
      <c r="DT84" s="187"/>
      <c r="DU84" s="176">
        <v>0</v>
      </c>
      <c r="DV84" s="176">
        <f t="shared" si="492"/>
        <v>0.10885756868138548</v>
      </c>
      <c r="DW84" s="176">
        <f t="shared" si="492"/>
        <v>0.10377367528265312</v>
      </c>
      <c r="DX84" s="176">
        <f t="shared" si="492"/>
        <v>9.8913319091249882E-2</v>
      </c>
      <c r="DY84" s="176">
        <f t="shared" si="492"/>
        <v>9.4220479073510527E-2</v>
      </c>
      <c r="DZ84" s="176">
        <f t="shared" si="492"/>
        <v>8.973311448044699E-2</v>
      </c>
      <c r="EA84" s="176">
        <f t="shared" si="492"/>
        <v>8.5487262544329812E-2</v>
      </c>
      <c r="EB84" s="176">
        <f t="shared" si="492"/>
        <v>8.1412287635261066E-2</v>
      </c>
      <c r="EC84" s="176">
        <f t="shared" si="492"/>
        <v>7.7527724770553558E-2</v>
      </c>
      <c r="ED84" s="176">
        <f t="shared" si="492"/>
        <v>7.3825581863650278E-2</v>
      </c>
      <c r="EE84" s="176">
        <f t="shared" si="492"/>
        <v>7.0306148453505413E-2</v>
      </c>
      <c r="EF84" s="176">
        <f t="shared" si="493"/>
        <v>6.6954494439279436E-2</v>
      </c>
      <c r="EG84" s="176">
        <f t="shared" si="493"/>
        <v>6.3767839491674097E-2</v>
      </c>
      <c r="EH84" s="176">
        <f t="shared" si="493"/>
        <v>6.0732851281905254E-2</v>
      </c>
      <c r="EI84" s="176">
        <f t="shared" si="493"/>
        <v>5.7842311331742884E-2</v>
      </c>
      <c r="EJ84" s="176">
        <f t="shared" si="493"/>
        <v>5.5089344721661333E-2</v>
      </c>
      <c r="EK84" s="176">
        <f t="shared" si="493"/>
        <v>0</v>
      </c>
      <c r="EL84" s="176">
        <f t="shared" si="493"/>
        <v>0</v>
      </c>
      <c r="EM84" s="176">
        <f t="shared" si="493"/>
        <v>0</v>
      </c>
      <c r="EN84" s="176">
        <f t="shared" si="493"/>
        <v>0</v>
      </c>
      <c r="EO84" s="176">
        <f t="shared" si="493"/>
        <v>0</v>
      </c>
      <c r="EP84" s="176">
        <f t="shared" si="494"/>
        <v>0</v>
      </c>
      <c r="EQ84" s="176">
        <f t="shared" si="494"/>
        <v>0</v>
      </c>
      <c r="ER84" s="176">
        <f t="shared" si="494"/>
        <v>0</v>
      </c>
      <c r="ES84" s="176">
        <f t="shared" si="494"/>
        <v>0</v>
      </c>
      <c r="ET84" s="176">
        <f t="shared" si="494"/>
        <v>0</v>
      </c>
      <c r="EU84" s="176">
        <f t="shared" si="494"/>
        <v>0</v>
      </c>
      <c r="EV84" s="176">
        <f t="shared" si="494"/>
        <v>0</v>
      </c>
      <c r="EW84" s="176">
        <f t="shared" si="494"/>
        <v>0</v>
      </c>
      <c r="EX84" s="176">
        <f t="shared" si="494"/>
        <v>0</v>
      </c>
      <c r="EY84" s="176">
        <f t="shared" si="494"/>
        <v>0</v>
      </c>
      <c r="EZ84" s="176">
        <f t="shared" si="494"/>
        <v>0</v>
      </c>
      <c r="FA84" s="176">
        <f t="shared" si="494"/>
        <v>0</v>
      </c>
      <c r="FB84" s="176">
        <f t="shared" si="494"/>
        <v>0</v>
      </c>
      <c r="FC84" s="176">
        <f t="shared" si="494"/>
        <v>0</v>
      </c>
      <c r="FD84" s="176">
        <f t="shared" si="494"/>
        <v>0</v>
      </c>
      <c r="FF84" s="176">
        <v>0</v>
      </c>
      <c r="FG84" s="176">
        <v>0</v>
      </c>
      <c r="FH84" s="176">
        <f t="shared" si="495"/>
        <v>0.12637702092602823</v>
      </c>
      <c r="FI84" s="176">
        <f t="shared" si="495"/>
        <v>0.12045801175114942</v>
      </c>
      <c r="FJ84" s="176">
        <f t="shared" si="495"/>
        <v>0.11474300609572687</v>
      </c>
      <c r="FK84" s="176">
        <f t="shared" si="495"/>
        <v>0.10927823126207396</v>
      </c>
      <c r="FL84" s="176">
        <f t="shared" si="495"/>
        <v>0.10410757389142582</v>
      </c>
      <c r="FM84" s="176">
        <f t="shared" si="495"/>
        <v>9.9145012934095E-2</v>
      </c>
      <c r="FN84" s="176">
        <f t="shared" si="495"/>
        <v>9.4414338405082968E-2</v>
      </c>
      <c r="FO84" s="176">
        <f t="shared" si="495"/>
        <v>8.9905817430543752E-2</v>
      </c>
      <c r="FP84" s="176">
        <f t="shared" si="495"/>
        <v>8.5619802615031187E-2</v>
      </c>
      <c r="FQ84" s="176">
        <f t="shared" si="495"/>
        <v>8.1538111874687444E-2</v>
      </c>
      <c r="FR84" s="176">
        <f t="shared" si="496"/>
        <v>7.7657359285934618E-2</v>
      </c>
      <c r="FS84" s="176">
        <f t="shared" si="496"/>
        <v>7.3961308553882346E-2</v>
      </c>
      <c r="FT84" s="176">
        <f t="shared" si="496"/>
        <v>7.0441168915633887E-2</v>
      </c>
      <c r="FU84" s="176">
        <f t="shared" si="496"/>
        <v>6.7088567998847326E-2</v>
      </c>
      <c r="FV84" s="176">
        <f t="shared" si="496"/>
        <v>6.3895531908713527E-2</v>
      </c>
      <c r="FW84" s="176">
        <f t="shared" si="496"/>
        <v>0</v>
      </c>
      <c r="FX84" s="176">
        <f t="shared" si="496"/>
        <v>0</v>
      </c>
      <c r="FY84" s="176">
        <f t="shared" si="496"/>
        <v>0</v>
      </c>
      <c r="FZ84" s="176">
        <f t="shared" si="496"/>
        <v>0</v>
      </c>
      <c r="GA84" s="176">
        <f t="shared" si="496"/>
        <v>0</v>
      </c>
      <c r="GB84" s="176">
        <f t="shared" si="497"/>
        <v>0</v>
      </c>
      <c r="GC84" s="176">
        <f t="shared" si="497"/>
        <v>0</v>
      </c>
      <c r="GD84" s="176">
        <f t="shared" si="497"/>
        <v>0</v>
      </c>
      <c r="GE84" s="176">
        <f t="shared" si="497"/>
        <v>0</v>
      </c>
      <c r="GF84" s="176">
        <f t="shared" si="497"/>
        <v>0</v>
      </c>
      <c r="GG84" s="176">
        <f t="shared" si="497"/>
        <v>0</v>
      </c>
      <c r="GH84" s="176">
        <f t="shared" si="497"/>
        <v>0</v>
      </c>
      <c r="GI84" s="176">
        <f t="shared" si="497"/>
        <v>0</v>
      </c>
      <c r="GJ84" s="176">
        <f t="shared" si="497"/>
        <v>0</v>
      </c>
      <c r="GK84" s="176">
        <f t="shared" si="497"/>
        <v>0</v>
      </c>
      <c r="GL84" s="176">
        <f t="shared" si="497"/>
        <v>0</v>
      </c>
      <c r="GM84" s="176">
        <f t="shared" si="497"/>
        <v>0</v>
      </c>
      <c r="GN84" s="176">
        <f t="shared" si="497"/>
        <v>0</v>
      </c>
      <c r="GO84" s="176">
        <f t="shared" si="497"/>
        <v>0</v>
      </c>
      <c r="GP84" s="176">
        <f t="shared" si="497"/>
        <v>0</v>
      </c>
      <c r="GQ84" s="187"/>
      <c r="GR84" s="176">
        <v>0</v>
      </c>
      <c r="GS84" s="176">
        <v>0</v>
      </c>
      <c r="GT84" s="176">
        <f t="shared" si="498"/>
        <v>0.10377367528265312</v>
      </c>
      <c r="GU84" s="176">
        <f t="shared" si="498"/>
        <v>9.8913319091249882E-2</v>
      </c>
      <c r="GV84" s="176">
        <f t="shared" si="498"/>
        <v>9.4220479073510527E-2</v>
      </c>
      <c r="GW84" s="176">
        <f t="shared" si="498"/>
        <v>8.973311448044699E-2</v>
      </c>
      <c r="GX84" s="176">
        <f t="shared" si="498"/>
        <v>8.5487262544329812E-2</v>
      </c>
      <c r="GY84" s="176">
        <f t="shared" si="498"/>
        <v>8.1412287635261066E-2</v>
      </c>
      <c r="GZ84" s="176">
        <f t="shared" si="498"/>
        <v>7.7527724770553558E-2</v>
      </c>
      <c r="HA84" s="176">
        <f t="shared" si="498"/>
        <v>7.3825581863650278E-2</v>
      </c>
      <c r="HB84" s="176">
        <f t="shared" si="498"/>
        <v>7.0306148453505413E-2</v>
      </c>
      <c r="HC84" s="176">
        <f t="shared" si="498"/>
        <v>6.6954494439279436E-2</v>
      </c>
      <c r="HD84" s="176">
        <f t="shared" si="499"/>
        <v>6.3767839491674097E-2</v>
      </c>
      <c r="HE84" s="176">
        <f t="shared" si="499"/>
        <v>6.0732851281905254E-2</v>
      </c>
      <c r="HF84" s="176">
        <f t="shared" si="499"/>
        <v>5.7842311331742884E-2</v>
      </c>
      <c r="HG84" s="176">
        <f t="shared" si="499"/>
        <v>5.5089344721661333E-2</v>
      </c>
      <c r="HH84" s="176">
        <f t="shared" si="499"/>
        <v>5.2467403739389823E-2</v>
      </c>
      <c r="HI84" s="176">
        <f t="shared" si="499"/>
        <v>0</v>
      </c>
      <c r="HJ84" s="176">
        <f t="shared" si="499"/>
        <v>0</v>
      </c>
      <c r="HK84" s="176">
        <f t="shared" si="499"/>
        <v>0</v>
      </c>
      <c r="HL84" s="176">
        <f t="shared" si="499"/>
        <v>0</v>
      </c>
      <c r="HM84" s="176">
        <f t="shared" si="499"/>
        <v>0</v>
      </c>
      <c r="HN84" s="176">
        <f t="shared" si="500"/>
        <v>0</v>
      </c>
      <c r="HO84" s="176">
        <f t="shared" si="500"/>
        <v>0</v>
      </c>
      <c r="HP84" s="176">
        <f t="shared" si="500"/>
        <v>0</v>
      </c>
      <c r="HQ84" s="176">
        <f t="shared" si="500"/>
        <v>0</v>
      </c>
      <c r="HR84" s="176">
        <f t="shared" si="500"/>
        <v>0</v>
      </c>
      <c r="HS84" s="176">
        <f t="shared" si="500"/>
        <v>0</v>
      </c>
      <c r="HT84" s="176">
        <f t="shared" si="500"/>
        <v>0</v>
      </c>
      <c r="HU84" s="176">
        <f t="shared" si="500"/>
        <v>0</v>
      </c>
      <c r="HV84" s="176">
        <f t="shared" si="500"/>
        <v>0</v>
      </c>
      <c r="HW84" s="176">
        <f t="shared" si="500"/>
        <v>0</v>
      </c>
      <c r="HX84" s="176">
        <f t="shared" si="500"/>
        <v>0</v>
      </c>
      <c r="HY84" s="176">
        <f t="shared" si="500"/>
        <v>0</v>
      </c>
      <c r="HZ84" s="176">
        <f t="shared" si="500"/>
        <v>0</v>
      </c>
      <c r="IA84" s="176">
        <f t="shared" si="500"/>
        <v>0</v>
      </c>
      <c r="IB84" s="176">
        <f t="shared" si="500"/>
        <v>0</v>
      </c>
      <c r="IC84" s="176"/>
      <c r="ID84" s="176"/>
    </row>
    <row r="85" spans="1:238" s="144" customFormat="1">
      <c r="A85" s="185" t="s">
        <v>111</v>
      </c>
      <c r="B85" s="226">
        <f>SUM(P85:AX85)*VLOOKUP($A85,input,12,FALSE)</f>
        <v>15255.452434057626</v>
      </c>
      <c r="C85" s="329">
        <f>SUM(AZ85:CH85)*VLOOKUP($A85,input,12,FALSE)</f>
        <v>12526.916330054135</v>
      </c>
      <c r="D85" s="331">
        <f>SUM(B85:C85)</f>
        <v>27782.368764111761</v>
      </c>
      <c r="E85" s="227">
        <f>IF(Years&gt;1,SUM(CJ85:DS85)*VLOOKUP($A85,input,26,FALSE),0)</f>
        <v>0</v>
      </c>
      <c r="F85" s="228">
        <f>IF(Years&gt;1,SUM(DU85:FD85)*VLOOKUP($A85,input,26,FALSE),0)</f>
        <v>0</v>
      </c>
      <c r="G85" s="227">
        <f>IF(Years&gt;2,SUM(FF85:GP85)*VLOOKUP($A85,input,40,FALSE),0)</f>
        <v>0</v>
      </c>
      <c r="H85" s="228">
        <f>IF(Years&gt;2,SUM(GR85:IB85)*VLOOKUP($A85,input,40,FALSE),0)</f>
        <v>0</v>
      </c>
      <c r="I85" s="227">
        <f>B85+E85+G85</f>
        <v>15255.452434057626</v>
      </c>
      <c r="J85" s="176">
        <f>C85+F85+H85</f>
        <v>12526.916330054135</v>
      </c>
      <c r="K85" s="228">
        <f>SUM(I85:J85)</f>
        <v>27782.368764111761</v>
      </c>
      <c r="L85" s="227">
        <f>(B85*VLOOKUP($A85,input,16,FALSE))+(E85*VLOOKUP($A85,input,30,FALSE))+(G85*VLOOKUP($A85,input,44,FALSE))</f>
        <v>15255.452434057626</v>
      </c>
      <c r="M85" s="176">
        <f>(C85*(VLOOKUP($A85,input,16,FALSE))+(F85*VLOOKUP($A85,input,30,FALSE))+(H85*VLOOKUP($A85,input,44,FALSE)))</f>
        <v>12526.916330054135</v>
      </c>
      <c r="N85" s="228">
        <f>SUM(L85:M85)</f>
        <v>27782.368764111761</v>
      </c>
      <c r="O85" s="330"/>
      <c r="P85" s="176">
        <f t="shared" si="483"/>
        <v>0.13917668623906904</v>
      </c>
      <c r="Q85" s="176">
        <f t="shared" si="483"/>
        <v>0.13256825681207854</v>
      </c>
      <c r="R85" s="176">
        <f t="shared" si="483"/>
        <v>0.12637702092602823</v>
      </c>
      <c r="S85" s="176">
        <f t="shared" si="483"/>
        <v>0.12045801175114942</v>
      </c>
      <c r="T85" s="176">
        <f t="shared" si="483"/>
        <v>0.11474300609572687</v>
      </c>
      <c r="U85" s="176">
        <f t="shared" si="483"/>
        <v>0.10927823126207396</v>
      </c>
      <c r="V85" s="176">
        <f t="shared" si="483"/>
        <v>0.10410757389142582</v>
      </c>
      <c r="W85" s="176">
        <f t="shared" si="483"/>
        <v>9.9145012934095E-2</v>
      </c>
      <c r="X85" s="176">
        <f t="shared" si="483"/>
        <v>9.4414338405082968E-2</v>
      </c>
      <c r="Y85" s="176">
        <f t="shared" si="483"/>
        <v>8.9905817430543752E-2</v>
      </c>
      <c r="Z85" s="176">
        <f t="shared" si="484"/>
        <v>8.5619802615031187E-2</v>
      </c>
      <c r="AA85" s="176">
        <f t="shared" si="484"/>
        <v>8.1538111874687444E-2</v>
      </c>
      <c r="AB85" s="176">
        <f t="shared" si="484"/>
        <v>7.7657359285934618E-2</v>
      </c>
      <c r="AC85" s="176">
        <f t="shared" si="484"/>
        <v>7.3961308553882346E-2</v>
      </c>
      <c r="AD85" s="176">
        <f t="shared" si="484"/>
        <v>7.0441168915633887E-2</v>
      </c>
      <c r="AE85" s="176">
        <f t="shared" si="484"/>
        <v>0</v>
      </c>
      <c r="AF85" s="176">
        <f t="shared" si="484"/>
        <v>0</v>
      </c>
      <c r="AG85" s="176">
        <f t="shared" si="484"/>
        <v>0</v>
      </c>
      <c r="AH85" s="176">
        <f t="shared" si="484"/>
        <v>0</v>
      </c>
      <c r="AI85" s="176">
        <f t="shared" si="484"/>
        <v>0</v>
      </c>
      <c r="AJ85" s="176">
        <f t="shared" si="485"/>
        <v>0</v>
      </c>
      <c r="AK85" s="176">
        <f t="shared" si="485"/>
        <v>0</v>
      </c>
      <c r="AL85" s="176">
        <f t="shared" si="485"/>
        <v>0</v>
      </c>
      <c r="AM85" s="176">
        <f t="shared" si="485"/>
        <v>0</v>
      </c>
      <c r="AN85" s="176">
        <f t="shared" si="485"/>
        <v>0</v>
      </c>
      <c r="AO85" s="176">
        <f t="shared" si="485"/>
        <v>0</v>
      </c>
      <c r="AP85" s="176">
        <f t="shared" si="485"/>
        <v>0</v>
      </c>
      <c r="AQ85" s="176">
        <f t="shared" si="485"/>
        <v>0</v>
      </c>
      <c r="AR85" s="176">
        <f t="shared" si="485"/>
        <v>0</v>
      </c>
      <c r="AS85" s="176">
        <f t="shared" si="485"/>
        <v>0</v>
      </c>
      <c r="AT85" s="176">
        <f t="shared" si="485"/>
        <v>0</v>
      </c>
      <c r="AU85" s="176">
        <f t="shared" si="485"/>
        <v>0</v>
      </c>
      <c r="AV85" s="176">
        <f t="shared" si="485"/>
        <v>0</v>
      </c>
      <c r="AW85" s="176">
        <f t="shared" si="485"/>
        <v>0</v>
      </c>
      <c r="AX85" s="176">
        <f t="shared" si="485"/>
        <v>0</v>
      </c>
      <c r="AY85" s="187"/>
      <c r="AZ85" s="176">
        <f t="shared" si="486"/>
        <v>0.11428403786430955</v>
      </c>
      <c r="BA85" s="176">
        <f t="shared" si="486"/>
        <v>0.10885756868138548</v>
      </c>
      <c r="BB85" s="176">
        <f t="shared" si="486"/>
        <v>0.10377367528265312</v>
      </c>
      <c r="BC85" s="176">
        <f t="shared" si="486"/>
        <v>9.8913319091249882E-2</v>
      </c>
      <c r="BD85" s="176">
        <f t="shared" si="486"/>
        <v>9.4220479073510527E-2</v>
      </c>
      <c r="BE85" s="176">
        <f t="shared" si="486"/>
        <v>8.973311448044699E-2</v>
      </c>
      <c r="BF85" s="176">
        <f t="shared" si="486"/>
        <v>8.5487262544329812E-2</v>
      </c>
      <c r="BG85" s="176">
        <f t="shared" si="486"/>
        <v>8.1412287635261066E-2</v>
      </c>
      <c r="BH85" s="176">
        <f t="shared" si="486"/>
        <v>7.7527724770553558E-2</v>
      </c>
      <c r="BI85" s="176">
        <f t="shared" si="486"/>
        <v>7.3825581863650278E-2</v>
      </c>
      <c r="BJ85" s="176">
        <f t="shared" si="487"/>
        <v>7.0306148453505413E-2</v>
      </c>
      <c r="BK85" s="176">
        <f t="shared" si="487"/>
        <v>6.6954494439279436E-2</v>
      </c>
      <c r="BL85" s="176">
        <f t="shared" si="487"/>
        <v>6.3767839491674097E-2</v>
      </c>
      <c r="BM85" s="176">
        <f t="shared" si="487"/>
        <v>6.0732851281905254E-2</v>
      </c>
      <c r="BN85" s="176">
        <f t="shared" si="487"/>
        <v>5.7842311331742884E-2</v>
      </c>
      <c r="BO85" s="176">
        <f t="shared" si="487"/>
        <v>0</v>
      </c>
      <c r="BP85" s="176">
        <f t="shared" si="487"/>
        <v>0</v>
      </c>
      <c r="BQ85" s="176">
        <f t="shared" si="487"/>
        <v>0</v>
      </c>
      <c r="BR85" s="176">
        <f t="shared" si="487"/>
        <v>0</v>
      </c>
      <c r="BS85" s="176">
        <f t="shared" si="487"/>
        <v>0</v>
      </c>
      <c r="BT85" s="176">
        <f t="shared" si="488"/>
        <v>0</v>
      </c>
      <c r="BU85" s="176">
        <f t="shared" si="488"/>
        <v>0</v>
      </c>
      <c r="BV85" s="176">
        <f t="shared" si="488"/>
        <v>0</v>
      </c>
      <c r="BW85" s="176">
        <f t="shared" si="488"/>
        <v>0</v>
      </c>
      <c r="BX85" s="176">
        <f t="shared" si="488"/>
        <v>0</v>
      </c>
      <c r="BY85" s="176">
        <f t="shared" si="488"/>
        <v>0</v>
      </c>
      <c r="BZ85" s="176">
        <f t="shared" si="488"/>
        <v>0</v>
      </c>
      <c r="CA85" s="176">
        <f t="shared" si="488"/>
        <v>0</v>
      </c>
      <c r="CB85" s="176">
        <f t="shared" si="488"/>
        <v>0</v>
      </c>
      <c r="CC85" s="176">
        <f t="shared" si="488"/>
        <v>0</v>
      </c>
      <c r="CD85" s="176">
        <f t="shared" si="488"/>
        <v>0</v>
      </c>
      <c r="CE85" s="176">
        <f t="shared" si="488"/>
        <v>0</v>
      </c>
      <c r="CF85" s="176">
        <f t="shared" si="488"/>
        <v>0</v>
      </c>
      <c r="CG85" s="176">
        <f t="shared" si="488"/>
        <v>0</v>
      </c>
      <c r="CH85" s="176">
        <f t="shared" si="488"/>
        <v>0</v>
      </c>
      <c r="CJ85" s="176">
        <v>0</v>
      </c>
      <c r="CK85" s="176">
        <f t="shared" si="489"/>
        <v>0.13256825681207854</v>
      </c>
      <c r="CL85" s="176">
        <f t="shared" si="489"/>
        <v>0.12637702092602823</v>
      </c>
      <c r="CM85" s="176">
        <f t="shared" si="489"/>
        <v>0.12045801175114942</v>
      </c>
      <c r="CN85" s="176">
        <f t="shared" si="489"/>
        <v>0.11474300609572687</v>
      </c>
      <c r="CO85" s="176">
        <f t="shared" si="489"/>
        <v>0.10927823126207396</v>
      </c>
      <c r="CP85" s="176">
        <f t="shared" si="489"/>
        <v>0.10410757389142582</v>
      </c>
      <c r="CQ85" s="176">
        <f t="shared" si="489"/>
        <v>9.9145012934095E-2</v>
      </c>
      <c r="CR85" s="176">
        <f t="shared" si="489"/>
        <v>9.4414338405082968E-2</v>
      </c>
      <c r="CS85" s="176">
        <f t="shared" si="489"/>
        <v>8.9905817430543752E-2</v>
      </c>
      <c r="CT85" s="176">
        <f t="shared" si="489"/>
        <v>8.5619802615031187E-2</v>
      </c>
      <c r="CU85" s="176">
        <f t="shared" si="490"/>
        <v>8.1538111874687444E-2</v>
      </c>
      <c r="CV85" s="176">
        <f t="shared" si="490"/>
        <v>7.7657359285934618E-2</v>
      </c>
      <c r="CW85" s="176">
        <f t="shared" si="490"/>
        <v>7.3961308553882346E-2</v>
      </c>
      <c r="CX85" s="176">
        <f t="shared" si="490"/>
        <v>7.0441168915633887E-2</v>
      </c>
      <c r="CY85" s="176">
        <f t="shared" si="490"/>
        <v>6.7088567998847326E-2</v>
      </c>
      <c r="CZ85" s="176">
        <f t="shared" si="490"/>
        <v>0</v>
      </c>
      <c r="DA85" s="176">
        <f t="shared" si="490"/>
        <v>0</v>
      </c>
      <c r="DB85" s="176">
        <f t="shared" si="490"/>
        <v>0</v>
      </c>
      <c r="DC85" s="176">
        <f t="shared" si="490"/>
        <v>0</v>
      </c>
      <c r="DD85" s="176">
        <f t="shared" si="490"/>
        <v>0</v>
      </c>
      <c r="DE85" s="176">
        <f t="shared" si="491"/>
        <v>0</v>
      </c>
      <c r="DF85" s="176">
        <f t="shared" si="491"/>
        <v>0</v>
      </c>
      <c r="DG85" s="176">
        <f t="shared" si="491"/>
        <v>0</v>
      </c>
      <c r="DH85" s="176">
        <f t="shared" si="491"/>
        <v>0</v>
      </c>
      <c r="DI85" s="176">
        <f t="shared" si="491"/>
        <v>0</v>
      </c>
      <c r="DJ85" s="176">
        <f t="shared" si="491"/>
        <v>0</v>
      </c>
      <c r="DK85" s="176">
        <f t="shared" si="491"/>
        <v>0</v>
      </c>
      <c r="DL85" s="176">
        <f t="shared" si="491"/>
        <v>0</v>
      </c>
      <c r="DM85" s="176">
        <f t="shared" si="491"/>
        <v>0</v>
      </c>
      <c r="DN85" s="176">
        <f t="shared" si="491"/>
        <v>0</v>
      </c>
      <c r="DO85" s="176">
        <f t="shared" si="491"/>
        <v>0</v>
      </c>
      <c r="DP85" s="176">
        <f t="shared" si="491"/>
        <v>0</v>
      </c>
      <c r="DQ85" s="176">
        <f t="shared" si="491"/>
        <v>0</v>
      </c>
      <c r="DR85" s="176">
        <f t="shared" si="491"/>
        <v>0</v>
      </c>
      <c r="DS85" s="176">
        <f t="shared" si="491"/>
        <v>0</v>
      </c>
      <c r="DT85" s="187"/>
      <c r="DU85" s="176">
        <v>0</v>
      </c>
      <c r="DV85" s="176">
        <f t="shared" si="492"/>
        <v>0.10885756868138548</v>
      </c>
      <c r="DW85" s="176">
        <f t="shared" si="492"/>
        <v>0.10377367528265312</v>
      </c>
      <c r="DX85" s="176">
        <f t="shared" si="492"/>
        <v>9.8913319091249882E-2</v>
      </c>
      <c r="DY85" s="176">
        <f t="shared" si="492"/>
        <v>9.4220479073510527E-2</v>
      </c>
      <c r="DZ85" s="176">
        <f t="shared" si="492"/>
        <v>8.973311448044699E-2</v>
      </c>
      <c r="EA85" s="176">
        <f t="shared" si="492"/>
        <v>8.5487262544329812E-2</v>
      </c>
      <c r="EB85" s="176">
        <f t="shared" si="492"/>
        <v>8.1412287635261066E-2</v>
      </c>
      <c r="EC85" s="176">
        <f t="shared" si="492"/>
        <v>7.7527724770553558E-2</v>
      </c>
      <c r="ED85" s="176">
        <f t="shared" si="492"/>
        <v>7.3825581863650278E-2</v>
      </c>
      <c r="EE85" s="176">
        <f t="shared" si="492"/>
        <v>7.0306148453505413E-2</v>
      </c>
      <c r="EF85" s="176">
        <f t="shared" si="493"/>
        <v>6.6954494439279436E-2</v>
      </c>
      <c r="EG85" s="176">
        <f t="shared" si="493"/>
        <v>6.3767839491674097E-2</v>
      </c>
      <c r="EH85" s="176">
        <f t="shared" si="493"/>
        <v>6.0732851281905254E-2</v>
      </c>
      <c r="EI85" s="176">
        <f t="shared" si="493"/>
        <v>5.7842311331742884E-2</v>
      </c>
      <c r="EJ85" s="176">
        <f t="shared" si="493"/>
        <v>5.5089344721661333E-2</v>
      </c>
      <c r="EK85" s="176">
        <f t="shared" si="493"/>
        <v>0</v>
      </c>
      <c r="EL85" s="176">
        <f t="shared" si="493"/>
        <v>0</v>
      </c>
      <c r="EM85" s="176">
        <f t="shared" si="493"/>
        <v>0</v>
      </c>
      <c r="EN85" s="176">
        <f t="shared" si="493"/>
        <v>0</v>
      </c>
      <c r="EO85" s="176">
        <f t="shared" si="493"/>
        <v>0</v>
      </c>
      <c r="EP85" s="176">
        <f t="shared" si="494"/>
        <v>0</v>
      </c>
      <c r="EQ85" s="176">
        <f t="shared" si="494"/>
        <v>0</v>
      </c>
      <c r="ER85" s="176">
        <f t="shared" si="494"/>
        <v>0</v>
      </c>
      <c r="ES85" s="176">
        <f t="shared" si="494"/>
        <v>0</v>
      </c>
      <c r="ET85" s="176">
        <f t="shared" si="494"/>
        <v>0</v>
      </c>
      <c r="EU85" s="176">
        <f t="shared" si="494"/>
        <v>0</v>
      </c>
      <c r="EV85" s="176">
        <f t="shared" si="494"/>
        <v>0</v>
      </c>
      <c r="EW85" s="176">
        <f t="shared" si="494"/>
        <v>0</v>
      </c>
      <c r="EX85" s="176">
        <f t="shared" si="494"/>
        <v>0</v>
      </c>
      <c r="EY85" s="176">
        <f t="shared" si="494"/>
        <v>0</v>
      </c>
      <c r="EZ85" s="176">
        <f t="shared" si="494"/>
        <v>0</v>
      </c>
      <c r="FA85" s="176">
        <f t="shared" si="494"/>
        <v>0</v>
      </c>
      <c r="FB85" s="176">
        <f t="shared" si="494"/>
        <v>0</v>
      </c>
      <c r="FC85" s="176">
        <f t="shared" si="494"/>
        <v>0</v>
      </c>
      <c r="FD85" s="176">
        <f t="shared" si="494"/>
        <v>0</v>
      </c>
      <c r="FF85" s="176">
        <v>0</v>
      </c>
      <c r="FG85" s="176">
        <v>0</v>
      </c>
      <c r="FH85" s="176">
        <f t="shared" si="495"/>
        <v>0.12637702092602823</v>
      </c>
      <c r="FI85" s="176">
        <f t="shared" si="495"/>
        <v>0.12045801175114942</v>
      </c>
      <c r="FJ85" s="176">
        <f t="shared" si="495"/>
        <v>0.11474300609572687</v>
      </c>
      <c r="FK85" s="176">
        <f t="shared" si="495"/>
        <v>0.10927823126207396</v>
      </c>
      <c r="FL85" s="176">
        <f t="shared" si="495"/>
        <v>0.10410757389142582</v>
      </c>
      <c r="FM85" s="176">
        <f t="shared" si="495"/>
        <v>9.9145012934095E-2</v>
      </c>
      <c r="FN85" s="176">
        <f t="shared" si="495"/>
        <v>9.4414338405082968E-2</v>
      </c>
      <c r="FO85" s="176">
        <f t="shared" si="495"/>
        <v>8.9905817430543752E-2</v>
      </c>
      <c r="FP85" s="176">
        <f t="shared" si="495"/>
        <v>8.5619802615031187E-2</v>
      </c>
      <c r="FQ85" s="176">
        <f t="shared" si="495"/>
        <v>8.1538111874687444E-2</v>
      </c>
      <c r="FR85" s="176">
        <f t="shared" si="496"/>
        <v>7.7657359285934618E-2</v>
      </c>
      <c r="FS85" s="176">
        <f t="shared" si="496"/>
        <v>7.3961308553882346E-2</v>
      </c>
      <c r="FT85" s="176">
        <f t="shared" si="496"/>
        <v>7.0441168915633887E-2</v>
      </c>
      <c r="FU85" s="176">
        <f t="shared" si="496"/>
        <v>6.7088567998847326E-2</v>
      </c>
      <c r="FV85" s="176">
        <f t="shared" si="496"/>
        <v>6.3895531908713527E-2</v>
      </c>
      <c r="FW85" s="176">
        <f t="shared" si="496"/>
        <v>0</v>
      </c>
      <c r="FX85" s="176">
        <f t="shared" si="496"/>
        <v>0</v>
      </c>
      <c r="FY85" s="176">
        <f t="shared" si="496"/>
        <v>0</v>
      </c>
      <c r="FZ85" s="176">
        <f t="shared" si="496"/>
        <v>0</v>
      </c>
      <c r="GA85" s="176">
        <f t="shared" si="496"/>
        <v>0</v>
      </c>
      <c r="GB85" s="176">
        <f t="shared" si="497"/>
        <v>0</v>
      </c>
      <c r="GC85" s="176">
        <f t="shared" si="497"/>
        <v>0</v>
      </c>
      <c r="GD85" s="176">
        <f t="shared" si="497"/>
        <v>0</v>
      </c>
      <c r="GE85" s="176">
        <f t="shared" si="497"/>
        <v>0</v>
      </c>
      <c r="GF85" s="176">
        <f t="shared" si="497"/>
        <v>0</v>
      </c>
      <c r="GG85" s="176">
        <f t="shared" si="497"/>
        <v>0</v>
      </c>
      <c r="GH85" s="176">
        <f t="shared" si="497"/>
        <v>0</v>
      </c>
      <c r="GI85" s="176">
        <f t="shared" si="497"/>
        <v>0</v>
      </c>
      <c r="GJ85" s="176">
        <f t="shared" si="497"/>
        <v>0</v>
      </c>
      <c r="GK85" s="176">
        <f t="shared" si="497"/>
        <v>0</v>
      </c>
      <c r="GL85" s="176">
        <f t="shared" si="497"/>
        <v>0</v>
      </c>
      <c r="GM85" s="176">
        <f t="shared" si="497"/>
        <v>0</v>
      </c>
      <c r="GN85" s="176">
        <f t="shared" si="497"/>
        <v>0</v>
      </c>
      <c r="GO85" s="176">
        <f t="shared" si="497"/>
        <v>0</v>
      </c>
      <c r="GP85" s="176">
        <f t="shared" si="497"/>
        <v>0</v>
      </c>
      <c r="GQ85" s="187"/>
      <c r="GR85" s="176">
        <v>0</v>
      </c>
      <c r="GS85" s="176">
        <v>0</v>
      </c>
      <c r="GT85" s="176">
        <f t="shared" si="498"/>
        <v>0.10377367528265312</v>
      </c>
      <c r="GU85" s="176">
        <f t="shared" si="498"/>
        <v>9.8913319091249882E-2</v>
      </c>
      <c r="GV85" s="176">
        <f t="shared" si="498"/>
        <v>9.4220479073510527E-2</v>
      </c>
      <c r="GW85" s="176">
        <f t="shared" si="498"/>
        <v>8.973311448044699E-2</v>
      </c>
      <c r="GX85" s="176">
        <f t="shared" si="498"/>
        <v>8.5487262544329812E-2</v>
      </c>
      <c r="GY85" s="176">
        <f t="shared" si="498"/>
        <v>8.1412287635261066E-2</v>
      </c>
      <c r="GZ85" s="176">
        <f t="shared" si="498"/>
        <v>7.7527724770553558E-2</v>
      </c>
      <c r="HA85" s="176">
        <f t="shared" si="498"/>
        <v>7.3825581863650278E-2</v>
      </c>
      <c r="HB85" s="176">
        <f t="shared" si="498"/>
        <v>7.0306148453505413E-2</v>
      </c>
      <c r="HC85" s="176">
        <f t="shared" si="498"/>
        <v>6.6954494439279436E-2</v>
      </c>
      <c r="HD85" s="176">
        <f t="shared" si="499"/>
        <v>6.3767839491674097E-2</v>
      </c>
      <c r="HE85" s="176">
        <f t="shared" si="499"/>
        <v>6.0732851281905254E-2</v>
      </c>
      <c r="HF85" s="176">
        <f t="shared" si="499"/>
        <v>5.7842311331742884E-2</v>
      </c>
      <c r="HG85" s="176">
        <f t="shared" si="499"/>
        <v>5.5089344721661333E-2</v>
      </c>
      <c r="HH85" s="176">
        <f t="shared" si="499"/>
        <v>5.2467403739389823E-2</v>
      </c>
      <c r="HI85" s="176">
        <f t="shared" si="499"/>
        <v>0</v>
      </c>
      <c r="HJ85" s="176">
        <f t="shared" si="499"/>
        <v>0</v>
      </c>
      <c r="HK85" s="176">
        <f t="shared" si="499"/>
        <v>0</v>
      </c>
      <c r="HL85" s="176">
        <f t="shared" si="499"/>
        <v>0</v>
      </c>
      <c r="HM85" s="176">
        <f t="shared" si="499"/>
        <v>0</v>
      </c>
      <c r="HN85" s="176">
        <f t="shared" si="500"/>
        <v>0</v>
      </c>
      <c r="HO85" s="176">
        <f t="shared" si="500"/>
        <v>0</v>
      </c>
      <c r="HP85" s="176">
        <f t="shared" si="500"/>
        <v>0</v>
      </c>
      <c r="HQ85" s="176">
        <f t="shared" si="500"/>
        <v>0</v>
      </c>
      <c r="HR85" s="176">
        <f t="shared" si="500"/>
        <v>0</v>
      </c>
      <c r="HS85" s="176">
        <f t="shared" si="500"/>
        <v>0</v>
      </c>
      <c r="HT85" s="176">
        <f t="shared" si="500"/>
        <v>0</v>
      </c>
      <c r="HU85" s="176">
        <f t="shared" si="500"/>
        <v>0</v>
      </c>
      <c r="HV85" s="176">
        <f t="shared" si="500"/>
        <v>0</v>
      </c>
      <c r="HW85" s="176">
        <f t="shared" si="500"/>
        <v>0</v>
      </c>
      <c r="HX85" s="176">
        <f t="shared" si="500"/>
        <v>0</v>
      </c>
      <c r="HY85" s="176">
        <f t="shared" si="500"/>
        <v>0</v>
      </c>
      <c r="HZ85" s="176">
        <f t="shared" si="500"/>
        <v>0</v>
      </c>
      <c r="IA85" s="176">
        <f t="shared" si="500"/>
        <v>0</v>
      </c>
      <c r="IB85" s="176">
        <f t="shared" si="500"/>
        <v>0</v>
      </c>
      <c r="IC85" s="176"/>
      <c r="ID85" s="176"/>
    </row>
    <row r="86" spans="1:238" s="144" customFormat="1">
      <c r="A86" s="185" t="s">
        <v>124</v>
      </c>
      <c r="B86" s="226">
        <f t="shared" si="475"/>
        <v>66.488778101776276</v>
      </c>
      <c r="C86" s="329">
        <f t="shared" si="476"/>
        <v>54.106780196052995</v>
      </c>
      <c r="D86" s="331">
        <f t="shared" si="225"/>
        <v>120.59555829782927</v>
      </c>
      <c r="E86" s="227">
        <f t="shared" si="477"/>
        <v>0</v>
      </c>
      <c r="F86" s="228">
        <f t="shared" si="478"/>
        <v>0</v>
      </c>
      <c r="G86" s="227">
        <f t="shared" si="479"/>
        <v>0</v>
      </c>
      <c r="H86" s="228">
        <f t="shared" si="480"/>
        <v>0</v>
      </c>
      <c r="I86" s="227">
        <f t="shared" si="226"/>
        <v>66.488778101776276</v>
      </c>
      <c r="J86" s="176">
        <f t="shared" si="227"/>
        <v>54.106780196052995</v>
      </c>
      <c r="K86" s="228">
        <f t="shared" si="228"/>
        <v>120.59555829782927</v>
      </c>
      <c r="L86" s="227">
        <f t="shared" si="481"/>
        <v>53.191022481421022</v>
      </c>
      <c r="M86" s="176">
        <f t="shared" si="482"/>
        <v>43.285424156842396</v>
      </c>
      <c r="N86" s="228">
        <f t="shared" si="229"/>
        <v>96.476446638263411</v>
      </c>
      <c r="O86" s="330"/>
      <c r="P86" s="176">
        <f t="shared" si="483"/>
        <v>1.2180779670842348</v>
      </c>
      <c r="Q86" s="176">
        <f t="shared" si="483"/>
        <v>1.1602408213698931</v>
      </c>
      <c r="R86" s="176">
        <f t="shared" si="483"/>
        <v>1.1060549643444932</v>
      </c>
      <c r="S86" s="176">
        <f t="shared" si="483"/>
        <v>1.0542516425546302</v>
      </c>
      <c r="T86" s="176">
        <f t="shared" si="483"/>
        <v>1.0042337648572528</v>
      </c>
      <c r="U86" s="176">
        <f t="shared" si="483"/>
        <v>0.9564059138009714</v>
      </c>
      <c r="V86" s="176">
        <f t="shared" si="483"/>
        <v>0.91115218640794071</v>
      </c>
      <c r="W86" s="176">
        <f t="shared" si="483"/>
        <v>0.8677197242206045</v>
      </c>
      <c r="X86" s="176">
        <f t="shared" si="483"/>
        <v>0.82631673806717665</v>
      </c>
      <c r="Y86" s="176">
        <f t="shared" si="483"/>
        <v>0.78685804558336503</v>
      </c>
      <c r="Z86" s="176">
        <f t="shared" si="484"/>
        <v>0.74934673277336861</v>
      </c>
      <c r="AA86" s="176">
        <f t="shared" si="484"/>
        <v>0.71362366956776691</v>
      </c>
      <c r="AB86" s="176">
        <f t="shared" si="484"/>
        <v>0.67965922227560283</v>
      </c>
      <c r="AC86" s="176">
        <f t="shared" si="484"/>
        <v>0.64731129042295732</v>
      </c>
      <c r="AD86" s="176">
        <f t="shared" si="484"/>
        <v>0.6165029370249967</v>
      </c>
      <c r="AE86" s="176">
        <f t="shared" si="484"/>
        <v>0</v>
      </c>
      <c r="AF86" s="176">
        <f t="shared" si="484"/>
        <v>0</v>
      </c>
      <c r="AG86" s="176">
        <f t="shared" si="484"/>
        <v>0</v>
      </c>
      <c r="AH86" s="176">
        <f t="shared" si="484"/>
        <v>0</v>
      </c>
      <c r="AI86" s="176">
        <f t="shared" si="484"/>
        <v>0</v>
      </c>
      <c r="AJ86" s="176">
        <f t="shared" si="485"/>
        <v>0</v>
      </c>
      <c r="AK86" s="176">
        <f t="shared" si="485"/>
        <v>0</v>
      </c>
      <c r="AL86" s="176">
        <f t="shared" si="485"/>
        <v>0</v>
      </c>
      <c r="AM86" s="176">
        <f t="shared" si="485"/>
        <v>0</v>
      </c>
      <c r="AN86" s="176">
        <f t="shared" si="485"/>
        <v>0</v>
      </c>
      <c r="AO86" s="176">
        <f t="shared" si="485"/>
        <v>0</v>
      </c>
      <c r="AP86" s="176">
        <f t="shared" si="485"/>
        <v>0</v>
      </c>
      <c r="AQ86" s="176">
        <f t="shared" si="485"/>
        <v>0</v>
      </c>
      <c r="AR86" s="176">
        <f t="shared" si="485"/>
        <v>0</v>
      </c>
      <c r="AS86" s="176">
        <f t="shared" si="485"/>
        <v>0</v>
      </c>
      <c r="AT86" s="176">
        <f t="shared" si="485"/>
        <v>0</v>
      </c>
      <c r="AU86" s="176">
        <f t="shared" si="485"/>
        <v>0</v>
      </c>
      <c r="AV86" s="176">
        <f t="shared" si="485"/>
        <v>0</v>
      </c>
      <c r="AW86" s="176">
        <f t="shared" si="485"/>
        <v>0</v>
      </c>
      <c r="AX86" s="176">
        <f t="shared" si="485"/>
        <v>0</v>
      </c>
      <c r="AY86" s="187"/>
      <c r="AZ86" s="176">
        <f t="shared" si="486"/>
        <v>0.9912391039251337</v>
      </c>
      <c r="BA86" s="176">
        <f t="shared" si="486"/>
        <v>0.94417278958344553</v>
      </c>
      <c r="BB86" s="176">
        <f t="shared" si="486"/>
        <v>0.9000777958189301</v>
      </c>
      <c r="BC86" s="176">
        <f t="shared" si="486"/>
        <v>0.8579216451792081</v>
      </c>
      <c r="BD86" s="176">
        <f t="shared" si="486"/>
        <v>0.81721844094371376</v>
      </c>
      <c r="BE86" s="176">
        <f t="shared" si="486"/>
        <v>0.77829742151408099</v>
      </c>
      <c r="BF86" s="176">
        <f t="shared" si="486"/>
        <v>0.74147115472122793</v>
      </c>
      <c r="BG86" s="176">
        <f t="shared" si="486"/>
        <v>0.70612698459154999</v>
      </c>
      <c r="BH86" s="176">
        <f t="shared" si="486"/>
        <v>0.67243434749969933</v>
      </c>
      <c r="BI86" s="176">
        <f t="shared" si="486"/>
        <v>0.6403239243275789</v>
      </c>
      <c r="BJ86" s="176">
        <f t="shared" si="487"/>
        <v>0.60979822638244496</v>
      </c>
      <c r="BK86" s="176">
        <f t="shared" si="487"/>
        <v>0.58072775789170938</v>
      </c>
      <c r="BL86" s="176">
        <f t="shared" si="487"/>
        <v>0.55308840375431612</v>
      </c>
      <c r="BM86" s="176">
        <f t="shared" si="487"/>
        <v>0.52676452642468841</v>
      </c>
      <c r="BN86" s="176">
        <f t="shared" si="487"/>
        <v>0.50169351665287187</v>
      </c>
      <c r="BO86" s="176">
        <f t="shared" si="487"/>
        <v>0</v>
      </c>
      <c r="BP86" s="176">
        <f t="shared" si="487"/>
        <v>0</v>
      </c>
      <c r="BQ86" s="176">
        <f t="shared" si="487"/>
        <v>0</v>
      </c>
      <c r="BR86" s="176">
        <f t="shared" si="487"/>
        <v>0</v>
      </c>
      <c r="BS86" s="176">
        <f t="shared" si="487"/>
        <v>0</v>
      </c>
      <c r="BT86" s="176">
        <f t="shared" si="488"/>
        <v>0</v>
      </c>
      <c r="BU86" s="176">
        <f t="shared" si="488"/>
        <v>0</v>
      </c>
      <c r="BV86" s="176">
        <f t="shared" si="488"/>
        <v>0</v>
      </c>
      <c r="BW86" s="176">
        <f t="shared" si="488"/>
        <v>0</v>
      </c>
      <c r="BX86" s="176">
        <f t="shared" si="488"/>
        <v>0</v>
      </c>
      <c r="BY86" s="176">
        <f t="shared" si="488"/>
        <v>0</v>
      </c>
      <c r="BZ86" s="176">
        <f t="shared" si="488"/>
        <v>0</v>
      </c>
      <c r="CA86" s="176">
        <f t="shared" si="488"/>
        <v>0</v>
      </c>
      <c r="CB86" s="176">
        <f t="shared" si="488"/>
        <v>0</v>
      </c>
      <c r="CC86" s="176">
        <f t="shared" si="488"/>
        <v>0</v>
      </c>
      <c r="CD86" s="176">
        <f t="shared" si="488"/>
        <v>0</v>
      </c>
      <c r="CE86" s="176">
        <f t="shared" si="488"/>
        <v>0</v>
      </c>
      <c r="CF86" s="176">
        <f t="shared" si="488"/>
        <v>0</v>
      </c>
      <c r="CG86" s="176">
        <f t="shared" si="488"/>
        <v>0</v>
      </c>
      <c r="CH86" s="176">
        <f t="shared" si="488"/>
        <v>0</v>
      </c>
      <c r="CJ86" s="176">
        <v>0</v>
      </c>
      <c r="CK86" s="176">
        <f t="shared" si="489"/>
        <v>1.1602408213698931</v>
      </c>
      <c r="CL86" s="176">
        <f t="shared" si="489"/>
        <v>1.1060549643444932</v>
      </c>
      <c r="CM86" s="176">
        <f t="shared" si="489"/>
        <v>1.0542516425546302</v>
      </c>
      <c r="CN86" s="176">
        <f t="shared" si="489"/>
        <v>1.0042337648572528</v>
      </c>
      <c r="CO86" s="176">
        <f t="shared" si="489"/>
        <v>0.9564059138009714</v>
      </c>
      <c r="CP86" s="176">
        <f t="shared" si="489"/>
        <v>0.91115218640794071</v>
      </c>
      <c r="CQ86" s="176">
        <f t="shared" si="489"/>
        <v>0.8677197242206045</v>
      </c>
      <c r="CR86" s="176">
        <f t="shared" si="489"/>
        <v>0.82631673806717665</v>
      </c>
      <c r="CS86" s="176">
        <f t="shared" si="489"/>
        <v>0.78685804558336503</v>
      </c>
      <c r="CT86" s="176">
        <f t="shared" si="489"/>
        <v>0.74934673277336861</v>
      </c>
      <c r="CU86" s="176">
        <f t="shared" si="490"/>
        <v>0.71362366956776691</v>
      </c>
      <c r="CV86" s="176">
        <f t="shared" si="490"/>
        <v>0.67965922227560283</v>
      </c>
      <c r="CW86" s="176">
        <f t="shared" si="490"/>
        <v>0.64731129042295732</v>
      </c>
      <c r="CX86" s="176">
        <f t="shared" si="490"/>
        <v>0.6165029370249967</v>
      </c>
      <c r="CY86" s="176">
        <f t="shared" si="490"/>
        <v>0.58716088686187284</v>
      </c>
      <c r="CZ86" s="176">
        <f t="shared" si="490"/>
        <v>0</v>
      </c>
      <c r="DA86" s="176">
        <f t="shared" si="490"/>
        <v>0</v>
      </c>
      <c r="DB86" s="176">
        <f t="shared" si="490"/>
        <v>0</v>
      </c>
      <c r="DC86" s="176">
        <f t="shared" si="490"/>
        <v>0</v>
      </c>
      <c r="DD86" s="176">
        <f t="shared" si="490"/>
        <v>0</v>
      </c>
      <c r="DE86" s="176">
        <f t="shared" si="491"/>
        <v>0</v>
      </c>
      <c r="DF86" s="176">
        <f t="shared" si="491"/>
        <v>0</v>
      </c>
      <c r="DG86" s="176">
        <f t="shared" si="491"/>
        <v>0</v>
      </c>
      <c r="DH86" s="176">
        <f t="shared" si="491"/>
        <v>0</v>
      </c>
      <c r="DI86" s="176">
        <f t="shared" si="491"/>
        <v>0</v>
      </c>
      <c r="DJ86" s="176">
        <f t="shared" si="491"/>
        <v>0</v>
      </c>
      <c r="DK86" s="176">
        <f t="shared" si="491"/>
        <v>0</v>
      </c>
      <c r="DL86" s="176">
        <f t="shared" si="491"/>
        <v>0</v>
      </c>
      <c r="DM86" s="176">
        <f t="shared" si="491"/>
        <v>0</v>
      </c>
      <c r="DN86" s="176">
        <f t="shared" si="491"/>
        <v>0</v>
      </c>
      <c r="DO86" s="176">
        <f t="shared" si="491"/>
        <v>0</v>
      </c>
      <c r="DP86" s="176">
        <f t="shared" si="491"/>
        <v>0</v>
      </c>
      <c r="DQ86" s="176">
        <f t="shared" si="491"/>
        <v>0</v>
      </c>
      <c r="DR86" s="176">
        <f t="shared" si="491"/>
        <v>0</v>
      </c>
      <c r="DS86" s="176">
        <f t="shared" si="491"/>
        <v>0</v>
      </c>
      <c r="DT86" s="187"/>
      <c r="DU86" s="176">
        <v>0</v>
      </c>
      <c r="DV86" s="176">
        <f t="shared" si="492"/>
        <v>0.94417278958344553</v>
      </c>
      <c r="DW86" s="176">
        <f t="shared" si="492"/>
        <v>0.9000777958189301</v>
      </c>
      <c r="DX86" s="176">
        <f t="shared" si="492"/>
        <v>0.8579216451792081</v>
      </c>
      <c r="DY86" s="176">
        <f t="shared" si="492"/>
        <v>0.81721844094371376</v>
      </c>
      <c r="DZ86" s="176">
        <f t="shared" si="492"/>
        <v>0.77829742151408099</v>
      </c>
      <c r="EA86" s="176">
        <f t="shared" si="492"/>
        <v>0.74147115472122793</v>
      </c>
      <c r="EB86" s="176">
        <f t="shared" si="492"/>
        <v>0.70612698459154999</v>
      </c>
      <c r="EC86" s="176">
        <f t="shared" si="492"/>
        <v>0.67243434749969933</v>
      </c>
      <c r="ED86" s="176">
        <f t="shared" si="492"/>
        <v>0.6403239243275789</v>
      </c>
      <c r="EE86" s="176">
        <f t="shared" si="492"/>
        <v>0.60979822638244496</v>
      </c>
      <c r="EF86" s="176">
        <f t="shared" si="493"/>
        <v>0.58072775789170938</v>
      </c>
      <c r="EG86" s="176">
        <f t="shared" si="493"/>
        <v>0.55308840375431612</v>
      </c>
      <c r="EH86" s="176">
        <f t="shared" si="493"/>
        <v>0.52676452642468841</v>
      </c>
      <c r="EI86" s="176">
        <f t="shared" si="493"/>
        <v>0.50169351665287187</v>
      </c>
      <c r="EJ86" s="176">
        <f t="shared" si="493"/>
        <v>0.47781574503481761</v>
      </c>
      <c r="EK86" s="176">
        <f t="shared" si="493"/>
        <v>0</v>
      </c>
      <c r="EL86" s="176">
        <f t="shared" si="493"/>
        <v>0</v>
      </c>
      <c r="EM86" s="176">
        <f t="shared" si="493"/>
        <v>0</v>
      </c>
      <c r="EN86" s="176">
        <f t="shared" si="493"/>
        <v>0</v>
      </c>
      <c r="EO86" s="176">
        <f t="shared" si="493"/>
        <v>0</v>
      </c>
      <c r="EP86" s="176">
        <f t="shared" si="494"/>
        <v>0</v>
      </c>
      <c r="EQ86" s="176">
        <f t="shared" si="494"/>
        <v>0</v>
      </c>
      <c r="ER86" s="176">
        <f t="shared" si="494"/>
        <v>0</v>
      </c>
      <c r="ES86" s="176">
        <f t="shared" si="494"/>
        <v>0</v>
      </c>
      <c r="ET86" s="176">
        <f t="shared" si="494"/>
        <v>0</v>
      </c>
      <c r="EU86" s="176">
        <f t="shared" si="494"/>
        <v>0</v>
      </c>
      <c r="EV86" s="176">
        <f t="shared" si="494"/>
        <v>0</v>
      </c>
      <c r="EW86" s="176">
        <f t="shared" si="494"/>
        <v>0</v>
      </c>
      <c r="EX86" s="176">
        <f t="shared" si="494"/>
        <v>0</v>
      </c>
      <c r="EY86" s="176">
        <f t="shared" si="494"/>
        <v>0</v>
      </c>
      <c r="EZ86" s="176">
        <f t="shared" si="494"/>
        <v>0</v>
      </c>
      <c r="FA86" s="176">
        <f t="shared" si="494"/>
        <v>0</v>
      </c>
      <c r="FB86" s="176">
        <f t="shared" si="494"/>
        <v>0</v>
      </c>
      <c r="FC86" s="176">
        <f t="shared" si="494"/>
        <v>0</v>
      </c>
      <c r="FD86" s="176">
        <f t="shared" si="494"/>
        <v>0</v>
      </c>
      <c r="FF86" s="176">
        <v>0</v>
      </c>
      <c r="FG86" s="176">
        <v>0</v>
      </c>
      <c r="FH86" s="176">
        <f t="shared" si="495"/>
        <v>1.1060549643444932</v>
      </c>
      <c r="FI86" s="176">
        <f t="shared" si="495"/>
        <v>1.0542516425546302</v>
      </c>
      <c r="FJ86" s="176">
        <f t="shared" si="495"/>
        <v>1.0042337648572528</v>
      </c>
      <c r="FK86" s="176">
        <f t="shared" si="495"/>
        <v>0.9564059138009714</v>
      </c>
      <c r="FL86" s="176">
        <f t="shared" si="495"/>
        <v>0.91115218640794071</v>
      </c>
      <c r="FM86" s="176">
        <f t="shared" si="495"/>
        <v>0.8677197242206045</v>
      </c>
      <c r="FN86" s="176">
        <f t="shared" si="495"/>
        <v>0.82631673806717665</v>
      </c>
      <c r="FO86" s="176">
        <f t="shared" si="495"/>
        <v>0.78685804558336503</v>
      </c>
      <c r="FP86" s="176">
        <f t="shared" si="495"/>
        <v>0.74934673277336861</v>
      </c>
      <c r="FQ86" s="176">
        <f t="shared" si="495"/>
        <v>0.71362366956776691</v>
      </c>
      <c r="FR86" s="176">
        <f t="shared" si="496"/>
        <v>0.67965922227560283</v>
      </c>
      <c r="FS86" s="176">
        <f t="shared" si="496"/>
        <v>0.64731129042295732</v>
      </c>
      <c r="FT86" s="176">
        <f t="shared" si="496"/>
        <v>0.6165029370249967</v>
      </c>
      <c r="FU86" s="176">
        <f t="shared" si="496"/>
        <v>0.58716088686187284</v>
      </c>
      <c r="FV86" s="176">
        <f t="shared" si="496"/>
        <v>0.55921535219943763</v>
      </c>
      <c r="FW86" s="176">
        <f t="shared" si="496"/>
        <v>0</v>
      </c>
      <c r="FX86" s="176">
        <f t="shared" si="496"/>
        <v>0</v>
      </c>
      <c r="FY86" s="176">
        <f t="shared" si="496"/>
        <v>0</v>
      </c>
      <c r="FZ86" s="176">
        <f t="shared" si="496"/>
        <v>0</v>
      </c>
      <c r="GA86" s="176">
        <f t="shared" si="496"/>
        <v>0</v>
      </c>
      <c r="GB86" s="176">
        <f t="shared" si="497"/>
        <v>0</v>
      </c>
      <c r="GC86" s="176">
        <f t="shared" si="497"/>
        <v>0</v>
      </c>
      <c r="GD86" s="176">
        <f t="shared" si="497"/>
        <v>0</v>
      </c>
      <c r="GE86" s="176">
        <f t="shared" si="497"/>
        <v>0</v>
      </c>
      <c r="GF86" s="176">
        <f t="shared" si="497"/>
        <v>0</v>
      </c>
      <c r="GG86" s="176">
        <f t="shared" si="497"/>
        <v>0</v>
      </c>
      <c r="GH86" s="176">
        <f t="shared" si="497"/>
        <v>0</v>
      </c>
      <c r="GI86" s="176">
        <f t="shared" si="497"/>
        <v>0</v>
      </c>
      <c r="GJ86" s="176">
        <f t="shared" si="497"/>
        <v>0</v>
      </c>
      <c r="GK86" s="176">
        <f t="shared" si="497"/>
        <v>0</v>
      </c>
      <c r="GL86" s="176">
        <f t="shared" si="497"/>
        <v>0</v>
      </c>
      <c r="GM86" s="176">
        <f t="shared" si="497"/>
        <v>0</v>
      </c>
      <c r="GN86" s="176">
        <f t="shared" si="497"/>
        <v>0</v>
      </c>
      <c r="GO86" s="176">
        <f t="shared" si="497"/>
        <v>0</v>
      </c>
      <c r="GP86" s="176">
        <f t="shared" si="497"/>
        <v>0</v>
      </c>
      <c r="GQ86" s="187"/>
      <c r="GR86" s="176">
        <v>0</v>
      </c>
      <c r="GS86" s="176">
        <v>0</v>
      </c>
      <c r="GT86" s="176">
        <f t="shared" si="498"/>
        <v>0.9000777958189301</v>
      </c>
      <c r="GU86" s="176">
        <f t="shared" si="498"/>
        <v>0.8579216451792081</v>
      </c>
      <c r="GV86" s="176">
        <f t="shared" si="498"/>
        <v>0.81721844094371376</v>
      </c>
      <c r="GW86" s="176">
        <f t="shared" si="498"/>
        <v>0.77829742151408099</v>
      </c>
      <c r="GX86" s="176">
        <f t="shared" si="498"/>
        <v>0.74147115472122793</v>
      </c>
      <c r="GY86" s="176">
        <f t="shared" si="498"/>
        <v>0.70612698459154999</v>
      </c>
      <c r="GZ86" s="176">
        <f t="shared" si="498"/>
        <v>0.67243434749969933</v>
      </c>
      <c r="HA86" s="176">
        <f t="shared" si="498"/>
        <v>0.6403239243275789</v>
      </c>
      <c r="HB86" s="176">
        <f t="shared" si="498"/>
        <v>0.60979822638244496</v>
      </c>
      <c r="HC86" s="176">
        <f t="shared" si="498"/>
        <v>0.58072775789170938</v>
      </c>
      <c r="HD86" s="176">
        <f t="shared" si="499"/>
        <v>0.55308840375431612</v>
      </c>
      <c r="HE86" s="176">
        <f t="shared" si="499"/>
        <v>0.52676452642468841</v>
      </c>
      <c r="HF86" s="176">
        <f t="shared" si="499"/>
        <v>0.50169351665287187</v>
      </c>
      <c r="HG86" s="176">
        <f t="shared" si="499"/>
        <v>0.47781574503481761</v>
      </c>
      <c r="HH86" s="176">
        <f t="shared" si="499"/>
        <v>0.45507442018858507</v>
      </c>
      <c r="HI86" s="176">
        <f t="shared" si="499"/>
        <v>0</v>
      </c>
      <c r="HJ86" s="176">
        <f t="shared" si="499"/>
        <v>0</v>
      </c>
      <c r="HK86" s="176">
        <f t="shared" si="499"/>
        <v>0</v>
      </c>
      <c r="HL86" s="176">
        <f t="shared" si="499"/>
        <v>0</v>
      </c>
      <c r="HM86" s="176">
        <f t="shared" si="499"/>
        <v>0</v>
      </c>
      <c r="HN86" s="176">
        <f t="shared" si="500"/>
        <v>0</v>
      </c>
      <c r="HO86" s="176">
        <f t="shared" si="500"/>
        <v>0</v>
      </c>
      <c r="HP86" s="176">
        <f t="shared" si="500"/>
        <v>0</v>
      </c>
      <c r="HQ86" s="176">
        <f t="shared" si="500"/>
        <v>0</v>
      </c>
      <c r="HR86" s="176">
        <f t="shared" si="500"/>
        <v>0</v>
      </c>
      <c r="HS86" s="176">
        <f t="shared" si="500"/>
        <v>0</v>
      </c>
      <c r="HT86" s="176">
        <f t="shared" si="500"/>
        <v>0</v>
      </c>
      <c r="HU86" s="176">
        <f t="shared" si="500"/>
        <v>0</v>
      </c>
      <c r="HV86" s="176">
        <f t="shared" si="500"/>
        <v>0</v>
      </c>
      <c r="HW86" s="176">
        <f t="shared" si="500"/>
        <v>0</v>
      </c>
      <c r="HX86" s="176">
        <f t="shared" si="500"/>
        <v>0</v>
      </c>
      <c r="HY86" s="176">
        <f t="shared" si="500"/>
        <v>0</v>
      </c>
      <c r="HZ86" s="176">
        <f t="shared" si="500"/>
        <v>0</v>
      </c>
      <c r="IA86" s="176">
        <f t="shared" si="500"/>
        <v>0</v>
      </c>
      <c r="IB86" s="176">
        <f t="shared" si="500"/>
        <v>0</v>
      </c>
      <c r="IC86" s="176"/>
      <c r="ID86" s="176"/>
    </row>
    <row r="87" spans="1:238" s="144" customFormat="1">
      <c r="A87" s="185" t="s">
        <v>125</v>
      </c>
      <c r="B87" s="226">
        <f t="shared" si="475"/>
        <v>399.22428605847256</v>
      </c>
      <c r="C87" s="329">
        <f t="shared" si="476"/>
        <v>326.42748919104832</v>
      </c>
      <c r="D87" s="331">
        <f t="shared" si="225"/>
        <v>725.65177524952082</v>
      </c>
      <c r="E87" s="227">
        <f t="shared" si="477"/>
        <v>0</v>
      </c>
      <c r="F87" s="228">
        <f t="shared" si="478"/>
        <v>0</v>
      </c>
      <c r="G87" s="227">
        <f t="shared" si="479"/>
        <v>0</v>
      </c>
      <c r="H87" s="228">
        <f t="shared" si="480"/>
        <v>0</v>
      </c>
      <c r="I87" s="227">
        <f t="shared" si="226"/>
        <v>399.22428605847256</v>
      </c>
      <c r="J87" s="176">
        <f t="shared" si="227"/>
        <v>326.42748919104832</v>
      </c>
      <c r="K87" s="228">
        <f t="shared" si="228"/>
        <v>725.65177524952082</v>
      </c>
      <c r="L87" s="227">
        <f t="shared" si="481"/>
        <v>319.37942884677807</v>
      </c>
      <c r="M87" s="176">
        <f t="shared" si="482"/>
        <v>261.14199135283866</v>
      </c>
      <c r="N87" s="228">
        <f t="shared" si="229"/>
        <v>580.52142019961673</v>
      </c>
      <c r="O87" s="330"/>
      <c r="P87" s="176">
        <f t="shared" si="483"/>
        <v>3.6569051248647315</v>
      </c>
      <c r="Q87" s="176">
        <f t="shared" si="483"/>
        <v>3.4832668518758423</v>
      </c>
      <c r="R87" s="176">
        <f t="shared" si="483"/>
        <v>3.3205904521658147</v>
      </c>
      <c r="S87" s="176">
        <f t="shared" si="483"/>
        <v>3.1650668830203714</v>
      </c>
      <c r="T87" s="176">
        <f t="shared" si="483"/>
        <v>3.0149035615999544</v>
      </c>
      <c r="U87" s="176">
        <f t="shared" si="483"/>
        <v>2.8713151227928293</v>
      </c>
      <c r="V87" s="176">
        <f t="shared" si="483"/>
        <v>2.7354546999834892</v>
      </c>
      <c r="W87" s="176">
        <f t="shared" si="483"/>
        <v>2.6050620667938769</v>
      </c>
      <c r="X87" s="176">
        <f t="shared" si="483"/>
        <v>2.4807623123113269</v>
      </c>
      <c r="Y87" s="176">
        <f t="shared" si="483"/>
        <v>2.3622997026395329</v>
      </c>
      <c r="Z87" s="176">
        <f t="shared" si="484"/>
        <v>2.2496835025586441</v>
      </c>
      <c r="AA87" s="176">
        <f t="shared" si="484"/>
        <v>2.1424359728909499</v>
      </c>
      <c r="AB87" s="176">
        <f t="shared" si="484"/>
        <v>2.0404681475774131</v>
      </c>
      <c r="AC87" s="176">
        <f t="shared" si="484"/>
        <v>1.9433534135724313</v>
      </c>
      <c r="AD87" s="176">
        <f t="shared" si="484"/>
        <v>1.8508607912000452</v>
      </c>
      <c r="AE87" s="176">
        <f t="shared" si="484"/>
        <v>0</v>
      </c>
      <c r="AF87" s="176">
        <f t="shared" si="484"/>
        <v>0</v>
      </c>
      <c r="AG87" s="176">
        <f t="shared" si="484"/>
        <v>0</v>
      </c>
      <c r="AH87" s="176">
        <f t="shared" si="484"/>
        <v>0</v>
      </c>
      <c r="AI87" s="176">
        <f t="shared" si="484"/>
        <v>0</v>
      </c>
      <c r="AJ87" s="176">
        <f t="shared" si="485"/>
        <v>0</v>
      </c>
      <c r="AK87" s="176">
        <f t="shared" si="485"/>
        <v>0</v>
      </c>
      <c r="AL87" s="176">
        <f t="shared" si="485"/>
        <v>0</v>
      </c>
      <c r="AM87" s="176">
        <f t="shared" si="485"/>
        <v>0</v>
      </c>
      <c r="AN87" s="176">
        <f t="shared" si="485"/>
        <v>0</v>
      </c>
      <c r="AO87" s="176">
        <f t="shared" si="485"/>
        <v>0</v>
      </c>
      <c r="AP87" s="176">
        <f t="shared" si="485"/>
        <v>0</v>
      </c>
      <c r="AQ87" s="176">
        <f t="shared" si="485"/>
        <v>0</v>
      </c>
      <c r="AR87" s="176">
        <f t="shared" si="485"/>
        <v>0</v>
      </c>
      <c r="AS87" s="176">
        <f t="shared" si="485"/>
        <v>0</v>
      </c>
      <c r="AT87" s="176">
        <f t="shared" si="485"/>
        <v>0</v>
      </c>
      <c r="AU87" s="176">
        <f t="shared" si="485"/>
        <v>0</v>
      </c>
      <c r="AV87" s="176">
        <f t="shared" si="485"/>
        <v>0</v>
      </c>
      <c r="AW87" s="176">
        <f t="shared" si="485"/>
        <v>0</v>
      </c>
      <c r="AX87" s="176">
        <f t="shared" si="485"/>
        <v>0</v>
      </c>
      <c r="AY87" s="187"/>
      <c r="AZ87" s="176">
        <f t="shared" si="486"/>
        <v>2.9900845209217395</v>
      </c>
      <c r="BA87" s="176">
        <f t="shared" si="486"/>
        <v>2.8481084251314872</v>
      </c>
      <c r="BB87" s="176">
        <f t="shared" si="486"/>
        <v>2.7150953531256268</v>
      </c>
      <c r="BC87" s="176">
        <f t="shared" si="486"/>
        <v>2.5879308244157122</v>
      </c>
      <c r="BD87" s="176">
        <f t="shared" si="486"/>
        <v>2.4651491257775802</v>
      </c>
      <c r="BE87" s="176">
        <f t="shared" si="486"/>
        <v>2.3477434087571298</v>
      </c>
      <c r="BF87" s="176">
        <f t="shared" si="486"/>
        <v>2.2366565379258505</v>
      </c>
      <c r="BG87" s="176">
        <f t="shared" si="486"/>
        <v>2.1300404292684219</v>
      </c>
      <c r="BH87" s="176">
        <f t="shared" si="486"/>
        <v>2.0284061896198358</v>
      </c>
      <c r="BI87" s="176">
        <f t="shared" si="486"/>
        <v>1.9315447170376814</v>
      </c>
      <c r="BJ87" s="176">
        <f t="shared" si="487"/>
        <v>1.8394635869100995</v>
      </c>
      <c r="BK87" s="176">
        <f t="shared" si="487"/>
        <v>1.7517721737022356</v>
      </c>
      <c r="BL87" s="176">
        <f t="shared" si="487"/>
        <v>1.6683977339255582</v>
      </c>
      <c r="BM87" s="176">
        <f t="shared" si="487"/>
        <v>1.5889914455514593</v>
      </c>
      <c r="BN87" s="176">
        <f t="shared" si="487"/>
        <v>1.5133644470344112</v>
      </c>
      <c r="BO87" s="176">
        <f t="shared" si="487"/>
        <v>0</v>
      </c>
      <c r="BP87" s="176">
        <f t="shared" si="487"/>
        <v>0</v>
      </c>
      <c r="BQ87" s="176">
        <f t="shared" si="487"/>
        <v>0</v>
      </c>
      <c r="BR87" s="176">
        <f t="shared" si="487"/>
        <v>0</v>
      </c>
      <c r="BS87" s="176">
        <f t="shared" si="487"/>
        <v>0</v>
      </c>
      <c r="BT87" s="176">
        <f t="shared" si="488"/>
        <v>0</v>
      </c>
      <c r="BU87" s="176">
        <f t="shared" si="488"/>
        <v>0</v>
      </c>
      <c r="BV87" s="176">
        <f t="shared" si="488"/>
        <v>0</v>
      </c>
      <c r="BW87" s="176">
        <f t="shared" si="488"/>
        <v>0</v>
      </c>
      <c r="BX87" s="176">
        <f t="shared" si="488"/>
        <v>0</v>
      </c>
      <c r="BY87" s="176">
        <f t="shared" si="488"/>
        <v>0</v>
      </c>
      <c r="BZ87" s="176">
        <f t="shared" si="488"/>
        <v>0</v>
      </c>
      <c r="CA87" s="176">
        <f t="shared" si="488"/>
        <v>0</v>
      </c>
      <c r="CB87" s="176">
        <f t="shared" si="488"/>
        <v>0</v>
      </c>
      <c r="CC87" s="176">
        <f t="shared" si="488"/>
        <v>0</v>
      </c>
      <c r="CD87" s="176">
        <f t="shared" si="488"/>
        <v>0</v>
      </c>
      <c r="CE87" s="176">
        <f t="shared" si="488"/>
        <v>0</v>
      </c>
      <c r="CF87" s="176">
        <f t="shared" si="488"/>
        <v>0</v>
      </c>
      <c r="CG87" s="176">
        <f t="shared" si="488"/>
        <v>0</v>
      </c>
      <c r="CH87" s="176">
        <f t="shared" si="488"/>
        <v>0</v>
      </c>
      <c r="CJ87" s="176">
        <v>0</v>
      </c>
      <c r="CK87" s="176">
        <f t="shared" si="489"/>
        <v>3.4832668518758423</v>
      </c>
      <c r="CL87" s="176">
        <f t="shared" si="489"/>
        <v>3.3205904521658147</v>
      </c>
      <c r="CM87" s="176">
        <f t="shared" si="489"/>
        <v>3.1650668830203714</v>
      </c>
      <c r="CN87" s="176">
        <f t="shared" si="489"/>
        <v>3.0149035615999544</v>
      </c>
      <c r="CO87" s="176">
        <f t="shared" si="489"/>
        <v>2.8713151227928293</v>
      </c>
      <c r="CP87" s="176">
        <f t="shared" si="489"/>
        <v>2.7354546999834892</v>
      </c>
      <c r="CQ87" s="176">
        <f t="shared" si="489"/>
        <v>2.6050620667938769</v>
      </c>
      <c r="CR87" s="176">
        <f t="shared" si="489"/>
        <v>2.4807623123113269</v>
      </c>
      <c r="CS87" s="176">
        <f t="shared" si="489"/>
        <v>2.3622997026395329</v>
      </c>
      <c r="CT87" s="176">
        <f t="shared" si="489"/>
        <v>2.2496835025586441</v>
      </c>
      <c r="CU87" s="176">
        <f t="shared" si="490"/>
        <v>2.1424359728909499</v>
      </c>
      <c r="CV87" s="176">
        <f t="shared" si="490"/>
        <v>2.0404681475774131</v>
      </c>
      <c r="CW87" s="176">
        <f t="shared" si="490"/>
        <v>1.9433534135724313</v>
      </c>
      <c r="CX87" s="176">
        <f t="shared" si="490"/>
        <v>1.8508607912000452</v>
      </c>
      <c r="CY87" s="176">
        <f t="shared" si="490"/>
        <v>1.7627702941094388</v>
      </c>
      <c r="CZ87" s="176">
        <f t="shared" si="490"/>
        <v>0</v>
      </c>
      <c r="DA87" s="176">
        <f t="shared" si="490"/>
        <v>0</v>
      </c>
      <c r="DB87" s="176">
        <f t="shared" si="490"/>
        <v>0</v>
      </c>
      <c r="DC87" s="176">
        <f t="shared" si="490"/>
        <v>0</v>
      </c>
      <c r="DD87" s="176">
        <f t="shared" si="490"/>
        <v>0</v>
      </c>
      <c r="DE87" s="176">
        <f t="shared" si="491"/>
        <v>0</v>
      </c>
      <c r="DF87" s="176">
        <f t="shared" si="491"/>
        <v>0</v>
      </c>
      <c r="DG87" s="176">
        <f t="shared" si="491"/>
        <v>0</v>
      </c>
      <c r="DH87" s="176">
        <f t="shared" si="491"/>
        <v>0</v>
      </c>
      <c r="DI87" s="176">
        <f t="shared" si="491"/>
        <v>0</v>
      </c>
      <c r="DJ87" s="176">
        <f t="shared" si="491"/>
        <v>0</v>
      </c>
      <c r="DK87" s="176">
        <f t="shared" si="491"/>
        <v>0</v>
      </c>
      <c r="DL87" s="176">
        <f t="shared" si="491"/>
        <v>0</v>
      </c>
      <c r="DM87" s="176">
        <f t="shared" si="491"/>
        <v>0</v>
      </c>
      <c r="DN87" s="176">
        <f t="shared" si="491"/>
        <v>0</v>
      </c>
      <c r="DO87" s="176">
        <f t="shared" si="491"/>
        <v>0</v>
      </c>
      <c r="DP87" s="176">
        <f t="shared" si="491"/>
        <v>0</v>
      </c>
      <c r="DQ87" s="176">
        <f t="shared" si="491"/>
        <v>0</v>
      </c>
      <c r="DR87" s="176">
        <f t="shared" si="491"/>
        <v>0</v>
      </c>
      <c r="DS87" s="176">
        <f t="shared" si="491"/>
        <v>0</v>
      </c>
      <c r="DT87" s="187"/>
      <c r="DU87" s="176">
        <v>0</v>
      </c>
      <c r="DV87" s="176">
        <f t="shared" si="492"/>
        <v>2.8481084251314872</v>
      </c>
      <c r="DW87" s="176">
        <f t="shared" si="492"/>
        <v>2.7150953531256268</v>
      </c>
      <c r="DX87" s="176">
        <f t="shared" si="492"/>
        <v>2.5879308244157122</v>
      </c>
      <c r="DY87" s="176">
        <f t="shared" si="492"/>
        <v>2.4651491257775802</v>
      </c>
      <c r="DZ87" s="176">
        <f t="shared" si="492"/>
        <v>2.3477434087571298</v>
      </c>
      <c r="EA87" s="176">
        <f t="shared" si="492"/>
        <v>2.2366565379258505</v>
      </c>
      <c r="EB87" s="176">
        <f t="shared" si="492"/>
        <v>2.1300404292684219</v>
      </c>
      <c r="EC87" s="176">
        <f t="shared" si="492"/>
        <v>2.0284061896198358</v>
      </c>
      <c r="ED87" s="176">
        <f t="shared" si="492"/>
        <v>1.9315447170376814</v>
      </c>
      <c r="EE87" s="176">
        <f t="shared" si="492"/>
        <v>1.8394635869100995</v>
      </c>
      <c r="EF87" s="176">
        <f t="shared" si="493"/>
        <v>1.7517721737022356</v>
      </c>
      <c r="EG87" s="176">
        <f t="shared" si="493"/>
        <v>1.6683977339255582</v>
      </c>
      <c r="EH87" s="176">
        <f t="shared" si="493"/>
        <v>1.5889914455514593</v>
      </c>
      <c r="EI87" s="176">
        <f t="shared" si="493"/>
        <v>1.5133644470344112</v>
      </c>
      <c r="EJ87" s="176">
        <f t="shared" si="493"/>
        <v>1.4413368655694241</v>
      </c>
      <c r="EK87" s="176">
        <f t="shared" si="493"/>
        <v>0</v>
      </c>
      <c r="EL87" s="176">
        <f t="shared" si="493"/>
        <v>0</v>
      </c>
      <c r="EM87" s="176">
        <f t="shared" si="493"/>
        <v>0</v>
      </c>
      <c r="EN87" s="176">
        <f t="shared" si="493"/>
        <v>0</v>
      </c>
      <c r="EO87" s="176">
        <f t="shared" si="493"/>
        <v>0</v>
      </c>
      <c r="EP87" s="176">
        <f t="shared" si="494"/>
        <v>0</v>
      </c>
      <c r="EQ87" s="176">
        <f t="shared" si="494"/>
        <v>0</v>
      </c>
      <c r="ER87" s="176">
        <f t="shared" si="494"/>
        <v>0</v>
      </c>
      <c r="ES87" s="176">
        <f t="shared" si="494"/>
        <v>0</v>
      </c>
      <c r="ET87" s="176">
        <f t="shared" si="494"/>
        <v>0</v>
      </c>
      <c r="EU87" s="176">
        <f t="shared" si="494"/>
        <v>0</v>
      </c>
      <c r="EV87" s="176">
        <f t="shared" si="494"/>
        <v>0</v>
      </c>
      <c r="EW87" s="176">
        <f t="shared" si="494"/>
        <v>0</v>
      </c>
      <c r="EX87" s="176">
        <f t="shared" si="494"/>
        <v>0</v>
      </c>
      <c r="EY87" s="176">
        <f t="shared" si="494"/>
        <v>0</v>
      </c>
      <c r="EZ87" s="176">
        <f t="shared" si="494"/>
        <v>0</v>
      </c>
      <c r="FA87" s="176">
        <f t="shared" si="494"/>
        <v>0</v>
      </c>
      <c r="FB87" s="176">
        <f t="shared" si="494"/>
        <v>0</v>
      </c>
      <c r="FC87" s="176">
        <f t="shared" si="494"/>
        <v>0</v>
      </c>
      <c r="FD87" s="176">
        <f t="shared" si="494"/>
        <v>0</v>
      </c>
      <c r="FF87" s="176">
        <v>0</v>
      </c>
      <c r="FG87" s="176">
        <v>0</v>
      </c>
      <c r="FH87" s="176">
        <f t="shared" si="495"/>
        <v>3.3205904521658147</v>
      </c>
      <c r="FI87" s="176">
        <f t="shared" si="495"/>
        <v>3.1650668830203714</v>
      </c>
      <c r="FJ87" s="176">
        <f t="shared" si="495"/>
        <v>3.0149035615999544</v>
      </c>
      <c r="FK87" s="176">
        <f t="shared" si="495"/>
        <v>2.8713151227928293</v>
      </c>
      <c r="FL87" s="176">
        <f t="shared" si="495"/>
        <v>2.7354546999834892</v>
      </c>
      <c r="FM87" s="176">
        <f t="shared" si="495"/>
        <v>2.6050620667938769</v>
      </c>
      <c r="FN87" s="176">
        <f t="shared" si="495"/>
        <v>2.4807623123113269</v>
      </c>
      <c r="FO87" s="176">
        <f t="shared" si="495"/>
        <v>2.3622997026395329</v>
      </c>
      <c r="FP87" s="176">
        <f t="shared" si="495"/>
        <v>2.2496835025586441</v>
      </c>
      <c r="FQ87" s="176">
        <f t="shared" si="495"/>
        <v>2.1424359728909499</v>
      </c>
      <c r="FR87" s="176">
        <f t="shared" si="496"/>
        <v>2.0404681475774131</v>
      </c>
      <c r="FS87" s="176">
        <f t="shared" si="496"/>
        <v>1.9433534135724313</v>
      </c>
      <c r="FT87" s="176">
        <f t="shared" si="496"/>
        <v>1.8508607912000452</v>
      </c>
      <c r="FU87" s="176">
        <f t="shared" si="496"/>
        <v>1.7627702941094388</v>
      </c>
      <c r="FV87" s="176">
        <f t="shared" si="496"/>
        <v>1.6788724060548907</v>
      </c>
      <c r="FW87" s="176">
        <f t="shared" si="496"/>
        <v>0</v>
      </c>
      <c r="FX87" s="176">
        <f t="shared" si="496"/>
        <v>0</v>
      </c>
      <c r="FY87" s="176">
        <f t="shared" si="496"/>
        <v>0</v>
      </c>
      <c r="FZ87" s="176">
        <f t="shared" si="496"/>
        <v>0</v>
      </c>
      <c r="GA87" s="176">
        <f t="shared" si="496"/>
        <v>0</v>
      </c>
      <c r="GB87" s="176">
        <f t="shared" si="497"/>
        <v>0</v>
      </c>
      <c r="GC87" s="176">
        <f t="shared" si="497"/>
        <v>0</v>
      </c>
      <c r="GD87" s="176">
        <f t="shared" si="497"/>
        <v>0</v>
      </c>
      <c r="GE87" s="176">
        <f t="shared" si="497"/>
        <v>0</v>
      </c>
      <c r="GF87" s="176">
        <f t="shared" si="497"/>
        <v>0</v>
      </c>
      <c r="GG87" s="176">
        <f t="shared" si="497"/>
        <v>0</v>
      </c>
      <c r="GH87" s="176">
        <f t="shared" si="497"/>
        <v>0</v>
      </c>
      <c r="GI87" s="176">
        <f t="shared" si="497"/>
        <v>0</v>
      </c>
      <c r="GJ87" s="176">
        <f t="shared" si="497"/>
        <v>0</v>
      </c>
      <c r="GK87" s="176">
        <f t="shared" si="497"/>
        <v>0</v>
      </c>
      <c r="GL87" s="176">
        <f t="shared" si="497"/>
        <v>0</v>
      </c>
      <c r="GM87" s="176">
        <f t="shared" si="497"/>
        <v>0</v>
      </c>
      <c r="GN87" s="176">
        <f t="shared" si="497"/>
        <v>0</v>
      </c>
      <c r="GO87" s="176">
        <f t="shared" si="497"/>
        <v>0</v>
      </c>
      <c r="GP87" s="176">
        <f t="shared" si="497"/>
        <v>0</v>
      </c>
      <c r="GQ87" s="187"/>
      <c r="GR87" s="176">
        <v>0</v>
      </c>
      <c r="GS87" s="176">
        <v>0</v>
      </c>
      <c r="GT87" s="176">
        <f t="shared" si="498"/>
        <v>2.7150953531256268</v>
      </c>
      <c r="GU87" s="176">
        <f t="shared" si="498"/>
        <v>2.5879308244157122</v>
      </c>
      <c r="GV87" s="176">
        <f t="shared" si="498"/>
        <v>2.4651491257775802</v>
      </c>
      <c r="GW87" s="176">
        <f t="shared" si="498"/>
        <v>2.3477434087571298</v>
      </c>
      <c r="GX87" s="176">
        <f t="shared" si="498"/>
        <v>2.2366565379258505</v>
      </c>
      <c r="GY87" s="176">
        <f t="shared" si="498"/>
        <v>2.1300404292684219</v>
      </c>
      <c r="GZ87" s="176">
        <f t="shared" si="498"/>
        <v>2.0284061896198358</v>
      </c>
      <c r="HA87" s="176">
        <f t="shared" si="498"/>
        <v>1.9315447170376814</v>
      </c>
      <c r="HB87" s="176">
        <f t="shared" si="498"/>
        <v>1.8394635869100995</v>
      </c>
      <c r="HC87" s="176">
        <f t="shared" si="498"/>
        <v>1.7517721737022356</v>
      </c>
      <c r="HD87" s="176">
        <f t="shared" si="499"/>
        <v>1.6683977339255582</v>
      </c>
      <c r="HE87" s="176">
        <f t="shared" si="499"/>
        <v>1.5889914455514593</v>
      </c>
      <c r="HF87" s="176">
        <f t="shared" si="499"/>
        <v>1.5133644470344112</v>
      </c>
      <c r="HG87" s="176">
        <f t="shared" si="499"/>
        <v>1.4413368655694241</v>
      </c>
      <c r="HH87" s="176">
        <f t="shared" si="499"/>
        <v>1.3727373892788794</v>
      </c>
      <c r="HI87" s="176">
        <f t="shared" si="499"/>
        <v>0</v>
      </c>
      <c r="HJ87" s="176">
        <f t="shared" si="499"/>
        <v>0</v>
      </c>
      <c r="HK87" s="176">
        <f t="shared" si="499"/>
        <v>0</v>
      </c>
      <c r="HL87" s="176">
        <f t="shared" si="499"/>
        <v>0</v>
      </c>
      <c r="HM87" s="176">
        <f t="shared" si="499"/>
        <v>0</v>
      </c>
      <c r="HN87" s="176">
        <f t="shared" si="500"/>
        <v>0</v>
      </c>
      <c r="HO87" s="176">
        <f t="shared" si="500"/>
        <v>0</v>
      </c>
      <c r="HP87" s="176">
        <f t="shared" si="500"/>
        <v>0</v>
      </c>
      <c r="HQ87" s="176">
        <f t="shared" si="500"/>
        <v>0</v>
      </c>
      <c r="HR87" s="176">
        <f t="shared" si="500"/>
        <v>0</v>
      </c>
      <c r="HS87" s="176">
        <f t="shared" si="500"/>
        <v>0</v>
      </c>
      <c r="HT87" s="176">
        <f t="shared" si="500"/>
        <v>0</v>
      </c>
      <c r="HU87" s="176">
        <f t="shared" si="500"/>
        <v>0</v>
      </c>
      <c r="HV87" s="176">
        <f t="shared" si="500"/>
        <v>0</v>
      </c>
      <c r="HW87" s="176">
        <f t="shared" si="500"/>
        <v>0</v>
      </c>
      <c r="HX87" s="176">
        <f t="shared" si="500"/>
        <v>0</v>
      </c>
      <c r="HY87" s="176">
        <f t="shared" si="500"/>
        <v>0</v>
      </c>
      <c r="HZ87" s="176">
        <f t="shared" si="500"/>
        <v>0</v>
      </c>
      <c r="IA87" s="176">
        <f t="shared" si="500"/>
        <v>0</v>
      </c>
      <c r="IB87" s="176">
        <f t="shared" si="500"/>
        <v>0</v>
      </c>
      <c r="IC87" s="176"/>
      <c r="ID87" s="176"/>
    </row>
    <row r="88" spans="1:238" s="144" customFormat="1">
      <c r="A88" s="188" t="s">
        <v>126</v>
      </c>
      <c r="B88" s="226">
        <f t="shared" ref="B88" si="501">SUM(P88:AX88)*VLOOKUP($A88,input,12,FALSE)</f>
        <v>1874.8047615334171</v>
      </c>
      <c r="C88" s="329">
        <f t="shared" ref="C88" si="502">SUM(AZ88:CH88)*VLOOKUP($A88,input,12,FALSE)</f>
        <v>1538.0847411116767</v>
      </c>
      <c r="D88" s="331">
        <f t="shared" ref="D88" si="503">SUM(B88:C88)</f>
        <v>3412.8895026450937</v>
      </c>
      <c r="E88" s="227">
        <f t="shared" ref="E88" si="504">IF(Years&gt;1,SUM(CJ88:DS88)*VLOOKUP($A88,input,26,FALSE),0)</f>
        <v>0</v>
      </c>
      <c r="F88" s="228">
        <f t="shared" ref="F88" si="505">IF(Years&gt;1,SUM(DU88:FD88)*VLOOKUP($A88,input,26,FALSE),0)</f>
        <v>0</v>
      </c>
      <c r="G88" s="227">
        <f t="shared" ref="G88" si="506">IF(Years&gt;2,SUM(FF88:GP88)*VLOOKUP($A88,input,40,FALSE),0)</f>
        <v>0</v>
      </c>
      <c r="H88" s="228">
        <f t="shared" ref="H88" si="507">IF(Years&gt;2,SUM(GR88:IB88)*VLOOKUP($A88,input,40,FALSE),0)</f>
        <v>0</v>
      </c>
      <c r="I88" s="227">
        <f t="shared" ref="I88" si="508">B88+E88+G88</f>
        <v>1874.8047615334171</v>
      </c>
      <c r="J88" s="176">
        <f t="shared" ref="J88" si="509">C88+F88+H88</f>
        <v>1538.0847411116767</v>
      </c>
      <c r="K88" s="228">
        <f t="shared" ref="K88" si="510">SUM(I88:J88)</f>
        <v>3412.8895026450937</v>
      </c>
      <c r="L88" s="227">
        <f t="shared" ref="L88" si="511">(B88*VLOOKUP($A88,input,16,FALSE))+(E88*VLOOKUP($A88,input,30,FALSE))+(G88*VLOOKUP($A88,input,44,FALSE))</f>
        <v>1499.8438092267338</v>
      </c>
      <c r="M88" s="176">
        <f t="shared" ref="M88" si="512">(C88*(VLOOKUP($A88,input,16,FALSE))+(F88*VLOOKUP($A88,input,30,FALSE))+(H88*VLOOKUP($A88,input,44,FALSE)))</f>
        <v>1230.4677928893416</v>
      </c>
      <c r="N88" s="228">
        <f t="shared" ref="N88" si="513">SUM(L88:M88)</f>
        <v>2730.3116021160754</v>
      </c>
      <c r="O88" s="330"/>
      <c r="P88" s="176">
        <f t="shared" si="483"/>
        <v>0.17278661533083775</v>
      </c>
      <c r="Q88" s="176">
        <f t="shared" si="483"/>
        <v>0.16458230910543301</v>
      </c>
      <c r="R88" s="176">
        <f t="shared" si="483"/>
        <v>0.15689594494220035</v>
      </c>
      <c r="S88" s="176">
        <f t="shared" si="483"/>
        <v>0.14954754781423091</v>
      </c>
      <c r="T88" s="176">
        <f t="shared" si="483"/>
        <v>0.14245241923715846</v>
      </c>
      <c r="U88" s="176">
        <f t="shared" si="483"/>
        <v>0.13566794999473042</v>
      </c>
      <c r="V88" s="176">
        <f t="shared" si="483"/>
        <v>0.12924862496083012</v>
      </c>
      <c r="W88" s="176">
        <f t="shared" si="483"/>
        <v>0.12308764976907094</v>
      </c>
      <c r="X88" s="176">
        <f t="shared" si="483"/>
        <v>0.11721455951101062</v>
      </c>
      <c r="Y88" s="176">
        <f t="shared" si="483"/>
        <v>0.1116172709105292</v>
      </c>
      <c r="Z88" s="176">
        <f t="shared" si="484"/>
        <v>0.1062962217230371</v>
      </c>
      <c r="AA88" s="176">
        <f t="shared" si="484"/>
        <v>0.10122883905350176</v>
      </c>
      <c r="AB88" s="176">
        <f t="shared" si="484"/>
        <v>9.6410919307983678E-2</v>
      </c>
      <c r="AC88" s="176">
        <f t="shared" si="484"/>
        <v>9.1822305271108393E-2</v>
      </c>
      <c r="AD88" s="176">
        <f t="shared" si="484"/>
        <v>8.7452083289101396E-2</v>
      </c>
      <c r="AE88" s="176">
        <f t="shared" si="484"/>
        <v>0</v>
      </c>
      <c r="AF88" s="176">
        <f t="shared" si="484"/>
        <v>0</v>
      </c>
      <c r="AG88" s="176">
        <f t="shared" si="484"/>
        <v>0</v>
      </c>
      <c r="AH88" s="176">
        <f t="shared" si="484"/>
        <v>0</v>
      </c>
      <c r="AI88" s="176">
        <f t="shared" si="484"/>
        <v>0</v>
      </c>
      <c r="AJ88" s="176">
        <f t="shared" si="485"/>
        <v>0</v>
      </c>
      <c r="AK88" s="176">
        <f t="shared" si="485"/>
        <v>0</v>
      </c>
      <c r="AL88" s="176">
        <f t="shared" si="485"/>
        <v>0</v>
      </c>
      <c r="AM88" s="176">
        <f t="shared" si="485"/>
        <v>0</v>
      </c>
      <c r="AN88" s="176">
        <f t="shared" si="485"/>
        <v>0</v>
      </c>
      <c r="AO88" s="176">
        <f t="shared" si="485"/>
        <v>0</v>
      </c>
      <c r="AP88" s="176">
        <f t="shared" si="485"/>
        <v>0</v>
      </c>
      <c r="AQ88" s="176">
        <f t="shared" si="485"/>
        <v>0</v>
      </c>
      <c r="AR88" s="176">
        <f t="shared" si="485"/>
        <v>0</v>
      </c>
      <c r="AS88" s="176">
        <f t="shared" si="485"/>
        <v>0</v>
      </c>
      <c r="AT88" s="176">
        <f t="shared" si="485"/>
        <v>0</v>
      </c>
      <c r="AU88" s="176">
        <f t="shared" si="485"/>
        <v>0</v>
      </c>
      <c r="AV88" s="176">
        <f t="shared" si="485"/>
        <v>0</v>
      </c>
      <c r="AW88" s="176">
        <f t="shared" si="485"/>
        <v>0</v>
      </c>
      <c r="AX88" s="176">
        <f t="shared" si="485"/>
        <v>0</v>
      </c>
      <c r="AY88" s="187"/>
      <c r="AZ88" s="176">
        <f t="shared" si="486"/>
        <v>0.14175367054824789</v>
      </c>
      <c r="BA88" s="176">
        <f t="shared" si="486"/>
        <v>0.13502287997441692</v>
      </c>
      <c r="BB88" s="176">
        <f t="shared" si="486"/>
        <v>0.12871700766351757</v>
      </c>
      <c r="BC88" s="176">
        <f t="shared" si="486"/>
        <v>0.12268840259164102</v>
      </c>
      <c r="BD88" s="176">
        <f t="shared" si="486"/>
        <v>0.11686757835195072</v>
      </c>
      <c r="BE88" s="176">
        <f t="shared" si="486"/>
        <v>0.11130161818776531</v>
      </c>
      <c r="BF88" s="176">
        <f t="shared" si="486"/>
        <v>0.10603522134183312</v>
      </c>
      <c r="BG88" s="176">
        <f t="shared" si="486"/>
        <v>0.10098077400564127</v>
      </c>
      <c r="BH88" s="176">
        <f t="shared" si="486"/>
        <v>9.616250668819229E-2</v>
      </c>
      <c r="BI88" s="176">
        <f t="shared" si="486"/>
        <v>9.1570506302532204E-2</v>
      </c>
      <c r="BJ88" s="176">
        <f t="shared" si="487"/>
        <v>8.7205131982012393E-2</v>
      </c>
      <c r="BK88" s="176">
        <f t="shared" si="487"/>
        <v>8.3047864984775163E-2</v>
      </c>
      <c r="BL88" s="176">
        <f t="shared" si="487"/>
        <v>7.9095256693754487E-2</v>
      </c>
      <c r="BM88" s="176">
        <f t="shared" si="487"/>
        <v>7.5330770184131909E-2</v>
      </c>
      <c r="BN88" s="176">
        <f t="shared" si="487"/>
        <v>7.174545192395318E-2</v>
      </c>
      <c r="BO88" s="176">
        <f t="shared" si="487"/>
        <v>0</v>
      </c>
      <c r="BP88" s="176">
        <f t="shared" si="487"/>
        <v>0</v>
      </c>
      <c r="BQ88" s="176">
        <f t="shared" si="487"/>
        <v>0</v>
      </c>
      <c r="BR88" s="176">
        <f t="shared" si="487"/>
        <v>0</v>
      </c>
      <c r="BS88" s="176">
        <f t="shared" si="487"/>
        <v>0</v>
      </c>
      <c r="BT88" s="176">
        <f t="shared" si="488"/>
        <v>0</v>
      </c>
      <c r="BU88" s="176">
        <f t="shared" si="488"/>
        <v>0</v>
      </c>
      <c r="BV88" s="176">
        <f t="shared" si="488"/>
        <v>0</v>
      </c>
      <c r="BW88" s="176">
        <f t="shared" si="488"/>
        <v>0</v>
      </c>
      <c r="BX88" s="176">
        <f t="shared" si="488"/>
        <v>0</v>
      </c>
      <c r="BY88" s="176">
        <f t="shared" si="488"/>
        <v>0</v>
      </c>
      <c r="BZ88" s="176">
        <f t="shared" si="488"/>
        <v>0</v>
      </c>
      <c r="CA88" s="176">
        <f t="shared" si="488"/>
        <v>0</v>
      </c>
      <c r="CB88" s="176">
        <f t="shared" si="488"/>
        <v>0</v>
      </c>
      <c r="CC88" s="176">
        <f t="shared" si="488"/>
        <v>0</v>
      </c>
      <c r="CD88" s="176">
        <f t="shared" si="488"/>
        <v>0</v>
      </c>
      <c r="CE88" s="176">
        <f t="shared" si="488"/>
        <v>0</v>
      </c>
      <c r="CF88" s="176">
        <f t="shared" si="488"/>
        <v>0</v>
      </c>
      <c r="CG88" s="176">
        <f t="shared" si="488"/>
        <v>0</v>
      </c>
      <c r="CH88" s="176">
        <f t="shared" si="488"/>
        <v>0</v>
      </c>
      <c r="CJ88" s="176">
        <v>1</v>
      </c>
      <c r="CK88" s="176">
        <f t="shared" si="489"/>
        <v>0.16458230910543301</v>
      </c>
      <c r="CL88" s="176">
        <f t="shared" si="489"/>
        <v>0.15689594494220035</v>
      </c>
      <c r="CM88" s="176">
        <f t="shared" si="489"/>
        <v>0.14954754781423091</v>
      </c>
      <c r="CN88" s="176">
        <f t="shared" si="489"/>
        <v>0.14245241923715846</v>
      </c>
      <c r="CO88" s="176">
        <f t="shared" si="489"/>
        <v>0.13566794999473042</v>
      </c>
      <c r="CP88" s="176">
        <f t="shared" si="489"/>
        <v>0.12924862496083012</v>
      </c>
      <c r="CQ88" s="176">
        <f t="shared" si="489"/>
        <v>0.12308764976907094</v>
      </c>
      <c r="CR88" s="176">
        <f t="shared" si="489"/>
        <v>0.11721455951101062</v>
      </c>
      <c r="CS88" s="176">
        <f t="shared" si="489"/>
        <v>0.1116172709105292</v>
      </c>
      <c r="CT88" s="176">
        <f t="shared" si="489"/>
        <v>0.1062962217230371</v>
      </c>
      <c r="CU88" s="176">
        <f t="shared" si="490"/>
        <v>0.10122883905350176</v>
      </c>
      <c r="CV88" s="176">
        <f t="shared" si="490"/>
        <v>9.6410919307983678E-2</v>
      </c>
      <c r="CW88" s="176">
        <f t="shared" si="490"/>
        <v>9.1822305271108393E-2</v>
      </c>
      <c r="CX88" s="176">
        <f t="shared" si="490"/>
        <v>8.7452083289101396E-2</v>
      </c>
      <c r="CY88" s="176">
        <f t="shared" si="490"/>
        <v>8.3289859136332342E-2</v>
      </c>
      <c r="CZ88" s="176">
        <f t="shared" si="490"/>
        <v>0</v>
      </c>
      <c r="DA88" s="176">
        <f t="shared" si="490"/>
        <v>0</v>
      </c>
      <c r="DB88" s="176">
        <f t="shared" si="490"/>
        <v>0</v>
      </c>
      <c r="DC88" s="176">
        <f t="shared" si="490"/>
        <v>0</v>
      </c>
      <c r="DD88" s="176">
        <f t="shared" si="490"/>
        <v>0</v>
      </c>
      <c r="DE88" s="176">
        <f t="shared" si="491"/>
        <v>0</v>
      </c>
      <c r="DF88" s="176">
        <f t="shared" si="491"/>
        <v>0</v>
      </c>
      <c r="DG88" s="176">
        <f t="shared" si="491"/>
        <v>0</v>
      </c>
      <c r="DH88" s="176">
        <f t="shared" si="491"/>
        <v>0</v>
      </c>
      <c r="DI88" s="176">
        <f t="shared" si="491"/>
        <v>0</v>
      </c>
      <c r="DJ88" s="176">
        <f t="shared" si="491"/>
        <v>0</v>
      </c>
      <c r="DK88" s="176">
        <f t="shared" si="491"/>
        <v>0</v>
      </c>
      <c r="DL88" s="176">
        <f t="shared" si="491"/>
        <v>0</v>
      </c>
      <c r="DM88" s="176">
        <f t="shared" si="491"/>
        <v>0</v>
      </c>
      <c r="DN88" s="176">
        <f t="shared" si="491"/>
        <v>0</v>
      </c>
      <c r="DO88" s="176">
        <f t="shared" si="491"/>
        <v>0</v>
      </c>
      <c r="DP88" s="176">
        <f t="shared" si="491"/>
        <v>0</v>
      </c>
      <c r="DQ88" s="176">
        <f t="shared" si="491"/>
        <v>0</v>
      </c>
      <c r="DR88" s="176">
        <f t="shared" si="491"/>
        <v>0</v>
      </c>
      <c r="DS88" s="176">
        <f t="shared" si="491"/>
        <v>0</v>
      </c>
      <c r="DT88" s="187"/>
      <c r="DU88" s="176">
        <v>1</v>
      </c>
      <c r="DV88" s="176">
        <f t="shared" si="492"/>
        <v>0.13502287997441692</v>
      </c>
      <c r="DW88" s="176">
        <f t="shared" si="492"/>
        <v>0.12871700766351757</v>
      </c>
      <c r="DX88" s="176">
        <f t="shared" si="492"/>
        <v>0.12268840259164102</v>
      </c>
      <c r="DY88" s="176">
        <f t="shared" si="492"/>
        <v>0.11686757835195072</v>
      </c>
      <c r="DZ88" s="176">
        <f t="shared" si="492"/>
        <v>0.11130161818776531</v>
      </c>
      <c r="EA88" s="176">
        <f t="shared" si="492"/>
        <v>0.10603522134183312</v>
      </c>
      <c r="EB88" s="176">
        <f t="shared" si="492"/>
        <v>0.10098077400564127</v>
      </c>
      <c r="EC88" s="176">
        <f t="shared" si="492"/>
        <v>9.616250668819229E-2</v>
      </c>
      <c r="ED88" s="176">
        <f t="shared" si="492"/>
        <v>9.1570506302532204E-2</v>
      </c>
      <c r="EE88" s="176">
        <f t="shared" si="492"/>
        <v>8.7205131982012393E-2</v>
      </c>
      <c r="EF88" s="176">
        <f t="shared" si="493"/>
        <v>8.3047864984775163E-2</v>
      </c>
      <c r="EG88" s="176">
        <f t="shared" si="493"/>
        <v>7.9095256693754487E-2</v>
      </c>
      <c r="EH88" s="176">
        <f t="shared" si="493"/>
        <v>7.5330770184131909E-2</v>
      </c>
      <c r="EI88" s="176">
        <f t="shared" si="493"/>
        <v>7.174545192395318E-2</v>
      </c>
      <c r="EJ88" s="176">
        <f t="shared" si="493"/>
        <v>6.8330774518704646E-2</v>
      </c>
      <c r="EK88" s="176">
        <f t="shared" si="493"/>
        <v>0</v>
      </c>
      <c r="EL88" s="176">
        <f t="shared" si="493"/>
        <v>0</v>
      </c>
      <c r="EM88" s="176">
        <f t="shared" si="493"/>
        <v>0</v>
      </c>
      <c r="EN88" s="176">
        <f t="shared" si="493"/>
        <v>0</v>
      </c>
      <c r="EO88" s="176">
        <f t="shared" si="493"/>
        <v>0</v>
      </c>
      <c r="EP88" s="176">
        <f t="shared" si="494"/>
        <v>0</v>
      </c>
      <c r="EQ88" s="176">
        <f t="shared" si="494"/>
        <v>0</v>
      </c>
      <c r="ER88" s="176">
        <f t="shared" si="494"/>
        <v>0</v>
      </c>
      <c r="ES88" s="176">
        <f t="shared" si="494"/>
        <v>0</v>
      </c>
      <c r="ET88" s="176">
        <f t="shared" si="494"/>
        <v>0</v>
      </c>
      <c r="EU88" s="176">
        <f t="shared" si="494"/>
        <v>0</v>
      </c>
      <c r="EV88" s="176">
        <f t="shared" si="494"/>
        <v>0</v>
      </c>
      <c r="EW88" s="176">
        <f t="shared" si="494"/>
        <v>0</v>
      </c>
      <c r="EX88" s="176">
        <f t="shared" si="494"/>
        <v>0</v>
      </c>
      <c r="EY88" s="176">
        <f t="shared" si="494"/>
        <v>0</v>
      </c>
      <c r="EZ88" s="176">
        <f t="shared" si="494"/>
        <v>0</v>
      </c>
      <c r="FA88" s="176">
        <f t="shared" si="494"/>
        <v>0</v>
      </c>
      <c r="FB88" s="176">
        <f t="shared" si="494"/>
        <v>0</v>
      </c>
      <c r="FC88" s="176">
        <f t="shared" si="494"/>
        <v>0</v>
      </c>
      <c r="FD88" s="176">
        <f t="shared" si="494"/>
        <v>0</v>
      </c>
      <c r="FF88" s="176">
        <v>1</v>
      </c>
      <c r="FG88" s="176">
        <v>1</v>
      </c>
      <c r="FH88" s="176">
        <f t="shared" si="495"/>
        <v>0.15689594494220035</v>
      </c>
      <c r="FI88" s="176">
        <f t="shared" si="495"/>
        <v>0.14954754781423091</v>
      </c>
      <c r="FJ88" s="176">
        <f t="shared" si="495"/>
        <v>0.14245241923715846</v>
      </c>
      <c r="FK88" s="176">
        <f t="shared" si="495"/>
        <v>0.13566794999473042</v>
      </c>
      <c r="FL88" s="176">
        <f t="shared" si="495"/>
        <v>0.12924862496083012</v>
      </c>
      <c r="FM88" s="176">
        <f t="shared" si="495"/>
        <v>0.12308764976907094</v>
      </c>
      <c r="FN88" s="176">
        <f t="shared" si="495"/>
        <v>0.11721455951101062</v>
      </c>
      <c r="FO88" s="176">
        <f t="shared" si="495"/>
        <v>0.1116172709105292</v>
      </c>
      <c r="FP88" s="176">
        <f t="shared" si="495"/>
        <v>0.1062962217230371</v>
      </c>
      <c r="FQ88" s="176">
        <f t="shared" si="495"/>
        <v>0.10122883905350176</v>
      </c>
      <c r="FR88" s="176">
        <f t="shared" si="496"/>
        <v>9.6410919307983678E-2</v>
      </c>
      <c r="FS88" s="176">
        <f t="shared" si="496"/>
        <v>9.1822305271108393E-2</v>
      </c>
      <c r="FT88" s="176">
        <f t="shared" si="496"/>
        <v>8.7452083289101396E-2</v>
      </c>
      <c r="FU88" s="176">
        <f t="shared" si="496"/>
        <v>8.3289859136332342E-2</v>
      </c>
      <c r="FV88" s="176">
        <f t="shared" si="496"/>
        <v>7.9325733293475795E-2</v>
      </c>
      <c r="FW88" s="176">
        <f t="shared" si="496"/>
        <v>0</v>
      </c>
      <c r="FX88" s="176">
        <f t="shared" si="496"/>
        <v>0</v>
      </c>
      <c r="FY88" s="176">
        <f t="shared" si="496"/>
        <v>0</v>
      </c>
      <c r="FZ88" s="176">
        <f t="shared" si="496"/>
        <v>0</v>
      </c>
      <c r="GA88" s="176">
        <f t="shared" si="496"/>
        <v>0</v>
      </c>
      <c r="GB88" s="176">
        <f t="shared" si="497"/>
        <v>0</v>
      </c>
      <c r="GC88" s="176">
        <f t="shared" si="497"/>
        <v>0</v>
      </c>
      <c r="GD88" s="176">
        <f t="shared" si="497"/>
        <v>0</v>
      </c>
      <c r="GE88" s="176">
        <f t="shared" si="497"/>
        <v>0</v>
      </c>
      <c r="GF88" s="176">
        <f t="shared" si="497"/>
        <v>0</v>
      </c>
      <c r="GG88" s="176">
        <f t="shared" si="497"/>
        <v>0</v>
      </c>
      <c r="GH88" s="176">
        <f t="shared" si="497"/>
        <v>0</v>
      </c>
      <c r="GI88" s="176">
        <f t="shared" si="497"/>
        <v>0</v>
      </c>
      <c r="GJ88" s="176">
        <f t="shared" si="497"/>
        <v>0</v>
      </c>
      <c r="GK88" s="176">
        <f t="shared" si="497"/>
        <v>0</v>
      </c>
      <c r="GL88" s="176">
        <f t="shared" si="497"/>
        <v>0</v>
      </c>
      <c r="GM88" s="176">
        <f t="shared" si="497"/>
        <v>0</v>
      </c>
      <c r="GN88" s="176">
        <f t="shared" si="497"/>
        <v>0</v>
      </c>
      <c r="GO88" s="176">
        <f t="shared" si="497"/>
        <v>0</v>
      </c>
      <c r="GP88" s="176">
        <f t="shared" si="497"/>
        <v>0</v>
      </c>
      <c r="GQ88" s="187"/>
      <c r="GR88" s="176">
        <v>1</v>
      </c>
      <c r="GS88" s="176">
        <v>1</v>
      </c>
      <c r="GT88" s="176">
        <f t="shared" si="498"/>
        <v>0.12871700766351757</v>
      </c>
      <c r="GU88" s="176">
        <f t="shared" si="498"/>
        <v>0.12268840259164102</v>
      </c>
      <c r="GV88" s="176">
        <f t="shared" si="498"/>
        <v>0.11686757835195072</v>
      </c>
      <c r="GW88" s="176">
        <f t="shared" si="498"/>
        <v>0.11130161818776531</v>
      </c>
      <c r="GX88" s="176">
        <f t="shared" si="498"/>
        <v>0.10603522134183312</v>
      </c>
      <c r="GY88" s="176">
        <f t="shared" si="498"/>
        <v>0.10098077400564127</v>
      </c>
      <c r="GZ88" s="176">
        <f t="shared" si="498"/>
        <v>9.616250668819229E-2</v>
      </c>
      <c r="HA88" s="176">
        <f t="shared" si="498"/>
        <v>9.1570506302532204E-2</v>
      </c>
      <c r="HB88" s="176">
        <f t="shared" si="498"/>
        <v>8.7205131982012393E-2</v>
      </c>
      <c r="HC88" s="176">
        <f t="shared" si="498"/>
        <v>8.3047864984775163E-2</v>
      </c>
      <c r="HD88" s="176">
        <f t="shared" si="499"/>
        <v>7.9095256693754487E-2</v>
      </c>
      <c r="HE88" s="176">
        <f t="shared" si="499"/>
        <v>7.5330770184131909E-2</v>
      </c>
      <c r="HF88" s="176">
        <f t="shared" si="499"/>
        <v>7.174545192395318E-2</v>
      </c>
      <c r="HG88" s="176">
        <f t="shared" si="499"/>
        <v>6.8330774518704646E-2</v>
      </c>
      <c r="HH88" s="176">
        <f t="shared" si="499"/>
        <v>6.5078616429583278E-2</v>
      </c>
      <c r="HI88" s="176">
        <f t="shared" si="499"/>
        <v>0</v>
      </c>
      <c r="HJ88" s="176">
        <f t="shared" si="499"/>
        <v>0</v>
      </c>
      <c r="HK88" s="176">
        <f t="shared" si="499"/>
        <v>0</v>
      </c>
      <c r="HL88" s="176">
        <f t="shared" si="499"/>
        <v>0</v>
      </c>
      <c r="HM88" s="176">
        <f t="shared" si="499"/>
        <v>0</v>
      </c>
      <c r="HN88" s="176">
        <f t="shared" si="500"/>
        <v>0</v>
      </c>
      <c r="HO88" s="176">
        <f t="shared" si="500"/>
        <v>0</v>
      </c>
      <c r="HP88" s="176">
        <f t="shared" si="500"/>
        <v>0</v>
      </c>
      <c r="HQ88" s="176">
        <f t="shared" si="500"/>
        <v>0</v>
      </c>
      <c r="HR88" s="176">
        <f t="shared" si="500"/>
        <v>0</v>
      </c>
      <c r="HS88" s="176">
        <f t="shared" si="500"/>
        <v>0</v>
      </c>
      <c r="HT88" s="176">
        <f t="shared" si="500"/>
        <v>0</v>
      </c>
      <c r="HU88" s="176">
        <f t="shared" si="500"/>
        <v>0</v>
      </c>
      <c r="HV88" s="176">
        <f t="shared" si="500"/>
        <v>0</v>
      </c>
      <c r="HW88" s="176">
        <f t="shared" si="500"/>
        <v>0</v>
      </c>
      <c r="HX88" s="176">
        <f t="shared" si="500"/>
        <v>0</v>
      </c>
      <c r="HY88" s="176">
        <f t="shared" si="500"/>
        <v>0</v>
      </c>
      <c r="HZ88" s="176">
        <f t="shared" si="500"/>
        <v>0</v>
      </c>
      <c r="IA88" s="176">
        <f t="shared" si="500"/>
        <v>0</v>
      </c>
      <c r="IB88" s="176">
        <f t="shared" si="500"/>
        <v>0</v>
      </c>
      <c r="IC88" s="176"/>
      <c r="ID88" s="176"/>
    </row>
    <row r="89" spans="1:238" s="144" customFormat="1">
      <c r="A89" s="185" t="s">
        <v>119</v>
      </c>
      <c r="B89" s="226">
        <f t="shared" si="475"/>
        <v>11067.555729349879</v>
      </c>
      <c r="C89" s="329">
        <f t="shared" si="476"/>
        <v>17558.850443969994</v>
      </c>
      <c r="D89" s="331">
        <f t="shared" si="225"/>
        <v>28626.406173319872</v>
      </c>
      <c r="E89" s="227">
        <f t="shared" si="477"/>
        <v>0</v>
      </c>
      <c r="F89" s="228">
        <f t="shared" si="478"/>
        <v>0</v>
      </c>
      <c r="G89" s="227">
        <f t="shared" si="479"/>
        <v>0</v>
      </c>
      <c r="H89" s="228">
        <f t="shared" si="480"/>
        <v>0</v>
      </c>
      <c r="I89" s="227">
        <f t="shared" si="226"/>
        <v>11067.555729349879</v>
      </c>
      <c r="J89" s="176">
        <f t="shared" si="227"/>
        <v>17558.850443969994</v>
      </c>
      <c r="K89" s="228">
        <f t="shared" si="228"/>
        <v>28626.406173319872</v>
      </c>
      <c r="L89" s="227">
        <f t="shared" si="481"/>
        <v>8854.0445834799029</v>
      </c>
      <c r="M89" s="176">
        <f t="shared" si="482"/>
        <v>14047.080355175996</v>
      </c>
      <c r="N89" s="228">
        <f t="shared" si="229"/>
        <v>22901.124938655899</v>
      </c>
      <c r="O89" s="330"/>
      <c r="P89" s="176">
        <f t="shared" si="483"/>
        <v>1.2150327721665239</v>
      </c>
      <c r="Q89" s="176">
        <f t="shared" si="483"/>
        <v>1.1573402193164686</v>
      </c>
      <c r="R89" s="176">
        <f t="shared" si="483"/>
        <v>1.103289826933632</v>
      </c>
      <c r="S89" s="176">
        <f t="shared" si="483"/>
        <v>1.0516160134482437</v>
      </c>
      <c r="T89" s="176">
        <f t="shared" si="483"/>
        <v>1.0017231804451097</v>
      </c>
      <c r="U89" s="176">
        <f t="shared" si="483"/>
        <v>0.95401489901646896</v>
      </c>
      <c r="V89" s="176">
        <f t="shared" si="483"/>
        <v>0.90887430594192076</v>
      </c>
      <c r="W89" s="176">
        <f t="shared" si="483"/>
        <v>0.86555042491005296</v>
      </c>
      <c r="X89" s="176">
        <f t="shared" si="483"/>
        <v>0.82425094622200867</v>
      </c>
      <c r="Y89" s="176">
        <f t="shared" si="483"/>
        <v>0.78489090046940657</v>
      </c>
      <c r="Z89" s="176">
        <f t="shared" si="484"/>
        <v>0.7474733659414351</v>
      </c>
      <c r="AA89" s="176">
        <f t="shared" si="484"/>
        <v>0.71183961039384747</v>
      </c>
      <c r="AB89" s="176">
        <f t="shared" si="484"/>
        <v>0.67796007421991378</v>
      </c>
      <c r="AC89" s="176">
        <f t="shared" si="484"/>
        <v>0</v>
      </c>
      <c r="AD89" s="176">
        <f t="shared" si="484"/>
        <v>0</v>
      </c>
      <c r="AE89" s="176">
        <f t="shared" si="484"/>
        <v>0</v>
      </c>
      <c r="AF89" s="176">
        <f t="shared" si="484"/>
        <v>0</v>
      </c>
      <c r="AG89" s="176">
        <f t="shared" si="484"/>
        <v>0</v>
      </c>
      <c r="AH89" s="176">
        <f t="shared" si="484"/>
        <v>0</v>
      </c>
      <c r="AI89" s="176">
        <f t="shared" si="484"/>
        <v>0</v>
      </c>
      <c r="AJ89" s="176">
        <f t="shared" si="485"/>
        <v>0</v>
      </c>
      <c r="AK89" s="176">
        <f t="shared" si="485"/>
        <v>0</v>
      </c>
      <c r="AL89" s="176">
        <f t="shared" si="485"/>
        <v>0</v>
      </c>
      <c r="AM89" s="176">
        <f t="shared" si="485"/>
        <v>0</v>
      </c>
      <c r="AN89" s="176">
        <f t="shared" si="485"/>
        <v>0</v>
      </c>
      <c r="AO89" s="176">
        <f t="shared" si="485"/>
        <v>0</v>
      </c>
      <c r="AP89" s="176">
        <f t="shared" si="485"/>
        <v>0</v>
      </c>
      <c r="AQ89" s="176">
        <f t="shared" si="485"/>
        <v>0</v>
      </c>
      <c r="AR89" s="176">
        <f t="shared" si="485"/>
        <v>0</v>
      </c>
      <c r="AS89" s="176">
        <f t="shared" si="485"/>
        <v>0</v>
      </c>
      <c r="AT89" s="176">
        <f t="shared" si="485"/>
        <v>0</v>
      </c>
      <c r="AU89" s="176">
        <f t="shared" si="485"/>
        <v>0</v>
      </c>
      <c r="AV89" s="176">
        <f t="shared" si="485"/>
        <v>0</v>
      </c>
      <c r="AW89" s="176">
        <f t="shared" si="485"/>
        <v>0</v>
      </c>
      <c r="AX89" s="176">
        <f t="shared" si="485"/>
        <v>0</v>
      </c>
      <c r="AY89" s="187"/>
      <c r="AZ89" s="176">
        <f t="shared" si="486"/>
        <v>1.9276685162214657</v>
      </c>
      <c r="BA89" s="176">
        <f t="shared" si="486"/>
        <v>1.8361383778605118</v>
      </c>
      <c r="BB89" s="176">
        <f t="shared" si="486"/>
        <v>1.7503865841043424</v>
      </c>
      <c r="BC89" s="176">
        <f t="shared" si="486"/>
        <v>1.6684052699779186</v>
      </c>
      <c r="BD89" s="176">
        <f t="shared" si="486"/>
        <v>1.5892495092705397</v>
      </c>
      <c r="BE89" s="176">
        <f t="shared" si="486"/>
        <v>1.5135595738385597</v>
      </c>
      <c r="BF89" s="176">
        <f t="shared" si="486"/>
        <v>1.4419433161813997</v>
      </c>
      <c r="BG89" s="176">
        <f t="shared" si="486"/>
        <v>1.3732093006233317</v>
      </c>
      <c r="BH89" s="176">
        <f t="shared" si="486"/>
        <v>1.3076870310788267</v>
      </c>
      <c r="BI89" s="176">
        <f t="shared" si="486"/>
        <v>1.2452417022511622</v>
      </c>
      <c r="BJ89" s="176">
        <f t="shared" si="487"/>
        <v>1.1858781978943309</v>
      </c>
      <c r="BK89" s="176">
        <f t="shared" si="487"/>
        <v>1.1293446868176416</v>
      </c>
      <c r="BL89" s="176">
        <f t="shared" si="487"/>
        <v>1.0755942722422172</v>
      </c>
      <c r="BM89" s="176">
        <f t="shared" si="487"/>
        <v>0</v>
      </c>
      <c r="BN89" s="176">
        <f t="shared" si="487"/>
        <v>0</v>
      </c>
      <c r="BO89" s="176">
        <f t="shared" si="487"/>
        <v>0</v>
      </c>
      <c r="BP89" s="176">
        <f t="shared" si="487"/>
        <v>0</v>
      </c>
      <c r="BQ89" s="176">
        <f t="shared" si="487"/>
        <v>0</v>
      </c>
      <c r="BR89" s="176">
        <f t="shared" si="487"/>
        <v>0</v>
      </c>
      <c r="BS89" s="176">
        <f t="shared" si="487"/>
        <v>0</v>
      </c>
      <c r="BT89" s="176">
        <f t="shared" si="488"/>
        <v>0</v>
      </c>
      <c r="BU89" s="176">
        <f t="shared" si="488"/>
        <v>0</v>
      </c>
      <c r="BV89" s="176">
        <f t="shared" si="488"/>
        <v>0</v>
      </c>
      <c r="BW89" s="176">
        <f t="shared" si="488"/>
        <v>0</v>
      </c>
      <c r="BX89" s="176">
        <f t="shared" si="488"/>
        <v>0</v>
      </c>
      <c r="BY89" s="176">
        <f t="shared" si="488"/>
        <v>0</v>
      </c>
      <c r="BZ89" s="176">
        <f t="shared" si="488"/>
        <v>0</v>
      </c>
      <c r="CA89" s="176">
        <f t="shared" si="488"/>
        <v>0</v>
      </c>
      <c r="CB89" s="176">
        <f t="shared" si="488"/>
        <v>0</v>
      </c>
      <c r="CC89" s="176">
        <f t="shared" si="488"/>
        <v>0</v>
      </c>
      <c r="CD89" s="176">
        <f t="shared" si="488"/>
        <v>0</v>
      </c>
      <c r="CE89" s="176">
        <f t="shared" si="488"/>
        <v>0</v>
      </c>
      <c r="CF89" s="176">
        <f t="shared" si="488"/>
        <v>0</v>
      </c>
      <c r="CG89" s="176">
        <f t="shared" si="488"/>
        <v>0</v>
      </c>
      <c r="CH89" s="176">
        <f t="shared" si="488"/>
        <v>0</v>
      </c>
      <c r="CJ89" s="176">
        <v>0</v>
      </c>
      <c r="CK89" s="176">
        <f t="shared" si="489"/>
        <v>1.1573402193164686</v>
      </c>
      <c r="CL89" s="176">
        <f t="shared" si="489"/>
        <v>1.103289826933632</v>
      </c>
      <c r="CM89" s="176">
        <f t="shared" si="489"/>
        <v>1.0516160134482437</v>
      </c>
      <c r="CN89" s="176">
        <f t="shared" si="489"/>
        <v>1.0017231804451097</v>
      </c>
      <c r="CO89" s="176">
        <f t="shared" si="489"/>
        <v>0.95401489901646896</v>
      </c>
      <c r="CP89" s="176">
        <f t="shared" si="489"/>
        <v>0.90887430594192076</v>
      </c>
      <c r="CQ89" s="176">
        <f t="shared" si="489"/>
        <v>0.86555042491005296</v>
      </c>
      <c r="CR89" s="176">
        <f t="shared" si="489"/>
        <v>0.82425094622200867</v>
      </c>
      <c r="CS89" s="176">
        <f t="shared" si="489"/>
        <v>0.78489090046940657</v>
      </c>
      <c r="CT89" s="176">
        <f t="shared" si="489"/>
        <v>0.7474733659414351</v>
      </c>
      <c r="CU89" s="176">
        <f t="shared" si="490"/>
        <v>0.71183961039384747</v>
      </c>
      <c r="CV89" s="176">
        <f t="shared" si="490"/>
        <v>0.67796007421991378</v>
      </c>
      <c r="CW89" s="176">
        <f t="shared" si="490"/>
        <v>0.6456930121968999</v>
      </c>
      <c r="CX89" s="176">
        <f t="shared" si="490"/>
        <v>0</v>
      </c>
      <c r="CY89" s="176">
        <f t="shared" si="490"/>
        <v>0</v>
      </c>
      <c r="CZ89" s="176">
        <f t="shared" si="490"/>
        <v>0</v>
      </c>
      <c r="DA89" s="176">
        <f t="shared" si="490"/>
        <v>0</v>
      </c>
      <c r="DB89" s="176">
        <f t="shared" si="490"/>
        <v>0</v>
      </c>
      <c r="DC89" s="176">
        <f t="shared" si="490"/>
        <v>0</v>
      </c>
      <c r="DD89" s="176">
        <f t="shared" si="490"/>
        <v>0</v>
      </c>
      <c r="DE89" s="176">
        <f t="shared" si="491"/>
        <v>0</v>
      </c>
      <c r="DF89" s="176">
        <f t="shared" si="491"/>
        <v>0</v>
      </c>
      <c r="DG89" s="176">
        <f t="shared" si="491"/>
        <v>0</v>
      </c>
      <c r="DH89" s="176">
        <f t="shared" si="491"/>
        <v>0</v>
      </c>
      <c r="DI89" s="176">
        <f t="shared" si="491"/>
        <v>0</v>
      </c>
      <c r="DJ89" s="176">
        <f t="shared" si="491"/>
        <v>0</v>
      </c>
      <c r="DK89" s="176">
        <f t="shared" si="491"/>
        <v>0</v>
      </c>
      <c r="DL89" s="176">
        <f t="shared" si="491"/>
        <v>0</v>
      </c>
      <c r="DM89" s="176">
        <f t="shared" si="491"/>
        <v>0</v>
      </c>
      <c r="DN89" s="176">
        <f t="shared" si="491"/>
        <v>0</v>
      </c>
      <c r="DO89" s="176">
        <f t="shared" si="491"/>
        <v>0</v>
      </c>
      <c r="DP89" s="176">
        <f t="shared" si="491"/>
        <v>0</v>
      </c>
      <c r="DQ89" s="176">
        <f t="shared" si="491"/>
        <v>0</v>
      </c>
      <c r="DR89" s="176">
        <f t="shared" si="491"/>
        <v>0</v>
      </c>
      <c r="DS89" s="176">
        <f t="shared" si="491"/>
        <v>0</v>
      </c>
      <c r="DT89" s="187"/>
      <c r="DU89" s="176">
        <v>0</v>
      </c>
      <c r="DV89" s="176">
        <f t="shared" si="492"/>
        <v>1.8361383778605118</v>
      </c>
      <c r="DW89" s="176">
        <f t="shared" si="492"/>
        <v>1.7503865841043424</v>
      </c>
      <c r="DX89" s="176">
        <f t="shared" si="492"/>
        <v>1.6684052699779186</v>
      </c>
      <c r="DY89" s="176">
        <f t="shared" si="492"/>
        <v>1.5892495092705397</v>
      </c>
      <c r="DZ89" s="176">
        <f t="shared" si="492"/>
        <v>1.5135595738385597</v>
      </c>
      <c r="EA89" s="176">
        <f t="shared" si="492"/>
        <v>1.4419433161813997</v>
      </c>
      <c r="EB89" s="176">
        <f t="shared" si="492"/>
        <v>1.3732093006233317</v>
      </c>
      <c r="EC89" s="176">
        <f t="shared" si="492"/>
        <v>1.3076870310788267</v>
      </c>
      <c r="ED89" s="176">
        <f t="shared" si="492"/>
        <v>1.2452417022511622</v>
      </c>
      <c r="EE89" s="176">
        <f t="shared" si="492"/>
        <v>1.1858781978943309</v>
      </c>
      <c r="EF89" s="176">
        <f t="shared" si="493"/>
        <v>1.1293446868176416</v>
      </c>
      <c r="EG89" s="176">
        <f t="shared" si="493"/>
        <v>1.0755942722422172</v>
      </c>
      <c r="EH89" s="176">
        <f t="shared" si="493"/>
        <v>1.0244020731529526</v>
      </c>
      <c r="EI89" s="176">
        <f t="shared" si="493"/>
        <v>0</v>
      </c>
      <c r="EJ89" s="176">
        <f t="shared" si="493"/>
        <v>0</v>
      </c>
      <c r="EK89" s="176">
        <f t="shared" si="493"/>
        <v>0</v>
      </c>
      <c r="EL89" s="176">
        <f t="shared" si="493"/>
        <v>0</v>
      </c>
      <c r="EM89" s="176">
        <f t="shared" si="493"/>
        <v>0</v>
      </c>
      <c r="EN89" s="176">
        <f t="shared" si="493"/>
        <v>0</v>
      </c>
      <c r="EO89" s="176">
        <f t="shared" si="493"/>
        <v>0</v>
      </c>
      <c r="EP89" s="176">
        <f t="shared" si="494"/>
        <v>0</v>
      </c>
      <c r="EQ89" s="176">
        <f t="shared" si="494"/>
        <v>0</v>
      </c>
      <c r="ER89" s="176">
        <f t="shared" si="494"/>
        <v>0</v>
      </c>
      <c r="ES89" s="176">
        <f t="shared" si="494"/>
        <v>0</v>
      </c>
      <c r="ET89" s="176">
        <f t="shared" si="494"/>
        <v>0</v>
      </c>
      <c r="EU89" s="176">
        <f t="shared" si="494"/>
        <v>0</v>
      </c>
      <c r="EV89" s="176">
        <f t="shared" si="494"/>
        <v>0</v>
      </c>
      <c r="EW89" s="176">
        <f t="shared" si="494"/>
        <v>0</v>
      </c>
      <c r="EX89" s="176">
        <f t="shared" si="494"/>
        <v>0</v>
      </c>
      <c r="EY89" s="176">
        <f t="shared" si="494"/>
        <v>0</v>
      </c>
      <c r="EZ89" s="176">
        <f t="shared" si="494"/>
        <v>0</v>
      </c>
      <c r="FA89" s="176">
        <f t="shared" si="494"/>
        <v>0</v>
      </c>
      <c r="FB89" s="176">
        <f t="shared" si="494"/>
        <v>0</v>
      </c>
      <c r="FC89" s="176">
        <f t="shared" si="494"/>
        <v>0</v>
      </c>
      <c r="FD89" s="176">
        <f t="shared" si="494"/>
        <v>0</v>
      </c>
      <c r="FF89" s="176">
        <v>0</v>
      </c>
      <c r="FG89" s="176">
        <v>0</v>
      </c>
      <c r="FH89" s="176">
        <f t="shared" si="495"/>
        <v>1.103289826933632</v>
      </c>
      <c r="FI89" s="176">
        <f t="shared" si="495"/>
        <v>1.0516160134482437</v>
      </c>
      <c r="FJ89" s="176">
        <f t="shared" si="495"/>
        <v>1.0017231804451097</v>
      </c>
      <c r="FK89" s="176">
        <f t="shared" si="495"/>
        <v>0.95401489901646896</v>
      </c>
      <c r="FL89" s="176">
        <f t="shared" si="495"/>
        <v>0.90887430594192076</v>
      </c>
      <c r="FM89" s="176">
        <f t="shared" si="495"/>
        <v>0.86555042491005296</v>
      </c>
      <c r="FN89" s="176">
        <f t="shared" si="495"/>
        <v>0.82425094622200867</v>
      </c>
      <c r="FO89" s="176">
        <f t="shared" si="495"/>
        <v>0.78489090046940657</v>
      </c>
      <c r="FP89" s="176">
        <f t="shared" si="495"/>
        <v>0.7474733659414351</v>
      </c>
      <c r="FQ89" s="176">
        <f t="shared" si="495"/>
        <v>0.71183961039384747</v>
      </c>
      <c r="FR89" s="176">
        <f t="shared" si="496"/>
        <v>0.67796007421991378</v>
      </c>
      <c r="FS89" s="176">
        <f t="shared" si="496"/>
        <v>0.6456930121968999</v>
      </c>
      <c r="FT89" s="176">
        <f t="shared" si="496"/>
        <v>0.6149616796824342</v>
      </c>
      <c r="FU89" s="176">
        <f t="shared" si="496"/>
        <v>0</v>
      </c>
      <c r="FV89" s="176">
        <f t="shared" si="496"/>
        <v>0</v>
      </c>
      <c r="FW89" s="176">
        <f t="shared" si="496"/>
        <v>0</v>
      </c>
      <c r="FX89" s="176">
        <f t="shared" si="496"/>
        <v>0</v>
      </c>
      <c r="FY89" s="176">
        <f t="shared" si="496"/>
        <v>0</v>
      </c>
      <c r="FZ89" s="176">
        <f t="shared" si="496"/>
        <v>0</v>
      </c>
      <c r="GA89" s="176">
        <f t="shared" si="496"/>
        <v>0</v>
      </c>
      <c r="GB89" s="176">
        <f t="shared" si="497"/>
        <v>0</v>
      </c>
      <c r="GC89" s="176">
        <f t="shared" si="497"/>
        <v>0</v>
      </c>
      <c r="GD89" s="176">
        <f t="shared" si="497"/>
        <v>0</v>
      </c>
      <c r="GE89" s="176">
        <f t="shared" si="497"/>
        <v>0</v>
      </c>
      <c r="GF89" s="176">
        <f t="shared" si="497"/>
        <v>0</v>
      </c>
      <c r="GG89" s="176">
        <f t="shared" si="497"/>
        <v>0</v>
      </c>
      <c r="GH89" s="176">
        <f t="shared" si="497"/>
        <v>0</v>
      </c>
      <c r="GI89" s="176">
        <f t="shared" si="497"/>
        <v>0</v>
      </c>
      <c r="GJ89" s="176">
        <f t="shared" si="497"/>
        <v>0</v>
      </c>
      <c r="GK89" s="176">
        <f t="shared" si="497"/>
        <v>0</v>
      </c>
      <c r="GL89" s="176">
        <f t="shared" si="497"/>
        <v>0</v>
      </c>
      <c r="GM89" s="176">
        <f t="shared" si="497"/>
        <v>0</v>
      </c>
      <c r="GN89" s="176">
        <f t="shared" si="497"/>
        <v>0</v>
      </c>
      <c r="GO89" s="176">
        <f t="shared" si="497"/>
        <v>0</v>
      </c>
      <c r="GP89" s="176">
        <f t="shared" si="497"/>
        <v>0</v>
      </c>
      <c r="GQ89" s="187"/>
      <c r="GR89" s="176">
        <v>0</v>
      </c>
      <c r="GS89" s="176">
        <v>0</v>
      </c>
      <c r="GT89" s="176">
        <f t="shared" si="498"/>
        <v>1.7503865841043424</v>
      </c>
      <c r="GU89" s="176">
        <f t="shared" si="498"/>
        <v>1.6684052699779186</v>
      </c>
      <c r="GV89" s="176">
        <f t="shared" si="498"/>
        <v>1.5892495092705397</v>
      </c>
      <c r="GW89" s="176">
        <f t="shared" si="498"/>
        <v>1.5135595738385597</v>
      </c>
      <c r="GX89" s="176">
        <f t="shared" si="498"/>
        <v>1.4419433161813997</v>
      </c>
      <c r="GY89" s="176">
        <f t="shared" si="498"/>
        <v>1.3732093006233317</v>
      </c>
      <c r="GZ89" s="176">
        <f t="shared" si="498"/>
        <v>1.3076870310788267</v>
      </c>
      <c r="HA89" s="176">
        <f t="shared" si="498"/>
        <v>1.2452417022511622</v>
      </c>
      <c r="HB89" s="176">
        <f t="shared" si="498"/>
        <v>1.1858781978943309</v>
      </c>
      <c r="HC89" s="176">
        <f t="shared" si="498"/>
        <v>1.1293446868176416</v>
      </c>
      <c r="HD89" s="176">
        <f t="shared" si="499"/>
        <v>1.0755942722422172</v>
      </c>
      <c r="HE89" s="176">
        <f t="shared" si="499"/>
        <v>1.0244020731529526</v>
      </c>
      <c r="HF89" s="176">
        <f t="shared" si="499"/>
        <v>0.97564633297317327</v>
      </c>
      <c r="HG89" s="176">
        <f t="shared" si="499"/>
        <v>0</v>
      </c>
      <c r="HH89" s="176">
        <f t="shared" si="499"/>
        <v>0</v>
      </c>
      <c r="HI89" s="176">
        <f t="shared" si="499"/>
        <v>0</v>
      </c>
      <c r="HJ89" s="176">
        <f t="shared" si="499"/>
        <v>0</v>
      </c>
      <c r="HK89" s="176">
        <f t="shared" si="499"/>
        <v>0</v>
      </c>
      <c r="HL89" s="176">
        <f t="shared" si="499"/>
        <v>0</v>
      </c>
      <c r="HM89" s="176">
        <f t="shared" si="499"/>
        <v>0</v>
      </c>
      <c r="HN89" s="176">
        <f t="shared" si="500"/>
        <v>0</v>
      </c>
      <c r="HO89" s="176">
        <f t="shared" si="500"/>
        <v>0</v>
      </c>
      <c r="HP89" s="176">
        <f t="shared" si="500"/>
        <v>0</v>
      </c>
      <c r="HQ89" s="176">
        <f t="shared" si="500"/>
        <v>0</v>
      </c>
      <c r="HR89" s="176">
        <f t="shared" si="500"/>
        <v>0</v>
      </c>
      <c r="HS89" s="176">
        <f t="shared" si="500"/>
        <v>0</v>
      </c>
      <c r="HT89" s="176">
        <f t="shared" si="500"/>
        <v>0</v>
      </c>
      <c r="HU89" s="176">
        <f t="shared" si="500"/>
        <v>0</v>
      </c>
      <c r="HV89" s="176">
        <f t="shared" si="500"/>
        <v>0</v>
      </c>
      <c r="HW89" s="176">
        <f t="shared" si="500"/>
        <v>0</v>
      </c>
      <c r="HX89" s="176">
        <f t="shared" si="500"/>
        <v>0</v>
      </c>
      <c r="HY89" s="176">
        <f t="shared" si="500"/>
        <v>0</v>
      </c>
      <c r="HZ89" s="176">
        <f t="shared" si="500"/>
        <v>0</v>
      </c>
      <c r="IA89" s="176">
        <f t="shared" si="500"/>
        <v>0</v>
      </c>
      <c r="IB89" s="176">
        <f t="shared" si="500"/>
        <v>0</v>
      </c>
      <c r="IC89" s="176"/>
      <c r="ID89" s="176"/>
    </row>
    <row r="90" spans="1:238" s="144" customFormat="1">
      <c r="A90" s="185" t="s">
        <v>120</v>
      </c>
      <c r="B90" s="226">
        <f t="shared" ref="B90" si="514">SUM(P90:AX90)*VLOOKUP($A90,input,12,FALSE)</f>
        <v>4169.7606926423805</v>
      </c>
      <c r="C90" s="329">
        <f t="shared" ref="C90" si="515">SUM(AZ90:CH90)*VLOOKUP($A90,input,12,FALSE)</f>
        <v>6615.3906227995194</v>
      </c>
      <c r="D90" s="331">
        <f t="shared" ref="D90" si="516">SUM(B90:C90)</f>
        <v>10785.151315441901</v>
      </c>
      <c r="E90" s="227">
        <f t="shared" ref="E90" si="517">IF(Years&gt;1,SUM(CJ90:DS90)*VLOOKUP($A90,input,26,FALSE),0)</f>
        <v>0</v>
      </c>
      <c r="F90" s="228">
        <f t="shared" ref="F90" si="518">IF(Years&gt;1,SUM(DU90:FD90)*VLOOKUP($A90,input,26,FALSE),0)</f>
        <v>0</v>
      </c>
      <c r="G90" s="227">
        <f t="shared" ref="G90" si="519">IF(Years&gt;2,SUM(FF90:GP90)*VLOOKUP($A90,input,40,FALSE),0)</f>
        <v>0</v>
      </c>
      <c r="H90" s="228">
        <f t="shared" ref="H90" si="520">IF(Years&gt;2,SUM(GR90:IB90)*VLOOKUP($A90,input,40,FALSE),0)</f>
        <v>0</v>
      </c>
      <c r="I90" s="227">
        <f t="shared" ref="I90" si="521">B90+E90+G90</f>
        <v>4169.7606926423805</v>
      </c>
      <c r="J90" s="176">
        <f t="shared" ref="J90" si="522">C90+F90+H90</f>
        <v>6615.3906227995194</v>
      </c>
      <c r="K90" s="228">
        <f t="shared" ref="K90" si="523">SUM(I90:J90)</f>
        <v>10785.151315441901</v>
      </c>
      <c r="L90" s="227">
        <f t="shared" ref="L90" si="524">(B90*VLOOKUP($A90,input,16,FALSE))+(E90*VLOOKUP($A90,input,30,FALSE))+(G90*VLOOKUP($A90,input,44,FALSE))</f>
        <v>3335.8085541139044</v>
      </c>
      <c r="M90" s="176">
        <f t="shared" ref="M90" si="525">(C90*(VLOOKUP($A90,input,16,FALSE))+(F90*VLOOKUP($A90,input,30,FALSE))+(H90*VLOOKUP($A90,input,44,FALSE)))</f>
        <v>5292.3124982396157</v>
      </c>
      <c r="N90" s="228">
        <f t="shared" ref="N90" si="526">SUM(L90:M90)</f>
        <v>8628.1210523535192</v>
      </c>
      <c r="O90" s="330"/>
      <c r="P90" s="176">
        <f t="shared" si="483"/>
        <v>2.8137601039645821</v>
      </c>
      <c r="Q90" s="176">
        <f t="shared" si="483"/>
        <v>2.6801562973644533</v>
      </c>
      <c r="R90" s="176">
        <f t="shared" si="483"/>
        <v>2.5549869676357795</v>
      </c>
      <c r="S90" s="176">
        <f t="shared" si="483"/>
        <v>2.4353212943011959</v>
      </c>
      <c r="T90" s="176">
        <f t="shared" si="483"/>
        <v>2.3197799968202539</v>
      </c>
      <c r="U90" s="176">
        <f t="shared" si="483"/>
        <v>2.2092976608802442</v>
      </c>
      <c r="V90" s="176">
        <f t="shared" si="483"/>
        <v>2.1047615506023432</v>
      </c>
      <c r="W90" s="176">
        <f t="shared" si="483"/>
        <v>2.0044325629495967</v>
      </c>
      <c r="X90" s="176">
        <f t="shared" si="483"/>
        <v>1.9087916649351782</v>
      </c>
      <c r="Y90" s="176">
        <f t="shared" si="483"/>
        <v>1.8176420852975734</v>
      </c>
      <c r="Z90" s="176">
        <f t="shared" si="484"/>
        <v>1.7309909527064813</v>
      </c>
      <c r="AA90" s="176">
        <f t="shared" si="484"/>
        <v>1.6484706767015416</v>
      </c>
      <c r="AB90" s="176">
        <f t="shared" si="484"/>
        <v>1.5700128034566427</v>
      </c>
      <c r="AC90" s="176">
        <f t="shared" si="484"/>
        <v>0</v>
      </c>
      <c r="AD90" s="176">
        <f t="shared" si="484"/>
        <v>0</v>
      </c>
      <c r="AE90" s="176">
        <f t="shared" si="484"/>
        <v>0</v>
      </c>
      <c r="AF90" s="176">
        <f t="shared" si="484"/>
        <v>0</v>
      </c>
      <c r="AG90" s="176">
        <f t="shared" si="484"/>
        <v>0</v>
      </c>
      <c r="AH90" s="176">
        <f t="shared" si="484"/>
        <v>0</v>
      </c>
      <c r="AI90" s="176">
        <f t="shared" si="484"/>
        <v>0</v>
      </c>
      <c r="AJ90" s="176">
        <f t="shared" si="485"/>
        <v>0</v>
      </c>
      <c r="AK90" s="176">
        <f t="shared" si="485"/>
        <v>0</v>
      </c>
      <c r="AL90" s="176">
        <f t="shared" si="485"/>
        <v>0</v>
      </c>
      <c r="AM90" s="176">
        <f t="shared" si="485"/>
        <v>0</v>
      </c>
      <c r="AN90" s="176">
        <f t="shared" si="485"/>
        <v>0</v>
      </c>
      <c r="AO90" s="176">
        <f t="shared" si="485"/>
        <v>0</v>
      </c>
      <c r="AP90" s="176">
        <f t="shared" si="485"/>
        <v>0</v>
      </c>
      <c r="AQ90" s="176">
        <f t="shared" si="485"/>
        <v>0</v>
      </c>
      <c r="AR90" s="176">
        <f t="shared" si="485"/>
        <v>0</v>
      </c>
      <c r="AS90" s="176">
        <f t="shared" si="485"/>
        <v>0</v>
      </c>
      <c r="AT90" s="176">
        <f t="shared" si="485"/>
        <v>0</v>
      </c>
      <c r="AU90" s="176">
        <f t="shared" si="485"/>
        <v>0</v>
      </c>
      <c r="AV90" s="176">
        <f t="shared" si="485"/>
        <v>0</v>
      </c>
      <c r="AW90" s="176">
        <f t="shared" si="485"/>
        <v>0</v>
      </c>
      <c r="AX90" s="176">
        <f t="shared" si="485"/>
        <v>0</v>
      </c>
      <c r="AY90" s="187"/>
      <c r="AZ90" s="176">
        <f t="shared" si="486"/>
        <v>4.464074458618132</v>
      </c>
      <c r="BA90" s="176">
        <f t="shared" si="486"/>
        <v>4.252109927676976</v>
      </c>
      <c r="BB90" s="176">
        <f t="shared" si="486"/>
        <v>4.0535268263468991</v>
      </c>
      <c r="BC90" s="176">
        <f t="shared" si="486"/>
        <v>3.8636753620541282</v>
      </c>
      <c r="BD90" s="176">
        <f t="shared" si="486"/>
        <v>3.6803672846265134</v>
      </c>
      <c r="BE90" s="176">
        <f t="shared" si="486"/>
        <v>3.5050853288892969</v>
      </c>
      <c r="BF90" s="176">
        <f t="shared" si="486"/>
        <v>3.3392371532621894</v>
      </c>
      <c r="BG90" s="176">
        <f t="shared" si="486"/>
        <v>3.1800636435487686</v>
      </c>
      <c r="BH90" s="176">
        <f t="shared" si="486"/>
        <v>3.0283278614457045</v>
      </c>
      <c r="BI90" s="176">
        <f t="shared" si="486"/>
        <v>2.8837176262658497</v>
      </c>
      <c r="BJ90" s="176">
        <f t="shared" si="487"/>
        <v>2.7462442477552931</v>
      </c>
      <c r="BK90" s="176">
        <f t="shared" si="487"/>
        <v>2.6153245378934864</v>
      </c>
      <c r="BL90" s="176">
        <f t="shared" si="487"/>
        <v>2.4908498936135555</v>
      </c>
      <c r="BM90" s="176">
        <f t="shared" si="487"/>
        <v>0</v>
      </c>
      <c r="BN90" s="176">
        <f t="shared" si="487"/>
        <v>0</v>
      </c>
      <c r="BO90" s="176">
        <f t="shared" si="487"/>
        <v>0</v>
      </c>
      <c r="BP90" s="176">
        <f t="shared" si="487"/>
        <v>0</v>
      </c>
      <c r="BQ90" s="176">
        <f t="shared" si="487"/>
        <v>0</v>
      </c>
      <c r="BR90" s="176">
        <f t="shared" si="487"/>
        <v>0</v>
      </c>
      <c r="BS90" s="176">
        <f t="shared" si="487"/>
        <v>0</v>
      </c>
      <c r="BT90" s="176">
        <f t="shared" si="488"/>
        <v>0</v>
      </c>
      <c r="BU90" s="176">
        <f t="shared" si="488"/>
        <v>0</v>
      </c>
      <c r="BV90" s="176">
        <f t="shared" si="488"/>
        <v>0</v>
      </c>
      <c r="BW90" s="176">
        <f t="shared" si="488"/>
        <v>0</v>
      </c>
      <c r="BX90" s="176">
        <f t="shared" si="488"/>
        <v>0</v>
      </c>
      <c r="BY90" s="176">
        <f t="shared" si="488"/>
        <v>0</v>
      </c>
      <c r="BZ90" s="176">
        <f t="shared" si="488"/>
        <v>0</v>
      </c>
      <c r="CA90" s="176">
        <f t="shared" si="488"/>
        <v>0</v>
      </c>
      <c r="CB90" s="176">
        <f t="shared" si="488"/>
        <v>0</v>
      </c>
      <c r="CC90" s="176">
        <f t="shared" si="488"/>
        <v>0</v>
      </c>
      <c r="CD90" s="176">
        <f t="shared" si="488"/>
        <v>0</v>
      </c>
      <c r="CE90" s="176">
        <f t="shared" si="488"/>
        <v>0</v>
      </c>
      <c r="CF90" s="176">
        <f t="shared" si="488"/>
        <v>0</v>
      </c>
      <c r="CG90" s="176">
        <f t="shared" si="488"/>
        <v>0</v>
      </c>
      <c r="CH90" s="176">
        <f t="shared" si="488"/>
        <v>0</v>
      </c>
      <c r="CJ90" s="176">
        <v>1</v>
      </c>
      <c r="CK90" s="176">
        <f t="shared" si="489"/>
        <v>2.6801562973644533</v>
      </c>
      <c r="CL90" s="176">
        <f t="shared" si="489"/>
        <v>2.5549869676357795</v>
      </c>
      <c r="CM90" s="176">
        <f t="shared" si="489"/>
        <v>2.4353212943011959</v>
      </c>
      <c r="CN90" s="176">
        <f t="shared" si="489"/>
        <v>2.3197799968202539</v>
      </c>
      <c r="CO90" s="176">
        <f t="shared" si="489"/>
        <v>2.2092976608802442</v>
      </c>
      <c r="CP90" s="176">
        <f t="shared" si="489"/>
        <v>2.1047615506023432</v>
      </c>
      <c r="CQ90" s="176">
        <f t="shared" si="489"/>
        <v>2.0044325629495967</v>
      </c>
      <c r="CR90" s="176">
        <f t="shared" si="489"/>
        <v>1.9087916649351782</v>
      </c>
      <c r="CS90" s="176">
        <f t="shared" si="489"/>
        <v>1.8176420852975734</v>
      </c>
      <c r="CT90" s="176">
        <f t="shared" si="489"/>
        <v>1.7309909527064813</v>
      </c>
      <c r="CU90" s="176">
        <f t="shared" si="490"/>
        <v>1.6484706767015416</v>
      </c>
      <c r="CV90" s="176">
        <f t="shared" si="490"/>
        <v>1.5700128034566427</v>
      </c>
      <c r="CW90" s="176">
        <f t="shared" si="490"/>
        <v>1.4952890808770314</v>
      </c>
      <c r="CX90" s="176">
        <f t="shared" si="490"/>
        <v>0</v>
      </c>
      <c r="CY90" s="176">
        <f t="shared" si="490"/>
        <v>0</v>
      </c>
      <c r="CZ90" s="176">
        <f t="shared" si="490"/>
        <v>0</v>
      </c>
      <c r="DA90" s="176">
        <f t="shared" si="490"/>
        <v>0</v>
      </c>
      <c r="DB90" s="176">
        <f t="shared" si="490"/>
        <v>0</v>
      </c>
      <c r="DC90" s="176">
        <f t="shared" si="490"/>
        <v>0</v>
      </c>
      <c r="DD90" s="176">
        <f t="shared" si="490"/>
        <v>0</v>
      </c>
      <c r="DE90" s="176">
        <f t="shared" si="491"/>
        <v>0</v>
      </c>
      <c r="DF90" s="176">
        <f t="shared" si="491"/>
        <v>0</v>
      </c>
      <c r="DG90" s="176">
        <f t="shared" si="491"/>
        <v>0</v>
      </c>
      <c r="DH90" s="176">
        <f t="shared" si="491"/>
        <v>0</v>
      </c>
      <c r="DI90" s="176">
        <f t="shared" si="491"/>
        <v>0</v>
      </c>
      <c r="DJ90" s="176">
        <f t="shared" si="491"/>
        <v>0</v>
      </c>
      <c r="DK90" s="176">
        <f t="shared" si="491"/>
        <v>0</v>
      </c>
      <c r="DL90" s="176">
        <f t="shared" si="491"/>
        <v>0</v>
      </c>
      <c r="DM90" s="176">
        <f t="shared" si="491"/>
        <v>0</v>
      </c>
      <c r="DN90" s="176">
        <f t="shared" si="491"/>
        <v>0</v>
      </c>
      <c r="DO90" s="176">
        <f t="shared" si="491"/>
        <v>0</v>
      </c>
      <c r="DP90" s="176">
        <f t="shared" si="491"/>
        <v>0</v>
      </c>
      <c r="DQ90" s="176">
        <f t="shared" si="491"/>
        <v>0</v>
      </c>
      <c r="DR90" s="176">
        <f t="shared" si="491"/>
        <v>0</v>
      </c>
      <c r="DS90" s="176">
        <f t="shared" si="491"/>
        <v>0</v>
      </c>
      <c r="DT90" s="187"/>
      <c r="DU90" s="176">
        <v>1</v>
      </c>
      <c r="DV90" s="176">
        <f t="shared" si="492"/>
        <v>4.252109927676976</v>
      </c>
      <c r="DW90" s="176">
        <f t="shared" si="492"/>
        <v>4.0535268263468991</v>
      </c>
      <c r="DX90" s="176">
        <f t="shared" si="492"/>
        <v>3.8636753620541282</v>
      </c>
      <c r="DY90" s="176">
        <f t="shared" si="492"/>
        <v>3.6803672846265134</v>
      </c>
      <c r="DZ90" s="176">
        <f t="shared" si="492"/>
        <v>3.5050853288892969</v>
      </c>
      <c r="EA90" s="176">
        <f t="shared" si="492"/>
        <v>3.3392371532621894</v>
      </c>
      <c r="EB90" s="176">
        <f t="shared" si="492"/>
        <v>3.1800636435487686</v>
      </c>
      <c r="EC90" s="176">
        <f t="shared" si="492"/>
        <v>3.0283278614457045</v>
      </c>
      <c r="ED90" s="176">
        <f t="shared" si="492"/>
        <v>2.8837176262658497</v>
      </c>
      <c r="EE90" s="176">
        <f t="shared" si="492"/>
        <v>2.7462442477552931</v>
      </c>
      <c r="EF90" s="176">
        <f t="shared" si="493"/>
        <v>2.6153245378934864</v>
      </c>
      <c r="EG90" s="176">
        <f t="shared" si="493"/>
        <v>2.4908498936135555</v>
      </c>
      <c r="EH90" s="176">
        <f t="shared" si="493"/>
        <v>2.3722995378278906</v>
      </c>
      <c r="EI90" s="176">
        <f t="shared" si="493"/>
        <v>0</v>
      </c>
      <c r="EJ90" s="176">
        <f t="shared" si="493"/>
        <v>0</v>
      </c>
      <c r="EK90" s="176">
        <f t="shared" si="493"/>
        <v>0</v>
      </c>
      <c r="EL90" s="176">
        <f t="shared" si="493"/>
        <v>0</v>
      </c>
      <c r="EM90" s="176">
        <f t="shared" si="493"/>
        <v>0</v>
      </c>
      <c r="EN90" s="176">
        <f t="shared" si="493"/>
        <v>0</v>
      </c>
      <c r="EO90" s="176">
        <f t="shared" si="493"/>
        <v>0</v>
      </c>
      <c r="EP90" s="176">
        <f t="shared" si="494"/>
        <v>0</v>
      </c>
      <c r="EQ90" s="176">
        <f t="shared" si="494"/>
        <v>0</v>
      </c>
      <c r="ER90" s="176">
        <f t="shared" si="494"/>
        <v>0</v>
      </c>
      <c r="ES90" s="176">
        <f t="shared" si="494"/>
        <v>0</v>
      </c>
      <c r="ET90" s="176">
        <f t="shared" si="494"/>
        <v>0</v>
      </c>
      <c r="EU90" s="176">
        <f t="shared" si="494"/>
        <v>0</v>
      </c>
      <c r="EV90" s="176">
        <f t="shared" si="494"/>
        <v>0</v>
      </c>
      <c r="EW90" s="176">
        <f t="shared" si="494"/>
        <v>0</v>
      </c>
      <c r="EX90" s="176">
        <f t="shared" si="494"/>
        <v>0</v>
      </c>
      <c r="EY90" s="176">
        <f t="shared" si="494"/>
        <v>0</v>
      </c>
      <c r="EZ90" s="176">
        <f t="shared" si="494"/>
        <v>0</v>
      </c>
      <c r="FA90" s="176">
        <f t="shared" si="494"/>
        <v>0</v>
      </c>
      <c r="FB90" s="176">
        <f t="shared" si="494"/>
        <v>0</v>
      </c>
      <c r="FC90" s="176">
        <f t="shared" si="494"/>
        <v>0</v>
      </c>
      <c r="FD90" s="176">
        <f t="shared" si="494"/>
        <v>0</v>
      </c>
      <c r="FF90" s="176">
        <v>1</v>
      </c>
      <c r="FG90" s="176">
        <v>1</v>
      </c>
      <c r="FH90" s="176">
        <f t="shared" si="495"/>
        <v>2.5549869676357795</v>
      </c>
      <c r="FI90" s="176">
        <f t="shared" si="495"/>
        <v>2.4353212943011959</v>
      </c>
      <c r="FJ90" s="176">
        <f t="shared" si="495"/>
        <v>2.3197799968202539</v>
      </c>
      <c r="FK90" s="176">
        <f t="shared" si="495"/>
        <v>2.2092976608802442</v>
      </c>
      <c r="FL90" s="176">
        <f t="shared" si="495"/>
        <v>2.1047615506023432</v>
      </c>
      <c r="FM90" s="176">
        <f t="shared" si="495"/>
        <v>2.0044325629495967</v>
      </c>
      <c r="FN90" s="176">
        <f t="shared" si="495"/>
        <v>1.9087916649351782</v>
      </c>
      <c r="FO90" s="176">
        <f t="shared" si="495"/>
        <v>1.8176420852975734</v>
      </c>
      <c r="FP90" s="176">
        <f t="shared" si="495"/>
        <v>1.7309909527064813</v>
      </c>
      <c r="FQ90" s="176">
        <f t="shared" si="495"/>
        <v>1.6484706767015416</v>
      </c>
      <c r="FR90" s="176">
        <f t="shared" si="496"/>
        <v>1.5700128034566427</v>
      </c>
      <c r="FS90" s="176">
        <f t="shared" si="496"/>
        <v>1.4952890808770314</v>
      </c>
      <c r="FT90" s="176">
        <f t="shared" si="496"/>
        <v>1.4241217845277423</v>
      </c>
      <c r="FU90" s="176">
        <f t="shared" si="496"/>
        <v>0</v>
      </c>
      <c r="FV90" s="176">
        <f t="shared" si="496"/>
        <v>0</v>
      </c>
      <c r="FW90" s="176">
        <f t="shared" si="496"/>
        <v>0</v>
      </c>
      <c r="FX90" s="176">
        <f t="shared" si="496"/>
        <v>0</v>
      </c>
      <c r="FY90" s="176">
        <f t="shared" si="496"/>
        <v>0</v>
      </c>
      <c r="FZ90" s="176">
        <f t="shared" si="496"/>
        <v>0</v>
      </c>
      <c r="GA90" s="176">
        <f t="shared" si="496"/>
        <v>0</v>
      </c>
      <c r="GB90" s="176">
        <f t="shared" si="497"/>
        <v>0</v>
      </c>
      <c r="GC90" s="176">
        <f t="shared" si="497"/>
        <v>0</v>
      </c>
      <c r="GD90" s="176">
        <f t="shared" si="497"/>
        <v>0</v>
      </c>
      <c r="GE90" s="176">
        <f t="shared" si="497"/>
        <v>0</v>
      </c>
      <c r="GF90" s="176">
        <f t="shared" si="497"/>
        <v>0</v>
      </c>
      <c r="GG90" s="176">
        <f t="shared" si="497"/>
        <v>0</v>
      </c>
      <c r="GH90" s="176">
        <f t="shared" si="497"/>
        <v>0</v>
      </c>
      <c r="GI90" s="176">
        <f t="shared" si="497"/>
        <v>0</v>
      </c>
      <c r="GJ90" s="176">
        <f t="shared" si="497"/>
        <v>0</v>
      </c>
      <c r="GK90" s="176">
        <f t="shared" si="497"/>
        <v>0</v>
      </c>
      <c r="GL90" s="176">
        <f t="shared" si="497"/>
        <v>0</v>
      </c>
      <c r="GM90" s="176">
        <f t="shared" si="497"/>
        <v>0</v>
      </c>
      <c r="GN90" s="176">
        <f t="shared" si="497"/>
        <v>0</v>
      </c>
      <c r="GO90" s="176">
        <f t="shared" si="497"/>
        <v>0</v>
      </c>
      <c r="GP90" s="176">
        <f t="shared" si="497"/>
        <v>0</v>
      </c>
      <c r="GQ90" s="187"/>
      <c r="GR90" s="176">
        <v>1</v>
      </c>
      <c r="GS90" s="176">
        <v>1</v>
      </c>
      <c r="GT90" s="176">
        <f t="shared" si="498"/>
        <v>4.0535268263468991</v>
      </c>
      <c r="GU90" s="176">
        <f t="shared" si="498"/>
        <v>3.8636753620541282</v>
      </c>
      <c r="GV90" s="176">
        <f t="shared" si="498"/>
        <v>3.6803672846265134</v>
      </c>
      <c r="GW90" s="176">
        <f t="shared" si="498"/>
        <v>3.5050853288892969</v>
      </c>
      <c r="GX90" s="176">
        <f t="shared" si="498"/>
        <v>3.3392371532621894</v>
      </c>
      <c r="GY90" s="176">
        <f t="shared" si="498"/>
        <v>3.1800636435487686</v>
      </c>
      <c r="GZ90" s="176">
        <f t="shared" si="498"/>
        <v>3.0283278614457045</v>
      </c>
      <c r="HA90" s="176">
        <f t="shared" si="498"/>
        <v>2.8837176262658497</v>
      </c>
      <c r="HB90" s="176">
        <f t="shared" si="498"/>
        <v>2.7462442477552931</v>
      </c>
      <c r="HC90" s="176">
        <f t="shared" si="498"/>
        <v>2.6153245378934864</v>
      </c>
      <c r="HD90" s="176">
        <f t="shared" si="499"/>
        <v>2.4908498936135555</v>
      </c>
      <c r="HE90" s="176">
        <f t="shared" si="499"/>
        <v>2.3722995378278906</v>
      </c>
      <c r="HF90" s="176">
        <f t="shared" si="499"/>
        <v>2.2593915079378748</v>
      </c>
      <c r="HG90" s="176">
        <f t="shared" si="499"/>
        <v>0</v>
      </c>
      <c r="HH90" s="176">
        <f t="shared" si="499"/>
        <v>0</v>
      </c>
      <c r="HI90" s="176">
        <f t="shared" si="499"/>
        <v>0</v>
      </c>
      <c r="HJ90" s="176">
        <f t="shared" si="499"/>
        <v>0</v>
      </c>
      <c r="HK90" s="176">
        <f t="shared" si="499"/>
        <v>0</v>
      </c>
      <c r="HL90" s="176">
        <f t="shared" si="499"/>
        <v>0</v>
      </c>
      <c r="HM90" s="176">
        <f t="shared" si="499"/>
        <v>0</v>
      </c>
      <c r="HN90" s="176">
        <f t="shared" si="500"/>
        <v>0</v>
      </c>
      <c r="HO90" s="176">
        <f t="shared" si="500"/>
        <v>0</v>
      </c>
      <c r="HP90" s="176">
        <f t="shared" si="500"/>
        <v>0</v>
      </c>
      <c r="HQ90" s="176">
        <f t="shared" si="500"/>
        <v>0</v>
      </c>
      <c r="HR90" s="176">
        <f t="shared" si="500"/>
        <v>0</v>
      </c>
      <c r="HS90" s="176">
        <f t="shared" si="500"/>
        <v>0</v>
      </c>
      <c r="HT90" s="176">
        <f t="shared" si="500"/>
        <v>0</v>
      </c>
      <c r="HU90" s="176">
        <f t="shared" si="500"/>
        <v>0</v>
      </c>
      <c r="HV90" s="176">
        <f t="shared" si="500"/>
        <v>0</v>
      </c>
      <c r="HW90" s="176">
        <f t="shared" si="500"/>
        <v>0</v>
      </c>
      <c r="HX90" s="176">
        <f t="shared" si="500"/>
        <v>0</v>
      </c>
      <c r="HY90" s="176">
        <f t="shared" si="500"/>
        <v>0</v>
      </c>
      <c r="HZ90" s="176">
        <f t="shared" si="500"/>
        <v>0</v>
      </c>
      <c r="IA90" s="176">
        <f t="shared" si="500"/>
        <v>0</v>
      </c>
      <c r="IB90" s="176">
        <f t="shared" si="500"/>
        <v>0</v>
      </c>
      <c r="IC90" s="176"/>
      <c r="ID90" s="176"/>
    </row>
    <row r="91" spans="1:238" s="144" customFormat="1">
      <c r="A91" s="185" t="s">
        <v>180</v>
      </c>
      <c r="B91" s="226">
        <f t="shared" si="475"/>
        <v>30105.67220087798</v>
      </c>
      <c r="C91" s="329">
        <f t="shared" si="476"/>
        <v>47763.120296612513</v>
      </c>
      <c r="D91" s="331">
        <f t="shared" si="225"/>
        <v>77868.792497490489</v>
      </c>
      <c r="E91" s="227">
        <f t="shared" si="477"/>
        <v>0</v>
      </c>
      <c r="F91" s="228">
        <f t="shared" si="478"/>
        <v>0</v>
      </c>
      <c r="G91" s="227">
        <f t="shared" si="479"/>
        <v>0</v>
      </c>
      <c r="H91" s="228">
        <f t="shared" si="480"/>
        <v>0</v>
      </c>
      <c r="I91" s="227">
        <f t="shared" si="226"/>
        <v>30105.67220087798</v>
      </c>
      <c r="J91" s="176">
        <f t="shared" si="227"/>
        <v>47763.120296612513</v>
      </c>
      <c r="K91" s="228">
        <f t="shared" si="228"/>
        <v>77868.792497490489</v>
      </c>
      <c r="L91" s="227">
        <f t="shared" si="481"/>
        <v>24084.537760702384</v>
      </c>
      <c r="M91" s="176">
        <f t="shared" si="482"/>
        <v>38210.496237290012</v>
      </c>
      <c r="N91" s="228">
        <f t="shared" si="229"/>
        <v>62295.033997992396</v>
      </c>
      <c r="O91" s="330"/>
      <c r="P91" s="176">
        <f t="shared" si="483"/>
        <v>1.2150327721665239</v>
      </c>
      <c r="Q91" s="176">
        <f t="shared" si="483"/>
        <v>1.1573402193164686</v>
      </c>
      <c r="R91" s="176">
        <f t="shared" si="483"/>
        <v>1.103289826933632</v>
      </c>
      <c r="S91" s="176">
        <f t="shared" si="483"/>
        <v>1.0516160134482437</v>
      </c>
      <c r="T91" s="176">
        <f t="shared" si="483"/>
        <v>1.0017231804451097</v>
      </c>
      <c r="U91" s="176">
        <f t="shared" si="483"/>
        <v>0.95401489901646896</v>
      </c>
      <c r="V91" s="176">
        <f t="shared" si="483"/>
        <v>0.90887430594192076</v>
      </c>
      <c r="W91" s="176">
        <f t="shared" si="483"/>
        <v>0.86555042491005296</v>
      </c>
      <c r="X91" s="176">
        <f t="shared" si="483"/>
        <v>0.82425094622200867</v>
      </c>
      <c r="Y91" s="176">
        <f t="shared" si="483"/>
        <v>0.78489090046940657</v>
      </c>
      <c r="Z91" s="176">
        <f t="shared" si="484"/>
        <v>0.7474733659414351</v>
      </c>
      <c r="AA91" s="176">
        <f t="shared" si="484"/>
        <v>0.71183961039384747</v>
      </c>
      <c r="AB91" s="176">
        <f t="shared" si="484"/>
        <v>0.67796007421991378</v>
      </c>
      <c r="AC91" s="176">
        <f t="shared" si="484"/>
        <v>0</v>
      </c>
      <c r="AD91" s="176">
        <f t="shared" si="484"/>
        <v>0</v>
      </c>
      <c r="AE91" s="176">
        <f t="shared" si="484"/>
        <v>0</v>
      </c>
      <c r="AF91" s="176">
        <f t="shared" si="484"/>
        <v>0</v>
      </c>
      <c r="AG91" s="176">
        <f t="shared" si="484"/>
        <v>0</v>
      </c>
      <c r="AH91" s="176">
        <f t="shared" si="484"/>
        <v>0</v>
      </c>
      <c r="AI91" s="176">
        <f t="shared" si="484"/>
        <v>0</v>
      </c>
      <c r="AJ91" s="176">
        <f t="shared" si="485"/>
        <v>0</v>
      </c>
      <c r="AK91" s="176">
        <f t="shared" si="485"/>
        <v>0</v>
      </c>
      <c r="AL91" s="176">
        <f t="shared" si="485"/>
        <v>0</v>
      </c>
      <c r="AM91" s="176">
        <f t="shared" si="485"/>
        <v>0</v>
      </c>
      <c r="AN91" s="176">
        <f t="shared" si="485"/>
        <v>0</v>
      </c>
      <c r="AO91" s="176">
        <f t="shared" si="485"/>
        <v>0</v>
      </c>
      <c r="AP91" s="176">
        <f t="shared" si="485"/>
        <v>0</v>
      </c>
      <c r="AQ91" s="176">
        <f t="shared" si="485"/>
        <v>0</v>
      </c>
      <c r="AR91" s="176">
        <f t="shared" si="485"/>
        <v>0</v>
      </c>
      <c r="AS91" s="176">
        <f t="shared" si="485"/>
        <v>0</v>
      </c>
      <c r="AT91" s="176">
        <f t="shared" si="485"/>
        <v>0</v>
      </c>
      <c r="AU91" s="176">
        <f t="shared" si="485"/>
        <v>0</v>
      </c>
      <c r="AV91" s="176">
        <f t="shared" si="485"/>
        <v>0</v>
      </c>
      <c r="AW91" s="176">
        <f t="shared" si="485"/>
        <v>0</v>
      </c>
      <c r="AX91" s="176">
        <f t="shared" si="485"/>
        <v>0</v>
      </c>
      <c r="AY91" s="187"/>
      <c r="AZ91" s="176">
        <f t="shared" si="486"/>
        <v>1.9276685162214657</v>
      </c>
      <c r="BA91" s="176">
        <f t="shared" si="486"/>
        <v>1.8361383778605118</v>
      </c>
      <c r="BB91" s="176">
        <f t="shared" si="486"/>
        <v>1.7503865841043424</v>
      </c>
      <c r="BC91" s="176">
        <f t="shared" si="486"/>
        <v>1.6684052699779186</v>
      </c>
      <c r="BD91" s="176">
        <f t="shared" si="486"/>
        <v>1.5892495092705397</v>
      </c>
      <c r="BE91" s="176">
        <f t="shared" si="486"/>
        <v>1.5135595738385597</v>
      </c>
      <c r="BF91" s="176">
        <f t="shared" si="486"/>
        <v>1.4419433161813997</v>
      </c>
      <c r="BG91" s="176">
        <f t="shared" si="486"/>
        <v>1.3732093006233317</v>
      </c>
      <c r="BH91" s="176">
        <f t="shared" si="486"/>
        <v>1.3076870310788267</v>
      </c>
      <c r="BI91" s="176">
        <f t="shared" si="486"/>
        <v>1.2452417022511622</v>
      </c>
      <c r="BJ91" s="176">
        <f t="shared" si="487"/>
        <v>1.1858781978943309</v>
      </c>
      <c r="BK91" s="176">
        <f t="shared" si="487"/>
        <v>1.1293446868176416</v>
      </c>
      <c r="BL91" s="176">
        <f t="shared" si="487"/>
        <v>1.0755942722422172</v>
      </c>
      <c r="BM91" s="176">
        <f t="shared" si="487"/>
        <v>0</v>
      </c>
      <c r="BN91" s="176">
        <f t="shared" si="487"/>
        <v>0</v>
      </c>
      <c r="BO91" s="176">
        <f t="shared" si="487"/>
        <v>0</v>
      </c>
      <c r="BP91" s="176">
        <f t="shared" si="487"/>
        <v>0</v>
      </c>
      <c r="BQ91" s="176">
        <f t="shared" si="487"/>
        <v>0</v>
      </c>
      <c r="BR91" s="176">
        <f t="shared" si="487"/>
        <v>0</v>
      </c>
      <c r="BS91" s="176">
        <f t="shared" si="487"/>
        <v>0</v>
      </c>
      <c r="BT91" s="176">
        <f t="shared" si="488"/>
        <v>0</v>
      </c>
      <c r="BU91" s="176">
        <f t="shared" si="488"/>
        <v>0</v>
      </c>
      <c r="BV91" s="176">
        <f t="shared" si="488"/>
        <v>0</v>
      </c>
      <c r="BW91" s="176">
        <f t="shared" si="488"/>
        <v>0</v>
      </c>
      <c r="BX91" s="176">
        <f t="shared" si="488"/>
        <v>0</v>
      </c>
      <c r="BY91" s="176">
        <f t="shared" si="488"/>
        <v>0</v>
      </c>
      <c r="BZ91" s="176">
        <f t="shared" si="488"/>
        <v>0</v>
      </c>
      <c r="CA91" s="176">
        <f t="shared" si="488"/>
        <v>0</v>
      </c>
      <c r="CB91" s="176">
        <f t="shared" si="488"/>
        <v>0</v>
      </c>
      <c r="CC91" s="176">
        <f t="shared" si="488"/>
        <v>0</v>
      </c>
      <c r="CD91" s="176">
        <f t="shared" si="488"/>
        <v>0</v>
      </c>
      <c r="CE91" s="176">
        <f t="shared" si="488"/>
        <v>0</v>
      </c>
      <c r="CF91" s="176">
        <f t="shared" si="488"/>
        <v>0</v>
      </c>
      <c r="CG91" s="176">
        <f t="shared" si="488"/>
        <v>0</v>
      </c>
      <c r="CH91" s="176">
        <f t="shared" si="488"/>
        <v>0</v>
      </c>
      <c r="CJ91" s="176">
        <v>0</v>
      </c>
      <c r="CK91" s="176">
        <f t="shared" si="489"/>
        <v>1.1573402193164686</v>
      </c>
      <c r="CL91" s="176">
        <f t="shared" si="489"/>
        <v>1.103289826933632</v>
      </c>
      <c r="CM91" s="176">
        <f t="shared" si="489"/>
        <v>1.0516160134482437</v>
      </c>
      <c r="CN91" s="176">
        <f t="shared" si="489"/>
        <v>1.0017231804451097</v>
      </c>
      <c r="CO91" s="176">
        <f t="shared" si="489"/>
        <v>0.95401489901646896</v>
      </c>
      <c r="CP91" s="176">
        <f t="shared" si="489"/>
        <v>0.90887430594192076</v>
      </c>
      <c r="CQ91" s="176">
        <f t="shared" si="489"/>
        <v>0.86555042491005296</v>
      </c>
      <c r="CR91" s="176">
        <f t="shared" si="489"/>
        <v>0.82425094622200867</v>
      </c>
      <c r="CS91" s="176">
        <f t="shared" si="489"/>
        <v>0.78489090046940657</v>
      </c>
      <c r="CT91" s="176">
        <f t="shared" si="489"/>
        <v>0.7474733659414351</v>
      </c>
      <c r="CU91" s="176">
        <f t="shared" si="490"/>
        <v>0.71183961039384747</v>
      </c>
      <c r="CV91" s="176">
        <f t="shared" si="490"/>
        <v>0.67796007421991378</v>
      </c>
      <c r="CW91" s="176">
        <f t="shared" si="490"/>
        <v>0.6456930121968999</v>
      </c>
      <c r="CX91" s="176">
        <f t="shared" si="490"/>
        <v>0</v>
      </c>
      <c r="CY91" s="176">
        <f t="shared" si="490"/>
        <v>0</v>
      </c>
      <c r="CZ91" s="176">
        <f t="shared" si="490"/>
        <v>0</v>
      </c>
      <c r="DA91" s="176">
        <f t="shared" si="490"/>
        <v>0</v>
      </c>
      <c r="DB91" s="176">
        <f t="shared" si="490"/>
        <v>0</v>
      </c>
      <c r="DC91" s="176">
        <f t="shared" si="490"/>
        <v>0</v>
      </c>
      <c r="DD91" s="176">
        <f t="shared" si="490"/>
        <v>0</v>
      </c>
      <c r="DE91" s="176">
        <f t="shared" si="491"/>
        <v>0</v>
      </c>
      <c r="DF91" s="176">
        <f t="shared" si="491"/>
        <v>0</v>
      </c>
      <c r="DG91" s="176">
        <f t="shared" si="491"/>
        <v>0</v>
      </c>
      <c r="DH91" s="176">
        <f t="shared" si="491"/>
        <v>0</v>
      </c>
      <c r="DI91" s="176">
        <f t="shared" si="491"/>
        <v>0</v>
      </c>
      <c r="DJ91" s="176">
        <f t="shared" si="491"/>
        <v>0</v>
      </c>
      <c r="DK91" s="176">
        <f t="shared" si="491"/>
        <v>0</v>
      </c>
      <c r="DL91" s="176">
        <f t="shared" si="491"/>
        <v>0</v>
      </c>
      <c r="DM91" s="176">
        <f t="shared" si="491"/>
        <v>0</v>
      </c>
      <c r="DN91" s="176">
        <f t="shared" si="491"/>
        <v>0</v>
      </c>
      <c r="DO91" s="176">
        <f t="shared" si="491"/>
        <v>0</v>
      </c>
      <c r="DP91" s="176">
        <f t="shared" si="491"/>
        <v>0</v>
      </c>
      <c r="DQ91" s="176">
        <f t="shared" si="491"/>
        <v>0</v>
      </c>
      <c r="DR91" s="176">
        <f t="shared" si="491"/>
        <v>0</v>
      </c>
      <c r="DS91" s="176">
        <f t="shared" si="491"/>
        <v>0</v>
      </c>
      <c r="DT91" s="187"/>
      <c r="DU91" s="176">
        <v>0</v>
      </c>
      <c r="DV91" s="176">
        <f t="shared" si="492"/>
        <v>1.8361383778605118</v>
      </c>
      <c r="DW91" s="176">
        <f t="shared" si="492"/>
        <v>1.7503865841043424</v>
      </c>
      <c r="DX91" s="176">
        <f t="shared" si="492"/>
        <v>1.6684052699779186</v>
      </c>
      <c r="DY91" s="176">
        <f t="shared" si="492"/>
        <v>1.5892495092705397</v>
      </c>
      <c r="DZ91" s="176">
        <f t="shared" si="492"/>
        <v>1.5135595738385597</v>
      </c>
      <c r="EA91" s="176">
        <f t="shared" si="492"/>
        <v>1.4419433161813997</v>
      </c>
      <c r="EB91" s="176">
        <f t="shared" si="492"/>
        <v>1.3732093006233317</v>
      </c>
      <c r="EC91" s="176">
        <f t="shared" si="492"/>
        <v>1.3076870310788267</v>
      </c>
      <c r="ED91" s="176">
        <f t="shared" si="492"/>
        <v>1.2452417022511622</v>
      </c>
      <c r="EE91" s="176">
        <f t="shared" si="492"/>
        <v>1.1858781978943309</v>
      </c>
      <c r="EF91" s="176">
        <f t="shared" si="493"/>
        <v>1.1293446868176416</v>
      </c>
      <c r="EG91" s="176">
        <f t="shared" si="493"/>
        <v>1.0755942722422172</v>
      </c>
      <c r="EH91" s="176">
        <f t="shared" si="493"/>
        <v>1.0244020731529526</v>
      </c>
      <c r="EI91" s="176">
        <f t="shared" si="493"/>
        <v>0</v>
      </c>
      <c r="EJ91" s="176">
        <f t="shared" si="493"/>
        <v>0</v>
      </c>
      <c r="EK91" s="176">
        <f t="shared" si="493"/>
        <v>0</v>
      </c>
      <c r="EL91" s="176">
        <f t="shared" si="493"/>
        <v>0</v>
      </c>
      <c r="EM91" s="176">
        <f t="shared" si="493"/>
        <v>0</v>
      </c>
      <c r="EN91" s="176">
        <f t="shared" si="493"/>
        <v>0</v>
      </c>
      <c r="EO91" s="176">
        <f t="shared" si="493"/>
        <v>0</v>
      </c>
      <c r="EP91" s="176">
        <f t="shared" si="494"/>
        <v>0</v>
      </c>
      <c r="EQ91" s="176">
        <f t="shared" si="494"/>
        <v>0</v>
      </c>
      <c r="ER91" s="176">
        <f t="shared" si="494"/>
        <v>0</v>
      </c>
      <c r="ES91" s="176">
        <f t="shared" si="494"/>
        <v>0</v>
      </c>
      <c r="ET91" s="176">
        <f t="shared" si="494"/>
        <v>0</v>
      </c>
      <c r="EU91" s="176">
        <f t="shared" si="494"/>
        <v>0</v>
      </c>
      <c r="EV91" s="176">
        <f t="shared" si="494"/>
        <v>0</v>
      </c>
      <c r="EW91" s="176">
        <f t="shared" si="494"/>
        <v>0</v>
      </c>
      <c r="EX91" s="176">
        <f t="shared" si="494"/>
        <v>0</v>
      </c>
      <c r="EY91" s="176">
        <f t="shared" si="494"/>
        <v>0</v>
      </c>
      <c r="EZ91" s="176">
        <f t="shared" si="494"/>
        <v>0</v>
      </c>
      <c r="FA91" s="176">
        <f t="shared" si="494"/>
        <v>0</v>
      </c>
      <c r="FB91" s="176">
        <f t="shared" si="494"/>
        <v>0</v>
      </c>
      <c r="FC91" s="176">
        <f t="shared" si="494"/>
        <v>0</v>
      </c>
      <c r="FD91" s="176">
        <f t="shared" si="494"/>
        <v>0</v>
      </c>
      <c r="FF91" s="176">
        <v>0</v>
      </c>
      <c r="FG91" s="176">
        <v>0</v>
      </c>
      <c r="FH91" s="176">
        <f t="shared" si="495"/>
        <v>1.103289826933632</v>
      </c>
      <c r="FI91" s="176">
        <f t="shared" si="495"/>
        <v>1.0516160134482437</v>
      </c>
      <c r="FJ91" s="176">
        <f t="shared" si="495"/>
        <v>1.0017231804451097</v>
      </c>
      <c r="FK91" s="176">
        <f t="shared" si="495"/>
        <v>0.95401489901646896</v>
      </c>
      <c r="FL91" s="176">
        <f t="shared" si="495"/>
        <v>0.90887430594192076</v>
      </c>
      <c r="FM91" s="176">
        <f t="shared" si="495"/>
        <v>0.86555042491005296</v>
      </c>
      <c r="FN91" s="176">
        <f t="shared" si="495"/>
        <v>0.82425094622200867</v>
      </c>
      <c r="FO91" s="176">
        <f t="shared" si="495"/>
        <v>0.78489090046940657</v>
      </c>
      <c r="FP91" s="176">
        <f t="shared" si="495"/>
        <v>0.7474733659414351</v>
      </c>
      <c r="FQ91" s="176">
        <f t="shared" si="495"/>
        <v>0.71183961039384747</v>
      </c>
      <c r="FR91" s="176">
        <f t="shared" si="496"/>
        <v>0.67796007421991378</v>
      </c>
      <c r="FS91" s="176">
        <f t="shared" si="496"/>
        <v>0.6456930121968999</v>
      </c>
      <c r="FT91" s="176">
        <f t="shared" si="496"/>
        <v>0.6149616796824342</v>
      </c>
      <c r="FU91" s="176">
        <f t="shared" si="496"/>
        <v>0</v>
      </c>
      <c r="FV91" s="176">
        <f t="shared" si="496"/>
        <v>0</v>
      </c>
      <c r="FW91" s="176">
        <f t="shared" si="496"/>
        <v>0</v>
      </c>
      <c r="FX91" s="176">
        <f t="shared" si="496"/>
        <v>0</v>
      </c>
      <c r="FY91" s="176">
        <f t="shared" si="496"/>
        <v>0</v>
      </c>
      <c r="FZ91" s="176">
        <f t="shared" si="496"/>
        <v>0</v>
      </c>
      <c r="GA91" s="176">
        <f t="shared" si="496"/>
        <v>0</v>
      </c>
      <c r="GB91" s="176">
        <f t="shared" si="497"/>
        <v>0</v>
      </c>
      <c r="GC91" s="176">
        <f t="shared" si="497"/>
        <v>0</v>
      </c>
      <c r="GD91" s="176">
        <f t="shared" si="497"/>
        <v>0</v>
      </c>
      <c r="GE91" s="176">
        <f t="shared" si="497"/>
        <v>0</v>
      </c>
      <c r="GF91" s="176">
        <f t="shared" si="497"/>
        <v>0</v>
      </c>
      <c r="GG91" s="176">
        <f t="shared" si="497"/>
        <v>0</v>
      </c>
      <c r="GH91" s="176">
        <f t="shared" si="497"/>
        <v>0</v>
      </c>
      <c r="GI91" s="176">
        <f t="shared" si="497"/>
        <v>0</v>
      </c>
      <c r="GJ91" s="176">
        <f t="shared" si="497"/>
        <v>0</v>
      </c>
      <c r="GK91" s="176">
        <f t="shared" si="497"/>
        <v>0</v>
      </c>
      <c r="GL91" s="176">
        <f t="shared" si="497"/>
        <v>0</v>
      </c>
      <c r="GM91" s="176">
        <f t="shared" si="497"/>
        <v>0</v>
      </c>
      <c r="GN91" s="176">
        <f t="shared" si="497"/>
        <v>0</v>
      </c>
      <c r="GO91" s="176">
        <f t="shared" si="497"/>
        <v>0</v>
      </c>
      <c r="GP91" s="176">
        <f t="shared" si="497"/>
        <v>0</v>
      </c>
      <c r="GQ91" s="187"/>
      <c r="GR91" s="176">
        <v>0</v>
      </c>
      <c r="GS91" s="176">
        <v>0</v>
      </c>
      <c r="GT91" s="176">
        <f t="shared" si="498"/>
        <v>1.7503865841043424</v>
      </c>
      <c r="GU91" s="176">
        <f t="shared" si="498"/>
        <v>1.6684052699779186</v>
      </c>
      <c r="GV91" s="176">
        <f t="shared" si="498"/>
        <v>1.5892495092705397</v>
      </c>
      <c r="GW91" s="176">
        <f t="shared" si="498"/>
        <v>1.5135595738385597</v>
      </c>
      <c r="GX91" s="176">
        <f t="shared" si="498"/>
        <v>1.4419433161813997</v>
      </c>
      <c r="GY91" s="176">
        <f t="shared" si="498"/>
        <v>1.3732093006233317</v>
      </c>
      <c r="GZ91" s="176">
        <f t="shared" si="498"/>
        <v>1.3076870310788267</v>
      </c>
      <c r="HA91" s="176">
        <f t="shared" si="498"/>
        <v>1.2452417022511622</v>
      </c>
      <c r="HB91" s="176">
        <f t="shared" si="498"/>
        <v>1.1858781978943309</v>
      </c>
      <c r="HC91" s="176">
        <f t="shared" si="498"/>
        <v>1.1293446868176416</v>
      </c>
      <c r="HD91" s="176">
        <f t="shared" si="499"/>
        <v>1.0755942722422172</v>
      </c>
      <c r="HE91" s="176">
        <f t="shared" si="499"/>
        <v>1.0244020731529526</v>
      </c>
      <c r="HF91" s="176">
        <f t="shared" si="499"/>
        <v>0.97564633297317327</v>
      </c>
      <c r="HG91" s="176">
        <f t="shared" si="499"/>
        <v>0</v>
      </c>
      <c r="HH91" s="176">
        <f t="shared" si="499"/>
        <v>0</v>
      </c>
      <c r="HI91" s="176">
        <f t="shared" si="499"/>
        <v>0</v>
      </c>
      <c r="HJ91" s="176">
        <f t="shared" si="499"/>
        <v>0</v>
      </c>
      <c r="HK91" s="176">
        <f t="shared" si="499"/>
        <v>0</v>
      </c>
      <c r="HL91" s="176">
        <f t="shared" si="499"/>
        <v>0</v>
      </c>
      <c r="HM91" s="176">
        <f t="shared" si="499"/>
        <v>0</v>
      </c>
      <c r="HN91" s="176">
        <f t="shared" si="500"/>
        <v>0</v>
      </c>
      <c r="HO91" s="176">
        <f t="shared" si="500"/>
        <v>0</v>
      </c>
      <c r="HP91" s="176">
        <f t="shared" si="500"/>
        <v>0</v>
      </c>
      <c r="HQ91" s="176">
        <f t="shared" si="500"/>
        <v>0</v>
      </c>
      <c r="HR91" s="176">
        <f t="shared" si="500"/>
        <v>0</v>
      </c>
      <c r="HS91" s="176">
        <f t="shared" si="500"/>
        <v>0</v>
      </c>
      <c r="HT91" s="176">
        <f t="shared" si="500"/>
        <v>0</v>
      </c>
      <c r="HU91" s="176">
        <f t="shared" si="500"/>
        <v>0</v>
      </c>
      <c r="HV91" s="176">
        <f t="shared" si="500"/>
        <v>0</v>
      </c>
      <c r="HW91" s="176">
        <f t="shared" si="500"/>
        <v>0</v>
      </c>
      <c r="HX91" s="176">
        <f t="shared" si="500"/>
        <v>0</v>
      </c>
      <c r="HY91" s="176">
        <f t="shared" si="500"/>
        <v>0</v>
      </c>
      <c r="HZ91" s="176">
        <f t="shared" si="500"/>
        <v>0</v>
      </c>
      <c r="IA91" s="176">
        <f t="shared" si="500"/>
        <v>0</v>
      </c>
      <c r="IB91" s="176">
        <f t="shared" si="500"/>
        <v>0</v>
      </c>
      <c r="IC91" s="176"/>
      <c r="ID91" s="176"/>
    </row>
    <row r="92" spans="1:238" s="144" customFormat="1">
      <c r="A92" s="185" t="s">
        <v>181</v>
      </c>
      <c r="B92" s="226">
        <f t="shared" ref="B92" si="527">SUM(P92:AX92)*VLOOKUP($A92,input,12,FALSE)</f>
        <v>7700.1580790795961</v>
      </c>
      <c r="C92" s="329">
        <f t="shared" ref="C92" si="528">SUM(AZ92:CH92)*VLOOKUP($A92,input,12,FALSE)</f>
        <v>12216.421350103112</v>
      </c>
      <c r="D92" s="331">
        <f t="shared" ref="D92" si="529">SUM(B92:C92)</f>
        <v>19916.579429182708</v>
      </c>
      <c r="E92" s="227">
        <f t="shared" ref="E92" si="530">IF(Years&gt;1,SUM(CJ92:DS92)*VLOOKUP($A92,input,26,FALSE),0)</f>
        <v>0</v>
      </c>
      <c r="F92" s="228">
        <f t="shared" ref="F92" si="531">IF(Years&gt;1,SUM(DU92:FD92)*VLOOKUP($A92,input,26,FALSE),0)</f>
        <v>0</v>
      </c>
      <c r="G92" s="227">
        <f t="shared" ref="G92" si="532">IF(Years&gt;2,SUM(FF92:GP92)*VLOOKUP($A92,input,40,FALSE),0)</f>
        <v>0</v>
      </c>
      <c r="H92" s="228">
        <f t="shared" ref="H92" si="533">IF(Years&gt;2,SUM(GR92:IB92)*VLOOKUP($A92,input,40,FALSE),0)</f>
        <v>0</v>
      </c>
      <c r="I92" s="227">
        <f t="shared" ref="I92" si="534">B92+E92+G92</f>
        <v>7700.1580790795961</v>
      </c>
      <c r="J92" s="176">
        <f t="shared" ref="J92" si="535">C92+F92+H92</f>
        <v>12216.421350103112</v>
      </c>
      <c r="K92" s="228">
        <f t="shared" ref="K92" si="536">SUM(I92:J92)</f>
        <v>19916.579429182708</v>
      </c>
      <c r="L92" s="227">
        <f t="shared" ref="L92" si="537">(B92*VLOOKUP($A92,input,16,FALSE))+(E92*VLOOKUP($A92,input,30,FALSE))+(G92*VLOOKUP($A92,input,44,FALSE))</f>
        <v>6160.1264632636776</v>
      </c>
      <c r="M92" s="176">
        <f t="shared" ref="M92" si="538">(C92*(VLOOKUP($A92,input,16,FALSE))+(F92*VLOOKUP($A92,input,30,FALSE))+(H92*VLOOKUP($A92,input,44,FALSE)))</f>
        <v>9773.1370800824898</v>
      </c>
      <c r="N92" s="228">
        <f t="shared" ref="N92" si="539">SUM(L92:M92)</f>
        <v>15933.263543346167</v>
      </c>
      <c r="O92" s="330"/>
      <c r="P92" s="176">
        <f t="shared" si="483"/>
        <v>2.8137601039645821</v>
      </c>
      <c r="Q92" s="176">
        <f t="shared" si="483"/>
        <v>2.6801562973644533</v>
      </c>
      <c r="R92" s="176">
        <f t="shared" si="483"/>
        <v>2.5549869676357795</v>
      </c>
      <c r="S92" s="176">
        <f t="shared" si="483"/>
        <v>2.4353212943011959</v>
      </c>
      <c r="T92" s="176">
        <f t="shared" si="483"/>
        <v>2.3197799968202539</v>
      </c>
      <c r="U92" s="176">
        <f t="shared" si="483"/>
        <v>2.2092976608802442</v>
      </c>
      <c r="V92" s="176">
        <f t="shared" si="483"/>
        <v>2.1047615506023432</v>
      </c>
      <c r="W92" s="176">
        <f t="shared" si="483"/>
        <v>2.0044325629495967</v>
      </c>
      <c r="X92" s="176">
        <f t="shared" si="483"/>
        <v>1.9087916649351782</v>
      </c>
      <c r="Y92" s="176">
        <f t="shared" si="483"/>
        <v>1.8176420852975734</v>
      </c>
      <c r="Z92" s="176">
        <f t="shared" si="484"/>
        <v>1.7309909527064813</v>
      </c>
      <c r="AA92" s="176">
        <f t="shared" si="484"/>
        <v>1.6484706767015416</v>
      </c>
      <c r="AB92" s="176">
        <f t="shared" si="484"/>
        <v>1.5700128034566427</v>
      </c>
      <c r="AC92" s="176">
        <f t="shared" si="484"/>
        <v>0</v>
      </c>
      <c r="AD92" s="176">
        <f t="shared" si="484"/>
        <v>0</v>
      </c>
      <c r="AE92" s="176">
        <f t="shared" si="484"/>
        <v>0</v>
      </c>
      <c r="AF92" s="176">
        <f t="shared" si="484"/>
        <v>0</v>
      </c>
      <c r="AG92" s="176">
        <f t="shared" si="484"/>
        <v>0</v>
      </c>
      <c r="AH92" s="176">
        <f t="shared" si="484"/>
        <v>0</v>
      </c>
      <c r="AI92" s="176">
        <f t="shared" si="484"/>
        <v>0</v>
      </c>
      <c r="AJ92" s="176">
        <f t="shared" si="485"/>
        <v>0</v>
      </c>
      <c r="AK92" s="176">
        <f t="shared" si="485"/>
        <v>0</v>
      </c>
      <c r="AL92" s="176">
        <f t="shared" si="485"/>
        <v>0</v>
      </c>
      <c r="AM92" s="176">
        <f t="shared" si="485"/>
        <v>0</v>
      </c>
      <c r="AN92" s="176">
        <f t="shared" si="485"/>
        <v>0</v>
      </c>
      <c r="AO92" s="176">
        <f t="shared" si="485"/>
        <v>0</v>
      </c>
      <c r="AP92" s="176">
        <f t="shared" si="485"/>
        <v>0</v>
      </c>
      <c r="AQ92" s="176">
        <f t="shared" si="485"/>
        <v>0</v>
      </c>
      <c r="AR92" s="176">
        <f t="shared" si="485"/>
        <v>0</v>
      </c>
      <c r="AS92" s="176">
        <f t="shared" si="485"/>
        <v>0</v>
      </c>
      <c r="AT92" s="176">
        <f t="shared" si="485"/>
        <v>0</v>
      </c>
      <c r="AU92" s="176">
        <f t="shared" si="485"/>
        <v>0</v>
      </c>
      <c r="AV92" s="176">
        <f t="shared" si="485"/>
        <v>0</v>
      </c>
      <c r="AW92" s="176">
        <f t="shared" si="485"/>
        <v>0</v>
      </c>
      <c r="AX92" s="176">
        <f t="shared" si="485"/>
        <v>0</v>
      </c>
      <c r="AY92" s="187"/>
      <c r="AZ92" s="176">
        <f t="shared" si="486"/>
        <v>4.464074458618132</v>
      </c>
      <c r="BA92" s="176">
        <f t="shared" si="486"/>
        <v>4.252109927676976</v>
      </c>
      <c r="BB92" s="176">
        <f t="shared" si="486"/>
        <v>4.0535268263468991</v>
      </c>
      <c r="BC92" s="176">
        <f t="shared" si="486"/>
        <v>3.8636753620541282</v>
      </c>
      <c r="BD92" s="176">
        <f t="shared" si="486"/>
        <v>3.6803672846265134</v>
      </c>
      <c r="BE92" s="176">
        <f t="shared" si="486"/>
        <v>3.5050853288892969</v>
      </c>
      <c r="BF92" s="176">
        <f t="shared" si="486"/>
        <v>3.3392371532621894</v>
      </c>
      <c r="BG92" s="176">
        <f t="shared" si="486"/>
        <v>3.1800636435487686</v>
      </c>
      <c r="BH92" s="176">
        <f t="shared" si="486"/>
        <v>3.0283278614457045</v>
      </c>
      <c r="BI92" s="176">
        <f t="shared" si="486"/>
        <v>2.8837176262658497</v>
      </c>
      <c r="BJ92" s="176">
        <f t="shared" si="487"/>
        <v>2.7462442477552931</v>
      </c>
      <c r="BK92" s="176">
        <f t="shared" si="487"/>
        <v>2.6153245378934864</v>
      </c>
      <c r="BL92" s="176">
        <f t="shared" si="487"/>
        <v>2.4908498936135555</v>
      </c>
      <c r="BM92" s="176">
        <f t="shared" si="487"/>
        <v>0</v>
      </c>
      <c r="BN92" s="176">
        <f t="shared" si="487"/>
        <v>0</v>
      </c>
      <c r="BO92" s="176">
        <f t="shared" si="487"/>
        <v>0</v>
      </c>
      <c r="BP92" s="176">
        <f t="shared" si="487"/>
        <v>0</v>
      </c>
      <c r="BQ92" s="176">
        <f t="shared" si="487"/>
        <v>0</v>
      </c>
      <c r="BR92" s="176">
        <f t="shared" si="487"/>
        <v>0</v>
      </c>
      <c r="BS92" s="176">
        <f t="shared" si="487"/>
        <v>0</v>
      </c>
      <c r="BT92" s="176">
        <f t="shared" si="488"/>
        <v>0</v>
      </c>
      <c r="BU92" s="176">
        <f t="shared" si="488"/>
        <v>0</v>
      </c>
      <c r="BV92" s="176">
        <f t="shared" si="488"/>
        <v>0</v>
      </c>
      <c r="BW92" s="176">
        <f t="shared" si="488"/>
        <v>0</v>
      </c>
      <c r="BX92" s="176">
        <f t="shared" si="488"/>
        <v>0</v>
      </c>
      <c r="BY92" s="176">
        <f t="shared" si="488"/>
        <v>0</v>
      </c>
      <c r="BZ92" s="176">
        <f t="shared" si="488"/>
        <v>0</v>
      </c>
      <c r="CA92" s="176">
        <f t="shared" si="488"/>
        <v>0</v>
      </c>
      <c r="CB92" s="176">
        <f t="shared" si="488"/>
        <v>0</v>
      </c>
      <c r="CC92" s="176">
        <f t="shared" si="488"/>
        <v>0</v>
      </c>
      <c r="CD92" s="176">
        <f t="shared" si="488"/>
        <v>0</v>
      </c>
      <c r="CE92" s="176">
        <f t="shared" si="488"/>
        <v>0</v>
      </c>
      <c r="CF92" s="176">
        <f t="shared" si="488"/>
        <v>0</v>
      </c>
      <c r="CG92" s="176">
        <f t="shared" si="488"/>
        <v>0</v>
      </c>
      <c r="CH92" s="176">
        <f t="shared" si="488"/>
        <v>0</v>
      </c>
      <c r="CJ92" s="176">
        <v>1</v>
      </c>
      <c r="CK92" s="176">
        <f t="shared" si="489"/>
        <v>2.6801562973644533</v>
      </c>
      <c r="CL92" s="176">
        <f t="shared" si="489"/>
        <v>2.5549869676357795</v>
      </c>
      <c r="CM92" s="176">
        <f t="shared" si="489"/>
        <v>2.4353212943011959</v>
      </c>
      <c r="CN92" s="176">
        <f t="shared" si="489"/>
        <v>2.3197799968202539</v>
      </c>
      <c r="CO92" s="176">
        <f t="shared" si="489"/>
        <v>2.2092976608802442</v>
      </c>
      <c r="CP92" s="176">
        <f t="shared" si="489"/>
        <v>2.1047615506023432</v>
      </c>
      <c r="CQ92" s="176">
        <f t="shared" si="489"/>
        <v>2.0044325629495967</v>
      </c>
      <c r="CR92" s="176">
        <f t="shared" si="489"/>
        <v>1.9087916649351782</v>
      </c>
      <c r="CS92" s="176">
        <f t="shared" si="489"/>
        <v>1.8176420852975734</v>
      </c>
      <c r="CT92" s="176">
        <f t="shared" si="489"/>
        <v>1.7309909527064813</v>
      </c>
      <c r="CU92" s="176">
        <f t="shared" si="490"/>
        <v>1.6484706767015416</v>
      </c>
      <c r="CV92" s="176">
        <f t="shared" si="490"/>
        <v>1.5700128034566427</v>
      </c>
      <c r="CW92" s="176">
        <f t="shared" si="490"/>
        <v>1.4952890808770314</v>
      </c>
      <c r="CX92" s="176">
        <f t="shared" si="490"/>
        <v>0</v>
      </c>
      <c r="CY92" s="176">
        <f t="shared" si="490"/>
        <v>0</v>
      </c>
      <c r="CZ92" s="176">
        <f t="shared" si="490"/>
        <v>0</v>
      </c>
      <c r="DA92" s="176">
        <f t="shared" si="490"/>
        <v>0</v>
      </c>
      <c r="DB92" s="176">
        <f t="shared" si="490"/>
        <v>0</v>
      </c>
      <c r="DC92" s="176">
        <f t="shared" si="490"/>
        <v>0</v>
      </c>
      <c r="DD92" s="176">
        <f t="shared" si="490"/>
        <v>0</v>
      </c>
      <c r="DE92" s="176">
        <f t="shared" si="491"/>
        <v>0</v>
      </c>
      <c r="DF92" s="176">
        <f t="shared" si="491"/>
        <v>0</v>
      </c>
      <c r="DG92" s="176">
        <f t="shared" si="491"/>
        <v>0</v>
      </c>
      <c r="DH92" s="176">
        <f t="shared" si="491"/>
        <v>0</v>
      </c>
      <c r="DI92" s="176">
        <f t="shared" si="491"/>
        <v>0</v>
      </c>
      <c r="DJ92" s="176">
        <f t="shared" si="491"/>
        <v>0</v>
      </c>
      <c r="DK92" s="176">
        <f t="shared" si="491"/>
        <v>0</v>
      </c>
      <c r="DL92" s="176">
        <f t="shared" si="491"/>
        <v>0</v>
      </c>
      <c r="DM92" s="176">
        <f t="shared" si="491"/>
        <v>0</v>
      </c>
      <c r="DN92" s="176">
        <f t="shared" si="491"/>
        <v>0</v>
      </c>
      <c r="DO92" s="176">
        <f t="shared" si="491"/>
        <v>0</v>
      </c>
      <c r="DP92" s="176">
        <f t="shared" si="491"/>
        <v>0</v>
      </c>
      <c r="DQ92" s="176">
        <f t="shared" si="491"/>
        <v>0</v>
      </c>
      <c r="DR92" s="176">
        <f t="shared" si="491"/>
        <v>0</v>
      </c>
      <c r="DS92" s="176">
        <f t="shared" si="491"/>
        <v>0</v>
      </c>
      <c r="DT92" s="187"/>
      <c r="DU92" s="176">
        <v>1</v>
      </c>
      <c r="DV92" s="176">
        <f t="shared" si="492"/>
        <v>4.252109927676976</v>
      </c>
      <c r="DW92" s="176">
        <f t="shared" si="492"/>
        <v>4.0535268263468991</v>
      </c>
      <c r="DX92" s="176">
        <f t="shared" si="492"/>
        <v>3.8636753620541282</v>
      </c>
      <c r="DY92" s="176">
        <f t="shared" si="492"/>
        <v>3.6803672846265134</v>
      </c>
      <c r="DZ92" s="176">
        <f t="shared" si="492"/>
        <v>3.5050853288892969</v>
      </c>
      <c r="EA92" s="176">
        <f t="shared" si="492"/>
        <v>3.3392371532621894</v>
      </c>
      <c r="EB92" s="176">
        <f t="shared" si="492"/>
        <v>3.1800636435487686</v>
      </c>
      <c r="EC92" s="176">
        <f t="shared" si="492"/>
        <v>3.0283278614457045</v>
      </c>
      <c r="ED92" s="176">
        <f t="shared" si="492"/>
        <v>2.8837176262658497</v>
      </c>
      <c r="EE92" s="176">
        <f t="shared" si="492"/>
        <v>2.7462442477552931</v>
      </c>
      <c r="EF92" s="176">
        <f t="shared" si="493"/>
        <v>2.6153245378934864</v>
      </c>
      <c r="EG92" s="176">
        <f t="shared" si="493"/>
        <v>2.4908498936135555</v>
      </c>
      <c r="EH92" s="176">
        <f t="shared" si="493"/>
        <v>2.3722995378278906</v>
      </c>
      <c r="EI92" s="176">
        <f t="shared" si="493"/>
        <v>0</v>
      </c>
      <c r="EJ92" s="176">
        <f t="shared" si="493"/>
        <v>0</v>
      </c>
      <c r="EK92" s="176">
        <f t="shared" si="493"/>
        <v>0</v>
      </c>
      <c r="EL92" s="176">
        <f t="shared" si="493"/>
        <v>0</v>
      </c>
      <c r="EM92" s="176">
        <f t="shared" si="493"/>
        <v>0</v>
      </c>
      <c r="EN92" s="176">
        <f t="shared" si="493"/>
        <v>0</v>
      </c>
      <c r="EO92" s="176">
        <f t="shared" si="493"/>
        <v>0</v>
      </c>
      <c r="EP92" s="176">
        <f t="shared" si="494"/>
        <v>0</v>
      </c>
      <c r="EQ92" s="176">
        <f t="shared" si="494"/>
        <v>0</v>
      </c>
      <c r="ER92" s="176">
        <f t="shared" si="494"/>
        <v>0</v>
      </c>
      <c r="ES92" s="176">
        <f t="shared" si="494"/>
        <v>0</v>
      </c>
      <c r="ET92" s="176">
        <f t="shared" si="494"/>
        <v>0</v>
      </c>
      <c r="EU92" s="176">
        <f t="shared" si="494"/>
        <v>0</v>
      </c>
      <c r="EV92" s="176">
        <f t="shared" si="494"/>
        <v>0</v>
      </c>
      <c r="EW92" s="176">
        <f t="shared" si="494"/>
        <v>0</v>
      </c>
      <c r="EX92" s="176">
        <f t="shared" si="494"/>
        <v>0</v>
      </c>
      <c r="EY92" s="176">
        <f t="shared" si="494"/>
        <v>0</v>
      </c>
      <c r="EZ92" s="176">
        <f t="shared" si="494"/>
        <v>0</v>
      </c>
      <c r="FA92" s="176">
        <f t="shared" si="494"/>
        <v>0</v>
      </c>
      <c r="FB92" s="176">
        <f t="shared" si="494"/>
        <v>0</v>
      </c>
      <c r="FC92" s="176">
        <f t="shared" si="494"/>
        <v>0</v>
      </c>
      <c r="FD92" s="176">
        <f t="shared" si="494"/>
        <v>0</v>
      </c>
      <c r="FF92" s="176">
        <v>1</v>
      </c>
      <c r="FG92" s="176">
        <v>1</v>
      </c>
      <c r="FH92" s="176">
        <f t="shared" si="495"/>
        <v>2.5549869676357795</v>
      </c>
      <c r="FI92" s="176">
        <f t="shared" si="495"/>
        <v>2.4353212943011959</v>
      </c>
      <c r="FJ92" s="176">
        <f t="shared" si="495"/>
        <v>2.3197799968202539</v>
      </c>
      <c r="FK92" s="176">
        <f t="shared" si="495"/>
        <v>2.2092976608802442</v>
      </c>
      <c r="FL92" s="176">
        <f t="shared" si="495"/>
        <v>2.1047615506023432</v>
      </c>
      <c r="FM92" s="176">
        <f t="shared" si="495"/>
        <v>2.0044325629495967</v>
      </c>
      <c r="FN92" s="176">
        <f t="shared" si="495"/>
        <v>1.9087916649351782</v>
      </c>
      <c r="FO92" s="176">
        <f t="shared" si="495"/>
        <v>1.8176420852975734</v>
      </c>
      <c r="FP92" s="176">
        <f t="shared" si="495"/>
        <v>1.7309909527064813</v>
      </c>
      <c r="FQ92" s="176">
        <f t="shared" si="495"/>
        <v>1.6484706767015416</v>
      </c>
      <c r="FR92" s="176">
        <f t="shared" si="496"/>
        <v>1.5700128034566427</v>
      </c>
      <c r="FS92" s="176">
        <f t="shared" si="496"/>
        <v>1.4952890808770314</v>
      </c>
      <c r="FT92" s="176">
        <f t="shared" si="496"/>
        <v>1.4241217845277423</v>
      </c>
      <c r="FU92" s="176">
        <f t="shared" si="496"/>
        <v>0</v>
      </c>
      <c r="FV92" s="176">
        <f t="shared" si="496"/>
        <v>0</v>
      </c>
      <c r="FW92" s="176">
        <f t="shared" si="496"/>
        <v>0</v>
      </c>
      <c r="FX92" s="176">
        <f t="shared" si="496"/>
        <v>0</v>
      </c>
      <c r="FY92" s="176">
        <f t="shared" si="496"/>
        <v>0</v>
      </c>
      <c r="FZ92" s="176">
        <f t="shared" si="496"/>
        <v>0</v>
      </c>
      <c r="GA92" s="176">
        <f t="shared" si="496"/>
        <v>0</v>
      </c>
      <c r="GB92" s="176">
        <f t="shared" si="497"/>
        <v>0</v>
      </c>
      <c r="GC92" s="176">
        <f t="shared" si="497"/>
        <v>0</v>
      </c>
      <c r="GD92" s="176">
        <f t="shared" si="497"/>
        <v>0</v>
      </c>
      <c r="GE92" s="176">
        <f t="shared" si="497"/>
        <v>0</v>
      </c>
      <c r="GF92" s="176">
        <f t="shared" si="497"/>
        <v>0</v>
      </c>
      <c r="GG92" s="176">
        <f t="shared" si="497"/>
        <v>0</v>
      </c>
      <c r="GH92" s="176">
        <f t="shared" si="497"/>
        <v>0</v>
      </c>
      <c r="GI92" s="176">
        <f t="shared" si="497"/>
        <v>0</v>
      </c>
      <c r="GJ92" s="176">
        <f t="shared" si="497"/>
        <v>0</v>
      </c>
      <c r="GK92" s="176">
        <f t="shared" si="497"/>
        <v>0</v>
      </c>
      <c r="GL92" s="176">
        <f t="shared" si="497"/>
        <v>0</v>
      </c>
      <c r="GM92" s="176">
        <f t="shared" si="497"/>
        <v>0</v>
      </c>
      <c r="GN92" s="176">
        <f t="shared" si="497"/>
        <v>0</v>
      </c>
      <c r="GO92" s="176">
        <f t="shared" si="497"/>
        <v>0</v>
      </c>
      <c r="GP92" s="176">
        <f t="shared" si="497"/>
        <v>0</v>
      </c>
      <c r="GQ92" s="187"/>
      <c r="GR92" s="176">
        <v>1</v>
      </c>
      <c r="GS92" s="176">
        <v>1</v>
      </c>
      <c r="GT92" s="176">
        <f t="shared" si="498"/>
        <v>4.0535268263468991</v>
      </c>
      <c r="GU92" s="176">
        <f t="shared" si="498"/>
        <v>3.8636753620541282</v>
      </c>
      <c r="GV92" s="176">
        <f t="shared" si="498"/>
        <v>3.6803672846265134</v>
      </c>
      <c r="GW92" s="176">
        <f t="shared" si="498"/>
        <v>3.5050853288892969</v>
      </c>
      <c r="GX92" s="176">
        <f t="shared" si="498"/>
        <v>3.3392371532621894</v>
      </c>
      <c r="GY92" s="176">
        <f t="shared" si="498"/>
        <v>3.1800636435487686</v>
      </c>
      <c r="GZ92" s="176">
        <f t="shared" si="498"/>
        <v>3.0283278614457045</v>
      </c>
      <c r="HA92" s="176">
        <f t="shared" si="498"/>
        <v>2.8837176262658497</v>
      </c>
      <c r="HB92" s="176">
        <f t="shared" si="498"/>
        <v>2.7462442477552931</v>
      </c>
      <c r="HC92" s="176">
        <f t="shared" si="498"/>
        <v>2.6153245378934864</v>
      </c>
      <c r="HD92" s="176">
        <f t="shared" si="499"/>
        <v>2.4908498936135555</v>
      </c>
      <c r="HE92" s="176">
        <f t="shared" si="499"/>
        <v>2.3722995378278906</v>
      </c>
      <c r="HF92" s="176">
        <f t="shared" si="499"/>
        <v>2.2593915079378748</v>
      </c>
      <c r="HG92" s="176">
        <f t="shared" si="499"/>
        <v>0</v>
      </c>
      <c r="HH92" s="176">
        <f t="shared" si="499"/>
        <v>0</v>
      </c>
      <c r="HI92" s="176">
        <f t="shared" si="499"/>
        <v>0</v>
      </c>
      <c r="HJ92" s="176">
        <f t="shared" si="499"/>
        <v>0</v>
      </c>
      <c r="HK92" s="176">
        <f t="shared" si="499"/>
        <v>0</v>
      </c>
      <c r="HL92" s="176">
        <f t="shared" si="499"/>
        <v>0</v>
      </c>
      <c r="HM92" s="176">
        <f t="shared" si="499"/>
        <v>0</v>
      </c>
      <c r="HN92" s="176">
        <f t="shared" si="500"/>
        <v>0</v>
      </c>
      <c r="HO92" s="176">
        <f t="shared" si="500"/>
        <v>0</v>
      </c>
      <c r="HP92" s="176">
        <f t="shared" si="500"/>
        <v>0</v>
      </c>
      <c r="HQ92" s="176">
        <f t="shared" si="500"/>
        <v>0</v>
      </c>
      <c r="HR92" s="176">
        <f t="shared" si="500"/>
        <v>0</v>
      </c>
      <c r="HS92" s="176">
        <f t="shared" si="500"/>
        <v>0</v>
      </c>
      <c r="HT92" s="176">
        <f t="shared" si="500"/>
        <v>0</v>
      </c>
      <c r="HU92" s="176">
        <f t="shared" si="500"/>
        <v>0</v>
      </c>
      <c r="HV92" s="176">
        <f t="shared" si="500"/>
        <v>0</v>
      </c>
      <c r="HW92" s="176">
        <f t="shared" si="500"/>
        <v>0</v>
      </c>
      <c r="HX92" s="176">
        <f t="shared" si="500"/>
        <v>0</v>
      </c>
      <c r="HY92" s="176">
        <f t="shared" si="500"/>
        <v>0</v>
      </c>
      <c r="HZ92" s="176">
        <f t="shared" si="500"/>
        <v>0</v>
      </c>
      <c r="IA92" s="176">
        <f t="shared" si="500"/>
        <v>0</v>
      </c>
      <c r="IB92" s="176">
        <f t="shared" si="500"/>
        <v>0</v>
      </c>
      <c r="IC92" s="176"/>
      <c r="ID92" s="176"/>
    </row>
    <row r="93" spans="1:238" s="144" customFormat="1">
      <c r="A93" s="185" t="s">
        <v>145</v>
      </c>
      <c r="B93" s="226">
        <f t="shared" ref="B93:B96" si="540">SUM(P93:AX93)*VLOOKUP($A93,input,12,FALSE)</f>
        <v>2389.5396292516261</v>
      </c>
      <c r="C93" s="329">
        <f t="shared" ref="C93:C96" si="541">SUM(AZ93:CH93)*VLOOKUP($A93,input,12,FALSE)</f>
        <v>3791.042033671642</v>
      </c>
      <c r="D93" s="331">
        <f t="shared" ref="D93:D96" si="542">SUM(B93:C93)</f>
        <v>6180.5816629232686</v>
      </c>
      <c r="E93" s="227">
        <f t="shared" ref="E93:E96" si="543">IF(Years&gt;1,SUM(CJ93:DS93)*VLOOKUP($A93,input,26,FALSE),0)</f>
        <v>0</v>
      </c>
      <c r="F93" s="228">
        <f t="shared" ref="F93:F96" si="544">IF(Years&gt;1,SUM(DU93:FD93)*VLOOKUP($A93,input,26,FALSE),0)</f>
        <v>0</v>
      </c>
      <c r="G93" s="227">
        <f t="shared" ref="G93:G96" si="545">IF(Years&gt;2,SUM(FF93:GP93)*VLOOKUP($A93,input,40,FALSE),0)</f>
        <v>0</v>
      </c>
      <c r="H93" s="228">
        <f t="shared" ref="H93:H96" si="546">IF(Years&gt;2,SUM(GR93:IB93)*VLOOKUP($A93,input,40,FALSE),0)</f>
        <v>0</v>
      </c>
      <c r="I93" s="227">
        <f t="shared" ref="I93:I96" si="547">B93+E93+G93</f>
        <v>2389.5396292516261</v>
      </c>
      <c r="J93" s="176">
        <f t="shared" ref="J93:J96" si="548">C93+F93+H93</f>
        <v>3791.042033671642</v>
      </c>
      <c r="K93" s="228">
        <f t="shared" ref="K93:K96" si="549">SUM(I93:J93)</f>
        <v>6180.5816629232686</v>
      </c>
      <c r="L93" s="227">
        <f t="shared" ref="L93:L96" si="550">(B93*VLOOKUP($A93,input,16,FALSE))+(E93*VLOOKUP($A93,input,30,FALSE))+(G93*VLOOKUP($A93,input,44,FALSE))</f>
        <v>1911.6317034013009</v>
      </c>
      <c r="M93" s="176">
        <f t="shared" ref="M93:M96" si="551">(C93*(VLOOKUP($A93,input,16,FALSE))+(F93*VLOOKUP($A93,input,30,FALSE))+(H93*VLOOKUP($A93,input,44,FALSE)))</f>
        <v>3032.833626937314</v>
      </c>
      <c r="N93" s="228">
        <f t="shared" ref="N93:N96" si="552">SUM(L93:M93)</f>
        <v>4944.4653303386149</v>
      </c>
      <c r="O93" s="330"/>
      <c r="P93" s="176">
        <f t="shared" si="483"/>
        <v>6.537018423352059</v>
      </c>
      <c r="Q93" s="176">
        <f t="shared" si="483"/>
        <v>6.2266257413517598</v>
      </c>
      <c r="R93" s="176">
        <f t="shared" si="483"/>
        <v>5.9358283086487793</v>
      </c>
      <c r="S93" s="176">
        <f t="shared" si="483"/>
        <v>5.6578171483765152</v>
      </c>
      <c r="T93" s="176">
        <f t="shared" si="483"/>
        <v>5.3893878714005892</v>
      </c>
      <c r="U93" s="176">
        <f t="shared" si="483"/>
        <v>5.1327117373985462</v>
      </c>
      <c r="V93" s="176">
        <f t="shared" si="483"/>
        <v>4.8898500670559484</v>
      </c>
      <c r="W93" s="176">
        <f t="shared" si="483"/>
        <v>4.6567625199839098</v>
      </c>
      <c r="X93" s="176">
        <f t="shared" si="483"/>
        <v>4.4345664942938479</v>
      </c>
      <c r="Y93" s="176">
        <f t="shared" si="483"/>
        <v>4.2228048446307254</v>
      </c>
      <c r="Z93" s="176">
        <f t="shared" si="484"/>
        <v>4.0214941325504112</v>
      </c>
      <c r="AA93" s="176">
        <f t="shared" si="484"/>
        <v>3.8297803600136819</v>
      </c>
      <c r="AB93" s="176">
        <f t="shared" si="484"/>
        <v>3.6475044928790683</v>
      </c>
      <c r="AC93" s="176">
        <f t="shared" si="484"/>
        <v>0</v>
      </c>
      <c r="AD93" s="176">
        <f t="shared" si="484"/>
        <v>0</v>
      </c>
      <c r="AE93" s="176">
        <f t="shared" si="484"/>
        <v>0</v>
      </c>
      <c r="AF93" s="176">
        <f t="shared" si="484"/>
        <v>0</v>
      </c>
      <c r="AG93" s="176">
        <f t="shared" si="484"/>
        <v>0</v>
      </c>
      <c r="AH93" s="176">
        <f t="shared" si="484"/>
        <v>0</v>
      </c>
      <c r="AI93" s="176">
        <f t="shared" si="484"/>
        <v>0</v>
      </c>
      <c r="AJ93" s="176">
        <f t="shared" si="485"/>
        <v>0</v>
      </c>
      <c r="AK93" s="176">
        <f t="shared" si="485"/>
        <v>0</v>
      </c>
      <c r="AL93" s="176">
        <f t="shared" si="485"/>
        <v>0</v>
      </c>
      <c r="AM93" s="176">
        <f t="shared" si="485"/>
        <v>0</v>
      </c>
      <c r="AN93" s="176">
        <f t="shared" si="485"/>
        <v>0</v>
      </c>
      <c r="AO93" s="176">
        <f t="shared" si="485"/>
        <v>0</v>
      </c>
      <c r="AP93" s="176">
        <f t="shared" si="485"/>
        <v>0</v>
      </c>
      <c r="AQ93" s="176">
        <f t="shared" si="485"/>
        <v>0</v>
      </c>
      <c r="AR93" s="176">
        <f t="shared" si="485"/>
        <v>0</v>
      </c>
      <c r="AS93" s="176">
        <f t="shared" si="485"/>
        <v>0</v>
      </c>
      <c r="AT93" s="176">
        <f t="shared" si="485"/>
        <v>0</v>
      </c>
      <c r="AU93" s="176">
        <f t="shared" si="485"/>
        <v>0</v>
      </c>
      <c r="AV93" s="176">
        <f t="shared" si="485"/>
        <v>0</v>
      </c>
      <c r="AW93" s="176">
        <f t="shared" si="485"/>
        <v>0</v>
      </c>
      <c r="AX93" s="176">
        <f t="shared" si="485"/>
        <v>0</v>
      </c>
      <c r="AY93" s="187"/>
      <c r="AZ93" s="176">
        <f t="shared" si="486"/>
        <v>10.371082075577476</v>
      </c>
      <c r="BA93" s="176">
        <f t="shared" si="486"/>
        <v>9.8786392259162028</v>
      </c>
      <c r="BB93" s="176">
        <f t="shared" si="486"/>
        <v>9.4172845460584504</v>
      </c>
      <c r="BC93" s="176">
        <f t="shared" si="486"/>
        <v>8.9762154876004985</v>
      </c>
      <c r="BD93" s="176">
        <f t="shared" si="486"/>
        <v>8.5503482370110913</v>
      </c>
      <c r="BE93" s="176">
        <f t="shared" si="486"/>
        <v>8.1431275317630103</v>
      </c>
      <c r="BF93" s="176">
        <f t="shared" si="486"/>
        <v>7.7578236893970036</v>
      </c>
      <c r="BG93" s="176">
        <f t="shared" si="486"/>
        <v>7.3880266466284521</v>
      </c>
      <c r="BH93" s="176">
        <f t="shared" si="486"/>
        <v>7.0355091730556758</v>
      </c>
      <c r="BI93" s="176">
        <f t="shared" si="486"/>
        <v>6.6995460004156095</v>
      </c>
      <c r="BJ93" s="176">
        <f t="shared" si="487"/>
        <v>6.3801634038759323</v>
      </c>
      <c r="BK93" s="176">
        <f t="shared" si="487"/>
        <v>6.0760065021767851</v>
      </c>
      <c r="BL93" s="176">
        <f t="shared" si="487"/>
        <v>5.7868229851628046</v>
      </c>
      <c r="BM93" s="176">
        <f t="shared" si="487"/>
        <v>0</v>
      </c>
      <c r="BN93" s="176">
        <f t="shared" si="487"/>
        <v>0</v>
      </c>
      <c r="BO93" s="176">
        <f t="shared" si="487"/>
        <v>0</v>
      </c>
      <c r="BP93" s="176">
        <f t="shared" si="487"/>
        <v>0</v>
      </c>
      <c r="BQ93" s="176">
        <f t="shared" si="487"/>
        <v>0</v>
      </c>
      <c r="BR93" s="176">
        <f t="shared" si="487"/>
        <v>0</v>
      </c>
      <c r="BS93" s="176">
        <f t="shared" si="487"/>
        <v>0</v>
      </c>
      <c r="BT93" s="176">
        <f t="shared" si="488"/>
        <v>0</v>
      </c>
      <c r="BU93" s="176">
        <f t="shared" si="488"/>
        <v>0</v>
      </c>
      <c r="BV93" s="176">
        <f t="shared" si="488"/>
        <v>0</v>
      </c>
      <c r="BW93" s="176">
        <f t="shared" si="488"/>
        <v>0</v>
      </c>
      <c r="BX93" s="176">
        <f t="shared" si="488"/>
        <v>0</v>
      </c>
      <c r="BY93" s="176">
        <f t="shared" si="488"/>
        <v>0</v>
      </c>
      <c r="BZ93" s="176">
        <f t="shared" si="488"/>
        <v>0</v>
      </c>
      <c r="CA93" s="176">
        <f t="shared" si="488"/>
        <v>0</v>
      </c>
      <c r="CB93" s="176">
        <f t="shared" si="488"/>
        <v>0</v>
      </c>
      <c r="CC93" s="176">
        <f t="shared" si="488"/>
        <v>0</v>
      </c>
      <c r="CD93" s="176">
        <f t="shared" si="488"/>
        <v>0</v>
      </c>
      <c r="CE93" s="176">
        <f t="shared" si="488"/>
        <v>0</v>
      </c>
      <c r="CF93" s="176">
        <f t="shared" si="488"/>
        <v>0</v>
      </c>
      <c r="CG93" s="176">
        <f t="shared" si="488"/>
        <v>0</v>
      </c>
      <c r="CH93" s="176">
        <f t="shared" si="488"/>
        <v>0</v>
      </c>
      <c r="CJ93" s="176">
        <v>1</v>
      </c>
      <c r="CK93" s="176">
        <f t="shared" si="489"/>
        <v>6.2266257413517598</v>
      </c>
      <c r="CL93" s="176">
        <f t="shared" si="489"/>
        <v>5.9358283086487793</v>
      </c>
      <c r="CM93" s="176">
        <f t="shared" si="489"/>
        <v>5.6578171483765152</v>
      </c>
      <c r="CN93" s="176">
        <f t="shared" si="489"/>
        <v>5.3893878714005892</v>
      </c>
      <c r="CO93" s="176">
        <f t="shared" si="489"/>
        <v>5.1327117373985462</v>
      </c>
      <c r="CP93" s="176">
        <f t="shared" si="489"/>
        <v>4.8898500670559484</v>
      </c>
      <c r="CQ93" s="176">
        <f t="shared" si="489"/>
        <v>4.6567625199839098</v>
      </c>
      <c r="CR93" s="176">
        <f t="shared" si="489"/>
        <v>4.4345664942938479</v>
      </c>
      <c r="CS93" s="176">
        <f t="shared" si="489"/>
        <v>4.2228048446307254</v>
      </c>
      <c r="CT93" s="176">
        <f t="shared" si="489"/>
        <v>4.0214941325504112</v>
      </c>
      <c r="CU93" s="176">
        <f t="shared" si="490"/>
        <v>3.8297803600136819</v>
      </c>
      <c r="CV93" s="176">
        <f t="shared" si="490"/>
        <v>3.6475044928790683</v>
      </c>
      <c r="CW93" s="176">
        <f t="shared" si="490"/>
        <v>3.4739039252698705</v>
      </c>
      <c r="CX93" s="176">
        <f t="shared" si="490"/>
        <v>0</v>
      </c>
      <c r="CY93" s="176">
        <f t="shared" si="490"/>
        <v>0</v>
      </c>
      <c r="CZ93" s="176">
        <f t="shared" si="490"/>
        <v>0</v>
      </c>
      <c r="DA93" s="176">
        <f t="shared" si="490"/>
        <v>0</v>
      </c>
      <c r="DB93" s="176">
        <f t="shared" si="490"/>
        <v>0</v>
      </c>
      <c r="DC93" s="176">
        <f t="shared" si="490"/>
        <v>0</v>
      </c>
      <c r="DD93" s="176">
        <f t="shared" si="490"/>
        <v>0</v>
      </c>
      <c r="DE93" s="176">
        <f t="shared" si="491"/>
        <v>0</v>
      </c>
      <c r="DF93" s="176">
        <f t="shared" si="491"/>
        <v>0</v>
      </c>
      <c r="DG93" s="176">
        <f t="shared" si="491"/>
        <v>0</v>
      </c>
      <c r="DH93" s="176">
        <f t="shared" si="491"/>
        <v>0</v>
      </c>
      <c r="DI93" s="176">
        <f t="shared" si="491"/>
        <v>0</v>
      </c>
      <c r="DJ93" s="176">
        <f t="shared" si="491"/>
        <v>0</v>
      </c>
      <c r="DK93" s="176">
        <f t="shared" si="491"/>
        <v>0</v>
      </c>
      <c r="DL93" s="176">
        <f t="shared" si="491"/>
        <v>0</v>
      </c>
      <c r="DM93" s="176">
        <f t="shared" si="491"/>
        <v>0</v>
      </c>
      <c r="DN93" s="176">
        <f t="shared" si="491"/>
        <v>0</v>
      </c>
      <c r="DO93" s="176">
        <f t="shared" si="491"/>
        <v>0</v>
      </c>
      <c r="DP93" s="176">
        <f t="shared" si="491"/>
        <v>0</v>
      </c>
      <c r="DQ93" s="176">
        <f t="shared" si="491"/>
        <v>0</v>
      </c>
      <c r="DR93" s="176">
        <f t="shared" si="491"/>
        <v>0</v>
      </c>
      <c r="DS93" s="176">
        <f t="shared" si="491"/>
        <v>0</v>
      </c>
      <c r="DT93" s="187"/>
      <c r="DU93" s="176">
        <v>1</v>
      </c>
      <c r="DV93" s="176">
        <f t="shared" si="492"/>
        <v>9.8786392259162028</v>
      </c>
      <c r="DW93" s="176">
        <f t="shared" si="492"/>
        <v>9.4172845460584504</v>
      </c>
      <c r="DX93" s="176">
        <f t="shared" si="492"/>
        <v>8.9762154876004985</v>
      </c>
      <c r="DY93" s="176">
        <f t="shared" si="492"/>
        <v>8.5503482370110913</v>
      </c>
      <c r="DZ93" s="176">
        <f t="shared" si="492"/>
        <v>8.1431275317630103</v>
      </c>
      <c r="EA93" s="176">
        <f t="shared" si="492"/>
        <v>7.7578236893970036</v>
      </c>
      <c r="EB93" s="176">
        <f t="shared" si="492"/>
        <v>7.3880266466284521</v>
      </c>
      <c r="EC93" s="176">
        <f t="shared" si="492"/>
        <v>7.0355091730556758</v>
      </c>
      <c r="ED93" s="176">
        <f t="shared" si="492"/>
        <v>6.6995460004156095</v>
      </c>
      <c r="EE93" s="176">
        <f t="shared" si="492"/>
        <v>6.3801634038759323</v>
      </c>
      <c r="EF93" s="176">
        <f t="shared" si="493"/>
        <v>6.0760065021767851</v>
      </c>
      <c r="EG93" s="176">
        <f t="shared" si="493"/>
        <v>5.7868229851628046</v>
      </c>
      <c r="EH93" s="176">
        <f t="shared" si="493"/>
        <v>5.5114029666708566</v>
      </c>
      <c r="EI93" s="176">
        <f t="shared" si="493"/>
        <v>0</v>
      </c>
      <c r="EJ93" s="176">
        <f t="shared" si="493"/>
        <v>0</v>
      </c>
      <c r="EK93" s="176">
        <f t="shared" si="493"/>
        <v>0</v>
      </c>
      <c r="EL93" s="176">
        <f t="shared" si="493"/>
        <v>0</v>
      </c>
      <c r="EM93" s="176">
        <f t="shared" si="493"/>
        <v>0</v>
      </c>
      <c r="EN93" s="176">
        <f t="shared" si="493"/>
        <v>0</v>
      </c>
      <c r="EO93" s="176">
        <f t="shared" si="493"/>
        <v>0</v>
      </c>
      <c r="EP93" s="176">
        <f t="shared" si="494"/>
        <v>0</v>
      </c>
      <c r="EQ93" s="176">
        <f t="shared" si="494"/>
        <v>0</v>
      </c>
      <c r="ER93" s="176">
        <f t="shared" si="494"/>
        <v>0</v>
      </c>
      <c r="ES93" s="176">
        <f t="shared" si="494"/>
        <v>0</v>
      </c>
      <c r="ET93" s="176">
        <f t="shared" si="494"/>
        <v>0</v>
      </c>
      <c r="EU93" s="176">
        <f t="shared" si="494"/>
        <v>0</v>
      </c>
      <c r="EV93" s="176">
        <f t="shared" si="494"/>
        <v>0</v>
      </c>
      <c r="EW93" s="176">
        <f t="shared" si="494"/>
        <v>0</v>
      </c>
      <c r="EX93" s="176">
        <f t="shared" si="494"/>
        <v>0</v>
      </c>
      <c r="EY93" s="176">
        <f t="shared" si="494"/>
        <v>0</v>
      </c>
      <c r="EZ93" s="176">
        <f t="shared" si="494"/>
        <v>0</v>
      </c>
      <c r="FA93" s="176">
        <f t="shared" si="494"/>
        <v>0</v>
      </c>
      <c r="FB93" s="176">
        <f t="shared" si="494"/>
        <v>0</v>
      </c>
      <c r="FC93" s="176">
        <f t="shared" si="494"/>
        <v>0</v>
      </c>
      <c r="FD93" s="176">
        <f t="shared" si="494"/>
        <v>0</v>
      </c>
      <c r="FF93" s="176">
        <v>1</v>
      </c>
      <c r="FG93" s="176">
        <v>1</v>
      </c>
      <c r="FH93" s="176">
        <f t="shared" si="495"/>
        <v>5.9358283086487793</v>
      </c>
      <c r="FI93" s="176">
        <f t="shared" si="495"/>
        <v>5.6578171483765152</v>
      </c>
      <c r="FJ93" s="176">
        <f t="shared" si="495"/>
        <v>5.3893878714005892</v>
      </c>
      <c r="FK93" s="176">
        <f t="shared" si="495"/>
        <v>5.1327117373985462</v>
      </c>
      <c r="FL93" s="176">
        <f t="shared" si="495"/>
        <v>4.8898500670559484</v>
      </c>
      <c r="FM93" s="176">
        <f t="shared" si="495"/>
        <v>4.6567625199839098</v>
      </c>
      <c r="FN93" s="176">
        <f t="shared" si="495"/>
        <v>4.4345664942938479</v>
      </c>
      <c r="FO93" s="176">
        <f t="shared" si="495"/>
        <v>4.2228048446307254</v>
      </c>
      <c r="FP93" s="176">
        <f t="shared" si="495"/>
        <v>4.0214941325504112</v>
      </c>
      <c r="FQ93" s="176">
        <f t="shared" si="495"/>
        <v>3.8297803600136819</v>
      </c>
      <c r="FR93" s="176">
        <f t="shared" si="496"/>
        <v>3.6475044928790683</v>
      </c>
      <c r="FS93" s="176">
        <f t="shared" si="496"/>
        <v>3.4739039252698705</v>
      </c>
      <c r="FT93" s="176">
        <f t="shared" si="496"/>
        <v>3.3085657620341489</v>
      </c>
      <c r="FU93" s="176">
        <f t="shared" si="496"/>
        <v>0</v>
      </c>
      <c r="FV93" s="176">
        <f t="shared" si="496"/>
        <v>0</v>
      </c>
      <c r="FW93" s="176">
        <f t="shared" si="496"/>
        <v>0</v>
      </c>
      <c r="FX93" s="176">
        <f t="shared" si="496"/>
        <v>0</v>
      </c>
      <c r="FY93" s="176">
        <f t="shared" si="496"/>
        <v>0</v>
      </c>
      <c r="FZ93" s="176">
        <f t="shared" si="496"/>
        <v>0</v>
      </c>
      <c r="GA93" s="176">
        <f t="shared" si="496"/>
        <v>0</v>
      </c>
      <c r="GB93" s="176">
        <f t="shared" si="497"/>
        <v>0</v>
      </c>
      <c r="GC93" s="176">
        <f t="shared" si="497"/>
        <v>0</v>
      </c>
      <c r="GD93" s="176">
        <f t="shared" si="497"/>
        <v>0</v>
      </c>
      <c r="GE93" s="176">
        <f t="shared" si="497"/>
        <v>0</v>
      </c>
      <c r="GF93" s="176">
        <f t="shared" si="497"/>
        <v>0</v>
      </c>
      <c r="GG93" s="176">
        <f t="shared" si="497"/>
        <v>0</v>
      </c>
      <c r="GH93" s="176">
        <f t="shared" si="497"/>
        <v>0</v>
      </c>
      <c r="GI93" s="176">
        <f t="shared" si="497"/>
        <v>0</v>
      </c>
      <c r="GJ93" s="176">
        <f t="shared" si="497"/>
        <v>0</v>
      </c>
      <c r="GK93" s="176">
        <f t="shared" si="497"/>
        <v>0</v>
      </c>
      <c r="GL93" s="176">
        <f t="shared" si="497"/>
        <v>0</v>
      </c>
      <c r="GM93" s="176">
        <f t="shared" si="497"/>
        <v>0</v>
      </c>
      <c r="GN93" s="176">
        <f t="shared" si="497"/>
        <v>0</v>
      </c>
      <c r="GO93" s="176">
        <f t="shared" si="497"/>
        <v>0</v>
      </c>
      <c r="GP93" s="176">
        <f t="shared" si="497"/>
        <v>0</v>
      </c>
      <c r="GQ93" s="187"/>
      <c r="GR93" s="176">
        <v>1</v>
      </c>
      <c r="GS93" s="176">
        <v>1</v>
      </c>
      <c r="GT93" s="176">
        <f t="shared" si="498"/>
        <v>9.4172845460584504</v>
      </c>
      <c r="GU93" s="176">
        <f t="shared" si="498"/>
        <v>8.9762154876004985</v>
      </c>
      <c r="GV93" s="176">
        <f t="shared" si="498"/>
        <v>8.5503482370110913</v>
      </c>
      <c r="GW93" s="176">
        <f t="shared" si="498"/>
        <v>8.1431275317630103</v>
      </c>
      <c r="GX93" s="176">
        <f t="shared" si="498"/>
        <v>7.7578236893970036</v>
      </c>
      <c r="GY93" s="176">
        <f t="shared" si="498"/>
        <v>7.3880266466284521</v>
      </c>
      <c r="GZ93" s="176">
        <f t="shared" si="498"/>
        <v>7.0355091730556758</v>
      </c>
      <c r="HA93" s="176">
        <f t="shared" si="498"/>
        <v>6.6995460004156095</v>
      </c>
      <c r="HB93" s="176">
        <f t="shared" si="498"/>
        <v>6.3801634038759323</v>
      </c>
      <c r="HC93" s="176">
        <f t="shared" si="498"/>
        <v>6.0760065021767851</v>
      </c>
      <c r="HD93" s="176">
        <f t="shared" si="499"/>
        <v>5.7868229851628046</v>
      </c>
      <c r="HE93" s="176">
        <f t="shared" si="499"/>
        <v>5.5114029666708566</v>
      </c>
      <c r="HF93" s="176">
        <f t="shared" si="499"/>
        <v>5.2490913820778902</v>
      </c>
      <c r="HG93" s="176">
        <f t="shared" si="499"/>
        <v>0</v>
      </c>
      <c r="HH93" s="176">
        <f t="shared" si="499"/>
        <v>0</v>
      </c>
      <c r="HI93" s="176">
        <f t="shared" si="499"/>
        <v>0</v>
      </c>
      <c r="HJ93" s="176">
        <f t="shared" si="499"/>
        <v>0</v>
      </c>
      <c r="HK93" s="176">
        <f t="shared" si="499"/>
        <v>0</v>
      </c>
      <c r="HL93" s="176">
        <f t="shared" si="499"/>
        <v>0</v>
      </c>
      <c r="HM93" s="176">
        <f t="shared" si="499"/>
        <v>0</v>
      </c>
      <c r="HN93" s="176">
        <f t="shared" si="500"/>
        <v>0</v>
      </c>
      <c r="HO93" s="176">
        <f t="shared" si="500"/>
        <v>0</v>
      </c>
      <c r="HP93" s="176">
        <f t="shared" si="500"/>
        <v>0</v>
      </c>
      <c r="HQ93" s="176">
        <f t="shared" si="500"/>
        <v>0</v>
      </c>
      <c r="HR93" s="176">
        <f t="shared" si="500"/>
        <v>0</v>
      </c>
      <c r="HS93" s="176">
        <f t="shared" si="500"/>
        <v>0</v>
      </c>
      <c r="HT93" s="176">
        <f t="shared" si="500"/>
        <v>0</v>
      </c>
      <c r="HU93" s="176">
        <f t="shared" si="500"/>
        <v>0</v>
      </c>
      <c r="HV93" s="176">
        <f t="shared" si="500"/>
        <v>0</v>
      </c>
      <c r="HW93" s="176">
        <f t="shared" si="500"/>
        <v>0</v>
      </c>
      <c r="HX93" s="176">
        <f t="shared" si="500"/>
        <v>0</v>
      </c>
      <c r="HY93" s="176">
        <f t="shared" si="500"/>
        <v>0</v>
      </c>
      <c r="HZ93" s="176">
        <f t="shared" si="500"/>
        <v>0</v>
      </c>
      <c r="IA93" s="176">
        <f t="shared" si="500"/>
        <v>0</v>
      </c>
      <c r="IB93" s="176">
        <f t="shared" si="500"/>
        <v>0</v>
      </c>
      <c r="IC93" s="176"/>
      <c r="ID93" s="176"/>
    </row>
    <row r="94" spans="1:238" s="144" customFormat="1">
      <c r="A94" s="185" t="s">
        <v>146</v>
      </c>
      <c r="B94" s="226">
        <f t="shared" si="540"/>
        <v>6408.8533212302154</v>
      </c>
      <c r="C94" s="329">
        <f t="shared" si="541"/>
        <v>10167.746134442277</v>
      </c>
      <c r="D94" s="331">
        <f t="shared" si="542"/>
        <v>16576.599455672491</v>
      </c>
      <c r="E94" s="227">
        <f t="shared" si="543"/>
        <v>0</v>
      </c>
      <c r="F94" s="228">
        <f t="shared" si="544"/>
        <v>0</v>
      </c>
      <c r="G94" s="227">
        <f t="shared" si="545"/>
        <v>0</v>
      </c>
      <c r="H94" s="228">
        <f t="shared" si="546"/>
        <v>0</v>
      </c>
      <c r="I94" s="227">
        <f t="shared" si="547"/>
        <v>6408.8533212302154</v>
      </c>
      <c r="J94" s="176">
        <f t="shared" si="548"/>
        <v>10167.746134442277</v>
      </c>
      <c r="K94" s="228">
        <f t="shared" si="549"/>
        <v>16576.599455672491</v>
      </c>
      <c r="L94" s="227">
        <f t="shared" si="550"/>
        <v>5127.0826569841729</v>
      </c>
      <c r="M94" s="176">
        <f t="shared" si="551"/>
        <v>8134.1969075538218</v>
      </c>
      <c r="N94" s="228">
        <f t="shared" si="552"/>
        <v>13261.279564537996</v>
      </c>
      <c r="O94" s="330"/>
      <c r="P94" s="176">
        <f t="shared" si="483"/>
        <v>7.2475639041511961</v>
      </c>
      <c r="Q94" s="176">
        <f t="shared" si="483"/>
        <v>6.9034328871508643</v>
      </c>
      <c r="R94" s="176">
        <f t="shared" si="483"/>
        <v>6.5810270378497346</v>
      </c>
      <c r="S94" s="176">
        <f t="shared" si="483"/>
        <v>6.2727972732000499</v>
      </c>
      <c r="T94" s="176">
        <f t="shared" si="483"/>
        <v>5.9751909009006541</v>
      </c>
      <c r="U94" s="176">
        <f t="shared" si="483"/>
        <v>5.69061518711578</v>
      </c>
      <c r="V94" s="176">
        <f t="shared" si="483"/>
        <v>5.4213555091272472</v>
      </c>
      <c r="W94" s="176">
        <f t="shared" si="483"/>
        <v>5.1629323591125971</v>
      </c>
      <c r="X94" s="176">
        <f t="shared" si="483"/>
        <v>4.9165845914997011</v>
      </c>
      <c r="Y94" s="176">
        <f t="shared" si="483"/>
        <v>4.6818053712210226</v>
      </c>
      <c r="Z94" s="176">
        <f t="shared" si="484"/>
        <v>4.458613060001543</v>
      </c>
      <c r="AA94" s="176">
        <f t="shared" si="484"/>
        <v>4.2460608339282127</v>
      </c>
      <c r="AB94" s="176">
        <f t="shared" si="484"/>
        <v>4.0439723725398364</v>
      </c>
      <c r="AC94" s="176">
        <f t="shared" si="484"/>
        <v>3.8515021780165957</v>
      </c>
      <c r="AD94" s="176">
        <f t="shared" si="484"/>
        <v>3.6681924752987305</v>
      </c>
      <c r="AE94" s="176">
        <f t="shared" si="484"/>
        <v>0</v>
      </c>
      <c r="AF94" s="176">
        <f t="shared" si="484"/>
        <v>0</v>
      </c>
      <c r="AG94" s="176">
        <f t="shared" si="484"/>
        <v>0</v>
      </c>
      <c r="AH94" s="176">
        <f t="shared" si="484"/>
        <v>0</v>
      </c>
      <c r="AI94" s="176">
        <f t="shared" si="484"/>
        <v>0</v>
      </c>
      <c r="AJ94" s="176">
        <f t="shared" si="485"/>
        <v>0</v>
      </c>
      <c r="AK94" s="176">
        <f t="shared" si="485"/>
        <v>0</v>
      </c>
      <c r="AL94" s="176">
        <f t="shared" si="485"/>
        <v>0</v>
      </c>
      <c r="AM94" s="176">
        <f t="shared" si="485"/>
        <v>0</v>
      </c>
      <c r="AN94" s="176">
        <f t="shared" si="485"/>
        <v>0</v>
      </c>
      <c r="AO94" s="176">
        <f t="shared" si="485"/>
        <v>0</v>
      </c>
      <c r="AP94" s="176">
        <f t="shared" si="485"/>
        <v>0</v>
      </c>
      <c r="AQ94" s="176">
        <f t="shared" si="485"/>
        <v>0</v>
      </c>
      <c r="AR94" s="176">
        <f t="shared" si="485"/>
        <v>0</v>
      </c>
      <c r="AS94" s="176">
        <f t="shared" si="485"/>
        <v>0</v>
      </c>
      <c r="AT94" s="176">
        <f t="shared" si="485"/>
        <v>0</v>
      </c>
      <c r="AU94" s="176">
        <f t="shared" si="485"/>
        <v>0</v>
      </c>
      <c r="AV94" s="176">
        <f t="shared" si="485"/>
        <v>0</v>
      </c>
      <c r="AW94" s="176">
        <f t="shared" si="485"/>
        <v>0</v>
      </c>
      <c r="AX94" s="176">
        <f t="shared" si="485"/>
        <v>0</v>
      </c>
      <c r="AY94" s="187"/>
      <c r="AZ94" s="176">
        <f t="shared" si="486"/>
        <v>11.498373605531549</v>
      </c>
      <c r="BA94" s="176">
        <f t="shared" si="486"/>
        <v>10.952404359167966</v>
      </c>
      <c r="BB94" s="176">
        <f t="shared" si="486"/>
        <v>10.440902431499586</v>
      </c>
      <c r="BC94" s="176">
        <f t="shared" si="486"/>
        <v>9.9518910840788131</v>
      </c>
      <c r="BD94" s="176">
        <f t="shared" si="486"/>
        <v>9.4797339149470794</v>
      </c>
      <c r="BE94" s="176">
        <f t="shared" si="486"/>
        <v>9.028250089563338</v>
      </c>
      <c r="BF94" s="176">
        <f t="shared" si="486"/>
        <v>8.601065394766243</v>
      </c>
      <c r="BG94" s="176">
        <f t="shared" si="486"/>
        <v>8.19107302126198</v>
      </c>
      <c r="BH94" s="176">
        <f t="shared" si="486"/>
        <v>7.8002384309965107</v>
      </c>
      <c r="BI94" s="176">
        <f t="shared" si="486"/>
        <v>7.4277575221999141</v>
      </c>
      <c r="BJ94" s="176">
        <f t="shared" si="487"/>
        <v>7.0736594260363601</v>
      </c>
      <c r="BK94" s="176">
        <f t="shared" si="487"/>
        <v>6.7364419915438276</v>
      </c>
      <c r="BL94" s="176">
        <f t="shared" si="487"/>
        <v>6.4158254835500657</v>
      </c>
      <c r="BM94" s="176">
        <f t="shared" si="487"/>
        <v>6.1104685065263853</v>
      </c>
      <c r="BN94" s="176">
        <f t="shared" si="487"/>
        <v>5.819644793173314</v>
      </c>
      <c r="BO94" s="176">
        <f t="shared" si="487"/>
        <v>0</v>
      </c>
      <c r="BP94" s="176">
        <f t="shared" si="487"/>
        <v>0</v>
      </c>
      <c r="BQ94" s="176">
        <f t="shared" si="487"/>
        <v>0</v>
      </c>
      <c r="BR94" s="176">
        <f t="shared" si="487"/>
        <v>0</v>
      </c>
      <c r="BS94" s="176">
        <f t="shared" si="487"/>
        <v>0</v>
      </c>
      <c r="BT94" s="176">
        <f t="shared" si="488"/>
        <v>0</v>
      </c>
      <c r="BU94" s="176">
        <f t="shared" si="488"/>
        <v>0</v>
      </c>
      <c r="BV94" s="176">
        <f t="shared" si="488"/>
        <v>0</v>
      </c>
      <c r="BW94" s="176">
        <f t="shared" si="488"/>
        <v>0</v>
      </c>
      <c r="BX94" s="176">
        <f t="shared" si="488"/>
        <v>0</v>
      </c>
      <c r="BY94" s="176">
        <f t="shared" si="488"/>
        <v>0</v>
      </c>
      <c r="BZ94" s="176">
        <f t="shared" si="488"/>
        <v>0</v>
      </c>
      <c r="CA94" s="176">
        <f t="shared" si="488"/>
        <v>0</v>
      </c>
      <c r="CB94" s="176">
        <f t="shared" si="488"/>
        <v>0</v>
      </c>
      <c r="CC94" s="176">
        <f t="shared" si="488"/>
        <v>0</v>
      </c>
      <c r="CD94" s="176">
        <f t="shared" si="488"/>
        <v>0</v>
      </c>
      <c r="CE94" s="176">
        <f t="shared" si="488"/>
        <v>0</v>
      </c>
      <c r="CF94" s="176">
        <f t="shared" si="488"/>
        <v>0</v>
      </c>
      <c r="CG94" s="176">
        <f t="shared" si="488"/>
        <v>0</v>
      </c>
      <c r="CH94" s="176">
        <f t="shared" si="488"/>
        <v>0</v>
      </c>
      <c r="CJ94" s="176">
        <v>1</v>
      </c>
      <c r="CK94" s="176">
        <f t="shared" si="489"/>
        <v>6.9034328871508643</v>
      </c>
      <c r="CL94" s="176">
        <f t="shared" si="489"/>
        <v>6.5810270378497346</v>
      </c>
      <c r="CM94" s="176">
        <f t="shared" si="489"/>
        <v>6.2727972732000499</v>
      </c>
      <c r="CN94" s="176">
        <f t="shared" si="489"/>
        <v>5.9751909009006541</v>
      </c>
      <c r="CO94" s="176">
        <f t="shared" si="489"/>
        <v>5.69061518711578</v>
      </c>
      <c r="CP94" s="176">
        <f t="shared" si="489"/>
        <v>5.4213555091272472</v>
      </c>
      <c r="CQ94" s="176">
        <f t="shared" si="489"/>
        <v>5.1629323591125971</v>
      </c>
      <c r="CR94" s="176">
        <f t="shared" si="489"/>
        <v>4.9165845914997011</v>
      </c>
      <c r="CS94" s="176">
        <f t="shared" si="489"/>
        <v>4.6818053712210226</v>
      </c>
      <c r="CT94" s="176">
        <f t="shared" si="489"/>
        <v>4.458613060001543</v>
      </c>
      <c r="CU94" s="176">
        <f t="shared" si="490"/>
        <v>4.2460608339282127</v>
      </c>
      <c r="CV94" s="176">
        <f t="shared" si="490"/>
        <v>4.0439723725398364</v>
      </c>
      <c r="CW94" s="176">
        <f t="shared" si="490"/>
        <v>3.8515021780165957</v>
      </c>
      <c r="CX94" s="176">
        <f t="shared" si="490"/>
        <v>3.6681924752987305</v>
      </c>
      <c r="CY94" s="176">
        <f t="shared" si="490"/>
        <v>3.4936072768281439</v>
      </c>
      <c r="CZ94" s="176">
        <f t="shared" si="490"/>
        <v>0</v>
      </c>
      <c r="DA94" s="176">
        <f t="shared" si="490"/>
        <v>0</v>
      </c>
      <c r="DB94" s="176">
        <f t="shared" si="490"/>
        <v>0</v>
      </c>
      <c r="DC94" s="176">
        <f t="shared" si="490"/>
        <v>0</v>
      </c>
      <c r="DD94" s="176">
        <f t="shared" si="490"/>
        <v>0</v>
      </c>
      <c r="DE94" s="176">
        <f t="shared" si="491"/>
        <v>0</v>
      </c>
      <c r="DF94" s="176">
        <f t="shared" si="491"/>
        <v>0</v>
      </c>
      <c r="DG94" s="176">
        <f t="shared" si="491"/>
        <v>0</v>
      </c>
      <c r="DH94" s="176">
        <f t="shared" si="491"/>
        <v>0</v>
      </c>
      <c r="DI94" s="176">
        <f t="shared" si="491"/>
        <v>0</v>
      </c>
      <c r="DJ94" s="176">
        <f t="shared" si="491"/>
        <v>0</v>
      </c>
      <c r="DK94" s="176">
        <f t="shared" si="491"/>
        <v>0</v>
      </c>
      <c r="DL94" s="176">
        <f t="shared" si="491"/>
        <v>0</v>
      </c>
      <c r="DM94" s="176">
        <f t="shared" si="491"/>
        <v>0</v>
      </c>
      <c r="DN94" s="176">
        <f t="shared" si="491"/>
        <v>0</v>
      </c>
      <c r="DO94" s="176">
        <f t="shared" si="491"/>
        <v>0</v>
      </c>
      <c r="DP94" s="176">
        <f t="shared" si="491"/>
        <v>0</v>
      </c>
      <c r="DQ94" s="176">
        <f t="shared" si="491"/>
        <v>0</v>
      </c>
      <c r="DR94" s="176">
        <f t="shared" si="491"/>
        <v>0</v>
      </c>
      <c r="DS94" s="176">
        <f t="shared" si="491"/>
        <v>0</v>
      </c>
      <c r="DT94" s="187"/>
      <c r="DU94" s="176">
        <v>1</v>
      </c>
      <c r="DV94" s="176">
        <f t="shared" si="492"/>
        <v>10.952404359167966</v>
      </c>
      <c r="DW94" s="176">
        <f t="shared" si="492"/>
        <v>10.440902431499586</v>
      </c>
      <c r="DX94" s="176">
        <f t="shared" si="492"/>
        <v>9.9518910840788131</v>
      </c>
      <c r="DY94" s="176">
        <f t="shared" si="492"/>
        <v>9.4797339149470794</v>
      </c>
      <c r="DZ94" s="176">
        <f t="shared" si="492"/>
        <v>9.028250089563338</v>
      </c>
      <c r="EA94" s="176">
        <f t="shared" si="492"/>
        <v>8.601065394766243</v>
      </c>
      <c r="EB94" s="176">
        <f t="shared" si="492"/>
        <v>8.19107302126198</v>
      </c>
      <c r="EC94" s="176">
        <f t="shared" si="492"/>
        <v>7.8002384309965107</v>
      </c>
      <c r="ED94" s="176">
        <f t="shared" si="492"/>
        <v>7.4277575221999141</v>
      </c>
      <c r="EE94" s="176">
        <f t="shared" si="492"/>
        <v>7.0736594260363601</v>
      </c>
      <c r="EF94" s="176">
        <f t="shared" si="493"/>
        <v>6.7364419915438276</v>
      </c>
      <c r="EG94" s="176">
        <f t="shared" si="493"/>
        <v>6.4158254835500657</v>
      </c>
      <c r="EH94" s="176">
        <f t="shared" si="493"/>
        <v>6.1104685065263853</v>
      </c>
      <c r="EI94" s="176">
        <f t="shared" si="493"/>
        <v>5.819644793173314</v>
      </c>
      <c r="EJ94" s="176">
        <f t="shared" si="493"/>
        <v>5.5426626424038838</v>
      </c>
      <c r="EK94" s="176">
        <f t="shared" si="493"/>
        <v>0</v>
      </c>
      <c r="EL94" s="176">
        <f t="shared" si="493"/>
        <v>0</v>
      </c>
      <c r="EM94" s="176">
        <f t="shared" si="493"/>
        <v>0</v>
      </c>
      <c r="EN94" s="176">
        <f t="shared" si="493"/>
        <v>0</v>
      </c>
      <c r="EO94" s="176">
        <f t="shared" si="493"/>
        <v>0</v>
      </c>
      <c r="EP94" s="176">
        <f t="shared" si="494"/>
        <v>0</v>
      </c>
      <c r="EQ94" s="176">
        <f t="shared" si="494"/>
        <v>0</v>
      </c>
      <c r="ER94" s="176">
        <f t="shared" si="494"/>
        <v>0</v>
      </c>
      <c r="ES94" s="176">
        <f t="shared" si="494"/>
        <v>0</v>
      </c>
      <c r="ET94" s="176">
        <f t="shared" si="494"/>
        <v>0</v>
      </c>
      <c r="EU94" s="176">
        <f t="shared" si="494"/>
        <v>0</v>
      </c>
      <c r="EV94" s="176">
        <f t="shared" si="494"/>
        <v>0</v>
      </c>
      <c r="EW94" s="176">
        <f t="shared" si="494"/>
        <v>0</v>
      </c>
      <c r="EX94" s="176">
        <f t="shared" si="494"/>
        <v>0</v>
      </c>
      <c r="EY94" s="176">
        <f t="shared" si="494"/>
        <v>0</v>
      </c>
      <c r="EZ94" s="176">
        <f t="shared" si="494"/>
        <v>0</v>
      </c>
      <c r="FA94" s="176">
        <f t="shared" si="494"/>
        <v>0</v>
      </c>
      <c r="FB94" s="176">
        <f t="shared" si="494"/>
        <v>0</v>
      </c>
      <c r="FC94" s="176">
        <f t="shared" si="494"/>
        <v>0</v>
      </c>
      <c r="FD94" s="176">
        <f t="shared" si="494"/>
        <v>0</v>
      </c>
      <c r="FF94" s="176">
        <v>1</v>
      </c>
      <c r="FG94" s="176">
        <v>1</v>
      </c>
      <c r="FH94" s="176">
        <f t="shared" si="495"/>
        <v>6.5810270378497346</v>
      </c>
      <c r="FI94" s="176">
        <f t="shared" si="495"/>
        <v>6.2727972732000499</v>
      </c>
      <c r="FJ94" s="176">
        <f t="shared" si="495"/>
        <v>5.9751909009006541</v>
      </c>
      <c r="FK94" s="176">
        <f t="shared" si="495"/>
        <v>5.69061518711578</v>
      </c>
      <c r="FL94" s="176">
        <f t="shared" si="495"/>
        <v>5.4213555091272472</v>
      </c>
      <c r="FM94" s="176">
        <f t="shared" si="495"/>
        <v>5.1629323591125971</v>
      </c>
      <c r="FN94" s="176">
        <f t="shared" si="495"/>
        <v>4.9165845914997011</v>
      </c>
      <c r="FO94" s="176">
        <f t="shared" si="495"/>
        <v>4.6818053712210226</v>
      </c>
      <c r="FP94" s="176">
        <f t="shared" si="495"/>
        <v>4.458613060001543</v>
      </c>
      <c r="FQ94" s="176">
        <f t="shared" si="495"/>
        <v>4.2460608339282127</v>
      </c>
      <c r="FR94" s="176">
        <f t="shared" si="496"/>
        <v>4.0439723725398364</v>
      </c>
      <c r="FS94" s="176">
        <f t="shared" si="496"/>
        <v>3.8515021780165957</v>
      </c>
      <c r="FT94" s="176">
        <f t="shared" si="496"/>
        <v>3.6681924752987305</v>
      </c>
      <c r="FU94" s="176">
        <f t="shared" si="496"/>
        <v>3.4936072768281439</v>
      </c>
      <c r="FV94" s="176">
        <f t="shared" si="496"/>
        <v>3.327331345586654</v>
      </c>
      <c r="FW94" s="176">
        <f t="shared" si="496"/>
        <v>0</v>
      </c>
      <c r="FX94" s="176">
        <f t="shared" si="496"/>
        <v>0</v>
      </c>
      <c r="FY94" s="176">
        <f t="shared" si="496"/>
        <v>0</v>
      </c>
      <c r="FZ94" s="176">
        <f t="shared" si="496"/>
        <v>0</v>
      </c>
      <c r="GA94" s="176">
        <f t="shared" si="496"/>
        <v>0</v>
      </c>
      <c r="GB94" s="176">
        <f t="shared" si="497"/>
        <v>0</v>
      </c>
      <c r="GC94" s="176">
        <f t="shared" si="497"/>
        <v>0</v>
      </c>
      <c r="GD94" s="176">
        <f t="shared" si="497"/>
        <v>0</v>
      </c>
      <c r="GE94" s="176">
        <f t="shared" si="497"/>
        <v>0</v>
      </c>
      <c r="GF94" s="176">
        <f t="shared" si="497"/>
        <v>0</v>
      </c>
      <c r="GG94" s="176">
        <f t="shared" si="497"/>
        <v>0</v>
      </c>
      <c r="GH94" s="176">
        <f t="shared" si="497"/>
        <v>0</v>
      </c>
      <c r="GI94" s="176">
        <f t="shared" si="497"/>
        <v>0</v>
      </c>
      <c r="GJ94" s="176">
        <f t="shared" si="497"/>
        <v>0</v>
      </c>
      <c r="GK94" s="176">
        <f t="shared" si="497"/>
        <v>0</v>
      </c>
      <c r="GL94" s="176">
        <f t="shared" si="497"/>
        <v>0</v>
      </c>
      <c r="GM94" s="176">
        <f t="shared" si="497"/>
        <v>0</v>
      </c>
      <c r="GN94" s="176">
        <f t="shared" si="497"/>
        <v>0</v>
      </c>
      <c r="GO94" s="176">
        <f t="shared" si="497"/>
        <v>0</v>
      </c>
      <c r="GP94" s="176">
        <f t="shared" si="497"/>
        <v>0</v>
      </c>
      <c r="GQ94" s="187"/>
      <c r="GR94" s="176">
        <v>1</v>
      </c>
      <c r="GS94" s="176">
        <v>1</v>
      </c>
      <c r="GT94" s="176">
        <f t="shared" si="498"/>
        <v>10.440902431499586</v>
      </c>
      <c r="GU94" s="176">
        <f t="shared" si="498"/>
        <v>9.9518910840788131</v>
      </c>
      <c r="GV94" s="176">
        <f t="shared" si="498"/>
        <v>9.4797339149470794</v>
      </c>
      <c r="GW94" s="176">
        <f t="shared" si="498"/>
        <v>9.028250089563338</v>
      </c>
      <c r="GX94" s="176">
        <f t="shared" si="498"/>
        <v>8.601065394766243</v>
      </c>
      <c r="GY94" s="176">
        <f t="shared" si="498"/>
        <v>8.19107302126198</v>
      </c>
      <c r="GZ94" s="176">
        <f t="shared" si="498"/>
        <v>7.8002384309965107</v>
      </c>
      <c r="HA94" s="176">
        <f t="shared" si="498"/>
        <v>7.4277575221999141</v>
      </c>
      <c r="HB94" s="176">
        <f t="shared" si="498"/>
        <v>7.0736594260363601</v>
      </c>
      <c r="HC94" s="176">
        <f t="shared" si="498"/>
        <v>6.7364419915438276</v>
      </c>
      <c r="HD94" s="176">
        <f t="shared" si="499"/>
        <v>6.4158254835500657</v>
      </c>
      <c r="HE94" s="176">
        <f t="shared" si="499"/>
        <v>6.1104685065263853</v>
      </c>
      <c r="HF94" s="176">
        <f t="shared" si="499"/>
        <v>5.819644793173314</v>
      </c>
      <c r="HG94" s="176">
        <f t="shared" si="499"/>
        <v>5.5426626424038838</v>
      </c>
      <c r="HH94" s="176">
        <f t="shared" si="499"/>
        <v>5.2788632741875867</v>
      </c>
      <c r="HI94" s="176">
        <f t="shared" si="499"/>
        <v>0</v>
      </c>
      <c r="HJ94" s="176">
        <f t="shared" si="499"/>
        <v>0</v>
      </c>
      <c r="HK94" s="176">
        <f t="shared" si="499"/>
        <v>0</v>
      </c>
      <c r="HL94" s="176">
        <f t="shared" si="499"/>
        <v>0</v>
      </c>
      <c r="HM94" s="176">
        <f t="shared" si="499"/>
        <v>0</v>
      </c>
      <c r="HN94" s="176">
        <f t="shared" si="500"/>
        <v>0</v>
      </c>
      <c r="HO94" s="176">
        <f t="shared" si="500"/>
        <v>0</v>
      </c>
      <c r="HP94" s="176">
        <f t="shared" si="500"/>
        <v>0</v>
      </c>
      <c r="HQ94" s="176">
        <f t="shared" si="500"/>
        <v>0</v>
      </c>
      <c r="HR94" s="176">
        <f t="shared" si="500"/>
        <v>0</v>
      </c>
      <c r="HS94" s="176">
        <f t="shared" si="500"/>
        <v>0</v>
      </c>
      <c r="HT94" s="176">
        <f t="shared" si="500"/>
        <v>0</v>
      </c>
      <c r="HU94" s="176">
        <f t="shared" si="500"/>
        <v>0</v>
      </c>
      <c r="HV94" s="176">
        <f t="shared" si="500"/>
        <v>0</v>
      </c>
      <c r="HW94" s="176">
        <f t="shared" si="500"/>
        <v>0</v>
      </c>
      <c r="HX94" s="176">
        <f t="shared" si="500"/>
        <v>0</v>
      </c>
      <c r="HY94" s="176">
        <f t="shared" si="500"/>
        <v>0</v>
      </c>
      <c r="HZ94" s="176">
        <f t="shared" si="500"/>
        <v>0</v>
      </c>
      <c r="IA94" s="176">
        <f t="shared" si="500"/>
        <v>0</v>
      </c>
      <c r="IB94" s="176">
        <f t="shared" si="500"/>
        <v>0</v>
      </c>
      <c r="IC94" s="176"/>
      <c r="ID94" s="176"/>
    </row>
    <row r="95" spans="1:238" s="144" customFormat="1">
      <c r="A95" s="185" t="s">
        <v>152</v>
      </c>
      <c r="B95" s="226">
        <f t="shared" si="540"/>
        <v>322.91076070967915</v>
      </c>
      <c r="C95" s="329">
        <f t="shared" si="541"/>
        <v>512.30297752319484</v>
      </c>
      <c r="D95" s="331">
        <f t="shared" si="542"/>
        <v>835.21373823287399</v>
      </c>
      <c r="E95" s="227">
        <f t="shared" si="543"/>
        <v>0</v>
      </c>
      <c r="F95" s="228">
        <f t="shared" si="544"/>
        <v>0</v>
      </c>
      <c r="G95" s="227">
        <f t="shared" si="545"/>
        <v>0</v>
      </c>
      <c r="H95" s="228">
        <f t="shared" si="546"/>
        <v>0</v>
      </c>
      <c r="I95" s="227">
        <f t="shared" si="547"/>
        <v>322.91076070967915</v>
      </c>
      <c r="J95" s="176">
        <f t="shared" si="548"/>
        <v>512.30297752319484</v>
      </c>
      <c r="K95" s="228">
        <f t="shared" si="549"/>
        <v>835.21373823287399</v>
      </c>
      <c r="L95" s="227">
        <f t="shared" si="550"/>
        <v>258.32860856774334</v>
      </c>
      <c r="M95" s="176">
        <f t="shared" si="551"/>
        <v>409.8423820185559</v>
      </c>
      <c r="N95" s="228">
        <f t="shared" si="552"/>
        <v>668.17099058629924</v>
      </c>
      <c r="O95" s="330"/>
      <c r="P95" s="176">
        <f t="shared" si="483"/>
        <v>6.537018423352059</v>
      </c>
      <c r="Q95" s="176">
        <f t="shared" si="483"/>
        <v>6.2266257413517598</v>
      </c>
      <c r="R95" s="176">
        <f t="shared" si="483"/>
        <v>5.9358283086487793</v>
      </c>
      <c r="S95" s="176">
        <f t="shared" si="483"/>
        <v>5.6578171483765152</v>
      </c>
      <c r="T95" s="176">
        <f t="shared" si="483"/>
        <v>5.3893878714005892</v>
      </c>
      <c r="U95" s="176">
        <f t="shared" si="483"/>
        <v>5.1327117373985462</v>
      </c>
      <c r="V95" s="176">
        <f t="shared" si="483"/>
        <v>4.8898500670559484</v>
      </c>
      <c r="W95" s="176">
        <f t="shared" si="483"/>
        <v>4.6567625199839098</v>
      </c>
      <c r="X95" s="176">
        <f t="shared" si="483"/>
        <v>4.4345664942938479</v>
      </c>
      <c r="Y95" s="176">
        <f t="shared" si="483"/>
        <v>4.2228048446307254</v>
      </c>
      <c r="Z95" s="176">
        <f t="shared" si="484"/>
        <v>4.0214941325504112</v>
      </c>
      <c r="AA95" s="176">
        <f t="shared" si="484"/>
        <v>3.8297803600136819</v>
      </c>
      <c r="AB95" s="176">
        <f t="shared" si="484"/>
        <v>3.6475044928790683</v>
      </c>
      <c r="AC95" s="176">
        <f t="shared" si="484"/>
        <v>0</v>
      </c>
      <c r="AD95" s="176">
        <f t="shared" si="484"/>
        <v>0</v>
      </c>
      <c r="AE95" s="176">
        <f t="shared" si="484"/>
        <v>0</v>
      </c>
      <c r="AF95" s="176">
        <f t="shared" si="484"/>
        <v>0</v>
      </c>
      <c r="AG95" s="176">
        <f t="shared" si="484"/>
        <v>0</v>
      </c>
      <c r="AH95" s="176">
        <f t="shared" si="484"/>
        <v>0</v>
      </c>
      <c r="AI95" s="176">
        <f t="shared" si="484"/>
        <v>0</v>
      </c>
      <c r="AJ95" s="176">
        <f t="shared" si="484"/>
        <v>0</v>
      </c>
      <c r="AK95" s="176">
        <f t="shared" si="484"/>
        <v>0</v>
      </c>
      <c r="AL95" s="176">
        <f t="shared" si="484"/>
        <v>0</v>
      </c>
      <c r="AM95" s="176">
        <f t="shared" si="484"/>
        <v>0</v>
      </c>
      <c r="AN95" s="176">
        <f t="shared" si="484"/>
        <v>0</v>
      </c>
      <c r="AO95" s="176">
        <f t="shared" si="484"/>
        <v>0</v>
      </c>
      <c r="AP95" s="176">
        <f t="shared" ref="AP95:AX98" si="553">IF(AP$1&gt;VLOOKUP($A95,input,7,FALSE),0,IF(VLOOKUP($A95,input,2,FALSE)="R",(VLOOKUP($A95,input,5,FALSE)*VLOOKUP(AP$1,CS_RATE,8,FALSE))/((1+Discount_Rate)^(AP$1-1)),IF(VLOOKUP($A95,input,2,FALSE)="C",VLOOKUP($A95,input,5,FALSE)*VLOOKUP(AP$1,CS_RATE,6,FALSE)/((1+Discount_Rate)^(AP$1-1)),0)))</f>
        <v>0</v>
      </c>
      <c r="AQ95" s="176">
        <f t="shared" si="553"/>
        <v>0</v>
      </c>
      <c r="AR95" s="176">
        <f t="shared" si="553"/>
        <v>0</v>
      </c>
      <c r="AS95" s="176">
        <f t="shared" si="553"/>
        <v>0</v>
      </c>
      <c r="AT95" s="176">
        <f t="shared" si="553"/>
        <v>0</v>
      </c>
      <c r="AU95" s="176">
        <f t="shared" si="553"/>
        <v>0</v>
      </c>
      <c r="AV95" s="176">
        <f t="shared" si="553"/>
        <v>0</v>
      </c>
      <c r="AW95" s="176">
        <f t="shared" si="553"/>
        <v>0</v>
      </c>
      <c r="AX95" s="176">
        <f t="shared" si="553"/>
        <v>0</v>
      </c>
      <c r="AY95" s="187"/>
      <c r="AZ95" s="176">
        <f t="shared" si="486"/>
        <v>10.371082075577476</v>
      </c>
      <c r="BA95" s="176">
        <f t="shared" si="486"/>
        <v>9.8786392259162028</v>
      </c>
      <c r="BB95" s="176">
        <f t="shared" si="486"/>
        <v>9.4172845460584504</v>
      </c>
      <c r="BC95" s="176">
        <f t="shared" si="486"/>
        <v>8.9762154876004985</v>
      </c>
      <c r="BD95" s="176">
        <f t="shared" si="486"/>
        <v>8.5503482370110913</v>
      </c>
      <c r="BE95" s="176">
        <f t="shared" si="486"/>
        <v>8.1431275317630103</v>
      </c>
      <c r="BF95" s="176">
        <f t="shared" si="486"/>
        <v>7.7578236893970036</v>
      </c>
      <c r="BG95" s="176">
        <f t="shared" si="486"/>
        <v>7.3880266466284521</v>
      </c>
      <c r="BH95" s="176">
        <f t="shared" si="486"/>
        <v>7.0355091730556758</v>
      </c>
      <c r="BI95" s="176">
        <f t="shared" si="486"/>
        <v>6.6995460004156095</v>
      </c>
      <c r="BJ95" s="176">
        <f t="shared" si="487"/>
        <v>6.3801634038759323</v>
      </c>
      <c r="BK95" s="176">
        <f t="shared" si="487"/>
        <v>6.0760065021767851</v>
      </c>
      <c r="BL95" s="176">
        <f t="shared" si="487"/>
        <v>5.7868229851628046</v>
      </c>
      <c r="BM95" s="176">
        <f t="shared" si="487"/>
        <v>0</v>
      </c>
      <c r="BN95" s="176">
        <f t="shared" si="487"/>
        <v>0</v>
      </c>
      <c r="BO95" s="176">
        <f t="shared" si="487"/>
        <v>0</v>
      </c>
      <c r="BP95" s="176">
        <f t="shared" si="487"/>
        <v>0</v>
      </c>
      <c r="BQ95" s="176">
        <f t="shared" si="487"/>
        <v>0</v>
      </c>
      <c r="BR95" s="176">
        <f t="shared" si="487"/>
        <v>0</v>
      </c>
      <c r="BS95" s="176">
        <f t="shared" si="487"/>
        <v>0</v>
      </c>
      <c r="BT95" s="176">
        <f t="shared" si="487"/>
        <v>0</v>
      </c>
      <c r="BU95" s="176">
        <f t="shared" si="487"/>
        <v>0</v>
      </c>
      <c r="BV95" s="176">
        <f t="shared" si="487"/>
        <v>0</v>
      </c>
      <c r="BW95" s="176">
        <f t="shared" si="487"/>
        <v>0</v>
      </c>
      <c r="BX95" s="176">
        <f t="shared" si="487"/>
        <v>0</v>
      </c>
      <c r="BY95" s="176">
        <f t="shared" si="487"/>
        <v>0</v>
      </c>
      <c r="BZ95" s="176">
        <f t="shared" ref="BZ95:CH98" si="554">IF(BZ$1&gt;VLOOKUP($A95,input,7,FALSE),0,IF(VLOOKUP($A95,input,2,FALSE)="R",(VLOOKUP($A95,input,6,FALSE)*VLOOKUP(BZ$1,CS_RATE,9,FALSE))/((1+Discount_Rate)^(BZ$1-1)),IF(VLOOKUP($A95,input,2,FALSE)="C",VLOOKUP($A95,input,6,FALSE)*VLOOKUP(BZ$1,CS_RATE,7,FALSE)/((1+Discount_Rate)^(BZ$1-1)),0)))</f>
        <v>0</v>
      </c>
      <c r="CA95" s="176">
        <f t="shared" si="554"/>
        <v>0</v>
      </c>
      <c r="CB95" s="176">
        <f t="shared" si="554"/>
        <v>0</v>
      </c>
      <c r="CC95" s="176">
        <f t="shared" si="554"/>
        <v>0</v>
      </c>
      <c r="CD95" s="176">
        <f t="shared" si="554"/>
        <v>0</v>
      </c>
      <c r="CE95" s="176">
        <f t="shared" si="554"/>
        <v>0</v>
      </c>
      <c r="CF95" s="176">
        <f t="shared" si="554"/>
        <v>0</v>
      </c>
      <c r="CG95" s="176">
        <f t="shared" si="554"/>
        <v>0</v>
      </c>
      <c r="CH95" s="176">
        <f t="shared" si="554"/>
        <v>0</v>
      </c>
      <c r="CJ95" s="176">
        <v>1</v>
      </c>
      <c r="CK95" s="176">
        <f t="shared" si="489"/>
        <v>6.2266257413517598</v>
      </c>
      <c r="CL95" s="176">
        <f t="shared" si="489"/>
        <v>5.9358283086487793</v>
      </c>
      <c r="CM95" s="176">
        <f t="shared" si="489"/>
        <v>5.6578171483765152</v>
      </c>
      <c r="CN95" s="176">
        <f t="shared" si="489"/>
        <v>5.3893878714005892</v>
      </c>
      <c r="CO95" s="176">
        <f t="shared" si="489"/>
        <v>5.1327117373985462</v>
      </c>
      <c r="CP95" s="176">
        <f t="shared" si="489"/>
        <v>4.8898500670559484</v>
      </c>
      <c r="CQ95" s="176">
        <f t="shared" si="489"/>
        <v>4.6567625199839098</v>
      </c>
      <c r="CR95" s="176">
        <f t="shared" si="489"/>
        <v>4.4345664942938479</v>
      </c>
      <c r="CS95" s="176">
        <f t="shared" si="489"/>
        <v>4.2228048446307254</v>
      </c>
      <c r="CT95" s="176">
        <f t="shared" si="489"/>
        <v>4.0214941325504112</v>
      </c>
      <c r="CU95" s="176">
        <f t="shared" si="490"/>
        <v>3.8297803600136819</v>
      </c>
      <c r="CV95" s="176">
        <f t="shared" si="490"/>
        <v>3.6475044928790683</v>
      </c>
      <c r="CW95" s="176">
        <f t="shared" si="490"/>
        <v>3.4739039252698705</v>
      </c>
      <c r="CX95" s="176">
        <f t="shared" si="490"/>
        <v>0</v>
      </c>
      <c r="CY95" s="176">
        <f t="shared" si="490"/>
        <v>0</v>
      </c>
      <c r="CZ95" s="176">
        <f t="shared" si="490"/>
        <v>0</v>
      </c>
      <c r="DA95" s="176">
        <f t="shared" si="490"/>
        <v>0</v>
      </c>
      <c r="DB95" s="176">
        <f t="shared" si="490"/>
        <v>0</v>
      </c>
      <c r="DC95" s="176">
        <f t="shared" si="490"/>
        <v>0</v>
      </c>
      <c r="DD95" s="176">
        <f t="shared" si="490"/>
        <v>0</v>
      </c>
      <c r="DE95" s="176">
        <f t="shared" si="490"/>
        <v>0</v>
      </c>
      <c r="DF95" s="176">
        <f t="shared" si="490"/>
        <v>0</v>
      </c>
      <c r="DG95" s="176">
        <f t="shared" si="490"/>
        <v>0</v>
      </c>
      <c r="DH95" s="176">
        <f t="shared" si="490"/>
        <v>0</v>
      </c>
      <c r="DI95" s="176">
        <f t="shared" si="490"/>
        <v>0</v>
      </c>
      <c r="DJ95" s="176">
        <f t="shared" si="490"/>
        <v>0</v>
      </c>
      <c r="DK95" s="176">
        <f t="shared" ref="DK95:DS98" si="555">IF(DK$1-1&gt;VLOOKUP($A95,input,7,FALSE),0,IF(VLOOKUP($A95,input,2,FALSE)="R",(VLOOKUP($A95,input,19,FALSE)*VLOOKUP(DK$1,CS_RATE,8,FALSE))/((1+Discount_Rate)^(DK$1-1)),IF(VLOOKUP($A95,input,2,FALSE)="C",VLOOKUP($A95,input,19,FALSE)*VLOOKUP(DK$1,CS_RATE,6,FALSE)/((1+Discount_Rate)^(DK$1-1)),0)))</f>
        <v>0</v>
      </c>
      <c r="DL95" s="176">
        <f t="shared" si="555"/>
        <v>0</v>
      </c>
      <c r="DM95" s="176">
        <f t="shared" si="555"/>
        <v>0</v>
      </c>
      <c r="DN95" s="176">
        <f t="shared" si="555"/>
        <v>0</v>
      </c>
      <c r="DO95" s="176">
        <f t="shared" si="555"/>
        <v>0</v>
      </c>
      <c r="DP95" s="176">
        <f t="shared" si="555"/>
        <v>0</v>
      </c>
      <c r="DQ95" s="176">
        <f t="shared" si="555"/>
        <v>0</v>
      </c>
      <c r="DR95" s="176">
        <f t="shared" si="555"/>
        <v>0</v>
      </c>
      <c r="DS95" s="176">
        <f t="shared" si="555"/>
        <v>0</v>
      </c>
      <c r="DT95" s="187"/>
      <c r="DU95" s="176">
        <v>1</v>
      </c>
      <c r="DV95" s="176">
        <f t="shared" si="492"/>
        <v>9.8786392259162028</v>
      </c>
      <c r="DW95" s="176">
        <f t="shared" si="492"/>
        <v>9.4172845460584504</v>
      </c>
      <c r="DX95" s="176">
        <f t="shared" si="492"/>
        <v>8.9762154876004985</v>
      </c>
      <c r="DY95" s="176">
        <f t="shared" si="492"/>
        <v>8.5503482370110913</v>
      </c>
      <c r="DZ95" s="176">
        <f t="shared" si="492"/>
        <v>8.1431275317630103</v>
      </c>
      <c r="EA95" s="176">
        <f t="shared" si="492"/>
        <v>7.7578236893970036</v>
      </c>
      <c r="EB95" s="176">
        <f t="shared" si="492"/>
        <v>7.3880266466284521</v>
      </c>
      <c r="EC95" s="176">
        <f t="shared" si="492"/>
        <v>7.0355091730556758</v>
      </c>
      <c r="ED95" s="176">
        <f t="shared" si="492"/>
        <v>6.6995460004156095</v>
      </c>
      <c r="EE95" s="176">
        <f t="shared" si="492"/>
        <v>6.3801634038759323</v>
      </c>
      <c r="EF95" s="176">
        <f t="shared" si="493"/>
        <v>6.0760065021767851</v>
      </c>
      <c r="EG95" s="176">
        <f t="shared" si="493"/>
        <v>5.7868229851628046</v>
      </c>
      <c r="EH95" s="176">
        <f t="shared" si="493"/>
        <v>5.5114029666708566</v>
      </c>
      <c r="EI95" s="176">
        <f t="shared" si="493"/>
        <v>0</v>
      </c>
      <c r="EJ95" s="176">
        <f t="shared" si="493"/>
        <v>0</v>
      </c>
      <c r="EK95" s="176">
        <f t="shared" si="493"/>
        <v>0</v>
      </c>
      <c r="EL95" s="176">
        <f t="shared" si="493"/>
        <v>0</v>
      </c>
      <c r="EM95" s="176">
        <f t="shared" si="493"/>
        <v>0</v>
      </c>
      <c r="EN95" s="176">
        <f t="shared" si="493"/>
        <v>0</v>
      </c>
      <c r="EO95" s="176">
        <f t="shared" si="493"/>
        <v>0</v>
      </c>
      <c r="EP95" s="176">
        <f t="shared" si="493"/>
        <v>0</v>
      </c>
      <c r="EQ95" s="176">
        <f t="shared" si="493"/>
        <v>0</v>
      </c>
      <c r="ER95" s="176">
        <f t="shared" si="493"/>
        <v>0</v>
      </c>
      <c r="ES95" s="176">
        <f t="shared" si="493"/>
        <v>0</v>
      </c>
      <c r="ET95" s="176">
        <f t="shared" si="493"/>
        <v>0</v>
      </c>
      <c r="EU95" s="176">
        <f t="shared" si="493"/>
        <v>0</v>
      </c>
      <c r="EV95" s="176">
        <f t="shared" ref="EV95:FD98" si="556">IF(EV$1-1&gt;VLOOKUP($A95,input,7,FALSE),0,IF(VLOOKUP($A95,input,2,FALSE)="R",(VLOOKUP($A95,input,20,FALSE)*VLOOKUP(EV$1,CS_RATE,9,FALSE))/((1+Discount_Rate)^(EV$1-1)),IF(VLOOKUP($A95,input,2,FALSE)="C",VLOOKUP($A95,input,20,FALSE)*VLOOKUP(EV$1,CS_RATE,7,FALSE)/((1+Discount_Rate)^(EV$1-1)),0)))</f>
        <v>0</v>
      </c>
      <c r="EW95" s="176">
        <f t="shared" si="556"/>
        <v>0</v>
      </c>
      <c r="EX95" s="176">
        <f t="shared" si="556"/>
        <v>0</v>
      </c>
      <c r="EY95" s="176">
        <f t="shared" si="556"/>
        <v>0</v>
      </c>
      <c r="EZ95" s="176">
        <f t="shared" si="556"/>
        <v>0</v>
      </c>
      <c r="FA95" s="176">
        <f t="shared" si="556"/>
        <v>0</v>
      </c>
      <c r="FB95" s="176">
        <f t="shared" si="556"/>
        <v>0</v>
      </c>
      <c r="FC95" s="176">
        <f t="shared" si="556"/>
        <v>0</v>
      </c>
      <c r="FD95" s="176">
        <f t="shared" si="556"/>
        <v>0</v>
      </c>
      <c r="FF95" s="176">
        <v>1</v>
      </c>
      <c r="FG95" s="176">
        <v>1</v>
      </c>
      <c r="FH95" s="176">
        <f t="shared" si="495"/>
        <v>5.9358283086487793</v>
      </c>
      <c r="FI95" s="176">
        <f t="shared" si="495"/>
        <v>5.6578171483765152</v>
      </c>
      <c r="FJ95" s="176">
        <f t="shared" si="495"/>
        <v>5.3893878714005892</v>
      </c>
      <c r="FK95" s="176">
        <f t="shared" si="495"/>
        <v>5.1327117373985462</v>
      </c>
      <c r="FL95" s="176">
        <f t="shared" si="495"/>
        <v>4.8898500670559484</v>
      </c>
      <c r="FM95" s="176">
        <f t="shared" si="495"/>
        <v>4.6567625199839098</v>
      </c>
      <c r="FN95" s="176">
        <f t="shared" si="495"/>
        <v>4.4345664942938479</v>
      </c>
      <c r="FO95" s="176">
        <f t="shared" si="495"/>
        <v>4.2228048446307254</v>
      </c>
      <c r="FP95" s="176">
        <f t="shared" si="495"/>
        <v>4.0214941325504112</v>
      </c>
      <c r="FQ95" s="176">
        <f t="shared" si="495"/>
        <v>3.8297803600136819</v>
      </c>
      <c r="FR95" s="176">
        <f t="shared" si="496"/>
        <v>3.6475044928790683</v>
      </c>
      <c r="FS95" s="176">
        <f t="shared" si="496"/>
        <v>3.4739039252698705</v>
      </c>
      <c r="FT95" s="176">
        <f t="shared" si="496"/>
        <v>3.3085657620341489</v>
      </c>
      <c r="FU95" s="176">
        <f t="shared" si="496"/>
        <v>0</v>
      </c>
      <c r="FV95" s="176">
        <f t="shared" si="496"/>
        <v>0</v>
      </c>
      <c r="FW95" s="176">
        <f t="shared" si="496"/>
        <v>0</v>
      </c>
      <c r="FX95" s="176">
        <f t="shared" si="496"/>
        <v>0</v>
      </c>
      <c r="FY95" s="176">
        <f t="shared" si="496"/>
        <v>0</v>
      </c>
      <c r="FZ95" s="176">
        <f t="shared" si="496"/>
        <v>0</v>
      </c>
      <c r="GA95" s="176">
        <f t="shared" si="496"/>
        <v>0</v>
      </c>
      <c r="GB95" s="176">
        <f t="shared" si="496"/>
        <v>0</v>
      </c>
      <c r="GC95" s="176">
        <f t="shared" si="496"/>
        <v>0</v>
      </c>
      <c r="GD95" s="176">
        <f t="shared" si="496"/>
        <v>0</v>
      </c>
      <c r="GE95" s="176">
        <f t="shared" si="496"/>
        <v>0</v>
      </c>
      <c r="GF95" s="176">
        <f t="shared" si="496"/>
        <v>0</v>
      </c>
      <c r="GG95" s="176">
        <f t="shared" si="496"/>
        <v>0</v>
      </c>
      <c r="GH95" s="176">
        <f t="shared" ref="GH95:GP98" si="557">IF(GH$1-2&gt;VLOOKUP($A95,input,7,FALSE),0,IF(VLOOKUP($A95,input,2,FALSE)="R",(VLOOKUP($A95,input,33,FALSE)*VLOOKUP(GH$1,CS_RATE,8,FALSE))/((1+Discount_Rate)^(GH$1-1)),IF(VLOOKUP($A95,input,2,FALSE)="C",VLOOKUP($A95,input,33,FALSE)*VLOOKUP(GH$1,CS_RATE,6,FALSE)/((1+Discount_Rate)^(GH$1-1)),0)))</f>
        <v>0</v>
      </c>
      <c r="GI95" s="176">
        <f t="shared" si="557"/>
        <v>0</v>
      </c>
      <c r="GJ95" s="176">
        <f t="shared" si="557"/>
        <v>0</v>
      </c>
      <c r="GK95" s="176">
        <f t="shared" si="557"/>
        <v>0</v>
      </c>
      <c r="GL95" s="176">
        <f t="shared" si="557"/>
        <v>0</v>
      </c>
      <c r="GM95" s="176">
        <f t="shared" si="557"/>
        <v>0</v>
      </c>
      <c r="GN95" s="176">
        <f t="shared" si="557"/>
        <v>0</v>
      </c>
      <c r="GO95" s="176">
        <f t="shared" si="557"/>
        <v>0</v>
      </c>
      <c r="GP95" s="176">
        <f t="shared" si="557"/>
        <v>0</v>
      </c>
      <c r="GQ95" s="187"/>
      <c r="GR95" s="176">
        <v>1</v>
      </c>
      <c r="GS95" s="176">
        <v>1</v>
      </c>
      <c r="GT95" s="176">
        <f t="shared" si="498"/>
        <v>9.4172845460584504</v>
      </c>
      <c r="GU95" s="176">
        <f t="shared" si="498"/>
        <v>8.9762154876004985</v>
      </c>
      <c r="GV95" s="176">
        <f t="shared" si="498"/>
        <v>8.5503482370110913</v>
      </c>
      <c r="GW95" s="176">
        <f t="shared" si="498"/>
        <v>8.1431275317630103</v>
      </c>
      <c r="GX95" s="176">
        <f t="shared" si="498"/>
        <v>7.7578236893970036</v>
      </c>
      <c r="GY95" s="176">
        <f t="shared" si="498"/>
        <v>7.3880266466284521</v>
      </c>
      <c r="GZ95" s="176">
        <f t="shared" si="498"/>
        <v>7.0355091730556758</v>
      </c>
      <c r="HA95" s="176">
        <f t="shared" si="498"/>
        <v>6.6995460004156095</v>
      </c>
      <c r="HB95" s="176">
        <f t="shared" si="498"/>
        <v>6.3801634038759323</v>
      </c>
      <c r="HC95" s="176">
        <f t="shared" si="498"/>
        <v>6.0760065021767851</v>
      </c>
      <c r="HD95" s="176">
        <f t="shared" si="499"/>
        <v>5.7868229851628046</v>
      </c>
      <c r="HE95" s="176">
        <f t="shared" si="499"/>
        <v>5.5114029666708566</v>
      </c>
      <c r="HF95" s="176">
        <f t="shared" si="499"/>
        <v>5.2490913820778902</v>
      </c>
      <c r="HG95" s="176">
        <f t="shared" si="499"/>
        <v>0</v>
      </c>
      <c r="HH95" s="176">
        <f t="shared" si="499"/>
        <v>0</v>
      </c>
      <c r="HI95" s="176">
        <f t="shared" si="499"/>
        <v>0</v>
      </c>
      <c r="HJ95" s="176">
        <f t="shared" si="499"/>
        <v>0</v>
      </c>
      <c r="HK95" s="176">
        <f t="shared" si="499"/>
        <v>0</v>
      </c>
      <c r="HL95" s="176">
        <f t="shared" si="499"/>
        <v>0</v>
      </c>
      <c r="HM95" s="176">
        <f t="shared" si="499"/>
        <v>0</v>
      </c>
      <c r="HN95" s="176">
        <f t="shared" si="499"/>
        <v>0</v>
      </c>
      <c r="HO95" s="176">
        <f t="shared" si="499"/>
        <v>0</v>
      </c>
      <c r="HP95" s="176">
        <f t="shared" si="499"/>
        <v>0</v>
      </c>
      <c r="HQ95" s="176">
        <f t="shared" si="499"/>
        <v>0</v>
      </c>
      <c r="HR95" s="176">
        <f t="shared" si="499"/>
        <v>0</v>
      </c>
      <c r="HS95" s="176">
        <f t="shared" si="499"/>
        <v>0</v>
      </c>
      <c r="HT95" s="176">
        <f t="shared" ref="HT95:IB98" si="558">IF(HT$1-2&gt;VLOOKUP($A95,input,7,FALSE),0,IF(VLOOKUP($A95,input,2,FALSE)="R",(VLOOKUP($A95,input,34,FALSE)*VLOOKUP(HT$1,CS_RATE,9,FALSE))/((1+Discount_Rate)^(HT$1-1)),IF(VLOOKUP($A95,input,2,FALSE)="C",VLOOKUP($A95,input,34,FALSE)*VLOOKUP(HT$1,CS_RATE,7,FALSE)/((1+Discount_Rate)^(HT$1-1)),0)))</f>
        <v>0</v>
      </c>
      <c r="HU95" s="176">
        <f t="shared" si="558"/>
        <v>0</v>
      </c>
      <c r="HV95" s="176">
        <f t="shared" si="558"/>
        <v>0</v>
      </c>
      <c r="HW95" s="176">
        <f t="shared" si="558"/>
        <v>0</v>
      </c>
      <c r="HX95" s="176">
        <f t="shared" si="558"/>
        <v>0</v>
      </c>
      <c r="HY95" s="176">
        <f t="shared" si="558"/>
        <v>0</v>
      </c>
      <c r="HZ95" s="176">
        <f t="shared" si="558"/>
        <v>0</v>
      </c>
      <c r="IA95" s="176">
        <f t="shared" si="558"/>
        <v>0</v>
      </c>
      <c r="IB95" s="176">
        <f t="shared" si="558"/>
        <v>0</v>
      </c>
      <c r="IC95" s="176"/>
      <c r="ID95" s="176"/>
    </row>
    <row r="96" spans="1:238" s="144" customFormat="1">
      <c r="A96" s="185" t="s">
        <v>153</v>
      </c>
      <c r="B96" s="226">
        <f t="shared" si="540"/>
        <v>1582.4329188222755</v>
      </c>
      <c r="C96" s="329">
        <f t="shared" si="541"/>
        <v>2510.5546010968587</v>
      </c>
      <c r="D96" s="331">
        <f t="shared" si="542"/>
        <v>4092.9875199191342</v>
      </c>
      <c r="E96" s="227">
        <f t="shared" si="543"/>
        <v>0</v>
      </c>
      <c r="F96" s="228">
        <f t="shared" si="544"/>
        <v>0</v>
      </c>
      <c r="G96" s="227">
        <f t="shared" si="545"/>
        <v>0</v>
      </c>
      <c r="H96" s="228">
        <f t="shared" si="546"/>
        <v>0</v>
      </c>
      <c r="I96" s="227">
        <f t="shared" si="547"/>
        <v>1582.4329188222755</v>
      </c>
      <c r="J96" s="176">
        <f t="shared" si="548"/>
        <v>2510.5546010968587</v>
      </c>
      <c r="K96" s="228">
        <f t="shared" si="549"/>
        <v>4092.9875199191342</v>
      </c>
      <c r="L96" s="227">
        <f t="shared" si="550"/>
        <v>1265.9463350578205</v>
      </c>
      <c r="M96" s="176">
        <f t="shared" si="551"/>
        <v>2008.4436808774872</v>
      </c>
      <c r="N96" s="228">
        <f t="shared" si="552"/>
        <v>3274.3900159353079</v>
      </c>
      <c r="O96" s="330"/>
      <c r="P96" s="176">
        <f t="shared" si="483"/>
        <v>7.2475639041511961</v>
      </c>
      <c r="Q96" s="176">
        <f t="shared" si="483"/>
        <v>6.9034328871508643</v>
      </c>
      <c r="R96" s="176">
        <f t="shared" si="483"/>
        <v>6.5810270378497346</v>
      </c>
      <c r="S96" s="176">
        <f t="shared" si="483"/>
        <v>6.2727972732000499</v>
      </c>
      <c r="T96" s="176">
        <f t="shared" si="483"/>
        <v>5.9751909009006541</v>
      </c>
      <c r="U96" s="176">
        <f t="shared" si="483"/>
        <v>5.69061518711578</v>
      </c>
      <c r="V96" s="176">
        <f t="shared" si="483"/>
        <v>5.4213555091272472</v>
      </c>
      <c r="W96" s="176">
        <f t="shared" si="483"/>
        <v>5.1629323591125971</v>
      </c>
      <c r="X96" s="176">
        <f t="shared" si="483"/>
        <v>4.9165845914997011</v>
      </c>
      <c r="Y96" s="176">
        <f t="shared" si="483"/>
        <v>4.6818053712210226</v>
      </c>
      <c r="Z96" s="176">
        <f t="shared" si="484"/>
        <v>4.458613060001543</v>
      </c>
      <c r="AA96" s="176">
        <f t="shared" si="484"/>
        <v>4.2460608339282127</v>
      </c>
      <c r="AB96" s="176">
        <f t="shared" si="484"/>
        <v>4.0439723725398364</v>
      </c>
      <c r="AC96" s="176">
        <f t="shared" si="484"/>
        <v>3.8515021780165957</v>
      </c>
      <c r="AD96" s="176">
        <f t="shared" si="484"/>
        <v>3.6681924752987305</v>
      </c>
      <c r="AE96" s="176">
        <f t="shared" si="484"/>
        <v>0</v>
      </c>
      <c r="AF96" s="176">
        <f t="shared" si="484"/>
        <v>0</v>
      </c>
      <c r="AG96" s="176">
        <f t="shared" si="484"/>
        <v>0</v>
      </c>
      <c r="AH96" s="176">
        <f t="shared" si="484"/>
        <v>0</v>
      </c>
      <c r="AI96" s="176">
        <f t="shared" si="484"/>
        <v>0</v>
      </c>
      <c r="AJ96" s="176">
        <f t="shared" si="484"/>
        <v>0</v>
      </c>
      <c r="AK96" s="176">
        <f t="shared" si="484"/>
        <v>0</v>
      </c>
      <c r="AL96" s="176">
        <f t="shared" si="484"/>
        <v>0</v>
      </c>
      <c r="AM96" s="176">
        <f t="shared" si="484"/>
        <v>0</v>
      </c>
      <c r="AN96" s="176">
        <f t="shared" si="484"/>
        <v>0</v>
      </c>
      <c r="AO96" s="176">
        <f t="shared" si="484"/>
        <v>0</v>
      </c>
      <c r="AP96" s="176">
        <f t="shared" si="553"/>
        <v>0</v>
      </c>
      <c r="AQ96" s="176">
        <f t="shared" si="553"/>
        <v>0</v>
      </c>
      <c r="AR96" s="176">
        <f t="shared" si="553"/>
        <v>0</v>
      </c>
      <c r="AS96" s="176">
        <f t="shared" si="553"/>
        <v>0</v>
      </c>
      <c r="AT96" s="176">
        <f t="shared" si="553"/>
        <v>0</v>
      </c>
      <c r="AU96" s="176">
        <f t="shared" si="553"/>
        <v>0</v>
      </c>
      <c r="AV96" s="176">
        <f t="shared" si="553"/>
        <v>0</v>
      </c>
      <c r="AW96" s="176">
        <f t="shared" si="553"/>
        <v>0</v>
      </c>
      <c r="AX96" s="176">
        <f t="shared" si="553"/>
        <v>0</v>
      </c>
      <c r="AY96" s="187"/>
      <c r="AZ96" s="176">
        <f t="shared" si="486"/>
        <v>11.498373605531549</v>
      </c>
      <c r="BA96" s="176">
        <f t="shared" si="486"/>
        <v>10.952404359167966</v>
      </c>
      <c r="BB96" s="176">
        <f t="shared" si="486"/>
        <v>10.440902431499586</v>
      </c>
      <c r="BC96" s="176">
        <f t="shared" si="486"/>
        <v>9.9518910840788131</v>
      </c>
      <c r="BD96" s="176">
        <f t="shared" si="486"/>
        <v>9.4797339149470794</v>
      </c>
      <c r="BE96" s="176">
        <f t="shared" si="486"/>
        <v>9.028250089563338</v>
      </c>
      <c r="BF96" s="176">
        <f t="shared" si="486"/>
        <v>8.601065394766243</v>
      </c>
      <c r="BG96" s="176">
        <f t="shared" si="486"/>
        <v>8.19107302126198</v>
      </c>
      <c r="BH96" s="176">
        <f t="shared" si="486"/>
        <v>7.8002384309965107</v>
      </c>
      <c r="BI96" s="176">
        <f t="shared" si="486"/>
        <v>7.4277575221999141</v>
      </c>
      <c r="BJ96" s="176">
        <f t="shared" si="487"/>
        <v>7.0736594260363601</v>
      </c>
      <c r="BK96" s="176">
        <f t="shared" si="487"/>
        <v>6.7364419915438276</v>
      </c>
      <c r="BL96" s="176">
        <f t="shared" si="487"/>
        <v>6.4158254835500657</v>
      </c>
      <c r="BM96" s="176">
        <f t="shared" si="487"/>
        <v>6.1104685065263853</v>
      </c>
      <c r="BN96" s="176">
        <f t="shared" si="487"/>
        <v>5.819644793173314</v>
      </c>
      <c r="BO96" s="176">
        <f t="shared" si="487"/>
        <v>0</v>
      </c>
      <c r="BP96" s="176">
        <f t="shared" si="487"/>
        <v>0</v>
      </c>
      <c r="BQ96" s="176">
        <f t="shared" si="487"/>
        <v>0</v>
      </c>
      <c r="BR96" s="176">
        <f t="shared" si="487"/>
        <v>0</v>
      </c>
      <c r="BS96" s="176">
        <f t="shared" si="487"/>
        <v>0</v>
      </c>
      <c r="BT96" s="176">
        <f t="shared" si="487"/>
        <v>0</v>
      </c>
      <c r="BU96" s="176">
        <f t="shared" si="487"/>
        <v>0</v>
      </c>
      <c r="BV96" s="176">
        <f t="shared" si="487"/>
        <v>0</v>
      </c>
      <c r="BW96" s="176">
        <f t="shared" si="487"/>
        <v>0</v>
      </c>
      <c r="BX96" s="176">
        <f t="shared" si="487"/>
        <v>0</v>
      </c>
      <c r="BY96" s="176">
        <f t="shared" si="487"/>
        <v>0</v>
      </c>
      <c r="BZ96" s="176">
        <f t="shared" si="554"/>
        <v>0</v>
      </c>
      <c r="CA96" s="176">
        <f t="shared" si="554"/>
        <v>0</v>
      </c>
      <c r="CB96" s="176">
        <f t="shared" si="554"/>
        <v>0</v>
      </c>
      <c r="CC96" s="176">
        <f t="shared" si="554"/>
        <v>0</v>
      </c>
      <c r="CD96" s="176">
        <f t="shared" si="554"/>
        <v>0</v>
      </c>
      <c r="CE96" s="176">
        <f t="shared" si="554"/>
        <v>0</v>
      </c>
      <c r="CF96" s="176">
        <f t="shared" si="554"/>
        <v>0</v>
      </c>
      <c r="CG96" s="176">
        <f t="shared" si="554"/>
        <v>0</v>
      </c>
      <c r="CH96" s="176">
        <f t="shared" si="554"/>
        <v>0</v>
      </c>
      <c r="CJ96" s="176">
        <v>1</v>
      </c>
      <c r="CK96" s="176">
        <f t="shared" si="489"/>
        <v>6.9034328871508643</v>
      </c>
      <c r="CL96" s="176">
        <f t="shared" si="489"/>
        <v>6.5810270378497346</v>
      </c>
      <c r="CM96" s="176">
        <f t="shared" si="489"/>
        <v>6.2727972732000499</v>
      </c>
      <c r="CN96" s="176">
        <f t="shared" si="489"/>
        <v>5.9751909009006541</v>
      </c>
      <c r="CO96" s="176">
        <f t="shared" si="489"/>
        <v>5.69061518711578</v>
      </c>
      <c r="CP96" s="176">
        <f t="shared" si="489"/>
        <v>5.4213555091272472</v>
      </c>
      <c r="CQ96" s="176">
        <f t="shared" si="489"/>
        <v>5.1629323591125971</v>
      </c>
      <c r="CR96" s="176">
        <f t="shared" si="489"/>
        <v>4.9165845914997011</v>
      </c>
      <c r="CS96" s="176">
        <f t="shared" si="489"/>
        <v>4.6818053712210226</v>
      </c>
      <c r="CT96" s="176">
        <f t="shared" si="489"/>
        <v>4.458613060001543</v>
      </c>
      <c r="CU96" s="176">
        <f t="shared" si="490"/>
        <v>4.2460608339282127</v>
      </c>
      <c r="CV96" s="176">
        <f t="shared" si="490"/>
        <v>4.0439723725398364</v>
      </c>
      <c r="CW96" s="176">
        <f t="shared" si="490"/>
        <v>3.8515021780165957</v>
      </c>
      <c r="CX96" s="176">
        <f t="shared" si="490"/>
        <v>3.6681924752987305</v>
      </c>
      <c r="CY96" s="176">
        <f t="shared" si="490"/>
        <v>3.4936072768281439</v>
      </c>
      <c r="CZ96" s="176">
        <f t="shared" si="490"/>
        <v>0</v>
      </c>
      <c r="DA96" s="176">
        <f t="shared" si="490"/>
        <v>0</v>
      </c>
      <c r="DB96" s="176">
        <f t="shared" si="490"/>
        <v>0</v>
      </c>
      <c r="DC96" s="176">
        <f t="shared" si="490"/>
        <v>0</v>
      </c>
      <c r="DD96" s="176">
        <f t="shared" si="490"/>
        <v>0</v>
      </c>
      <c r="DE96" s="176">
        <f t="shared" si="490"/>
        <v>0</v>
      </c>
      <c r="DF96" s="176">
        <f t="shared" si="490"/>
        <v>0</v>
      </c>
      <c r="DG96" s="176">
        <f t="shared" si="490"/>
        <v>0</v>
      </c>
      <c r="DH96" s="176">
        <f t="shared" si="490"/>
        <v>0</v>
      </c>
      <c r="DI96" s="176">
        <f t="shared" si="490"/>
        <v>0</v>
      </c>
      <c r="DJ96" s="176">
        <f t="shared" si="490"/>
        <v>0</v>
      </c>
      <c r="DK96" s="176">
        <f t="shared" si="555"/>
        <v>0</v>
      </c>
      <c r="DL96" s="176">
        <f t="shared" si="555"/>
        <v>0</v>
      </c>
      <c r="DM96" s="176">
        <f t="shared" si="555"/>
        <v>0</v>
      </c>
      <c r="DN96" s="176">
        <f t="shared" si="555"/>
        <v>0</v>
      </c>
      <c r="DO96" s="176">
        <f t="shared" si="555"/>
        <v>0</v>
      </c>
      <c r="DP96" s="176">
        <f t="shared" si="555"/>
        <v>0</v>
      </c>
      <c r="DQ96" s="176">
        <f t="shared" si="555"/>
        <v>0</v>
      </c>
      <c r="DR96" s="176">
        <f t="shared" si="555"/>
        <v>0</v>
      </c>
      <c r="DS96" s="176">
        <f t="shared" si="555"/>
        <v>0</v>
      </c>
      <c r="DT96" s="187"/>
      <c r="DU96" s="176">
        <v>1</v>
      </c>
      <c r="DV96" s="176">
        <f t="shared" si="492"/>
        <v>10.952404359167966</v>
      </c>
      <c r="DW96" s="176">
        <f t="shared" si="492"/>
        <v>10.440902431499586</v>
      </c>
      <c r="DX96" s="176">
        <f t="shared" si="492"/>
        <v>9.9518910840788131</v>
      </c>
      <c r="DY96" s="176">
        <f t="shared" si="492"/>
        <v>9.4797339149470794</v>
      </c>
      <c r="DZ96" s="176">
        <f t="shared" si="492"/>
        <v>9.028250089563338</v>
      </c>
      <c r="EA96" s="176">
        <f t="shared" si="492"/>
        <v>8.601065394766243</v>
      </c>
      <c r="EB96" s="176">
        <f t="shared" si="492"/>
        <v>8.19107302126198</v>
      </c>
      <c r="EC96" s="176">
        <f t="shared" si="492"/>
        <v>7.8002384309965107</v>
      </c>
      <c r="ED96" s="176">
        <f t="shared" si="492"/>
        <v>7.4277575221999141</v>
      </c>
      <c r="EE96" s="176">
        <f t="shared" si="492"/>
        <v>7.0736594260363601</v>
      </c>
      <c r="EF96" s="176">
        <f t="shared" si="493"/>
        <v>6.7364419915438276</v>
      </c>
      <c r="EG96" s="176">
        <f t="shared" si="493"/>
        <v>6.4158254835500657</v>
      </c>
      <c r="EH96" s="176">
        <f t="shared" si="493"/>
        <v>6.1104685065263853</v>
      </c>
      <c r="EI96" s="176">
        <f t="shared" si="493"/>
        <v>5.819644793173314</v>
      </c>
      <c r="EJ96" s="176">
        <f t="shared" si="493"/>
        <v>5.5426626424038838</v>
      </c>
      <c r="EK96" s="176">
        <f t="shared" si="493"/>
        <v>0</v>
      </c>
      <c r="EL96" s="176">
        <f t="shared" si="493"/>
        <v>0</v>
      </c>
      <c r="EM96" s="176">
        <f t="shared" si="493"/>
        <v>0</v>
      </c>
      <c r="EN96" s="176">
        <f t="shared" si="493"/>
        <v>0</v>
      </c>
      <c r="EO96" s="176">
        <f t="shared" si="493"/>
        <v>0</v>
      </c>
      <c r="EP96" s="176">
        <f t="shared" si="493"/>
        <v>0</v>
      </c>
      <c r="EQ96" s="176">
        <f t="shared" si="493"/>
        <v>0</v>
      </c>
      <c r="ER96" s="176">
        <f t="shared" si="493"/>
        <v>0</v>
      </c>
      <c r="ES96" s="176">
        <f t="shared" si="493"/>
        <v>0</v>
      </c>
      <c r="ET96" s="176">
        <f t="shared" si="493"/>
        <v>0</v>
      </c>
      <c r="EU96" s="176">
        <f t="shared" si="493"/>
        <v>0</v>
      </c>
      <c r="EV96" s="176">
        <f t="shared" si="556"/>
        <v>0</v>
      </c>
      <c r="EW96" s="176">
        <f t="shared" si="556"/>
        <v>0</v>
      </c>
      <c r="EX96" s="176">
        <f t="shared" si="556"/>
        <v>0</v>
      </c>
      <c r="EY96" s="176">
        <f t="shared" si="556"/>
        <v>0</v>
      </c>
      <c r="EZ96" s="176">
        <f t="shared" si="556"/>
        <v>0</v>
      </c>
      <c r="FA96" s="176">
        <f t="shared" si="556"/>
        <v>0</v>
      </c>
      <c r="FB96" s="176">
        <f t="shared" si="556"/>
        <v>0</v>
      </c>
      <c r="FC96" s="176">
        <f t="shared" si="556"/>
        <v>0</v>
      </c>
      <c r="FD96" s="176">
        <f t="shared" si="556"/>
        <v>0</v>
      </c>
      <c r="FF96" s="176">
        <v>1</v>
      </c>
      <c r="FG96" s="176">
        <v>1</v>
      </c>
      <c r="FH96" s="176">
        <f t="shared" si="495"/>
        <v>6.5810270378497346</v>
      </c>
      <c r="FI96" s="176">
        <f t="shared" si="495"/>
        <v>6.2727972732000499</v>
      </c>
      <c r="FJ96" s="176">
        <f t="shared" si="495"/>
        <v>5.9751909009006541</v>
      </c>
      <c r="FK96" s="176">
        <f t="shared" si="495"/>
        <v>5.69061518711578</v>
      </c>
      <c r="FL96" s="176">
        <f t="shared" si="495"/>
        <v>5.4213555091272472</v>
      </c>
      <c r="FM96" s="176">
        <f t="shared" si="495"/>
        <v>5.1629323591125971</v>
      </c>
      <c r="FN96" s="176">
        <f t="shared" si="495"/>
        <v>4.9165845914997011</v>
      </c>
      <c r="FO96" s="176">
        <f t="shared" si="495"/>
        <v>4.6818053712210226</v>
      </c>
      <c r="FP96" s="176">
        <f t="shared" si="495"/>
        <v>4.458613060001543</v>
      </c>
      <c r="FQ96" s="176">
        <f t="shared" si="495"/>
        <v>4.2460608339282127</v>
      </c>
      <c r="FR96" s="176">
        <f t="shared" si="496"/>
        <v>4.0439723725398364</v>
      </c>
      <c r="FS96" s="176">
        <f t="shared" si="496"/>
        <v>3.8515021780165957</v>
      </c>
      <c r="FT96" s="176">
        <f t="shared" si="496"/>
        <v>3.6681924752987305</v>
      </c>
      <c r="FU96" s="176">
        <f t="shared" si="496"/>
        <v>3.4936072768281439</v>
      </c>
      <c r="FV96" s="176">
        <f t="shared" si="496"/>
        <v>3.327331345586654</v>
      </c>
      <c r="FW96" s="176">
        <f t="shared" si="496"/>
        <v>0</v>
      </c>
      <c r="FX96" s="176">
        <f t="shared" si="496"/>
        <v>0</v>
      </c>
      <c r="FY96" s="176">
        <f t="shared" si="496"/>
        <v>0</v>
      </c>
      <c r="FZ96" s="176">
        <f t="shared" si="496"/>
        <v>0</v>
      </c>
      <c r="GA96" s="176">
        <f t="shared" si="496"/>
        <v>0</v>
      </c>
      <c r="GB96" s="176">
        <f t="shared" si="496"/>
        <v>0</v>
      </c>
      <c r="GC96" s="176">
        <f t="shared" si="496"/>
        <v>0</v>
      </c>
      <c r="GD96" s="176">
        <f t="shared" si="496"/>
        <v>0</v>
      </c>
      <c r="GE96" s="176">
        <f t="shared" si="496"/>
        <v>0</v>
      </c>
      <c r="GF96" s="176">
        <f t="shared" si="496"/>
        <v>0</v>
      </c>
      <c r="GG96" s="176">
        <f t="shared" si="496"/>
        <v>0</v>
      </c>
      <c r="GH96" s="176">
        <f t="shared" si="557"/>
        <v>0</v>
      </c>
      <c r="GI96" s="176">
        <f t="shared" si="557"/>
        <v>0</v>
      </c>
      <c r="GJ96" s="176">
        <f t="shared" si="557"/>
        <v>0</v>
      </c>
      <c r="GK96" s="176">
        <f t="shared" si="557"/>
        <v>0</v>
      </c>
      <c r="GL96" s="176">
        <f t="shared" si="557"/>
        <v>0</v>
      </c>
      <c r="GM96" s="176">
        <f t="shared" si="557"/>
        <v>0</v>
      </c>
      <c r="GN96" s="176">
        <f t="shared" si="557"/>
        <v>0</v>
      </c>
      <c r="GO96" s="176">
        <f t="shared" si="557"/>
        <v>0</v>
      </c>
      <c r="GP96" s="176">
        <f t="shared" si="557"/>
        <v>0</v>
      </c>
      <c r="GQ96" s="187"/>
      <c r="GR96" s="176">
        <v>1</v>
      </c>
      <c r="GS96" s="176">
        <v>1</v>
      </c>
      <c r="GT96" s="176">
        <f t="shared" si="498"/>
        <v>10.440902431499586</v>
      </c>
      <c r="GU96" s="176">
        <f t="shared" si="498"/>
        <v>9.9518910840788131</v>
      </c>
      <c r="GV96" s="176">
        <f t="shared" si="498"/>
        <v>9.4797339149470794</v>
      </c>
      <c r="GW96" s="176">
        <f t="shared" si="498"/>
        <v>9.028250089563338</v>
      </c>
      <c r="GX96" s="176">
        <f t="shared" si="498"/>
        <v>8.601065394766243</v>
      </c>
      <c r="GY96" s="176">
        <f t="shared" si="498"/>
        <v>8.19107302126198</v>
      </c>
      <c r="GZ96" s="176">
        <f t="shared" si="498"/>
        <v>7.8002384309965107</v>
      </c>
      <c r="HA96" s="176">
        <f t="shared" si="498"/>
        <v>7.4277575221999141</v>
      </c>
      <c r="HB96" s="176">
        <f t="shared" si="498"/>
        <v>7.0736594260363601</v>
      </c>
      <c r="HC96" s="176">
        <f t="shared" si="498"/>
        <v>6.7364419915438276</v>
      </c>
      <c r="HD96" s="176">
        <f t="shared" si="499"/>
        <v>6.4158254835500657</v>
      </c>
      <c r="HE96" s="176">
        <f t="shared" si="499"/>
        <v>6.1104685065263853</v>
      </c>
      <c r="HF96" s="176">
        <f t="shared" si="499"/>
        <v>5.819644793173314</v>
      </c>
      <c r="HG96" s="176">
        <f t="shared" si="499"/>
        <v>5.5426626424038838</v>
      </c>
      <c r="HH96" s="176">
        <f t="shared" si="499"/>
        <v>5.2788632741875867</v>
      </c>
      <c r="HI96" s="176">
        <f t="shared" si="499"/>
        <v>0</v>
      </c>
      <c r="HJ96" s="176">
        <f t="shared" si="499"/>
        <v>0</v>
      </c>
      <c r="HK96" s="176">
        <f t="shared" si="499"/>
        <v>0</v>
      </c>
      <c r="HL96" s="176">
        <f t="shared" si="499"/>
        <v>0</v>
      </c>
      <c r="HM96" s="176">
        <f t="shared" si="499"/>
        <v>0</v>
      </c>
      <c r="HN96" s="176">
        <f t="shared" si="499"/>
        <v>0</v>
      </c>
      <c r="HO96" s="176">
        <f t="shared" si="499"/>
        <v>0</v>
      </c>
      <c r="HP96" s="176">
        <f t="shared" si="499"/>
        <v>0</v>
      </c>
      <c r="HQ96" s="176">
        <f t="shared" si="499"/>
        <v>0</v>
      </c>
      <c r="HR96" s="176">
        <f t="shared" si="499"/>
        <v>0</v>
      </c>
      <c r="HS96" s="176">
        <f t="shared" si="499"/>
        <v>0</v>
      </c>
      <c r="HT96" s="176">
        <f t="shared" si="558"/>
        <v>0</v>
      </c>
      <c r="HU96" s="176">
        <f t="shared" si="558"/>
        <v>0</v>
      </c>
      <c r="HV96" s="176">
        <f t="shared" si="558"/>
        <v>0</v>
      </c>
      <c r="HW96" s="176">
        <f t="shared" si="558"/>
        <v>0</v>
      </c>
      <c r="HX96" s="176">
        <f t="shared" si="558"/>
        <v>0</v>
      </c>
      <c r="HY96" s="176">
        <f t="shared" si="558"/>
        <v>0</v>
      </c>
      <c r="HZ96" s="176">
        <f t="shared" si="558"/>
        <v>0</v>
      </c>
      <c r="IA96" s="176">
        <f t="shared" si="558"/>
        <v>0</v>
      </c>
      <c r="IB96" s="176">
        <f t="shared" si="558"/>
        <v>0</v>
      </c>
      <c r="IC96" s="176"/>
      <c r="ID96" s="176"/>
    </row>
    <row r="97" spans="1:238" s="144" customFormat="1">
      <c r="A97" s="185" t="s">
        <v>182</v>
      </c>
      <c r="B97" s="226">
        <f t="shared" ref="B97:B98" si="559">SUM(P97:AX97)*VLOOKUP($A97,input,12,FALSE)</f>
        <v>71.364621829239852</v>
      </c>
      <c r="C97" s="329">
        <f t="shared" ref="C97:C98" si="560">SUM(AZ97:CH97)*VLOOKUP($A97,input,12,FALSE)</f>
        <v>113.22108985338772</v>
      </c>
      <c r="D97" s="331">
        <f t="shared" ref="D97:D98" si="561">SUM(B97:C97)</f>
        <v>184.58571168262756</v>
      </c>
      <c r="E97" s="227">
        <f t="shared" ref="E97:E98" si="562">IF(Years&gt;1,SUM(CJ97:DS97)*VLOOKUP($A97,input,26,FALSE),0)</f>
        <v>0</v>
      </c>
      <c r="F97" s="228">
        <f t="shared" ref="F97:F98" si="563">IF(Years&gt;1,SUM(DU97:FD97)*VLOOKUP($A97,input,26,FALSE),0)</f>
        <v>0</v>
      </c>
      <c r="G97" s="227">
        <f t="shared" ref="G97:G98" si="564">IF(Years&gt;2,SUM(FF97:GP97)*VLOOKUP($A97,input,40,FALSE),0)</f>
        <v>0</v>
      </c>
      <c r="H97" s="228">
        <f t="shared" ref="H97:H98" si="565">IF(Years&gt;2,SUM(GR97:IB97)*VLOOKUP($A97,input,40,FALSE),0)</f>
        <v>0</v>
      </c>
      <c r="I97" s="227">
        <f t="shared" ref="I97:I98" si="566">B97+E97+G97</f>
        <v>71.364621829239852</v>
      </c>
      <c r="J97" s="176">
        <f t="shared" ref="J97:J98" si="567">C97+F97+H97</f>
        <v>113.22108985338772</v>
      </c>
      <c r="K97" s="228">
        <f t="shared" ref="K97:K98" si="568">SUM(I97:J97)</f>
        <v>184.58571168262756</v>
      </c>
      <c r="L97" s="227">
        <f t="shared" ref="L97:L98" si="569">(B97*VLOOKUP($A97,input,16,FALSE))+(E97*VLOOKUP($A97,input,30,FALSE))+(G97*VLOOKUP($A97,input,44,FALSE))</f>
        <v>57.091697463391881</v>
      </c>
      <c r="M97" s="176">
        <f t="shared" ref="M97:M98" si="570">(C97*(VLOOKUP($A97,input,16,FALSE))+(F97*VLOOKUP($A97,input,30,FALSE))+(H97*VLOOKUP($A97,input,44,FALSE)))</f>
        <v>90.576871882710179</v>
      </c>
      <c r="N97" s="228">
        <f t="shared" ref="N97:N98" si="571">SUM(L97:M97)</f>
        <v>147.66856934610206</v>
      </c>
      <c r="O97" s="330"/>
      <c r="P97" s="176">
        <f t="shared" si="483"/>
        <v>6.537018423352059</v>
      </c>
      <c r="Q97" s="176">
        <f t="shared" si="483"/>
        <v>6.2266257413517598</v>
      </c>
      <c r="R97" s="176">
        <f t="shared" si="483"/>
        <v>5.9358283086487793</v>
      </c>
      <c r="S97" s="176">
        <f t="shared" si="483"/>
        <v>5.6578171483765152</v>
      </c>
      <c r="T97" s="176">
        <f t="shared" si="483"/>
        <v>5.3893878714005892</v>
      </c>
      <c r="U97" s="176">
        <f t="shared" si="483"/>
        <v>5.1327117373985462</v>
      </c>
      <c r="V97" s="176">
        <f t="shared" si="483"/>
        <v>4.8898500670559484</v>
      </c>
      <c r="W97" s="176">
        <f t="shared" si="483"/>
        <v>4.6567625199839098</v>
      </c>
      <c r="X97" s="176">
        <f t="shared" si="483"/>
        <v>4.4345664942938479</v>
      </c>
      <c r="Y97" s="176">
        <f t="shared" si="483"/>
        <v>4.2228048446307254</v>
      </c>
      <c r="Z97" s="176">
        <f t="shared" si="484"/>
        <v>4.0214941325504112</v>
      </c>
      <c r="AA97" s="176">
        <f t="shared" si="484"/>
        <v>3.8297803600136819</v>
      </c>
      <c r="AB97" s="176">
        <f t="shared" si="484"/>
        <v>3.6475044928790683</v>
      </c>
      <c r="AC97" s="176">
        <f t="shared" si="484"/>
        <v>3.4739039252698705</v>
      </c>
      <c r="AD97" s="176">
        <f t="shared" si="484"/>
        <v>3.3085657620341489</v>
      </c>
      <c r="AE97" s="176">
        <f t="shared" si="484"/>
        <v>0</v>
      </c>
      <c r="AF97" s="176">
        <f t="shared" si="484"/>
        <v>0</v>
      </c>
      <c r="AG97" s="176">
        <f t="shared" si="484"/>
        <v>0</v>
      </c>
      <c r="AH97" s="176">
        <f t="shared" si="484"/>
        <v>0</v>
      </c>
      <c r="AI97" s="176">
        <f t="shared" si="484"/>
        <v>0</v>
      </c>
      <c r="AJ97" s="176">
        <f t="shared" si="484"/>
        <v>0</v>
      </c>
      <c r="AK97" s="176">
        <f t="shared" si="484"/>
        <v>0</v>
      </c>
      <c r="AL97" s="176">
        <f t="shared" si="484"/>
        <v>0</v>
      </c>
      <c r="AM97" s="176">
        <f t="shared" si="484"/>
        <v>0</v>
      </c>
      <c r="AN97" s="176">
        <f t="shared" si="484"/>
        <v>0</v>
      </c>
      <c r="AO97" s="176">
        <f t="shared" si="484"/>
        <v>0</v>
      </c>
      <c r="AP97" s="176">
        <f t="shared" si="553"/>
        <v>0</v>
      </c>
      <c r="AQ97" s="176">
        <f t="shared" si="553"/>
        <v>0</v>
      </c>
      <c r="AR97" s="176">
        <f t="shared" si="553"/>
        <v>0</v>
      </c>
      <c r="AS97" s="176">
        <f t="shared" si="553"/>
        <v>0</v>
      </c>
      <c r="AT97" s="176">
        <f t="shared" si="553"/>
        <v>0</v>
      </c>
      <c r="AU97" s="176">
        <f t="shared" si="553"/>
        <v>0</v>
      </c>
      <c r="AV97" s="176">
        <f t="shared" si="553"/>
        <v>0</v>
      </c>
      <c r="AW97" s="176">
        <f t="shared" si="553"/>
        <v>0</v>
      </c>
      <c r="AX97" s="176">
        <f t="shared" si="553"/>
        <v>0</v>
      </c>
      <c r="AY97" s="187"/>
      <c r="AZ97" s="176">
        <f t="shared" si="486"/>
        <v>10.371082075577476</v>
      </c>
      <c r="BA97" s="176">
        <f t="shared" si="486"/>
        <v>9.8786392259162028</v>
      </c>
      <c r="BB97" s="176">
        <f t="shared" si="486"/>
        <v>9.4172845460584504</v>
      </c>
      <c r="BC97" s="176">
        <f t="shared" si="486"/>
        <v>8.9762154876004985</v>
      </c>
      <c r="BD97" s="176">
        <f t="shared" si="486"/>
        <v>8.5503482370110913</v>
      </c>
      <c r="BE97" s="176">
        <f t="shared" si="486"/>
        <v>8.1431275317630103</v>
      </c>
      <c r="BF97" s="176">
        <f t="shared" si="486"/>
        <v>7.7578236893970036</v>
      </c>
      <c r="BG97" s="176">
        <f t="shared" si="486"/>
        <v>7.3880266466284521</v>
      </c>
      <c r="BH97" s="176">
        <f t="shared" si="486"/>
        <v>7.0355091730556758</v>
      </c>
      <c r="BI97" s="176">
        <f t="shared" si="486"/>
        <v>6.6995460004156095</v>
      </c>
      <c r="BJ97" s="176">
        <f t="shared" si="487"/>
        <v>6.3801634038759323</v>
      </c>
      <c r="BK97" s="176">
        <f t="shared" si="487"/>
        <v>6.0760065021767851</v>
      </c>
      <c r="BL97" s="176">
        <f t="shared" si="487"/>
        <v>5.7868229851628046</v>
      </c>
      <c r="BM97" s="176">
        <f t="shared" si="487"/>
        <v>5.5114029666708566</v>
      </c>
      <c r="BN97" s="176">
        <f t="shared" si="487"/>
        <v>5.2490913820778902</v>
      </c>
      <c r="BO97" s="176">
        <f t="shared" si="487"/>
        <v>0</v>
      </c>
      <c r="BP97" s="176">
        <f t="shared" si="487"/>
        <v>0</v>
      </c>
      <c r="BQ97" s="176">
        <f t="shared" si="487"/>
        <v>0</v>
      </c>
      <c r="BR97" s="176">
        <f t="shared" si="487"/>
        <v>0</v>
      </c>
      <c r="BS97" s="176">
        <f t="shared" si="487"/>
        <v>0</v>
      </c>
      <c r="BT97" s="176">
        <f t="shared" si="487"/>
        <v>0</v>
      </c>
      <c r="BU97" s="176">
        <f t="shared" si="487"/>
        <v>0</v>
      </c>
      <c r="BV97" s="176">
        <f t="shared" si="487"/>
        <v>0</v>
      </c>
      <c r="BW97" s="176">
        <f t="shared" si="487"/>
        <v>0</v>
      </c>
      <c r="BX97" s="176">
        <f t="shared" si="487"/>
        <v>0</v>
      </c>
      <c r="BY97" s="176">
        <f t="shared" si="487"/>
        <v>0</v>
      </c>
      <c r="BZ97" s="176">
        <f t="shared" si="554"/>
        <v>0</v>
      </c>
      <c r="CA97" s="176">
        <f t="shared" si="554"/>
        <v>0</v>
      </c>
      <c r="CB97" s="176">
        <f t="shared" si="554"/>
        <v>0</v>
      </c>
      <c r="CC97" s="176">
        <f t="shared" si="554"/>
        <v>0</v>
      </c>
      <c r="CD97" s="176">
        <f t="shared" si="554"/>
        <v>0</v>
      </c>
      <c r="CE97" s="176">
        <f t="shared" si="554"/>
        <v>0</v>
      </c>
      <c r="CF97" s="176">
        <f t="shared" si="554"/>
        <v>0</v>
      </c>
      <c r="CG97" s="176">
        <f t="shared" si="554"/>
        <v>0</v>
      </c>
      <c r="CH97" s="176">
        <f t="shared" si="554"/>
        <v>0</v>
      </c>
      <c r="CJ97" s="176">
        <v>1</v>
      </c>
      <c r="CK97" s="176">
        <f t="shared" si="489"/>
        <v>6.2266257413517598</v>
      </c>
      <c r="CL97" s="176">
        <f t="shared" si="489"/>
        <v>5.9358283086487793</v>
      </c>
      <c r="CM97" s="176">
        <f t="shared" si="489"/>
        <v>5.6578171483765152</v>
      </c>
      <c r="CN97" s="176">
        <f t="shared" si="489"/>
        <v>5.3893878714005892</v>
      </c>
      <c r="CO97" s="176">
        <f t="shared" si="489"/>
        <v>5.1327117373985462</v>
      </c>
      <c r="CP97" s="176">
        <f t="shared" si="489"/>
        <v>4.8898500670559484</v>
      </c>
      <c r="CQ97" s="176">
        <f t="shared" si="489"/>
        <v>4.6567625199839098</v>
      </c>
      <c r="CR97" s="176">
        <f t="shared" si="489"/>
        <v>4.4345664942938479</v>
      </c>
      <c r="CS97" s="176">
        <f t="shared" si="489"/>
        <v>4.2228048446307254</v>
      </c>
      <c r="CT97" s="176">
        <f t="shared" si="489"/>
        <v>4.0214941325504112</v>
      </c>
      <c r="CU97" s="176">
        <f t="shared" si="490"/>
        <v>3.8297803600136819</v>
      </c>
      <c r="CV97" s="176">
        <f t="shared" si="490"/>
        <v>3.6475044928790683</v>
      </c>
      <c r="CW97" s="176">
        <f t="shared" si="490"/>
        <v>3.4739039252698705</v>
      </c>
      <c r="CX97" s="176">
        <f t="shared" si="490"/>
        <v>3.3085657620341489</v>
      </c>
      <c r="CY97" s="176">
        <f t="shared" si="490"/>
        <v>3.1510967594920509</v>
      </c>
      <c r="CZ97" s="176">
        <f t="shared" si="490"/>
        <v>0</v>
      </c>
      <c r="DA97" s="176">
        <f t="shared" si="490"/>
        <v>0</v>
      </c>
      <c r="DB97" s="176">
        <f t="shared" si="490"/>
        <v>0</v>
      </c>
      <c r="DC97" s="176">
        <f t="shared" si="490"/>
        <v>0</v>
      </c>
      <c r="DD97" s="176">
        <f t="shared" si="490"/>
        <v>0</v>
      </c>
      <c r="DE97" s="176">
        <f t="shared" si="490"/>
        <v>0</v>
      </c>
      <c r="DF97" s="176">
        <f t="shared" si="490"/>
        <v>0</v>
      </c>
      <c r="DG97" s="176">
        <f t="shared" si="490"/>
        <v>0</v>
      </c>
      <c r="DH97" s="176">
        <f t="shared" si="490"/>
        <v>0</v>
      </c>
      <c r="DI97" s="176">
        <f t="shared" si="490"/>
        <v>0</v>
      </c>
      <c r="DJ97" s="176">
        <f t="shared" si="490"/>
        <v>0</v>
      </c>
      <c r="DK97" s="176">
        <f t="shared" si="555"/>
        <v>0</v>
      </c>
      <c r="DL97" s="176">
        <f t="shared" si="555"/>
        <v>0</v>
      </c>
      <c r="DM97" s="176">
        <f t="shared" si="555"/>
        <v>0</v>
      </c>
      <c r="DN97" s="176">
        <f t="shared" si="555"/>
        <v>0</v>
      </c>
      <c r="DO97" s="176">
        <f t="shared" si="555"/>
        <v>0</v>
      </c>
      <c r="DP97" s="176">
        <f t="shared" si="555"/>
        <v>0</v>
      </c>
      <c r="DQ97" s="176">
        <f t="shared" si="555"/>
        <v>0</v>
      </c>
      <c r="DR97" s="176">
        <f t="shared" si="555"/>
        <v>0</v>
      </c>
      <c r="DS97" s="176">
        <f t="shared" si="555"/>
        <v>0</v>
      </c>
      <c r="DT97" s="187"/>
      <c r="DU97" s="176">
        <v>1</v>
      </c>
      <c r="DV97" s="176">
        <f t="shared" si="492"/>
        <v>9.8786392259162028</v>
      </c>
      <c r="DW97" s="176">
        <f t="shared" si="492"/>
        <v>9.4172845460584504</v>
      </c>
      <c r="DX97" s="176">
        <f t="shared" si="492"/>
        <v>8.9762154876004985</v>
      </c>
      <c r="DY97" s="176">
        <f t="shared" si="492"/>
        <v>8.5503482370110913</v>
      </c>
      <c r="DZ97" s="176">
        <f t="shared" si="492"/>
        <v>8.1431275317630103</v>
      </c>
      <c r="EA97" s="176">
        <f t="shared" si="492"/>
        <v>7.7578236893970036</v>
      </c>
      <c r="EB97" s="176">
        <f t="shared" si="492"/>
        <v>7.3880266466284521</v>
      </c>
      <c r="EC97" s="176">
        <f t="shared" si="492"/>
        <v>7.0355091730556758</v>
      </c>
      <c r="ED97" s="176">
        <f t="shared" si="492"/>
        <v>6.6995460004156095</v>
      </c>
      <c r="EE97" s="176">
        <f t="shared" si="492"/>
        <v>6.3801634038759323</v>
      </c>
      <c r="EF97" s="176">
        <f t="shared" si="493"/>
        <v>6.0760065021767851</v>
      </c>
      <c r="EG97" s="176">
        <f t="shared" si="493"/>
        <v>5.7868229851628046</v>
      </c>
      <c r="EH97" s="176">
        <f t="shared" si="493"/>
        <v>5.5114029666708566</v>
      </c>
      <c r="EI97" s="176">
        <f t="shared" si="493"/>
        <v>5.2490913820778902</v>
      </c>
      <c r="EJ97" s="176">
        <f t="shared" si="493"/>
        <v>4.9992643441289939</v>
      </c>
      <c r="EK97" s="176">
        <f t="shared" si="493"/>
        <v>0</v>
      </c>
      <c r="EL97" s="176">
        <f t="shared" si="493"/>
        <v>0</v>
      </c>
      <c r="EM97" s="176">
        <f t="shared" si="493"/>
        <v>0</v>
      </c>
      <c r="EN97" s="176">
        <f t="shared" si="493"/>
        <v>0</v>
      </c>
      <c r="EO97" s="176">
        <f t="shared" si="493"/>
        <v>0</v>
      </c>
      <c r="EP97" s="176">
        <f t="shared" si="493"/>
        <v>0</v>
      </c>
      <c r="EQ97" s="176">
        <f t="shared" si="493"/>
        <v>0</v>
      </c>
      <c r="ER97" s="176">
        <f t="shared" si="493"/>
        <v>0</v>
      </c>
      <c r="ES97" s="176">
        <f t="shared" si="493"/>
        <v>0</v>
      </c>
      <c r="ET97" s="176">
        <f t="shared" si="493"/>
        <v>0</v>
      </c>
      <c r="EU97" s="176">
        <f t="shared" si="493"/>
        <v>0</v>
      </c>
      <c r="EV97" s="176">
        <f t="shared" si="556"/>
        <v>0</v>
      </c>
      <c r="EW97" s="176">
        <f t="shared" si="556"/>
        <v>0</v>
      </c>
      <c r="EX97" s="176">
        <f t="shared" si="556"/>
        <v>0</v>
      </c>
      <c r="EY97" s="176">
        <f t="shared" si="556"/>
        <v>0</v>
      </c>
      <c r="EZ97" s="176">
        <f t="shared" si="556"/>
        <v>0</v>
      </c>
      <c r="FA97" s="176">
        <f t="shared" si="556"/>
        <v>0</v>
      </c>
      <c r="FB97" s="176">
        <f t="shared" si="556"/>
        <v>0</v>
      </c>
      <c r="FC97" s="176">
        <f t="shared" si="556"/>
        <v>0</v>
      </c>
      <c r="FD97" s="176">
        <f t="shared" si="556"/>
        <v>0</v>
      </c>
      <c r="FF97" s="176">
        <v>1</v>
      </c>
      <c r="FG97" s="176">
        <v>1</v>
      </c>
      <c r="FH97" s="176">
        <f t="shared" si="495"/>
        <v>5.9358283086487793</v>
      </c>
      <c r="FI97" s="176">
        <f t="shared" si="495"/>
        <v>5.6578171483765152</v>
      </c>
      <c r="FJ97" s="176">
        <f t="shared" si="495"/>
        <v>5.3893878714005892</v>
      </c>
      <c r="FK97" s="176">
        <f t="shared" si="495"/>
        <v>5.1327117373985462</v>
      </c>
      <c r="FL97" s="176">
        <f t="shared" si="495"/>
        <v>4.8898500670559484</v>
      </c>
      <c r="FM97" s="176">
        <f t="shared" si="495"/>
        <v>4.6567625199839098</v>
      </c>
      <c r="FN97" s="176">
        <f t="shared" si="495"/>
        <v>4.4345664942938479</v>
      </c>
      <c r="FO97" s="176">
        <f t="shared" si="495"/>
        <v>4.2228048446307254</v>
      </c>
      <c r="FP97" s="176">
        <f t="shared" si="495"/>
        <v>4.0214941325504112</v>
      </c>
      <c r="FQ97" s="176">
        <f t="shared" si="495"/>
        <v>3.8297803600136819</v>
      </c>
      <c r="FR97" s="176">
        <f t="shared" si="496"/>
        <v>3.6475044928790683</v>
      </c>
      <c r="FS97" s="176">
        <f t="shared" si="496"/>
        <v>3.4739039252698705</v>
      </c>
      <c r="FT97" s="176">
        <f t="shared" si="496"/>
        <v>3.3085657620341489</v>
      </c>
      <c r="FU97" s="176">
        <f t="shared" si="496"/>
        <v>3.1510967594920509</v>
      </c>
      <c r="FV97" s="176">
        <f t="shared" si="496"/>
        <v>3.0011223901369815</v>
      </c>
      <c r="FW97" s="176">
        <f t="shared" si="496"/>
        <v>0</v>
      </c>
      <c r="FX97" s="176">
        <f t="shared" si="496"/>
        <v>0</v>
      </c>
      <c r="FY97" s="176">
        <f t="shared" si="496"/>
        <v>0</v>
      </c>
      <c r="FZ97" s="176">
        <f t="shared" si="496"/>
        <v>0</v>
      </c>
      <c r="GA97" s="176">
        <f t="shared" si="496"/>
        <v>0</v>
      </c>
      <c r="GB97" s="176">
        <f t="shared" si="496"/>
        <v>0</v>
      </c>
      <c r="GC97" s="176">
        <f t="shared" si="496"/>
        <v>0</v>
      </c>
      <c r="GD97" s="176">
        <f t="shared" si="496"/>
        <v>0</v>
      </c>
      <c r="GE97" s="176">
        <f t="shared" si="496"/>
        <v>0</v>
      </c>
      <c r="GF97" s="176">
        <f t="shared" si="496"/>
        <v>0</v>
      </c>
      <c r="GG97" s="176">
        <f t="shared" si="496"/>
        <v>0</v>
      </c>
      <c r="GH97" s="176">
        <f t="shared" si="557"/>
        <v>0</v>
      </c>
      <c r="GI97" s="176">
        <f t="shared" si="557"/>
        <v>0</v>
      </c>
      <c r="GJ97" s="176">
        <f t="shared" si="557"/>
        <v>0</v>
      </c>
      <c r="GK97" s="176">
        <f t="shared" si="557"/>
        <v>0</v>
      </c>
      <c r="GL97" s="176">
        <f t="shared" si="557"/>
        <v>0</v>
      </c>
      <c r="GM97" s="176">
        <f t="shared" si="557"/>
        <v>0</v>
      </c>
      <c r="GN97" s="176">
        <f t="shared" si="557"/>
        <v>0</v>
      </c>
      <c r="GO97" s="176">
        <f t="shared" si="557"/>
        <v>0</v>
      </c>
      <c r="GP97" s="176">
        <f t="shared" si="557"/>
        <v>0</v>
      </c>
      <c r="GQ97" s="187"/>
      <c r="GR97" s="176">
        <v>1</v>
      </c>
      <c r="GS97" s="176">
        <v>1</v>
      </c>
      <c r="GT97" s="176">
        <f t="shared" si="498"/>
        <v>9.4172845460584504</v>
      </c>
      <c r="GU97" s="176">
        <f t="shared" si="498"/>
        <v>8.9762154876004985</v>
      </c>
      <c r="GV97" s="176">
        <f t="shared" si="498"/>
        <v>8.5503482370110913</v>
      </c>
      <c r="GW97" s="176">
        <f t="shared" si="498"/>
        <v>8.1431275317630103</v>
      </c>
      <c r="GX97" s="176">
        <f t="shared" si="498"/>
        <v>7.7578236893970036</v>
      </c>
      <c r="GY97" s="176">
        <f t="shared" si="498"/>
        <v>7.3880266466284521</v>
      </c>
      <c r="GZ97" s="176">
        <f t="shared" si="498"/>
        <v>7.0355091730556758</v>
      </c>
      <c r="HA97" s="176">
        <f t="shared" si="498"/>
        <v>6.6995460004156095</v>
      </c>
      <c r="HB97" s="176">
        <f t="shared" si="498"/>
        <v>6.3801634038759323</v>
      </c>
      <c r="HC97" s="176">
        <f t="shared" si="498"/>
        <v>6.0760065021767851</v>
      </c>
      <c r="HD97" s="176">
        <f t="shared" si="499"/>
        <v>5.7868229851628046</v>
      </c>
      <c r="HE97" s="176">
        <f t="shared" si="499"/>
        <v>5.5114029666708566</v>
      </c>
      <c r="HF97" s="176">
        <f t="shared" si="499"/>
        <v>5.2490913820778902</v>
      </c>
      <c r="HG97" s="176">
        <f t="shared" si="499"/>
        <v>4.9992643441289939</v>
      </c>
      <c r="HH97" s="176">
        <f t="shared" si="499"/>
        <v>4.7613276590711564</v>
      </c>
      <c r="HI97" s="176">
        <f t="shared" si="499"/>
        <v>0</v>
      </c>
      <c r="HJ97" s="176">
        <f t="shared" si="499"/>
        <v>0</v>
      </c>
      <c r="HK97" s="176">
        <f t="shared" si="499"/>
        <v>0</v>
      </c>
      <c r="HL97" s="176">
        <f t="shared" si="499"/>
        <v>0</v>
      </c>
      <c r="HM97" s="176">
        <f t="shared" si="499"/>
        <v>0</v>
      </c>
      <c r="HN97" s="176">
        <f t="shared" si="499"/>
        <v>0</v>
      </c>
      <c r="HO97" s="176">
        <f t="shared" si="499"/>
        <v>0</v>
      </c>
      <c r="HP97" s="176">
        <f t="shared" si="499"/>
        <v>0</v>
      </c>
      <c r="HQ97" s="176">
        <f t="shared" si="499"/>
        <v>0</v>
      </c>
      <c r="HR97" s="176">
        <f t="shared" si="499"/>
        <v>0</v>
      </c>
      <c r="HS97" s="176">
        <f t="shared" si="499"/>
        <v>0</v>
      </c>
      <c r="HT97" s="176">
        <f t="shared" si="558"/>
        <v>0</v>
      </c>
      <c r="HU97" s="176">
        <f t="shared" si="558"/>
        <v>0</v>
      </c>
      <c r="HV97" s="176">
        <f t="shared" si="558"/>
        <v>0</v>
      </c>
      <c r="HW97" s="176">
        <f t="shared" si="558"/>
        <v>0</v>
      </c>
      <c r="HX97" s="176">
        <f t="shared" si="558"/>
        <v>0</v>
      </c>
      <c r="HY97" s="176">
        <f t="shared" si="558"/>
        <v>0</v>
      </c>
      <c r="HZ97" s="176">
        <f t="shared" si="558"/>
        <v>0</v>
      </c>
      <c r="IA97" s="176">
        <f t="shared" si="558"/>
        <v>0</v>
      </c>
      <c r="IB97" s="176">
        <f t="shared" si="558"/>
        <v>0</v>
      </c>
      <c r="IC97" s="176"/>
      <c r="ID97" s="176"/>
    </row>
    <row r="98" spans="1:238" s="144" customFormat="1">
      <c r="A98" s="185" t="s">
        <v>183</v>
      </c>
      <c r="B98" s="226">
        <f t="shared" si="559"/>
        <v>79.121645941113769</v>
      </c>
      <c r="C98" s="329">
        <f t="shared" si="560"/>
        <v>125.52773005484293</v>
      </c>
      <c r="D98" s="331">
        <f t="shared" si="561"/>
        <v>204.64937599595669</v>
      </c>
      <c r="E98" s="227">
        <f t="shared" si="562"/>
        <v>0</v>
      </c>
      <c r="F98" s="228">
        <f t="shared" si="563"/>
        <v>0</v>
      </c>
      <c r="G98" s="227">
        <f t="shared" si="564"/>
        <v>0</v>
      </c>
      <c r="H98" s="228">
        <f t="shared" si="565"/>
        <v>0</v>
      </c>
      <c r="I98" s="227">
        <f t="shared" si="566"/>
        <v>79.121645941113769</v>
      </c>
      <c r="J98" s="176">
        <f t="shared" si="567"/>
        <v>125.52773005484293</v>
      </c>
      <c r="K98" s="228">
        <f t="shared" si="568"/>
        <v>204.64937599595669</v>
      </c>
      <c r="L98" s="227">
        <f t="shared" si="569"/>
        <v>63.297316752891021</v>
      </c>
      <c r="M98" s="176">
        <f t="shared" si="570"/>
        <v>100.42218404387435</v>
      </c>
      <c r="N98" s="228">
        <f t="shared" si="571"/>
        <v>163.71950079676537</v>
      </c>
      <c r="O98" s="330"/>
      <c r="P98" s="176">
        <f t="shared" ref="P98:AO98" si="572">IF(P$1&gt;VLOOKUP($A98,input,7,FALSE),0,IF(VLOOKUP($A98,input,2,FALSE)="R",(VLOOKUP($A98,input,5,FALSE)*VLOOKUP(P$1,CS_RATE,8,FALSE))/((1+Discount_Rate)^(P$1-1)),IF(VLOOKUP($A98,input,2,FALSE)="C",VLOOKUP($A98,input,5,FALSE)*VLOOKUP(P$1,CS_RATE,6,FALSE)/((1+Discount_Rate)^(P$1-1)),0)))</f>
        <v>7.2475639041511961</v>
      </c>
      <c r="Q98" s="176">
        <f t="shared" si="572"/>
        <v>6.9034328871508643</v>
      </c>
      <c r="R98" s="176">
        <f t="shared" si="572"/>
        <v>6.5810270378497346</v>
      </c>
      <c r="S98" s="176">
        <f t="shared" si="572"/>
        <v>6.2727972732000499</v>
      </c>
      <c r="T98" s="176">
        <f t="shared" si="572"/>
        <v>5.9751909009006541</v>
      </c>
      <c r="U98" s="176">
        <f t="shared" si="572"/>
        <v>5.69061518711578</v>
      </c>
      <c r="V98" s="176">
        <f t="shared" si="572"/>
        <v>5.4213555091272472</v>
      </c>
      <c r="W98" s="176">
        <f t="shared" si="572"/>
        <v>5.1629323591125971</v>
      </c>
      <c r="X98" s="176">
        <f t="shared" si="572"/>
        <v>4.9165845914997011</v>
      </c>
      <c r="Y98" s="176">
        <f t="shared" si="572"/>
        <v>4.6818053712210226</v>
      </c>
      <c r="Z98" s="176">
        <f t="shared" si="572"/>
        <v>4.458613060001543</v>
      </c>
      <c r="AA98" s="176">
        <f t="shared" si="572"/>
        <v>4.2460608339282127</v>
      </c>
      <c r="AB98" s="176">
        <f t="shared" si="572"/>
        <v>4.0439723725398364</v>
      </c>
      <c r="AC98" s="176">
        <f t="shared" si="572"/>
        <v>3.8515021780165957</v>
      </c>
      <c r="AD98" s="176">
        <f t="shared" si="572"/>
        <v>3.6681924752987305</v>
      </c>
      <c r="AE98" s="176">
        <f t="shared" si="572"/>
        <v>0</v>
      </c>
      <c r="AF98" s="176">
        <f t="shared" si="572"/>
        <v>0</v>
      </c>
      <c r="AG98" s="176">
        <f t="shared" si="572"/>
        <v>0</v>
      </c>
      <c r="AH98" s="176">
        <f t="shared" si="572"/>
        <v>0</v>
      </c>
      <c r="AI98" s="176">
        <f t="shared" si="572"/>
        <v>0</v>
      </c>
      <c r="AJ98" s="176">
        <f t="shared" si="572"/>
        <v>0</v>
      </c>
      <c r="AK98" s="176">
        <f t="shared" si="572"/>
        <v>0</v>
      </c>
      <c r="AL98" s="176">
        <f t="shared" si="572"/>
        <v>0</v>
      </c>
      <c r="AM98" s="176">
        <f t="shared" si="572"/>
        <v>0</v>
      </c>
      <c r="AN98" s="176">
        <f t="shared" si="572"/>
        <v>0</v>
      </c>
      <c r="AO98" s="176">
        <f t="shared" si="572"/>
        <v>0</v>
      </c>
      <c r="AP98" s="176">
        <f t="shared" si="553"/>
        <v>0</v>
      </c>
      <c r="AQ98" s="176">
        <f t="shared" si="553"/>
        <v>0</v>
      </c>
      <c r="AR98" s="176">
        <f t="shared" si="553"/>
        <v>0</v>
      </c>
      <c r="AS98" s="176">
        <f t="shared" si="553"/>
        <v>0</v>
      </c>
      <c r="AT98" s="176">
        <f t="shared" si="553"/>
        <v>0</v>
      </c>
      <c r="AU98" s="176">
        <f t="shared" si="553"/>
        <v>0</v>
      </c>
      <c r="AV98" s="176">
        <f t="shared" si="553"/>
        <v>0</v>
      </c>
      <c r="AW98" s="176">
        <f t="shared" si="553"/>
        <v>0</v>
      </c>
      <c r="AX98" s="176">
        <f t="shared" si="553"/>
        <v>0</v>
      </c>
      <c r="AY98" s="187"/>
      <c r="AZ98" s="176">
        <f t="shared" ref="AZ98:BY98" si="573">IF(AZ$1&gt;VLOOKUP($A98,input,7,FALSE),0,IF(VLOOKUP($A98,input,2,FALSE)="R",(VLOOKUP($A98,input,6,FALSE)*VLOOKUP(AZ$1,CS_RATE,9,FALSE))/((1+Discount_Rate)^(AZ$1-1)),IF(VLOOKUP($A98,input,2,FALSE)="C",VLOOKUP($A98,input,6,FALSE)*VLOOKUP(AZ$1,CS_RATE,7,FALSE)/((1+Discount_Rate)^(AZ$1-1)),0)))</f>
        <v>11.498373605531549</v>
      </c>
      <c r="BA98" s="176">
        <f t="shared" si="573"/>
        <v>10.952404359167966</v>
      </c>
      <c r="BB98" s="176">
        <f t="shared" si="573"/>
        <v>10.440902431499586</v>
      </c>
      <c r="BC98" s="176">
        <f t="shared" si="573"/>
        <v>9.9518910840788131</v>
      </c>
      <c r="BD98" s="176">
        <f t="shared" si="573"/>
        <v>9.4797339149470794</v>
      </c>
      <c r="BE98" s="176">
        <f t="shared" si="573"/>
        <v>9.028250089563338</v>
      </c>
      <c r="BF98" s="176">
        <f t="shared" si="573"/>
        <v>8.601065394766243</v>
      </c>
      <c r="BG98" s="176">
        <f t="shared" si="573"/>
        <v>8.19107302126198</v>
      </c>
      <c r="BH98" s="176">
        <f t="shared" si="573"/>
        <v>7.8002384309965107</v>
      </c>
      <c r="BI98" s="176">
        <f t="shared" si="573"/>
        <v>7.4277575221999141</v>
      </c>
      <c r="BJ98" s="176">
        <f t="shared" si="573"/>
        <v>7.0736594260363601</v>
      </c>
      <c r="BK98" s="176">
        <f t="shared" si="573"/>
        <v>6.7364419915438276</v>
      </c>
      <c r="BL98" s="176">
        <f t="shared" si="573"/>
        <v>6.4158254835500657</v>
      </c>
      <c r="BM98" s="176">
        <f t="shared" si="573"/>
        <v>6.1104685065263853</v>
      </c>
      <c r="BN98" s="176">
        <f t="shared" si="573"/>
        <v>5.819644793173314</v>
      </c>
      <c r="BO98" s="176">
        <f t="shared" si="573"/>
        <v>0</v>
      </c>
      <c r="BP98" s="176">
        <f t="shared" si="573"/>
        <v>0</v>
      </c>
      <c r="BQ98" s="176">
        <f t="shared" si="573"/>
        <v>0</v>
      </c>
      <c r="BR98" s="176">
        <f t="shared" si="573"/>
        <v>0</v>
      </c>
      <c r="BS98" s="176">
        <f t="shared" si="573"/>
        <v>0</v>
      </c>
      <c r="BT98" s="176">
        <f t="shared" si="573"/>
        <v>0</v>
      </c>
      <c r="BU98" s="176">
        <f t="shared" si="573"/>
        <v>0</v>
      </c>
      <c r="BV98" s="176">
        <f t="shared" si="573"/>
        <v>0</v>
      </c>
      <c r="BW98" s="176">
        <f t="shared" si="573"/>
        <v>0</v>
      </c>
      <c r="BX98" s="176">
        <f t="shared" si="573"/>
        <v>0</v>
      </c>
      <c r="BY98" s="176">
        <f t="shared" si="573"/>
        <v>0</v>
      </c>
      <c r="BZ98" s="176">
        <f t="shared" si="554"/>
        <v>0</v>
      </c>
      <c r="CA98" s="176">
        <f t="shared" si="554"/>
        <v>0</v>
      </c>
      <c r="CB98" s="176">
        <f t="shared" si="554"/>
        <v>0</v>
      </c>
      <c r="CC98" s="176">
        <f t="shared" si="554"/>
        <v>0</v>
      </c>
      <c r="CD98" s="176">
        <f t="shared" si="554"/>
        <v>0</v>
      </c>
      <c r="CE98" s="176">
        <f t="shared" si="554"/>
        <v>0</v>
      </c>
      <c r="CF98" s="176">
        <f t="shared" si="554"/>
        <v>0</v>
      </c>
      <c r="CG98" s="176">
        <f t="shared" si="554"/>
        <v>0</v>
      </c>
      <c r="CH98" s="176">
        <f t="shared" si="554"/>
        <v>0</v>
      </c>
      <c r="CJ98" s="176">
        <v>1</v>
      </c>
      <c r="CK98" s="176">
        <f t="shared" ref="CK98:DJ98" si="574">IF(CK$1-1&gt;VLOOKUP($A98,input,7,FALSE),0,IF(VLOOKUP($A98,input,2,FALSE)="R",(VLOOKUP($A98,input,19,FALSE)*VLOOKUP(CK$1,CS_RATE,8,FALSE))/((1+Discount_Rate)^(CK$1-1)),IF(VLOOKUP($A98,input,2,FALSE)="C",VLOOKUP($A98,input,19,FALSE)*VLOOKUP(CK$1,CS_RATE,6,FALSE)/((1+Discount_Rate)^(CK$1-1)),0)))</f>
        <v>6.9034328871508643</v>
      </c>
      <c r="CL98" s="176">
        <f t="shared" si="574"/>
        <v>6.5810270378497346</v>
      </c>
      <c r="CM98" s="176">
        <f t="shared" si="574"/>
        <v>6.2727972732000499</v>
      </c>
      <c r="CN98" s="176">
        <f t="shared" si="574"/>
        <v>5.9751909009006541</v>
      </c>
      <c r="CO98" s="176">
        <f t="shared" si="574"/>
        <v>5.69061518711578</v>
      </c>
      <c r="CP98" s="176">
        <f t="shared" si="574"/>
        <v>5.4213555091272472</v>
      </c>
      <c r="CQ98" s="176">
        <f t="shared" si="574"/>
        <v>5.1629323591125971</v>
      </c>
      <c r="CR98" s="176">
        <f t="shared" si="574"/>
        <v>4.9165845914997011</v>
      </c>
      <c r="CS98" s="176">
        <f t="shared" si="574"/>
        <v>4.6818053712210226</v>
      </c>
      <c r="CT98" s="176">
        <f t="shared" si="574"/>
        <v>4.458613060001543</v>
      </c>
      <c r="CU98" s="176">
        <f t="shared" si="574"/>
        <v>4.2460608339282127</v>
      </c>
      <c r="CV98" s="176">
        <f t="shared" si="574"/>
        <v>4.0439723725398364</v>
      </c>
      <c r="CW98" s="176">
        <f t="shared" si="574"/>
        <v>3.8515021780165957</v>
      </c>
      <c r="CX98" s="176">
        <f t="shared" si="574"/>
        <v>3.6681924752987305</v>
      </c>
      <c r="CY98" s="176">
        <f t="shared" si="574"/>
        <v>3.4936072768281439</v>
      </c>
      <c r="CZ98" s="176">
        <f t="shared" si="574"/>
        <v>0</v>
      </c>
      <c r="DA98" s="176">
        <f t="shared" si="574"/>
        <v>0</v>
      </c>
      <c r="DB98" s="176">
        <f t="shared" si="574"/>
        <v>0</v>
      </c>
      <c r="DC98" s="176">
        <f t="shared" si="574"/>
        <v>0</v>
      </c>
      <c r="DD98" s="176">
        <f t="shared" si="574"/>
        <v>0</v>
      </c>
      <c r="DE98" s="176">
        <f t="shared" si="574"/>
        <v>0</v>
      </c>
      <c r="DF98" s="176">
        <f t="shared" si="574"/>
        <v>0</v>
      </c>
      <c r="DG98" s="176">
        <f t="shared" si="574"/>
        <v>0</v>
      </c>
      <c r="DH98" s="176">
        <f t="shared" si="574"/>
        <v>0</v>
      </c>
      <c r="DI98" s="176">
        <f t="shared" si="574"/>
        <v>0</v>
      </c>
      <c r="DJ98" s="176">
        <f t="shared" si="574"/>
        <v>0</v>
      </c>
      <c r="DK98" s="176">
        <f t="shared" si="555"/>
        <v>0</v>
      </c>
      <c r="DL98" s="176">
        <f t="shared" si="555"/>
        <v>0</v>
      </c>
      <c r="DM98" s="176">
        <f t="shared" si="555"/>
        <v>0</v>
      </c>
      <c r="DN98" s="176">
        <f t="shared" si="555"/>
        <v>0</v>
      </c>
      <c r="DO98" s="176">
        <f t="shared" si="555"/>
        <v>0</v>
      </c>
      <c r="DP98" s="176">
        <f t="shared" si="555"/>
        <v>0</v>
      </c>
      <c r="DQ98" s="176">
        <f t="shared" si="555"/>
        <v>0</v>
      </c>
      <c r="DR98" s="176">
        <f t="shared" si="555"/>
        <v>0</v>
      </c>
      <c r="DS98" s="176">
        <f t="shared" si="555"/>
        <v>0</v>
      </c>
      <c r="DT98" s="187"/>
      <c r="DU98" s="176">
        <v>1</v>
      </c>
      <c r="DV98" s="176">
        <f t="shared" ref="DV98:EU98" si="575">IF(DV$1-1&gt;VLOOKUP($A98,input,7,FALSE),0,IF(VLOOKUP($A98,input,2,FALSE)="R",(VLOOKUP($A98,input,20,FALSE)*VLOOKUP(DV$1,CS_RATE,9,FALSE))/((1+Discount_Rate)^(DV$1-1)),IF(VLOOKUP($A98,input,2,FALSE)="C",VLOOKUP($A98,input,20,FALSE)*VLOOKUP(DV$1,CS_RATE,7,FALSE)/((1+Discount_Rate)^(DV$1-1)),0)))</f>
        <v>10.952404359167966</v>
      </c>
      <c r="DW98" s="176">
        <f t="shared" si="575"/>
        <v>10.440902431499586</v>
      </c>
      <c r="DX98" s="176">
        <f t="shared" si="575"/>
        <v>9.9518910840788131</v>
      </c>
      <c r="DY98" s="176">
        <f t="shared" si="575"/>
        <v>9.4797339149470794</v>
      </c>
      <c r="DZ98" s="176">
        <f t="shared" si="575"/>
        <v>9.028250089563338</v>
      </c>
      <c r="EA98" s="176">
        <f t="shared" si="575"/>
        <v>8.601065394766243</v>
      </c>
      <c r="EB98" s="176">
        <f t="shared" si="575"/>
        <v>8.19107302126198</v>
      </c>
      <c r="EC98" s="176">
        <f t="shared" si="575"/>
        <v>7.8002384309965107</v>
      </c>
      <c r="ED98" s="176">
        <f t="shared" si="575"/>
        <v>7.4277575221999141</v>
      </c>
      <c r="EE98" s="176">
        <f t="shared" si="575"/>
        <v>7.0736594260363601</v>
      </c>
      <c r="EF98" s="176">
        <f t="shared" si="575"/>
        <v>6.7364419915438276</v>
      </c>
      <c r="EG98" s="176">
        <f t="shared" si="575"/>
        <v>6.4158254835500657</v>
      </c>
      <c r="EH98" s="176">
        <f t="shared" si="575"/>
        <v>6.1104685065263853</v>
      </c>
      <c r="EI98" s="176">
        <f t="shared" si="575"/>
        <v>5.819644793173314</v>
      </c>
      <c r="EJ98" s="176">
        <f t="shared" si="575"/>
        <v>5.5426626424038838</v>
      </c>
      <c r="EK98" s="176">
        <f t="shared" si="575"/>
        <v>0</v>
      </c>
      <c r="EL98" s="176">
        <f t="shared" si="575"/>
        <v>0</v>
      </c>
      <c r="EM98" s="176">
        <f t="shared" si="575"/>
        <v>0</v>
      </c>
      <c r="EN98" s="176">
        <f t="shared" si="575"/>
        <v>0</v>
      </c>
      <c r="EO98" s="176">
        <f t="shared" si="575"/>
        <v>0</v>
      </c>
      <c r="EP98" s="176">
        <f t="shared" si="575"/>
        <v>0</v>
      </c>
      <c r="EQ98" s="176">
        <f t="shared" si="575"/>
        <v>0</v>
      </c>
      <c r="ER98" s="176">
        <f t="shared" si="575"/>
        <v>0</v>
      </c>
      <c r="ES98" s="176">
        <f t="shared" si="575"/>
        <v>0</v>
      </c>
      <c r="ET98" s="176">
        <f t="shared" si="575"/>
        <v>0</v>
      </c>
      <c r="EU98" s="176">
        <f t="shared" si="575"/>
        <v>0</v>
      </c>
      <c r="EV98" s="176">
        <f t="shared" si="556"/>
        <v>0</v>
      </c>
      <c r="EW98" s="176">
        <f t="shared" si="556"/>
        <v>0</v>
      </c>
      <c r="EX98" s="176">
        <f t="shared" si="556"/>
        <v>0</v>
      </c>
      <c r="EY98" s="176">
        <f t="shared" si="556"/>
        <v>0</v>
      </c>
      <c r="EZ98" s="176">
        <f t="shared" si="556"/>
        <v>0</v>
      </c>
      <c r="FA98" s="176">
        <f t="shared" si="556"/>
        <v>0</v>
      </c>
      <c r="FB98" s="176">
        <f t="shared" si="556"/>
        <v>0</v>
      </c>
      <c r="FC98" s="176">
        <f t="shared" si="556"/>
        <v>0</v>
      </c>
      <c r="FD98" s="176">
        <f t="shared" si="556"/>
        <v>0</v>
      </c>
      <c r="FF98" s="176">
        <v>1</v>
      </c>
      <c r="FG98" s="176">
        <v>1</v>
      </c>
      <c r="FH98" s="176">
        <f t="shared" ref="FH98:GG98" si="576">IF(FH$1-2&gt;VLOOKUP($A98,input,7,FALSE),0,IF(VLOOKUP($A98,input,2,FALSE)="R",(VLOOKUP($A98,input,33,FALSE)*VLOOKUP(FH$1,CS_RATE,8,FALSE))/((1+Discount_Rate)^(FH$1-1)),IF(VLOOKUP($A98,input,2,FALSE)="C",VLOOKUP($A98,input,33,FALSE)*VLOOKUP(FH$1,CS_RATE,6,FALSE)/((1+Discount_Rate)^(FH$1-1)),0)))</f>
        <v>6.5810270378497346</v>
      </c>
      <c r="FI98" s="176">
        <f t="shared" si="576"/>
        <v>6.2727972732000499</v>
      </c>
      <c r="FJ98" s="176">
        <f t="shared" si="576"/>
        <v>5.9751909009006541</v>
      </c>
      <c r="FK98" s="176">
        <f t="shared" si="576"/>
        <v>5.69061518711578</v>
      </c>
      <c r="FL98" s="176">
        <f t="shared" si="576"/>
        <v>5.4213555091272472</v>
      </c>
      <c r="FM98" s="176">
        <f t="shared" si="576"/>
        <v>5.1629323591125971</v>
      </c>
      <c r="FN98" s="176">
        <f t="shared" si="576"/>
        <v>4.9165845914997011</v>
      </c>
      <c r="FO98" s="176">
        <f t="shared" si="576"/>
        <v>4.6818053712210226</v>
      </c>
      <c r="FP98" s="176">
        <f t="shared" si="576"/>
        <v>4.458613060001543</v>
      </c>
      <c r="FQ98" s="176">
        <f t="shared" si="576"/>
        <v>4.2460608339282127</v>
      </c>
      <c r="FR98" s="176">
        <f t="shared" si="576"/>
        <v>4.0439723725398364</v>
      </c>
      <c r="FS98" s="176">
        <f t="shared" si="576"/>
        <v>3.8515021780165957</v>
      </c>
      <c r="FT98" s="176">
        <f t="shared" si="576"/>
        <v>3.6681924752987305</v>
      </c>
      <c r="FU98" s="176">
        <f t="shared" si="576"/>
        <v>3.4936072768281439</v>
      </c>
      <c r="FV98" s="176">
        <f t="shared" si="576"/>
        <v>3.327331345586654</v>
      </c>
      <c r="FW98" s="176">
        <f t="shared" si="576"/>
        <v>0</v>
      </c>
      <c r="FX98" s="176">
        <f t="shared" si="576"/>
        <v>0</v>
      </c>
      <c r="FY98" s="176">
        <f t="shared" si="576"/>
        <v>0</v>
      </c>
      <c r="FZ98" s="176">
        <f t="shared" si="576"/>
        <v>0</v>
      </c>
      <c r="GA98" s="176">
        <f t="shared" si="576"/>
        <v>0</v>
      </c>
      <c r="GB98" s="176">
        <f t="shared" si="576"/>
        <v>0</v>
      </c>
      <c r="GC98" s="176">
        <f t="shared" si="576"/>
        <v>0</v>
      </c>
      <c r="GD98" s="176">
        <f t="shared" si="576"/>
        <v>0</v>
      </c>
      <c r="GE98" s="176">
        <f t="shared" si="576"/>
        <v>0</v>
      </c>
      <c r="GF98" s="176">
        <f t="shared" si="576"/>
        <v>0</v>
      </c>
      <c r="GG98" s="176">
        <f t="shared" si="576"/>
        <v>0</v>
      </c>
      <c r="GH98" s="176">
        <f t="shared" si="557"/>
        <v>0</v>
      </c>
      <c r="GI98" s="176">
        <f t="shared" si="557"/>
        <v>0</v>
      </c>
      <c r="GJ98" s="176">
        <f t="shared" si="557"/>
        <v>0</v>
      </c>
      <c r="GK98" s="176">
        <f t="shared" si="557"/>
        <v>0</v>
      </c>
      <c r="GL98" s="176">
        <f t="shared" si="557"/>
        <v>0</v>
      </c>
      <c r="GM98" s="176">
        <f t="shared" si="557"/>
        <v>0</v>
      </c>
      <c r="GN98" s="176">
        <f t="shared" si="557"/>
        <v>0</v>
      </c>
      <c r="GO98" s="176">
        <f t="shared" si="557"/>
        <v>0</v>
      </c>
      <c r="GP98" s="176">
        <f t="shared" si="557"/>
        <v>0</v>
      </c>
      <c r="GQ98" s="187"/>
      <c r="GR98" s="176">
        <v>1</v>
      </c>
      <c r="GS98" s="176">
        <v>1</v>
      </c>
      <c r="GT98" s="176">
        <f t="shared" ref="GT98:HS98" si="577">IF(GT$1-2&gt;VLOOKUP($A98,input,7,FALSE),0,IF(VLOOKUP($A98,input,2,FALSE)="R",(VLOOKUP($A98,input,34,FALSE)*VLOOKUP(GT$1,CS_RATE,9,FALSE))/((1+Discount_Rate)^(GT$1-1)),IF(VLOOKUP($A98,input,2,FALSE)="C",VLOOKUP($A98,input,34,FALSE)*VLOOKUP(GT$1,CS_RATE,7,FALSE)/((1+Discount_Rate)^(GT$1-1)),0)))</f>
        <v>10.440902431499586</v>
      </c>
      <c r="GU98" s="176">
        <f t="shared" si="577"/>
        <v>9.9518910840788131</v>
      </c>
      <c r="GV98" s="176">
        <f t="shared" si="577"/>
        <v>9.4797339149470794</v>
      </c>
      <c r="GW98" s="176">
        <f t="shared" si="577"/>
        <v>9.028250089563338</v>
      </c>
      <c r="GX98" s="176">
        <f t="shared" si="577"/>
        <v>8.601065394766243</v>
      </c>
      <c r="GY98" s="176">
        <f t="shared" si="577"/>
        <v>8.19107302126198</v>
      </c>
      <c r="GZ98" s="176">
        <f t="shared" si="577"/>
        <v>7.8002384309965107</v>
      </c>
      <c r="HA98" s="176">
        <f t="shared" si="577"/>
        <v>7.4277575221999141</v>
      </c>
      <c r="HB98" s="176">
        <f t="shared" si="577"/>
        <v>7.0736594260363601</v>
      </c>
      <c r="HC98" s="176">
        <f t="shared" si="577"/>
        <v>6.7364419915438276</v>
      </c>
      <c r="HD98" s="176">
        <f t="shared" si="577"/>
        <v>6.4158254835500657</v>
      </c>
      <c r="HE98" s="176">
        <f t="shared" si="577"/>
        <v>6.1104685065263853</v>
      </c>
      <c r="HF98" s="176">
        <f t="shared" si="577"/>
        <v>5.819644793173314</v>
      </c>
      <c r="HG98" s="176">
        <f t="shared" si="577"/>
        <v>5.5426626424038838</v>
      </c>
      <c r="HH98" s="176">
        <f t="shared" si="577"/>
        <v>5.2788632741875867</v>
      </c>
      <c r="HI98" s="176">
        <f t="shared" si="577"/>
        <v>0</v>
      </c>
      <c r="HJ98" s="176">
        <f t="shared" si="577"/>
        <v>0</v>
      </c>
      <c r="HK98" s="176">
        <f t="shared" si="577"/>
        <v>0</v>
      </c>
      <c r="HL98" s="176">
        <f t="shared" si="577"/>
        <v>0</v>
      </c>
      <c r="HM98" s="176">
        <f t="shared" si="577"/>
        <v>0</v>
      </c>
      <c r="HN98" s="176">
        <f t="shared" si="577"/>
        <v>0</v>
      </c>
      <c r="HO98" s="176">
        <f t="shared" si="577"/>
        <v>0</v>
      </c>
      <c r="HP98" s="176">
        <f t="shared" si="577"/>
        <v>0</v>
      </c>
      <c r="HQ98" s="176">
        <f t="shared" si="577"/>
        <v>0</v>
      </c>
      <c r="HR98" s="176">
        <f t="shared" si="577"/>
        <v>0</v>
      </c>
      <c r="HS98" s="176">
        <f t="shared" si="577"/>
        <v>0</v>
      </c>
      <c r="HT98" s="176">
        <f t="shared" si="558"/>
        <v>0</v>
      </c>
      <c r="HU98" s="176">
        <f t="shared" si="558"/>
        <v>0</v>
      </c>
      <c r="HV98" s="176">
        <f t="shared" si="558"/>
        <v>0</v>
      </c>
      <c r="HW98" s="176">
        <f t="shared" si="558"/>
        <v>0</v>
      </c>
      <c r="HX98" s="176">
        <f t="shared" si="558"/>
        <v>0</v>
      </c>
      <c r="HY98" s="176">
        <f t="shared" si="558"/>
        <v>0</v>
      </c>
      <c r="HZ98" s="176">
        <f t="shared" si="558"/>
        <v>0</v>
      </c>
      <c r="IA98" s="176">
        <f t="shared" si="558"/>
        <v>0</v>
      </c>
      <c r="IB98" s="176">
        <f t="shared" si="558"/>
        <v>0</v>
      </c>
      <c r="IC98" s="176"/>
      <c r="ID98" s="176"/>
    </row>
    <row r="99" spans="1:238" s="144" customFormat="1">
      <c r="A99" s="185" t="s">
        <v>4</v>
      </c>
      <c r="B99" s="226">
        <f t="shared" si="475"/>
        <v>0</v>
      </c>
      <c r="C99" s="329">
        <f t="shared" si="476"/>
        <v>369241.47578125849</v>
      </c>
      <c r="D99" s="226">
        <f t="shared" si="225"/>
        <v>369241.47578125849</v>
      </c>
      <c r="E99" s="227">
        <f t="shared" si="477"/>
        <v>0</v>
      </c>
      <c r="F99" s="228">
        <f t="shared" si="478"/>
        <v>0</v>
      </c>
      <c r="G99" s="227">
        <f t="shared" si="479"/>
        <v>0</v>
      </c>
      <c r="H99" s="228">
        <f t="shared" si="480"/>
        <v>0</v>
      </c>
      <c r="I99" s="227">
        <f t="shared" si="226"/>
        <v>0</v>
      </c>
      <c r="J99" s="176">
        <f t="shared" si="227"/>
        <v>369241.47578125849</v>
      </c>
      <c r="K99" s="228">
        <f t="shared" si="228"/>
        <v>369241.47578125849</v>
      </c>
      <c r="L99" s="227">
        <f t="shared" si="481"/>
        <v>0</v>
      </c>
      <c r="M99" s="176">
        <f t="shared" si="482"/>
        <v>295393.18062500679</v>
      </c>
      <c r="N99" s="228">
        <f t="shared" si="229"/>
        <v>295393.18062500679</v>
      </c>
      <c r="O99" s="330"/>
      <c r="P99" s="176">
        <f t="shared" ref="P99:Y110" si="578">IF(P$1&gt;VLOOKUP($A99,input,7,FALSE),0,IF(VLOOKUP($A99,input,2,FALSE)="R",(VLOOKUP($A99,input,5,FALSE)*VLOOKUP(P$1,CS_RATE,8,FALSE))/((1+Discount_Rate)^(P$1-1)),IF(VLOOKUP($A99,input,2,FALSE)="C",VLOOKUP($A99,input,5,FALSE)*VLOOKUP(P$1,CS_RATE,6,FALSE)/((1+Discount_Rate)^(P$1-1)),0)))</f>
        <v>0</v>
      </c>
      <c r="Q99" s="176">
        <f t="shared" si="578"/>
        <v>0</v>
      </c>
      <c r="R99" s="176">
        <f t="shared" si="578"/>
        <v>0</v>
      </c>
      <c r="S99" s="176">
        <f t="shared" si="578"/>
        <v>0</v>
      </c>
      <c r="T99" s="176">
        <f t="shared" si="578"/>
        <v>0</v>
      </c>
      <c r="U99" s="176">
        <f t="shared" si="578"/>
        <v>0</v>
      </c>
      <c r="V99" s="176">
        <f t="shared" si="578"/>
        <v>0</v>
      </c>
      <c r="W99" s="176">
        <f t="shared" si="578"/>
        <v>0</v>
      </c>
      <c r="X99" s="176">
        <f t="shared" si="578"/>
        <v>0</v>
      </c>
      <c r="Y99" s="176">
        <f t="shared" si="578"/>
        <v>0</v>
      </c>
      <c r="Z99" s="176">
        <f t="shared" ref="Z99:AI110" si="579">IF(Z$1&gt;VLOOKUP($A99,input,7,FALSE),0,IF(VLOOKUP($A99,input,2,FALSE)="R",(VLOOKUP($A99,input,5,FALSE)*VLOOKUP(Z$1,CS_RATE,8,FALSE))/((1+Discount_Rate)^(Z$1-1)),IF(VLOOKUP($A99,input,2,FALSE)="C",VLOOKUP($A99,input,5,FALSE)*VLOOKUP(Z$1,CS_RATE,6,FALSE)/((1+Discount_Rate)^(Z$1-1)),0)))</f>
        <v>0</v>
      </c>
      <c r="AA99" s="176">
        <f t="shared" si="579"/>
        <v>0</v>
      </c>
      <c r="AB99" s="176">
        <f t="shared" si="579"/>
        <v>0</v>
      </c>
      <c r="AC99" s="176">
        <f t="shared" si="579"/>
        <v>0</v>
      </c>
      <c r="AD99" s="176">
        <f t="shared" si="579"/>
        <v>0</v>
      </c>
      <c r="AE99" s="176">
        <f t="shared" si="579"/>
        <v>0</v>
      </c>
      <c r="AF99" s="176">
        <f t="shared" si="579"/>
        <v>0</v>
      </c>
      <c r="AG99" s="176">
        <f t="shared" si="579"/>
        <v>0</v>
      </c>
      <c r="AH99" s="176">
        <f t="shared" si="579"/>
        <v>0</v>
      </c>
      <c r="AI99" s="176">
        <f t="shared" si="579"/>
        <v>0</v>
      </c>
      <c r="AJ99" s="176">
        <f t="shared" ref="AJ99:AX110" si="580">IF(AJ$1&gt;VLOOKUP($A99,input,7,FALSE),0,IF(VLOOKUP($A99,input,2,FALSE)="R",(VLOOKUP($A99,input,5,FALSE)*VLOOKUP(AJ$1,CS_RATE,8,FALSE))/((1+Discount_Rate)^(AJ$1-1)),IF(VLOOKUP($A99,input,2,FALSE)="C",VLOOKUP($A99,input,5,FALSE)*VLOOKUP(AJ$1,CS_RATE,6,FALSE)/((1+Discount_Rate)^(AJ$1-1)),0)))</f>
        <v>0</v>
      </c>
      <c r="AK99" s="176">
        <f t="shared" si="580"/>
        <v>0</v>
      </c>
      <c r="AL99" s="176">
        <f t="shared" si="580"/>
        <v>0</v>
      </c>
      <c r="AM99" s="176">
        <f t="shared" si="580"/>
        <v>0</v>
      </c>
      <c r="AN99" s="176">
        <f t="shared" si="580"/>
        <v>0</v>
      </c>
      <c r="AO99" s="176">
        <f t="shared" si="580"/>
        <v>0</v>
      </c>
      <c r="AP99" s="176">
        <f t="shared" si="580"/>
        <v>0</v>
      </c>
      <c r="AQ99" s="176">
        <f t="shared" si="580"/>
        <v>0</v>
      </c>
      <c r="AR99" s="176">
        <f t="shared" si="580"/>
        <v>0</v>
      </c>
      <c r="AS99" s="176">
        <f t="shared" si="580"/>
        <v>0</v>
      </c>
      <c r="AT99" s="176">
        <f t="shared" si="580"/>
        <v>0</v>
      </c>
      <c r="AU99" s="176">
        <f t="shared" si="580"/>
        <v>0</v>
      </c>
      <c r="AV99" s="176">
        <f t="shared" si="580"/>
        <v>0</v>
      </c>
      <c r="AW99" s="176">
        <f t="shared" si="580"/>
        <v>0</v>
      </c>
      <c r="AX99" s="176">
        <f t="shared" si="580"/>
        <v>0</v>
      </c>
      <c r="AY99" s="187"/>
      <c r="AZ99" s="176">
        <f t="shared" ref="AZ99:BI110" si="581">IF(AZ$1&gt;VLOOKUP($A99,input,7,FALSE),0,IF(VLOOKUP($A99,input,2,FALSE)="R",(VLOOKUP($A99,input,6,FALSE)*VLOOKUP(AZ$1,CS_RATE,9,FALSE))/((1+Discount_Rate)^(AZ$1-1)),IF(VLOOKUP($A99,input,2,FALSE)="C",VLOOKUP($A99,input,6,FALSE)*VLOOKUP(AZ$1,CS_RATE,7,FALSE)/((1+Discount_Rate)^(AZ$1-1)),0)))</f>
        <v>0.93552239612280597</v>
      </c>
      <c r="BA99" s="176">
        <f t="shared" si="581"/>
        <v>0.89110163931927788</v>
      </c>
      <c r="BB99" s="176">
        <f t="shared" si="581"/>
        <v>0.84948518768793135</v>
      </c>
      <c r="BC99" s="176">
        <f t="shared" si="581"/>
        <v>0.80969859845671666</v>
      </c>
      <c r="BD99" s="176">
        <f t="shared" si="581"/>
        <v>0.77128328674687752</v>
      </c>
      <c r="BE99" s="176">
        <f t="shared" si="581"/>
        <v>0.73454998474923727</v>
      </c>
      <c r="BF99" s="176">
        <f t="shared" si="581"/>
        <v>0.69979369112251844</v>
      </c>
      <c r="BG99" s="176">
        <f t="shared" si="581"/>
        <v>0.66643618676483551</v>
      </c>
      <c r="BH99" s="176">
        <f t="shared" si="581"/>
        <v>0.63463738417618676</v>
      </c>
      <c r="BI99" s="176">
        <f t="shared" si="581"/>
        <v>0.60433186060720512</v>
      </c>
      <c r="BJ99" s="176">
        <f t="shared" ref="BJ99:BS110" si="582">IF(BJ$1&gt;VLOOKUP($A99,input,7,FALSE),0,IF(VLOOKUP($A99,input,2,FALSE)="R",(VLOOKUP($A99,input,6,FALSE)*VLOOKUP(BJ$1,CS_RATE,9,FALSE))/((1+Discount_Rate)^(BJ$1-1)),IF(VLOOKUP($A99,input,2,FALSE)="C",VLOOKUP($A99,input,6,FALSE)*VLOOKUP(BJ$1,CS_RATE,7,FALSE)/((1+Discount_Rate)^(BJ$1-1)),0)))</f>
        <v>0.57552198620669959</v>
      </c>
      <c r="BK99" s="176">
        <f t="shared" si="582"/>
        <v>0.54808554404943022</v>
      </c>
      <c r="BL99" s="176">
        <f t="shared" si="582"/>
        <v>0.5219997745236814</v>
      </c>
      <c r="BM99" s="176">
        <f t="shared" si="582"/>
        <v>0.49715553997205891</v>
      </c>
      <c r="BN99" s="176">
        <f t="shared" si="582"/>
        <v>0.47349375035735097</v>
      </c>
      <c r="BO99" s="176">
        <f t="shared" si="582"/>
        <v>0.45095812799364487</v>
      </c>
      <c r="BP99" s="176">
        <f t="shared" si="582"/>
        <v>0.42949507369432477</v>
      </c>
      <c r="BQ99" s="176">
        <f t="shared" si="582"/>
        <v>0</v>
      </c>
      <c r="BR99" s="176">
        <f t="shared" si="582"/>
        <v>0</v>
      </c>
      <c r="BS99" s="176">
        <f t="shared" si="582"/>
        <v>0</v>
      </c>
      <c r="BT99" s="176">
        <f t="shared" ref="BT99:CH110" si="583">IF(BT$1&gt;VLOOKUP($A99,input,7,FALSE),0,IF(VLOOKUP($A99,input,2,FALSE)="R",(VLOOKUP($A99,input,6,FALSE)*VLOOKUP(BT$1,CS_RATE,9,FALSE))/((1+Discount_Rate)^(BT$1-1)),IF(VLOOKUP($A99,input,2,FALSE)="C",VLOOKUP($A99,input,6,FALSE)*VLOOKUP(BT$1,CS_RATE,7,FALSE)/((1+Discount_Rate)^(BT$1-1)),0)))</f>
        <v>0</v>
      </c>
      <c r="BU99" s="176">
        <f t="shared" si="583"/>
        <v>0</v>
      </c>
      <c r="BV99" s="176">
        <f t="shared" si="583"/>
        <v>0</v>
      </c>
      <c r="BW99" s="176">
        <f t="shared" si="583"/>
        <v>0</v>
      </c>
      <c r="BX99" s="176">
        <f t="shared" si="583"/>
        <v>0</v>
      </c>
      <c r="BY99" s="176">
        <f t="shared" si="583"/>
        <v>0</v>
      </c>
      <c r="BZ99" s="176">
        <f t="shared" si="583"/>
        <v>0</v>
      </c>
      <c r="CA99" s="176">
        <f t="shared" si="583"/>
        <v>0</v>
      </c>
      <c r="CB99" s="176">
        <f t="shared" si="583"/>
        <v>0</v>
      </c>
      <c r="CC99" s="176">
        <f t="shared" si="583"/>
        <v>0</v>
      </c>
      <c r="CD99" s="176">
        <f t="shared" si="583"/>
        <v>0</v>
      </c>
      <c r="CE99" s="176">
        <f t="shared" si="583"/>
        <v>0</v>
      </c>
      <c r="CF99" s="176">
        <f t="shared" si="583"/>
        <v>0</v>
      </c>
      <c r="CG99" s="176">
        <f t="shared" si="583"/>
        <v>0</v>
      </c>
      <c r="CH99" s="176">
        <f t="shared" si="583"/>
        <v>0</v>
      </c>
      <c r="CJ99" s="176">
        <v>0</v>
      </c>
      <c r="CK99" s="176">
        <f t="shared" ref="CK99:CT110" si="584">IF(CK$1-1&gt;VLOOKUP($A99,input,7,FALSE),0,IF(VLOOKUP($A99,input,2,FALSE)="R",(VLOOKUP($A99,input,19,FALSE)*VLOOKUP(CK$1,CS_RATE,8,FALSE))/((1+Discount_Rate)^(CK$1-1)),IF(VLOOKUP($A99,input,2,FALSE)="C",VLOOKUP($A99,input,19,FALSE)*VLOOKUP(CK$1,CS_RATE,6,FALSE)/((1+Discount_Rate)^(CK$1-1)),0)))</f>
        <v>0</v>
      </c>
      <c r="CL99" s="176">
        <f t="shared" si="584"/>
        <v>0</v>
      </c>
      <c r="CM99" s="176">
        <f t="shared" si="584"/>
        <v>0</v>
      </c>
      <c r="CN99" s="176">
        <f t="shared" si="584"/>
        <v>0</v>
      </c>
      <c r="CO99" s="176">
        <f t="shared" si="584"/>
        <v>0</v>
      </c>
      <c r="CP99" s="176">
        <f t="shared" si="584"/>
        <v>0</v>
      </c>
      <c r="CQ99" s="176">
        <f t="shared" si="584"/>
        <v>0</v>
      </c>
      <c r="CR99" s="176">
        <f t="shared" si="584"/>
        <v>0</v>
      </c>
      <c r="CS99" s="176">
        <f t="shared" si="584"/>
        <v>0</v>
      </c>
      <c r="CT99" s="176">
        <f t="shared" si="584"/>
        <v>0</v>
      </c>
      <c r="CU99" s="176">
        <f t="shared" ref="CU99:DD110" si="585">IF(CU$1-1&gt;VLOOKUP($A99,input,7,FALSE),0,IF(VLOOKUP($A99,input,2,FALSE)="R",(VLOOKUP($A99,input,19,FALSE)*VLOOKUP(CU$1,CS_RATE,8,FALSE))/((1+Discount_Rate)^(CU$1-1)),IF(VLOOKUP($A99,input,2,FALSE)="C",VLOOKUP($A99,input,19,FALSE)*VLOOKUP(CU$1,CS_RATE,6,FALSE)/((1+Discount_Rate)^(CU$1-1)),0)))</f>
        <v>0</v>
      </c>
      <c r="CV99" s="176">
        <f t="shared" si="585"/>
        <v>0</v>
      </c>
      <c r="CW99" s="176">
        <f t="shared" si="585"/>
        <v>0</v>
      </c>
      <c r="CX99" s="176">
        <f t="shared" si="585"/>
        <v>0</v>
      </c>
      <c r="CY99" s="176">
        <f t="shared" si="585"/>
        <v>0</v>
      </c>
      <c r="CZ99" s="176">
        <f t="shared" si="585"/>
        <v>0</v>
      </c>
      <c r="DA99" s="176">
        <f t="shared" si="585"/>
        <v>0</v>
      </c>
      <c r="DB99" s="176">
        <f t="shared" si="585"/>
        <v>0</v>
      </c>
      <c r="DC99" s="176">
        <f t="shared" si="585"/>
        <v>0</v>
      </c>
      <c r="DD99" s="176">
        <f t="shared" si="585"/>
        <v>0</v>
      </c>
      <c r="DE99" s="176">
        <f t="shared" ref="DE99:DS110" si="586">IF(DE$1-1&gt;VLOOKUP($A99,input,7,FALSE),0,IF(VLOOKUP($A99,input,2,FALSE)="R",(VLOOKUP($A99,input,19,FALSE)*VLOOKUP(DE$1,CS_RATE,8,FALSE))/((1+Discount_Rate)^(DE$1-1)),IF(VLOOKUP($A99,input,2,FALSE)="C",VLOOKUP($A99,input,19,FALSE)*VLOOKUP(DE$1,CS_RATE,6,FALSE)/((1+Discount_Rate)^(DE$1-1)),0)))</f>
        <v>0</v>
      </c>
      <c r="DF99" s="176">
        <f t="shared" si="586"/>
        <v>0</v>
      </c>
      <c r="DG99" s="176">
        <f t="shared" si="586"/>
        <v>0</v>
      </c>
      <c r="DH99" s="176">
        <f t="shared" si="586"/>
        <v>0</v>
      </c>
      <c r="DI99" s="176">
        <f t="shared" si="586"/>
        <v>0</v>
      </c>
      <c r="DJ99" s="176">
        <f t="shared" si="586"/>
        <v>0</v>
      </c>
      <c r="DK99" s="176">
        <f t="shared" si="586"/>
        <v>0</v>
      </c>
      <c r="DL99" s="176">
        <f t="shared" si="586"/>
        <v>0</v>
      </c>
      <c r="DM99" s="176">
        <f t="shared" si="586"/>
        <v>0</v>
      </c>
      <c r="DN99" s="176">
        <f t="shared" si="586"/>
        <v>0</v>
      </c>
      <c r="DO99" s="176">
        <f t="shared" si="586"/>
        <v>0</v>
      </c>
      <c r="DP99" s="176">
        <f t="shared" si="586"/>
        <v>0</v>
      </c>
      <c r="DQ99" s="176">
        <f t="shared" si="586"/>
        <v>0</v>
      </c>
      <c r="DR99" s="176">
        <f t="shared" si="586"/>
        <v>0</v>
      </c>
      <c r="DS99" s="176">
        <f t="shared" si="586"/>
        <v>0</v>
      </c>
      <c r="DT99" s="187"/>
      <c r="DU99" s="176">
        <v>0</v>
      </c>
      <c r="DV99" s="176">
        <f t="shared" ref="DV99:EE110" si="587">IF(DV$1-1&gt;VLOOKUP($A99,input,7,FALSE),0,IF(VLOOKUP($A99,input,2,FALSE)="R",(VLOOKUP($A99,input,20,FALSE)*VLOOKUP(DV$1,CS_RATE,9,FALSE))/((1+Discount_Rate)^(DV$1-1)),IF(VLOOKUP($A99,input,2,FALSE)="C",VLOOKUP($A99,input,20,FALSE)*VLOOKUP(DV$1,CS_RATE,7,FALSE)/((1+Discount_Rate)^(DV$1-1)),0)))</f>
        <v>0.89110163931927788</v>
      </c>
      <c r="DW99" s="176">
        <f t="shared" si="587"/>
        <v>0.84948518768793135</v>
      </c>
      <c r="DX99" s="176">
        <f t="shared" si="587"/>
        <v>0.80969859845671666</v>
      </c>
      <c r="DY99" s="176">
        <f t="shared" si="587"/>
        <v>0.77128328674687752</v>
      </c>
      <c r="DZ99" s="176">
        <f t="shared" si="587"/>
        <v>0.73454998474923727</v>
      </c>
      <c r="EA99" s="176">
        <f t="shared" si="587"/>
        <v>0.69979369112251844</v>
      </c>
      <c r="EB99" s="176">
        <f t="shared" si="587"/>
        <v>0.66643618676483551</v>
      </c>
      <c r="EC99" s="176">
        <f t="shared" si="587"/>
        <v>0.63463738417618676</v>
      </c>
      <c r="ED99" s="176">
        <f t="shared" si="587"/>
        <v>0.60433186060720512</v>
      </c>
      <c r="EE99" s="176">
        <f t="shared" si="587"/>
        <v>0.57552198620669959</v>
      </c>
      <c r="EF99" s="176">
        <f t="shared" ref="EF99:EO110" si="588">IF(EF$1-1&gt;VLOOKUP($A99,input,7,FALSE),0,IF(VLOOKUP($A99,input,2,FALSE)="R",(VLOOKUP($A99,input,20,FALSE)*VLOOKUP(EF$1,CS_RATE,9,FALSE))/((1+Discount_Rate)^(EF$1-1)),IF(VLOOKUP($A99,input,2,FALSE)="C",VLOOKUP($A99,input,20,FALSE)*VLOOKUP(EF$1,CS_RATE,7,FALSE)/((1+Discount_Rate)^(EF$1-1)),0)))</f>
        <v>0.54808554404943022</v>
      </c>
      <c r="EG99" s="176">
        <f t="shared" si="588"/>
        <v>0.5219997745236814</v>
      </c>
      <c r="EH99" s="176">
        <f t="shared" si="588"/>
        <v>0.49715553997205891</v>
      </c>
      <c r="EI99" s="176">
        <f t="shared" si="588"/>
        <v>0.47349375035735097</v>
      </c>
      <c r="EJ99" s="176">
        <f t="shared" si="588"/>
        <v>0.45095812799364487</v>
      </c>
      <c r="EK99" s="176">
        <f t="shared" si="588"/>
        <v>0.42949507369432477</v>
      </c>
      <c r="EL99" s="176">
        <f t="shared" si="588"/>
        <v>0.40905353929066562</v>
      </c>
      <c r="EM99" s="176">
        <f t="shared" si="588"/>
        <v>0</v>
      </c>
      <c r="EN99" s="176">
        <f t="shared" si="588"/>
        <v>0</v>
      </c>
      <c r="EO99" s="176">
        <f t="shared" si="588"/>
        <v>0</v>
      </c>
      <c r="EP99" s="176">
        <f t="shared" ref="EP99:FD110" si="589">IF(EP$1-1&gt;VLOOKUP($A99,input,7,FALSE),0,IF(VLOOKUP($A99,input,2,FALSE)="R",(VLOOKUP($A99,input,20,FALSE)*VLOOKUP(EP$1,CS_RATE,9,FALSE))/((1+Discount_Rate)^(EP$1-1)),IF(VLOOKUP($A99,input,2,FALSE)="C",VLOOKUP($A99,input,20,FALSE)*VLOOKUP(EP$1,CS_RATE,7,FALSE)/((1+Discount_Rate)^(EP$1-1)),0)))</f>
        <v>0</v>
      </c>
      <c r="EQ99" s="176">
        <f t="shared" si="589"/>
        <v>0</v>
      </c>
      <c r="ER99" s="176">
        <f t="shared" si="589"/>
        <v>0</v>
      </c>
      <c r="ES99" s="176">
        <f t="shared" si="589"/>
        <v>0</v>
      </c>
      <c r="ET99" s="176">
        <f t="shared" si="589"/>
        <v>0</v>
      </c>
      <c r="EU99" s="176">
        <f t="shared" si="589"/>
        <v>0</v>
      </c>
      <c r="EV99" s="176">
        <f t="shared" si="589"/>
        <v>0</v>
      </c>
      <c r="EW99" s="176">
        <f t="shared" si="589"/>
        <v>0</v>
      </c>
      <c r="EX99" s="176">
        <f t="shared" si="589"/>
        <v>0</v>
      </c>
      <c r="EY99" s="176">
        <f t="shared" si="589"/>
        <v>0</v>
      </c>
      <c r="EZ99" s="176">
        <f t="shared" si="589"/>
        <v>0</v>
      </c>
      <c r="FA99" s="176">
        <f t="shared" si="589"/>
        <v>0</v>
      </c>
      <c r="FB99" s="176">
        <f t="shared" si="589"/>
        <v>0</v>
      </c>
      <c r="FC99" s="176">
        <f t="shared" si="589"/>
        <v>0</v>
      </c>
      <c r="FD99" s="176">
        <f t="shared" si="589"/>
        <v>0</v>
      </c>
      <c r="FF99" s="176">
        <v>0</v>
      </c>
      <c r="FG99" s="176">
        <v>0</v>
      </c>
      <c r="FH99" s="176">
        <f t="shared" ref="FH99:FQ110" si="590">IF(FH$1-2&gt;VLOOKUP($A99,input,7,FALSE),0,IF(VLOOKUP($A99,input,2,FALSE)="R",(VLOOKUP($A99,input,33,FALSE)*VLOOKUP(FH$1,CS_RATE,8,FALSE))/((1+Discount_Rate)^(FH$1-1)),IF(VLOOKUP($A99,input,2,FALSE)="C",VLOOKUP($A99,input,33,FALSE)*VLOOKUP(FH$1,CS_RATE,6,FALSE)/((1+Discount_Rate)^(FH$1-1)),0)))</f>
        <v>0</v>
      </c>
      <c r="FI99" s="176">
        <f t="shared" si="590"/>
        <v>0</v>
      </c>
      <c r="FJ99" s="176">
        <f t="shared" si="590"/>
        <v>0</v>
      </c>
      <c r="FK99" s="176">
        <f t="shared" si="590"/>
        <v>0</v>
      </c>
      <c r="FL99" s="176">
        <f t="shared" si="590"/>
        <v>0</v>
      </c>
      <c r="FM99" s="176">
        <f t="shared" si="590"/>
        <v>0</v>
      </c>
      <c r="FN99" s="176">
        <f t="shared" si="590"/>
        <v>0</v>
      </c>
      <c r="FO99" s="176">
        <f t="shared" si="590"/>
        <v>0</v>
      </c>
      <c r="FP99" s="176">
        <f t="shared" si="590"/>
        <v>0</v>
      </c>
      <c r="FQ99" s="176">
        <f t="shared" si="590"/>
        <v>0</v>
      </c>
      <c r="FR99" s="176">
        <f t="shared" ref="FR99:GA110" si="591">IF(FR$1-2&gt;VLOOKUP($A99,input,7,FALSE),0,IF(VLOOKUP($A99,input,2,FALSE)="R",(VLOOKUP($A99,input,33,FALSE)*VLOOKUP(FR$1,CS_RATE,8,FALSE))/((1+Discount_Rate)^(FR$1-1)),IF(VLOOKUP($A99,input,2,FALSE)="C",VLOOKUP($A99,input,33,FALSE)*VLOOKUP(FR$1,CS_RATE,6,FALSE)/((1+Discount_Rate)^(FR$1-1)),0)))</f>
        <v>0</v>
      </c>
      <c r="FS99" s="176">
        <f t="shared" si="591"/>
        <v>0</v>
      </c>
      <c r="FT99" s="176">
        <f t="shared" si="591"/>
        <v>0</v>
      </c>
      <c r="FU99" s="176">
        <f t="shared" si="591"/>
        <v>0</v>
      </c>
      <c r="FV99" s="176">
        <f t="shared" si="591"/>
        <v>0</v>
      </c>
      <c r="FW99" s="176">
        <f t="shared" si="591"/>
        <v>0</v>
      </c>
      <c r="FX99" s="176">
        <f t="shared" si="591"/>
        <v>0</v>
      </c>
      <c r="FY99" s="176">
        <f t="shared" si="591"/>
        <v>0</v>
      </c>
      <c r="FZ99" s="176">
        <f t="shared" si="591"/>
        <v>0</v>
      </c>
      <c r="GA99" s="176">
        <f t="shared" si="591"/>
        <v>0</v>
      </c>
      <c r="GB99" s="176">
        <f t="shared" ref="GB99:GP110" si="592">IF(GB$1-2&gt;VLOOKUP($A99,input,7,FALSE),0,IF(VLOOKUP($A99,input,2,FALSE)="R",(VLOOKUP($A99,input,33,FALSE)*VLOOKUP(GB$1,CS_RATE,8,FALSE))/((1+Discount_Rate)^(GB$1-1)),IF(VLOOKUP($A99,input,2,FALSE)="C",VLOOKUP($A99,input,33,FALSE)*VLOOKUP(GB$1,CS_RATE,6,FALSE)/((1+Discount_Rate)^(GB$1-1)),0)))</f>
        <v>0</v>
      </c>
      <c r="GC99" s="176">
        <f t="shared" si="592"/>
        <v>0</v>
      </c>
      <c r="GD99" s="176">
        <f t="shared" si="592"/>
        <v>0</v>
      </c>
      <c r="GE99" s="176">
        <f t="shared" si="592"/>
        <v>0</v>
      </c>
      <c r="GF99" s="176">
        <f t="shared" si="592"/>
        <v>0</v>
      </c>
      <c r="GG99" s="176">
        <f t="shared" si="592"/>
        <v>0</v>
      </c>
      <c r="GH99" s="176">
        <f t="shared" si="592"/>
        <v>0</v>
      </c>
      <c r="GI99" s="176">
        <f t="shared" si="592"/>
        <v>0</v>
      </c>
      <c r="GJ99" s="176">
        <f t="shared" si="592"/>
        <v>0</v>
      </c>
      <c r="GK99" s="176">
        <f t="shared" si="592"/>
        <v>0</v>
      </c>
      <c r="GL99" s="176">
        <f t="shared" si="592"/>
        <v>0</v>
      </c>
      <c r="GM99" s="176">
        <f t="shared" si="592"/>
        <v>0</v>
      </c>
      <c r="GN99" s="176">
        <f t="shared" si="592"/>
        <v>0</v>
      </c>
      <c r="GO99" s="176">
        <f t="shared" si="592"/>
        <v>0</v>
      </c>
      <c r="GP99" s="176">
        <f t="shared" si="592"/>
        <v>0</v>
      </c>
      <c r="GQ99" s="187"/>
      <c r="GR99" s="176">
        <v>0</v>
      </c>
      <c r="GS99" s="176">
        <v>0</v>
      </c>
      <c r="GT99" s="176">
        <f t="shared" ref="GT99:HC110" si="593">IF(GT$1-2&gt;VLOOKUP($A99,input,7,FALSE),0,IF(VLOOKUP($A99,input,2,FALSE)="R",(VLOOKUP($A99,input,34,FALSE)*VLOOKUP(GT$1,CS_RATE,9,FALSE))/((1+Discount_Rate)^(GT$1-1)),IF(VLOOKUP($A99,input,2,FALSE)="C",VLOOKUP($A99,input,34,FALSE)*VLOOKUP(GT$1,CS_RATE,7,FALSE)/((1+Discount_Rate)^(GT$1-1)),0)))</f>
        <v>0.84948518768793135</v>
      </c>
      <c r="GU99" s="176">
        <f t="shared" si="593"/>
        <v>0.80969859845671666</v>
      </c>
      <c r="GV99" s="176">
        <f t="shared" si="593"/>
        <v>0.77128328674687752</v>
      </c>
      <c r="GW99" s="176">
        <f t="shared" si="593"/>
        <v>0.73454998474923727</v>
      </c>
      <c r="GX99" s="176">
        <f t="shared" si="593"/>
        <v>0.69979369112251844</v>
      </c>
      <c r="GY99" s="176">
        <f t="shared" si="593"/>
        <v>0.66643618676483551</v>
      </c>
      <c r="GZ99" s="176">
        <f t="shared" si="593"/>
        <v>0.63463738417618676</v>
      </c>
      <c r="HA99" s="176">
        <f t="shared" si="593"/>
        <v>0.60433186060720512</v>
      </c>
      <c r="HB99" s="176">
        <f t="shared" si="593"/>
        <v>0.57552198620669959</v>
      </c>
      <c r="HC99" s="176">
        <f t="shared" si="593"/>
        <v>0.54808554404943022</v>
      </c>
      <c r="HD99" s="176">
        <f t="shared" ref="HD99:HM110" si="594">IF(HD$1-2&gt;VLOOKUP($A99,input,7,FALSE),0,IF(VLOOKUP($A99,input,2,FALSE)="R",(VLOOKUP($A99,input,34,FALSE)*VLOOKUP(HD$1,CS_RATE,9,FALSE))/((1+Discount_Rate)^(HD$1-1)),IF(VLOOKUP($A99,input,2,FALSE)="C",VLOOKUP($A99,input,34,FALSE)*VLOOKUP(HD$1,CS_RATE,7,FALSE)/((1+Discount_Rate)^(HD$1-1)),0)))</f>
        <v>0.5219997745236814</v>
      </c>
      <c r="HE99" s="176">
        <f t="shared" si="594"/>
        <v>0.49715553997205891</v>
      </c>
      <c r="HF99" s="176">
        <f t="shared" si="594"/>
        <v>0.47349375035735097</v>
      </c>
      <c r="HG99" s="176">
        <f t="shared" si="594"/>
        <v>0.45095812799364487</v>
      </c>
      <c r="HH99" s="176">
        <f t="shared" si="594"/>
        <v>0.42949507369432477</v>
      </c>
      <c r="HI99" s="176">
        <f t="shared" si="594"/>
        <v>0.40905353929066562</v>
      </c>
      <c r="HJ99" s="176">
        <f t="shared" si="594"/>
        <v>0.38958490621782205</v>
      </c>
      <c r="HK99" s="176">
        <f t="shared" si="594"/>
        <v>0</v>
      </c>
      <c r="HL99" s="176">
        <f t="shared" si="594"/>
        <v>0</v>
      </c>
      <c r="HM99" s="176">
        <f t="shared" si="594"/>
        <v>0</v>
      </c>
      <c r="HN99" s="176">
        <f t="shared" ref="HN99:IB110" si="595">IF(HN$1-2&gt;VLOOKUP($A99,input,7,FALSE),0,IF(VLOOKUP($A99,input,2,FALSE)="R",(VLOOKUP($A99,input,34,FALSE)*VLOOKUP(HN$1,CS_RATE,9,FALSE))/((1+Discount_Rate)^(HN$1-1)),IF(VLOOKUP($A99,input,2,FALSE)="C",VLOOKUP($A99,input,34,FALSE)*VLOOKUP(HN$1,CS_RATE,7,FALSE)/((1+Discount_Rate)^(HN$1-1)),0)))</f>
        <v>0</v>
      </c>
      <c r="HO99" s="176">
        <f t="shared" si="595"/>
        <v>0</v>
      </c>
      <c r="HP99" s="176">
        <f t="shared" si="595"/>
        <v>0</v>
      </c>
      <c r="HQ99" s="176">
        <f t="shared" si="595"/>
        <v>0</v>
      </c>
      <c r="HR99" s="176">
        <f t="shared" si="595"/>
        <v>0</v>
      </c>
      <c r="HS99" s="176">
        <f t="shared" si="595"/>
        <v>0</v>
      </c>
      <c r="HT99" s="176">
        <f t="shared" si="595"/>
        <v>0</v>
      </c>
      <c r="HU99" s="176">
        <f t="shared" si="595"/>
        <v>0</v>
      </c>
      <c r="HV99" s="176">
        <f t="shared" si="595"/>
        <v>0</v>
      </c>
      <c r="HW99" s="176">
        <f t="shared" si="595"/>
        <v>0</v>
      </c>
      <c r="HX99" s="176">
        <f t="shared" si="595"/>
        <v>0</v>
      </c>
      <c r="HY99" s="176">
        <f t="shared" si="595"/>
        <v>0</v>
      </c>
      <c r="HZ99" s="176">
        <f t="shared" si="595"/>
        <v>0</v>
      </c>
      <c r="IA99" s="176">
        <f t="shared" si="595"/>
        <v>0</v>
      </c>
      <c r="IB99" s="176">
        <f t="shared" si="595"/>
        <v>0</v>
      </c>
      <c r="IC99" s="176"/>
      <c r="ID99" s="176"/>
    </row>
    <row r="100" spans="1:238" s="144" customFormat="1">
      <c r="A100" s="185" t="s">
        <v>5</v>
      </c>
      <c r="B100" s="226">
        <f t="shared" si="475"/>
        <v>3772.2235951432604</v>
      </c>
      <c r="C100" s="329">
        <f t="shared" si="476"/>
        <v>3095.5302380542175</v>
      </c>
      <c r="D100" s="331">
        <f t="shared" si="225"/>
        <v>6867.7538331974774</v>
      </c>
      <c r="E100" s="227">
        <f t="shared" si="477"/>
        <v>0</v>
      </c>
      <c r="F100" s="228">
        <f t="shared" si="478"/>
        <v>0</v>
      </c>
      <c r="G100" s="227">
        <f t="shared" si="479"/>
        <v>0</v>
      </c>
      <c r="H100" s="228">
        <f t="shared" si="480"/>
        <v>0</v>
      </c>
      <c r="I100" s="227">
        <f t="shared" si="226"/>
        <v>3772.2235951432604</v>
      </c>
      <c r="J100" s="176">
        <f t="shared" si="227"/>
        <v>3095.5302380542175</v>
      </c>
      <c r="K100" s="228">
        <f t="shared" si="228"/>
        <v>6867.7538331974774</v>
      </c>
      <c r="L100" s="227">
        <f t="shared" si="481"/>
        <v>3017.7788761146085</v>
      </c>
      <c r="M100" s="176">
        <f t="shared" si="482"/>
        <v>2476.4241904433743</v>
      </c>
      <c r="N100" s="228">
        <f t="shared" si="229"/>
        <v>5494.2030665579823</v>
      </c>
      <c r="O100" s="330"/>
      <c r="P100" s="176">
        <f t="shared" si="578"/>
        <v>33.158789103959727</v>
      </c>
      <c r="Q100" s="176">
        <f t="shared" si="578"/>
        <v>31.584333470624877</v>
      </c>
      <c r="R100" s="176">
        <f t="shared" si="578"/>
        <v>30.109274029377875</v>
      </c>
      <c r="S100" s="176">
        <f t="shared" si="578"/>
        <v>28.699072491764937</v>
      </c>
      <c r="T100" s="176">
        <f t="shared" si="578"/>
        <v>27.337474710002994</v>
      </c>
      <c r="U100" s="176">
        <f t="shared" si="578"/>
        <v>0</v>
      </c>
      <c r="V100" s="176">
        <f t="shared" si="578"/>
        <v>0</v>
      </c>
      <c r="W100" s="176">
        <f t="shared" si="578"/>
        <v>0</v>
      </c>
      <c r="X100" s="176">
        <f t="shared" si="578"/>
        <v>0</v>
      </c>
      <c r="Y100" s="176">
        <f t="shared" si="578"/>
        <v>0</v>
      </c>
      <c r="Z100" s="176">
        <f t="shared" si="579"/>
        <v>0</v>
      </c>
      <c r="AA100" s="176">
        <f t="shared" si="579"/>
        <v>0</v>
      </c>
      <c r="AB100" s="176">
        <f t="shared" si="579"/>
        <v>0</v>
      </c>
      <c r="AC100" s="176">
        <f t="shared" si="579"/>
        <v>0</v>
      </c>
      <c r="AD100" s="176">
        <f t="shared" si="579"/>
        <v>0</v>
      </c>
      <c r="AE100" s="176">
        <f t="shared" si="579"/>
        <v>0</v>
      </c>
      <c r="AF100" s="176">
        <f t="shared" si="579"/>
        <v>0</v>
      </c>
      <c r="AG100" s="176">
        <f t="shared" si="579"/>
        <v>0</v>
      </c>
      <c r="AH100" s="176">
        <f t="shared" si="579"/>
        <v>0</v>
      </c>
      <c r="AI100" s="176">
        <f t="shared" si="579"/>
        <v>0</v>
      </c>
      <c r="AJ100" s="176">
        <f t="shared" si="580"/>
        <v>0</v>
      </c>
      <c r="AK100" s="176">
        <f t="shared" si="580"/>
        <v>0</v>
      </c>
      <c r="AL100" s="176">
        <f t="shared" si="580"/>
        <v>0</v>
      </c>
      <c r="AM100" s="176">
        <f t="shared" si="580"/>
        <v>0</v>
      </c>
      <c r="AN100" s="176">
        <f t="shared" si="580"/>
        <v>0</v>
      </c>
      <c r="AO100" s="176">
        <f t="shared" si="580"/>
        <v>0</v>
      </c>
      <c r="AP100" s="176">
        <f t="shared" si="580"/>
        <v>0</v>
      </c>
      <c r="AQ100" s="176">
        <f t="shared" si="580"/>
        <v>0</v>
      </c>
      <c r="AR100" s="176">
        <f t="shared" si="580"/>
        <v>0</v>
      </c>
      <c r="AS100" s="176">
        <f t="shared" si="580"/>
        <v>0</v>
      </c>
      <c r="AT100" s="176">
        <f t="shared" si="580"/>
        <v>0</v>
      </c>
      <c r="AU100" s="176">
        <f t="shared" si="580"/>
        <v>0</v>
      </c>
      <c r="AV100" s="176">
        <f t="shared" si="580"/>
        <v>0</v>
      </c>
      <c r="AW100" s="176">
        <f t="shared" si="580"/>
        <v>0</v>
      </c>
      <c r="AX100" s="176">
        <f t="shared" si="580"/>
        <v>0</v>
      </c>
      <c r="AY100" s="187"/>
      <c r="AZ100" s="176">
        <f t="shared" si="581"/>
        <v>27.210485205787982</v>
      </c>
      <c r="BA100" s="176">
        <f t="shared" si="581"/>
        <v>25.918468733663207</v>
      </c>
      <c r="BB100" s="176">
        <f t="shared" si="581"/>
        <v>24.708017924441219</v>
      </c>
      <c r="BC100" s="176">
        <f t="shared" si="581"/>
        <v>23.550790259821401</v>
      </c>
      <c r="BD100" s="176">
        <f t="shared" si="581"/>
        <v>22.433447398454888</v>
      </c>
      <c r="BE100" s="176">
        <f t="shared" si="581"/>
        <v>0</v>
      </c>
      <c r="BF100" s="176">
        <f t="shared" si="581"/>
        <v>0</v>
      </c>
      <c r="BG100" s="176">
        <f t="shared" si="581"/>
        <v>0</v>
      </c>
      <c r="BH100" s="176">
        <f t="shared" si="581"/>
        <v>0</v>
      </c>
      <c r="BI100" s="176">
        <f t="shared" si="581"/>
        <v>0</v>
      </c>
      <c r="BJ100" s="176">
        <f t="shared" si="582"/>
        <v>0</v>
      </c>
      <c r="BK100" s="176">
        <f t="shared" si="582"/>
        <v>0</v>
      </c>
      <c r="BL100" s="176">
        <f t="shared" si="582"/>
        <v>0</v>
      </c>
      <c r="BM100" s="176">
        <f t="shared" si="582"/>
        <v>0</v>
      </c>
      <c r="BN100" s="176">
        <f t="shared" si="582"/>
        <v>0</v>
      </c>
      <c r="BO100" s="176">
        <f t="shared" si="582"/>
        <v>0</v>
      </c>
      <c r="BP100" s="176">
        <f t="shared" si="582"/>
        <v>0</v>
      </c>
      <c r="BQ100" s="176">
        <f t="shared" si="582"/>
        <v>0</v>
      </c>
      <c r="BR100" s="176">
        <f t="shared" si="582"/>
        <v>0</v>
      </c>
      <c r="BS100" s="176">
        <f t="shared" si="582"/>
        <v>0</v>
      </c>
      <c r="BT100" s="176">
        <f t="shared" si="583"/>
        <v>0</v>
      </c>
      <c r="BU100" s="176">
        <f t="shared" si="583"/>
        <v>0</v>
      </c>
      <c r="BV100" s="176">
        <f t="shared" si="583"/>
        <v>0</v>
      </c>
      <c r="BW100" s="176">
        <f t="shared" si="583"/>
        <v>0</v>
      </c>
      <c r="BX100" s="176">
        <f t="shared" si="583"/>
        <v>0</v>
      </c>
      <c r="BY100" s="176">
        <f t="shared" si="583"/>
        <v>0</v>
      </c>
      <c r="BZ100" s="176">
        <f t="shared" si="583"/>
        <v>0</v>
      </c>
      <c r="CA100" s="176">
        <f t="shared" si="583"/>
        <v>0</v>
      </c>
      <c r="CB100" s="176">
        <f t="shared" si="583"/>
        <v>0</v>
      </c>
      <c r="CC100" s="176">
        <f t="shared" si="583"/>
        <v>0</v>
      </c>
      <c r="CD100" s="176">
        <f t="shared" si="583"/>
        <v>0</v>
      </c>
      <c r="CE100" s="176">
        <f t="shared" si="583"/>
        <v>0</v>
      </c>
      <c r="CF100" s="176">
        <f t="shared" si="583"/>
        <v>0</v>
      </c>
      <c r="CG100" s="176">
        <f t="shared" si="583"/>
        <v>0</v>
      </c>
      <c r="CH100" s="176">
        <f t="shared" si="583"/>
        <v>0</v>
      </c>
      <c r="CJ100" s="176">
        <v>0</v>
      </c>
      <c r="CK100" s="176">
        <f t="shared" si="584"/>
        <v>31.584333470624877</v>
      </c>
      <c r="CL100" s="176">
        <f t="shared" si="584"/>
        <v>30.109274029377875</v>
      </c>
      <c r="CM100" s="176">
        <f t="shared" si="584"/>
        <v>28.699072491764937</v>
      </c>
      <c r="CN100" s="176">
        <f t="shared" si="584"/>
        <v>27.337474710002994</v>
      </c>
      <c r="CO100" s="176">
        <f t="shared" si="584"/>
        <v>26.035494320137559</v>
      </c>
      <c r="CP100" s="176">
        <f t="shared" si="584"/>
        <v>0</v>
      </c>
      <c r="CQ100" s="176">
        <f t="shared" si="584"/>
        <v>0</v>
      </c>
      <c r="CR100" s="176">
        <f t="shared" si="584"/>
        <v>0</v>
      </c>
      <c r="CS100" s="176">
        <f t="shared" si="584"/>
        <v>0</v>
      </c>
      <c r="CT100" s="176">
        <f t="shared" si="584"/>
        <v>0</v>
      </c>
      <c r="CU100" s="176">
        <f t="shared" si="585"/>
        <v>0</v>
      </c>
      <c r="CV100" s="176">
        <f t="shared" si="585"/>
        <v>0</v>
      </c>
      <c r="CW100" s="176">
        <f t="shared" si="585"/>
        <v>0</v>
      </c>
      <c r="CX100" s="176">
        <f t="shared" si="585"/>
        <v>0</v>
      </c>
      <c r="CY100" s="176">
        <f t="shared" si="585"/>
        <v>0</v>
      </c>
      <c r="CZ100" s="176">
        <f t="shared" si="585"/>
        <v>0</v>
      </c>
      <c r="DA100" s="176">
        <f t="shared" si="585"/>
        <v>0</v>
      </c>
      <c r="DB100" s="176">
        <f t="shared" si="585"/>
        <v>0</v>
      </c>
      <c r="DC100" s="176">
        <f t="shared" si="585"/>
        <v>0</v>
      </c>
      <c r="DD100" s="176">
        <f t="shared" si="585"/>
        <v>0</v>
      </c>
      <c r="DE100" s="176">
        <f t="shared" si="586"/>
        <v>0</v>
      </c>
      <c r="DF100" s="176">
        <f t="shared" si="586"/>
        <v>0</v>
      </c>
      <c r="DG100" s="176">
        <f t="shared" si="586"/>
        <v>0</v>
      </c>
      <c r="DH100" s="176">
        <f t="shared" si="586"/>
        <v>0</v>
      </c>
      <c r="DI100" s="176">
        <f t="shared" si="586"/>
        <v>0</v>
      </c>
      <c r="DJ100" s="176">
        <f t="shared" si="586"/>
        <v>0</v>
      </c>
      <c r="DK100" s="176">
        <f t="shared" si="586"/>
        <v>0</v>
      </c>
      <c r="DL100" s="176">
        <f t="shared" si="586"/>
        <v>0</v>
      </c>
      <c r="DM100" s="176">
        <f t="shared" si="586"/>
        <v>0</v>
      </c>
      <c r="DN100" s="176">
        <f t="shared" si="586"/>
        <v>0</v>
      </c>
      <c r="DO100" s="176">
        <f t="shared" si="586"/>
        <v>0</v>
      </c>
      <c r="DP100" s="176">
        <f t="shared" si="586"/>
        <v>0</v>
      </c>
      <c r="DQ100" s="176">
        <f t="shared" si="586"/>
        <v>0</v>
      </c>
      <c r="DR100" s="176">
        <f t="shared" si="586"/>
        <v>0</v>
      </c>
      <c r="DS100" s="176">
        <f t="shared" si="586"/>
        <v>0</v>
      </c>
      <c r="DT100" s="187"/>
      <c r="DU100" s="176">
        <v>0</v>
      </c>
      <c r="DV100" s="176">
        <f t="shared" si="587"/>
        <v>25.918468733663207</v>
      </c>
      <c r="DW100" s="176">
        <f t="shared" si="587"/>
        <v>24.708017924441219</v>
      </c>
      <c r="DX100" s="176">
        <f t="shared" si="587"/>
        <v>23.550790259821401</v>
      </c>
      <c r="DY100" s="176">
        <f t="shared" si="587"/>
        <v>22.433447398454888</v>
      </c>
      <c r="DZ100" s="176">
        <f t="shared" si="587"/>
        <v>21.365027257249281</v>
      </c>
      <c r="EA100" s="176">
        <f t="shared" si="587"/>
        <v>0</v>
      </c>
      <c r="EB100" s="176">
        <f t="shared" si="587"/>
        <v>0</v>
      </c>
      <c r="EC100" s="176">
        <f t="shared" si="587"/>
        <v>0</v>
      </c>
      <c r="ED100" s="176">
        <f t="shared" si="587"/>
        <v>0</v>
      </c>
      <c r="EE100" s="176">
        <f t="shared" si="587"/>
        <v>0</v>
      </c>
      <c r="EF100" s="176">
        <f t="shared" si="588"/>
        <v>0</v>
      </c>
      <c r="EG100" s="176">
        <f t="shared" si="588"/>
        <v>0</v>
      </c>
      <c r="EH100" s="176">
        <f t="shared" si="588"/>
        <v>0</v>
      </c>
      <c r="EI100" s="176">
        <f t="shared" si="588"/>
        <v>0</v>
      </c>
      <c r="EJ100" s="176">
        <f t="shared" si="588"/>
        <v>0</v>
      </c>
      <c r="EK100" s="176">
        <f t="shared" si="588"/>
        <v>0</v>
      </c>
      <c r="EL100" s="176">
        <f t="shared" si="588"/>
        <v>0</v>
      </c>
      <c r="EM100" s="176">
        <f t="shared" si="588"/>
        <v>0</v>
      </c>
      <c r="EN100" s="176">
        <f t="shared" si="588"/>
        <v>0</v>
      </c>
      <c r="EO100" s="176">
        <f t="shared" si="588"/>
        <v>0</v>
      </c>
      <c r="EP100" s="176">
        <f t="shared" si="589"/>
        <v>0</v>
      </c>
      <c r="EQ100" s="176">
        <f t="shared" si="589"/>
        <v>0</v>
      </c>
      <c r="ER100" s="176">
        <f t="shared" si="589"/>
        <v>0</v>
      </c>
      <c r="ES100" s="176">
        <f t="shared" si="589"/>
        <v>0</v>
      </c>
      <c r="ET100" s="176">
        <f t="shared" si="589"/>
        <v>0</v>
      </c>
      <c r="EU100" s="176">
        <f t="shared" si="589"/>
        <v>0</v>
      </c>
      <c r="EV100" s="176">
        <f t="shared" si="589"/>
        <v>0</v>
      </c>
      <c r="EW100" s="176">
        <f t="shared" si="589"/>
        <v>0</v>
      </c>
      <c r="EX100" s="176">
        <f t="shared" si="589"/>
        <v>0</v>
      </c>
      <c r="EY100" s="176">
        <f t="shared" si="589"/>
        <v>0</v>
      </c>
      <c r="EZ100" s="176">
        <f t="shared" si="589"/>
        <v>0</v>
      </c>
      <c r="FA100" s="176">
        <f t="shared" si="589"/>
        <v>0</v>
      </c>
      <c r="FB100" s="176">
        <f t="shared" si="589"/>
        <v>0</v>
      </c>
      <c r="FC100" s="176">
        <f t="shared" si="589"/>
        <v>0</v>
      </c>
      <c r="FD100" s="176">
        <f t="shared" si="589"/>
        <v>0</v>
      </c>
      <c r="FF100" s="176">
        <v>0</v>
      </c>
      <c r="FG100" s="176">
        <v>0</v>
      </c>
      <c r="FH100" s="176">
        <f t="shared" si="590"/>
        <v>30.109274029377875</v>
      </c>
      <c r="FI100" s="176">
        <f t="shared" si="590"/>
        <v>28.699072491764937</v>
      </c>
      <c r="FJ100" s="176">
        <f t="shared" si="590"/>
        <v>27.337474710002994</v>
      </c>
      <c r="FK100" s="176">
        <f t="shared" si="590"/>
        <v>26.035494320137559</v>
      </c>
      <c r="FL100" s="176">
        <f t="shared" si="590"/>
        <v>24.803587296660613</v>
      </c>
      <c r="FM100" s="176">
        <f t="shared" si="590"/>
        <v>0</v>
      </c>
      <c r="FN100" s="176">
        <f t="shared" si="590"/>
        <v>0</v>
      </c>
      <c r="FO100" s="176">
        <f t="shared" si="590"/>
        <v>0</v>
      </c>
      <c r="FP100" s="176">
        <f t="shared" si="590"/>
        <v>0</v>
      </c>
      <c r="FQ100" s="176">
        <f t="shared" si="590"/>
        <v>0</v>
      </c>
      <c r="FR100" s="176">
        <f t="shared" si="591"/>
        <v>0</v>
      </c>
      <c r="FS100" s="176">
        <f t="shared" si="591"/>
        <v>0</v>
      </c>
      <c r="FT100" s="176">
        <f t="shared" si="591"/>
        <v>0</v>
      </c>
      <c r="FU100" s="176">
        <f t="shared" si="591"/>
        <v>0</v>
      </c>
      <c r="FV100" s="176">
        <f t="shared" si="591"/>
        <v>0</v>
      </c>
      <c r="FW100" s="176">
        <f t="shared" si="591"/>
        <v>0</v>
      </c>
      <c r="FX100" s="176">
        <f t="shared" si="591"/>
        <v>0</v>
      </c>
      <c r="FY100" s="176">
        <f t="shared" si="591"/>
        <v>0</v>
      </c>
      <c r="FZ100" s="176">
        <f t="shared" si="591"/>
        <v>0</v>
      </c>
      <c r="GA100" s="176">
        <f t="shared" si="591"/>
        <v>0</v>
      </c>
      <c r="GB100" s="176">
        <f t="shared" si="592"/>
        <v>0</v>
      </c>
      <c r="GC100" s="176">
        <f t="shared" si="592"/>
        <v>0</v>
      </c>
      <c r="GD100" s="176">
        <f t="shared" si="592"/>
        <v>0</v>
      </c>
      <c r="GE100" s="176">
        <f t="shared" si="592"/>
        <v>0</v>
      </c>
      <c r="GF100" s="176">
        <f t="shared" si="592"/>
        <v>0</v>
      </c>
      <c r="GG100" s="176">
        <f t="shared" si="592"/>
        <v>0</v>
      </c>
      <c r="GH100" s="176">
        <f t="shared" si="592"/>
        <v>0</v>
      </c>
      <c r="GI100" s="176">
        <f t="shared" si="592"/>
        <v>0</v>
      </c>
      <c r="GJ100" s="176">
        <f t="shared" si="592"/>
        <v>0</v>
      </c>
      <c r="GK100" s="176">
        <f t="shared" si="592"/>
        <v>0</v>
      </c>
      <c r="GL100" s="176">
        <f t="shared" si="592"/>
        <v>0</v>
      </c>
      <c r="GM100" s="176">
        <f t="shared" si="592"/>
        <v>0</v>
      </c>
      <c r="GN100" s="176">
        <f t="shared" si="592"/>
        <v>0</v>
      </c>
      <c r="GO100" s="176">
        <f t="shared" si="592"/>
        <v>0</v>
      </c>
      <c r="GP100" s="176">
        <f t="shared" si="592"/>
        <v>0</v>
      </c>
      <c r="GQ100" s="187"/>
      <c r="GR100" s="176">
        <v>0</v>
      </c>
      <c r="GS100" s="176">
        <v>0</v>
      </c>
      <c r="GT100" s="176">
        <f t="shared" si="593"/>
        <v>24.708017924441219</v>
      </c>
      <c r="GU100" s="176">
        <f t="shared" si="593"/>
        <v>23.550790259821401</v>
      </c>
      <c r="GV100" s="176">
        <f t="shared" si="593"/>
        <v>22.433447398454888</v>
      </c>
      <c r="GW100" s="176">
        <f t="shared" si="593"/>
        <v>21.365027257249281</v>
      </c>
      <c r="GX100" s="176">
        <f t="shared" si="593"/>
        <v>20.354110129602336</v>
      </c>
      <c r="GY100" s="176">
        <f t="shared" si="593"/>
        <v>0</v>
      </c>
      <c r="GZ100" s="176">
        <f t="shared" si="593"/>
        <v>0</v>
      </c>
      <c r="HA100" s="176">
        <f t="shared" si="593"/>
        <v>0</v>
      </c>
      <c r="HB100" s="176">
        <f t="shared" si="593"/>
        <v>0</v>
      </c>
      <c r="HC100" s="176">
        <f t="shared" si="593"/>
        <v>0</v>
      </c>
      <c r="HD100" s="176">
        <f t="shared" si="594"/>
        <v>0</v>
      </c>
      <c r="HE100" s="176">
        <f t="shared" si="594"/>
        <v>0</v>
      </c>
      <c r="HF100" s="176">
        <f t="shared" si="594"/>
        <v>0</v>
      </c>
      <c r="HG100" s="176">
        <f t="shared" si="594"/>
        <v>0</v>
      </c>
      <c r="HH100" s="176">
        <f t="shared" si="594"/>
        <v>0</v>
      </c>
      <c r="HI100" s="176">
        <f t="shared" si="594"/>
        <v>0</v>
      </c>
      <c r="HJ100" s="176">
        <f t="shared" si="594"/>
        <v>0</v>
      </c>
      <c r="HK100" s="176">
        <f t="shared" si="594"/>
        <v>0</v>
      </c>
      <c r="HL100" s="176">
        <f t="shared" si="594"/>
        <v>0</v>
      </c>
      <c r="HM100" s="176">
        <f t="shared" si="594"/>
        <v>0</v>
      </c>
      <c r="HN100" s="176">
        <f t="shared" si="595"/>
        <v>0</v>
      </c>
      <c r="HO100" s="176">
        <f t="shared" si="595"/>
        <v>0</v>
      </c>
      <c r="HP100" s="176">
        <f t="shared" si="595"/>
        <v>0</v>
      </c>
      <c r="HQ100" s="176">
        <f t="shared" si="595"/>
        <v>0</v>
      </c>
      <c r="HR100" s="176">
        <f t="shared" si="595"/>
        <v>0</v>
      </c>
      <c r="HS100" s="176">
        <f t="shared" si="595"/>
        <v>0</v>
      </c>
      <c r="HT100" s="176">
        <f t="shared" si="595"/>
        <v>0</v>
      </c>
      <c r="HU100" s="176">
        <f t="shared" si="595"/>
        <v>0</v>
      </c>
      <c r="HV100" s="176">
        <f t="shared" si="595"/>
        <v>0</v>
      </c>
      <c r="HW100" s="176">
        <f t="shared" si="595"/>
        <v>0</v>
      </c>
      <c r="HX100" s="176">
        <f t="shared" si="595"/>
        <v>0</v>
      </c>
      <c r="HY100" s="176">
        <f t="shared" si="595"/>
        <v>0</v>
      </c>
      <c r="HZ100" s="176">
        <f t="shared" si="595"/>
        <v>0</v>
      </c>
      <c r="IA100" s="176">
        <f t="shared" si="595"/>
        <v>0</v>
      </c>
      <c r="IB100" s="176">
        <f t="shared" si="595"/>
        <v>0</v>
      </c>
      <c r="IC100" s="176"/>
      <c r="ID100" s="176"/>
    </row>
    <row r="101" spans="1:238" s="144" customFormat="1">
      <c r="A101" s="185" t="s">
        <v>3</v>
      </c>
      <c r="B101" s="226">
        <f t="shared" si="475"/>
        <v>185668.16465062081</v>
      </c>
      <c r="C101" s="329">
        <f t="shared" si="476"/>
        <v>149941.58156450084</v>
      </c>
      <c r="D101" s="331">
        <f t="shared" si="225"/>
        <v>335609.74621512165</v>
      </c>
      <c r="E101" s="227">
        <f t="shared" si="477"/>
        <v>0</v>
      </c>
      <c r="F101" s="228">
        <f t="shared" si="478"/>
        <v>0</v>
      </c>
      <c r="G101" s="227">
        <f t="shared" si="479"/>
        <v>0</v>
      </c>
      <c r="H101" s="228">
        <f t="shared" si="480"/>
        <v>0</v>
      </c>
      <c r="I101" s="227">
        <f t="shared" si="226"/>
        <v>185668.16465062081</v>
      </c>
      <c r="J101" s="176">
        <f t="shared" si="227"/>
        <v>149941.58156450084</v>
      </c>
      <c r="K101" s="228">
        <f t="shared" si="228"/>
        <v>335609.74621512165</v>
      </c>
      <c r="L101" s="227">
        <f t="shared" si="481"/>
        <v>148534.53172049666</v>
      </c>
      <c r="M101" s="176">
        <f t="shared" si="482"/>
        <v>119953.26525160068</v>
      </c>
      <c r="N101" s="228">
        <f t="shared" si="229"/>
        <v>268487.79697209736</v>
      </c>
      <c r="O101" s="330"/>
      <c r="P101" s="176">
        <f t="shared" si="578"/>
        <v>5.7520348445644416</v>
      </c>
      <c r="Q101" s="176">
        <f t="shared" si="578"/>
        <v>5.4789149898022735</v>
      </c>
      <c r="R101" s="176">
        <f t="shared" si="578"/>
        <v>5.2230373316267729</v>
      </c>
      <c r="S101" s="176">
        <f t="shared" si="578"/>
        <v>4.9784105342857536</v>
      </c>
      <c r="T101" s="176">
        <f t="shared" si="578"/>
        <v>4.742215000714805</v>
      </c>
      <c r="U101" s="176">
        <f t="shared" si="578"/>
        <v>4.5163612596156986</v>
      </c>
      <c r="V101" s="176">
        <f t="shared" si="578"/>
        <v>4.3026631024819419</v>
      </c>
      <c r="W101" s="176">
        <f t="shared" si="578"/>
        <v>4.0975653643750771</v>
      </c>
      <c r="X101" s="176">
        <f t="shared" si="578"/>
        <v>3.9020512630950006</v>
      </c>
      <c r="Y101" s="176">
        <f t="shared" si="578"/>
        <v>3.7157185485881126</v>
      </c>
      <c r="Z101" s="176">
        <f t="shared" si="579"/>
        <v>0</v>
      </c>
      <c r="AA101" s="176">
        <f t="shared" si="579"/>
        <v>0</v>
      </c>
      <c r="AB101" s="176">
        <f t="shared" si="579"/>
        <v>0</v>
      </c>
      <c r="AC101" s="176">
        <f t="shared" si="579"/>
        <v>0</v>
      </c>
      <c r="AD101" s="176">
        <f t="shared" si="579"/>
        <v>0</v>
      </c>
      <c r="AE101" s="176">
        <f t="shared" si="579"/>
        <v>0</v>
      </c>
      <c r="AF101" s="176">
        <f t="shared" si="579"/>
        <v>0</v>
      </c>
      <c r="AG101" s="176">
        <f t="shared" si="579"/>
        <v>0</v>
      </c>
      <c r="AH101" s="176">
        <f t="shared" si="579"/>
        <v>0</v>
      </c>
      <c r="AI101" s="176">
        <f t="shared" si="579"/>
        <v>0</v>
      </c>
      <c r="AJ101" s="176">
        <f t="shared" si="580"/>
        <v>0</v>
      </c>
      <c r="AK101" s="176">
        <f t="shared" si="580"/>
        <v>0</v>
      </c>
      <c r="AL101" s="176">
        <f t="shared" si="580"/>
        <v>0</v>
      </c>
      <c r="AM101" s="176">
        <f t="shared" si="580"/>
        <v>0</v>
      </c>
      <c r="AN101" s="176">
        <f t="shared" si="580"/>
        <v>0</v>
      </c>
      <c r="AO101" s="176">
        <f t="shared" si="580"/>
        <v>0</v>
      </c>
      <c r="AP101" s="176">
        <f t="shared" si="580"/>
        <v>0</v>
      </c>
      <c r="AQ101" s="176">
        <f t="shared" si="580"/>
        <v>0</v>
      </c>
      <c r="AR101" s="176">
        <f t="shared" si="580"/>
        <v>0</v>
      </c>
      <c r="AS101" s="176">
        <f t="shared" si="580"/>
        <v>0</v>
      </c>
      <c r="AT101" s="176">
        <f t="shared" si="580"/>
        <v>0</v>
      </c>
      <c r="AU101" s="176">
        <f t="shared" si="580"/>
        <v>0</v>
      </c>
      <c r="AV101" s="176">
        <f t="shared" si="580"/>
        <v>0</v>
      </c>
      <c r="AW101" s="176">
        <f t="shared" si="580"/>
        <v>0</v>
      </c>
      <c r="AX101" s="176">
        <f t="shared" si="580"/>
        <v>0</v>
      </c>
      <c r="AY101" s="187"/>
      <c r="AZ101" s="176">
        <f t="shared" si="581"/>
        <v>4.6452185458452346</v>
      </c>
      <c r="BA101" s="176">
        <f t="shared" si="581"/>
        <v>4.4246528766753617</v>
      </c>
      <c r="BB101" s="176">
        <f t="shared" si="581"/>
        <v>4.2180116313867506</v>
      </c>
      <c r="BC101" s="176">
        <f t="shared" si="581"/>
        <v>4.0204563372123676</v>
      </c>
      <c r="BD101" s="176">
        <f t="shared" si="581"/>
        <v>3.8297099487362272</v>
      </c>
      <c r="BE101" s="176">
        <f t="shared" si="581"/>
        <v>3.6473153674875562</v>
      </c>
      <c r="BF101" s="176">
        <f t="shared" si="581"/>
        <v>3.4747373721249701</v>
      </c>
      <c r="BG101" s="176">
        <f t="shared" si="581"/>
        <v>3.3091048885760879</v>
      </c>
      <c r="BH101" s="176">
        <f t="shared" si="581"/>
        <v>3.1512119422044735</v>
      </c>
      <c r="BI101" s="176">
        <f t="shared" si="581"/>
        <v>3.0007336845939481</v>
      </c>
      <c r="BJ101" s="176">
        <f t="shared" si="582"/>
        <v>0</v>
      </c>
      <c r="BK101" s="176">
        <f t="shared" si="582"/>
        <v>0</v>
      </c>
      <c r="BL101" s="176">
        <f t="shared" si="582"/>
        <v>0</v>
      </c>
      <c r="BM101" s="176">
        <f t="shared" si="582"/>
        <v>0</v>
      </c>
      <c r="BN101" s="176">
        <f t="shared" si="582"/>
        <v>0</v>
      </c>
      <c r="BO101" s="176">
        <f t="shared" si="582"/>
        <v>0</v>
      </c>
      <c r="BP101" s="176">
        <f t="shared" si="582"/>
        <v>0</v>
      </c>
      <c r="BQ101" s="176">
        <f t="shared" si="582"/>
        <v>0</v>
      </c>
      <c r="BR101" s="176">
        <f t="shared" si="582"/>
        <v>0</v>
      </c>
      <c r="BS101" s="176">
        <f t="shared" si="582"/>
        <v>0</v>
      </c>
      <c r="BT101" s="176">
        <f t="shared" si="583"/>
        <v>0</v>
      </c>
      <c r="BU101" s="176">
        <f t="shared" si="583"/>
        <v>0</v>
      </c>
      <c r="BV101" s="176">
        <f t="shared" si="583"/>
        <v>0</v>
      </c>
      <c r="BW101" s="176">
        <f t="shared" si="583"/>
        <v>0</v>
      </c>
      <c r="BX101" s="176">
        <f t="shared" si="583"/>
        <v>0</v>
      </c>
      <c r="BY101" s="176">
        <f t="shared" si="583"/>
        <v>0</v>
      </c>
      <c r="BZ101" s="176">
        <f t="shared" si="583"/>
        <v>0</v>
      </c>
      <c r="CA101" s="176">
        <f t="shared" si="583"/>
        <v>0</v>
      </c>
      <c r="CB101" s="176">
        <f t="shared" si="583"/>
        <v>0</v>
      </c>
      <c r="CC101" s="176">
        <f t="shared" si="583"/>
        <v>0</v>
      </c>
      <c r="CD101" s="176">
        <f t="shared" si="583"/>
        <v>0</v>
      </c>
      <c r="CE101" s="176">
        <f t="shared" si="583"/>
        <v>0</v>
      </c>
      <c r="CF101" s="176">
        <f t="shared" si="583"/>
        <v>0</v>
      </c>
      <c r="CG101" s="176">
        <f t="shared" si="583"/>
        <v>0</v>
      </c>
      <c r="CH101" s="176">
        <f t="shared" si="583"/>
        <v>0</v>
      </c>
      <c r="CJ101" s="176">
        <v>0</v>
      </c>
      <c r="CK101" s="176">
        <f t="shared" si="584"/>
        <v>5.4789149898022735</v>
      </c>
      <c r="CL101" s="176">
        <f t="shared" si="584"/>
        <v>5.2230373316267729</v>
      </c>
      <c r="CM101" s="176">
        <f t="shared" si="584"/>
        <v>4.9784105342857536</v>
      </c>
      <c r="CN101" s="176">
        <f t="shared" si="584"/>
        <v>4.742215000714805</v>
      </c>
      <c r="CO101" s="176">
        <f t="shared" si="584"/>
        <v>4.5163612596156986</v>
      </c>
      <c r="CP101" s="176">
        <f t="shared" si="584"/>
        <v>4.3026631024819419</v>
      </c>
      <c r="CQ101" s="176">
        <f t="shared" si="584"/>
        <v>4.0975653643750771</v>
      </c>
      <c r="CR101" s="176">
        <f t="shared" si="584"/>
        <v>3.9020512630950006</v>
      </c>
      <c r="CS101" s="176">
        <f t="shared" si="584"/>
        <v>3.7157185485881126</v>
      </c>
      <c r="CT101" s="176">
        <f t="shared" si="584"/>
        <v>3.5385817936520181</v>
      </c>
      <c r="CU101" s="176">
        <f t="shared" si="585"/>
        <v>0</v>
      </c>
      <c r="CV101" s="176">
        <f t="shared" si="585"/>
        <v>0</v>
      </c>
      <c r="CW101" s="176">
        <f t="shared" si="585"/>
        <v>0</v>
      </c>
      <c r="CX101" s="176">
        <f t="shared" si="585"/>
        <v>0</v>
      </c>
      <c r="CY101" s="176">
        <f t="shared" si="585"/>
        <v>0</v>
      </c>
      <c r="CZ101" s="176">
        <f t="shared" si="585"/>
        <v>0</v>
      </c>
      <c r="DA101" s="176">
        <f t="shared" si="585"/>
        <v>0</v>
      </c>
      <c r="DB101" s="176">
        <f t="shared" si="585"/>
        <v>0</v>
      </c>
      <c r="DC101" s="176">
        <f t="shared" si="585"/>
        <v>0</v>
      </c>
      <c r="DD101" s="176">
        <f t="shared" si="585"/>
        <v>0</v>
      </c>
      <c r="DE101" s="176">
        <f t="shared" si="586"/>
        <v>0</v>
      </c>
      <c r="DF101" s="176">
        <f t="shared" si="586"/>
        <v>0</v>
      </c>
      <c r="DG101" s="176">
        <f t="shared" si="586"/>
        <v>0</v>
      </c>
      <c r="DH101" s="176">
        <f t="shared" si="586"/>
        <v>0</v>
      </c>
      <c r="DI101" s="176">
        <f t="shared" si="586"/>
        <v>0</v>
      </c>
      <c r="DJ101" s="176">
        <f t="shared" si="586"/>
        <v>0</v>
      </c>
      <c r="DK101" s="176">
        <f t="shared" si="586"/>
        <v>0</v>
      </c>
      <c r="DL101" s="176">
        <f t="shared" si="586"/>
        <v>0</v>
      </c>
      <c r="DM101" s="176">
        <f t="shared" si="586"/>
        <v>0</v>
      </c>
      <c r="DN101" s="176">
        <f t="shared" si="586"/>
        <v>0</v>
      </c>
      <c r="DO101" s="176">
        <f t="shared" si="586"/>
        <v>0</v>
      </c>
      <c r="DP101" s="176">
        <f t="shared" si="586"/>
        <v>0</v>
      </c>
      <c r="DQ101" s="176">
        <f t="shared" si="586"/>
        <v>0</v>
      </c>
      <c r="DR101" s="176">
        <f t="shared" si="586"/>
        <v>0</v>
      </c>
      <c r="DS101" s="176">
        <f t="shared" si="586"/>
        <v>0</v>
      </c>
      <c r="DT101" s="187"/>
      <c r="DU101" s="176">
        <v>0</v>
      </c>
      <c r="DV101" s="176">
        <f t="shared" si="587"/>
        <v>4.4246528766753617</v>
      </c>
      <c r="DW101" s="176">
        <f t="shared" si="587"/>
        <v>4.2180116313867506</v>
      </c>
      <c r="DX101" s="176">
        <f t="shared" si="587"/>
        <v>4.0204563372123676</v>
      </c>
      <c r="DY101" s="176">
        <f t="shared" si="587"/>
        <v>3.8297099487362272</v>
      </c>
      <c r="DZ101" s="176">
        <f t="shared" si="587"/>
        <v>3.6473153674875562</v>
      </c>
      <c r="EA101" s="176">
        <f t="shared" si="587"/>
        <v>3.4747373721249701</v>
      </c>
      <c r="EB101" s="176">
        <f t="shared" si="587"/>
        <v>3.3091048885760879</v>
      </c>
      <c r="EC101" s="176">
        <f t="shared" si="587"/>
        <v>3.1512119422044735</v>
      </c>
      <c r="ED101" s="176">
        <f t="shared" si="587"/>
        <v>3.0007336845939481</v>
      </c>
      <c r="EE101" s="176">
        <f t="shared" si="587"/>
        <v>2.8576818844196925</v>
      </c>
      <c r="EF101" s="176">
        <f t="shared" si="588"/>
        <v>0</v>
      </c>
      <c r="EG101" s="176">
        <f t="shared" si="588"/>
        <v>0</v>
      </c>
      <c r="EH101" s="176">
        <f t="shared" si="588"/>
        <v>0</v>
      </c>
      <c r="EI101" s="176">
        <f t="shared" si="588"/>
        <v>0</v>
      </c>
      <c r="EJ101" s="176">
        <f t="shared" si="588"/>
        <v>0</v>
      </c>
      <c r="EK101" s="176">
        <f t="shared" si="588"/>
        <v>0</v>
      </c>
      <c r="EL101" s="176">
        <f t="shared" si="588"/>
        <v>0</v>
      </c>
      <c r="EM101" s="176">
        <f t="shared" si="588"/>
        <v>0</v>
      </c>
      <c r="EN101" s="176">
        <f t="shared" si="588"/>
        <v>0</v>
      </c>
      <c r="EO101" s="176">
        <f t="shared" si="588"/>
        <v>0</v>
      </c>
      <c r="EP101" s="176">
        <f t="shared" si="589"/>
        <v>0</v>
      </c>
      <c r="EQ101" s="176">
        <f t="shared" si="589"/>
        <v>0</v>
      </c>
      <c r="ER101" s="176">
        <f t="shared" si="589"/>
        <v>0</v>
      </c>
      <c r="ES101" s="176">
        <f t="shared" si="589"/>
        <v>0</v>
      </c>
      <c r="ET101" s="176">
        <f t="shared" si="589"/>
        <v>0</v>
      </c>
      <c r="EU101" s="176">
        <f t="shared" si="589"/>
        <v>0</v>
      </c>
      <c r="EV101" s="176">
        <f t="shared" si="589"/>
        <v>0</v>
      </c>
      <c r="EW101" s="176">
        <f t="shared" si="589"/>
        <v>0</v>
      </c>
      <c r="EX101" s="176">
        <f t="shared" si="589"/>
        <v>0</v>
      </c>
      <c r="EY101" s="176">
        <f t="shared" si="589"/>
        <v>0</v>
      </c>
      <c r="EZ101" s="176">
        <f t="shared" si="589"/>
        <v>0</v>
      </c>
      <c r="FA101" s="176">
        <f t="shared" si="589"/>
        <v>0</v>
      </c>
      <c r="FB101" s="176">
        <f t="shared" si="589"/>
        <v>0</v>
      </c>
      <c r="FC101" s="176">
        <f t="shared" si="589"/>
        <v>0</v>
      </c>
      <c r="FD101" s="176">
        <f t="shared" si="589"/>
        <v>0</v>
      </c>
      <c r="FF101" s="176">
        <v>0</v>
      </c>
      <c r="FG101" s="176">
        <v>0</v>
      </c>
      <c r="FH101" s="176">
        <f t="shared" si="590"/>
        <v>5.2230373316267729</v>
      </c>
      <c r="FI101" s="176">
        <f t="shared" si="590"/>
        <v>4.9784105342857536</v>
      </c>
      <c r="FJ101" s="176">
        <f t="shared" si="590"/>
        <v>4.742215000714805</v>
      </c>
      <c r="FK101" s="176">
        <f t="shared" si="590"/>
        <v>4.5163612596156986</v>
      </c>
      <c r="FL101" s="176">
        <f t="shared" si="590"/>
        <v>4.3026631024819419</v>
      </c>
      <c r="FM101" s="176">
        <f t="shared" si="590"/>
        <v>4.0975653643750771</v>
      </c>
      <c r="FN101" s="176">
        <f t="shared" si="590"/>
        <v>3.9020512630950006</v>
      </c>
      <c r="FO101" s="176">
        <f t="shared" si="590"/>
        <v>3.7157185485881126</v>
      </c>
      <c r="FP101" s="176">
        <f t="shared" si="590"/>
        <v>3.5385817936520181</v>
      </c>
      <c r="FQ101" s="176">
        <f t="shared" si="590"/>
        <v>3.3698895507366773</v>
      </c>
      <c r="FR101" s="176">
        <f t="shared" si="591"/>
        <v>0</v>
      </c>
      <c r="FS101" s="176">
        <f t="shared" si="591"/>
        <v>0</v>
      </c>
      <c r="FT101" s="176">
        <f t="shared" si="591"/>
        <v>0</v>
      </c>
      <c r="FU101" s="176">
        <f t="shared" si="591"/>
        <v>0</v>
      </c>
      <c r="FV101" s="176">
        <f t="shared" si="591"/>
        <v>0</v>
      </c>
      <c r="FW101" s="176">
        <f t="shared" si="591"/>
        <v>0</v>
      </c>
      <c r="FX101" s="176">
        <f t="shared" si="591"/>
        <v>0</v>
      </c>
      <c r="FY101" s="176">
        <f t="shared" si="591"/>
        <v>0</v>
      </c>
      <c r="FZ101" s="176">
        <f t="shared" si="591"/>
        <v>0</v>
      </c>
      <c r="GA101" s="176">
        <f t="shared" si="591"/>
        <v>0</v>
      </c>
      <c r="GB101" s="176">
        <f t="shared" si="592"/>
        <v>0</v>
      </c>
      <c r="GC101" s="176">
        <f t="shared" si="592"/>
        <v>0</v>
      </c>
      <c r="GD101" s="176">
        <f t="shared" si="592"/>
        <v>0</v>
      </c>
      <c r="GE101" s="176">
        <f t="shared" si="592"/>
        <v>0</v>
      </c>
      <c r="GF101" s="176">
        <f t="shared" si="592"/>
        <v>0</v>
      </c>
      <c r="GG101" s="176">
        <f t="shared" si="592"/>
        <v>0</v>
      </c>
      <c r="GH101" s="176">
        <f t="shared" si="592"/>
        <v>0</v>
      </c>
      <c r="GI101" s="176">
        <f t="shared" si="592"/>
        <v>0</v>
      </c>
      <c r="GJ101" s="176">
        <f t="shared" si="592"/>
        <v>0</v>
      </c>
      <c r="GK101" s="176">
        <f t="shared" si="592"/>
        <v>0</v>
      </c>
      <c r="GL101" s="176">
        <f t="shared" si="592"/>
        <v>0</v>
      </c>
      <c r="GM101" s="176">
        <f t="shared" si="592"/>
        <v>0</v>
      </c>
      <c r="GN101" s="176">
        <f t="shared" si="592"/>
        <v>0</v>
      </c>
      <c r="GO101" s="176">
        <f t="shared" si="592"/>
        <v>0</v>
      </c>
      <c r="GP101" s="176">
        <f t="shared" si="592"/>
        <v>0</v>
      </c>
      <c r="GQ101" s="187"/>
      <c r="GR101" s="176">
        <v>0</v>
      </c>
      <c r="GS101" s="176">
        <v>0</v>
      </c>
      <c r="GT101" s="176">
        <f t="shared" si="593"/>
        <v>4.2180116313867506</v>
      </c>
      <c r="GU101" s="176">
        <f t="shared" si="593"/>
        <v>4.0204563372123676</v>
      </c>
      <c r="GV101" s="176">
        <f t="shared" si="593"/>
        <v>3.8297099487362272</v>
      </c>
      <c r="GW101" s="176">
        <f t="shared" si="593"/>
        <v>3.6473153674875562</v>
      </c>
      <c r="GX101" s="176">
        <f t="shared" si="593"/>
        <v>3.4747373721249701</v>
      </c>
      <c r="GY101" s="176">
        <f t="shared" si="593"/>
        <v>3.3091048885760879</v>
      </c>
      <c r="GZ101" s="176">
        <f t="shared" si="593"/>
        <v>3.1512119422044735</v>
      </c>
      <c r="HA101" s="176">
        <f t="shared" si="593"/>
        <v>3.0007336845939481</v>
      </c>
      <c r="HB101" s="176">
        <f t="shared" si="593"/>
        <v>2.8576818844196925</v>
      </c>
      <c r="HC101" s="176">
        <f t="shared" si="593"/>
        <v>2.7214496889435007</v>
      </c>
      <c r="HD101" s="176">
        <f t="shared" si="594"/>
        <v>0</v>
      </c>
      <c r="HE101" s="176">
        <f t="shared" si="594"/>
        <v>0</v>
      </c>
      <c r="HF101" s="176">
        <f t="shared" si="594"/>
        <v>0</v>
      </c>
      <c r="HG101" s="176">
        <f t="shared" si="594"/>
        <v>0</v>
      </c>
      <c r="HH101" s="176">
        <f t="shared" si="594"/>
        <v>0</v>
      </c>
      <c r="HI101" s="176">
        <f t="shared" si="594"/>
        <v>0</v>
      </c>
      <c r="HJ101" s="176">
        <f t="shared" si="594"/>
        <v>0</v>
      </c>
      <c r="HK101" s="176">
        <f t="shared" si="594"/>
        <v>0</v>
      </c>
      <c r="HL101" s="176">
        <f t="shared" si="594"/>
        <v>0</v>
      </c>
      <c r="HM101" s="176">
        <f t="shared" si="594"/>
        <v>0</v>
      </c>
      <c r="HN101" s="176">
        <f t="shared" si="595"/>
        <v>0</v>
      </c>
      <c r="HO101" s="176">
        <f t="shared" si="595"/>
        <v>0</v>
      </c>
      <c r="HP101" s="176">
        <f t="shared" si="595"/>
        <v>0</v>
      </c>
      <c r="HQ101" s="176">
        <f t="shared" si="595"/>
        <v>0</v>
      </c>
      <c r="HR101" s="176">
        <f t="shared" si="595"/>
        <v>0</v>
      </c>
      <c r="HS101" s="176">
        <f t="shared" si="595"/>
        <v>0</v>
      </c>
      <c r="HT101" s="176">
        <f t="shared" si="595"/>
        <v>0</v>
      </c>
      <c r="HU101" s="176">
        <f t="shared" si="595"/>
        <v>0</v>
      </c>
      <c r="HV101" s="176">
        <f t="shared" si="595"/>
        <v>0</v>
      </c>
      <c r="HW101" s="176">
        <f t="shared" si="595"/>
        <v>0</v>
      </c>
      <c r="HX101" s="176">
        <f t="shared" si="595"/>
        <v>0</v>
      </c>
      <c r="HY101" s="176">
        <f t="shared" si="595"/>
        <v>0</v>
      </c>
      <c r="HZ101" s="176">
        <f t="shared" si="595"/>
        <v>0</v>
      </c>
      <c r="IA101" s="176">
        <f t="shared" si="595"/>
        <v>0</v>
      </c>
      <c r="IB101" s="176">
        <f t="shared" si="595"/>
        <v>0</v>
      </c>
      <c r="IC101" s="176"/>
      <c r="ID101" s="176"/>
    </row>
    <row r="102" spans="1:238" s="144" customFormat="1">
      <c r="A102" s="185" t="s">
        <v>66</v>
      </c>
      <c r="B102" s="226">
        <f t="shared" si="475"/>
        <v>0</v>
      </c>
      <c r="C102" s="329">
        <f t="shared" si="476"/>
        <v>244948.10195230233</v>
      </c>
      <c r="D102" s="331">
        <f t="shared" si="225"/>
        <v>244948.10195230233</v>
      </c>
      <c r="E102" s="227">
        <f t="shared" si="477"/>
        <v>0</v>
      </c>
      <c r="F102" s="228">
        <f t="shared" si="478"/>
        <v>0</v>
      </c>
      <c r="G102" s="227">
        <f t="shared" si="479"/>
        <v>0</v>
      </c>
      <c r="H102" s="228">
        <f t="shared" si="480"/>
        <v>0</v>
      </c>
      <c r="I102" s="227">
        <f t="shared" si="226"/>
        <v>0</v>
      </c>
      <c r="J102" s="176">
        <f t="shared" si="227"/>
        <v>244948.10195230233</v>
      </c>
      <c r="K102" s="228">
        <f t="shared" si="228"/>
        <v>244948.10195230233</v>
      </c>
      <c r="L102" s="227">
        <f t="shared" si="481"/>
        <v>0</v>
      </c>
      <c r="M102" s="176">
        <f t="shared" si="482"/>
        <v>244948.10195230233</v>
      </c>
      <c r="N102" s="228">
        <f t="shared" si="229"/>
        <v>244948.10195230233</v>
      </c>
      <c r="O102" s="330"/>
      <c r="P102" s="176">
        <f t="shared" si="578"/>
        <v>0</v>
      </c>
      <c r="Q102" s="176">
        <f t="shared" si="578"/>
        <v>0</v>
      </c>
      <c r="R102" s="176">
        <f t="shared" si="578"/>
        <v>0</v>
      </c>
      <c r="S102" s="176">
        <f t="shared" si="578"/>
        <v>0</v>
      </c>
      <c r="T102" s="176">
        <f t="shared" si="578"/>
        <v>0</v>
      </c>
      <c r="U102" s="176">
        <f t="shared" si="578"/>
        <v>0</v>
      </c>
      <c r="V102" s="176">
        <f t="shared" si="578"/>
        <v>0</v>
      </c>
      <c r="W102" s="176">
        <f t="shared" si="578"/>
        <v>0</v>
      </c>
      <c r="X102" s="176">
        <f t="shared" si="578"/>
        <v>0</v>
      </c>
      <c r="Y102" s="176">
        <f t="shared" si="578"/>
        <v>0</v>
      </c>
      <c r="Z102" s="176">
        <f t="shared" si="579"/>
        <v>0</v>
      </c>
      <c r="AA102" s="176">
        <f t="shared" si="579"/>
        <v>0</v>
      </c>
      <c r="AB102" s="176">
        <f t="shared" si="579"/>
        <v>0</v>
      </c>
      <c r="AC102" s="176">
        <f t="shared" si="579"/>
        <v>0</v>
      </c>
      <c r="AD102" s="176">
        <f t="shared" si="579"/>
        <v>0</v>
      </c>
      <c r="AE102" s="176">
        <f t="shared" si="579"/>
        <v>0</v>
      </c>
      <c r="AF102" s="176">
        <f t="shared" si="579"/>
        <v>0</v>
      </c>
      <c r="AG102" s="176">
        <f t="shared" si="579"/>
        <v>0</v>
      </c>
      <c r="AH102" s="176">
        <f t="shared" si="579"/>
        <v>0</v>
      </c>
      <c r="AI102" s="176">
        <f t="shared" si="579"/>
        <v>0</v>
      </c>
      <c r="AJ102" s="176">
        <f t="shared" si="580"/>
        <v>0</v>
      </c>
      <c r="AK102" s="176">
        <f t="shared" si="580"/>
        <v>0</v>
      </c>
      <c r="AL102" s="176">
        <f t="shared" si="580"/>
        <v>0</v>
      </c>
      <c r="AM102" s="176">
        <f t="shared" si="580"/>
        <v>0</v>
      </c>
      <c r="AN102" s="176">
        <f t="shared" si="580"/>
        <v>0</v>
      </c>
      <c r="AO102" s="176">
        <f t="shared" si="580"/>
        <v>0</v>
      </c>
      <c r="AP102" s="176">
        <f t="shared" si="580"/>
        <v>0</v>
      </c>
      <c r="AQ102" s="176">
        <f t="shared" si="580"/>
        <v>0</v>
      </c>
      <c r="AR102" s="176">
        <f t="shared" si="580"/>
        <v>0</v>
      </c>
      <c r="AS102" s="176">
        <f t="shared" si="580"/>
        <v>0</v>
      </c>
      <c r="AT102" s="176">
        <f t="shared" si="580"/>
        <v>0</v>
      </c>
      <c r="AU102" s="176">
        <f t="shared" si="580"/>
        <v>0</v>
      </c>
      <c r="AV102" s="176">
        <f t="shared" si="580"/>
        <v>0</v>
      </c>
      <c r="AW102" s="176">
        <f t="shared" si="580"/>
        <v>0</v>
      </c>
      <c r="AX102" s="176">
        <f t="shared" si="580"/>
        <v>0</v>
      </c>
      <c r="AY102" s="187"/>
      <c r="AZ102" s="176">
        <f t="shared" si="581"/>
        <v>39.843924765618119</v>
      </c>
      <c r="BA102" s="176">
        <f t="shared" si="581"/>
        <v>37.95204350286398</v>
      </c>
      <c r="BB102" s="176">
        <f t="shared" si="581"/>
        <v>36.179597675074632</v>
      </c>
      <c r="BC102" s="176">
        <f t="shared" si="581"/>
        <v>34.485085737595625</v>
      </c>
      <c r="BD102" s="176">
        <f t="shared" si="581"/>
        <v>32.848976547737514</v>
      </c>
      <c r="BE102" s="176">
        <f t="shared" si="581"/>
        <v>31.284504198115023</v>
      </c>
      <c r="BF102" s="176">
        <f t="shared" si="581"/>
        <v>29.80423268977485</v>
      </c>
      <c r="BG102" s="176">
        <f t="shared" si="581"/>
        <v>28.383535655150538</v>
      </c>
      <c r="BH102" s="176">
        <f t="shared" si="581"/>
        <v>27.029223772046734</v>
      </c>
      <c r="BI102" s="176">
        <f t="shared" si="581"/>
        <v>25.738510683755624</v>
      </c>
      <c r="BJ102" s="176">
        <f t="shared" si="582"/>
        <v>24.511497334980628</v>
      </c>
      <c r="BK102" s="176">
        <f t="shared" si="582"/>
        <v>23.342978503490276</v>
      </c>
      <c r="BL102" s="176">
        <f t="shared" si="582"/>
        <v>22.23198485679114</v>
      </c>
      <c r="BM102" s="176">
        <f t="shared" si="582"/>
        <v>21.17386821903159</v>
      </c>
      <c r="BN102" s="176">
        <f t="shared" si="582"/>
        <v>20.166111943889948</v>
      </c>
      <c r="BO102" s="176">
        <f t="shared" si="582"/>
        <v>19.206319163164238</v>
      </c>
      <c r="BP102" s="176">
        <f t="shared" si="582"/>
        <v>18.292207086011754</v>
      </c>
      <c r="BQ102" s="176">
        <f t="shared" si="582"/>
        <v>17.421601569512418</v>
      </c>
      <c r="BR102" s="176">
        <f t="shared" si="582"/>
        <v>0</v>
      </c>
      <c r="BS102" s="176">
        <f t="shared" si="582"/>
        <v>0</v>
      </c>
      <c r="BT102" s="176">
        <f t="shared" si="583"/>
        <v>0</v>
      </c>
      <c r="BU102" s="176">
        <f t="shared" si="583"/>
        <v>0</v>
      </c>
      <c r="BV102" s="176">
        <f t="shared" si="583"/>
        <v>0</v>
      </c>
      <c r="BW102" s="176">
        <f t="shared" si="583"/>
        <v>0</v>
      </c>
      <c r="BX102" s="176">
        <f t="shared" si="583"/>
        <v>0</v>
      </c>
      <c r="BY102" s="176">
        <f t="shared" si="583"/>
        <v>0</v>
      </c>
      <c r="BZ102" s="176">
        <f t="shared" si="583"/>
        <v>0</v>
      </c>
      <c r="CA102" s="176">
        <f t="shared" si="583"/>
        <v>0</v>
      </c>
      <c r="CB102" s="176">
        <f t="shared" si="583"/>
        <v>0</v>
      </c>
      <c r="CC102" s="176">
        <f t="shared" si="583"/>
        <v>0</v>
      </c>
      <c r="CD102" s="176">
        <f t="shared" si="583"/>
        <v>0</v>
      </c>
      <c r="CE102" s="176">
        <f t="shared" si="583"/>
        <v>0</v>
      </c>
      <c r="CF102" s="176">
        <f t="shared" si="583"/>
        <v>0</v>
      </c>
      <c r="CG102" s="176">
        <f t="shared" si="583"/>
        <v>0</v>
      </c>
      <c r="CH102" s="176">
        <f t="shared" si="583"/>
        <v>0</v>
      </c>
      <c r="CJ102" s="176">
        <v>0</v>
      </c>
      <c r="CK102" s="176">
        <f t="shared" si="584"/>
        <v>0</v>
      </c>
      <c r="CL102" s="176">
        <f t="shared" si="584"/>
        <v>0</v>
      </c>
      <c r="CM102" s="176">
        <f t="shared" si="584"/>
        <v>0</v>
      </c>
      <c r="CN102" s="176">
        <f t="shared" si="584"/>
        <v>0</v>
      </c>
      <c r="CO102" s="176">
        <f t="shared" si="584"/>
        <v>0</v>
      </c>
      <c r="CP102" s="176">
        <f t="shared" si="584"/>
        <v>0</v>
      </c>
      <c r="CQ102" s="176">
        <f t="shared" si="584"/>
        <v>0</v>
      </c>
      <c r="CR102" s="176">
        <f t="shared" si="584"/>
        <v>0</v>
      </c>
      <c r="CS102" s="176">
        <f t="shared" si="584"/>
        <v>0</v>
      </c>
      <c r="CT102" s="176">
        <f t="shared" si="584"/>
        <v>0</v>
      </c>
      <c r="CU102" s="176">
        <f t="shared" si="585"/>
        <v>0</v>
      </c>
      <c r="CV102" s="176">
        <f t="shared" si="585"/>
        <v>0</v>
      </c>
      <c r="CW102" s="176">
        <f t="shared" si="585"/>
        <v>0</v>
      </c>
      <c r="CX102" s="176">
        <f t="shared" si="585"/>
        <v>0</v>
      </c>
      <c r="CY102" s="176">
        <f t="shared" si="585"/>
        <v>0</v>
      </c>
      <c r="CZ102" s="176">
        <f t="shared" si="585"/>
        <v>0</v>
      </c>
      <c r="DA102" s="176">
        <f t="shared" si="585"/>
        <v>0</v>
      </c>
      <c r="DB102" s="176">
        <f t="shared" si="585"/>
        <v>0</v>
      </c>
      <c r="DC102" s="176">
        <f t="shared" si="585"/>
        <v>0</v>
      </c>
      <c r="DD102" s="176">
        <f t="shared" si="585"/>
        <v>0</v>
      </c>
      <c r="DE102" s="176">
        <f t="shared" si="586"/>
        <v>0</v>
      </c>
      <c r="DF102" s="176">
        <f t="shared" si="586"/>
        <v>0</v>
      </c>
      <c r="DG102" s="176">
        <f t="shared" si="586"/>
        <v>0</v>
      </c>
      <c r="DH102" s="176">
        <f t="shared" si="586"/>
        <v>0</v>
      </c>
      <c r="DI102" s="176">
        <f t="shared" si="586"/>
        <v>0</v>
      </c>
      <c r="DJ102" s="176">
        <f t="shared" si="586"/>
        <v>0</v>
      </c>
      <c r="DK102" s="176">
        <f t="shared" si="586"/>
        <v>0</v>
      </c>
      <c r="DL102" s="176">
        <f t="shared" si="586"/>
        <v>0</v>
      </c>
      <c r="DM102" s="176">
        <f t="shared" si="586"/>
        <v>0</v>
      </c>
      <c r="DN102" s="176">
        <f t="shared" si="586"/>
        <v>0</v>
      </c>
      <c r="DO102" s="176">
        <f t="shared" si="586"/>
        <v>0</v>
      </c>
      <c r="DP102" s="176">
        <f t="shared" si="586"/>
        <v>0</v>
      </c>
      <c r="DQ102" s="176">
        <f t="shared" si="586"/>
        <v>0</v>
      </c>
      <c r="DR102" s="176">
        <f t="shared" si="586"/>
        <v>0</v>
      </c>
      <c r="DS102" s="176">
        <f t="shared" si="586"/>
        <v>0</v>
      </c>
      <c r="DT102" s="187"/>
      <c r="DU102" s="176">
        <v>0</v>
      </c>
      <c r="DV102" s="176">
        <f t="shared" si="587"/>
        <v>37.95204350286398</v>
      </c>
      <c r="DW102" s="176">
        <f t="shared" si="587"/>
        <v>36.179597675074632</v>
      </c>
      <c r="DX102" s="176">
        <f t="shared" si="587"/>
        <v>34.485085737595625</v>
      </c>
      <c r="DY102" s="176">
        <f t="shared" si="587"/>
        <v>32.848976547737514</v>
      </c>
      <c r="DZ102" s="176">
        <f t="shared" si="587"/>
        <v>31.284504198115023</v>
      </c>
      <c r="EA102" s="176">
        <f t="shared" si="587"/>
        <v>29.80423268977485</v>
      </c>
      <c r="EB102" s="176">
        <f t="shared" si="587"/>
        <v>28.383535655150538</v>
      </c>
      <c r="EC102" s="176">
        <f t="shared" si="587"/>
        <v>27.029223772046734</v>
      </c>
      <c r="ED102" s="176">
        <f t="shared" si="587"/>
        <v>25.738510683755624</v>
      </c>
      <c r="EE102" s="176">
        <f t="shared" si="587"/>
        <v>24.511497334980628</v>
      </c>
      <c r="EF102" s="176">
        <f t="shared" si="588"/>
        <v>23.342978503490276</v>
      </c>
      <c r="EG102" s="176">
        <f t="shared" si="588"/>
        <v>22.23198485679114</v>
      </c>
      <c r="EH102" s="176">
        <f t="shared" si="588"/>
        <v>21.17386821903159</v>
      </c>
      <c r="EI102" s="176">
        <f t="shared" si="588"/>
        <v>20.166111943889948</v>
      </c>
      <c r="EJ102" s="176">
        <f t="shared" si="588"/>
        <v>19.206319163164238</v>
      </c>
      <c r="EK102" s="176">
        <f t="shared" si="588"/>
        <v>18.292207086011754</v>
      </c>
      <c r="EL102" s="176">
        <f t="shared" si="588"/>
        <v>17.421601569512418</v>
      </c>
      <c r="EM102" s="176">
        <f t="shared" si="588"/>
        <v>16.592431947642702</v>
      </c>
      <c r="EN102" s="176">
        <f t="shared" si="588"/>
        <v>0</v>
      </c>
      <c r="EO102" s="176">
        <f t="shared" si="588"/>
        <v>0</v>
      </c>
      <c r="EP102" s="176">
        <f t="shared" si="589"/>
        <v>0</v>
      </c>
      <c r="EQ102" s="176">
        <f t="shared" si="589"/>
        <v>0</v>
      </c>
      <c r="ER102" s="176">
        <f t="shared" si="589"/>
        <v>0</v>
      </c>
      <c r="ES102" s="176">
        <f t="shared" si="589"/>
        <v>0</v>
      </c>
      <c r="ET102" s="176">
        <f t="shared" si="589"/>
        <v>0</v>
      </c>
      <c r="EU102" s="176">
        <f t="shared" si="589"/>
        <v>0</v>
      </c>
      <c r="EV102" s="176">
        <f t="shared" si="589"/>
        <v>0</v>
      </c>
      <c r="EW102" s="176">
        <f t="shared" si="589"/>
        <v>0</v>
      </c>
      <c r="EX102" s="176">
        <f t="shared" si="589"/>
        <v>0</v>
      </c>
      <c r="EY102" s="176">
        <f t="shared" si="589"/>
        <v>0</v>
      </c>
      <c r="EZ102" s="176">
        <f t="shared" si="589"/>
        <v>0</v>
      </c>
      <c r="FA102" s="176">
        <f t="shared" si="589"/>
        <v>0</v>
      </c>
      <c r="FB102" s="176">
        <f t="shared" si="589"/>
        <v>0</v>
      </c>
      <c r="FC102" s="176">
        <f t="shared" si="589"/>
        <v>0</v>
      </c>
      <c r="FD102" s="176">
        <f t="shared" si="589"/>
        <v>0</v>
      </c>
      <c r="FF102" s="176">
        <v>0</v>
      </c>
      <c r="FG102" s="176">
        <v>0</v>
      </c>
      <c r="FH102" s="176">
        <f t="shared" si="590"/>
        <v>0</v>
      </c>
      <c r="FI102" s="176">
        <f t="shared" si="590"/>
        <v>0</v>
      </c>
      <c r="FJ102" s="176">
        <f t="shared" si="590"/>
        <v>0</v>
      </c>
      <c r="FK102" s="176">
        <f t="shared" si="590"/>
        <v>0</v>
      </c>
      <c r="FL102" s="176">
        <f t="shared" si="590"/>
        <v>0</v>
      </c>
      <c r="FM102" s="176">
        <f t="shared" si="590"/>
        <v>0</v>
      </c>
      <c r="FN102" s="176">
        <f t="shared" si="590"/>
        <v>0</v>
      </c>
      <c r="FO102" s="176">
        <f t="shared" si="590"/>
        <v>0</v>
      </c>
      <c r="FP102" s="176">
        <f t="shared" si="590"/>
        <v>0</v>
      </c>
      <c r="FQ102" s="176">
        <f t="shared" si="590"/>
        <v>0</v>
      </c>
      <c r="FR102" s="176">
        <f t="shared" si="591"/>
        <v>0</v>
      </c>
      <c r="FS102" s="176">
        <f t="shared" si="591"/>
        <v>0</v>
      </c>
      <c r="FT102" s="176">
        <f t="shared" si="591"/>
        <v>0</v>
      </c>
      <c r="FU102" s="176">
        <f t="shared" si="591"/>
        <v>0</v>
      </c>
      <c r="FV102" s="176">
        <f t="shared" si="591"/>
        <v>0</v>
      </c>
      <c r="FW102" s="176">
        <f t="shared" si="591"/>
        <v>0</v>
      </c>
      <c r="FX102" s="176">
        <f t="shared" si="591"/>
        <v>0</v>
      </c>
      <c r="FY102" s="176">
        <f t="shared" si="591"/>
        <v>0</v>
      </c>
      <c r="FZ102" s="176">
        <f t="shared" si="591"/>
        <v>0</v>
      </c>
      <c r="GA102" s="176">
        <f t="shared" si="591"/>
        <v>0</v>
      </c>
      <c r="GB102" s="176">
        <f t="shared" si="592"/>
        <v>0</v>
      </c>
      <c r="GC102" s="176">
        <f t="shared" si="592"/>
        <v>0</v>
      </c>
      <c r="GD102" s="176">
        <f t="shared" si="592"/>
        <v>0</v>
      </c>
      <c r="GE102" s="176">
        <f t="shared" si="592"/>
        <v>0</v>
      </c>
      <c r="GF102" s="176">
        <f t="shared" si="592"/>
        <v>0</v>
      </c>
      <c r="GG102" s="176">
        <f t="shared" si="592"/>
        <v>0</v>
      </c>
      <c r="GH102" s="176">
        <f t="shared" si="592"/>
        <v>0</v>
      </c>
      <c r="GI102" s="176">
        <f t="shared" si="592"/>
        <v>0</v>
      </c>
      <c r="GJ102" s="176">
        <f t="shared" si="592"/>
        <v>0</v>
      </c>
      <c r="GK102" s="176">
        <f t="shared" si="592"/>
        <v>0</v>
      </c>
      <c r="GL102" s="176">
        <f t="shared" si="592"/>
        <v>0</v>
      </c>
      <c r="GM102" s="176">
        <f t="shared" si="592"/>
        <v>0</v>
      </c>
      <c r="GN102" s="176">
        <f t="shared" si="592"/>
        <v>0</v>
      </c>
      <c r="GO102" s="176">
        <f t="shared" si="592"/>
        <v>0</v>
      </c>
      <c r="GP102" s="176">
        <f t="shared" si="592"/>
        <v>0</v>
      </c>
      <c r="GQ102" s="187"/>
      <c r="GR102" s="176">
        <v>0</v>
      </c>
      <c r="GS102" s="176">
        <v>0</v>
      </c>
      <c r="GT102" s="176">
        <f t="shared" si="593"/>
        <v>36.179597675074632</v>
      </c>
      <c r="GU102" s="176">
        <f t="shared" si="593"/>
        <v>34.485085737595625</v>
      </c>
      <c r="GV102" s="176">
        <f t="shared" si="593"/>
        <v>32.848976547737514</v>
      </c>
      <c r="GW102" s="176">
        <f t="shared" si="593"/>
        <v>31.284504198115023</v>
      </c>
      <c r="GX102" s="176">
        <f t="shared" si="593"/>
        <v>29.80423268977485</v>
      </c>
      <c r="GY102" s="176">
        <f t="shared" si="593"/>
        <v>28.383535655150538</v>
      </c>
      <c r="GZ102" s="176">
        <f t="shared" si="593"/>
        <v>27.029223772046734</v>
      </c>
      <c r="HA102" s="176">
        <f t="shared" si="593"/>
        <v>25.738510683755624</v>
      </c>
      <c r="HB102" s="176">
        <f t="shared" si="593"/>
        <v>24.511497334980628</v>
      </c>
      <c r="HC102" s="176">
        <f t="shared" si="593"/>
        <v>23.342978503490276</v>
      </c>
      <c r="HD102" s="176">
        <f t="shared" si="594"/>
        <v>22.23198485679114</v>
      </c>
      <c r="HE102" s="176">
        <f t="shared" si="594"/>
        <v>21.17386821903159</v>
      </c>
      <c r="HF102" s="176">
        <f t="shared" si="594"/>
        <v>20.166111943889948</v>
      </c>
      <c r="HG102" s="176">
        <f t="shared" si="594"/>
        <v>19.206319163164238</v>
      </c>
      <c r="HH102" s="176">
        <f t="shared" si="594"/>
        <v>18.292207086011754</v>
      </c>
      <c r="HI102" s="176">
        <f t="shared" si="594"/>
        <v>17.421601569512418</v>
      </c>
      <c r="HJ102" s="176">
        <f t="shared" si="594"/>
        <v>16.592431947642702</v>
      </c>
      <c r="HK102" s="176">
        <f t="shared" si="594"/>
        <v>15.802726106361025</v>
      </c>
      <c r="HL102" s="176">
        <f t="shared" si="594"/>
        <v>0</v>
      </c>
      <c r="HM102" s="176">
        <f t="shared" si="594"/>
        <v>0</v>
      </c>
      <c r="HN102" s="176">
        <f t="shared" si="595"/>
        <v>0</v>
      </c>
      <c r="HO102" s="176">
        <f t="shared" si="595"/>
        <v>0</v>
      </c>
      <c r="HP102" s="176">
        <f t="shared" si="595"/>
        <v>0</v>
      </c>
      <c r="HQ102" s="176">
        <f t="shared" si="595"/>
        <v>0</v>
      </c>
      <c r="HR102" s="176">
        <f t="shared" si="595"/>
        <v>0</v>
      </c>
      <c r="HS102" s="176">
        <f t="shared" si="595"/>
        <v>0</v>
      </c>
      <c r="HT102" s="176">
        <f t="shared" si="595"/>
        <v>0</v>
      </c>
      <c r="HU102" s="176">
        <f t="shared" si="595"/>
        <v>0</v>
      </c>
      <c r="HV102" s="176">
        <f t="shared" si="595"/>
        <v>0</v>
      </c>
      <c r="HW102" s="176">
        <f t="shared" si="595"/>
        <v>0</v>
      </c>
      <c r="HX102" s="176">
        <f t="shared" si="595"/>
        <v>0</v>
      </c>
      <c r="HY102" s="176">
        <f t="shared" si="595"/>
        <v>0</v>
      </c>
      <c r="HZ102" s="176">
        <f t="shared" si="595"/>
        <v>0</v>
      </c>
      <c r="IA102" s="176">
        <f t="shared" si="595"/>
        <v>0</v>
      </c>
      <c r="IB102" s="176">
        <f t="shared" si="595"/>
        <v>0</v>
      </c>
      <c r="IC102" s="176"/>
      <c r="ID102" s="176"/>
    </row>
    <row r="103" spans="1:238" s="144" customFormat="1">
      <c r="A103" s="188" t="s">
        <v>255</v>
      </c>
      <c r="B103" s="226">
        <f t="shared" ref="B103" si="596">SUM(P103:AX103)*VLOOKUP($A103,input,12,FALSE)</f>
        <v>0</v>
      </c>
      <c r="C103" s="329">
        <f t="shared" ref="C103" si="597">SUM(AZ103:CH103)*VLOOKUP($A103,input,12,FALSE)</f>
        <v>309124.50466380554</v>
      </c>
      <c r="D103" s="331">
        <f t="shared" ref="D103" si="598">SUM(B103:C103)</f>
        <v>309124.50466380554</v>
      </c>
      <c r="E103" s="227">
        <f t="shared" si="477"/>
        <v>0</v>
      </c>
      <c r="F103" s="228">
        <f t="shared" si="478"/>
        <v>0</v>
      </c>
      <c r="G103" s="227">
        <f t="shared" si="479"/>
        <v>0</v>
      </c>
      <c r="H103" s="228">
        <f t="shared" si="480"/>
        <v>0</v>
      </c>
      <c r="I103" s="227">
        <f t="shared" si="226"/>
        <v>0</v>
      </c>
      <c r="J103" s="176">
        <f t="shared" si="227"/>
        <v>309124.50466380554</v>
      </c>
      <c r="K103" s="228">
        <f t="shared" si="228"/>
        <v>309124.50466380554</v>
      </c>
      <c r="L103" s="227">
        <f t="shared" si="481"/>
        <v>0</v>
      </c>
      <c r="M103" s="176">
        <f t="shared" si="482"/>
        <v>247299.60373104445</v>
      </c>
      <c r="N103" s="228">
        <f t="shared" ref="N103" si="599">SUM(L103:M103)</f>
        <v>247299.60373104445</v>
      </c>
      <c r="O103" s="330"/>
      <c r="P103" s="176">
        <f t="shared" si="578"/>
        <v>0</v>
      </c>
      <c r="Q103" s="176">
        <f t="shared" si="578"/>
        <v>0</v>
      </c>
      <c r="R103" s="176">
        <f t="shared" si="578"/>
        <v>0</v>
      </c>
      <c r="S103" s="176">
        <f t="shared" si="578"/>
        <v>0</v>
      </c>
      <c r="T103" s="176">
        <f t="shared" si="578"/>
        <v>0</v>
      </c>
      <c r="U103" s="176">
        <f t="shared" si="578"/>
        <v>0</v>
      </c>
      <c r="V103" s="176">
        <f t="shared" si="578"/>
        <v>0</v>
      </c>
      <c r="W103" s="176">
        <f t="shared" si="578"/>
        <v>0</v>
      </c>
      <c r="X103" s="176">
        <f t="shared" si="578"/>
        <v>0</v>
      </c>
      <c r="Y103" s="176">
        <f t="shared" si="578"/>
        <v>0</v>
      </c>
      <c r="Z103" s="176">
        <f t="shared" si="579"/>
        <v>0</v>
      </c>
      <c r="AA103" s="176">
        <f t="shared" si="579"/>
        <v>0</v>
      </c>
      <c r="AB103" s="176">
        <f t="shared" si="579"/>
        <v>0</v>
      </c>
      <c r="AC103" s="176">
        <f t="shared" si="579"/>
        <v>0</v>
      </c>
      <c r="AD103" s="176">
        <f t="shared" si="579"/>
        <v>0</v>
      </c>
      <c r="AE103" s="176">
        <f t="shared" si="579"/>
        <v>0</v>
      </c>
      <c r="AF103" s="176">
        <f t="shared" si="579"/>
        <v>0</v>
      </c>
      <c r="AG103" s="176">
        <f t="shared" si="579"/>
        <v>0</v>
      </c>
      <c r="AH103" s="176">
        <f t="shared" si="579"/>
        <v>0</v>
      </c>
      <c r="AI103" s="176">
        <f t="shared" si="579"/>
        <v>0</v>
      </c>
      <c r="AJ103" s="176">
        <f t="shared" si="580"/>
        <v>0</v>
      </c>
      <c r="AK103" s="176">
        <f t="shared" si="580"/>
        <v>0</v>
      </c>
      <c r="AL103" s="176">
        <f t="shared" si="580"/>
        <v>0</v>
      </c>
      <c r="AM103" s="176">
        <f t="shared" si="580"/>
        <v>0</v>
      </c>
      <c r="AN103" s="176">
        <f t="shared" si="580"/>
        <v>0</v>
      </c>
      <c r="AO103" s="176">
        <f t="shared" si="580"/>
        <v>0</v>
      </c>
      <c r="AP103" s="176">
        <f t="shared" si="580"/>
        <v>0</v>
      </c>
      <c r="AQ103" s="176">
        <f t="shared" si="580"/>
        <v>0</v>
      </c>
      <c r="AR103" s="176">
        <f t="shared" si="580"/>
        <v>0</v>
      </c>
      <c r="AS103" s="176">
        <f t="shared" si="580"/>
        <v>0</v>
      </c>
      <c r="AT103" s="176">
        <f t="shared" si="580"/>
        <v>0</v>
      </c>
      <c r="AU103" s="176">
        <f t="shared" si="580"/>
        <v>0</v>
      </c>
      <c r="AV103" s="176">
        <f t="shared" si="580"/>
        <v>0</v>
      </c>
      <c r="AW103" s="176">
        <f t="shared" si="580"/>
        <v>0</v>
      </c>
      <c r="AX103" s="176">
        <f t="shared" si="580"/>
        <v>0</v>
      </c>
      <c r="AY103" s="187"/>
      <c r="AZ103" s="176">
        <f t="shared" si="581"/>
        <v>39.843924765618119</v>
      </c>
      <c r="BA103" s="176">
        <f t="shared" si="581"/>
        <v>37.95204350286398</v>
      </c>
      <c r="BB103" s="176">
        <f t="shared" si="581"/>
        <v>36.179597675074632</v>
      </c>
      <c r="BC103" s="176">
        <f t="shared" si="581"/>
        <v>34.485085737595625</v>
      </c>
      <c r="BD103" s="176">
        <f t="shared" si="581"/>
        <v>32.848976547737514</v>
      </c>
      <c r="BE103" s="176">
        <f t="shared" si="581"/>
        <v>31.284504198115023</v>
      </c>
      <c r="BF103" s="176">
        <f t="shared" si="581"/>
        <v>29.80423268977485</v>
      </c>
      <c r="BG103" s="176">
        <f t="shared" si="581"/>
        <v>28.383535655150538</v>
      </c>
      <c r="BH103" s="176">
        <f t="shared" si="581"/>
        <v>27.029223772046734</v>
      </c>
      <c r="BI103" s="176">
        <f t="shared" si="581"/>
        <v>25.738510683755624</v>
      </c>
      <c r="BJ103" s="176">
        <f t="shared" si="582"/>
        <v>24.511497334980628</v>
      </c>
      <c r="BK103" s="176">
        <f t="shared" si="582"/>
        <v>23.342978503490276</v>
      </c>
      <c r="BL103" s="176">
        <f t="shared" si="582"/>
        <v>22.23198485679114</v>
      </c>
      <c r="BM103" s="176">
        <f t="shared" si="582"/>
        <v>21.17386821903159</v>
      </c>
      <c r="BN103" s="176">
        <f t="shared" si="582"/>
        <v>20.166111943889948</v>
      </c>
      <c r="BO103" s="176">
        <f t="shared" si="582"/>
        <v>19.206319163164238</v>
      </c>
      <c r="BP103" s="176">
        <f t="shared" si="582"/>
        <v>18.292207086011754</v>
      </c>
      <c r="BQ103" s="176">
        <f t="shared" si="582"/>
        <v>17.421601569512418</v>
      </c>
      <c r="BR103" s="176">
        <f t="shared" si="582"/>
        <v>0</v>
      </c>
      <c r="BS103" s="176">
        <f t="shared" si="582"/>
        <v>0</v>
      </c>
      <c r="BT103" s="176">
        <f t="shared" si="583"/>
        <v>0</v>
      </c>
      <c r="BU103" s="176">
        <f t="shared" si="583"/>
        <v>0</v>
      </c>
      <c r="BV103" s="176">
        <f t="shared" si="583"/>
        <v>0</v>
      </c>
      <c r="BW103" s="176">
        <f t="shared" si="583"/>
        <v>0</v>
      </c>
      <c r="BX103" s="176">
        <f t="shared" si="583"/>
        <v>0</v>
      </c>
      <c r="BY103" s="176">
        <f t="shared" si="583"/>
        <v>0</v>
      </c>
      <c r="BZ103" s="176">
        <f t="shared" si="583"/>
        <v>0</v>
      </c>
      <c r="CA103" s="176">
        <f t="shared" si="583"/>
        <v>0</v>
      </c>
      <c r="CB103" s="176">
        <f t="shared" si="583"/>
        <v>0</v>
      </c>
      <c r="CC103" s="176">
        <f t="shared" si="583"/>
        <v>0</v>
      </c>
      <c r="CD103" s="176">
        <f t="shared" si="583"/>
        <v>0</v>
      </c>
      <c r="CE103" s="176">
        <f t="shared" si="583"/>
        <v>0</v>
      </c>
      <c r="CF103" s="176">
        <f t="shared" si="583"/>
        <v>0</v>
      </c>
      <c r="CG103" s="176">
        <f t="shared" si="583"/>
        <v>0</v>
      </c>
      <c r="CH103" s="176">
        <f t="shared" si="583"/>
        <v>0</v>
      </c>
      <c r="CJ103" s="176">
        <v>0</v>
      </c>
      <c r="CK103" s="176">
        <f t="shared" si="584"/>
        <v>0</v>
      </c>
      <c r="CL103" s="176">
        <f t="shared" si="584"/>
        <v>0</v>
      </c>
      <c r="CM103" s="176">
        <f t="shared" si="584"/>
        <v>0</v>
      </c>
      <c r="CN103" s="176">
        <f t="shared" si="584"/>
        <v>0</v>
      </c>
      <c r="CO103" s="176">
        <f t="shared" si="584"/>
        <v>0</v>
      </c>
      <c r="CP103" s="176">
        <f t="shared" si="584"/>
        <v>0</v>
      </c>
      <c r="CQ103" s="176">
        <f t="shared" si="584"/>
        <v>0</v>
      </c>
      <c r="CR103" s="176">
        <f t="shared" si="584"/>
        <v>0</v>
      </c>
      <c r="CS103" s="176">
        <f t="shared" si="584"/>
        <v>0</v>
      </c>
      <c r="CT103" s="176">
        <f t="shared" si="584"/>
        <v>0</v>
      </c>
      <c r="CU103" s="176">
        <f t="shared" si="585"/>
        <v>0</v>
      </c>
      <c r="CV103" s="176">
        <f t="shared" si="585"/>
        <v>0</v>
      </c>
      <c r="CW103" s="176">
        <f t="shared" si="585"/>
        <v>0</v>
      </c>
      <c r="CX103" s="176">
        <f t="shared" si="585"/>
        <v>0</v>
      </c>
      <c r="CY103" s="176">
        <f t="shared" si="585"/>
        <v>0</v>
      </c>
      <c r="CZ103" s="176">
        <f t="shared" si="585"/>
        <v>0</v>
      </c>
      <c r="DA103" s="176">
        <f t="shared" si="585"/>
        <v>0</v>
      </c>
      <c r="DB103" s="176">
        <f t="shared" si="585"/>
        <v>0</v>
      </c>
      <c r="DC103" s="176">
        <f t="shared" si="585"/>
        <v>0</v>
      </c>
      <c r="DD103" s="176">
        <f t="shared" si="585"/>
        <v>0</v>
      </c>
      <c r="DE103" s="176">
        <f t="shared" si="586"/>
        <v>0</v>
      </c>
      <c r="DF103" s="176">
        <f t="shared" si="586"/>
        <v>0</v>
      </c>
      <c r="DG103" s="176">
        <f t="shared" si="586"/>
        <v>0</v>
      </c>
      <c r="DH103" s="176">
        <f t="shared" si="586"/>
        <v>0</v>
      </c>
      <c r="DI103" s="176">
        <f t="shared" si="586"/>
        <v>0</v>
      </c>
      <c r="DJ103" s="176">
        <f t="shared" si="586"/>
        <v>0</v>
      </c>
      <c r="DK103" s="176">
        <f t="shared" si="586"/>
        <v>0</v>
      </c>
      <c r="DL103" s="176">
        <f t="shared" si="586"/>
        <v>0</v>
      </c>
      <c r="DM103" s="176">
        <f t="shared" si="586"/>
        <v>0</v>
      </c>
      <c r="DN103" s="176">
        <f t="shared" si="586"/>
        <v>0</v>
      </c>
      <c r="DO103" s="176">
        <f t="shared" si="586"/>
        <v>0</v>
      </c>
      <c r="DP103" s="176">
        <f t="shared" si="586"/>
        <v>0</v>
      </c>
      <c r="DQ103" s="176">
        <f t="shared" si="586"/>
        <v>0</v>
      </c>
      <c r="DR103" s="176">
        <f t="shared" si="586"/>
        <v>0</v>
      </c>
      <c r="DS103" s="176">
        <f t="shared" si="586"/>
        <v>0</v>
      </c>
      <c r="DT103" s="187"/>
      <c r="DU103" s="176">
        <v>0</v>
      </c>
      <c r="DV103" s="176">
        <f t="shared" si="587"/>
        <v>37.95204350286398</v>
      </c>
      <c r="DW103" s="176">
        <f t="shared" si="587"/>
        <v>36.179597675074632</v>
      </c>
      <c r="DX103" s="176">
        <f t="shared" si="587"/>
        <v>34.485085737595625</v>
      </c>
      <c r="DY103" s="176">
        <f t="shared" si="587"/>
        <v>32.848976547737514</v>
      </c>
      <c r="DZ103" s="176">
        <f t="shared" si="587"/>
        <v>31.284504198115023</v>
      </c>
      <c r="EA103" s="176">
        <f t="shared" si="587"/>
        <v>29.80423268977485</v>
      </c>
      <c r="EB103" s="176">
        <f t="shared" si="587"/>
        <v>28.383535655150538</v>
      </c>
      <c r="EC103" s="176">
        <f t="shared" si="587"/>
        <v>27.029223772046734</v>
      </c>
      <c r="ED103" s="176">
        <f t="shared" si="587"/>
        <v>25.738510683755624</v>
      </c>
      <c r="EE103" s="176">
        <f t="shared" si="587"/>
        <v>24.511497334980628</v>
      </c>
      <c r="EF103" s="176">
        <f t="shared" si="588"/>
        <v>23.342978503490276</v>
      </c>
      <c r="EG103" s="176">
        <f t="shared" si="588"/>
        <v>22.23198485679114</v>
      </c>
      <c r="EH103" s="176">
        <f t="shared" si="588"/>
        <v>21.17386821903159</v>
      </c>
      <c r="EI103" s="176">
        <f t="shared" si="588"/>
        <v>20.166111943889948</v>
      </c>
      <c r="EJ103" s="176">
        <f t="shared" si="588"/>
        <v>19.206319163164238</v>
      </c>
      <c r="EK103" s="176">
        <f t="shared" si="588"/>
        <v>18.292207086011754</v>
      </c>
      <c r="EL103" s="176">
        <f t="shared" si="588"/>
        <v>17.421601569512418</v>
      </c>
      <c r="EM103" s="176">
        <f t="shared" si="588"/>
        <v>16.592431947642702</v>
      </c>
      <c r="EN103" s="176">
        <f t="shared" si="588"/>
        <v>0</v>
      </c>
      <c r="EO103" s="176">
        <f t="shared" si="588"/>
        <v>0</v>
      </c>
      <c r="EP103" s="176">
        <f t="shared" si="589"/>
        <v>0</v>
      </c>
      <c r="EQ103" s="176">
        <f t="shared" si="589"/>
        <v>0</v>
      </c>
      <c r="ER103" s="176">
        <f t="shared" si="589"/>
        <v>0</v>
      </c>
      <c r="ES103" s="176">
        <f t="shared" si="589"/>
        <v>0</v>
      </c>
      <c r="ET103" s="176">
        <f t="shared" si="589"/>
        <v>0</v>
      </c>
      <c r="EU103" s="176">
        <f t="shared" si="589"/>
        <v>0</v>
      </c>
      <c r="EV103" s="176">
        <f t="shared" si="589"/>
        <v>0</v>
      </c>
      <c r="EW103" s="176">
        <f t="shared" si="589"/>
        <v>0</v>
      </c>
      <c r="EX103" s="176">
        <f t="shared" si="589"/>
        <v>0</v>
      </c>
      <c r="EY103" s="176">
        <f t="shared" si="589"/>
        <v>0</v>
      </c>
      <c r="EZ103" s="176">
        <f t="shared" si="589"/>
        <v>0</v>
      </c>
      <c r="FA103" s="176">
        <f t="shared" si="589"/>
        <v>0</v>
      </c>
      <c r="FB103" s="176">
        <f t="shared" si="589"/>
        <v>0</v>
      </c>
      <c r="FC103" s="176">
        <f t="shared" si="589"/>
        <v>0</v>
      </c>
      <c r="FD103" s="176">
        <f t="shared" si="589"/>
        <v>0</v>
      </c>
      <c r="FF103" s="176">
        <v>0</v>
      </c>
      <c r="FG103" s="176">
        <v>0</v>
      </c>
      <c r="FH103" s="176">
        <f t="shared" si="590"/>
        <v>0</v>
      </c>
      <c r="FI103" s="176">
        <f t="shared" si="590"/>
        <v>0</v>
      </c>
      <c r="FJ103" s="176">
        <f t="shared" si="590"/>
        <v>0</v>
      </c>
      <c r="FK103" s="176">
        <f t="shared" si="590"/>
        <v>0</v>
      </c>
      <c r="FL103" s="176">
        <f t="shared" si="590"/>
        <v>0</v>
      </c>
      <c r="FM103" s="176">
        <f t="shared" si="590"/>
        <v>0</v>
      </c>
      <c r="FN103" s="176">
        <f t="shared" si="590"/>
        <v>0</v>
      </c>
      <c r="FO103" s="176">
        <f t="shared" si="590"/>
        <v>0</v>
      </c>
      <c r="FP103" s="176">
        <f t="shared" si="590"/>
        <v>0</v>
      </c>
      <c r="FQ103" s="176">
        <f t="shared" si="590"/>
        <v>0</v>
      </c>
      <c r="FR103" s="176">
        <f t="shared" si="591"/>
        <v>0</v>
      </c>
      <c r="FS103" s="176">
        <f t="shared" si="591"/>
        <v>0</v>
      </c>
      <c r="FT103" s="176">
        <f t="shared" si="591"/>
        <v>0</v>
      </c>
      <c r="FU103" s="176">
        <f t="shared" si="591"/>
        <v>0</v>
      </c>
      <c r="FV103" s="176">
        <f t="shared" si="591"/>
        <v>0</v>
      </c>
      <c r="FW103" s="176">
        <f t="shared" si="591"/>
        <v>0</v>
      </c>
      <c r="FX103" s="176">
        <f t="shared" si="591"/>
        <v>0</v>
      </c>
      <c r="FY103" s="176">
        <f t="shared" si="591"/>
        <v>0</v>
      </c>
      <c r="FZ103" s="176">
        <f t="shared" si="591"/>
        <v>0</v>
      </c>
      <c r="GA103" s="176">
        <f t="shared" si="591"/>
        <v>0</v>
      </c>
      <c r="GB103" s="176">
        <f t="shared" si="592"/>
        <v>0</v>
      </c>
      <c r="GC103" s="176">
        <f t="shared" si="592"/>
        <v>0</v>
      </c>
      <c r="GD103" s="176">
        <f t="shared" si="592"/>
        <v>0</v>
      </c>
      <c r="GE103" s="176">
        <f t="shared" si="592"/>
        <v>0</v>
      </c>
      <c r="GF103" s="176">
        <f t="shared" si="592"/>
        <v>0</v>
      </c>
      <c r="GG103" s="176">
        <f t="shared" si="592"/>
        <v>0</v>
      </c>
      <c r="GH103" s="176">
        <f t="shared" si="592"/>
        <v>0</v>
      </c>
      <c r="GI103" s="176">
        <f t="shared" si="592"/>
        <v>0</v>
      </c>
      <c r="GJ103" s="176">
        <f t="shared" si="592"/>
        <v>0</v>
      </c>
      <c r="GK103" s="176">
        <f t="shared" si="592"/>
        <v>0</v>
      </c>
      <c r="GL103" s="176">
        <f t="shared" si="592"/>
        <v>0</v>
      </c>
      <c r="GM103" s="176">
        <f t="shared" si="592"/>
        <v>0</v>
      </c>
      <c r="GN103" s="176">
        <f t="shared" si="592"/>
        <v>0</v>
      </c>
      <c r="GO103" s="176">
        <f t="shared" si="592"/>
        <v>0</v>
      </c>
      <c r="GP103" s="176">
        <f t="shared" si="592"/>
        <v>0</v>
      </c>
      <c r="GQ103" s="187"/>
      <c r="GR103" s="176">
        <v>0</v>
      </c>
      <c r="GS103" s="176">
        <v>0</v>
      </c>
      <c r="GT103" s="176">
        <f t="shared" si="593"/>
        <v>36.179597675074632</v>
      </c>
      <c r="GU103" s="176">
        <f t="shared" si="593"/>
        <v>34.485085737595625</v>
      </c>
      <c r="GV103" s="176">
        <f t="shared" si="593"/>
        <v>32.848976547737514</v>
      </c>
      <c r="GW103" s="176">
        <f t="shared" si="593"/>
        <v>31.284504198115023</v>
      </c>
      <c r="GX103" s="176">
        <f t="shared" si="593"/>
        <v>29.80423268977485</v>
      </c>
      <c r="GY103" s="176">
        <f t="shared" si="593"/>
        <v>28.383535655150538</v>
      </c>
      <c r="GZ103" s="176">
        <f t="shared" si="593"/>
        <v>27.029223772046734</v>
      </c>
      <c r="HA103" s="176">
        <f t="shared" si="593"/>
        <v>25.738510683755624</v>
      </c>
      <c r="HB103" s="176">
        <f t="shared" si="593"/>
        <v>24.511497334980628</v>
      </c>
      <c r="HC103" s="176">
        <f t="shared" si="593"/>
        <v>23.342978503490276</v>
      </c>
      <c r="HD103" s="176">
        <f t="shared" si="594"/>
        <v>22.23198485679114</v>
      </c>
      <c r="HE103" s="176">
        <f t="shared" si="594"/>
        <v>21.17386821903159</v>
      </c>
      <c r="HF103" s="176">
        <f t="shared" si="594"/>
        <v>20.166111943889948</v>
      </c>
      <c r="HG103" s="176">
        <f t="shared" si="594"/>
        <v>19.206319163164238</v>
      </c>
      <c r="HH103" s="176">
        <f t="shared" si="594"/>
        <v>18.292207086011754</v>
      </c>
      <c r="HI103" s="176">
        <f t="shared" si="594"/>
        <v>17.421601569512418</v>
      </c>
      <c r="HJ103" s="176">
        <f t="shared" si="594"/>
        <v>16.592431947642702</v>
      </c>
      <c r="HK103" s="176">
        <f t="shared" si="594"/>
        <v>15.802726106361025</v>
      </c>
      <c r="HL103" s="176">
        <f t="shared" si="594"/>
        <v>0</v>
      </c>
      <c r="HM103" s="176">
        <f t="shared" si="594"/>
        <v>0</v>
      </c>
      <c r="HN103" s="176">
        <f t="shared" si="595"/>
        <v>0</v>
      </c>
      <c r="HO103" s="176">
        <f t="shared" si="595"/>
        <v>0</v>
      </c>
      <c r="HP103" s="176">
        <f t="shared" si="595"/>
        <v>0</v>
      </c>
      <c r="HQ103" s="176">
        <f t="shared" si="595"/>
        <v>0</v>
      </c>
      <c r="HR103" s="176">
        <f t="shared" si="595"/>
        <v>0</v>
      </c>
      <c r="HS103" s="176">
        <f t="shared" si="595"/>
        <v>0</v>
      </c>
      <c r="HT103" s="176">
        <f t="shared" si="595"/>
        <v>0</v>
      </c>
      <c r="HU103" s="176">
        <f t="shared" si="595"/>
        <v>0</v>
      </c>
      <c r="HV103" s="176">
        <f t="shared" si="595"/>
        <v>0</v>
      </c>
      <c r="HW103" s="176">
        <f t="shared" si="595"/>
        <v>0</v>
      </c>
      <c r="HX103" s="176">
        <f t="shared" si="595"/>
        <v>0</v>
      </c>
      <c r="HY103" s="176">
        <f t="shared" si="595"/>
        <v>0</v>
      </c>
      <c r="HZ103" s="176">
        <f t="shared" si="595"/>
        <v>0</v>
      </c>
      <c r="IA103" s="176">
        <f t="shared" si="595"/>
        <v>0</v>
      </c>
      <c r="IB103" s="176">
        <f t="shared" si="595"/>
        <v>0</v>
      </c>
      <c r="IC103" s="176"/>
      <c r="ID103" s="176"/>
    </row>
    <row r="104" spans="1:238" s="144" customFormat="1">
      <c r="A104" s="185" t="s">
        <v>256</v>
      </c>
      <c r="B104" s="226">
        <f t="shared" ref="B104:B109" si="600">SUM(P104:AX104)*VLOOKUP($A104,input,12,FALSE)</f>
        <v>0</v>
      </c>
      <c r="C104" s="329">
        <f t="shared" ref="C104:C109" si="601">SUM(AZ104:CH104)*VLOOKUP($A104,input,12,FALSE)</f>
        <v>110166.57817153941</v>
      </c>
      <c r="D104" s="331">
        <f t="shared" ref="D104:D108" si="602">SUM(B104:C104)</f>
        <v>110166.57817153941</v>
      </c>
      <c r="E104" s="227">
        <f t="shared" si="477"/>
        <v>0</v>
      </c>
      <c r="F104" s="228">
        <f t="shared" si="478"/>
        <v>0</v>
      </c>
      <c r="G104" s="227">
        <f t="shared" si="479"/>
        <v>0</v>
      </c>
      <c r="H104" s="228">
        <f t="shared" si="480"/>
        <v>0</v>
      </c>
      <c r="I104" s="227">
        <f t="shared" ref="I104:I109" si="603">B104+E104+G104</f>
        <v>0</v>
      </c>
      <c r="J104" s="176">
        <f t="shared" ref="J104:J109" si="604">C104+F104+H104</f>
        <v>110166.57817153941</v>
      </c>
      <c r="K104" s="228">
        <f t="shared" ref="K104:K109" si="605">SUM(I104:J104)</f>
        <v>110166.57817153941</v>
      </c>
      <c r="L104" s="227">
        <f t="shared" si="481"/>
        <v>0</v>
      </c>
      <c r="M104" s="176">
        <f t="shared" si="482"/>
        <v>88133.262537231538</v>
      </c>
      <c r="N104" s="228">
        <f t="shared" ref="N104:N108" si="606">SUM(L104:M104)</f>
        <v>88133.262537231538</v>
      </c>
      <c r="O104" s="330"/>
      <c r="P104" s="176">
        <f t="shared" si="578"/>
        <v>0</v>
      </c>
      <c r="Q104" s="176">
        <f t="shared" si="578"/>
        <v>0</v>
      </c>
      <c r="R104" s="176">
        <f t="shared" si="578"/>
        <v>0</v>
      </c>
      <c r="S104" s="176">
        <f t="shared" si="578"/>
        <v>0</v>
      </c>
      <c r="T104" s="176">
        <f t="shared" si="578"/>
        <v>0</v>
      </c>
      <c r="U104" s="176">
        <f t="shared" si="578"/>
        <v>0</v>
      </c>
      <c r="V104" s="176">
        <f t="shared" si="578"/>
        <v>0</v>
      </c>
      <c r="W104" s="176">
        <f t="shared" si="578"/>
        <v>0</v>
      </c>
      <c r="X104" s="176">
        <f t="shared" si="578"/>
        <v>0</v>
      </c>
      <c r="Y104" s="176">
        <f t="shared" si="578"/>
        <v>0</v>
      </c>
      <c r="Z104" s="176">
        <f t="shared" si="579"/>
        <v>0</v>
      </c>
      <c r="AA104" s="176">
        <f t="shared" si="579"/>
        <v>0</v>
      </c>
      <c r="AB104" s="176">
        <f t="shared" si="579"/>
        <v>0</v>
      </c>
      <c r="AC104" s="176">
        <f t="shared" si="579"/>
        <v>0</v>
      </c>
      <c r="AD104" s="176">
        <f t="shared" si="579"/>
        <v>0</v>
      </c>
      <c r="AE104" s="176">
        <f t="shared" si="579"/>
        <v>0</v>
      </c>
      <c r="AF104" s="176">
        <f t="shared" si="579"/>
        <v>0</v>
      </c>
      <c r="AG104" s="176">
        <f t="shared" si="579"/>
        <v>0</v>
      </c>
      <c r="AH104" s="176">
        <f t="shared" si="579"/>
        <v>0</v>
      </c>
      <c r="AI104" s="176">
        <f t="shared" si="579"/>
        <v>0</v>
      </c>
      <c r="AJ104" s="176">
        <f t="shared" si="580"/>
        <v>0</v>
      </c>
      <c r="AK104" s="176">
        <f t="shared" si="580"/>
        <v>0</v>
      </c>
      <c r="AL104" s="176">
        <f t="shared" si="580"/>
        <v>0</v>
      </c>
      <c r="AM104" s="176">
        <f t="shared" si="580"/>
        <v>0</v>
      </c>
      <c r="AN104" s="176">
        <f t="shared" si="580"/>
        <v>0</v>
      </c>
      <c r="AO104" s="176">
        <f t="shared" si="580"/>
        <v>0</v>
      </c>
      <c r="AP104" s="176">
        <f t="shared" si="580"/>
        <v>0</v>
      </c>
      <c r="AQ104" s="176">
        <f t="shared" si="580"/>
        <v>0</v>
      </c>
      <c r="AR104" s="176">
        <f t="shared" si="580"/>
        <v>0</v>
      </c>
      <c r="AS104" s="176">
        <f t="shared" si="580"/>
        <v>0</v>
      </c>
      <c r="AT104" s="176">
        <f t="shared" si="580"/>
        <v>0</v>
      </c>
      <c r="AU104" s="176">
        <f t="shared" si="580"/>
        <v>0</v>
      </c>
      <c r="AV104" s="176">
        <f t="shared" si="580"/>
        <v>0</v>
      </c>
      <c r="AW104" s="176">
        <f t="shared" si="580"/>
        <v>0</v>
      </c>
      <c r="AX104" s="176">
        <f t="shared" si="580"/>
        <v>0</v>
      </c>
      <c r="AY104" s="187"/>
      <c r="AZ104" s="176">
        <f t="shared" si="581"/>
        <v>1.0301112256476879E-2</v>
      </c>
      <c r="BA104" s="176">
        <f t="shared" si="581"/>
        <v>9.8119917348867859E-3</v>
      </c>
      <c r="BB104" s="176">
        <f t="shared" si="581"/>
        <v>9.3537496428241756E-3</v>
      </c>
      <c r="BC104" s="176">
        <f t="shared" si="581"/>
        <v>8.9156563126466717E-3</v>
      </c>
      <c r="BD104" s="176">
        <f t="shared" si="581"/>
        <v>8.4926622294150649E-3</v>
      </c>
      <c r="BE104" s="176">
        <f t="shared" si="581"/>
        <v>8.0881888902443709E-3</v>
      </c>
      <c r="BF104" s="176">
        <f t="shared" si="581"/>
        <v>7.7054845490637409E-3</v>
      </c>
      <c r="BG104" s="176">
        <f t="shared" si="581"/>
        <v>7.3381823888925791E-3</v>
      </c>
      <c r="BH104" s="176">
        <f t="shared" si="581"/>
        <v>6.9880432191145219E-3</v>
      </c>
      <c r="BI104" s="176">
        <f t="shared" si="581"/>
        <v>6.6543466645807214E-3</v>
      </c>
      <c r="BJ104" s="176">
        <f t="shared" si="582"/>
        <v>6.3371188231901143E-3</v>
      </c>
      <c r="BK104" s="176">
        <f t="shared" si="582"/>
        <v>6.0350139545609005E-3</v>
      </c>
      <c r="BL104" s="176">
        <f t="shared" si="582"/>
        <v>5.7477814507801471E-3</v>
      </c>
      <c r="BM104" s="176">
        <f t="shared" si="582"/>
        <v>5.4742195883349968E-3</v>
      </c>
      <c r="BN104" s="176">
        <f t="shared" si="582"/>
        <v>5.2136777220788653E-3</v>
      </c>
      <c r="BO104" s="176">
        <f t="shared" si="582"/>
        <v>4.9655361738912421E-3</v>
      </c>
      <c r="BP104" s="176">
        <f t="shared" si="582"/>
        <v>4.7292047588225515E-3</v>
      </c>
      <c r="BQ104" s="176">
        <f t="shared" si="582"/>
        <v>4.5041213813861378E-3</v>
      </c>
      <c r="BR104" s="176">
        <f t="shared" si="582"/>
        <v>4.2897506986588445E-3</v>
      </c>
      <c r="BS104" s="176">
        <f t="shared" si="582"/>
        <v>4.0855828470104114E-3</v>
      </c>
      <c r="BT104" s="176">
        <f t="shared" si="583"/>
        <v>3.8911322294333589E-3</v>
      </c>
      <c r="BU104" s="176">
        <f t="shared" si="583"/>
        <v>3.7059363605891002E-3</v>
      </c>
      <c r="BV104" s="176">
        <f t="shared" si="583"/>
        <v>3.5295547668233265E-3</v>
      </c>
      <c r="BW104" s="176">
        <f t="shared" si="583"/>
        <v>3.3615679385344236E-3</v>
      </c>
      <c r="BX104" s="176">
        <f t="shared" si="583"/>
        <v>3.2015763324032337E-3</v>
      </c>
      <c r="BY104" s="176">
        <f t="shared" si="583"/>
        <v>3.0491994211110231E-3</v>
      </c>
      <c r="BZ104" s="176">
        <f t="shared" si="583"/>
        <v>2.9040747882855028E-3</v>
      </c>
      <c r="CA104" s="176">
        <f t="shared" si="583"/>
        <v>2.7658572665222913E-3</v>
      </c>
      <c r="CB104" s="176">
        <f t="shared" si="583"/>
        <v>2.6342181164316783E-3</v>
      </c>
      <c r="CC104" s="176">
        <f t="shared" si="583"/>
        <v>2.5088442447581132E-3</v>
      </c>
      <c r="CD104" s="176">
        <f t="shared" si="583"/>
        <v>2.389437459712786E-3</v>
      </c>
      <c r="CE104" s="176">
        <f t="shared" si="583"/>
        <v>2.2757137617481532E-3</v>
      </c>
      <c r="CF104" s="176">
        <f t="shared" si="583"/>
        <v>2.1674026680875928E-3</v>
      </c>
      <c r="CG104" s="176">
        <f t="shared" si="583"/>
        <v>2.0642465694036124E-3</v>
      </c>
      <c r="CH104" s="176">
        <f t="shared" si="583"/>
        <v>1.9660001171145441E-3</v>
      </c>
      <c r="CJ104" s="176">
        <v>0</v>
      </c>
      <c r="CK104" s="176">
        <f t="shared" si="584"/>
        <v>0</v>
      </c>
      <c r="CL104" s="176">
        <f t="shared" si="584"/>
        <v>0</v>
      </c>
      <c r="CM104" s="176">
        <f t="shared" si="584"/>
        <v>0</v>
      </c>
      <c r="CN104" s="176">
        <f t="shared" si="584"/>
        <v>0</v>
      </c>
      <c r="CO104" s="176">
        <f t="shared" si="584"/>
        <v>0</v>
      </c>
      <c r="CP104" s="176">
        <f t="shared" si="584"/>
        <v>0</v>
      </c>
      <c r="CQ104" s="176">
        <f t="shared" si="584"/>
        <v>0</v>
      </c>
      <c r="CR104" s="176">
        <f t="shared" si="584"/>
        <v>0</v>
      </c>
      <c r="CS104" s="176">
        <f t="shared" si="584"/>
        <v>0</v>
      </c>
      <c r="CT104" s="176">
        <f t="shared" si="584"/>
        <v>0</v>
      </c>
      <c r="CU104" s="176">
        <f t="shared" si="585"/>
        <v>0</v>
      </c>
      <c r="CV104" s="176">
        <f t="shared" si="585"/>
        <v>0</v>
      </c>
      <c r="CW104" s="176">
        <f t="shared" si="585"/>
        <v>0</v>
      </c>
      <c r="CX104" s="176">
        <f t="shared" si="585"/>
        <v>0</v>
      </c>
      <c r="CY104" s="176">
        <f t="shared" si="585"/>
        <v>0</v>
      </c>
      <c r="CZ104" s="176">
        <f t="shared" si="585"/>
        <v>0</v>
      </c>
      <c r="DA104" s="176">
        <f t="shared" si="585"/>
        <v>0</v>
      </c>
      <c r="DB104" s="176">
        <f t="shared" si="585"/>
        <v>0</v>
      </c>
      <c r="DC104" s="176">
        <f t="shared" si="585"/>
        <v>0</v>
      </c>
      <c r="DD104" s="176">
        <f t="shared" si="585"/>
        <v>0</v>
      </c>
      <c r="DE104" s="176">
        <f t="shared" si="586"/>
        <v>0</v>
      </c>
      <c r="DF104" s="176">
        <f t="shared" si="586"/>
        <v>0</v>
      </c>
      <c r="DG104" s="176">
        <f t="shared" si="586"/>
        <v>0</v>
      </c>
      <c r="DH104" s="176">
        <f t="shared" si="586"/>
        <v>0</v>
      </c>
      <c r="DI104" s="176">
        <f t="shared" si="586"/>
        <v>0</v>
      </c>
      <c r="DJ104" s="176">
        <f t="shared" si="586"/>
        <v>0</v>
      </c>
      <c r="DK104" s="176">
        <f t="shared" si="586"/>
        <v>0</v>
      </c>
      <c r="DL104" s="176">
        <f t="shared" si="586"/>
        <v>0</v>
      </c>
      <c r="DM104" s="176">
        <f t="shared" si="586"/>
        <v>0</v>
      </c>
      <c r="DN104" s="176">
        <f t="shared" si="586"/>
        <v>0</v>
      </c>
      <c r="DO104" s="176">
        <f t="shared" si="586"/>
        <v>0</v>
      </c>
      <c r="DP104" s="176">
        <f t="shared" si="586"/>
        <v>0</v>
      </c>
      <c r="DQ104" s="176">
        <f t="shared" si="586"/>
        <v>0</v>
      </c>
      <c r="DR104" s="176">
        <f t="shared" si="586"/>
        <v>0</v>
      </c>
      <c r="DS104" s="176">
        <f t="shared" si="586"/>
        <v>0</v>
      </c>
      <c r="DT104" s="187"/>
      <c r="DU104" s="176">
        <v>0</v>
      </c>
      <c r="DV104" s="176">
        <f t="shared" si="587"/>
        <v>9.8119917348867859E-3</v>
      </c>
      <c r="DW104" s="176">
        <f t="shared" si="587"/>
        <v>9.3537496428241756E-3</v>
      </c>
      <c r="DX104" s="176">
        <f t="shared" si="587"/>
        <v>8.9156563126466717E-3</v>
      </c>
      <c r="DY104" s="176">
        <f t="shared" si="587"/>
        <v>8.4926622294150649E-3</v>
      </c>
      <c r="DZ104" s="176">
        <f t="shared" si="587"/>
        <v>8.0881888902443709E-3</v>
      </c>
      <c r="EA104" s="176">
        <f t="shared" si="587"/>
        <v>7.7054845490637409E-3</v>
      </c>
      <c r="EB104" s="176">
        <f t="shared" si="587"/>
        <v>7.3381823888925791E-3</v>
      </c>
      <c r="EC104" s="176">
        <f t="shared" si="587"/>
        <v>6.9880432191145219E-3</v>
      </c>
      <c r="ED104" s="176">
        <f t="shared" si="587"/>
        <v>6.6543466645807214E-3</v>
      </c>
      <c r="EE104" s="176">
        <f t="shared" si="587"/>
        <v>6.3371188231901143E-3</v>
      </c>
      <c r="EF104" s="176">
        <f t="shared" si="588"/>
        <v>6.0350139545609005E-3</v>
      </c>
      <c r="EG104" s="176">
        <f t="shared" si="588"/>
        <v>5.7477814507801471E-3</v>
      </c>
      <c r="EH104" s="176">
        <f t="shared" si="588"/>
        <v>5.4742195883349968E-3</v>
      </c>
      <c r="EI104" s="176">
        <f t="shared" si="588"/>
        <v>5.2136777220788653E-3</v>
      </c>
      <c r="EJ104" s="176">
        <f t="shared" si="588"/>
        <v>4.9655361738912421E-3</v>
      </c>
      <c r="EK104" s="176">
        <f t="shared" si="588"/>
        <v>4.7292047588225515E-3</v>
      </c>
      <c r="EL104" s="176">
        <f t="shared" si="588"/>
        <v>4.5041213813861378E-3</v>
      </c>
      <c r="EM104" s="176">
        <f t="shared" si="588"/>
        <v>4.2897506986588445E-3</v>
      </c>
      <c r="EN104" s="176">
        <f t="shared" si="588"/>
        <v>4.0855828470104114E-3</v>
      </c>
      <c r="EO104" s="176">
        <f t="shared" si="588"/>
        <v>3.8911322294333589E-3</v>
      </c>
      <c r="EP104" s="176">
        <f t="shared" si="589"/>
        <v>3.7059363605891002E-3</v>
      </c>
      <c r="EQ104" s="176">
        <f t="shared" si="589"/>
        <v>3.5295547668233265E-3</v>
      </c>
      <c r="ER104" s="176">
        <f t="shared" si="589"/>
        <v>3.3615679385344236E-3</v>
      </c>
      <c r="ES104" s="176">
        <f t="shared" si="589"/>
        <v>3.2015763324032337E-3</v>
      </c>
      <c r="ET104" s="176">
        <f t="shared" si="589"/>
        <v>3.0491994211110231E-3</v>
      </c>
      <c r="EU104" s="176">
        <f t="shared" si="589"/>
        <v>2.9040747882855028E-3</v>
      </c>
      <c r="EV104" s="176">
        <f t="shared" si="589"/>
        <v>2.7658572665222913E-3</v>
      </c>
      <c r="EW104" s="176">
        <f t="shared" si="589"/>
        <v>2.6342181164316783E-3</v>
      </c>
      <c r="EX104" s="176">
        <f t="shared" si="589"/>
        <v>2.5088442447581132E-3</v>
      </c>
      <c r="EY104" s="176">
        <f t="shared" si="589"/>
        <v>2.389437459712786E-3</v>
      </c>
      <c r="EZ104" s="176">
        <f t="shared" si="589"/>
        <v>2.2757137617481532E-3</v>
      </c>
      <c r="FA104" s="176">
        <f t="shared" si="589"/>
        <v>2.1674026680875928E-3</v>
      </c>
      <c r="FB104" s="176">
        <f t="shared" si="589"/>
        <v>2.0642465694036124E-3</v>
      </c>
      <c r="FC104" s="176">
        <f t="shared" si="589"/>
        <v>1.9660001171145441E-3</v>
      </c>
      <c r="FD104" s="176">
        <f t="shared" si="589"/>
        <v>1.8724296398424411E-3</v>
      </c>
      <c r="FF104" s="176">
        <v>0</v>
      </c>
      <c r="FG104" s="176">
        <v>0</v>
      </c>
      <c r="FH104" s="176">
        <f t="shared" si="590"/>
        <v>0</v>
      </c>
      <c r="FI104" s="176">
        <f t="shared" si="590"/>
        <v>0</v>
      </c>
      <c r="FJ104" s="176">
        <f t="shared" si="590"/>
        <v>0</v>
      </c>
      <c r="FK104" s="176">
        <f t="shared" si="590"/>
        <v>0</v>
      </c>
      <c r="FL104" s="176">
        <f t="shared" si="590"/>
        <v>0</v>
      </c>
      <c r="FM104" s="176">
        <f t="shared" si="590"/>
        <v>0</v>
      </c>
      <c r="FN104" s="176">
        <f t="shared" si="590"/>
        <v>0</v>
      </c>
      <c r="FO104" s="176">
        <f t="shared" si="590"/>
        <v>0</v>
      </c>
      <c r="FP104" s="176">
        <f t="shared" si="590"/>
        <v>0</v>
      </c>
      <c r="FQ104" s="176">
        <f t="shared" si="590"/>
        <v>0</v>
      </c>
      <c r="FR104" s="176">
        <f t="shared" si="591"/>
        <v>0</v>
      </c>
      <c r="FS104" s="176">
        <f t="shared" si="591"/>
        <v>0</v>
      </c>
      <c r="FT104" s="176">
        <f t="shared" si="591"/>
        <v>0</v>
      </c>
      <c r="FU104" s="176">
        <f t="shared" si="591"/>
        <v>0</v>
      </c>
      <c r="FV104" s="176">
        <f t="shared" si="591"/>
        <v>0</v>
      </c>
      <c r="FW104" s="176">
        <f t="shared" si="591"/>
        <v>0</v>
      </c>
      <c r="FX104" s="176">
        <f t="shared" si="591"/>
        <v>0</v>
      </c>
      <c r="FY104" s="176">
        <f t="shared" si="591"/>
        <v>0</v>
      </c>
      <c r="FZ104" s="176">
        <f t="shared" si="591"/>
        <v>0</v>
      </c>
      <c r="GA104" s="176">
        <f t="shared" si="591"/>
        <v>0</v>
      </c>
      <c r="GB104" s="176">
        <f t="shared" si="592"/>
        <v>0</v>
      </c>
      <c r="GC104" s="176">
        <f t="shared" si="592"/>
        <v>0</v>
      </c>
      <c r="GD104" s="176">
        <f t="shared" si="592"/>
        <v>0</v>
      </c>
      <c r="GE104" s="176">
        <f t="shared" si="592"/>
        <v>0</v>
      </c>
      <c r="GF104" s="176">
        <f t="shared" si="592"/>
        <v>0</v>
      </c>
      <c r="GG104" s="176">
        <f t="shared" si="592"/>
        <v>0</v>
      </c>
      <c r="GH104" s="176">
        <f t="shared" si="592"/>
        <v>0</v>
      </c>
      <c r="GI104" s="176">
        <f t="shared" si="592"/>
        <v>0</v>
      </c>
      <c r="GJ104" s="176">
        <f t="shared" si="592"/>
        <v>0</v>
      </c>
      <c r="GK104" s="176">
        <f t="shared" si="592"/>
        <v>0</v>
      </c>
      <c r="GL104" s="176">
        <f t="shared" si="592"/>
        <v>0</v>
      </c>
      <c r="GM104" s="176">
        <f t="shared" si="592"/>
        <v>0</v>
      </c>
      <c r="GN104" s="176">
        <f t="shared" si="592"/>
        <v>0</v>
      </c>
      <c r="GO104" s="176">
        <f t="shared" si="592"/>
        <v>0</v>
      </c>
      <c r="GP104" s="176">
        <f t="shared" si="592"/>
        <v>0</v>
      </c>
      <c r="GQ104" s="187"/>
      <c r="GR104" s="176">
        <v>0</v>
      </c>
      <c r="GS104" s="176">
        <v>0</v>
      </c>
      <c r="GT104" s="176">
        <f t="shared" si="593"/>
        <v>9.3537496428241756E-3</v>
      </c>
      <c r="GU104" s="176">
        <f t="shared" si="593"/>
        <v>8.9156563126466717E-3</v>
      </c>
      <c r="GV104" s="176">
        <f t="shared" si="593"/>
        <v>8.4926622294150649E-3</v>
      </c>
      <c r="GW104" s="176">
        <f t="shared" si="593"/>
        <v>8.0881888902443709E-3</v>
      </c>
      <c r="GX104" s="176">
        <f t="shared" si="593"/>
        <v>7.7054845490637409E-3</v>
      </c>
      <c r="GY104" s="176">
        <f t="shared" si="593"/>
        <v>7.3381823888925791E-3</v>
      </c>
      <c r="GZ104" s="176">
        <f t="shared" si="593"/>
        <v>6.9880432191145219E-3</v>
      </c>
      <c r="HA104" s="176">
        <f t="shared" si="593"/>
        <v>6.6543466645807214E-3</v>
      </c>
      <c r="HB104" s="176">
        <f t="shared" si="593"/>
        <v>6.3371188231901143E-3</v>
      </c>
      <c r="HC104" s="176">
        <f t="shared" si="593"/>
        <v>6.0350139545609005E-3</v>
      </c>
      <c r="HD104" s="176">
        <f t="shared" si="594"/>
        <v>5.7477814507801471E-3</v>
      </c>
      <c r="HE104" s="176">
        <f t="shared" si="594"/>
        <v>5.4742195883349968E-3</v>
      </c>
      <c r="HF104" s="176">
        <f t="shared" si="594"/>
        <v>5.2136777220788653E-3</v>
      </c>
      <c r="HG104" s="176">
        <f t="shared" si="594"/>
        <v>4.9655361738912421E-3</v>
      </c>
      <c r="HH104" s="176">
        <f t="shared" si="594"/>
        <v>4.7292047588225515E-3</v>
      </c>
      <c r="HI104" s="176">
        <f t="shared" si="594"/>
        <v>4.5041213813861378E-3</v>
      </c>
      <c r="HJ104" s="176">
        <f t="shared" si="594"/>
        <v>4.2897506986588445E-3</v>
      </c>
      <c r="HK104" s="176">
        <f t="shared" si="594"/>
        <v>4.0855828470104114E-3</v>
      </c>
      <c r="HL104" s="176">
        <f t="shared" si="594"/>
        <v>3.8911322294333589E-3</v>
      </c>
      <c r="HM104" s="176">
        <f t="shared" si="594"/>
        <v>3.7059363605891002E-3</v>
      </c>
      <c r="HN104" s="176">
        <f t="shared" si="595"/>
        <v>3.5295547668233265E-3</v>
      </c>
      <c r="HO104" s="176">
        <f t="shared" si="595"/>
        <v>3.3615679385344236E-3</v>
      </c>
      <c r="HP104" s="176">
        <f t="shared" si="595"/>
        <v>3.2015763324032337E-3</v>
      </c>
      <c r="HQ104" s="176">
        <f t="shared" si="595"/>
        <v>3.0491994211110231E-3</v>
      </c>
      <c r="HR104" s="176">
        <f t="shared" si="595"/>
        <v>2.9040747882855028E-3</v>
      </c>
      <c r="HS104" s="176">
        <f t="shared" si="595"/>
        <v>2.7658572665222913E-3</v>
      </c>
      <c r="HT104" s="176">
        <f t="shared" si="595"/>
        <v>2.6342181164316783E-3</v>
      </c>
      <c r="HU104" s="176">
        <f t="shared" si="595"/>
        <v>2.5088442447581132E-3</v>
      </c>
      <c r="HV104" s="176">
        <f t="shared" si="595"/>
        <v>2.389437459712786E-3</v>
      </c>
      <c r="HW104" s="176">
        <f t="shared" si="595"/>
        <v>2.2757137617481532E-3</v>
      </c>
      <c r="HX104" s="176">
        <f t="shared" si="595"/>
        <v>2.1674026680875928E-3</v>
      </c>
      <c r="HY104" s="176">
        <f t="shared" si="595"/>
        <v>2.0642465694036124E-3</v>
      </c>
      <c r="HZ104" s="176">
        <f t="shared" si="595"/>
        <v>1.9660001171145441E-3</v>
      </c>
      <c r="IA104" s="176">
        <f t="shared" si="595"/>
        <v>1.8724296398424411E-3</v>
      </c>
      <c r="IB104" s="176">
        <f t="shared" si="595"/>
        <v>1.7833125876442796E-3</v>
      </c>
      <c r="IC104" s="176"/>
      <c r="ID104" s="176"/>
    </row>
    <row r="105" spans="1:238" s="144" customFormat="1">
      <c r="A105" s="185" t="s">
        <v>257</v>
      </c>
      <c r="B105" s="226">
        <f t="shared" si="600"/>
        <v>0</v>
      </c>
      <c r="C105" s="329">
        <f t="shared" si="601"/>
        <v>56251.914521077393</v>
      </c>
      <c r="D105" s="331">
        <f t="shared" si="602"/>
        <v>56251.914521077393</v>
      </c>
      <c r="E105" s="227">
        <f t="shared" ref="E105:E109" si="607">IF(Years&gt;1,SUM(CJ105:DS105)*VLOOKUP($A105,input,26,FALSE),0)</f>
        <v>0</v>
      </c>
      <c r="F105" s="228">
        <f t="shared" ref="F105:F109" si="608">IF(Years&gt;1,SUM(DU105:FD105)*VLOOKUP($A105,input,26,FALSE),0)</f>
        <v>0</v>
      </c>
      <c r="G105" s="227">
        <f t="shared" ref="G105:G109" si="609">IF(Years&gt;2,SUM(FF105:GP105)*VLOOKUP($A105,input,40,FALSE),0)</f>
        <v>0</v>
      </c>
      <c r="H105" s="228">
        <f t="shared" ref="H105:H109" si="610">IF(Years&gt;2,SUM(GR105:IB105)*VLOOKUP($A105,input,40,FALSE),0)</f>
        <v>0</v>
      </c>
      <c r="I105" s="227">
        <f t="shared" si="603"/>
        <v>0</v>
      </c>
      <c r="J105" s="176">
        <f t="shared" si="604"/>
        <v>56251.914521077393</v>
      </c>
      <c r="K105" s="228">
        <f t="shared" si="605"/>
        <v>56251.914521077393</v>
      </c>
      <c r="L105" s="227">
        <f t="shared" ref="L105:L109" si="611">(B105*VLOOKUP($A105,input,16,FALSE))+(E105*VLOOKUP($A105,input,30,FALSE))+(G105*VLOOKUP($A105,input,44,FALSE))</f>
        <v>0</v>
      </c>
      <c r="M105" s="176">
        <f t="shared" ref="M105:M109" si="612">(C105*(VLOOKUP($A105,input,16,FALSE))+(F105*VLOOKUP($A105,input,30,FALSE))+(H105*VLOOKUP($A105,input,44,FALSE)))</f>
        <v>45001.531616861917</v>
      </c>
      <c r="N105" s="228">
        <f t="shared" si="606"/>
        <v>45001.531616861917</v>
      </c>
      <c r="O105" s="330"/>
      <c r="P105" s="176">
        <f t="shared" si="578"/>
        <v>0</v>
      </c>
      <c r="Q105" s="176">
        <f t="shared" si="578"/>
        <v>0</v>
      </c>
      <c r="R105" s="176">
        <f t="shared" si="578"/>
        <v>0</v>
      </c>
      <c r="S105" s="176">
        <f t="shared" si="578"/>
        <v>0</v>
      </c>
      <c r="T105" s="176">
        <f t="shared" si="578"/>
        <v>0</v>
      </c>
      <c r="U105" s="176">
        <f t="shared" si="578"/>
        <v>0</v>
      </c>
      <c r="V105" s="176">
        <f t="shared" si="578"/>
        <v>0</v>
      </c>
      <c r="W105" s="176">
        <f t="shared" si="578"/>
        <v>0</v>
      </c>
      <c r="X105" s="176">
        <f t="shared" si="578"/>
        <v>0</v>
      </c>
      <c r="Y105" s="176">
        <f t="shared" si="578"/>
        <v>0</v>
      </c>
      <c r="Z105" s="176">
        <f t="shared" si="579"/>
        <v>0</v>
      </c>
      <c r="AA105" s="176">
        <f t="shared" si="579"/>
        <v>0</v>
      </c>
      <c r="AB105" s="176">
        <f t="shared" si="579"/>
        <v>0</v>
      </c>
      <c r="AC105" s="176">
        <f t="shared" si="579"/>
        <v>0</v>
      </c>
      <c r="AD105" s="176">
        <f t="shared" si="579"/>
        <v>0</v>
      </c>
      <c r="AE105" s="176">
        <f t="shared" si="579"/>
        <v>0</v>
      </c>
      <c r="AF105" s="176">
        <f t="shared" si="579"/>
        <v>0</v>
      </c>
      <c r="AG105" s="176">
        <f t="shared" si="579"/>
        <v>0</v>
      </c>
      <c r="AH105" s="176">
        <f t="shared" si="579"/>
        <v>0</v>
      </c>
      <c r="AI105" s="176">
        <f t="shared" si="579"/>
        <v>0</v>
      </c>
      <c r="AJ105" s="176">
        <f t="shared" si="580"/>
        <v>0</v>
      </c>
      <c r="AK105" s="176">
        <f t="shared" si="580"/>
        <v>0</v>
      </c>
      <c r="AL105" s="176">
        <f t="shared" si="580"/>
        <v>0</v>
      </c>
      <c r="AM105" s="176">
        <f t="shared" si="580"/>
        <v>0</v>
      </c>
      <c r="AN105" s="176">
        <f t="shared" si="580"/>
        <v>0</v>
      </c>
      <c r="AO105" s="176">
        <f t="shared" si="580"/>
        <v>0</v>
      </c>
      <c r="AP105" s="176">
        <f t="shared" si="580"/>
        <v>0</v>
      </c>
      <c r="AQ105" s="176">
        <f t="shared" si="580"/>
        <v>0</v>
      </c>
      <c r="AR105" s="176">
        <f t="shared" si="580"/>
        <v>0</v>
      </c>
      <c r="AS105" s="176">
        <f t="shared" si="580"/>
        <v>0</v>
      </c>
      <c r="AT105" s="176">
        <f t="shared" si="580"/>
        <v>0</v>
      </c>
      <c r="AU105" s="176">
        <f t="shared" si="580"/>
        <v>0</v>
      </c>
      <c r="AV105" s="176">
        <f t="shared" si="580"/>
        <v>0</v>
      </c>
      <c r="AW105" s="176">
        <f t="shared" si="580"/>
        <v>0</v>
      </c>
      <c r="AX105" s="176">
        <f t="shared" si="580"/>
        <v>0</v>
      </c>
      <c r="AY105" s="187"/>
      <c r="AZ105" s="176">
        <f t="shared" si="581"/>
        <v>1.3216521385668449E-2</v>
      </c>
      <c r="BA105" s="176">
        <f t="shared" si="581"/>
        <v>1.2588970527779271E-2</v>
      </c>
      <c r="BB105" s="176">
        <f t="shared" si="581"/>
        <v>1.2001037277585733E-2</v>
      </c>
      <c r="BC105" s="176">
        <f t="shared" si="581"/>
        <v>1.1438955269056108E-2</v>
      </c>
      <c r="BD105" s="176">
        <f t="shared" si="581"/>
        <v>1.0896245879249516E-2</v>
      </c>
      <c r="BE105" s="176">
        <f t="shared" si="581"/>
        <v>1.037729895352108E-2</v>
      </c>
      <c r="BF105" s="176">
        <f t="shared" si="581"/>
        <v>9.8862820629497059E-3</v>
      </c>
      <c r="BG105" s="176">
        <f t="shared" si="581"/>
        <v>9.4150264612206658E-3</v>
      </c>
      <c r="BH105" s="176">
        <f t="shared" si="581"/>
        <v>8.9657912999959889E-3</v>
      </c>
      <c r="BI105" s="176">
        <f t="shared" si="581"/>
        <v>8.5376523243677182E-3</v>
      </c>
      <c r="BJ105" s="176">
        <f t="shared" si="582"/>
        <v>8.1306430184325974E-3</v>
      </c>
      <c r="BK105" s="176">
        <f t="shared" si="582"/>
        <v>7.7430367718894577E-3</v>
      </c>
      <c r="BL105" s="176">
        <f t="shared" si="582"/>
        <v>7.3745120500575473E-3</v>
      </c>
      <c r="BM105" s="176">
        <f t="shared" si="582"/>
        <v>7.0235270189958447E-3</v>
      </c>
      <c r="BN105" s="176">
        <f t="shared" si="582"/>
        <v>6.689246888704958E-3</v>
      </c>
      <c r="BO105" s="176">
        <f t="shared" si="582"/>
        <v>6.3708766004642349E-3</v>
      </c>
      <c r="BP105" s="176">
        <f t="shared" si="582"/>
        <v>6.0676589358478012E-3</v>
      </c>
      <c r="BQ105" s="176">
        <f t="shared" si="582"/>
        <v>5.7788727157407046E-3</v>
      </c>
      <c r="BR105" s="176">
        <f t="shared" si="582"/>
        <v>5.5038310850717247E-3</v>
      </c>
      <c r="BS105" s="176">
        <f t="shared" si="582"/>
        <v>5.2418798791831686E-3</v>
      </c>
      <c r="BT105" s="176">
        <f t="shared" si="583"/>
        <v>4.9923960679522338E-3</v>
      </c>
      <c r="BU105" s="176">
        <f t="shared" si="583"/>
        <v>4.7547862739633732E-3</v>
      </c>
      <c r="BV105" s="176">
        <f t="shared" si="583"/>
        <v>4.5284853612072859E-3</v>
      </c>
      <c r="BW105" s="176">
        <f t="shared" si="583"/>
        <v>4.3129550909498261E-3</v>
      </c>
      <c r="BX105" s="176">
        <f t="shared" si="583"/>
        <v>4.1076828415739595E-3</v>
      </c>
      <c r="BY105" s="176">
        <f t="shared" si="583"/>
        <v>3.9121803893499918E-3</v>
      </c>
      <c r="BZ105" s="176">
        <f t="shared" si="583"/>
        <v>3.7259827472342299E-3</v>
      </c>
      <c r="CA105" s="176">
        <f t="shared" si="583"/>
        <v>3.5486470589342601E-3</v>
      </c>
      <c r="CB105" s="176">
        <f t="shared" si="583"/>
        <v>3.3797515456104547E-3</v>
      </c>
      <c r="CC105" s="176">
        <f t="shared" si="583"/>
        <v>3.2188945027085227E-3</v>
      </c>
      <c r="CD105" s="176">
        <f t="shared" si="583"/>
        <v>3.0656933445371592E-3</v>
      </c>
      <c r="CE105" s="176">
        <f t="shared" si="583"/>
        <v>2.9197836943183849E-3</v>
      </c>
      <c r="CF105" s="176">
        <f t="shared" si="583"/>
        <v>2.7808185175463452E-3</v>
      </c>
      <c r="CG105" s="176">
        <f t="shared" si="583"/>
        <v>2.6484672965933144E-3</v>
      </c>
      <c r="CH105" s="176">
        <f t="shared" si="583"/>
        <v>2.5224152445997919E-3</v>
      </c>
      <c r="CJ105" s="176">
        <v>0</v>
      </c>
      <c r="CK105" s="176">
        <f t="shared" si="584"/>
        <v>0</v>
      </c>
      <c r="CL105" s="176">
        <f t="shared" si="584"/>
        <v>0</v>
      </c>
      <c r="CM105" s="176">
        <f t="shared" si="584"/>
        <v>0</v>
      </c>
      <c r="CN105" s="176">
        <f t="shared" si="584"/>
        <v>0</v>
      </c>
      <c r="CO105" s="176">
        <f t="shared" si="584"/>
        <v>0</v>
      </c>
      <c r="CP105" s="176">
        <f t="shared" si="584"/>
        <v>0</v>
      </c>
      <c r="CQ105" s="176">
        <f t="shared" si="584"/>
        <v>0</v>
      </c>
      <c r="CR105" s="176">
        <f t="shared" si="584"/>
        <v>0</v>
      </c>
      <c r="CS105" s="176">
        <f t="shared" si="584"/>
        <v>0</v>
      </c>
      <c r="CT105" s="176">
        <f t="shared" si="584"/>
        <v>0</v>
      </c>
      <c r="CU105" s="176">
        <f t="shared" si="585"/>
        <v>0</v>
      </c>
      <c r="CV105" s="176">
        <f t="shared" si="585"/>
        <v>0</v>
      </c>
      <c r="CW105" s="176">
        <f t="shared" si="585"/>
        <v>0</v>
      </c>
      <c r="CX105" s="176">
        <f t="shared" si="585"/>
        <v>0</v>
      </c>
      <c r="CY105" s="176">
        <f t="shared" si="585"/>
        <v>0</v>
      </c>
      <c r="CZ105" s="176">
        <f t="shared" si="585"/>
        <v>0</v>
      </c>
      <c r="DA105" s="176">
        <f t="shared" si="585"/>
        <v>0</v>
      </c>
      <c r="DB105" s="176">
        <f t="shared" si="585"/>
        <v>0</v>
      </c>
      <c r="DC105" s="176">
        <f t="shared" si="585"/>
        <v>0</v>
      </c>
      <c r="DD105" s="176">
        <f t="shared" si="585"/>
        <v>0</v>
      </c>
      <c r="DE105" s="176">
        <f t="shared" si="586"/>
        <v>0</v>
      </c>
      <c r="DF105" s="176">
        <f t="shared" si="586"/>
        <v>0</v>
      </c>
      <c r="DG105" s="176">
        <f t="shared" si="586"/>
        <v>0</v>
      </c>
      <c r="DH105" s="176">
        <f t="shared" si="586"/>
        <v>0</v>
      </c>
      <c r="DI105" s="176">
        <f t="shared" si="586"/>
        <v>0</v>
      </c>
      <c r="DJ105" s="176">
        <f t="shared" si="586"/>
        <v>0</v>
      </c>
      <c r="DK105" s="176">
        <f t="shared" si="586"/>
        <v>0</v>
      </c>
      <c r="DL105" s="176">
        <f t="shared" si="586"/>
        <v>0</v>
      </c>
      <c r="DM105" s="176">
        <f t="shared" si="586"/>
        <v>0</v>
      </c>
      <c r="DN105" s="176">
        <f t="shared" si="586"/>
        <v>0</v>
      </c>
      <c r="DO105" s="176">
        <f t="shared" si="586"/>
        <v>0</v>
      </c>
      <c r="DP105" s="176">
        <f t="shared" si="586"/>
        <v>0</v>
      </c>
      <c r="DQ105" s="176">
        <f t="shared" si="586"/>
        <v>0</v>
      </c>
      <c r="DR105" s="176">
        <f t="shared" si="586"/>
        <v>0</v>
      </c>
      <c r="DS105" s="176">
        <f t="shared" si="586"/>
        <v>0</v>
      </c>
      <c r="DT105" s="187"/>
      <c r="DU105" s="176">
        <v>0</v>
      </c>
      <c r="DV105" s="176">
        <f t="shared" si="587"/>
        <v>1.2588970527779271E-2</v>
      </c>
      <c r="DW105" s="176">
        <f t="shared" si="587"/>
        <v>1.2001037277585733E-2</v>
      </c>
      <c r="DX105" s="176">
        <f t="shared" si="587"/>
        <v>1.1438955269056108E-2</v>
      </c>
      <c r="DY105" s="176">
        <f t="shared" si="587"/>
        <v>1.0896245879249516E-2</v>
      </c>
      <c r="DZ105" s="176">
        <f t="shared" si="587"/>
        <v>1.037729895352108E-2</v>
      </c>
      <c r="EA105" s="176">
        <f t="shared" si="587"/>
        <v>9.8862820629497059E-3</v>
      </c>
      <c r="EB105" s="176">
        <f t="shared" si="587"/>
        <v>9.4150264612206658E-3</v>
      </c>
      <c r="EC105" s="176">
        <f t="shared" si="587"/>
        <v>8.9657912999959889E-3</v>
      </c>
      <c r="ED105" s="176">
        <f t="shared" si="587"/>
        <v>8.5376523243677182E-3</v>
      </c>
      <c r="EE105" s="176">
        <f t="shared" si="587"/>
        <v>8.1306430184325974E-3</v>
      </c>
      <c r="EF105" s="176">
        <f t="shared" si="588"/>
        <v>7.7430367718894577E-3</v>
      </c>
      <c r="EG105" s="176">
        <f t="shared" si="588"/>
        <v>7.3745120500575473E-3</v>
      </c>
      <c r="EH105" s="176">
        <f t="shared" si="588"/>
        <v>7.0235270189958447E-3</v>
      </c>
      <c r="EI105" s="176">
        <f t="shared" si="588"/>
        <v>6.689246888704958E-3</v>
      </c>
      <c r="EJ105" s="176">
        <f t="shared" si="588"/>
        <v>6.3708766004642349E-3</v>
      </c>
      <c r="EK105" s="176">
        <f t="shared" si="588"/>
        <v>6.0676589358478012E-3</v>
      </c>
      <c r="EL105" s="176">
        <f t="shared" si="588"/>
        <v>5.7788727157407046E-3</v>
      </c>
      <c r="EM105" s="176">
        <f t="shared" si="588"/>
        <v>5.5038310850717247E-3</v>
      </c>
      <c r="EN105" s="176">
        <f t="shared" si="588"/>
        <v>5.2418798791831686E-3</v>
      </c>
      <c r="EO105" s="176">
        <f t="shared" si="588"/>
        <v>4.9923960679522338E-3</v>
      </c>
      <c r="EP105" s="176">
        <f t="shared" si="589"/>
        <v>4.7547862739633732E-3</v>
      </c>
      <c r="EQ105" s="176">
        <f t="shared" si="589"/>
        <v>4.5284853612072859E-3</v>
      </c>
      <c r="ER105" s="176">
        <f t="shared" si="589"/>
        <v>4.3129550909498261E-3</v>
      </c>
      <c r="ES105" s="176">
        <f t="shared" si="589"/>
        <v>4.1076828415739595E-3</v>
      </c>
      <c r="ET105" s="176">
        <f t="shared" si="589"/>
        <v>3.9121803893499918E-3</v>
      </c>
      <c r="EU105" s="176">
        <f t="shared" si="589"/>
        <v>3.7259827472342299E-3</v>
      </c>
      <c r="EV105" s="176">
        <f t="shared" si="589"/>
        <v>3.5486470589342601E-3</v>
      </c>
      <c r="EW105" s="176">
        <f t="shared" si="589"/>
        <v>3.3797515456104547E-3</v>
      </c>
      <c r="EX105" s="176">
        <f t="shared" si="589"/>
        <v>3.2188945027085227E-3</v>
      </c>
      <c r="EY105" s="176">
        <f t="shared" si="589"/>
        <v>3.0656933445371592E-3</v>
      </c>
      <c r="EZ105" s="176">
        <f t="shared" si="589"/>
        <v>2.9197836943183849E-3</v>
      </c>
      <c r="FA105" s="176">
        <f t="shared" si="589"/>
        <v>2.7808185175463452E-3</v>
      </c>
      <c r="FB105" s="176">
        <f t="shared" si="589"/>
        <v>2.6484672965933144E-3</v>
      </c>
      <c r="FC105" s="176">
        <f t="shared" si="589"/>
        <v>2.5224152445997919E-3</v>
      </c>
      <c r="FD105" s="176">
        <f t="shared" si="589"/>
        <v>2.4023625567789809E-3</v>
      </c>
      <c r="FF105" s="176">
        <v>0</v>
      </c>
      <c r="FG105" s="176">
        <v>0</v>
      </c>
      <c r="FH105" s="176">
        <f t="shared" si="590"/>
        <v>0</v>
      </c>
      <c r="FI105" s="176">
        <f t="shared" si="590"/>
        <v>0</v>
      </c>
      <c r="FJ105" s="176">
        <f t="shared" si="590"/>
        <v>0</v>
      </c>
      <c r="FK105" s="176">
        <f t="shared" si="590"/>
        <v>0</v>
      </c>
      <c r="FL105" s="176">
        <f t="shared" si="590"/>
        <v>0</v>
      </c>
      <c r="FM105" s="176">
        <f t="shared" si="590"/>
        <v>0</v>
      </c>
      <c r="FN105" s="176">
        <f t="shared" si="590"/>
        <v>0</v>
      </c>
      <c r="FO105" s="176">
        <f t="shared" si="590"/>
        <v>0</v>
      </c>
      <c r="FP105" s="176">
        <f t="shared" si="590"/>
        <v>0</v>
      </c>
      <c r="FQ105" s="176">
        <f t="shared" si="590"/>
        <v>0</v>
      </c>
      <c r="FR105" s="176">
        <f t="shared" si="591"/>
        <v>0</v>
      </c>
      <c r="FS105" s="176">
        <f t="shared" si="591"/>
        <v>0</v>
      </c>
      <c r="FT105" s="176">
        <f t="shared" si="591"/>
        <v>0</v>
      </c>
      <c r="FU105" s="176">
        <f t="shared" si="591"/>
        <v>0</v>
      </c>
      <c r="FV105" s="176">
        <f t="shared" si="591"/>
        <v>0</v>
      </c>
      <c r="FW105" s="176">
        <f t="shared" si="591"/>
        <v>0</v>
      </c>
      <c r="FX105" s="176">
        <f t="shared" si="591"/>
        <v>0</v>
      </c>
      <c r="FY105" s="176">
        <f t="shared" si="591"/>
        <v>0</v>
      </c>
      <c r="FZ105" s="176">
        <f t="shared" si="591"/>
        <v>0</v>
      </c>
      <c r="GA105" s="176">
        <f t="shared" si="591"/>
        <v>0</v>
      </c>
      <c r="GB105" s="176">
        <f t="shared" si="592"/>
        <v>0</v>
      </c>
      <c r="GC105" s="176">
        <f t="shared" si="592"/>
        <v>0</v>
      </c>
      <c r="GD105" s="176">
        <f t="shared" si="592"/>
        <v>0</v>
      </c>
      <c r="GE105" s="176">
        <f t="shared" si="592"/>
        <v>0</v>
      </c>
      <c r="GF105" s="176">
        <f t="shared" si="592"/>
        <v>0</v>
      </c>
      <c r="GG105" s="176">
        <f t="shared" si="592"/>
        <v>0</v>
      </c>
      <c r="GH105" s="176">
        <f t="shared" si="592"/>
        <v>0</v>
      </c>
      <c r="GI105" s="176">
        <f t="shared" si="592"/>
        <v>0</v>
      </c>
      <c r="GJ105" s="176">
        <f t="shared" si="592"/>
        <v>0</v>
      </c>
      <c r="GK105" s="176">
        <f t="shared" si="592"/>
        <v>0</v>
      </c>
      <c r="GL105" s="176">
        <f t="shared" si="592"/>
        <v>0</v>
      </c>
      <c r="GM105" s="176">
        <f t="shared" si="592"/>
        <v>0</v>
      </c>
      <c r="GN105" s="176">
        <f t="shared" si="592"/>
        <v>0</v>
      </c>
      <c r="GO105" s="176">
        <f t="shared" si="592"/>
        <v>0</v>
      </c>
      <c r="GP105" s="176">
        <f t="shared" si="592"/>
        <v>0</v>
      </c>
      <c r="GQ105" s="187"/>
      <c r="GR105" s="176">
        <v>0</v>
      </c>
      <c r="GS105" s="176">
        <v>0</v>
      </c>
      <c r="GT105" s="176">
        <f t="shared" si="593"/>
        <v>1.2001037277585733E-2</v>
      </c>
      <c r="GU105" s="176">
        <f t="shared" si="593"/>
        <v>1.1438955269056108E-2</v>
      </c>
      <c r="GV105" s="176">
        <f t="shared" si="593"/>
        <v>1.0896245879249516E-2</v>
      </c>
      <c r="GW105" s="176">
        <f t="shared" si="593"/>
        <v>1.037729895352108E-2</v>
      </c>
      <c r="GX105" s="176">
        <f t="shared" si="593"/>
        <v>9.8862820629497059E-3</v>
      </c>
      <c r="GY105" s="176">
        <f t="shared" si="593"/>
        <v>9.4150264612206658E-3</v>
      </c>
      <c r="GZ105" s="176">
        <f t="shared" si="593"/>
        <v>8.9657912999959889E-3</v>
      </c>
      <c r="HA105" s="176">
        <f t="shared" si="593"/>
        <v>8.5376523243677182E-3</v>
      </c>
      <c r="HB105" s="176">
        <f t="shared" si="593"/>
        <v>8.1306430184325974E-3</v>
      </c>
      <c r="HC105" s="176">
        <f t="shared" si="593"/>
        <v>7.7430367718894577E-3</v>
      </c>
      <c r="HD105" s="176">
        <f t="shared" si="594"/>
        <v>7.3745120500575473E-3</v>
      </c>
      <c r="HE105" s="176">
        <f t="shared" si="594"/>
        <v>7.0235270189958447E-3</v>
      </c>
      <c r="HF105" s="176">
        <f t="shared" si="594"/>
        <v>6.689246888704958E-3</v>
      </c>
      <c r="HG105" s="176">
        <f t="shared" si="594"/>
        <v>6.3708766004642349E-3</v>
      </c>
      <c r="HH105" s="176">
        <f t="shared" si="594"/>
        <v>6.0676589358478012E-3</v>
      </c>
      <c r="HI105" s="176">
        <f t="shared" si="594"/>
        <v>5.7788727157407046E-3</v>
      </c>
      <c r="HJ105" s="176">
        <f t="shared" si="594"/>
        <v>5.5038310850717247E-3</v>
      </c>
      <c r="HK105" s="176">
        <f t="shared" si="594"/>
        <v>5.2418798791831686E-3</v>
      </c>
      <c r="HL105" s="176">
        <f t="shared" si="594"/>
        <v>4.9923960679522338E-3</v>
      </c>
      <c r="HM105" s="176">
        <f t="shared" si="594"/>
        <v>4.7547862739633732E-3</v>
      </c>
      <c r="HN105" s="176">
        <f t="shared" si="595"/>
        <v>4.5284853612072859E-3</v>
      </c>
      <c r="HO105" s="176">
        <f t="shared" si="595"/>
        <v>4.3129550909498261E-3</v>
      </c>
      <c r="HP105" s="176">
        <f t="shared" si="595"/>
        <v>4.1076828415739595E-3</v>
      </c>
      <c r="HQ105" s="176">
        <f t="shared" si="595"/>
        <v>3.9121803893499918E-3</v>
      </c>
      <c r="HR105" s="176">
        <f t="shared" si="595"/>
        <v>3.7259827472342299E-3</v>
      </c>
      <c r="HS105" s="176">
        <f t="shared" si="595"/>
        <v>3.5486470589342601E-3</v>
      </c>
      <c r="HT105" s="176">
        <f t="shared" si="595"/>
        <v>3.3797515456104547E-3</v>
      </c>
      <c r="HU105" s="176">
        <f t="shared" si="595"/>
        <v>3.2188945027085227E-3</v>
      </c>
      <c r="HV105" s="176">
        <f t="shared" si="595"/>
        <v>3.0656933445371592E-3</v>
      </c>
      <c r="HW105" s="176">
        <f t="shared" si="595"/>
        <v>2.9197836943183849E-3</v>
      </c>
      <c r="HX105" s="176">
        <f t="shared" si="595"/>
        <v>2.7808185175463452E-3</v>
      </c>
      <c r="HY105" s="176">
        <f t="shared" si="595"/>
        <v>2.6484672965933144E-3</v>
      </c>
      <c r="HZ105" s="176">
        <f t="shared" si="595"/>
        <v>2.5224152445997919E-3</v>
      </c>
      <c r="IA105" s="176">
        <f t="shared" si="595"/>
        <v>2.4023625567789809E-3</v>
      </c>
      <c r="IB105" s="176">
        <f t="shared" si="595"/>
        <v>2.2880236973549248E-3</v>
      </c>
      <c r="IC105" s="176"/>
      <c r="ID105" s="176"/>
    </row>
    <row r="106" spans="1:238" s="144" customFormat="1">
      <c r="A106" s="185" t="s">
        <v>258</v>
      </c>
      <c r="B106" s="226">
        <f t="shared" si="600"/>
        <v>0</v>
      </c>
      <c r="C106" s="329">
        <f t="shared" si="601"/>
        <v>29629.964348287671</v>
      </c>
      <c r="D106" s="331">
        <f t="shared" si="602"/>
        <v>29629.964348287671</v>
      </c>
      <c r="E106" s="227">
        <f t="shared" si="607"/>
        <v>0</v>
      </c>
      <c r="F106" s="228">
        <f t="shared" si="608"/>
        <v>0</v>
      </c>
      <c r="G106" s="227">
        <f t="shared" si="609"/>
        <v>0</v>
      </c>
      <c r="H106" s="228">
        <f t="shared" si="610"/>
        <v>0</v>
      </c>
      <c r="I106" s="227">
        <f t="shared" si="603"/>
        <v>0</v>
      </c>
      <c r="J106" s="176">
        <f t="shared" si="604"/>
        <v>29629.964348287671</v>
      </c>
      <c r="K106" s="228">
        <f t="shared" si="605"/>
        <v>29629.964348287671</v>
      </c>
      <c r="L106" s="227">
        <f t="shared" si="611"/>
        <v>0</v>
      </c>
      <c r="M106" s="176">
        <f t="shared" si="612"/>
        <v>23703.971478630137</v>
      </c>
      <c r="N106" s="228">
        <f t="shared" si="606"/>
        <v>23703.971478630137</v>
      </c>
      <c r="O106" s="330"/>
      <c r="P106" s="176">
        <f t="shared" si="578"/>
        <v>0</v>
      </c>
      <c r="Q106" s="176">
        <f t="shared" si="578"/>
        <v>0</v>
      </c>
      <c r="R106" s="176">
        <f t="shared" si="578"/>
        <v>0</v>
      </c>
      <c r="S106" s="176">
        <f t="shared" si="578"/>
        <v>0</v>
      </c>
      <c r="T106" s="176">
        <f t="shared" si="578"/>
        <v>0</v>
      </c>
      <c r="U106" s="176">
        <f t="shared" si="578"/>
        <v>0</v>
      </c>
      <c r="V106" s="176">
        <f t="shared" si="578"/>
        <v>0</v>
      </c>
      <c r="W106" s="176">
        <f t="shared" si="578"/>
        <v>0</v>
      </c>
      <c r="X106" s="176">
        <f t="shared" si="578"/>
        <v>0</v>
      </c>
      <c r="Y106" s="176">
        <f t="shared" si="578"/>
        <v>0</v>
      </c>
      <c r="Z106" s="176">
        <f t="shared" si="579"/>
        <v>0</v>
      </c>
      <c r="AA106" s="176">
        <f t="shared" si="579"/>
        <v>0</v>
      </c>
      <c r="AB106" s="176">
        <f t="shared" si="579"/>
        <v>0</v>
      </c>
      <c r="AC106" s="176">
        <f t="shared" si="579"/>
        <v>0</v>
      </c>
      <c r="AD106" s="176">
        <f t="shared" si="579"/>
        <v>0</v>
      </c>
      <c r="AE106" s="176">
        <f t="shared" si="579"/>
        <v>0</v>
      </c>
      <c r="AF106" s="176">
        <f t="shared" si="579"/>
        <v>0</v>
      </c>
      <c r="AG106" s="176">
        <f t="shared" si="579"/>
        <v>0</v>
      </c>
      <c r="AH106" s="176">
        <f t="shared" si="579"/>
        <v>0</v>
      </c>
      <c r="AI106" s="176">
        <f t="shared" si="579"/>
        <v>0</v>
      </c>
      <c r="AJ106" s="176">
        <f t="shared" si="580"/>
        <v>0</v>
      </c>
      <c r="AK106" s="176">
        <f t="shared" si="580"/>
        <v>0</v>
      </c>
      <c r="AL106" s="176">
        <f t="shared" si="580"/>
        <v>0</v>
      </c>
      <c r="AM106" s="176">
        <f t="shared" si="580"/>
        <v>0</v>
      </c>
      <c r="AN106" s="176">
        <f t="shared" si="580"/>
        <v>0</v>
      </c>
      <c r="AO106" s="176">
        <f t="shared" si="580"/>
        <v>0</v>
      </c>
      <c r="AP106" s="176">
        <f t="shared" si="580"/>
        <v>0</v>
      </c>
      <c r="AQ106" s="176">
        <f t="shared" si="580"/>
        <v>0</v>
      </c>
      <c r="AR106" s="176">
        <f t="shared" si="580"/>
        <v>0</v>
      </c>
      <c r="AS106" s="176">
        <f t="shared" si="580"/>
        <v>0</v>
      </c>
      <c r="AT106" s="176">
        <f t="shared" si="580"/>
        <v>0</v>
      </c>
      <c r="AU106" s="176">
        <f t="shared" si="580"/>
        <v>0</v>
      </c>
      <c r="AV106" s="176">
        <f t="shared" si="580"/>
        <v>0</v>
      </c>
      <c r="AW106" s="176">
        <f t="shared" si="580"/>
        <v>0</v>
      </c>
      <c r="AX106" s="176">
        <f t="shared" si="580"/>
        <v>0</v>
      </c>
      <c r="AY106" s="187"/>
      <c r="AZ106" s="176">
        <f t="shared" si="581"/>
        <v>1.0301112256476879E-2</v>
      </c>
      <c r="BA106" s="176">
        <f t="shared" si="581"/>
        <v>9.8119917348867859E-3</v>
      </c>
      <c r="BB106" s="176">
        <f t="shared" si="581"/>
        <v>9.3537496428241756E-3</v>
      </c>
      <c r="BC106" s="176">
        <f t="shared" si="581"/>
        <v>8.9156563126466717E-3</v>
      </c>
      <c r="BD106" s="176">
        <f t="shared" si="581"/>
        <v>8.4926622294150649E-3</v>
      </c>
      <c r="BE106" s="176">
        <f t="shared" si="581"/>
        <v>8.0881888902443709E-3</v>
      </c>
      <c r="BF106" s="176">
        <f t="shared" si="581"/>
        <v>7.7054845490637409E-3</v>
      </c>
      <c r="BG106" s="176">
        <f t="shared" si="581"/>
        <v>7.3381823888925791E-3</v>
      </c>
      <c r="BH106" s="176">
        <f t="shared" si="581"/>
        <v>6.9880432191145219E-3</v>
      </c>
      <c r="BI106" s="176">
        <f t="shared" si="581"/>
        <v>6.6543466645807214E-3</v>
      </c>
      <c r="BJ106" s="176">
        <f t="shared" si="582"/>
        <v>6.3371188231901143E-3</v>
      </c>
      <c r="BK106" s="176">
        <f t="shared" si="582"/>
        <v>6.0350139545609005E-3</v>
      </c>
      <c r="BL106" s="176">
        <f t="shared" si="582"/>
        <v>5.7477814507801471E-3</v>
      </c>
      <c r="BM106" s="176">
        <f t="shared" si="582"/>
        <v>5.4742195883349968E-3</v>
      </c>
      <c r="BN106" s="176">
        <f t="shared" si="582"/>
        <v>5.2136777220788653E-3</v>
      </c>
      <c r="BO106" s="176">
        <f t="shared" si="582"/>
        <v>4.9655361738912421E-3</v>
      </c>
      <c r="BP106" s="176">
        <f t="shared" si="582"/>
        <v>4.7292047588225515E-3</v>
      </c>
      <c r="BQ106" s="176">
        <f t="shared" si="582"/>
        <v>4.5041213813861378E-3</v>
      </c>
      <c r="BR106" s="176">
        <f t="shared" si="582"/>
        <v>4.2897506986588445E-3</v>
      </c>
      <c r="BS106" s="176">
        <f t="shared" si="582"/>
        <v>4.0855828470104114E-3</v>
      </c>
      <c r="BT106" s="176">
        <f t="shared" si="583"/>
        <v>3.8911322294333589E-3</v>
      </c>
      <c r="BU106" s="176">
        <f t="shared" si="583"/>
        <v>3.7059363605891002E-3</v>
      </c>
      <c r="BV106" s="176">
        <f t="shared" si="583"/>
        <v>3.5295547668233265E-3</v>
      </c>
      <c r="BW106" s="176">
        <f t="shared" si="583"/>
        <v>3.3615679385344236E-3</v>
      </c>
      <c r="BX106" s="176">
        <f t="shared" si="583"/>
        <v>3.2015763324032337E-3</v>
      </c>
      <c r="BY106" s="176">
        <f t="shared" si="583"/>
        <v>3.0491994211110231E-3</v>
      </c>
      <c r="BZ106" s="176">
        <f t="shared" si="583"/>
        <v>2.9040747882855028E-3</v>
      </c>
      <c r="CA106" s="176">
        <f t="shared" si="583"/>
        <v>2.7658572665222913E-3</v>
      </c>
      <c r="CB106" s="176">
        <f t="shared" si="583"/>
        <v>2.6342181164316783E-3</v>
      </c>
      <c r="CC106" s="176">
        <f t="shared" si="583"/>
        <v>2.5088442447581132E-3</v>
      </c>
      <c r="CD106" s="176">
        <f t="shared" si="583"/>
        <v>2.389437459712786E-3</v>
      </c>
      <c r="CE106" s="176">
        <f t="shared" si="583"/>
        <v>2.2757137617481532E-3</v>
      </c>
      <c r="CF106" s="176">
        <f t="shared" si="583"/>
        <v>2.1674026680875928E-3</v>
      </c>
      <c r="CG106" s="176">
        <f t="shared" si="583"/>
        <v>2.0642465694036124E-3</v>
      </c>
      <c r="CH106" s="176">
        <f t="shared" si="583"/>
        <v>1.9660001171145441E-3</v>
      </c>
      <c r="CJ106" s="176">
        <v>0</v>
      </c>
      <c r="CK106" s="176">
        <f t="shared" si="584"/>
        <v>0</v>
      </c>
      <c r="CL106" s="176">
        <f t="shared" si="584"/>
        <v>0</v>
      </c>
      <c r="CM106" s="176">
        <f t="shared" si="584"/>
        <v>0</v>
      </c>
      <c r="CN106" s="176">
        <f t="shared" si="584"/>
        <v>0</v>
      </c>
      <c r="CO106" s="176">
        <f t="shared" si="584"/>
        <v>0</v>
      </c>
      <c r="CP106" s="176">
        <f t="shared" si="584"/>
        <v>0</v>
      </c>
      <c r="CQ106" s="176">
        <f t="shared" si="584"/>
        <v>0</v>
      </c>
      <c r="CR106" s="176">
        <f t="shared" si="584"/>
        <v>0</v>
      </c>
      <c r="CS106" s="176">
        <f t="shared" si="584"/>
        <v>0</v>
      </c>
      <c r="CT106" s="176">
        <f t="shared" si="584"/>
        <v>0</v>
      </c>
      <c r="CU106" s="176">
        <f t="shared" si="585"/>
        <v>0</v>
      </c>
      <c r="CV106" s="176">
        <f t="shared" si="585"/>
        <v>0</v>
      </c>
      <c r="CW106" s="176">
        <f t="shared" si="585"/>
        <v>0</v>
      </c>
      <c r="CX106" s="176">
        <f t="shared" si="585"/>
        <v>0</v>
      </c>
      <c r="CY106" s="176">
        <f t="shared" si="585"/>
        <v>0</v>
      </c>
      <c r="CZ106" s="176">
        <f t="shared" si="585"/>
        <v>0</v>
      </c>
      <c r="DA106" s="176">
        <f t="shared" si="585"/>
        <v>0</v>
      </c>
      <c r="DB106" s="176">
        <f t="shared" si="585"/>
        <v>0</v>
      </c>
      <c r="DC106" s="176">
        <f t="shared" si="585"/>
        <v>0</v>
      </c>
      <c r="DD106" s="176">
        <f t="shared" si="585"/>
        <v>0</v>
      </c>
      <c r="DE106" s="176">
        <f t="shared" si="586"/>
        <v>0</v>
      </c>
      <c r="DF106" s="176">
        <f t="shared" si="586"/>
        <v>0</v>
      </c>
      <c r="DG106" s="176">
        <f t="shared" si="586"/>
        <v>0</v>
      </c>
      <c r="DH106" s="176">
        <f t="shared" si="586"/>
        <v>0</v>
      </c>
      <c r="DI106" s="176">
        <f t="shared" si="586"/>
        <v>0</v>
      </c>
      <c r="DJ106" s="176">
        <f t="shared" si="586"/>
        <v>0</v>
      </c>
      <c r="DK106" s="176">
        <f t="shared" si="586"/>
        <v>0</v>
      </c>
      <c r="DL106" s="176">
        <f t="shared" si="586"/>
        <v>0</v>
      </c>
      <c r="DM106" s="176">
        <f t="shared" si="586"/>
        <v>0</v>
      </c>
      <c r="DN106" s="176">
        <f t="shared" si="586"/>
        <v>0</v>
      </c>
      <c r="DO106" s="176">
        <f t="shared" si="586"/>
        <v>0</v>
      </c>
      <c r="DP106" s="176">
        <f t="shared" si="586"/>
        <v>0</v>
      </c>
      <c r="DQ106" s="176">
        <f t="shared" si="586"/>
        <v>0</v>
      </c>
      <c r="DR106" s="176">
        <f t="shared" si="586"/>
        <v>0</v>
      </c>
      <c r="DS106" s="176">
        <f t="shared" si="586"/>
        <v>0</v>
      </c>
      <c r="DT106" s="187"/>
      <c r="DU106" s="176">
        <v>0</v>
      </c>
      <c r="DV106" s="176">
        <f t="shared" si="587"/>
        <v>9.8119917348867859E-3</v>
      </c>
      <c r="DW106" s="176">
        <f t="shared" si="587"/>
        <v>9.3537496428241756E-3</v>
      </c>
      <c r="DX106" s="176">
        <f t="shared" si="587"/>
        <v>8.9156563126466717E-3</v>
      </c>
      <c r="DY106" s="176">
        <f t="shared" si="587"/>
        <v>8.4926622294150649E-3</v>
      </c>
      <c r="DZ106" s="176">
        <f t="shared" si="587"/>
        <v>8.0881888902443709E-3</v>
      </c>
      <c r="EA106" s="176">
        <f t="shared" si="587"/>
        <v>7.7054845490637409E-3</v>
      </c>
      <c r="EB106" s="176">
        <f t="shared" si="587"/>
        <v>7.3381823888925791E-3</v>
      </c>
      <c r="EC106" s="176">
        <f t="shared" si="587"/>
        <v>6.9880432191145219E-3</v>
      </c>
      <c r="ED106" s="176">
        <f t="shared" si="587"/>
        <v>6.6543466645807214E-3</v>
      </c>
      <c r="EE106" s="176">
        <f t="shared" si="587"/>
        <v>6.3371188231901143E-3</v>
      </c>
      <c r="EF106" s="176">
        <f t="shared" si="588"/>
        <v>6.0350139545609005E-3</v>
      </c>
      <c r="EG106" s="176">
        <f t="shared" si="588"/>
        <v>5.7477814507801471E-3</v>
      </c>
      <c r="EH106" s="176">
        <f t="shared" si="588"/>
        <v>5.4742195883349968E-3</v>
      </c>
      <c r="EI106" s="176">
        <f t="shared" si="588"/>
        <v>5.2136777220788653E-3</v>
      </c>
      <c r="EJ106" s="176">
        <f t="shared" si="588"/>
        <v>4.9655361738912421E-3</v>
      </c>
      <c r="EK106" s="176">
        <f t="shared" si="588"/>
        <v>4.7292047588225515E-3</v>
      </c>
      <c r="EL106" s="176">
        <f t="shared" si="588"/>
        <v>4.5041213813861378E-3</v>
      </c>
      <c r="EM106" s="176">
        <f t="shared" si="588"/>
        <v>4.2897506986588445E-3</v>
      </c>
      <c r="EN106" s="176">
        <f t="shared" si="588"/>
        <v>4.0855828470104114E-3</v>
      </c>
      <c r="EO106" s="176">
        <f t="shared" si="588"/>
        <v>3.8911322294333589E-3</v>
      </c>
      <c r="EP106" s="176">
        <f t="shared" si="589"/>
        <v>3.7059363605891002E-3</v>
      </c>
      <c r="EQ106" s="176">
        <f t="shared" si="589"/>
        <v>3.5295547668233265E-3</v>
      </c>
      <c r="ER106" s="176">
        <f t="shared" si="589"/>
        <v>3.3615679385344236E-3</v>
      </c>
      <c r="ES106" s="176">
        <f t="shared" si="589"/>
        <v>3.2015763324032337E-3</v>
      </c>
      <c r="ET106" s="176">
        <f t="shared" si="589"/>
        <v>3.0491994211110231E-3</v>
      </c>
      <c r="EU106" s="176">
        <f t="shared" si="589"/>
        <v>2.9040747882855028E-3</v>
      </c>
      <c r="EV106" s="176">
        <f t="shared" si="589"/>
        <v>2.7658572665222913E-3</v>
      </c>
      <c r="EW106" s="176">
        <f t="shared" si="589"/>
        <v>2.6342181164316783E-3</v>
      </c>
      <c r="EX106" s="176">
        <f t="shared" si="589"/>
        <v>2.5088442447581132E-3</v>
      </c>
      <c r="EY106" s="176">
        <f t="shared" si="589"/>
        <v>2.389437459712786E-3</v>
      </c>
      <c r="EZ106" s="176">
        <f t="shared" si="589"/>
        <v>2.2757137617481532E-3</v>
      </c>
      <c r="FA106" s="176">
        <f t="shared" si="589"/>
        <v>2.1674026680875928E-3</v>
      </c>
      <c r="FB106" s="176">
        <f t="shared" si="589"/>
        <v>2.0642465694036124E-3</v>
      </c>
      <c r="FC106" s="176">
        <f t="shared" si="589"/>
        <v>1.9660001171145441E-3</v>
      </c>
      <c r="FD106" s="176">
        <f t="shared" si="589"/>
        <v>1.8724296398424411E-3</v>
      </c>
      <c r="FF106" s="176">
        <v>0</v>
      </c>
      <c r="FG106" s="176">
        <v>0</v>
      </c>
      <c r="FH106" s="176">
        <f t="shared" si="590"/>
        <v>0</v>
      </c>
      <c r="FI106" s="176">
        <f t="shared" si="590"/>
        <v>0</v>
      </c>
      <c r="FJ106" s="176">
        <f t="shared" si="590"/>
        <v>0</v>
      </c>
      <c r="FK106" s="176">
        <f t="shared" si="590"/>
        <v>0</v>
      </c>
      <c r="FL106" s="176">
        <f t="shared" si="590"/>
        <v>0</v>
      </c>
      <c r="FM106" s="176">
        <f t="shared" si="590"/>
        <v>0</v>
      </c>
      <c r="FN106" s="176">
        <f t="shared" si="590"/>
        <v>0</v>
      </c>
      <c r="FO106" s="176">
        <f t="shared" si="590"/>
        <v>0</v>
      </c>
      <c r="FP106" s="176">
        <f t="shared" si="590"/>
        <v>0</v>
      </c>
      <c r="FQ106" s="176">
        <f t="shared" si="590"/>
        <v>0</v>
      </c>
      <c r="FR106" s="176">
        <f t="shared" si="591"/>
        <v>0</v>
      </c>
      <c r="FS106" s="176">
        <f t="shared" si="591"/>
        <v>0</v>
      </c>
      <c r="FT106" s="176">
        <f t="shared" si="591"/>
        <v>0</v>
      </c>
      <c r="FU106" s="176">
        <f t="shared" si="591"/>
        <v>0</v>
      </c>
      <c r="FV106" s="176">
        <f t="shared" si="591"/>
        <v>0</v>
      </c>
      <c r="FW106" s="176">
        <f t="shared" si="591"/>
        <v>0</v>
      </c>
      <c r="FX106" s="176">
        <f t="shared" si="591"/>
        <v>0</v>
      </c>
      <c r="FY106" s="176">
        <f t="shared" si="591"/>
        <v>0</v>
      </c>
      <c r="FZ106" s="176">
        <f t="shared" si="591"/>
        <v>0</v>
      </c>
      <c r="GA106" s="176">
        <f t="shared" si="591"/>
        <v>0</v>
      </c>
      <c r="GB106" s="176">
        <f t="shared" si="592"/>
        <v>0</v>
      </c>
      <c r="GC106" s="176">
        <f t="shared" si="592"/>
        <v>0</v>
      </c>
      <c r="GD106" s="176">
        <f t="shared" si="592"/>
        <v>0</v>
      </c>
      <c r="GE106" s="176">
        <f t="shared" si="592"/>
        <v>0</v>
      </c>
      <c r="GF106" s="176">
        <f t="shared" si="592"/>
        <v>0</v>
      </c>
      <c r="GG106" s="176">
        <f t="shared" si="592"/>
        <v>0</v>
      </c>
      <c r="GH106" s="176">
        <f t="shared" si="592"/>
        <v>0</v>
      </c>
      <c r="GI106" s="176">
        <f t="shared" si="592"/>
        <v>0</v>
      </c>
      <c r="GJ106" s="176">
        <f t="shared" si="592"/>
        <v>0</v>
      </c>
      <c r="GK106" s="176">
        <f t="shared" si="592"/>
        <v>0</v>
      </c>
      <c r="GL106" s="176">
        <f t="shared" si="592"/>
        <v>0</v>
      </c>
      <c r="GM106" s="176">
        <f t="shared" si="592"/>
        <v>0</v>
      </c>
      <c r="GN106" s="176">
        <f t="shared" si="592"/>
        <v>0</v>
      </c>
      <c r="GO106" s="176">
        <f t="shared" si="592"/>
        <v>0</v>
      </c>
      <c r="GP106" s="176">
        <f t="shared" si="592"/>
        <v>0</v>
      </c>
      <c r="GQ106" s="187"/>
      <c r="GR106" s="176">
        <v>0</v>
      </c>
      <c r="GS106" s="176">
        <v>0</v>
      </c>
      <c r="GT106" s="176">
        <f t="shared" si="593"/>
        <v>9.3537496428241756E-3</v>
      </c>
      <c r="GU106" s="176">
        <f t="shared" si="593"/>
        <v>8.9156563126466717E-3</v>
      </c>
      <c r="GV106" s="176">
        <f t="shared" si="593"/>
        <v>8.4926622294150649E-3</v>
      </c>
      <c r="GW106" s="176">
        <f t="shared" si="593"/>
        <v>8.0881888902443709E-3</v>
      </c>
      <c r="GX106" s="176">
        <f t="shared" si="593"/>
        <v>7.7054845490637409E-3</v>
      </c>
      <c r="GY106" s="176">
        <f t="shared" si="593"/>
        <v>7.3381823888925791E-3</v>
      </c>
      <c r="GZ106" s="176">
        <f t="shared" si="593"/>
        <v>6.9880432191145219E-3</v>
      </c>
      <c r="HA106" s="176">
        <f t="shared" si="593"/>
        <v>6.6543466645807214E-3</v>
      </c>
      <c r="HB106" s="176">
        <f t="shared" si="593"/>
        <v>6.3371188231901143E-3</v>
      </c>
      <c r="HC106" s="176">
        <f t="shared" si="593"/>
        <v>6.0350139545609005E-3</v>
      </c>
      <c r="HD106" s="176">
        <f t="shared" si="594"/>
        <v>5.7477814507801471E-3</v>
      </c>
      <c r="HE106" s="176">
        <f t="shared" si="594"/>
        <v>5.4742195883349968E-3</v>
      </c>
      <c r="HF106" s="176">
        <f t="shared" si="594"/>
        <v>5.2136777220788653E-3</v>
      </c>
      <c r="HG106" s="176">
        <f t="shared" si="594"/>
        <v>4.9655361738912421E-3</v>
      </c>
      <c r="HH106" s="176">
        <f t="shared" si="594"/>
        <v>4.7292047588225515E-3</v>
      </c>
      <c r="HI106" s="176">
        <f t="shared" si="594"/>
        <v>4.5041213813861378E-3</v>
      </c>
      <c r="HJ106" s="176">
        <f t="shared" si="594"/>
        <v>4.2897506986588445E-3</v>
      </c>
      <c r="HK106" s="176">
        <f t="shared" si="594"/>
        <v>4.0855828470104114E-3</v>
      </c>
      <c r="HL106" s="176">
        <f t="shared" si="594"/>
        <v>3.8911322294333589E-3</v>
      </c>
      <c r="HM106" s="176">
        <f t="shared" si="594"/>
        <v>3.7059363605891002E-3</v>
      </c>
      <c r="HN106" s="176">
        <f t="shared" si="595"/>
        <v>3.5295547668233265E-3</v>
      </c>
      <c r="HO106" s="176">
        <f t="shared" si="595"/>
        <v>3.3615679385344236E-3</v>
      </c>
      <c r="HP106" s="176">
        <f t="shared" si="595"/>
        <v>3.2015763324032337E-3</v>
      </c>
      <c r="HQ106" s="176">
        <f t="shared" si="595"/>
        <v>3.0491994211110231E-3</v>
      </c>
      <c r="HR106" s="176">
        <f t="shared" si="595"/>
        <v>2.9040747882855028E-3</v>
      </c>
      <c r="HS106" s="176">
        <f t="shared" si="595"/>
        <v>2.7658572665222913E-3</v>
      </c>
      <c r="HT106" s="176">
        <f t="shared" si="595"/>
        <v>2.6342181164316783E-3</v>
      </c>
      <c r="HU106" s="176">
        <f t="shared" si="595"/>
        <v>2.5088442447581132E-3</v>
      </c>
      <c r="HV106" s="176">
        <f t="shared" si="595"/>
        <v>2.389437459712786E-3</v>
      </c>
      <c r="HW106" s="176">
        <f t="shared" si="595"/>
        <v>2.2757137617481532E-3</v>
      </c>
      <c r="HX106" s="176">
        <f t="shared" si="595"/>
        <v>2.1674026680875928E-3</v>
      </c>
      <c r="HY106" s="176">
        <f t="shared" si="595"/>
        <v>2.0642465694036124E-3</v>
      </c>
      <c r="HZ106" s="176">
        <f t="shared" si="595"/>
        <v>1.9660001171145441E-3</v>
      </c>
      <c r="IA106" s="176">
        <f t="shared" si="595"/>
        <v>1.8724296398424411E-3</v>
      </c>
      <c r="IB106" s="176">
        <f t="shared" si="595"/>
        <v>1.7833125876442796E-3</v>
      </c>
      <c r="IC106" s="176"/>
      <c r="ID106" s="176"/>
    </row>
    <row r="107" spans="1:238" s="144" customFormat="1">
      <c r="A107" s="192" t="s">
        <v>259</v>
      </c>
      <c r="B107" s="226">
        <f t="shared" si="600"/>
        <v>0</v>
      </c>
      <c r="C107" s="329">
        <f t="shared" si="601"/>
        <v>60710.456302901061</v>
      </c>
      <c r="D107" s="331">
        <f t="shared" si="602"/>
        <v>60710.456302901061</v>
      </c>
      <c r="E107" s="227">
        <f t="shared" si="607"/>
        <v>0</v>
      </c>
      <c r="F107" s="228">
        <f t="shared" si="608"/>
        <v>0</v>
      </c>
      <c r="G107" s="227">
        <f t="shared" si="609"/>
        <v>0</v>
      </c>
      <c r="H107" s="228">
        <f t="shared" si="610"/>
        <v>0</v>
      </c>
      <c r="I107" s="227">
        <f t="shared" si="603"/>
        <v>0</v>
      </c>
      <c r="J107" s="176">
        <f t="shared" si="604"/>
        <v>60710.456302901061</v>
      </c>
      <c r="K107" s="228">
        <f t="shared" si="605"/>
        <v>60710.456302901061</v>
      </c>
      <c r="L107" s="227">
        <f t="shared" si="611"/>
        <v>0</v>
      </c>
      <c r="M107" s="176">
        <f t="shared" si="612"/>
        <v>48568.365042320853</v>
      </c>
      <c r="N107" s="228">
        <f t="shared" si="606"/>
        <v>48568.365042320853</v>
      </c>
      <c r="O107" s="330"/>
      <c r="P107" s="176">
        <f t="shared" si="578"/>
        <v>0</v>
      </c>
      <c r="Q107" s="176">
        <f t="shared" si="578"/>
        <v>0</v>
      </c>
      <c r="R107" s="176">
        <f t="shared" si="578"/>
        <v>0</v>
      </c>
      <c r="S107" s="176">
        <f t="shared" si="578"/>
        <v>0</v>
      </c>
      <c r="T107" s="176">
        <f t="shared" si="578"/>
        <v>0</v>
      </c>
      <c r="U107" s="176">
        <f t="shared" si="578"/>
        <v>0</v>
      </c>
      <c r="V107" s="176">
        <f t="shared" si="578"/>
        <v>0</v>
      </c>
      <c r="W107" s="176">
        <f t="shared" si="578"/>
        <v>0</v>
      </c>
      <c r="X107" s="176">
        <f t="shared" si="578"/>
        <v>0</v>
      </c>
      <c r="Y107" s="176">
        <f t="shared" si="578"/>
        <v>0</v>
      </c>
      <c r="Z107" s="176">
        <f t="shared" si="579"/>
        <v>0</v>
      </c>
      <c r="AA107" s="176">
        <f t="shared" si="579"/>
        <v>0</v>
      </c>
      <c r="AB107" s="176">
        <f t="shared" si="579"/>
        <v>0</v>
      </c>
      <c r="AC107" s="176">
        <f t="shared" si="579"/>
        <v>0</v>
      </c>
      <c r="AD107" s="176">
        <f t="shared" si="579"/>
        <v>0</v>
      </c>
      <c r="AE107" s="176">
        <f t="shared" si="579"/>
        <v>0</v>
      </c>
      <c r="AF107" s="176">
        <f t="shared" si="579"/>
        <v>0</v>
      </c>
      <c r="AG107" s="176">
        <f t="shared" si="579"/>
        <v>0</v>
      </c>
      <c r="AH107" s="176">
        <f t="shared" si="579"/>
        <v>0</v>
      </c>
      <c r="AI107" s="176">
        <f t="shared" si="579"/>
        <v>0</v>
      </c>
      <c r="AJ107" s="176">
        <f t="shared" si="580"/>
        <v>0</v>
      </c>
      <c r="AK107" s="176">
        <f t="shared" si="580"/>
        <v>0</v>
      </c>
      <c r="AL107" s="176">
        <f t="shared" si="580"/>
        <v>0</v>
      </c>
      <c r="AM107" s="176">
        <f t="shared" si="580"/>
        <v>0</v>
      </c>
      <c r="AN107" s="176">
        <f t="shared" si="580"/>
        <v>0</v>
      </c>
      <c r="AO107" s="176">
        <f t="shared" si="580"/>
        <v>0</v>
      </c>
      <c r="AP107" s="176">
        <f t="shared" si="580"/>
        <v>0</v>
      </c>
      <c r="AQ107" s="176">
        <f t="shared" si="580"/>
        <v>0</v>
      </c>
      <c r="AR107" s="176">
        <f t="shared" si="580"/>
        <v>0</v>
      </c>
      <c r="AS107" s="176">
        <f t="shared" si="580"/>
        <v>0</v>
      </c>
      <c r="AT107" s="176">
        <f t="shared" si="580"/>
        <v>0</v>
      </c>
      <c r="AU107" s="176">
        <f t="shared" si="580"/>
        <v>0</v>
      </c>
      <c r="AV107" s="176">
        <f t="shared" si="580"/>
        <v>0</v>
      </c>
      <c r="AW107" s="176">
        <f t="shared" si="580"/>
        <v>0</v>
      </c>
      <c r="AX107" s="176">
        <f t="shared" si="580"/>
        <v>0</v>
      </c>
      <c r="AY107" s="187"/>
      <c r="AZ107" s="176">
        <f t="shared" si="581"/>
        <v>8.0076570748461778E-2</v>
      </c>
      <c r="BA107" s="176">
        <f t="shared" si="581"/>
        <v>7.6274350844780292E-2</v>
      </c>
      <c r="BB107" s="176">
        <f t="shared" si="581"/>
        <v>7.2712167034784156E-2</v>
      </c>
      <c r="BC107" s="176">
        <f t="shared" si="581"/>
        <v>6.9306611336045834E-2</v>
      </c>
      <c r="BD107" s="176">
        <f t="shared" si="581"/>
        <v>6.6018430915452953E-2</v>
      </c>
      <c r="BE107" s="176">
        <f t="shared" si="581"/>
        <v>6.2874223071333599E-2</v>
      </c>
      <c r="BF107" s="176">
        <f t="shared" si="581"/>
        <v>5.9899238381401161E-2</v>
      </c>
      <c r="BG107" s="176">
        <f t="shared" si="581"/>
        <v>5.7043983853278163E-2</v>
      </c>
      <c r="BH107" s="176">
        <f t="shared" si="581"/>
        <v>5.4322147288211005E-2</v>
      </c>
      <c r="BI107" s="176">
        <f t="shared" si="581"/>
        <v>5.1728128788816184E-2</v>
      </c>
      <c r="BJ107" s="176">
        <f t="shared" si="582"/>
        <v>4.9262131229326919E-2</v>
      </c>
      <c r="BK107" s="176">
        <f t="shared" si="582"/>
        <v>4.6913693382624362E-2</v>
      </c>
      <c r="BL107" s="176">
        <f t="shared" si="582"/>
        <v>4.4680867126819263E-2</v>
      </c>
      <c r="BM107" s="176">
        <f t="shared" si="582"/>
        <v>4.2554310762151298E-2</v>
      </c>
      <c r="BN107" s="176">
        <f t="shared" si="582"/>
        <v>4.0528966443330039E-2</v>
      </c>
      <c r="BO107" s="176">
        <f t="shared" si="582"/>
        <v>3.8600017049871545E-2</v>
      </c>
      <c r="BP107" s="176">
        <f t="shared" si="582"/>
        <v>3.6762874728960213E-2</v>
      </c>
      <c r="BQ107" s="176">
        <f t="shared" si="582"/>
        <v>3.5013169983605444E-2</v>
      </c>
      <c r="BR107" s="176">
        <f t="shared" si="582"/>
        <v>3.3346741280140452E-2</v>
      </c>
      <c r="BS107" s="176">
        <f t="shared" si="582"/>
        <v>3.1759625150345083E-2</v>
      </c>
      <c r="BT107" s="176">
        <f t="shared" si="583"/>
        <v>3.024804676465177E-2</v>
      </c>
      <c r="BU107" s="176">
        <f t="shared" si="583"/>
        <v>2.8808410954013385E-2</v>
      </c>
      <c r="BV107" s="176">
        <f t="shared" si="583"/>
        <v>2.7437293659079445E-2</v>
      </c>
      <c r="BW107" s="176">
        <f t="shared" si="583"/>
        <v>2.6131433786343066E-2</v>
      </c>
      <c r="BX107" s="176">
        <f t="shared" si="583"/>
        <v>2.4887725451889286E-2</v>
      </c>
      <c r="BY107" s="176">
        <f t="shared" si="583"/>
        <v>0</v>
      </c>
      <c r="BZ107" s="176">
        <f t="shared" si="583"/>
        <v>0</v>
      </c>
      <c r="CA107" s="176">
        <f t="shared" si="583"/>
        <v>0</v>
      </c>
      <c r="CB107" s="176">
        <f t="shared" si="583"/>
        <v>0</v>
      </c>
      <c r="CC107" s="176">
        <f t="shared" si="583"/>
        <v>0</v>
      </c>
      <c r="CD107" s="176">
        <f t="shared" si="583"/>
        <v>0</v>
      </c>
      <c r="CE107" s="176">
        <f t="shared" si="583"/>
        <v>0</v>
      </c>
      <c r="CF107" s="176">
        <f t="shared" si="583"/>
        <v>0</v>
      </c>
      <c r="CG107" s="176">
        <f t="shared" si="583"/>
        <v>0</v>
      </c>
      <c r="CH107" s="176">
        <f t="shared" si="583"/>
        <v>0</v>
      </c>
      <c r="CJ107" s="176">
        <v>0</v>
      </c>
      <c r="CK107" s="176">
        <f t="shared" si="584"/>
        <v>0</v>
      </c>
      <c r="CL107" s="176">
        <f t="shared" si="584"/>
        <v>0</v>
      </c>
      <c r="CM107" s="176">
        <f t="shared" si="584"/>
        <v>0</v>
      </c>
      <c r="CN107" s="176">
        <f t="shared" si="584"/>
        <v>0</v>
      </c>
      <c r="CO107" s="176">
        <f t="shared" si="584"/>
        <v>0</v>
      </c>
      <c r="CP107" s="176">
        <f t="shared" si="584"/>
        <v>0</v>
      </c>
      <c r="CQ107" s="176">
        <f t="shared" si="584"/>
        <v>0</v>
      </c>
      <c r="CR107" s="176">
        <f t="shared" si="584"/>
        <v>0</v>
      </c>
      <c r="CS107" s="176">
        <f t="shared" si="584"/>
        <v>0</v>
      </c>
      <c r="CT107" s="176">
        <f t="shared" si="584"/>
        <v>0</v>
      </c>
      <c r="CU107" s="176">
        <f t="shared" si="585"/>
        <v>0</v>
      </c>
      <c r="CV107" s="176">
        <f t="shared" si="585"/>
        <v>0</v>
      </c>
      <c r="CW107" s="176">
        <f t="shared" si="585"/>
        <v>0</v>
      </c>
      <c r="CX107" s="176">
        <f t="shared" si="585"/>
        <v>0</v>
      </c>
      <c r="CY107" s="176">
        <f t="shared" si="585"/>
        <v>0</v>
      </c>
      <c r="CZ107" s="176">
        <f t="shared" si="585"/>
        <v>0</v>
      </c>
      <c r="DA107" s="176">
        <f t="shared" si="585"/>
        <v>0</v>
      </c>
      <c r="DB107" s="176">
        <f t="shared" si="585"/>
        <v>0</v>
      </c>
      <c r="DC107" s="176">
        <f t="shared" si="585"/>
        <v>0</v>
      </c>
      <c r="DD107" s="176">
        <f t="shared" si="585"/>
        <v>0</v>
      </c>
      <c r="DE107" s="176">
        <f t="shared" si="586"/>
        <v>0</v>
      </c>
      <c r="DF107" s="176">
        <f t="shared" si="586"/>
        <v>0</v>
      </c>
      <c r="DG107" s="176">
        <f t="shared" si="586"/>
        <v>0</v>
      </c>
      <c r="DH107" s="176">
        <f t="shared" si="586"/>
        <v>0</v>
      </c>
      <c r="DI107" s="176">
        <f t="shared" si="586"/>
        <v>0</v>
      </c>
      <c r="DJ107" s="176">
        <f t="shared" si="586"/>
        <v>0</v>
      </c>
      <c r="DK107" s="176">
        <f t="shared" si="586"/>
        <v>0</v>
      </c>
      <c r="DL107" s="176">
        <f t="shared" si="586"/>
        <v>0</v>
      </c>
      <c r="DM107" s="176">
        <f t="shared" si="586"/>
        <v>0</v>
      </c>
      <c r="DN107" s="176">
        <f t="shared" si="586"/>
        <v>0</v>
      </c>
      <c r="DO107" s="176">
        <f t="shared" si="586"/>
        <v>0</v>
      </c>
      <c r="DP107" s="176">
        <f t="shared" si="586"/>
        <v>0</v>
      </c>
      <c r="DQ107" s="176">
        <f t="shared" si="586"/>
        <v>0</v>
      </c>
      <c r="DR107" s="176">
        <f t="shared" si="586"/>
        <v>0</v>
      </c>
      <c r="DS107" s="176">
        <f t="shared" si="586"/>
        <v>0</v>
      </c>
      <c r="DT107" s="187"/>
      <c r="DU107" s="176">
        <v>0</v>
      </c>
      <c r="DV107" s="176">
        <f t="shared" si="587"/>
        <v>7.6274350844780292E-2</v>
      </c>
      <c r="DW107" s="176">
        <f t="shared" si="587"/>
        <v>7.2712167034784156E-2</v>
      </c>
      <c r="DX107" s="176">
        <f t="shared" si="587"/>
        <v>6.9306611336045834E-2</v>
      </c>
      <c r="DY107" s="176">
        <f t="shared" si="587"/>
        <v>6.6018430915452953E-2</v>
      </c>
      <c r="DZ107" s="176">
        <f t="shared" si="587"/>
        <v>6.2874223071333599E-2</v>
      </c>
      <c r="EA107" s="176">
        <f t="shared" si="587"/>
        <v>5.9899238381401161E-2</v>
      </c>
      <c r="EB107" s="176">
        <f t="shared" si="587"/>
        <v>5.7043983853278163E-2</v>
      </c>
      <c r="EC107" s="176">
        <f t="shared" si="587"/>
        <v>5.4322147288211005E-2</v>
      </c>
      <c r="ED107" s="176">
        <f t="shared" si="587"/>
        <v>5.1728128788816184E-2</v>
      </c>
      <c r="EE107" s="176">
        <f t="shared" si="587"/>
        <v>4.9262131229326919E-2</v>
      </c>
      <c r="EF107" s="176">
        <f t="shared" si="588"/>
        <v>4.6913693382624362E-2</v>
      </c>
      <c r="EG107" s="176">
        <f t="shared" si="588"/>
        <v>4.4680867126819263E-2</v>
      </c>
      <c r="EH107" s="176">
        <f t="shared" si="588"/>
        <v>4.2554310762151298E-2</v>
      </c>
      <c r="EI107" s="176">
        <f t="shared" si="588"/>
        <v>4.0528966443330039E-2</v>
      </c>
      <c r="EJ107" s="176">
        <f t="shared" si="588"/>
        <v>3.8600017049871545E-2</v>
      </c>
      <c r="EK107" s="176">
        <f t="shared" si="588"/>
        <v>3.6762874728960213E-2</v>
      </c>
      <c r="EL107" s="176">
        <f t="shared" si="588"/>
        <v>3.5013169983605444E-2</v>
      </c>
      <c r="EM107" s="176">
        <f t="shared" si="588"/>
        <v>3.3346741280140452E-2</v>
      </c>
      <c r="EN107" s="176">
        <f t="shared" si="588"/>
        <v>3.1759625150345083E-2</v>
      </c>
      <c r="EO107" s="176">
        <f t="shared" si="588"/>
        <v>3.024804676465177E-2</v>
      </c>
      <c r="EP107" s="176">
        <f t="shared" si="589"/>
        <v>2.8808410954013385E-2</v>
      </c>
      <c r="EQ107" s="176">
        <f t="shared" si="589"/>
        <v>2.7437293659079445E-2</v>
      </c>
      <c r="ER107" s="176">
        <f t="shared" si="589"/>
        <v>2.6131433786343066E-2</v>
      </c>
      <c r="ES107" s="176">
        <f t="shared" si="589"/>
        <v>2.4887725451889286E-2</v>
      </c>
      <c r="ET107" s="176">
        <f t="shared" si="589"/>
        <v>2.370321059429701E-2</v>
      </c>
      <c r="EU107" s="176">
        <f t="shared" si="589"/>
        <v>0</v>
      </c>
      <c r="EV107" s="176">
        <f t="shared" si="589"/>
        <v>0</v>
      </c>
      <c r="EW107" s="176">
        <f t="shared" si="589"/>
        <v>0</v>
      </c>
      <c r="EX107" s="176">
        <f t="shared" si="589"/>
        <v>0</v>
      </c>
      <c r="EY107" s="176">
        <f t="shared" si="589"/>
        <v>0</v>
      </c>
      <c r="EZ107" s="176">
        <f t="shared" si="589"/>
        <v>0</v>
      </c>
      <c r="FA107" s="176">
        <f t="shared" si="589"/>
        <v>0</v>
      </c>
      <c r="FB107" s="176">
        <f t="shared" si="589"/>
        <v>0</v>
      </c>
      <c r="FC107" s="176">
        <f t="shared" si="589"/>
        <v>0</v>
      </c>
      <c r="FD107" s="176">
        <f t="shared" si="589"/>
        <v>0</v>
      </c>
      <c r="FF107" s="176">
        <v>0</v>
      </c>
      <c r="FG107" s="176">
        <v>0</v>
      </c>
      <c r="FH107" s="176">
        <f t="shared" si="590"/>
        <v>0</v>
      </c>
      <c r="FI107" s="176">
        <f t="shared" si="590"/>
        <v>0</v>
      </c>
      <c r="FJ107" s="176">
        <f t="shared" si="590"/>
        <v>0</v>
      </c>
      <c r="FK107" s="176">
        <f t="shared" si="590"/>
        <v>0</v>
      </c>
      <c r="FL107" s="176">
        <f t="shared" si="590"/>
        <v>0</v>
      </c>
      <c r="FM107" s="176">
        <f t="shared" si="590"/>
        <v>0</v>
      </c>
      <c r="FN107" s="176">
        <f t="shared" si="590"/>
        <v>0</v>
      </c>
      <c r="FO107" s="176">
        <f t="shared" si="590"/>
        <v>0</v>
      </c>
      <c r="FP107" s="176">
        <f t="shared" si="590"/>
        <v>0</v>
      </c>
      <c r="FQ107" s="176">
        <f t="shared" si="590"/>
        <v>0</v>
      </c>
      <c r="FR107" s="176">
        <f t="shared" si="591"/>
        <v>0</v>
      </c>
      <c r="FS107" s="176">
        <f t="shared" si="591"/>
        <v>0</v>
      </c>
      <c r="FT107" s="176">
        <f t="shared" si="591"/>
        <v>0</v>
      </c>
      <c r="FU107" s="176">
        <f t="shared" si="591"/>
        <v>0</v>
      </c>
      <c r="FV107" s="176">
        <f t="shared" si="591"/>
        <v>0</v>
      </c>
      <c r="FW107" s="176">
        <f t="shared" si="591"/>
        <v>0</v>
      </c>
      <c r="FX107" s="176">
        <f t="shared" si="591"/>
        <v>0</v>
      </c>
      <c r="FY107" s="176">
        <f t="shared" si="591"/>
        <v>0</v>
      </c>
      <c r="FZ107" s="176">
        <f t="shared" si="591"/>
        <v>0</v>
      </c>
      <c r="GA107" s="176">
        <f t="shared" si="591"/>
        <v>0</v>
      </c>
      <c r="GB107" s="176">
        <f t="shared" si="592"/>
        <v>0</v>
      </c>
      <c r="GC107" s="176">
        <f t="shared" si="592"/>
        <v>0</v>
      </c>
      <c r="GD107" s="176">
        <f t="shared" si="592"/>
        <v>0</v>
      </c>
      <c r="GE107" s="176">
        <f t="shared" si="592"/>
        <v>0</v>
      </c>
      <c r="GF107" s="176">
        <f t="shared" si="592"/>
        <v>0</v>
      </c>
      <c r="GG107" s="176">
        <f t="shared" si="592"/>
        <v>0</v>
      </c>
      <c r="GH107" s="176">
        <f t="shared" si="592"/>
        <v>0</v>
      </c>
      <c r="GI107" s="176">
        <f t="shared" si="592"/>
        <v>0</v>
      </c>
      <c r="GJ107" s="176">
        <f t="shared" si="592"/>
        <v>0</v>
      </c>
      <c r="GK107" s="176">
        <f t="shared" si="592"/>
        <v>0</v>
      </c>
      <c r="GL107" s="176">
        <f t="shared" si="592"/>
        <v>0</v>
      </c>
      <c r="GM107" s="176">
        <f t="shared" si="592"/>
        <v>0</v>
      </c>
      <c r="GN107" s="176">
        <f t="shared" si="592"/>
        <v>0</v>
      </c>
      <c r="GO107" s="176">
        <f t="shared" si="592"/>
        <v>0</v>
      </c>
      <c r="GP107" s="176">
        <f t="shared" si="592"/>
        <v>0</v>
      </c>
      <c r="GQ107" s="187"/>
      <c r="GR107" s="176">
        <v>0</v>
      </c>
      <c r="GS107" s="176">
        <v>0</v>
      </c>
      <c r="GT107" s="176">
        <f t="shared" si="593"/>
        <v>7.2712167034784156E-2</v>
      </c>
      <c r="GU107" s="176">
        <f t="shared" si="593"/>
        <v>6.9306611336045834E-2</v>
      </c>
      <c r="GV107" s="176">
        <f t="shared" si="593"/>
        <v>6.6018430915452953E-2</v>
      </c>
      <c r="GW107" s="176">
        <f t="shared" si="593"/>
        <v>6.2874223071333599E-2</v>
      </c>
      <c r="GX107" s="176">
        <f t="shared" si="593"/>
        <v>5.9899238381401161E-2</v>
      </c>
      <c r="GY107" s="176">
        <f t="shared" si="593"/>
        <v>5.7043983853278163E-2</v>
      </c>
      <c r="GZ107" s="176">
        <f t="shared" si="593"/>
        <v>5.4322147288211005E-2</v>
      </c>
      <c r="HA107" s="176">
        <f t="shared" si="593"/>
        <v>5.1728128788816184E-2</v>
      </c>
      <c r="HB107" s="176">
        <f t="shared" si="593"/>
        <v>4.9262131229326919E-2</v>
      </c>
      <c r="HC107" s="176">
        <f t="shared" si="593"/>
        <v>4.6913693382624362E-2</v>
      </c>
      <c r="HD107" s="176">
        <f t="shared" si="594"/>
        <v>4.4680867126819263E-2</v>
      </c>
      <c r="HE107" s="176">
        <f t="shared" si="594"/>
        <v>4.2554310762151298E-2</v>
      </c>
      <c r="HF107" s="176">
        <f t="shared" si="594"/>
        <v>4.0528966443330039E-2</v>
      </c>
      <c r="HG107" s="176">
        <f t="shared" si="594"/>
        <v>3.8600017049871545E-2</v>
      </c>
      <c r="HH107" s="176">
        <f t="shared" si="594"/>
        <v>3.6762874728960213E-2</v>
      </c>
      <c r="HI107" s="176">
        <f t="shared" si="594"/>
        <v>3.5013169983605444E-2</v>
      </c>
      <c r="HJ107" s="176">
        <f t="shared" si="594"/>
        <v>3.3346741280140452E-2</v>
      </c>
      <c r="HK107" s="176">
        <f t="shared" si="594"/>
        <v>3.1759625150345083E-2</v>
      </c>
      <c r="HL107" s="176">
        <f t="shared" si="594"/>
        <v>3.024804676465177E-2</v>
      </c>
      <c r="HM107" s="176">
        <f t="shared" si="594"/>
        <v>2.8808410954013385E-2</v>
      </c>
      <c r="HN107" s="176">
        <f t="shared" si="595"/>
        <v>2.7437293659079445E-2</v>
      </c>
      <c r="HO107" s="176">
        <f t="shared" si="595"/>
        <v>2.6131433786343066E-2</v>
      </c>
      <c r="HP107" s="176">
        <f t="shared" si="595"/>
        <v>2.4887725451889286E-2</v>
      </c>
      <c r="HQ107" s="176">
        <f t="shared" si="595"/>
        <v>2.370321059429701E-2</v>
      </c>
      <c r="HR107" s="176">
        <f t="shared" si="595"/>
        <v>2.257507193912504E-2</v>
      </c>
      <c r="HS107" s="176">
        <f t="shared" si="595"/>
        <v>0</v>
      </c>
      <c r="HT107" s="176">
        <f t="shared" si="595"/>
        <v>0</v>
      </c>
      <c r="HU107" s="176">
        <f t="shared" si="595"/>
        <v>0</v>
      </c>
      <c r="HV107" s="176">
        <f t="shared" si="595"/>
        <v>0</v>
      </c>
      <c r="HW107" s="176">
        <f t="shared" si="595"/>
        <v>0</v>
      </c>
      <c r="HX107" s="176">
        <f t="shared" si="595"/>
        <v>0</v>
      </c>
      <c r="HY107" s="176">
        <f t="shared" si="595"/>
        <v>0</v>
      </c>
      <c r="HZ107" s="176">
        <f t="shared" si="595"/>
        <v>0</v>
      </c>
      <c r="IA107" s="176">
        <f t="shared" si="595"/>
        <v>0</v>
      </c>
      <c r="IB107" s="176">
        <f t="shared" si="595"/>
        <v>0</v>
      </c>
      <c r="IC107" s="176"/>
      <c r="ID107" s="176"/>
    </row>
    <row r="108" spans="1:238" s="144" customFormat="1">
      <c r="A108" s="185" t="s">
        <v>260</v>
      </c>
      <c r="B108" s="226">
        <f t="shared" si="600"/>
        <v>0</v>
      </c>
      <c r="C108" s="329">
        <f t="shared" si="601"/>
        <v>32679.222137705518</v>
      </c>
      <c r="D108" s="331">
        <f t="shared" si="602"/>
        <v>32679.222137705518</v>
      </c>
      <c r="E108" s="227">
        <f t="shared" si="607"/>
        <v>0</v>
      </c>
      <c r="F108" s="228">
        <f t="shared" si="608"/>
        <v>0</v>
      </c>
      <c r="G108" s="227">
        <f t="shared" si="609"/>
        <v>0</v>
      </c>
      <c r="H108" s="228">
        <f t="shared" si="610"/>
        <v>0</v>
      </c>
      <c r="I108" s="227">
        <f t="shared" si="603"/>
        <v>0</v>
      </c>
      <c r="J108" s="176">
        <f t="shared" si="604"/>
        <v>32679.222137705518</v>
      </c>
      <c r="K108" s="228">
        <f t="shared" si="605"/>
        <v>32679.222137705518</v>
      </c>
      <c r="L108" s="227">
        <f t="shared" si="611"/>
        <v>0</v>
      </c>
      <c r="M108" s="176">
        <f t="shared" si="612"/>
        <v>26143.377710164415</v>
      </c>
      <c r="N108" s="228">
        <f t="shared" si="606"/>
        <v>26143.377710164415</v>
      </c>
      <c r="O108" s="330"/>
      <c r="P108" s="176">
        <f t="shared" si="578"/>
        <v>0</v>
      </c>
      <c r="Q108" s="176">
        <f t="shared" si="578"/>
        <v>0</v>
      </c>
      <c r="R108" s="176">
        <f t="shared" si="578"/>
        <v>0</v>
      </c>
      <c r="S108" s="176">
        <f t="shared" si="578"/>
        <v>0</v>
      </c>
      <c r="T108" s="176">
        <f t="shared" si="578"/>
        <v>0</v>
      </c>
      <c r="U108" s="176">
        <f t="shared" si="578"/>
        <v>0</v>
      </c>
      <c r="V108" s="176">
        <f t="shared" si="578"/>
        <v>0</v>
      </c>
      <c r="W108" s="176">
        <f t="shared" si="578"/>
        <v>0</v>
      </c>
      <c r="X108" s="176">
        <f t="shared" si="578"/>
        <v>0</v>
      </c>
      <c r="Y108" s="176">
        <f t="shared" si="578"/>
        <v>0</v>
      </c>
      <c r="Z108" s="176">
        <f t="shared" si="579"/>
        <v>0</v>
      </c>
      <c r="AA108" s="176">
        <f t="shared" si="579"/>
        <v>0</v>
      </c>
      <c r="AB108" s="176">
        <f t="shared" si="579"/>
        <v>0</v>
      </c>
      <c r="AC108" s="176">
        <f t="shared" si="579"/>
        <v>0</v>
      </c>
      <c r="AD108" s="176">
        <f t="shared" si="579"/>
        <v>0</v>
      </c>
      <c r="AE108" s="176">
        <f t="shared" si="579"/>
        <v>0</v>
      </c>
      <c r="AF108" s="176">
        <f t="shared" si="579"/>
        <v>0</v>
      </c>
      <c r="AG108" s="176">
        <f t="shared" si="579"/>
        <v>0</v>
      </c>
      <c r="AH108" s="176">
        <f t="shared" si="579"/>
        <v>0</v>
      </c>
      <c r="AI108" s="176">
        <f t="shared" si="579"/>
        <v>0</v>
      </c>
      <c r="AJ108" s="176">
        <f t="shared" si="580"/>
        <v>0</v>
      </c>
      <c r="AK108" s="176">
        <f t="shared" si="580"/>
        <v>0</v>
      </c>
      <c r="AL108" s="176">
        <f t="shared" si="580"/>
        <v>0</v>
      </c>
      <c r="AM108" s="176">
        <f t="shared" si="580"/>
        <v>0</v>
      </c>
      <c r="AN108" s="176">
        <f t="shared" si="580"/>
        <v>0</v>
      </c>
      <c r="AO108" s="176">
        <f t="shared" si="580"/>
        <v>0</v>
      </c>
      <c r="AP108" s="176">
        <f t="shared" si="580"/>
        <v>0</v>
      </c>
      <c r="AQ108" s="176">
        <f t="shared" si="580"/>
        <v>0</v>
      </c>
      <c r="AR108" s="176">
        <f t="shared" si="580"/>
        <v>0</v>
      </c>
      <c r="AS108" s="176">
        <f t="shared" si="580"/>
        <v>0</v>
      </c>
      <c r="AT108" s="176">
        <f t="shared" si="580"/>
        <v>0</v>
      </c>
      <c r="AU108" s="176">
        <f t="shared" si="580"/>
        <v>0</v>
      </c>
      <c r="AV108" s="176">
        <f t="shared" si="580"/>
        <v>0</v>
      </c>
      <c r="AW108" s="176">
        <f t="shared" si="580"/>
        <v>0</v>
      </c>
      <c r="AX108" s="176">
        <f t="shared" si="580"/>
        <v>0</v>
      </c>
      <c r="AY108" s="187"/>
      <c r="AZ108" s="176">
        <f t="shared" si="581"/>
        <v>5.1699921890997169</v>
      </c>
      <c r="BA108" s="176">
        <f t="shared" si="581"/>
        <v>4.9245090593960095</v>
      </c>
      <c r="BB108" s="176">
        <f t="shared" si="581"/>
        <v>4.6945234056438316</v>
      </c>
      <c r="BC108" s="176">
        <f t="shared" si="581"/>
        <v>4.4746501493660658</v>
      </c>
      <c r="BD108" s="176">
        <f t="shared" si="581"/>
        <v>4.2623550057064286</v>
      </c>
      <c r="BE108" s="176">
        <f t="shared" si="581"/>
        <v>4.0593551788773636</v>
      </c>
      <c r="BF108" s="176">
        <f t="shared" si="581"/>
        <v>3.8672809246244442</v>
      </c>
      <c r="BG108" s="176">
        <f t="shared" si="581"/>
        <v>3.6829368215951432</v>
      </c>
      <c r="BH108" s="176">
        <f t="shared" si="581"/>
        <v>3.5072065967631372</v>
      </c>
      <c r="BI108" s="176">
        <f t="shared" si="581"/>
        <v>3.339728703355608</v>
      </c>
      <c r="BJ108" s="176">
        <f t="shared" si="582"/>
        <v>3.1805162395633402</v>
      </c>
      <c r="BK108" s="176">
        <f t="shared" si="582"/>
        <v>3.0288937960626412</v>
      </c>
      <c r="BL108" s="176">
        <f t="shared" si="582"/>
        <v>2.8847355960519234</v>
      </c>
      <c r="BM108" s="176">
        <f t="shared" si="582"/>
        <v>2.7474385103719041</v>
      </c>
      <c r="BN108" s="176">
        <f t="shared" si="582"/>
        <v>2.6166759888169397</v>
      </c>
      <c r="BO108" s="176">
        <f t="shared" si="582"/>
        <v>0</v>
      </c>
      <c r="BP108" s="176">
        <f t="shared" si="582"/>
        <v>0</v>
      </c>
      <c r="BQ108" s="176">
        <f t="shared" si="582"/>
        <v>0</v>
      </c>
      <c r="BR108" s="176">
        <f t="shared" si="582"/>
        <v>0</v>
      </c>
      <c r="BS108" s="176">
        <f t="shared" si="582"/>
        <v>0</v>
      </c>
      <c r="BT108" s="176">
        <f t="shared" si="583"/>
        <v>0</v>
      </c>
      <c r="BU108" s="176">
        <f t="shared" si="583"/>
        <v>0</v>
      </c>
      <c r="BV108" s="176">
        <f t="shared" si="583"/>
        <v>0</v>
      </c>
      <c r="BW108" s="176">
        <f t="shared" si="583"/>
        <v>0</v>
      </c>
      <c r="BX108" s="176">
        <f t="shared" si="583"/>
        <v>0</v>
      </c>
      <c r="BY108" s="176">
        <f t="shared" si="583"/>
        <v>0</v>
      </c>
      <c r="BZ108" s="176">
        <f t="shared" si="583"/>
        <v>0</v>
      </c>
      <c r="CA108" s="176">
        <f t="shared" si="583"/>
        <v>0</v>
      </c>
      <c r="CB108" s="176">
        <f t="shared" si="583"/>
        <v>0</v>
      </c>
      <c r="CC108" s="176">
        <f t="shared" si="583"/>
        <v>0</v>
      </c>
      <c r="CD108" s="176">
        <f t="shared" si="583"/>
        <v>0</v>
      </c>
      <c r="CE108" s="176">
        <f t="shared" si="583"/>
        <v>0</v>
      </c>
      <c r="CF108" s="176">
        <f t="shared" si="583"/>
        <v>0</v>
      </c>
      <c r="CG108" s="176">
        <f t="shared" si="583"/>
        <v>0</v>
      </c>
      <c r="CH108" s="176">
        <f t="shared" si="583"/>
        <v>0</v>
      </c>
      <c r="CJ108" s="176">
        <v>0</v>
      </c>
      <c r="CK108" s="176">
        <f t="shared" si="584"/>
        <v>0</v>
      </c>
      <c r="CL108" s="176">
        <f t="shared" si="584"/>
        <v>0</v>
      </c>
      <c r="CM108" s="176">
        <f t="shared" si="584"/>
        <v>0</v>
      </c>
      <c r="CN108" s="176">
        <f t="shared" si="584"/>
        <v>0</v>
      </c>
      <c r="CO108" s="176">
        <f t="shared" si="584"/>
        <v>0</v>
      </c>
      <c r="CP108" s="176">
        <f t="shared" si="584"/>
        <v>0</v>
      </c>
      <c r="CQ108" s="176">
        <f t="shared" si="584"/>
        <v>0</v>
      </c>
      <c r="CR108" s="176">
        <f t="shared" si="584"/>
        <v>0</v>
      </c>
      <c r="CS108" s="176">
        <f t="shared" si="584"/>
        <v>0</v>
      </c>
      <c r="CT108" s="176">
        <f t="shared" si="584"/>
        <v>0</v>
      </c>
      <c r="CU108" s="176">
        <f t="shared" si="585"/>
        <v>0</v>
      </c>
      <c r="CV108" s="176">
        <f t="shared" si="585"/>
        <v>0</v>
      </c>
      <c r="CW108" s="176">
        <f t="shared" si="585"/>
        <v>0</v>
      </c>
      <c r="CX108" s="176">
        <f t="shared" si="585"/>
        <v>0</v>
      </c>
      <c r="CY108" s="176">
        <f t="shared" si="585"/>
        <v>0</v>
      </c>
      <c r="CZ108" s="176">
        <f t="shared" si="585"/>
        <v>0</v>
      </c>
      <c r="DA108" s="176">
        <f t="shared" si="585"/>
        <v>0</v>
      </c>
      <c r="DB108" s="176">
        <f t="shared" si="585"/>
        <v>0</v>
      </c>
      <c r="DC108" s="176">
        <f t="shared" si="585"/>
        <v>0</v>
      </c>
      <c r="DD108" s="176">
        <f t="shared" si="585"/>
        <v>0</v>
      </c>
      <c r="DE108" s="176">
        <f t="shared" si="586"/>
        <v>0</v>
      </c>
      <c r="DF108" s="176">
        <f t="shared" si="586"/>
        <v>0</v>
      </c>
      <c r="DG108" s="176">
        <f t="shared" si="586"/>
        <v>0</v>
      </c>
      <c r="DH108" s="176">
        <f t="shared" si="586"/>
        <v>0</v>
      </c>
      <c r="DI108" s="176">
        <f t="shared" si="586"/>
        <v>0</v>
      </c>
      <c r="DJ108" s="176">
        <f t="shared" si="586"/>
        <v>0</v>
      </c>
      <c r="DK108" s="176">
        <f t="shared" si="586"/>
        <v>0</v>
      </c>
      <c r="DL108" s="176">
        <f t="shared" si="586"/>
        <v>0</v>
      </c>
      <c r="DM108" s="176">
        <f t="shared" si="586"/>
        <v>0</v>
      </c>
      <c r="DN108" s="176">
        <f t="shared" si="586"/>
        <v>0</v>
      </c>
      <c r="DO108" s="176">
        <f t="shared" si="586"/>
        <v>0</v>
      </c>
      <c r="DP108" s="176">
        <f t="shared" si="586"/>
        <v>0</v>
      </c>
      <c r="DQ108" s="176">
        <f t="shared" si="586"/>
        <v>0</v>
      </c>
      <c r="DR108" s="176">
        <f t="shared" si="586"/>
        <v>0</v>
      </c>
      <c r="DS108" s="176">
        <f t="shared" si="586"/>
        <v>0</v>
      </c>
      <c r="DT108" s="187"/>
      <c r="DU108" s="176">
        <v>0</v>
      </c>
      <c r="DV108" s="176">
        <f t="shared" si="587"/>
        <v>4.9245090593960095</v>
      </c>
      <c r="DW108" s="176">
        <f t="shared" si="587"/>
        <v>4.6945234056438316</v>
      </c>
      <c r="DX108" s="176">
        <f t="shared" si="587"/>
        <v>4.4746501493660658</v>
      </c>
      <c r="DY108" s="176">
        <f t="shared" si="587"/>
        <v>4.2623550057064286</v>
      </c>
      <c r="DZ108" s="176">
        <f t="shared" si="587"/>
        <v>4.0593551788773636</v>
      </c>
      <c r="EA108" s="176">
        <f t="shared" si="587"/>
        <v>3.8672809246244442</v>
      </c>
      <c r="EB108" s="176">
        <f t="shared" si="587"/>
        <v>3.6829368215951432</v>
      </c>
      <c r="EC108" s="176">
        <f t="shared" si="587"/>
        <v>3.5072065967631372</v>
      </c>
      <c r="ED108" s="176">
        <f t="shared" si="587"/>
        <v>3.339728703355608</v>
      </c>
      <c r="EE108" s="176">
        <f t="shared" si="587"/>
        <v>3.1805162395633402</v>
      </c>
      <c r="EF108" s="176">
        <f t="shared" si="588"/>
        <v>3.0288937960626412</v>
      </c>
      <c r="EG108" s="176">
        <f t="shared" si="588"/>
        <v>2.8847355960519234</v>
      </c>
      <c r="EH108" s="176">
        <f t="shared" si="588"/>
        <v>2.7474385103719041</v>
      </c>
      <c r="EI108" s="176">
        <f t="shared" si="588"/>
        <v>2.6166759888169397</v>
      </c>
      <c r="EJ108" s="176">
        <f t="shared" si="588"/>
        <v>2.4921370231227744</v>
      </c>
      <c r="EK108" s="176">
        <f t="shared" si="588"/>
        <v>0</v>
      </c>
      <c r="EL108" s="176">
        <f t="shared" si="588"/>
        <v>0</v>
      </c>
      <c r="EM108" s="176">
        <f t="shared" si="588"/>
        <v>0</v>
      </c>
      <c r="EN108" s="176">
        <f t="shared" si="588"/>
        <v>0</v>
      </c>
      <c r="EO108" s="176">
        <f t="shared" si="588"/>
        <v>0</v>
      </c>
      <c r="EP108" s="176">
        <f t="shared" si="589"/>
        <v>0</v>
      </c>
      <c r="EQ108" s="176">
        <f t="shared" si="589"/>
        <v>0</v>
      </c>
      <c r="ER108" s="176">
        <f t="shared" si="589"/>
        <v>0</v>
      </c>
      <c r="ES108" s="176">
        <f t="shared" si="589"/>
        <v>0</v>
      </c>
      <c r="ET108" s="176">
        <f t="shared" si="589"/>
        <v>0</v>
      </c>
      <c r="EU108" s="176">
        <f t="shared" si="589"/>
        <v>0</v>
      </c>
      <c r="EV108" s="176">
        <f t="shared" si="589"/>
        <v>0</v>
      </c>
      <c r="EW108" s="176">
        <f t="shared" si="589"/>
        <v>0</v>
      </c>
      <c r="EX108" s="176">
        <f t="shared" si="589"/>
        <v>0</v>
      </c>
      <c r="EY108" s="176">
        <f t="shared" si="589"/>
        <v>0</v>
      </c>
      <c r="EZ108" s="176">
        <f t="shared" si="589"/>
        <v>0</v>
      </c>
      <c r="FA108" s="176">
        <f t="shared" si="589"/>
        <v>0</v>
      </c>
      <c r="FB108" s="176">
        <f t="shared" si="589"/>
        <v>0</v>
      </c>
      <c r="FC108" s="176">
        <f t="shared" si="589"/>
        <v>0</v>
      </c>
      <c r="FD108" s="176">
        <f t="shared" si="589"/>
        <v>0</v>
      </c>
      <c r="FF108" s="176">
        <v>0</v>
      </c>
      <c r="FG108" s="176">
        <v>0</v>
      </c>
      <c r="FH108" s="176">
        <f t="shared" si="590"/>
        <v>0</v>
      </c>
      <c r="FI108" s="176">
        <f t="shared" si="590"/>
        <v>0</v>
      </c>
      <c r="FJ108" s="176">
        <f t="shared" si="590"/>
        <v>0</v>
      </c>
      <c r="FK108" s="176">
        <f t="shared" si="590"/>
        <v>0</v>
      </c>
      <c r="FL108" s="176">
        <f t="shared" si="590"/>
        <v>0</v>
      </c>
      <c r="FM108" s="176">
        <f t="shared" si="590"/>
        <v>0</v>
      </c>
      <c r="FN108" s="176">
        <f t="shared" si="590"/>
        <v>0</v>
      </c>
      <c r="FO108" s="176">
        <f t="shared" si="590"/>
        <v>0</v>
      </c>
      <c r="FP108" s="176">
        <f t="shared" si="590"/>
        <v>0</v>
      </c>
      <c r="FQ108" s="176">
        <f t="shared" si="590"/>
        <v>0</v>
      </c>
      <c r="FR108" s="176">
        <f t="shared" si="591"/>
        <v>0</v>
      </c>
      <c r="FS108" s="176">
        <f t="shared" si="591"/>
        <v>0</v>
      </c>
      <c r="FT108" s="176">
        <f t="shared" si="591"/>
        <v>0</v>
      </c>
      <c r="FU108" s="176">
        <f t="shared" si="591"/>
        <v>0</v>
      </c>
      <c r="FV108" s="176">
        <f t="shared" si="591"/>
        <v>0</v>
      </c>
      <c r="FW108" s="176">
        <f t="shared" si="591"/>
        <v>0</v>
      </c>
      <c r="FX108" s="176">
        <f t="shared" si="591"/>
        <v>0</v>
      </c>
      <c r="FY108" s="176">
        <f t="shared" si="591"/>
        <v>0</v>
      </c>
      <c r="FZ108" s="176">
        <f t="shared" si="591"/>
        <v>0</v>
      </c>
      <c r="GA108" s="176">
        <f t="shared" si="591"/>
        <v>0</v>
      </c>
      <c r="GB108" s="176">
        <f t="shared" si="592"/>
        <v>0</v>
      </c>
      <c r="GC108" s="176">
        <f t="shared" si="592"/>
        <v>0</v>
      </c>
      <c r="GD108" s="176">
        <f t="shared" si="592"/>
        <v>0</v>
      </c>
      <c r="GE108" s="176">
        <f t="shared" si="592"/>
        <v>0</v>
      </c>
      <c r="GF108" s="176">
        <f t="shared" si="592"/>
        <v>0</v>
      </c>
      <c r="GG108" s="176">
        <f t="shared" si="592"/>
        <v>0</v>
      </c>
      <c r="GH108" s="176">
        <f t="shared" si="592"/>
        <v>0</v>
      </c>
      <c r="GI108" s="176">
        <f t="shared" si="592"/>
        <v>0</v>
      </c>
      <c r="GJ108" s="176">
        <f t="shared" si="592"/>
        <v>0</v>
      </c>
      <c r="GK108" s="176">
        <f t="shared" si="592"/>
        <v>0</v>
      </c>
      <c r="GL108" s="176">
        <f t="shared" si="592"/>
        <v>0</v>
      </c>
      <c r="GM108" s="176">
        <f t="shared" si="592"/>
        <v>0</v>
      </c>
      <c r="GN108" s="176">
        <f t="shared" si="592"/>
        <v>0</v>
      </c>
      <c r="GO108" s="176">
        <f t="shared" si="592"/>
        <v>0</v>
      </c>
      <c r="GP108" s="176">
        <f t="shared" si="592"/>
        <v>0</v>
      </c>
      <c r="GQ108" s="187"/>
      <c r="GR108" s="176">
        <v>0</v>
      </c>
      <c r="GS108" s="176">
        <v>0</v>
      </c>
      <c r="GT108" s="176">
        <f t="shared" si="593"/>
        <v>4.6945234056438316</v>
      </c>
      <c r="GU108" s="176">
        <f t="shared" si="593"/>
        <v>4.4746501493660658</v>
      </c>
      <c r="GV108" s="176">
        <f t="shared" si="593"/>
        <v>4.2623550057064286</v>
      </c>
      <c r="GW108" s="176">
        <f t="shared" si="593"/>
        <v>4.0593551788773636</v>
      </c>
      <c r="GX108" s="176">
        <f t="shared" si="593"/>
        <v>3.8672809246244442</v>
      </c>
      <c r="GY108" s="176">
        <f t="shared" si="593"/>
        <v>3.6829368215951432</v>
      </c>
      <c r="GZ108" s="176">
        <f t="shared" si="593"/>
        <v>3.5072065967631372</v>
      </c>
      <c r="HA108" s="176">
        <f t="shared" si="593"/>
        <v>3.339728703355608</v>
      </c>
      <c r="HB108" s="176">
        <f t="shared" si="593"/>
        <v>3.1805162395633402</v>
      </c>
      <c r="HC108" s="176">
        <f t="shared" si="593"/>
        <v>3.0288937960626412</v>
      </c>
      <c r="HD108" s="176">
        <f t="shared" si="594"/>
        <v>2.8847355960519234</v>
      </c>
      <c r="HE108" s="176">
        <f t="shared" si="594"/>
        <v>2.7474385103719041</v>
      </c>
      <c r="HF108" s="176">
        <f t="shared" si="594"/>
        <v>2.6166759888169397</v>
      </c>
      <c r="HG108" s="176">
        <f t="shared" si="594"/>
        <v>2.4921370231227744</v>
      </c>
      <c r="HH108" s="176">
        <f t="shared" si="594"/>
        <v>2.3735254072581107</v>
      </c>
      <c r="HI108" s="176">
        <f t="shared" si="594"/>
        <v>0</v>
      </c>
      <c r="HJ108" s="176">
        <f t="shared" si="594"/>
        <v>0</v>
      </c>
      <c r="HK108" s="176">
        <f t="shared" si="594"/>
        <v>0</v>
      </c>
      <c r="HL108" s="176">
        <f t="shared" si="594"/>
        <v>0</v>
      </c>
      <c r="HM108" s="176">
        <f t="shared" si="594"/>
        <v>0</v>
      </c>
      <c r="HN108" s="176">
        <f t="shared" si="595"/>
        <v>0</v>
      </c>
      <c r="HO108" s="176">
        <f t="shared" si="595"/>
        <v>0</v>
      </c>
      <c r="HP108" s="176">
        <f t="shared" si="595"/>
        <v>0</v>
      </c>
      <c r="HQ108" s="176">
        <f t="shared" si="595"/>
        <v>0</v>
      </c>
      <c r="HR108" s="176">
        <f t="shared" si="595"/>
        <v>0</v>
      </c>
      <c r="HS108" s="176">
        <f t="shared" si="595"/>
        <v>0</v>
      </c>
      <c r="HT108" s="176">
        <f t="shared" si="595"/>
        <v>0</v>
      </c>
      <c r="HU108" s="176">
        <f t="shared" si="595"/>
        <v>0</v>
      </c>
      <c r="HV108" s="176">
        <f t="shared" si="595"/>
        <v>0</v>
      </c>
      <c r="HW108" s="176">
        <f t="shared" si="595"/>
        <v>0</v>
      </c>
      <c r="HX108" s="176">
        <f t="shared" si="595"/>
        <v>0</v>
      </c>
      <c r="HY108" s="176">
        <f t="shared" si="595"/>
        <v>0</v>
      </c>
      <c r="HZ108" s="176">
        <f t="shared" si="595"/>
        <v>0</v>
      </c>
      <c r="IA108" s="176">
        <f t="shared" si="595"/>
        <v>0</v>
      </c>
      <c r="IB108" s="176">
        <f t="shared" si="595"/>
        <v>0</v>
      </c>
      <c r="IC108" s="176"/>
      <c r="ID108" s="176"/>
    </row>
    <row r="109" spans="1:238" s="144" customFormat="1">
      <c r="A109" s="185" t="s">
        <v>261</v>
      </c>
      <c r="B109" s="226">
        <f t="shared" si="600"/>
        <v>0</v>
      </c>
      <c r="C109" s="329">
        <f t="shared" si="601"/>
        <v>45529.273352885117</v>
      </c>
      <c r="D109" s="331">
        <f t="shared" ref="D109" si="613">SUM(B109:C109)</f>
        <v>45529.273352885117</v>
      </c>
      <c r="E109" s="227">
        <f t="shared" si="607"/>
        <v>0</v>
      </c>
      <c r="F109" s="228">
        <f t="shared" si="608"/>
        <v>0</v>
      </c>
      <c r="G109" s="227">
        <f t="shared" si="609"/>
        <v>0</v>
      </c>
      <c r="H109" s="228">
        <f t="shared" si="610"/>
        <v>0</v>
      </c>
      <c r="I109" s="227">
        <f t="shared" si="603"/>
        <v>0</v>
      </c>
      <c r="J109" s="176">
        <f t="shared" si="604"/>
        <v>45529.273352885117</v>
      </c>
      <c r="K109" s="228">
        <f t="shared" si="605"/>
        <v>45529.273352885117</v>
      </c>
      <c r="L109" s="227">
        <f t="shared" si="611"/>
        <v>0</v>
      </c>
      <c r="M109" s="176">
        <f t="shared" si="612"/>
        <v>36423.418682308096</v>
      </c>
      <c r="N109" s="228">
        <f t="shared" ref="N109" si="614">SUM(L109:M109)</f>
        <v>36423.418682308096</v>
      </c>
      <c r="O109" s="330"/>
      <c r="P109" s="176">
        <f t="shared" si="578"/>
        <v>0</v>
      </c>
      <c r="Q109" s="176">
        <f t="shared" si="578"/>
        <v>0</v>
      </c>
      <c r="R109" s="176">
        <f t="shared" si="578"/>
        <v>0</v>
      </c>
      <c r="S109" s="176">
        <f t="shared" si="578"/>
        <v>0</v>
      </c>
      <c r="T109" s="176">
        <f t="shared" si="578"/>
        <v>0</v>
      </c>
      <c r="U109" s="176">
        <f t="shared" si="578"/>
        <v>0</v>
      </c>
      <c r="V109" s="176">
        <f t="shared" si="578"/>
        <v>0</v>
      </c>
      <c r="W109" s="176">
        <f t="shared" si="578"/>
        <v>0</v>
      </c>
      <c r="X109" s="176">
        <f t="shared" si="578"/>
        <v>0</v>
      </c>
      <c r="Y109" s="176">
        <f t="shared" si="578"/>
        <v>0</v>
      </c>
      <c r="Z109" s="176">
        <f t="shared" si="579"/>
        <v>0</v>
      </c>
      <c r="AA109" s="176">
        <f t="shared" si="579"/>
        <v>0</v>
      </c>
      <c r="AB109" s="176">
        <f t="shared" si="579"/>
        <v>0</v>
      </c>
      <c r="AC109" s="176">
        <f t="shared" si="579"/>
        <v>0</v>
      </c>
      <c r="AD109" s="176">
        <f t="shared" si="579"/>
        <v>0</v>
      </c>
      <c r="AE109" s="176">
        <f t="shared" si="579"/>
        <v>0</v>
      </c>
      <c r="AF109" s="176">
        <f t="shared" si="579"/>
        <v>0</v>
      </c>
      <c r="AG109" s="176">
        <f t="shared" si="579"/>
        <v>0</v>
      </c>
      <c r="AH109" s="176">
        <f t="shared" si="579"/>
        <v>0</v>
      </c>
      <c r="AI109" s="176">
        <f t="shared" si="579"/>
        <v>0</v>
      </c>
      <c r="AJ109" s="176">
        <f t="shared" si="580"/>
        <v>0</v>
      </c>
      <c r="AK109" s="176">
        <f t="shared" si="580"/>
        <v>0</v>
      </c>
      <c r="AL109" s="176">
        <f t="shared" si="580"/>
        <v>0</v>
      </c>
      <c r="AM109" s="176">
        <f t="shared" si="580"/>
        <v>0</v>
      </c>
      <c r="AN109" s="176">
        <f t="shared" si="580"/>
        <v>0</v>
      </c>
      <c r="AO109" s="176">
        <f t="shared" si="580"/>
        <v>0</v>
      </c>
      <c r="AP109" s="176">
        <f t="shared" si="580"/>
        <v>0</v>
      </c>
      <c r="AQ109" s="176">
        <f t="shared" si="580"/>
        <v>0</v>
      </c>
      <c r="AR109" s="176">
        <f t="shared" si="580"/>
        <v>0</v>
      </c>
      <c r="AS109" s="176">
        <f t="shared" si="580"/>
        <v>0</v>
      </c>
      <c r="AT109" s="176">
        <f t="shared" si="580"/>
        <v>0</v>
      </c>
      <c r="AU109" s="176">
        <f t="shared" si="580"/>
        <v>0</v>
      </c>
      <c r="AV109" s="176">
        <f t="shared" si="580"/>
        <v>0</v>
      </c>
      <c r="AW109" s="176">
        <f t="shared" si="580"/>
        <v>0</v>
      </c>
      <c r="AX109" s="176">
        <f t="shared" si="580"/>
        <v>0</v>
      </c>
      <c r="AY109" s="187"/>
      <c r="AZ109" s="176">
        <f t="shared" si="581"/>
        <v>26.199810041001573</v>
      </c>
      <c r="BA109" s="176">
        <f t="shared" si="581"/>
        <v>24.955782752127146</v>
      </c>
      <c r="BB109" s="176">
        <f t="shared" si="581"/>
        <v>23.790291544390541</v>
      </c>
      <c r="BC109" s="176">
        <f t="shared" si="581"/>
        <v>22.676046621599461</v>
      </c>
      <c r="BD109" s="176">
        <f t="shared" si="581"/>
        <v>21.600205066512277</v>
      </c>
      <c r="BE109" s="176">
        <f t="shared" si="581"/>
        <v>20.571469101980021</v>
      </c>
      <c r="BF109" s="176">
        <f t="shared" si="581"/>
        <v>19.598100324788536</v>
      </c>
      <c r="BG109" s="176">
        <f t="shared" si="581"/>
        <v>18.663905396655085</v>
      </c>
      <c r="BH109" s="176">
        <f t="shared" si="581"/>
        <v>17.773362753521464</v>
      </c>
      <c r="BI109" s="176">
        <f t="shared" si="581"/>
        <v>16.924640195952477</v>
      </c>
      <c r="BJ109" s="176">
        <f t="shared" si="582"/>
        <v>0</v>
      </c>
      <c r="BK109" s="176">
        <f t="shared" si="582"/>
        <v>0</v>
      </c>
      <c r="BL109" s="176">
        <f t="shared" si="582"/>
        <v>0</v>
      </c>
      <c r="BM109" s="176">
        <f t="shared" si="582"/>
        <v>0</v>
      </c>
      <c r="BN109" s="176">
        <f t="shared" si="582"/>
        <v>0</v>
      </c>
      <c r="BO109" s="176">
        <f t="shared" si="582"/>
        <v>0</v>
      </c>
      <c r="BP109" s="176">
        <f t="shared" si="582"/>
        <v>0</v>
      </c>
      <c r="BQ109" s="176">
        <f t="shared" si="582"/>
        <v>0</v>
      </c>
      <c r="BR109" s="176">
        <f t="shared" si="582"/>
        <v>0</v>
      </c>
      <c r="BS109" s="176">
        <f t="shared" si="582"/>
        <v>0</v>
      </c>
      <c r="BT109" s="176">
        <f t="shared" si="583"/>
        <v>0</v>
      </c>
      <c r="BU109" s="176">
        <f t="shared" si="583"/>
        <v>0</v>
      </c>
      <c r="BV109" s="176">
        <f t="shared" si="583"/>
        <v>0</v>
      </c>
      <c r="BW109" s="176">
        <f t="shared" si="583"/>
        <v>0</v>
      </c>
      <c r="BX109" s="176">
        <f t="shared" si="583"/>
        <v>0</v>
      </c>
      <c r="BY109" s="176">
        <f t="shared" si="583"/>
        <v>0</v>
      </c>
      <c r="BZ109" s="176">
        <f t="shared" si="583"/>
        <v>0</v>
      </c>
      <c r="CA109" s="176">
        <f t="shared" si="583"/>
        <v>0</v>
      </c>
      <c r="CB109" s="176">
        <f t="shared" si="583"/>
        <v>0</v>
      </c>
      <c r="CC109" s="176">
        <f t="shared" si="583"/>
        <v>0</v>
      </c>
      <c r="CD109" s="176">
        <f t="shared" si="583"/>
        <v>0</v>
      </c>
      <c r="CE109" s="176">
        <f t="shared" si="583"/>
        <v>0</v>
      </c>
      <c r="CF109" s="176">
        <f t="shared" si="583"/>
        <v>0</v>
      </c>
      <c r="CG109" s="176">
        <f t="shared" si="583"/>
        <v>0</v>
      </c>
      <c r="CH109" s="176">
        <f t="shared" si="583"/>
        <v>0</v>
      </c>
      <c r="CJ109" s="176">
        <v>1</v>
      </c>
      <c r="CK109" s="176">
        <f t="shared" si="584"/>
        <v>0</v>
      </c>
      <c r="CL109" s="176">
        <f t="shared" si="584"/>
        <v>0</v>
      </c>
      <c r="CM109" s="176">
        <f t="shared" si="584"/>
        <v>0</v>
      </c>
      <c r="CN109" s="176">
        <f t="shared" si="584"/>
        <v>0</v>
      </c>
      <c r="CO109" s="176">
        <f t="shared" si="584"/>
        <v>0</v>
      </c>
      <c r="CP109" s="176">
        <f t="shared" si="584"/>
        <v>0</v>
      </c>
      <c r="CQ109" s="176">
        <f t="shared" si="584"/>
        <v>0</v>
      </c>
      <c r="CR109" s="176">
        <f t="shared" si="584"/>
        <v>0</v>
      </c>
      <c r="CS109" s="176">
        <f t="shared" si="584"/>
        <v>0</v>
      </c>
      <c r="CT109" s="176">
        <f t="shared" si="584"/>
        <v>0</v>
      </c>
      <c r="CU109" s="176">
        <f t="shared" si="585"/>
        <v>0</v>
      </c>
      <c r="CV109" s="176">
        <f t="shared" si="585"/>
        <v>0</v>
      </c>
      <c r="CW109" s="176">
        <f t="shared" si="585"/>
        <v>0</v>
      </c>
      <c r="CX109" s="176">
        <f t="shared" si="585"/>
        <v>0</v>
      </c>
      <c r="CY109" s="176">
        <f t="shared" si="585"/>
        <v>0</v>
      </c>
      <c r="CZ109" s="176">
        <f t="shared" si="585"/>
        <v>0</v>
      </c>
      <c r="DA109" s="176">
        <f t="shared" si="585"/>
        <v>0</v>
      </c>
      <c r="DB109" s="176">
        <f t="shared" si="585"/>
        <v>0</v>
      </c>
      <c r="DC109" s="176">
        <f t="shared" si="585"/>
        <v>0</v>
      </c>
      <c r="DD109" s="176">
        <f t="shared" si="585"/>
        <v>0</v>
      </c>
      <c r="DE109" s="176">
        <f t="shared" si="586"/>
        <v>0</v>
      </c>
      <c r="DF109" s="176">
        <f t="shared" si="586"/>
        <v>0</v>
      </c>
      <c r="DG109" s="176">
        <f t="shared" si="586"/>
        <v>0</v>
      </c>
      <c r="DH109" s="176">
        <f t="shared" si="586"/>
        <v>0</v>
      </c>
      <c r="DI109" s="176">
        <f t="shared" si="586"/>
        <v>0</v>
      </c>
      <c r="DJ109" s="176">
        <f t="shared" si="586"/>
        <v>0</v>
      </c>
      <c r="DK109" s="176">
        <f t="shared" si="586"/>
        <v>0</v>
      </c>
      <c r="DL109" s="176">
        <f t="shared" si="586"/>
        <v>0</v>
      </c>
      <c r="DM109" s="176">
        <f t="shared" si="586"/>
        <v>0</v>
      </c>
      <c r="DN109" s="176">
        <f t="shared" si="586"/>
        <v>0</v>
      </c>
      <c r="DO109" s="176">
        <f t="shared" si="586"/>
        <v>0</v>
      </c>
      <c r="DP109" s="176">
        <f t="shared" si="586"/>
        <v>0</v>
      </c>
      <c r="DQ109" s="176">
        <f t="shared" si="586"/>
        <v>0</v>
      </c>
      <c r="DR109" s="176">
        <f t="shared" si="586"/>
        <v>0</v>
      </c>
      <c r="DS109" s="176">
        <f t="shared" si="586"/>
        <v>0</v>
      </c>
      <c r="DT109" s="187"/>
      <c r="DU109" s="176">
        <v>1</v>
      </c>
      <c r="DV109" s="176">
        <f t="shared" si="587"/>
        <v>24.955782752127146</v>
      </c>
      <c r="DW109" s="176">
        <f t="shared" si="587"/>
        <v>23.790291544390541</v>
      </c>
      <c r="DX109" s="176">
        <f t="shared" si="587"/>
        <v>22.676046621599461</v>
      </c>
      <c r="DY109" s="176">
        <f t="shared" si="587"/>
        <v>21.600205066512277</v>
      </c>
      <c r="DZ109" s="176">
        <f t="shared" si="587"/>
        <v>20.571469101980021</v>
      </c>
      <c r="EA109" s="176">
        <f t="shared" si="587"/>
        <v>19.598100324788536</v>
      </c>
      <c r="EB109" s="176">
        <f t="shared" si="587"/>
        <v>18.663905396655085</v>
      </c>
      <c r="EC109" s="176">
        <f t="shared" si="587"/>
        <v>17.773362753521464</v>
      </c>
      <c r="ED109" s="176">
        <f t="shared" si="587"/>
        <v>16.924640195952477</v>
      </c>
      <c r="EE109" s="176">
        <f t="shared" si="587"/>
        <v>16.117804101245799</v>
      </c>
      <c r="EF109" s="176">
        <f t="shared" si="588"/>
        <v>0</v>
      </c>
      <c r="EG109" s="176">
        <f t="shared" si="588"/>
        <v>0</v>
      </c>
      <c r="EH109" s="176">
        <f t="shared" si="588"/>
        <v>0</v>
      </c>
      <c r="EI109" s="176">
        <f t="shared" si="588"/>
        <v>0</v>
      </c>
      <c r="EJ109" s="176">
        <f t="shared" si="588"/>
        <v>0</v>
      </c>
      <c r="EK109" s="176">
        <f t="shared" si="588"/>
        <v>0</v>
      </c>
      <c r="EL109" s="176">
        <f t="shared" si="588"/>
        <v>0</v>
      </c>
      <c r="EM109" s="176">
        <f t="shared" si="588"/>
        <v>0</v>
      </c>
      <c r="EN109" s="176">
        <f t="shared" si="588"/>
        <v>0</v>
      </c>
      <c r="EO109" s="176">
        <f t="shared" si="588"/>
        <v>0</v>
      </c>
      <c r="EP109" s="176">
        <f t="shared" si="589"/>
        <v>0</v>
      </c>
      <c r="EQ109" s="176">
        <f t="shared" si="589"/>
        <v>0</v>
      </c>
      <c r="ER109" s="176">
        <f t="shared" si="589"/>
        <v>0</v>
      </c>
      <c r="ES109" s="176">
        <f t="shared" si="589"/>
        <v>0</v>
      </c>
      <c r="ET109" s="176">
        <f t="shared" si="589"/>
        <v>0</v>
      </c>
      <c r="EU109" s="176">
        <f t="shared" si="589"/>
        <v>0</v>
      </c>
      <c r="EV109" s="176">
        <f t="shared" si="589"/>
        <v>0</v>
      </c>
      <c r="EW109" s="176">
        <f t="shared" si="589"/>
        <v>0</v>
      </c>
      <c r="EX109" s="176">
        <f t="shared" si="589"/>
        <v>0</v>
      </c>
      <c r="EY109" s="176">
        <f t="shared" si="589"/>
        <v>0</v>
      </c>
      <c r="EZ109" s="176">
        <f t="shared" si="589"/>
        <v>0</v>
      </c>
      <c r="FA109" s="176">
        <f t="shared" si="589"/>
        <v>0</v>
      </c>
      <c r="FB109" s="176">
        <f t="shared" si="589"/>
        <v>0</v>
      </c>
      <c r="FC109" s="176">
        <f t="shared" si="589"/>
        <v>0</v>
      </c>
      <c r="FD109" s="176">
        <f t="shared" si="589"/>
        <v>0</v>
      </c>
      <c r="FF109" s="176">
        <v>1</v>
      </c>
      <c r="FG109" s="176">
        <v>1</v>
      </c>
      <c r="FH109" s="176">
        <f t="shared" si="590"/>
        <v>0</v>
      </c>
      <c r="FI109" s="176">
        <f t="shared" si="590"/>
        <v>0</v>
      </c>
      <c r="FJ109" s="176">
        <f t="shared" si="590"/>
        <v>0</v>
      </c>
      <c r="FK109" s="176">
        <f t="shared" si="590"/>
        <v>0</v>
      </c>
      <c r="FL109" s="176">
        <f t="shared" si="590"/>
        <v>0</v>
      </c>
      <c r="FM109" s="176">
        <f t="shared" si="590"/>
        <v>0</v>
      </c>
      <c r="FN109" s="176">
        <f t="shared" si="590"/>
        <v>0</v>
      </c>
      <c r="FO109" s="176">
        <f t="shared" si="590"/>
        <v>0</v>
      </c>
      <c r="FP109" s="176">
        <f t="shared" si="590"/>
        <v>0</v>
      </c>
      <c r="FQ109" s="176">
        <f t="shared" si="590"/>
        <v>0</v>
      </c>
      <c r="FR109" s="176">
        <f t="shared" si="591"/>
        <v>0</v>
      </c>
      <c r="FS109" s="176">
        <f t="shared" si="591"/>
        <v>0</v>
      </c>
      <c r="FT109" s="176">
        <f t="shared" si="591"/>
        <v>0</v>
      </c>
      <c r="FU109" s="176">
        <f t="shared" si="591"/>
        <v>0</v>
      </c>
      <c r="FV109" s="176">
        <f t="shared" si="591"/>
        <v>0</v>
      </c>
      <c r="FW109" s="176">
        <f t="shared" si="591"/>
        <v>0</v>
      </c>
      <c r="FX109" s="176">
        <f t="shared" si="591"/>
        <v>0</v>
      </c>
      <c r="FY109" s="176">
        <f t="shared" si="591"/>
        <v>0</v>
      </c>
      <c r="FZ109" s="176">
        <f t="shared" si="591"/>
        <v>0</v>
      </c>
      <c r="GA109" s="176">
        <f t="shared" si="591"/>
        <v>0</v>
      </c>
      <c r="GB109" s="176">
        <f t="shared" si="592"/>
        <v>0</v>
      </c>
      <c r="GC109" s="176">
        <f t="shared" si="592"/>
        <v>0</v>
      </c>
      <c r="GD109" s="176">
        <f t="shared" si="592"/>
        <v>0</v>
      </c>
      <c r="GE109" s="176">
        <f t="shared" si="592"/>
        <v>0</v>
      </c>
      <c r="GF109" s="176">
        <f t="shared" si="592"/>
        <v>0</v>
      </c>
      <c r="GG109" s="176">
        <f t="shared" si="592"/>
        <v>0</v>
      </c>
      <c r="GH109" s="176">
        <f t="shared" si="592"/>
        <v>0</v>
      </c>
      <c r="GI109" s="176">
        <f t="shared" si="592"/>
        <v>0</v>
      </c>
      <c r="GJ109" s="176">
        <f t="shared" si="592"/>
        <v>0</v>
      </c>
      <c r="GK109" s="176">
        <f t="shared" si="592"/>
        <v>0</v>
      </c>
      <c r="GL109" s="176">
        <f t="shared" si="592"/>
        <v>0</v>
      </c>
      <c r="GM109" s="176">
        <f t="shared" si="592"/>
        <v>0</v>
      </c>
      <c r="GN109" s="176">
        <f t="shared" si="592"/>
        <v>0</v>
      </c>
      <c r="GO109" s="176">
        <f t="shared" si="592"/>
        <v>0</v>
      </c>
      <c r="GP109" s="176">
        <f t="shared" si="592"/>
        <v>0</v>
      </c>
      <c r="GQ109" s="187"/>
      <c r="GR109" s="176">
        <v>1</v>
      </c>
      <c r="GS109" s="176">
        <v>1</v>
      </c>
      <c r="GT109" s="176">
        <f t="shared" si="593"/>
        <v>23.790291544390541</v>
      </c>
      <c r="GU109" s="176">
        <f t="shared" si="593"/>
        <v>22.676046621599461</v>
      </c>
      <c r="GV109" s="176">
        <f t="shared" si="593"/>
        <v>21.600205066512277</v>
      </c>
      <c r="GW109" s="176">
        <f t="shared" si="593"/>
        <v>20.571469101980021</v>
      </c>
      <c r="GX109" s="176">
        <f t="shared" si="593"/>
        <v>19.598100324788536</v>
      </c>
      <c r="GY109" s="176">
        <f t="shared" si="593"/>
        <v>18.663905396655085</v>
      </c>
      <c r="GZ109" s="176">
        <f t="shared" si="593"/>
        <v>17.773362753521464</v>
      </c>
      <c r="HA109" s="176">
        <f t="shared" si="593"/>
        <v>16.924640195952477</v>
      </c>
      <c r="HB109" s="176">
        <f t="shared" si="593"/>
        <v>16.117804101245799</v>
      </c>
      <c r="HC109" s="176">
        <f t="shared" si="593"/>
        <v>15.34943171839263</v>
      </c>
      <c r="HD109" s="176">
        <f t="shared" si="594"/>
        <v>0</v>
      </c>
      <c r="HE109" s="176">
        <f t="shared" si="594"/>
        <v>0</v>
      </c>
      <c r="HF109" s="176">
        <f t="shared" si="594"/>
        <v>0</v>
      </c>
      <c r="HG109" s="176">
        <f t="shared" si="594"/>
        <v>0</v>
      </c>
      <c r="HH109" s="176">
        <f t="shared" si="594"/>
        <v>0</v>
      </c>
      <c r="HI109" s="176">
        <f t="shared" si="594"/>
        <v>0</v>
      </c>
      <c r="HJ109" s="176">
        <f t="shared" si="594"/>
        <v>0</v>
      </c>
      <c r="HK109" s="176">
        <f t="shared" si="594"/>
        <v>0</v>
      </c>
      <c r="HL109" s="176">
        <f t="shared" si="594"/>
        <v>0</v>
      </c>
      <c r="HM109" s="176">
        <f t="shared" si="594"/>
        <v>0</v>
      </c>
      <c r="HN109" s="176">
        <f t="shared" si="595"/>
        <v>0</v>
      </c>
      <c r="HO109" s="176">
        <f t="shared" si="595"/>
        <v>0</v>
      </c>
      <c r="HP109" s="176">
        <f t="shared" si="595"/>
        <v>0</v>
      </c>
      <c r="HQ109" s="176">
        <f t="shared" si="595"/>
        <v>0</v>
      </c>
      <c r="HR109" s="176">
        <f t="shared" si="595"/>
        <v>0</v>
      </c>
      <c r="HS109" s="176">
        <f t="shared" si="595"/>
        <v>0</v>
      </c>
      <c r="HT109" s="176">
        <f t="shared" si="595"/>
        <v>0</v>
      </c>
      <c r="HU109" s="176">
        <f t="shared" si="595"/>
        <v>0</v>
      </c>
      <c r="HV109" s="176">
        <f t="shared" si="595"/>
        <v>0</v>
      </c>
      <c r="HW109" s="176">
        <f t="shared" si="595"/>
        <v>0</v>
      </c>
      <c r="HX109" s="176">
        <f t="shared" si="595"/>
        <v>0</v>
      </c>
      <c r="HY109" s="176">
        <f t="shared" si="595"/>
        <v>0</v>
      </c>
      <c r="HZ109" s="176">
        <f t="shared" si="595"/>
        <v>0</v>
      </c>
      <c r="IA109" s="176">
        <f t="shared" si="595"/>
        <v>0</v>
      </c>
      <c r="IB109" s="176">
        <f t="shared" si="595"/>
        <v>0</v>
      </c>
      <c r="IC109" s="176"/>
      <c r="ID109" s="176"/>
    </row>
    <row r="110" spans="1:238" s="144" customFormat="1">
      <c r="A110" s="185" t="s">
        <v>51</v>
      </c>
      <c r="B110" s="226">
        <f t="shared" si="475"/>
        <v>0</v>
      </c>
      <c r="C110" s="329">
        <f t="shared" si="476"/>
        <v>76231.450641460906</v>
      </c>
      <c r="D110" s="331">
        <f t="shared" si="225"/>
        <v>76231.450641460906</v>
      </c>
      <c r="E110" s="227">
        <f t="shared" si="477"/>
        <v>0</v>
      </c>
      <c r="F110" s="228">
        <f t="shared" si="478"/>
        <v>0</v>
      </c>
      <c r="G110" s="227">
        <f t="shared" si="479"/>
        <v>0</v>
      </c>
      <c r="H110" s="228">
        <f t="shared" si="480"/>
        <v>0</v>
      </c>
      <c r="I110" s="227">
        <f t="shared" si="226"/>
        <v>0</v>
      </c>
      <c r="J110" s="176">
        <f t="shared" si="227"/>
        <v>76231.450641460906</v>
      </c>
      <c r="K110" s="228">
        <f t="shared" si="228"/>
        <v>76231.450641460906</v>
      </c>
      <c r="L110" s="227">
        <f t="shared" si="481"/>
        <v>0</v>
      </c>
      <c r="M110" s="176">
        <f t="shared" si="482"/>
        <v>60985.160513168725</v>
      </c>
      <c r="N110" s="228">
        <f t="shared" si="229"/>
        <v>60985.160513168725</v>
      </c>
      <c r="O110" s="330"/>
      <c r="P110" s="176">
        <f t="shared" si="578"/>
        <v>0</v>
      </c>
      <c r="Q110" s="176">
        <f t="shared" si="578"/>
        <v>0</v>
      </c>
      <c r="R110" s="176">
        <f t="shared" si="578"/>
        <v>0</v>
      </c>
      <c r="S110" s="176">
        <f t="shared" si="578"/>
        <v>0</v>
      </c>
      <c r="T110" s="176">
        <f t="shared" si="578"/>
        <v>0</v>
      </c>
      <c r="U110" s="176">
        <f t="shared" si="578"/>
        <v>0</v>
      </c>
      <c r="V110" s="176">
        <f t="shared" si="578"/>
        <v>0</v>
      </c>
      <c r="W110" s="176">
        <f t="shared" si="578"/>
        <v>0</v>
      </c>
      <c r="X110" s="176">
        <f t="shared" si="578"/>
        <v>0</v>
      </c>
      <c r="Y110" s="176">
        <f t="shared" si="578"/>
        <v>0</v>
      </c>
      <c r="Z110" s="176">
        <f t="shared" si="579"/>
        <v>0</v>
      </c>
      <c r="AA110" s="176">
        <f t="shared" si="579"/>
        <v>0</v>
      </c>
      <c r="AB110" s="176">
        <f t="shared" si="579"/>
        <v>0</v>
      </c>
      <c r="AC110" s="176">
        <f t="shared" si="579"/>
        <v>0</v>
      </c>
      <c r="AD110" s="176">
        <f t="shared" si="579"/>
        <v>0</v>
      </c>
      <c r="AE110" s="176">
        <f t="shared" si="579"/>
        <v>0</v>
      </c>
      <c r="AF110" s="176">
        <f t="shared" si="579"/>
        <v>0</v>
      </c>
      <c r="AG110" s="176">
        <f t="shared" si="579"/>
        <v>0</v>
      </c>
      <c r="AH110" s="176">
        <f t="shared" si="579"/>
        <v>0</v>
      </c>
      <c r="AI110" s="176">
        <f t="shared" si="579"/>
        <v>0</v>
      </c>
      <c r="AJ110" s="176">
        <f t="shared" si="580"/>
        <v>0</v>
      </c>
      <c r="AK110" s="176">
        <f t="shared" si="580"/>
        <v>0</v>
      </c>
      <c r="AL110" s="176">
        <f t="shared" si="580"/>
        <v>0</v>
      </c>
      <c r="AM110" s="176">
        <f t="shared" si="580"/>
        <v>0</v>
      </c>
      <c r="AN110" s="176">
        <f t="shared" si="580"/>
        <v>0</v>
      </c>
      <c r="AO110" s="176">
        <f t="shared" si="580"/>
        <v>0</v>
      </c>
      <c r="AP110" s="176">
        <f t="shared" si="580"/>
        <v>0</v>
      </c>
      <c r="AQ110" s="176">
        <f t="shared" si="580"/>
        <v>0</v>
      </c>
      <c r="AR110" s="176">
        <f t="shared" si="580"/>
        <v>0</v>
      </c>
      <c r="AS110" s="176">
        <f t="shared" si="580"/>
        <v>0</v>
      </c>
      <c r="AT110" s="176">
        <f t="shared" si="580"/>
        <v>0</v>
      </c>
      <c r="AU110" s="176">
        <f t="shared" si="580"/>
        <v>0</v>
      </c>
      <c r="AV110" s="176">
        <f t="shared" si="580"/>
        <v>0</v>
      </c>
      <c r="AW110" s="176">
        <f t="shared" si="580"/>
        <v>0</v>
      </c>
      <c r="AX110" s="176">
        <f t="shared" si="580"/>
        <v>0</v>
      </c>
      <c r="AY110" s="187"/>
      <c r="AZ110" s="176">
        <f t="shared" si="581"/>
        <v>2.7210485205787984</v>
      </c>
      <c r="BA110" s="176">
        <f t="shared" si="581"/>
        <v>2.5918468733663205</v>
      </c>
      <c r="BB110" s="176">
        <f t="shared" si="581"/>
        <v>2.4708017924441212</v>
      </c>
      <c r="BC110" s="176">
        <f t="shared" si="581"/>
        <v>2.3550790259821399</v>
      </c>
      <c r="BD110" s="176">
        <f t="shared" si="581"/>
        <v>2.2433447398454889</v>
      </c>
      <c r="BE110" s="176">
        <f t="shared" si="581"/>
        <v>2.1365027257249283</v>
      </c>
      <c r="BF110" s="176">
        <f t="shared" si="581"/>
        <v>2.0354110129602336</v>
      </c>
      <c r="BG110" s="176">
        <f t="shared" si="581"/>
        <v>1.938387800839549</v>
      </c>
      <c r="BH110" s="176">
        <f t="shared" si="581"/>
        <v>1.8458982088227036</v>
      </c>
      <c r="BI110" s="176">
        <f t="shared" si="581"/>
        <v>1.7577519491345301</v>
      </c>
      <c r="BJ110" s="176">
        <f t="shared" si="582"/>
        <v>0</v>
      </c>
      <c r="BK110" s="176">
        <f t="shared" si="582"/>
        <v>0</v>
      </c>
      <c r="BL110" s="176">
        <f t="shared" si="582"/>
        <v>0</v>
      </c>
      <c r="BM110" s="176">
        <f t="shared" si="582"/>
        <v>0</v>
      </c>
      <c r="BN110" s="176">
        <f t="shared" si="582"/>
        <v>0</v>
      </c>
      <c r="BO110" s="176">
        <f t="shared" si="582"/>
        <v>0</v>
      </c>
      <c r="BP110" s="176">
        <f t="shared" si="582"/>
        <v>0</v>
      </c>
      <c r="BQ110" s="176">
        <f t="shared" si="582"/>
        <v>0</v>
      </c>
      <c r="BR110" s="176">
        <f t="shared" si="582"/>
        <v>0</v>
      </c>
      <c r="BS110" s="176">
        <f t="shared" si="582"/>
        <v>0</v>
      </c>
      <c r="BT110" s="176">
        <f t="shared" si="583"/>
        <v>0</v>
      </c>
      <c r="BU110" s="176">
        <f t="shared" si="583"/>
        <v>0</v>
      </c>
      <c r="BV110" s="176">
        <f t="shared" si="583"/>
        <v>0</v>
      </c>
      <c r="BW110" s="176">
        <f t="shared" si="583"/>
        <v>0</v>
      </c>
      <c r="BX110" s="176">
        <f t="shared" si="583"/>
        <v>0</v>
      </c>
      <c r="BY110" s="176">
        <f t="shared" si="583"/>
        <v>0</v>
      </c>
      <c r="BZ110" s="176">
        <f t="shared" si="583"/>
        <v>0</v>
      </c>
      <c r="CA110" s="176">
        <f t="shared" si="583"/>
        <v>0</v>
      </c>
      <c r="CB110" s="176">
        <f t="shared" si="583"/>
        <v>0</v>
      </c>
      <c r="CC110" s="176">
        <f t="shared" si="583"/>
        <v>0</v>
      </c>
      <c r="CD110" s="176">
        <f t="shared" si="583"/>
        <v>0</v>
      </c>
      <c r="CE110" s="176">
        <f t="shared" si="583"/>
        <v>0</v>
      </c>
      <c r="CF110" s="176">
        <f t="shared" si="583"/>
        <v>0</v>
      </c>
      <c r="CG110" s="176">
        <f t="shared" si="583"/>
        <v>0</v>
      </c>
      <c r="CH110" s="176">
        <f t="shared" si="583"/>
        <v>0</v>
      </c>
      <c r="CJ110" s="176">
        <v>0</v>
      </c>
      <c r="CK110" s="176">
        <f t="shared" si="584"/>
        <v>0</v>
      </c>
      <c r="CL110" s="176">
        <f t="shared" si="584"/>
        <v>0</v>
      </c>
      <c r="CM110" s="176">
        <f t="shared" si="584"/>
        <v>0</v>
      </c>
      <c r="CN110" s="176">
        <f t="shared" si="584"/>
        <v>0</v>
      </c>
      <c r="CO110" s="176">
        <f t="shared" si="584"/>
        <v>0</v>
      </c>
      <c r="CP110" s="176">
        <f t="shared" si="584"/>
        <v>0</v>
      </c>
      <c r="CQ110" s="176">
        <f t="shared" si="584"/>
        <v>0</v>
      </c>
      <c r="CR110" s="176">
        <f t="shared" si="584"/>
        <v>0</v>
      </c>
      <c r="CS110" s="176">
        <f t="shared" si="584"/>
        <v>0</v>
      </c>
      <c r="CT110" s="176">
        <f t="shared" si="584"/>
        <v>0</v>
      </c>
      <c r="CU110" s="176">
        <f t="shared" si="585"/>
        <v>0</v>
      </c>
      <c r="CV110" s="176">
        <f t="shared" si="585"/>
        <v>0</v>
      </c>
      <c r="CW110" s="176">
        <f t="shared" si="585"/>
        <v>0</v>
      </c>
      <c r="CX110" s="176">
        <f t="shared" si="585"/>
        <v>0</v>
      </c>
      <c r="CY110" s="176">
        <f t="shared" si="585"/>
        <v>0</v>
      </c>
      <c r="CZ110" s="176">
        <f t="shared" si="585"/>
        <v>0</v>
      </c>
      <c r="DA110" s="176">
        <f t="shared" si="585"/>
        <v>0</v>
      </c>
      <c r="DB110" s="176">
        <f t="shared" si="585"/>
        <v>0</v>
      </c>
      <c r="DC110" s="176">
        <f t="shared" si="585"/>
        <v>0</v>
      </c>
      <c r="DD110" s="176">
        <f t="shared" si="585"/>
        <v>0</v>
      </c>
      <c r="DE110" s="176">
        <f t="shared" si="586"/>
        <v>0</v>
      </c>
      <c r="DF110" s="176">
        <f t="shared" si="586"/>
        <v>0</v>
      </c>
      <c r="DG110" s="176">
        <f t="shared" si="586"/>
        <v>0</v>
      </c>
      <c r="DH110" s="176">
        <f t="shared" si="586"/>
        <v>0</v>
      </c>
      <c r="DI110" s="176">
        <f t="shared" si="586"/>
        <v>0</v>
      </c>
      <c r="DJ110" s="176">
        <f t="shared" si="586"/>
        <v>0</v>
      </c>
      <c r="DK110" s="176">
        <f t="shared" si="586"/>
        <v>0</v>
      </c>
      <c r="DL110" s="176">
        <f t="shared" si="586"/>
        <v>0</v>
      </c>
      <c r="DM110" s="176">
        <f t="shared" si="586"/>
        <v>0</v>
      </c>
      <c r="DN110" s="176">
        <f t="shared" si="586"/>
        <v>0</v>
      </c>
      <c r="DO110" s="176">
        <f t="shared" si="586"/>
        <v>0</v>
      </c>
      <c r="DP110" s="176">
        <f t="shared" si="586"/>
        <v>0</v>
      </c>
      <c r="DQ110" s="176">
        <f t="shared" si="586"/>
        <v>0</v>
      </c>
      <c r="DR110" s="176">
        <f t="shared" si="586"/>
        <v>0</v>
      </c>
      <c r="DS110" s="176">
        <f t="shared" si="586"/>
        <v>0</v>
      </c>
      <c r="DT110" s="187"/>
      <c r="DU110" s="176">
        <v>0</v>
      </c>
      <c r="DV110" s="176">
        <f t="shared" si="587"/>
        <v>2.5918468733663205</v>
      </c>
      <c r="DW110" s="176">
        <f t="shared" si="587"/>
        <v>2.4708017924441212</v>
      </c>
      <c r="DX110" s="176">
        <f t="shared" si="587"/>
        <v>2.3550790259821399</v>
      </c>
      <c r="DY110" s="176">
        <f t="shared" si="587"/>
        <v>2.2433447398454889</v>
      </c>
      <c r="DZ110" s="176">
        <f t="shared" si="587"/>
        <v>2.1365027257249283</v>
      </c>
      <c r="EA110" s="176">
        <f t="shared" si="587"/>
        <v>2.0354110129602336</v>
      </c>
      <c r="EB110" s="176">
        <f t="shared" si="587"/>
        <v>1.938387800839549</v>
      </c>
      <c r="EC110" s="176">
        <f t="shared" si="587"/>
        <v>1.8458982088227036</v>
      </c>
      <c r="ED110" s="176">
        <f t="shared" si="587"/>
        <v>1.7577519491345301</v>
      </c>
      <c r="EE110" s="176">
        <f t="shared" si="587"/>
        <v>1.6739559155596526</v>
      </c>
      <c r="EF110" s="176">
        <f t="shared" si="588"/>
        <v>0</v>
      </c>
      <c r="EG110" s="176">
        <f t="shared" si="588"/>
        <v>0</v>
      </c>
      <c r="EH110" s="176">
        <f t="shared" si="588"/>
        <v>0</v>
      </c>
      <c r="EI110" s="176">
        <f t="shared" si="588"/>
        <v>0</v>
      </c>
      <c r="EJ110" s="176">
        <f t="shared" si="588"/>
        <v>0</v>
      </c>
      <c r="EK110" s="176">
        <f t="shared" si="588"/>
        <v>0</v>
      </c>
      <c r="EL110" s="176">
        <f t="shared" si="588"/>
        <v>0</v>
      </c>
      <c r="EM110" s="176">
        <f t="shared" si="588"/>
        <v>0</v>
      </c>
      <c r="EN110" s="176">
        <f t="shared" si="588"/>
        <v>0</v>
      </c>
      <c r="EO110" s="176">
        <f t="shared" si="588"/>
        <v>0</v>
      </c>
      <c r="EP110" s="176">
        <f t="shared" si="589"/>
        <v>0</v>
      </c>
      <c r="EQ110" s="176">
        <f t="shared" si="589"/>
        <v>0</v>
      </c>
      <c r="ER110" s="176">
        <f t="shared" si="589"/>
        <v>0</v>
      </c>
      <c r="ES110" s="176">
        <f t="shared" si="589"/>
        <v>0</v>
      </c>
      <c r="ET110" s="176">
        <f t="shared" si="589"/>
        <v>0</v>
      </c>
      <c r="EU110" s="176">
        <f t="shared" si="589"/>
        <v>0</v>
      </c>
      <c r="EV110" s="176">
        <f t="shared" si="589"/>
        <v>0</v>
      </c>
      <c r="EW110" s="176">
        <f t="shared" si="589"/>
        <v>0</v>
      </c>
      <c r="EX110" s="176">
        <f t="shared" si="589"/>
        <v>0</v>
      </c>
      <c r="EY110" s="176">
        <f t="shared" si="589"/>
        <v>0</v>
      </c>
      <c r="EZ110" s="176">
        <f t="shared" si="589"/>
        <v>0</v>
      </c>
      <c r="FA110" s="176">
        <f t="shared" si="589"/>
        <v>0</v>
      </c>
      <c r="FB110" s="176">
        <f t="shared" si="589"/>
        <v>0</v>
      </c>
      <c r="FC110" s="176">
        <f t="shared" si="589"/>
        <v>0</v>
      </c>
      <c r="FD110" s="176">
        <f t="shared" si="589"/>
        <v>0</v>
      </c>
      <c r="FF110" s="176">
        <v>0</v>
      </c>
      <c r="FG110" s="176">
        <v>0</v>
      </c>
      <c r="FH110" s="176">
        <f t="shared" si="590"/>
        <v>0</v>
      </c>
      <c r="FI110" s="176">
        <f t="shared" si="590"/>
        <v>0</v>
      </c>
      <c r="FJ110" s="176">
        <f t="shared" si="590"/>
        <v>0</v>
      </c>
      <c r="FK110" s="176">
        <f t="shared" si="590"/>
        <v>0</v>
      </c>
      <c r="FL110" s="176">
        <f t="shared" si="590"/>
        <v>0</v>
      </c>
      <c r="FM110" s="176">
        <f t="shared" si="590"/>
        <v>0</v>
      </c>
      <c r="FN110" s="176">
        <f t="shared" si="590"/>
        <v>0</v>
      </c>
      <c r="FO110" s="176">
        <f t="shared" si="590"/>
        <v>0</v>
      </c>
      <c r="FP110" s="176">
        <f t="shared" si="590"/>
        <v>0</v>
      </c>
      <c r="FQ110" s="176">
        <f t="shared" si="590"/>
        <v>0</v>
      </c>
      <c r="FR110" s="176">
        <f t="shared" si="591"/>
        <v>0</v>
      </c>
      <c r="FS110" s="176">
        <f t="shared" si="591"/>
        <v>0</v>
      </c>
      <c r="FT110" s="176">
        <f t="shared" si="591"/>
        <v>0</v>
      </c>
      <c r="FU110" s="176">
        <f t="shared" si="591"/>
        <v>0</v>
      </c>
      <c r="FV110" s="176">
        <f t="shared" si="591"/>
        <v>0</v>
      </c>
      <c r="FW110" s="176">
        <f t="shared" si="591"/>
        <v>0</v>
      </c>
      <c r="FX110" s="176">
        <f t="shared" si="591"/>
        <v>0</v>
      </c>
      <c r="FY110" s="176">
        <f t="shared" si="591"/>
        <v>0</v>
      </c>
      <c r="FZ110" s="176">
        <f t="shared" si="591"/>
        <v>0</v>
      </c>
      <c r="GA110" s="176">
        <f t="shared" si="591"/>
        <v>0</v>
      </c>
      <c r="GB110" s="176">
        <f t="shared" si="592"/>
        <v>0</v>
      </c>
      <c r="GC110" s="176">
        <f t="shared" si="592"/>
        <v>0</v>
      </c>
      <c r="GD110" s="176">
        <f t="shared" si="592"/>
        <v>0</v>
      </c>
      <c r="GE110" s="176">
        <f t="shared" si="592"/>
        <v>0</v>
      </c>
      <c r="GF110" s="176">
        <f t="shared" si="592"/>
        <v>0</v>
      </c>
      <c r="GG110" s="176">
        <f t="shared" si="592"/>
        <v>0</v>
      </c>
      <c r="GH110" s="176">
        <f t="shared" si="592"/>
        <v>0</v>
      </c>
      <c r="GI110" s="176">
        <f t="shared" si="592"/>
        <v>0</v>
      </c>
      <c r="GJ110" s="176">
        <f t="shared" si="592"/>
        <v>0</v>
      </c>
      <c r="GK110" s="176">
        <f t="shared" si="592"/>
        <v>0</v>
      </c>
      <c r="GL110" s="176">
        <f t="shared" si="592"/>
        <v>0</v>
      </c>
      <c r="GM110" s="176">
        <f t="shared" si="592"/>
        <v>0</v>
      </c>
      <c r="GN110" s="176">
        <f t="shared" si="592"/>
        <v>0</v>
      </c>
      <c r="GO110" s="176">
        <f t="shared" si="592"/>
        <v>0</v>
      </c>
      <c r="GP110" s="176">
        <f t="shared" si="592"/>
        <v>0</v>
      </c>
      <c r="GQ110" s="187"/>
      <c r="GR110" s="176">
        <v>0</v>
      </c>
      <c r="GS110" s="176">
        <v>0</v>
      </c>
      <c r="GT110" s="176">
        <f t="shared" si="593"/>
        <v>2.4708017924441212</v>
      </c>
      <c r="GU110" s="176">
        <f t="shared" si="593"/>
        <v>2.3550790259821399</v>
      </c>
      <c r="GV110" s="176">
        <f t="shared" si="593"/>
        <v>2.2433447398454889</v>
      </c>
      <c r="GW110" s="176">
        <f t="shared" si="593"/>
        <v>2.1365027257249283</v>
      </c>
      <c r="GX110" s="176">
        <f t="shared" si="593"/>
        <v>2.0354110129602336</v>
      </c>
      <c r="GY110" s="176">
        <f t="shared" si="593"/>
        <v>1.938387800839549</v>
      </c>
      <c r="GZ110" s="176">
        <f t="shared" si="593"/>
        <v>1.8458982088227036</v>
      </c>
      <c r="HA110" s="176">
        <f t="shared" si="593"/>
        <v>1.7577519491345301</v>
      </c>
      <c r="HB110" s="176">
        <f t="shared" si="593"/>
        <v>1.6739559155596526</v>
      </c>
      <c r="HC110" s="176">
        <f t="shared" si="593"/>
        <v>1.5941546295066529</v>
      </c>
      <c r="HD110" s="176">
        <f t="shared" si="594"/>
        <v>0</v>
      </c>
      <c r="HE110" s="176">
        <f t="shared" si="594"/>
        <v>0</v>
      </c>
      <c r="HF110" s="176">
        <f t="shared" si="594"/>
        <v>0</v>
      </c>
      <c r="HG110" s="176">
        <f t="shared" si="594"/>
        <v>0</v>
      </c>
      <c r="HH110" s="176">
        <f t="shared" si="594"/>
        <v>0</v>
      </c>
      <c r="HI110" s="176">
        <f t="shared" si="594"/>
        <v>0</v>
      </c>
      <c r="HJ110" s="176">
        <f t="shared" si="594"/>
        <v>0</v>
      </c>
      <c r="HK110" s="176">
        <f t="shared" si="594"/>
        <v>0</v>
      </c>
      <c r="HL110" s="176">
        <f t="shared" si="594"/>
        <v>0</v>
      </c>
      <c r="HM110" s="176">
        <f t="shared" si="594"/>
        <v>0</v>
      </c>
      <c r="HN110" s="176">
        <f t="shared" si="595"/>
        <v>0</v>
      </c>
      <c r="HO110" s="176">
        <f t="shared" si="595"/>
        <v>0</v>
      </c>
      <c r="HP110" s="176">
        <f t="shared" si="595"/>
        <v>0</v>
      </c>
      <c r="HQ110" s="176">
        <f t="shared" si="595"/>
        <v>0</v>
      </c>
      <c r="HR110" s="176">
        <f t="shared" si="595"/>
        <v>0</v>
      </c>
      <c r="HS110" s="176">
        <f t="shared" si="595"/>
        <v>0</v>
      </c>
      <c r="HT110" s="176">
        <f t="shared" si="595"/>
        <v>0</v>
      </c>
      <c r="HU110" s="176">
        <f t="shared" si="595"/>
        <v>0</v>
      </c>
      <c r="HV110" s="176">
        <f t="shared" si="595"/>
        <v>0</v>
      </c>
      <c r="HW110" s="176">
        <f t="shared" si="595"/>
        <v>0</v>
      </c>
      <c r="HX110" s="176">
        <f t="shared" si="595"/>
        <v>0</v>
      </c>
      <c r="HY110" s="176">
        <f t="shared" si="595"/>
        <v>0</v>
      </c>
      <c r="HZ110" s="176">
        <f t="shared" si="595"/>
        <v>0</v>
      </c>
      <c r="IA110" s="176">
        <f t="shared" si="595"/>
        <v>0</v>
      </c>
      <c r="IB110" s="176">
        <f t="shared" si="595"/>
        <v>0</v>
      </c>
      <c r="IC110" s="176"/>
      <c r="ID110" s="176"/>
    </row>
    <row r="111" spans="1:238" s="144" customFormat="1">
      <c r="A111" s="185" t="s">
        <v>16</v>
      </c>
      <c r="B111" s="226">
        <f t="shared" si="475"/>
        <v>0</v>
      </c>
      <c r="C111" s="329">
        <f t="shared" si="476"/>
        <v>7901.7117431412307</v>
      </c>
      <c r="D111" s="331">
        <f t="shared" si="225"/>
        <v>7901.7117431412307</v>
      </c>
      <c r="E111" s="227">
        <f t="shared" si="477"/>
        <v>0</v>
      </c>
      <c r="F111" s="228">
        <f t="shared" si="478"/>
        <v>0</v>
      </c>
      <c r="G111" s="227">
        <f t="shared" si="479"/>
        <v>0</v>
      </c>
      <c r="H111" s="228">
        <f t="shared" si="480"/>
        <v>0</v>
      </c>
      <c r="I111" s="227">
        <f t="shared" si="226"/>
        <v>0</v>
      </c>
      <c r="J111" s="176">
        <f t="shared" si="227"/>
        <v>7901.7117431412307</v>
      </c>
      <c r="K111" s="228">
        <f t="shared" si="228"/>
        <v>7901.7117431412307</v>
      </c>
      <c r="L111" s="227">
        <f t="shared" si="481"/>
        <v>0</v>
      </c>
      <c r="M111" s="176">
        <f t="shared" si="482"/>
        <v>6321.3693945129853</v>
      </c>
      <c r="N111" s="228">
        <f t="shared" si="229"/>
        <v>6321.3693945129853</v>
      </c>
      <c r="O111" s="330"/>
      <c r="P111" s="176">
        <f t="shared" ref="P111:Y130" si="615">IF(P$1&gt;VLOOKUP($A111,input,7,FALSE),0,IF(VLOOKUP($A111,input,2,FALSE)="R",(VLOOKUP($A111,input,5,FALSE)*VLOOKUP(P$1,CS_RATE,8,FALSE))/((1+Discount_Rate)^(P$1-1)),IF(VLOOKUP($A111,input,2,FALSE)="C",VLOOKUP($A111,input,5,FALSE)*VLOOKUP(P$1,CS_RATE,6,FALSE)/((1+Discount_Rate)^(P$1-1)),0)))</f>
        <v>0</v>
      </c>
      <c r="Q111" s="176">
        <f t="shared" si="615"/>
        <v>0</v>
      </c>
      <c r="R111" s="176">
        <f t="shared" si="615"/>
        <v>0</v>
      </c>
      <c r="S111" s="176">
        <f t="shared" si="615"/>
        <v>0</v>
      </c>
      <c r="T111" s="176">
        <f t="shared" si="615"/>
        <v>0</v>
      </c>
      <c r="U111" s="176">
        <f t="shared" si="615"/>
        <v>0</v>
      </c>
      <c r="V111" s="176">
        <f t="shared" si="615"/>
        <v>0</v>
      </c>
      <c r="W111" s="176">
        <f t="shared" si="615"/>
        <v>0</v>
      </c>
      <c r="X111" s="176">
        <f t="shared" si="615"/>
        <v>0</v>
      </c>
      <c r="Y111" s="176">
        <f t="shared" si="615"/>
        <v>0</v>
      </c>
      <c r="Z111" s="176">
        <f t="shared" ref="Z111:AO130" si="616">IF(Z$1&gt;VLOOKUP($A111,input,7,FALSE),0,IF(VLOOKUP($A111,input,2,FALSE)="R",(VLOOKUP($A111,input,5,FALSE)*VLOOKUP(Z$1,CS_RATE,8,FALSE))/((1+Discount_Rate)^(Z$1-1)),IF(VLOOKUP($A111,input,2,FALSE)="C",VLOOKUP($A111,input,5,FALSE)*VLOOKUP(Z$1,CS_RATE,6,FALSE)/((1+Discount_Rate)^(Z$1-1)),0)))</f>
        <v>0</v>
      </c>
      <c r="AA111" s="176">
        <f t="shared" si="616"/>
        <v>0</v>
      </c>
      <c r="AB111" s="176">
        <f t="shared" si="616"/>
        <v>0</v>
      </c>
      <c r="AC111" s="176">
        <f t="shared" si="616"/>
        <v>0</v>
      </c>
      <c r="AD111" s="176">
        <f t="shared" si="616"/>
        <v>0</v>
      </c>
      <c r="AE111" s="176">
        <f t="shared" si="616"/>
        <v>0</v>
      </c>
      <c r="AF111" s="176">
        <f t="shared" si="616"/>
        <v>0</v>
      </c>
      <c r="AG111" s="176">
        <f t="shared" si="616"/>
        <v>0</v>
      </c>
      <c r="AH111" s="176">
        <f t="shared" si="616"/>
        <v>0</v>
      </c>
      <c r="AI111" s="176">
        <f t="shared" si="616"/>
        <v>0</v>
      </c>
      <c r="AJ111" s="176">
        <f t="shared" ref="AJ111:AX130" si="617">IF(AJ$1&gt;VLOOKUP($A111,input,7,FALSE),0,IF(VLOOKUP($A111,input,2,FALSE)="R",(VLOOKUP($A111,input,5,FALSE)*VLOOKUP(AJ$1,CS_RATE,8,FALSE))/((1+Discount_Rate)^(AJ$1-1)),IF(VLOOKUP($A111,input,2,FALSE)="C",VLOOKUP($A111,input,5,FALSE)*VLOOKUP(AJ$1,CS_RATE,6,FALSE)/((1+Discount_Rate)^(AJ$1-1)),0)))</f>
        <v>0</v>
      </c>
      <c r="AK111" s="176">
        <f t="shared" si="617"/>
        <v>0</v>
      </c>
      <c r="AL111" s="176">
        <f t="shared" si="617"/>
        <v>0</v>
      </c>
      <c r="AM111" s="176">
        <f t="shared" si="617"/>
        <v>0</v>
      </c>
      <c r="AN111" s="176">
        <f t="shared" si="617"/>
        <v>0</v>
      </c>
      <c r="AO111" s="176">
        <f t="shared" si="617"/>
        <v>0</v>
      </c>
      <c r="AP111" s="176">
        <f t="shared" si="617"/>
        <v>0</v>
      </c>
      <c r="AQ111" s="176">
        <f t="shared" si="617"/>
        <v>0</v>
      </c>
      <c r="AR111" s="176">
        <f t="shared" si="617"/>
        <v>0</v>
      </c>
      <c r="AS111" s="176">
        <f t="shared" si="617"/>
        <v>0</v>
      </c>
      <c r="AT111" s="176">
        <f t="shared" si="617"/>
        <v>0</v>
      </c>
      <c r="AU111" s="176">
        <f t="shared" si="617"/>
        <v>0</v>
      </c>
      <c r="AV111" s="176">
        <f t="shared" si="617"/>
        <v>0</v>
      </c>
      <c r="AW111" s="176">
        <f t="shared" si="617"/>
        <v>0</v>
      </c>
      <c r="AX111" s="176">
        <f t="shared" si="617"/>
        <v>0</v>
      </c>
      <c r="AY111" s="187"/>
      <c r="AZ111" s="176">
        <f t="shared" ref="AZ111:BI130" si="618">IF(AZ$1&gt;VLOOKUP($A111,input,7,FALSE),0,IF(VLOOKUP($A111,input,2,FALSE)="R",(VLOOKUP($A111,input,6,FALSE)*VLOOKUP(AZ$1,CS_RATE,9,FALSE))/((1+Discount_Rate)^(AZ$1-1)),IF(VLOOKUP($A111,input,2,FALSE)="C",VLOOKUP($A111,input,6,FALSE)*VLOOKUP(AZ$1,CS_RATE,7,FALSE)/((1+Discount_Rate)^(AZ$1-1)),0)))</f>
        <v>5.1699921890997169</v>
      </c>
      <c r="BA111" s="176">
        <f t="shared" si="618"/>
        <v>4.9245090593960095</v>
      </c>
      <c r="BB111" s="176">
        <f t="shared" si="618"/>
        <v>4.6945234056438316</v>
      </c>
      <c r="BC111" s="176">
        <f t="shared" si="618"/>
        <v>4.4746501493660658</v>
      </c>
      <c r="BD111" s="176">
        <f t="shared" si="618"/>
        <v>4.2623550057064286</v>
      </c>
      <c r="BE111" s="176">
        <f t="shared" si="618"/>
        <v>4.0593551788773636</v>
      </c>
      <c r="BF111" s="176">
        <f t="shared" si="618"/>
        <v>3.8672809246244442</v>
      </c>
      <c r="BG111" s="176">
        <f t="shared" si="618"/>
        <v>3.6829368215951432</v>
      </c>
      <c r="BH111" s="176">
        <f t="shared" si="618"/>
        <v>3.5072065967631372</v>
      </c>
      <c r="BI111" s="176">
        <f t="shared" si="618"/>
        <v>3.339728703355608</v>
      </c>
      <c r="BJ111" s="176">
        <f t="shared" ref="BJ111:BY130" si="619">IF(BJ$1&gt;VLOOKUP($A111,input,7,FALSE),0,IF(VLOOKUP($A111,input,2,FALSE)="R",(VLOOKUP($A111,input,6,FALSE)*VLOOKUP(BJ$1,CS_RATE,9,FALSE))/((1+Discount_Rate)^(BJ$1-1)),IF(VLOOKUP($A111,input,2,FALSE)="C",VLOOKUP($A111,input,6,FALSE)*VLOOKUP(BJ$1,CS_RATE,7,FALSE)/((1+Discount_Rate)^(BJ$1-1)),0)))</f>
        <v>3.1805162395633402</v>
      </c>
      <c r="BK111" s="176">
        <f t="shared" si="619"/>
        <v>3.0288937960626412</v>
      </c>
      <c r="BL111" s="176">
        <f t="shared" si="619"/>
        <v>2.8847355960519234</v>
      </c>
      <c r="BM111" s="176">
        <f t="shared" si="619"/>
        <v>2.7474385103719041</v>
      </c>
      <c r="BN111" s="176">
        <f t="shared" si="619"/>
        <v>2.6166759888169397</v>
      </c>
      <c r="BO111" s="176">
        <f t="shared" si="619"/>
        <v>0</v>
      </c>
      <c r="BP111" s="176">
        <f t="shared" si="619"/>
        <v>0</v>
      </c>
      <c r="BQ111" s="176">
        <f t="shared" si="619"/>
        <v>0</v>
      </c>
      <c r="BR111" s="176">
        <f t="shared" si="619"/>
        <v>0</v>
      </c>
      <c r="BS111" s="176">
        <f t="shared" si="619"/>
        <v>0</v>
      </c>
      <c r="BT111" s="176">
        <f t="shared" ref="BT111:CH130" si="620">IF(BT$1&gt;VLOOKUP($A111,input,7,FALSE),0,IF(VLOOKUP($A111,input,2,FALSE)="R",(VLOOKUP($A111,input,6,FALSE)*VLOOKUP(BT$1,CS_RATE,9,FALSE))/((1+Discount_Rate)^(BT$1-1)),IF(VLOOKUP($A111,input,2,FALSE)="C",VLOOKUP($A111,input,6,FALSE)*VLOOKUP(BT$1,CS_RATE,7,FALSE)/((1+Discount_Rate)^(BT$1-1)),0)))</f>
        <v>0</v>
      </c>
      <c r="BU111" s="176">
        <f t="shared" si="620"/>
        <v>0</v>
      </c>
      <c r="BV111" s="176">
        <f t="shared" si="620"/>
        <v>0</v>
      </c>
      <c r="BW111" s="176">
        <f t="shared" si="620"/>
        <v>0</v>
      </c>
      <c r="BX111" s="176">
        <f t="shared" si="620"/>
        <v>0</v>
      </c>
      <c r="BY111" s="176">
        <f t="shared" si="620"/>
        <v>0</v>
      </c>
      <c r="BZ111" s="176">
        <f t="shared" si="620"/>
        <v>0</v>
      </c>
      <c r="CA111" s="176">
        <f t="shared" si="620"/>
        <v>0</v>
      </c>
      <c r="CB111" s="176">
        <f t="shared" si="620"/>
        <v>0</v>
      </c>
      <c r="CC111" s="176">
        <f t="shared" si="620"/>
        <v>0</v>
      </c>
      <c r="CD111" s="176">
        <f t="shared" si="620"/>
        <v>0</v>
      </c>
      <c r="CE111" s="176">
        <f t="shared" si="620"/>
        <v>0</v>
      </c>
      <c r="CF111" s="176">
        <f t="shared" si="620"/>
        <v>0</v>
      </c>
      <c r="CG111" s="176">
        <f t="shared" si="620"/>
        <v>0</v>
      </c>
      <c r="CH111" s="176">
        <f t="shared" si="620"/>
        <v>0</v>
      </c>
      <c r="CJ111" s="176">
        <v>0</v>
      </c>
      <c r="CK111" s="176">
        <f t="shared" ref="CK111:CT130" si="621">IF(CK$1-1&gt;VLOOKUP($A111,input,7,FALSE),0,IF(VLOOKUP($A111,input,2,FALSE)="R",(VLOOKUP($A111,input,19,FALSE)*VLOOKUP(CK$1,CS_RATE,8,FALSE))/((1+Discount_Rate)^(CK$1-1)),IF(VLOOKUP($A111,input,2,FALSE)="C",VLOOKUP($A111,input,19,FALSE)*VLOOKUP(CK$1,CS_RATE,6,FALSE)/((1+Discount_Rate)^(CK$1-1)),0)))</f>
        <v>0</v>
      </c>
      <c r="CL111" s="176">
        <f t="shared" si="621"/>
        <v>0</v>
      </c>
      <c r="CM111" s="176">
        <f t="shared" si="621"/>
        <v>0</v>
      </c>
      <c r="CN111" s="176">
        <f t="shared" si="621"/>
        <v>0</v>
      </c>
      <c r="CO111" s="176">
        <f t="shared" si="621"/>
        <v>0</v>
      </c>
      <c r="CP111" s="176">
        <f t="shared" si="621"/>
        <v>0</v>
      </c>
      <c r="CQ111" s="176">
        <f t="shared" si="621"/>
        <v>0</v>
      </c>
      <c r="CR111" s="176">
        <f t="shared" si="621"/>
        <v>0</v>
      </c>
      <c r="CS111" s="176">
        <f t="shared" si="621"/>
        <v>0</v>
      </c>
      <c r="CT111" s="176">
        <f t="shared" si="621"/>
        <v>0</v>
      </c>
      <c r="CU111" s="176">
        <f t="shared" ref="CU111:DJ130" si="622">IF(CU$1-1&gt;VLOOKUP($A111,input,7,FALSE),0,IF(VLOOKUP($A111,input,2,FALSE)="R",(VLOOKUP($A111,input,19,FALSE)*VLOOKUP(CU$1,CS_RATE,8,FALSE))/((1+Discount_Rate)^(CU$1-1)),IF(VLOOKUP($A111,input,2,FALSE)="C",VLOOKUP($A111,input,19,FALSE)*VLOOKUP(CU$1,CS_RATE,6,FALSE)/((1+Discount_Rate)^(CU$1-1)),0)))</f>
        <v>0</v>
      </c>
      <c r="CV111" s="176">
        <f t="shared" si="622"/>
        <v>0</v>
      </c>
      <c r="CW111" s="176">
        <f t="shared" si="622"/>
        <v>0</v>
      </c>
      <c r="CX111" s="176">
        <f t="shared" si="622"/>
        <v>0</v>
      </c>
      <c r="CY111" s="176">
        <f t="shared" si="622"/>
        <v>0</v>
      </c>
      <c r="CZ111" s="176">
        <f t="shared" si="622"/>
        <v>0</v>
      </c>
      <c r="DA111" s="176">
        <f t="shared" si="622"/>
        <v>0</v>
      </c>
      <c r="DB111" s="176">
        <f t="shared" si="622"/>
        <v>0</v>
      </c>
      <c r="DC111" s="176">
        <f t="shared" si="622"/>
        <v>0</v>
      </c>
      <c r="DD111" s="176">
        <f t="shared" si="622"/>
        <v>0</v>
      </c>
      <c r="DE111" s="176">
        <f t="shared" ref="DE111:DS130" si="623">IF(DE$1-1&gt;VLOOKUP($A111,input,7,FALSE),0,IF(VLOOKUP($A111,input,2,FALSE)="R",(VLOOKUP($A111,input,19,FALSE)*VLOOKUP(DE$1,CS_RATE,8,FALSE))/((1+Discount_Rate)^(DE$1-1)),IF(VLOOKUP($A111,input,2,FALSE)="C",VLOOKUP($A111,input,19,FALSE)*VLOOKUP(DE$1,CS_RATE,6,FALSE)/((1+Discount_Rate)^(DE$1-1)),0)))</f>
        <v>0</v>
      </c>
      <c r="DF111" s="176">
        <f t="shared" si="623"/>
        <v>0</v>
      </c>
      <c r="DG111" s="176">
        <f t="shared" si="623"/>
        <v>0</v>
      </c>
      <c r="DH111" s="176">
        <f t="shared" si="623"/>
        <v>0</v>
      </c>
      <c r="DI111" s="176">
        <f t="shared" si="623"/>
        <v>0</v>
      </c>
      <c r="DJ111" s="176">
        <f t="shared" si="623"/>
        <v>0</v>
      </c>
      <c r="DK111" s="176">
        <f t="shared" si="623"/>
        <v>0</v>
      </c>
      <c r="DL111" s="176">
        <f t="shared" si="623"/>
        <v>0</v>
      </c>
      <c r="DM111" s="176">
        <f t="shared" si="623"/>
        <v>0</v>
      </c>
      <c r="DN111" s="176">
        <f t="shared" si="623"/>
        <v>0</v>
      </c>
      <c r="DO111" s="176">
        <f t="shared" si="623"/>
        <v>0</v>
      </c>
      <c r="DP111" s="176">
        <f t="shared" si="623"/>
        <v>0</v>
      </c>
      <c r="DQ111" s="176">
        <f t="shared" si="623"/>
        <v>0</v>
      </c>
      <c r="DR111" s="176">
        <f t="shared" si="623"/>
        <v>0</v>
      </c>
      <c r="DS111" s="176">
        <f t="shared" si="623"/>
        <v>0</v>
      </c>
      <c r="DT111" s="187"/>
      <c r="DU111" s="176">
        <v>0</v>
      </c>
      <c r="DV111" s="176">
        <f t="shared" ref="DV111:EE130" si="624">IF(DV$1-1&gt;VLOOKUP($A111,input,7,FALSE),0,IF(VLOOKUP($A111,input,2,FALSE)="R",(VLOOKUP($A111,input,20,FALSE)*VLOOKUP(DV$1,CS_RATE,9,FALSE))/((1+Discount_Rate)^(DV$1-1)),IF(VLOOKUP($A111,input,2,FALSE)="C",VLOOKUP($A111,input,20,FALSE)*VLOOKUP(DV$1,CS_RATE,7,FALSE)/((1+Discount_Rate)^(DV$1-1)),0)))</f>
        <v>4.9245090593960095</v>
      </c>
      <c r="DW111" s="176">
        <f t="shared" si="624"/>
        <v>4.6945234056438316</v>
      </c>
      <c r="DX111" s="176">
        <f t="shared" si="624"/>
        <v>4.4746501493660658</v>
      </c>
      <c r="DY111" s="176">
        <f t="shared" si="624"/>
        <v>4.2623550057064286</v>
      </c>
      <c r="DZ111" s="176">
        <f t="shared" si="624"/>
        <v>4.0593551788773636</v>
      </c>
      <c r="EA111" s="176">
        <f t="shared" si="624"/>
        <v>3.8672809246244442</v>
      </c>
      <c r="EB111" s="176">
        <f t="shared" si="624"/>
        <v>3.6829368215951432</v>
      </c>
      <c r="EC111" s="176">
        <f t="shared" si="624"/>
        <v>3.5072065967631372</v>
      </c>
      <c r="ED111" s="176">
        <f t="shared" si="624"/>
        <v>3.339728703355608</v>
      </c>
      <c r="EE111" s="176">
        <f t="shared" si="624"/>
        <v>3.1805162395633402</v>
      </c>
      <c r="EF111" s="176">
        <f t="shared" ref="EF111:EU130" si="625">IF(EF$1-1&gt;VLOOKUP($A111,input,7,FALSE),0,IF(VLOOKUP($A111,input,2,FALSE)="R",(VLOOKUP($A111,input,20,FALSE)*VLOOKUP(EF$1,CS_RATE,9,FALSE))/((1+Discount_Rate)^(EF$1-1)),IF(VLOOKUP($A111,input,2,FALSE)="C",VLOOKUP($A111,input,20,FALSE)*VLOOKUP(EF$1,CS_RATE,7,FALSE)/((1+Discount_Rate)^(EF$1-1)),0)))</f>
        <v>3.0288937960626412</v>
      </c>
      <c r="EG111" s="176">
        <f t="shared" si="625"/>
        <v>2.8847355960519234</v>
      </c>
      <c r="EH111" s="176">
        <f t="shared" si="625"/>
        <v>2.7474385103719041</v>
      </c>
      <c r="EI111" s="176">
        <f t="shared" si="625"/>
        <v>2.6166759888169397</v>
      </c>
      <c r="EJ111" s="176">
        <f t="shared" si="625"/>
        <v>2.4921370231227744</v>
      </c>
      <c r="EK111" s="176">
        <f t="shared" si="625"/>
        <v>0</v>
      </c>
      <c r="EL111" s="176">
        <f t="shared" si="625"/>
        <v>0</v>
      </c>
      <c r="EM111" s="176">
        <f t="shared" si="625"/>
        <v>0</v>
      </c>
      <c r="EN111" s="176">
        <f t="shared" si="625"/>
        <v>0</v>
      </c>
      <c r="EO111" s="176">
        <f t="shared" si="625"/>
        <v>0</v>
      </c>
      <c r="EP111" s="176">
        <f t="shared" ref="EP111:FD130" si="626">IF(EP$1-1&gt;VLOOKUP($A111,input,7,FALSE),0,IF(VLOOKUP($A111,input,2,FALSE)="R",(VLOOKUP($A111,input,20,FALSE)*VLOOKUP(EP$1,CS_RATE,9,FALSE))/((1+Discount_Rate)^(EP$1-1)),IF(VLOOKUP($A111,input,2,FALSE)="C",VLOOKUP($A111,input,20,FALSE)*VLOOKUP(EP$1,CS_RATE,7,FALSE)/((1+Discount_Rate)^(EP$1-1)),0)))</f>
        <v>0</v>
      </c>
      <c r="EQ111" s="176">
        <f t="shared" si="626"/>
        <v>0</v>
      </c>
      <c r="ER111" s="176">
        <f t="shared" si="626"/>
        <v>0</v>
      </c>
      <c r="ES111" s="176">
        <f t="shared" si="626"/>
        <v>0</v>
      </c>
      <c r="ET111" s="176">
        <f t="shared" si="626"/>
        <v>0</v>
      </c>
      <c r="EU111" s="176">
        <f t="shared" si="626"/>
        <v>0</v>
      </c>
      <c r="EV111" s="176">
        <f t="shared" si="626"/>
        <v>0</v>
      </c>
      <c r="EW111" s="176">
        <f t="shared" si="626"/>
        <v>0</v>
      </c>
      <c r="EX111" s="176">
        <f t="shared" si="626"/>
        <v>0</v>
      </c>
      <c r="EY111" s="176">
        <f t="shared" si="626"/>
        <v>0</v>
      </c>
      <c r="EZ111" s="176">
        <f t="shared" si="626"/>
        <v>0</v>
      </c>
      <c r="FA111" s="176">
        <f t="shared" si="626"/>
        <v>0</v>
      </c>
      <c r="FB111" s="176">
        <f t="shared" si="626"/>
        <v>0</v>
      </c>
      <c r="FC111" s="176">
        <f t="shared" si="626"/>
        <v>0</v>
      </c>
      <c r="FD111" s="176">
        <f t="shared" si="626"/>
        <v>0</v>
      </c>
      <c r="FF111" s="176">
        <v>0</v>
      </c>
      <c r="FG111" s="176">
        <v>0</v>
      </c>
      <c r="FH111" s="176">
        <f t="shared" ref="FH111:FQ130" si="627">IF(FH$1-2&gt;VLOOKUP($A111,input,7,FALSE),0,IF(VLOOKUP($A111,input,2,FALSE)="R",(VLOOKUP($A111,input,33,FALSE)*VLOOKUP(FH$1,CS_RATE,8,FALSE))/((1+Discount_Rate)^(FH$1-1)),IF(VLOOKUP($A111,input,2,FALSE)="C",VLOOKUP($A111,input,33,FALSE)*VLOOKUP(FH$1,CS_RATE,6,FALSE)/((1+Discount_Rate)^(FH$1-1)),0)))</f>
        <v>0</v>
      </c>
      <c r="FI111" s="176">
        <f t="shared" si="627"/>
        <v>0</v>
      </c>
      <c r="FJ111" s="176">
        <f t="shared" si="627"/>
        <v>0</v>
      </c>
      <c r="FK111" s="176">
        <f t="shared" si="627"/>
        <v>0</v>
      </c>
      <c r="FL111" s="176">
        <f t="shared" si="627"/>
        <v>0</v>
      </c>
      <c r="FM111" s="176">
        <f t="shared" si="627"/>
        <v>0</v>
      </c>
      <c r="FN111" s="176">
        <f t="shared" si="627"/>
        <v>0</v>
      </c>
      <c r="FO111" s="176">
        <f t="shared" si="627"/>
        <v>0</v>
      </c>
      <c r="FP111" s="176">
        <f t="shared" si="627"/>
        <v>0</v>
      </c>
      <c r="FQ111" s="176">
        <f t="shared" si="627"/>
        <v>0</v>
      </c>
      <c r="FR111" s="176">
        <f t="shared" ref="FR111:GG130" si="628">IF(FR$1-2&gt;VLOOKUP($A111,input,7,FALSE),0,IF(VLOOKUP($A111,input,2,FALSE)="R",(VLOOKUP($A111,input,33,FALSE)*VLOOKUP(FR$1,CS_RATE,8,FALSE))/((1+Discount_Rate)^(FR$1-1)),IF(VLOOKUP($A111,input,2,FALSE)="C",VLOOKUP($A111,input,33,FALSE)*VLOOKUP(FR$1,CS_RATE,6,FALSE)/((1+Discount_Rate)^(FR$1-1)),0)))</f>
        <v>0</v>
      </c>
      <c r="FS111" s="176">
        <f t="shared" si="628"/>
        <v>0</v>
      </c>
      <c r="FT111" s="176">
        <f t="shared" si="628"/>
        <v>0</v>
      </c>
      <c r="FU111" s="176">
        <f t="shared" si="628"/>
        <v>0</v>
      </c>
      <c r="FV111" s="176">
        <f t="shared" si="628"/>
        <v>0</v>
      </c>
      <c r="FW111" s="176">
        <f t="shared" si="628"/>
        <v>0</v>
      </c>
      <c r="FX111" s="176">
        <f t="shared" si="628"/>
        <v>0</v>
      </c>
      <c r="FY111" s="176">
        <f t="shared" si="628"/>
        <v>0</v>
      </c>
      <c r="FZ111" s="176">
        <f t="shared" si="628"/>
        <v>0</v>
      </c>
      <c r="GA111" s="176">
        <f t="shared" si="628"/>
        <v>0</v>
      </c>
      <c r="GB111" s="176">
        <f t="shared" ref="GB111:GP130" si="629">IF(GB$1-2&gt;VLOOKUP($A111,input,7,FALSE),0,IF(VLOOKUP($A111,input,2,FALSE)="R",(VLOOKUP($A111,input,33,FALSE)*VLOOKUP(GB$1,CS_RATE,8,FALSE))/((1+Discount_Rate)^(GB$1-1)),IF(VLOOKUP($A111,input,2,FALSE)="C",VLOOKUP($A111,input,33,FALSE)*VLOOKUP(GB$1,CS_RATE,6,FALSE)/((1+Discount_Rate)^(GB$1-1)),0)))</f>
        <v>0</v>
      </c>
      <c r="GC111" s="176">
        <f t="shared" si="629"/>
        <v>0</v>
      </c>
      <c r="GD111" s="176">
        <f t="shared" si="629"/>
        <v>0</v>
      </c>
      <c r="GE111" s="176">
        <f t="shared" si="629"/>
        <v>0</v>
      </c>
      <c r="GF111" s="176">
        <f t="shared" si="629"/>
        <v>0</v>
      </c>
      <c r="GG111" s="176">
        <f t="shared" si="629"/>
        <v>0</v>
      </c>
      <c r="GH111" s="176">
        <f t="shared" si="629"/>
        <v>0</v>
      </c>
      <c r="GI111" s="176">
        <f t="shared" si="629"/>
        <v>0</v>
      </c>
      <c r="GJ111" s="176">
        <f t="shared" si="629"/>
        <v>0</v>
      </c>
      <c r="GK111" s="176">
        <f t="shared" si="629"/>
        <v>0</v>
      </c>
      <c r="GL111" s="176">
        <f t="shared" si="629"/>
        <v>0</v>
      </c>
      <c r="GM111" s="176">
        <f t="shared" si="629"/>
        <v>0</v>
      </c>
      <c r="GN111" s="176">
        <f t="shared" si="629"/>
        <v>0</v>
      </c>
      <c r="GO111" s="176">
        <f t="shared" si="629"/>
        <v>0</v>
      </c>
      <c r="GP111" s="176">
        <f t="shared" si="629"/>
        <v>0</v>
      </c>
      <c r="GQ111" s="187"/>
      <c r="GR111" s="176">
        <v>0</v>
      </c>
      <c r="GS111" s="176">
        <v>0</v>
      </c>
      <c r="GT111" s="176">
        <f t="shared" ref="GT111:HC130" si="630">IF(GT$1-2&gt;VLOOKUP($A111,input,7,FALSE),0,IF(VLOOKUP($A111,input,2,FALSE)="R",(VLOOKUP($A111,input,34,FALSE)*VLOOKUP(GT$1,CS_RATE,9,FALSE))/((1+Discount_Rate)^(GT$1-1)),IF(VLOOKUP($A111,input,2,FALSE)="C",VLOOKUP($A111,input,34,FALSE)*VLOOKUP(GT$1,CS_RATE,7,FALSE)/((1+Discount_Rate)^(GT$1-1)),0)))</f>
        <v>4.6945234056438316</v>
      </c>
      <c r="GU111" s="176">
        <f t="shared" si="630"/>
        <v>4.4746501493660658</v>
      </c>
      <c r="GV111" s="176">
        <f t="shared" si="630"/>
        <v>4.2623550057064286</v>
      </c>
      <c r="GW111" s="176">
        <f t="shared" si="630"/>
        <v>4.0593551788773636</v>
      </c>
      <c r="GX111" s="176">
        <f t="shared" si="630"/>
        <v>3.8672809246244442</v>
      </c>
      <c r="GY111" s="176">
        <f t="shared" si="630"/>
        <v>3.6829368215951432</v>
      </c>
      <c r="GZ111" s="176">
        <f t="shared" si="630"/>
        <v>3.5072065967631372</v>
      </c>
      <c r="HA111" s="176">
        <f t="shared" si="630"/>
        <v>3.339728703355608</v>
      </c>
      <c r="HB111" s="176">
        <f t="shared" si="630"/>
        <v>3.1805162395633402</v>
      </c>
      <c r="HC111" s="176">
        <f t="shared" si="630"/>
        <v>3.0288937960626412</v>
      </c>
      <c r="HD111" s="176">
        <f t="shared" ref="HD111:HS130" si="631">IF(HD$1-2&gt;VLOOKUP($A111,input,7,FALSE),0,IF(VLOOKUP($A111,input,2,FALSE)="R",(VLOOKUP($A111,input,34,FALSE)*VLOOKUP(HD$1,CS_RATE,9,FALSE))/((1+Discount_Rate)^(HD$1-1)),IF(VLOOKUP($A111,input,2,FALSE)="C",VLOOKUP($A111,input,34,FALSE)*VLOOKUP(HD$1,CS_RATE,7,FALSE)/((1+Discount_Rate)^(HD$1-1)),0)))</f>
        <v>2.8847355960519234</v>
      </c>
      <c r="HE111" s="176">
        <f t="shared" si="631"/>
        <v>2.7474385103719041</v>
      </c>
      <c r="HF111" s="176">
        <f t="shared" si="631"/>
        <v>2.6166759888169397</v>
      </c>
      <c r="HG111" s="176">
        <f t="shared" si="631"/>
        <v>2.4921370231227744</v>
      </c>
      <c r="HH111" s="176">
        <f t="shared" si="631"/>
        <v>2.3735254072581107</v>
      </c>
      <c r="HI111" s="176">
        <f t="shared" si="631"/>
        <v>0</v>
      </c>
      <c r="HJ111" s="176">
        <f t="shared" si="631"/>
        <v>0</v>
      </c>
      <c r="HK111" s="176">
        <f t="shared" si="631"/>
        <v>0</v>
      </c>
      <c r="HL111" s="176">
        <f t="shared" si="631"/>
        <v>0</v>
      </c>
      <c r="HM111" s="176">
        <f t="shared" si="631"/>
        <v>0</v>
      </c>
      <c r="HN111" s="176">
        <f t="shared" ref="HN111:IB130" si="632">IF(HN$1-2&gt;VLOOKUP($A111,input,7,FALSE),0,IF(VLOOKUP($A111,input,2,FALSE)="R",(VLOOKUP($A111,input,34,FALSE)*VLOOKUP(HN$1,CS_RATE,9,FALSE))/((1+Discount_Rate)^(HN$1-1)),IF(VLOOKUP($A111,input,2,FALSE)="C",VLOOKUP($A111,input,34,FALSE)*VLOOKUP(HN$1,CS_RATE,7,FALSE)/((1+Discount_Rate)^(HN$1-1)),0)))</f>
        <v>0</v>
      </c>
      <c r="HO111" s="176">
        <f t="shared" si="632"/>
        <v>0</v>
      </c>
      <c r="HP111" s="176">
        <f t="shared" si="632"/>
        <v>0</v>
      </c>
      <c r="HQ111" s="176">
        <f t="shared" si="632"/>
        <v>0</v>
      </c>
      <c r="HR111" s="176">
        <f t="shared" si="632"/>
        <v>0</v>
      </c>
      <c r="HS111" s="176">
        <f t="shared" si="632"/>
        <v>0</v>
      </c>
      <c r="HT111" s="176">
        <f t="shared" si="632"/>
        <v>0</v>
      </c>
      <c r="HU111" s="176">
        <f t="shared" si="632"/>
        <v>0</v>
      </c>
      <c r="HV111" s="176">
        <f t="shared" si="632"/>
        <v>0</v>
      </c>
      <c r="HW111" s="176">
        <f t="shared" si="632"/>
        <v>0</v>
      </c>
      <c r="HX111" s="176">
        <f t="shared" si="632"/>
        <v>0</v>
      </c>
      <c r="HY111" s="176">
        <f t="shared" si="632"/>
        <v>0</v>
      </c>
      <c r="HZ111" s="176">
        <f t="shared" si="632"/>
        <v>0</v>
      </c>
      <c r="IA111" s="176">
        <f t="shared" si="632"/>
        <v>0</v>
      </c>
      <c r="IB111" s="176">
        <f t="shared" si="632"/>
        <v>0</v>
      </c>
      <c r="IC111" s="176"/>
      <c r="ID111" s="176"/>
    </row>
    <row r="112" spans="1:238" s="144" customFormat="1">
      <c r="A112" s="185" t="s">
        <v>160</v>
      </c>
      <c r="B112" s="226">
        <f t="shared" ref="B112:B118" si="633">SUM(P112:AX112)*VLOOKUP($A112,input,12,FALSE)</f>
        <v>0</v>
      </c>
      <c r="C112" s="329">
        <f t="shared" ref="C112:C118" si="634">SUM(AZ112:CH112)*VLOOKUP($A112,input,12,FALSE)</f>
        <v>23568.091834327082</v>
      </c>
      <c r="D112" s="226">
        <f>SUM(B112:C112)</f>
        <v>23568.091834327082</v>
      </c>
      <c r="E112" s="227">
        <f t="shared" si="477"/>
        <v>0</v>
      </c>
      <c r="F112" s="228">
        <f t="shared" si="478"/>
        <v>0</v>
      </c>
      <c r="G112" s="227">
        <f t="shared" si="479"/>
        <v>0</v>
      </c>
      <c r="H112" s="228">
        <f t="shared" si="480"/>
        <v>0</v>
      </c>
      <c r="I112" s="227">
        <f>B112+E112+G112</f>
        <v>0</v>
      </c>
      <c r="J112" s="176">
        <f>C112+F112+H112</f>
        <v>23568.091834327082</v>
      </c>
      <c r="K112" s="228">
        <f>SUM(I112:J112)</f>
        <v>23568.091834327082</v>
      </c>
      <c r="L112" s="227">
        <f t="shared" si="481"/>
        <v>0</v>
      </c>
      <c r="M112" s="176">
        <f t="shared" si="482"/>
        <v>18854.473467461667</v>
      </c>
      <c r="N112" s="228">
        <f>SUM(L112:M112)</f>
        <v>18854.473467461667</v>
      </c>
      <c r="O112" s="330"/>
      <c r="P112" s="176">
        <f t="shared" si="615"/>
        <v>0</v>
      </c>
      <c r="Q112" s="176">
        <f t="shared" si="615"/>
        <v>0</v>
      </c>
      <c r="R112" s="176">
        <f t="shared" si="615"/>
        <v>0</v>
      </c>
      <c r="S112" s="176">
        <f t="shared" si="615"/>
        <v>0</v>
      </c>
      <c r="T112" s="176">
        <f t="shared" si="615"/>
        <v>0</v>
      </c>
      <c r="U112" s="176">
        <f t="shared" si="615"/>
        <v>0</v>
      </c>
      <c r="V112" s="176">
        <f t="shared" si="615"/>
        <v>0</v>
      </c>
      <c r="W112" s="176">
        <f t="shared" si="615"/>
        <v>0</v>
      </c>
      <c r="X112" s="176">
        <f t="shared" si="615"/>
        <v>0</v>
      </c>
      <c r="Y112" s="176">
        <f t="shared" si="615"/>
        <v>0</v>
      </c>
      <c r="Z112" s="176">
        <f t="shared" si="616"/>
        <v>0</v>
      </c>
      <c r="AA112" s="176">
        <f t="shared" si="616"/>
        <v>0</v>
      </c>
      <c r="AB112" s="176">
        <f t="shared" si="616"/>
        <v>0</v>
      </c>
      <c r="AC112" s="176">
        <f t="shared" si="616"/>
        <v>0</v>
      </c>
      <c r="AD112" s="176">
        <f t="shared" si="616"/>
        <v>0</v>
      </c>
      <c r="AE112" s="176">
        <f t="shared" si="616"/>
        <v>0</v>
      </c>
      <c r="AF112" s="176">
        <f t="shared" si="616"/>
        <v>0</v>
      </c>
      <c r="AG112" s="176">
        <f t="shared" si="616"/>
        <v>0</v>
      </c>
      <c r="AH112" s="176">
        <f t="shared" si="616"/>
        <v>0</v>
      </c>
      <c r="AI112" s="176">
        <f t="shared" si="616"/>
        <v>0</v>
      </c>
      <c r="AJ112" s="176">
        <f t="shared" si="617"/>
        <v>0</v>
      </c>
      <c r="AK112" s="176">
        <f t="shared" si="617"/>
        <v>0</v>
      </c>
      <c r="AL112" s="176">
        <f t="shared" si="617"/>
        <v>0</v>
      </c>
      <c r="AM112" s="176">
        <f t="shared" si="617"/>
        <v>0</v>
      </c>
      <c r="AN112" s="176">
        <f t="shared" si="617"/>
        <v>0</v>
      </c>
      <c r="AO112" s="176">
        <f t="shared" si="617"/>
        <v>0</v>
      </c>
      <c r="AP112" s="176">
        <f t="shared" si="617"/>
        <v>0</v>
      </c>
      <c r="AQ112" s="176">
        <f t="shared" si="617"/>
        <v>0</v>
      </c>
      <c r="AR112" s="176">
        <f t="shared" si="617"/>
        <v>0</v>
      </c>
      <c r="AS112" s="176">
        <f t="shared" si="617"/>
        <v>0</v>
      </c>
      <c r="AT112" s="176">
        <f t="shared" si="617"/>
        <v>0</v>
      </c>
      <c r="AU112" s="176">
        <f t="shared" si="617"/>
        <v>0</v>
      </c>
      <c r="AV112" s="176">
        <f t="shared" si="617"/>
        <v>0</v>
      </c>
      <c r="AW112" s="176">
        <f t="shared" si="617"/>
        <v>0</v>
      </c>
      <c r="AX112" s="176">
        <f t="shared" si="617"/>
        <v>0</v>
      </c>
      <c r="AY112" s="187"/>
      <c r="AZ112" s="176">
        <f t="shared" si="618"/>
        <v>8.0076570748461778E-2</v>
      </c>
      <c r="BA112" s="176">
        <f t="shared" si="618"/>
        <v>7.6274350844780292E-2</v>
      </c>
      <c r="BB112" s="176">
        <f t="shared" si="618"/>
        <v>7.2712167034784156E-2</v>
      </c>
      <c r="BC112" s="176">
        <f t="shared" si="618"/>
        <v>6.9306611336045834E-2</v>
      </c>
      <c r="BD112" s="176">
        <f t="shared" si="618"/>
        <v>6.6018430915452953E-2</v>
      </c>
      <c r="BE112" s="176">
        <f t="shared" si="618"/>
        <v>6.2874223071333599E-2</v>
      </c>
      <c r="BF112" s="176">
        <f t="shared" si="618"/>
        <v>5.9899238381401161E-2</v>
      </c>
      <c r="BG112" s="176">
        <f t="shared" si="618"/>
        <v>5.7043983853278163E-2</v>
      </c>
      <c r="BH112" s="176">
        <f t="shared" si="618"/>
        <v>5.4322147288211005E-2</v>
      </c>
      <c r="BI112" s="176">
        <f t="shared" si="618"/>
        <v>5.1728128788816184E-2</v>
      </c>
      <c r="BJ112" s="176">
        <f t="shared" si="619"/>
        <v>4.9262131229326919E-2</v>
      </c>
      <c r="BK112" s="176">
        <f t="shared" si="619"/>
        <v>4.6913693382624362E-2</v>
      </c>
      <c r="BL112" s="176">
        <f t="shared" si="619"/>
        <v>4.4680867126819263E-2</v>
      </c>
      <c r="BM112" s="176">
        <f t="shared" si="619"/>
        <v>4.2554310762151298E-2</v>
      </c>
      <c r="BN112" s="176">
        <f t="shared" si="619"/>
        <v>4.0528966443330039E-2</v>
      </c>
      <c r="BO112" s="176">
        <f t="shared" si="619"/>
        <v>3.8600017049871545E-2</v>
      </c>
      <c r="BP112" s="176">
        <f t="shared" si="619"/>
        <v>3.6762874728960213E-2</v>
      </c>
      <c r="BQ112" s="176">
        <f t="shared" si="619"/>
        <v>3.5013169983605444E-2</v>
      </c>
      <c r="BR112" s="176">
        <f t="shared" si="619"/>
        <v>3.3346741280140452E-2</v>
      </c>
      <c r="BS112" s="176">
        <f t="shared" si="619"/>
        <v>3.1759625150345083E-2</v>
      </c>
      <c r="BT112" s="176">
        <f t="shared" si="620"/>
        <v>3.024804676465177E-2</v>
      </c>
      <c r="BU112" s="176">
        <f t="shared" si="620"/>
        <v>2.8808410954013385E-2</v>
      </c>
      <c r="BV112" s="176">
        <f t="shared" si="620"/>
        <v>2.7437293659079445E-2</v>
      </c>
      <c r="BW112" s="176">
        <f t="shared" si="620"/>
        <v>2.6131433786343066E-2</v>
      </c>
      <c r="BX112" s="176">
        <f t="shared" si="620"/>
        <v>2.4887725451889286E-2</v>
      </c>
      <c r="BY112" s="176">
        <f t="shared" si="620"/>
        <v>2.370321059429701E-2</v>
      </c>
      <c r="BZ112" s="176">
        <f t="shared" si="620"/>
        <v>2.257507193912504E-2</v>
      </c>
      <c r="CA112" s="176">
        <f t="shared" si="620"/>
        <v>2.1500626298248754E-2</v>
      </c>
      <c r="CB112" s="176">
        <f t="shared" si="620"/>
        <v>2.0477318188110404E-2</v>
      </c>
      <c r="CC112" s="176">
        <f t="shared" si="620"/>
        <v>1.9502713751704582E-2</v>
      </c>
      <c r="CD112" s="176">
        <f t="shared" si="620"/>
        <v>0</v>
      </c>
      <c r="CE112" s="176">
        <f t="shared" si="620"/>
        <v>0</v>
      </c>
      <c r="CF112" s="176">
        <f t="shared" si="620"/>
        <v>0</v>
      </c>
      <c r="CG112" s="176">
        <f t="shared" si="620"/>
        <v>0</v>
      </c>
      <c r="CH112" s="176">
        <f t="shared" si="620"/>
        <v>0</v>
      </c>
      <c r="CJ112" s="176">
        <v>0</v>
      </c>
      <c r="CK112" s="176">
        <f t="shared" si="621"/>
        <v>0</v>
      </c>
      <c r="CL112" s="176">
        <f t="shared" si="621"/>
        <v>0</v>
      </c>
      <c r="CM112" s="176">
        <f t="shared" si="621"/>
        <v>0</v>
      </c>
      <c r="CN112" s="176">
        <f t="shared" si="621"/>
        <v>0</v>
      </c>
      <c r="CO112" s="176">
        <f t="shared" si="621"/>
        <v>0</v>
      </c>
      <c r="CP112" s="176">
        <f t="shared" si="621"/>
        <v>0</v>
      </c>
      <c r="CQ112" s="176">
        <f t="shared" si="621"/>
        <v>0</v>
      </c>
      <c r="CR112" s="176">
        <f t="shared" si="621"/>
        <v>0</v>
      </c>
      <c r="CS112" s="176">
        <f t="shared" si="621"/>
        <v>0</v>
      </c>
      <c r="CT112" s="176">
        <f t="shared" si="621"/>
        <v>0</v>
      </c>
      <c r="CU112" s="176">
        <f t="shared" si="622"/>
        <v>0</v>
      </c>
      <c r="CV112" s="176">
        <f t="shared" si="622"/>
        <v>0</v>
      </c>
      <c r="CW112" s="176">
        <f t="shared" si="622"/>
        <v>0</v>
      </c>
      <c r="CX112" s="176">
        <f t="shared" si="622"/>
        <v>0</v>
      </c>
      <c r="CY112" s="176">
        <f t="shared" si="622"/>
        <v>0</v>
      </c>
      <c r="CZ112" s="176">
        <f t="shared" si="622"/>
        <v>0</v>
      </c>
      <c r="DA112" s="176">
        <f t="shared" si="622"/>
        <v>0</v>
      </c>
      <c r="DB112" s="176">
        <f t="shared" si="622"/>
        <v>0</v>
      </c>
      <c r="DC112" s="176">
        <f t="shared" si="622"/>
        <v>0</v>
      </c>
      <c r="DD112" s="176">
        <f t="shared" si="622"/>
        <v>0</v>
      </c>
      <c r="DE112" s="176">
        <f t="shared" si="623"/>
        <v>0</v>
      </c>
      <c r="DF112" s="176">
        <f t="shared" si="623"/>
        <v>0</v>
      </c>
      <c r="DG112" s="176">
        <f t="shared" si="623"/>
        <v>0</v>
      </c>
      <c r="DH112" s="176">
        <f t="shared" si="623"/>
        <v>0</v>
      </c>
      <c r="DI112" s="176">
        <f t="shared" si="623"/>
        <v>0</v>
      </c>
      <c r="DJ112" s="176">
        <f t="shared" si="623"/>
        <v>0</v>
      </c>
      <c r="DK112" s="176">
        <f t="shared" si="623"/>
        <v>0</v>
      </c>
      <c r="DL112" s="176">
        <f t="shared" si="623"/>
        <v>0</v>
      </c>
      <c r="DM112" s="176">
        <f t="shared" si="623"/>
        <v>0</v>
      </c>
      <c r="DN112" s="176">
        <f t="shared" si="623"/>
        <v>0</v>
      </c>
      <c r="DO112" s="176">
        <f t="shared" si="623"/>
        <v>0</v>
      </c>
      <c r="DP112" s="176">
        <f t="shared" si="623"/>
        <v>0</v>
      </c>
      <c r="DQ112" s="176">
        <f t="shared" si="623"/>
        <v>0</v>
      </c>
      <c r="DR112" s="176">
        <f t="shared" si="623"/>
        <v>0</v>
      </c>
      <c r="DS112" s="176">
        <f t="shared" si="623"/>
        <v>0</v>
      </c>
      <c r="DT112" s="187"/>
      <c r="DU112" s="176">
        <v>0</v>
      </c>
      <c r="DV112" s="176">
        <f t="shared" si="624"/>
        <v>7.6274350844780292E-2</v>
      </c>
      <c r="DW112" s="176">
        <f t="shared" si="624"/>
        <v>7.2712167034784156E-2</v>
      </c>
      <c r="DX112" s="176">
        <f t="shared" si="624"/>
        <v>6.9306611336045834E-2</v>
      </c>
      <c r="DY112" s="176">
        <f t="shared" si="624"/>
        <v>6.6018430915452953E-2</v>
      </c>
      <c r="DZ112" s="176">
        <f t="shared" si="624"/>
        <v>6.2874223071333599E-2</v>
      </c>
      <c r="EA112" s="176">
        <f t="shared" si="624"/>
        <v>5.9899238381401161E-2</v>
      </c>
      <c r="EB112" s="176">
        <f t="shared" si="624"/>
        <v>5.7043983853278163E-2</v>
      </c>
      <c r="EC112" s="176">
        <f t="shared" si="624"/>
        <v>5.4322147288211005E-2</v>
      </c>
      <c r="ED112" s="176">
        <f t="shared" si="624"/>
        <v>5.1728128788816184E-2</v>
      </c>
      <c r="EE112" s="176">
        <f t="shared" si="624"/>
        <v>4.9262131229326919E-2</v>
      </c>
      <c r="EF112" s="176">
        <f t="shared" si="625"/>
        <v>4.6913693382624362E-2</v>
      </c>
      <c r="EG112" s="176">
        <f t="shared" si="625"/>
        <v>4.4680867126819263E-2</v>
      </c>
      <c r="EH112" s="176">
        <f t="shared" si="625"/>
        <v>4.2554310762151298E-2</v>
      </c>
      <c r="EI112" s="176">
        <f t="shared" si="625"/>
        <v>4.0528966443330039E-2</v>
      </c>
      <c r="EJ112" s="176">
        <f t="shared" si="625"/>
        <v>3.8600017049871545E-2</v>
      </c>
      <c r="EK112" s="176">
        <f t="shared" si="625"/>
        <v>3.6762874728960213E-2</v>
      </c>
      <c r="EL112" s="176">
        <f t="shared" si="625"/>
        <v>3.5013169983605444E-2</v>
      </c>
      <c r="EM112" s="176">
        <f t="shared" si="625"/>
        <v>3.3346741280140452E-2</v>
      </c>
      <c r="EN112" s="176">
        <f t="shared" si="625"/>
        <v>3.1759625150345083E-2</v>
      </c>
      <c r="EO112" s="176">
        <f t="shared" si="625"/>
        <v>3.024804676465177E-2</v>
      </c>
      <c r="EP112" s="176">
        <f t="shared" si="626"/>
        <v>2.8808410954013385E-2</v>
      </c>
      <c r="EQ112" s="176">
        <f t="shared" si="626"/>
        <v>2.7437293659079445E-2</v>
      </c>
      <c r="ER112" s="176">
        <f t="shared" si="626"/>
        <v>2.6131433786343066E-2</v>
      </c>
      <c r="ES112" s="176">
        <f t="shared" si="626"/>
        <v>2.4887725451889286E-2</v>
      </c>
      <c r="ET112" s="176">
        <f t="shared" si="626"/>
        <v>2.370321059429701E-2</v>
      </c>
      <c r="EU112" s="176">
        <f t="shared" si="626"/>
        <v>2.257507193912504E-2</v>
      </c>
      <c r="EV112" s="176">
        <f t="shared" si="626"/>
        <v>2.1500626298248754E-2</v>
      </c>
      <c r="EW112" s="176">
        <f t="shared" si="626"/>
        <v>2.0477318188110404E-2</v>
      </c>
      <c r="EX112" s="176">
        <f t="shared" si="626"/>
        <v>1.9502713751704582E-2</v>
      </c>
      <c r="EY112" s="176">
        <f t="shared" si="626"/>
        <v>1.857449496984279E-2</v>
      </c>
      <c r="EZ112" s="176">
        <f t="shared" si="626"/>
        <v>0</v>
      </c>
      <c r="FA112" s="176">
        <f t="shared" si="626"/>
        <v>0</v>
      </c>
      <c r="FB112" s="176">
        <f t="shared" si="626"/>
        <v>0</v>
      </c>
      <c r="FC112" s="176">
        <f t="shared" si="626"/>
        <v>0</v>
      </c>
      <c r="FD112" s="176">
        <f t="shared" si="626"/>
        <v>0</v>
      </c>
      <c r="FF112" s="176">
        <v>0</v>
      </c>
      <c r="FG112" s="176">
        <v>0</v>
      </c>
      <c r="FH112" s="176">
        <f t="shared" si="627"/>
        <v>0</v>
      </c>
      <c r="FI112" s="176">
        <f t="shared" si="627"/>
        <v>0</v>
      </c>
      <c r="FJ112" s="176">
        <f t="shared" si="627"/>
        <v>0</v>
      </c>
      <c r="FK112" s="176">
        <f t="shared" si="627"/>
        <v>0</v>
      </c>
      <c r="FL112" s="176">
        <f t="shared" si="627"/>
        <v>0</v>
      </c>
      <c r="FM112" s="176">
        <f t="shared" si="627"/>
        <v>0</v>
      </c>
      <c r="FN112" s="176">
        <f t="shared" si="627"/>
        <v>0</v>
      </c>
      <c r="FO112" s="176">
        <f t="shared" si="627"/>
        <v>0</v>
      </c>
      <c r="FP112" s="176">
        <f t="shared" si="627"/>
        <v>0</v>
      </c>
      <c r="FQ112" s="176">
        <f t="shared" si="627"/>
        <v>0</v>
      </c>
      <c r="FR112" s="176">
        <f t="shared" si="628"/>
        <v>0</v>
      </c>
      <c r="FS112" s="176">
        <f t="shared" si="628"/>
        <v>0</v>
      </c>
      <c r="FT112" s="176">
        <f t="shared" si="628"/>
        <v>0</v>
      </c>
      <c r="FU112" s="176">
        <f t="shared" si="628"/>
        <v>0</v>
      </c>
      <c r="FV112" s="176">
        <f t="shared" si="628"/>
        <v>0</v>
      </c>
      <c r="FW112" s="176">
        <f t="shared" si="628"/>
        <v>0</v>
      </c>
      <c r="FX112" s="176">
        <f t="shared" si="628"/>
        <v>0</v>
      </c>
      <c r="FY112" s="176">
        <f t="shared" si="628"/>
        <v>0</v>
      </c>
      <c r="FZ112" s="176">
        <f t="shared" si="628"/>
        <v>0</v>
      </c>
      <c r="GA112" s="176">
        <f t="shared" si="628"/>
        <v>0</v>
      </c>
      <c r="GB112" s="176">
        <f t="shared" si="629"/>
        <v>0</v>
      </c>
      <c r="GC112" s="176">
        <f t="shared" si="629"/>
        <v>0</v>
      </c>
      <c r="GD112" s="176">
        <f t="shared" si="629"/>
        <v>0</v>
      </c>
      <c r="GE112" s="176">
        <f t="shared" si="629"/>
        <v>0</v>
      </c>
      <c r="GF112" s="176">
        <f t="shared" si="629"/>
        <v>0</v>
      </c>
      <c r="GG112" s="176">
        <f t="shared" si="629"/>
        <v>0</v>
      </c>
      <c r="GH112" s="176">
        <f t="shared" si="629"/>
        <v>0</v>
      </c>
      <c r="GI112" s="176">
        <f t="shared" si="629"/>
        <v>0</v>
      </c>
      <c r="GJ112" s="176">
        <f t="shared" si="629"/>
        <v>0</v>
      </c>
      <c r="GK112" s="176">
        <f t="shared" si="629"/>
        <v>0</v>
      </c>
      <c r="GL112" s="176">
        <f t="shared" si="629"/>
        <v>0</v>
      </c>
      <c r="GM112" s="176">
        <f t="shared" si="629"/>
        <v>0</v>
      </c>
      <c r="GN112" s="176">
        <f t="shared" si="629"/>
        <v>0</v>
      </c>
      <c r="GO112" s="176">
        <f t="shared" si="629"/>
        <v>0</v>
      </c>
      <c r="GP112" s="176">
        <f t="shared" si="629"/>
        <v>0</v>
      </c>
      <c r="GQ112" s="187"/>
      <c r="GR112" s="176">
        <v>0</v>
      </c>
      <c r="GS112" s="176">
        <v>0</v>
      </c>
      <c r="GT112" s="176">
        <f t="shared" si="630"/>
        <v>7.2712167034784156E-2</v>
      </c>
      <c r="GU112" s="176">
        <f t="shared" si="630"/>
        <v>6.9306611336045834E-2</v>
      </c>
      <c r="GV112" s="176">
        <f t="shared" si="630"/>
        <v>6.6018430915452953E-2</v>
      </c>
      <c r="GW112" s="176">
        <f t="shared" si="630"/>
        <v>6.2874223071333599E-2</v>
      </c>
      <c r="GX112" s="176">
        <f t="shared" si="630"/>
        <v>5.9899238381401161E-2</v>
      </c>
      <c r="GY112" s="176">
        <f t="shared" si="630"/>
        <v>5.7043983853278163E-2</v>
      </c>
      <c r="GZ112" s="176">
        <f t="shared" si="630"/>
        <v>5.4322147288211005E-2</v>
      </c>
      <c r="HA112" s="176">
        <f t="shared" si="630"/>
        <v>5.1728128788816184E-2</v>
      </c>
      <c r="HB112" s="176">
        <f t="shared" si="630"/>
        <v>4.9262131229326919E-2</v>
      </c>
      <c r="HC112" s="176">
        <f t="shared" si="630"/>
        <v>4.6913693382624362E-2</v>
      </c>
      <c r="HD112" s="176">
        <f t="shared" si="631"/>
        <v>4.4680867126819263E-2</v>
      </c>
      <c r="HE112" s="176">
        <f t="shared" si="631"/>
        <v>4.2554310762151298E-2</v>
      </c>
      <c r="HF112" s="176">
        <f t="shared" si="631"/>
        <v>4.0528966443330039E-2</v>
      </c>
      <c r="HG112" s="176">
        <f t="shared" si="631"/>
        <v>3.8600017049871545E-2</v>
      </c>
      <c r="HH112" s="176">
        <f t="shared" si="631"/>
        <v>3.6762874728960213E-2</v>
      </c>
      <c r="HI112" s="176">
        <f t="shared" si="631"/>
        <v>3.5013169983605444E-2</v>
      </c>
      <c r="HJ112" s="176">
        <f t="shared" si="631"/>
        <v>3.3346741280140452E-2</v>
      </c>
      <c r="HK112" s="176">
        <f t="shared" si="631"/>
        <v>3.1759625150345083E-2</v>
      </c>
      <c r="HL112" s="176">
        <f t="shared" si="631"/>
        <v>3.024804676465177E-2</v>
      </c>
      <c r="HM112" s="176">
        <f t="shared" si="631"/>
        <v>2.8808410954013385E-2</v>
      </c>
      <c r="HN112" s="176">
        <f t="shared" si="632"/>
        <v>2.7437293659079445E-2</v>
      </c>
      <c r="HO112" s="176">
        <f t="shared" si="632"/>
        <v>2.6131433786343066E-2</v>
      </c>
      <c r="HP112" s="176">
        <f t="shared" si="632"/>
        <v>2.4887725451889286E-2</v>
      </c>
      <c r="HQ112" s="176">
        <f t="shared" si="632"/>
        <v>2.370321059429701E-2</v>
      </c>
      <c r="HR112" s="176">
        <f t="shared" si="632"/>
        <v>2.257507193912504E-2</v>
      </c>
      <c r="HS112" s="176">
        <f t="shared" si="632"/>
        <v>2.1500626298248754E-2</v>
      </c>
      <c r="HT112" s="176">
        <f t="shared" si="632"/>
        <v>2.0477318188110404E-2</v>
      </c>
      <c r="HU112" s="176">
        <f t="shared" si="632"/>
        <v>1.9502713751704582E-2</v>
      </c>
      <c r="HV112" s="176">
        <f t="shared" si="632"/>
        <v>1.857449496984279E-2</v>
      </c>
      <c r="HW112" s="176">
        <f t="shared" si="632"/>
        <v>1.7690454147929042E-2</v>
      </c>
      <c r="HX112" s="176">
        <f t="shared" si="632"/>
        <v>0</v>
      </c>
      <c r="HY112" s="176">
        <f t="shared" si="632"/>
        <v>0</v>
      </c>
      <c r="HZ112" s="176">
        <f t="shared" si="632"/>
        <v>0</v>
      </c>
      <c r="IA112" s="176">
        <f t="shared" si="632"/>
        <v>0</v>
      </c>
      <c r="IB112" s="176">
        <f t="shared" si="632"/>
        <v>0</v>
      </c>
      <c r="IC112" s="176"/>
      <c r="ID112" s="176"/>
    </row>
    <row r="113" spans="1:238" s="144" customFormat="1">
      <c r="A113" s="185" t="s">
        <v>223</v>
      </c>
      <c r="B113" s="226">
        <f t="shared" si="633"/>
        <v>2264.2666620851514</v>
      </c>
      <c r="C113" s="329">
        <f t="shared" si="634"/>
        <v>3592.2945099238941</v>
      </c>
      <c r="D113" s="331">
        <f t="shared" ref="D113" si="635">SUM(B113:C113)</f>
        <v>5856.5611720090455</v>
      </c>
      <c r="E113" s="227">
        <f t="shared" ref="E113" si="636">IF(Years&gt;1,SUM(CJ113:DS113)*VLOOKUP($A113,input,26,FALSE),0)</f>
        <v>0</v>
      </c>
      <c r="F113" s="228">
        <f t="shared" ref="F113" si="637">IF(Years&gt;1,SUM(DU113:FD113)*VLOOKUP($A113,input,26,FALSE),0)</f>
        <v>0</v>
      </c>
      <c r="G113" s="227">
        <f t="shared" si="479"/>
        <v>0</v>
      </c>
      <c r="H113" s="228">
        <f t="shared" si="480"/>
        <v>0</v>
      </c>
      <c r="I113" s="227">
        <f t="shared" ref="I113" si="638">B113+E113+G113</f>
        <v>2264.2666620851514</v>
      </c>
      <c r="J113" s="176">
        <f t="shared" ref="J113" si="639">C113+F113+H113</f>
        <v>3592.2945099238941</v>
      </c>
      <c r="K113" s="228">
        <f t="shared" ref="K113" si="640">SUM(I113:J113)</f>
        <v>5856.5611720090455</v>
      </c>
      <c r="L113" s="227">
        <f t="shared" ref="L113" si="641">(B113*VLOOKUP($A113,input,16,FALSE))+(E113*VLOOKUP($A113,input,30,FALSE))+(G113*VLOOKUP($A113,input,44,FALSE))</f>
        <v>1811.4133296681212</v>
      </c>
      <c r="M113" s="176">
        <f t="shared" ref="M113" si="642">(C113*(VLOOKUP($A113,input,16,FALSE))+(F113*VLOOKUP($A113,input,30,FALSE))+(H113*VLOOKUP($A113,input,44,FALSE)))</f>
        <v>2873.8356079391156</v>
      </c>
      <c r="N113" s="228">
        <f t="shared" ref="N113" si="643">SUM(L113:M113)</f>
        <v>4685.2489376072372</v>
      </c>
      <c r="O113" s="330"/>
      <c r="P113" s="176">
        <f t="shared" si="615"/>
        <v>13.287200490943858</v>
      </c>
      <c r="Q113" s="176">
        <f t="shared" si="615"/>
        <v>12.656293626443251</v>
      </c>
      <c r="R113" s="176">
        <f t="shared" si="615"/>
        <v>12.065216236057847</v>
      </c>
      <c r="S113" s="176">
        <f t="shared" si="615"/>
        <v>11.500128334200092</v>
      </c>
      <c r="T113" s="176">
        <f t="shared" si="615"/>
        <v>10.954516651651199</v>
      </c>
      <c r="U113" s="176">
        <f t="shared" si="615"/>
        <v>10.432794509712263</v>
      </c>
      <c r="V113" s="176">
        <f t="shared" si="615"/>
        <v>9.9391517667332856</v>
      </c>
      <c r="W113" s="176">
        <f t="shared" si="615"/>
        <v>9.4653759917064271</v>
      </c>
      <c r="X113" s="176">
        <f t="shared" si="615"/>
        <v>9.0137384177494511</v>
      </c>
      <c r="Y113" s="176">
        <f t="shared" si="615"/>
        <v>8.5833098472385405</v>
      </c>
      <c r="Z113" s="176">
        <f t="shared" si="616"/>
        <v>8.1741239433361628</v>
      </c>
      <c r="AA113" s="176">
        <f t="shared" si="616"/>
        <v>7.7844448622017239</v>
      </c>
      <c r="AB113" s="176">
        <f t="shared" si="616"/>
        <v>7.4139493496563675</v>
      </c>
      <c r="AC113" s="176">
        <f t="shared" si="616"/>
        <v>7.0610873263637588</v>
      </c>
      <c r="AD113" s="176">
        <f t="shared" si="616"/>
        <v>6.7250195380476718</v>
      </c>
      <c r="AE113" s="176">
        <f t="shared" si="616"/>
        <v>6.404946674184929</v>
      </c>
      <c r="AF113" s="176">
        <f t="shared" si="616"/>
        <v>6.1001074669088649</v>
      </c>
      <c r="AG113" s="176">
        <f t="shared" si="616"/>
        <v>5.8097768803941925</v>
      </c>
      <c r="AH113" s="176">
        <f t="shared" si="616"/>
        <v>5.5332643864169393</v>
      </c>
      <c r="AI113" s="176">
        <f t="shared" si="616"/>
        <v>5.2699123219879445</v>
      </c>
      <c r="AJ113" s="176">
        <f t="shared" si="617"/>
        <v>0</v>
      </c>
      <c r="AK113" s="176">
        <f t="shared" si="617"/>
        <v>0</v>
      </c>
      <c r="AL113" s="176">
        <f t="shared" si="617"/>
        <v>0</v>
      </c>
      <c r="AM113" s="176">
        <f t="shared" si="617"/>
        <v>0</v>
      </c>
      <c r="AN113" s="176">
        <f t="shared" si="617"/>
        <v>0</v>
      </c>
      <c r="AO113" s="176">
        <f t="shared" si="617"/>
        <v>0</v>
      </c>
      <c r="AP113" s="176">
        <f t="shared" si="617"/>
        <v>0</v>
      </c>
      <c r="AQ113" s="176">
        <f t="shared" si="617"/>
        <v>0</v>
      </c>
      <c r="AR113" s="176">
        <f t="shared" si="617"/>
        <v>0</v>
      </c>
      <c r="AS113" s="176">
        <f t="shared" si="617"/>
        <v>0</v>
      </c>
      <c r="AT113" s="176">
        <f t="shared" si="617"/>
        <v>0</v>
      </c>
      <c r="AU113" s="176">
        <f t="shared" si="617"/>
        <v>0</v>
      </c>
      <c r="AV113" s="176">
        <f t="shared" si="617"/>
        <v>0</v>
      </c>
      <c r="AW113" s="176">
        <f t="shared" si="617"/>
        <v>0</v>
      </c>
      <c r="AX113" s="176">
        <f t="shared" si="617"/>
        <v>0</v>
      </c>
      <c r="AY113" s="187"/>
      <c r="AZ113" s="176">
        <f t="shared" si="618"/>
        <v>21.080351610141172</v>
      </c>
      <c r="BA113" s="176">
        <f t="shared" si="618"/>
        <v>20.079407991807937</v>
      </c>
      <c r="BB113" s="176">
        <f t="shared" si="618"/>
        <v>19.141654457749244</v>
      </c>
      <c r="BC113" s="176">
        <f t="shared" si="618"/>
        <v>18.245133654144489</v>
      </c>
      <c r="BD113" s="176">
        <f t="shared" si="618"/>
        <v>17.379512177402976</v>
      </c>
      <c r="BE113" s="176">
        <f t="shared" si="618"/>
        <v>16.551791830866122</v>
      </c>
      <c r="BF113" s="176">
        <f t="shared" si="618"/>
        <v>15.768619890404779</v>
      </c>
      <c r="BG113" s="176">
        <f t="shared" si="618"/>
        <v>15.01696720564696</v>
      </c>
      <c r="BH113" s="176">
        <f t="shared" si="618"/>
        <v>14.300437123493602</v>
      </c>
      <c r="BI113" s="176">
        <f t="shared" si="618"/>
        <v>13.61755545736651</v>
      </c>
      <c r="BJ113" s="176">
        <f t="shared" si="619"/>
        <v>12.968375614399992</v>
      </c>
      <c r="BK113" s="176">
        <f t="shared" si="619"/>
        <v>12.350143651163684</v>
      </c>
      <c r="BL113" s="176">
        <f t="shared" si="619"/>
        <v>11.762346719841789</v>
      </c>
      <c r="BM113" s="176">
        <f t="shared" si="619"/>
        <v>11.202525595298372</v>
      </c>
      <c r="BN113" s="176">
        <f t="shared" si="619"/>
        <v>10.669348787484406</v>
      </c>
      <c r="BO113" s="176">
        <f t="shared" si="619"/>
        <v>10.161548177740453</v>
      </c>
      <c r="BP113" s="176">
        <f t="shared" si="619"/>
        <v>9.6779160026772413</v>
      </c>
      <c r="BQ113" s="176">
        <f t="shared" si="619"/>
        <v>9.2173019816064237</v>
      </c>
      <c r="BR113" s="176">
        <f t="shared" si="619"/>
        <v>8.778610580689401</v>
      </c>
      <c r="BS113" s="176">
        <f t="shared" si="619"/>
        <v>8.3607984072971533</v>
      </c>
      <c r="BT113" s="176">
        <f t="shared" si="620"/>
        <v>0</v>
      </c>
      <c r="BU113" s="176">
        <f t="shared" si="620"/>
        <v>0</v>
      </c>
      <c r="BV113" s="176">
        <f t="shared" si="620"/>
        <v>0</v>
      </c>
      <c r="BW113" s="176">
        <f t="shared" si="620"/>
        <v>0</v>
      </c>
      <c r="BX113" s="176">
        <f t="shared" si="620"/>
        <v>0</v>
      </c>
      <c r="BY113" s="176">
        <f t="shared" si="620"/>
        <v>0</v>
      </c>
      <c r="BZ113" s="176">
        <f t="shared" si="620"/>
        <v>0</v>
      </c>
      <c r="CA113" s="176">
        <f t="shared" si="620"/>
        <v>0</v>
      </c>
      <c r="CB113" s="176">
        <f t="shared" si="620"/>
        <v>0</v>
      </c>
      <c r="CC113" s="176">
        <f t="shared" si="620"/>
        <v>0</v>
      </c>
      <c r="CD113" s="176">
        <f t="shared" si="620"/>
        <v>0</v>
      </c>
      <c r="CE113" s="176">
        <f t="shared" si="620"/>
        <v>0</v>
      </c>
      <c r="CF113" s="176">
        <f t="shared" si="620"/>
        <v>0</v>
      </c>
      <c r="CG113" s="176">
        <f t="shared" si="620"/>
        <v>0</v>
      </c>
      <c r="CH113" s="176">
        <f t="shared" si="620"/>
        <v>0</v>
      </c>
      <c r="CJ113" s="176">
        <v>0</v>
      </c>
      <c r="CK113" s="176">
        <f t="shared" si="621"/>
        <v>12.656293626443251</v>
      </c>
      <c r="CL113" s="176">
        <f t="shared" si="621"/>
        <v>12.065216236057847</v>
      </c>
      <c r="CM113" s="176">
        <f t="shared" si="621"/>
        <v>11.500128334200092</v>
      </c>
      <c r="CN113" s="176">
        <f t="shared" si="621"/>
        <v>10.954516651651199</v>
      </c>
      <c r="CO113" s="176">
        <f t="shared" si="621"/>
        <v>10.432794509712263</v>
      </c>
      <c r="CP113" s="176">
        <f t="shared" si="621"/>
        <v>9.9391517667332856</v>
      </c>
      <c r="CQ113" s="176">
        <f t="shared" si="621"/>
        <v>9.4653759917064271</v>
      </c>
      <c r="CR113" s="176">
        <f t="shared" si="621"/>
        <v>9.0137384177494511</v>
      </c>
      <c r="CS113" s="176">
        <f t="shared" si="621"/>
        <v>8.5833098472385405</v>
      </c>
      <c r="CT113" s="176">
        <f t="shared" si="621"/>
        <v>8.1741239433361628</v>
      </c>
      <c r="CU113" s="176">
        <f t="shared" si="622"/>
        <v>7.7844448622017239</v>
      </c>
      <c r="CV113" s="176">
        <f t="shared" si="622"/>
        <v>7.4139493496563675</v>
      </c>
      <c r="CW113" s="176">
        <f t="shared" si="622"/>
        <v>7.0610873263637588</v>
      </c>
      <c r="CX113" s="176">
        <f t="shared" si="622"/>
        <v>6.7250195380476718</v>
      </c>
      <c r="CY113" s="176">
        <f t="shared" si="622"/>
        <v>6.404946674184929</v>
      </c>
      <c r="CZ113" s="176">
        <f t="shared" si="622"/>
        <v>6.1001074669088649</v>
      </c>
      <c r="DA113" s="176">
        <f t="shared" si="622"/>
        <v>5.8097768803941925</v>
      </c>
      <c r="DB113" s="176">
        <f t="shared" si="622"/>
        <v>5.5332643864169393</v>
      </c>
      <c r="DC113" s="176">
        <f t="shared" si="622"/>
        <v>5.2699123219879445</v>
      </c>
      <c r="DD113" s="176">
        <f t="shared" si="622"/>
        <v>5.0190943251537075</v>
      </c>
      <c r="DE113" s="176">
        <f t="shared" si="623"/>
        <v>0</v>
      </c>
      <c r="DF113" s="176">
        <f t="shared" si="623"/>
        <v>0</v>
      </c>
      <c r="DG113" s="176">
        <f t="shared" si="623"/>
        <v>0</v>
      </c>
      <c r="DH113" s="176">
        <f t="shared" si="623"/>
        <v>0</v>
      </c>
      <c r="DI113" s="176">
        <f t="shared" si="623"/>
        <v>0</v>
      </c>
      <c r="DJ113" s="176">
        <f t="shared" si="623"/>
        <v>0</v>
      </c>
      <c r="DK113" s="176">
        <f t="shared" si="623"/>
        <v>0</v>
      </c>
      <c r="DL113" s="176">
        <f t="shared" si="623"/>
        <v>0</v>
      </c>
      <c r="DM113" s="176">
        <f t="shared" si="623"/>
        <v>0</v>
      </c>
      <c r="DN113" s="176">
        <f t="shared" si="623"/>
        <v>0</v>
      </c>
      <c r="DO113" s="176">
        <f t="shared" si="623"/>
        <v>0</v>
      </c>
      <c r="DP113" s="176">
        <f t="shared" si="623"/>
        <v>0</v>
      </c>
      <c r="DQ113" s="176">
        <f t="shared" si="623"/>
        <v>0</v>
      </c>
      <c r="DR113" s="176">
        <f t="shared" si="623"/>
        <v>0</v>
      </c>
      <c r="DS113" s="176">
        <f t="shared" si="623"/>
        <v>0</v>
      </c>
      <c r="DT113" s="187"/>
      <c r="DU113" s="176">
        <v>0</v>
      </c>
      <c r="DV113" s="176">
        <f t="shared" si="624"/>
        <v>20.079407991807937</v>
      </c>
      <c r="DW113" s="176">
        <f t="shared" si="624"/>
        <v>19.141654457749244</v>
      </c>
      <c r="DX113" s="176">
        <f t="shared" si="624"/>
        <v>18.245133654144489</v>
      </c>
      <c r="DY113" s="176">
        <f t="shared" si="624"/>
        <v>17.379512177402976</v>
      </c>
      <c r="DZ113" s="176">
        <f t="shared" si="624"/>
        <v>16.551791830866122</v>
      </c>
      <c r="EA113" s="176">
        <f t="shared" si="624"/>
        <v>15.768619890404779</v>
      </c>
      <c r="EB113" s="176">
        <f t="shared" si="624"/>
        <v>15.01696720564696</v>
      </c>
      <c r="EC113" s="176">
        <f t="shared" si="624"/>
        <v>14.300437123493602</v>
      </c>
      <c r="ED113" s="176">
        <f t="shared" si="624"/>
        <v>13.61755545736651</v>
      </c>
      <c r="EE113" s="176">
        <f t="shared" si="624"/>
        <v>12.968375614399992</v>
      </c>
      <c r="EF113" s="176">
        <f t="shared" si="625"/>
        <v>12.350143651163684</v>
      </c>
      <c r="EG113" s="176">
        <f t="shared" si="625"/>
        <v>11.762346719841789</v>
      </c>
      <c r="EH113" s="176">
        <f t="shared" si="625"/>
        <v>11.202525595298372</v>
      </c>
      <c r="EI113" s="176">
        <f t="shared" si="625"/>
        <v>10.669348787484406</v>
      </c>
      <c r="EJ113" s="176">
        <f t="shared" si="625"/>
        <v>10.161548177740453</v>
      </c>
      <c r="EK113" s="176">
        <f t="shared" si="625"/>
        <v>9.6779160026772413</v>
      </c>
      <c r="EL113" s="176">
        <f t="shared" si="625"/>
        <v>9.2173019816064237</v>
      </c>
      <c r="EM113" s="176">
        <f t="shared" si="625"/>
        <v>8.778610580689401</v>
      </c>
      <c r="EN113" s="176">
        <f t="shared" si="625"/>
        <v>8.3607984072971533</v>
      </c>
      <c r="EO113" s="176">
        <f t="shared" si="625"/>
        <v>7.9628717283838117</v>
      </c>
      <c r="EP113" s="176">
        <f t="shared" si="626"/>
        <v>0</v>
      </c>
      <c r="EQ113" s="176">
        <f t="shared" si="626"/>
        <v>0</v>
      </c>
      <c r="ER113" s="176">
        <f t="shared" si="626"/>
        <v>0</v>
      </c>
      <c r="ES113" s="176">
        <f t="shared" si="626"/>
        <v>0</v>
      </c>
      <c r="ET113" s="176">
        <f t="shared" si="626"/>
        <v>0</v>
      </c>
      <c r="EU113" s="176">
        <f t="shared" si="626"/>
        <v>0</v>
      </c>
      <c r="EV113" s="176">
        <f t="shared" si="626"/>
        <v>0</v>
      </c>
      <c r="EW113" s="176">
        <f t="shared" si="626"/>
        <v>0</v>
      </c>
      <c r="EX113" s="176">
        <f t="shared" si="626"/>
        <v>0</v>
      </c>
      <c r="EY113" s="176">
        <f t="shared" si="626"/>
        <v>0</v>
      </c>
      <c r="EZ113" s="176">
        <f t="shared" si="626"/>
        <v>0</v>
      </c>
      <c r="FA113" s="176">
        <f t="shared" si="626"/>
        <v>0</v>
      </c>
      <c r="FB113" s="176">
        <f t="shared" si="626"/>
        <v>0</v>
      </c>
      <c r="FC113" s="176">
        <f t="shared" si="626"/>
        <v>0</v>
      </c>
      <c r="FD113" s="176">
        <f t="shared" si="626"/>
        <v>0</v>
      </c>
      <c r="FF113" s="176">
        <v>0</v>
      </c>
      <c r="FG113" s="176">
        <v>0</v>
      </c>
      <c r="FH113" s="176">
        <f t="shared" si="627"/>
        <v>12.065216236057847</v>
      </c>
      <c r="FI113" s="176">
        <f t="shared" si="627"/>
        <v>11.500128334200092</v>
      </c>
      <c r="FJ113" s="176">
        <f t="shared" si="627"/>
        <v>10.954516651651199</v>
      </c>
      <c r="FK113" s="176">
        <f t="shared" si="627"/>
        <v>10.432794509712263</v>
      </c>
      <c r="FL113" s="176">
        <f t="shared" si="627"/>
        <v>9.9391517667332856</v>
      </c>
      <c r="FM113" s="176">
        <f t="shared" si="627"/>
        <v>9.4653759917064271</v>
      </c>
      <c r="FN113" s="176">
        <f t="shared" si="627"/>
        <v>9.0137384177494511</v>
      </c>
      <c r="FO113" s="176">
        <f t="shared" si="627"/>
        <v>8.5833098472385405</v>
      </c>
      <c r="FP113" s="176">
        <f t="shared" si="627"/>
        <v>8.1741239433361628</v>
      </c>
      <c r="FQ113" s="176">
        <f t="shared" si="627"/>
        <v>7.7844448622017239</v>
      </c>
      <c r="FR113" s="176">
        <f t="shared" si="628"/>
        <v>7.4139493496563675</v>
      </c>
      <c r="FS113" s="176">
        <f t="shared" si="628"/>
        <v>7.0610873263637588</v>
      </c>
      <c r="FT113" s="176">
        <f t="shared" si="628"/>
        <v>6.7250195380476718</v>
      </c>
      <c r="FU113" s="176">
        <f t="shared" si="628"/>
        <v>6.404946674184929</v>
      </c>
      <c r="FV113" s="176">
        <f t="shared" si="628"/>
        <v>6.1001074669088649</v>
      </c>
      <c r="FW113" s="176">
        <f t="shared" si="628"/>
        <v>5.8097768803941925</v>
      </c>
      <c r="FX113" s="176">
        <f t="shared" si="628"/>
        <v>5.5332643864169393</v>
      </c>
      <c r="FY113" s="176">
        <f t="shared" si="628"/>
        <v>5.2699123219879445</v>
      </c>
      <c r="FZ113" s="176">
        <f t="shared" si="628"/>
        <v>5.0190943251537075</v>
      </c>
      <c r="GA113" s="176">
        <f t="shared" si="628"/>
        <v>4.7802138452442673</v>
      </c>
      <c r="GB113" s="176">
        <f t="shared" si="629"/>
        <v>0</v>
      </c>
      <c r="GC113" s="176">
        <f t="shared" si="629"/>
        <v>0</v>
      </c>
      <c r="GD113" s="176">
        <f t="shared" si="629"/>
        <v>0</v>
      </c>
      <c r="GE113" s="176">
        <f t="shared" si="629"/>
        <v>0</v>
      </c>
      <c r="GF113" s="176">
        <f t="shared" si="629"/>
        <v>0</v>
      </c>
      <c r="GG113" s="176">
        <f t="shared" si="629"/>
        <v>0</v>
      </c>
      <c r="GH113" s="176">
        <f t="shared" si="629"/>
        <v>0</v>
      </c>
      <c r="GI113" s="176">
        <f t="shared" si="629"/>
        <v>0</v>
      </c>
      <c r="GJ113" s="176">
        <f t="shared" si="629"/>
        <v>0</v>
      </c>
      <c r="GK113" s="176">
        <f t="shared" si="629"/>
        <v>0</v>
      </c>
      <c r="GL113" s="176">
        <f t="shared" si="629"/>
        <v>0</v>
      </c>
      <c r="GM113" s="176">
        <f t="shared" si="629"/>
        <v>0</v>
      </c>
      <c r="GN113" s="176">
        <f t="shared" si="629"/>
        <v>0</v>
      </c>
      <c r="GO113" s="176">
        <f t="shared" si="629"/>
        <v>0</v>
      </c>
      <c r="GP113" s="176">
        <f t="shared" si="629"/>
        <v>0</v>
      </c>
      <c r="GQ113" s="187"/>
      <c r="GR113" s="176">
        <v>0</v>
      </c>
      <c r="GS113" s="176">
        <v>0</v>
      </c>
      <c r="GT113" s="176">
        <f t="shared" si="630"/>
        <v>19.141654457749244</v>
      </c>
      <c r="GU113" s="176">
        <f t="shared" si="630"/>
        <v>18.245133654144489</v>
      </c>
      <c r="GV113" s="176">
        <f t="shared" si="630"/>
        <v>17.379512177402976</v>
      </c>
      <c r="GW113" s="176">
        <f t="shared" si="630"/>
        <v>16.551791830866122</v>
      </c>
      <c r="GX113" s="176">
        <f t="shared" si="630"/>
        <v>15.768619890404779</v>
      </c>
      <c r="GY113" s="176">
        <f t="shared" si="630"/>
        <v>15.01696720564696</v>
      </c>
      <c r="GZ113" s="176">
        <f t="shared" si="630"/>
        <v>14.300437123493602</v>
      </c>
      <c r="HA113" s="176">
        <f t="shared" si="630"/>
        <v>13.61755545736651</v>
      </c>
      <c r="HB113" s="176">
        <f t="shared" si="630"/>
        <v>12.968375614399992</v>
      </c>
      <c r="HC113" s="176">
        <f t="shared" si="630"/>
        <v>12.350143651163684</v>
      </c>
      <c r="HD113" s="176">
        <f t="shared" si="631"/>
        <v>11.762346719841789</v>
      </c>
      <c r="HE113" s="176">
        <f t="shared" si="631"/>
        <v>11.202525595298372</v>
      </c>
      <c r="HF113" s="176">
        <f t="shared" si="631"/>
        <v>10.669348787484406</v>
      </c>
      <c r="HG113" s="176">
        <f t="shared" si="631"/>
        <v>10.161548177740453</v>
      </c>
      <c r="HH113" s="176">
        <f t="shared" si="631"/>
        <v>9.6779160026772413</v>
      </c>
      <c r="HI113" s="176">
        <f t="shared" si="631"/>
        <v>9.2173019816064237</v>
      </c>
      <c r="HJ113" s="176">
        <f t="shared" si="631"/>
        <v>8.778610580689401</v>
      </c>
      <c r="HK113" s="176">
        <f t="shared" si="631"/>
        <v>8.3607984072971533</v>
      </c>
      <c r="HL113" s="176">
        <f t="shared" si="631"/>
        <v>7.9628717283838117</v>
      </c>
      <c r="HM113" s="176">
        <f t="shared" si="631"/>
        <v>7.5838841069715812</v>
      </c>
      <c r="HN113" s="176">
        <f t="shared" si="632"/>
        <v>0</v>
      </c>
      <c r="HO113" s="176">
        <f t="shared" si="632"/>
        <v>0</v>
      </c>
      <c r="HP113" s="176">
        <f t="shared" si="632"/>
        <v>0</v>
      </c>
      <c r="HQ113" s="176">
        <f t="shared" si="632"/>
        <v>0</v>
      </c>
      <c r="HR113" s="176">
        <f t="shared" si="632"/>
        <v>0</v>
      </c>
      <c r="HS113" s="176">
        <f t="shared" si="632"/>
        <v>0</v>
      </c>
      <c r="HT113" s="176">
        <f t="shared" si="632"/>
        <v>0</v>
      </c>
      <c r="HU113" s="176">
        <f t="shared" si="632"/>
        <v>0</v>
      </c>
      <c r="HV113" s="176">
        <f t="shared" si="632"/>
        <v>0</v>
      </c>
      <c r="HW113" s="176">
        <f t="shared" si="632"/>
        <v>0</v>
      </c>
      <c r="HX113" s="176">
        <f t="shared" si="632"/>
        <v>0</v>
      </c>
      <c r="HY113" s="176">
        <f t="shared" si="632"/>
        <v>0</v>
      </c>
      <c r="HZ113" s="176">
        <f t="shared" si="632"/>
        <v>0</v>
      </c>
      <c r="IA113" s="176">
        <f t="shared" si="632"/>
        <v>0</v>
      </c>
      <c r="IB113" s="176">
        <f t="shared" si="632"/>
        <v>0</v>
      </c>
      <c r="IC113" s="176"/>
      <c r="ID113" s="176"/>
    </row>
    <row r="114" spans="1:238" s="144" customFormat="1">
      <c r="A114" s="185" t="s">
        <v>222</v>
      </c>
      <c r="B114" s="226">
        <f t="shared" si="633"/>
        <v>16899.569854740021</v>
      </c>
      <c r="C114" s="329">
        <f t="shared" si="634"/>
        <v>26811.432162920264</v>
      </c>
      <c r="D114" s="331">
        <f t="shared" si="225"/>
        <v>43711.002017660285</v>
      </c>
      <c r="E114" s="227">
        <f t="shared" si="477"/>
        <v>0</v>
      </c>
      <c r="F114" s="228">
        <f t="shared" ref="F114:F130" si="644">IF(Years&gt;1,SUM(DU114:FD114)*VLOOKUP($A114,input,26,FALSE),0)</f>
        <v>0</v>
      </c>
      <c r="G114" s="227">
        <f t="shared" ref="G114:G130" si="645">IF(Years&gt;2,SUM(FF114:GP114)*VLOOKUP($A114,input,40,FALSE),0)</f>
        <v>0</v>
      </c>
      <c r="H114" s="228">
        <f t="shared" ref="H114:H130" si="646">IF(Years&gt;2,SUM(GR114:IB114)*VLOOKUP($A114,input,40,FALSE),0)</f>
        <v>0</v>
      </c>
      <c r="I114" s="227">
        <f t="shared" si="226"/>
        <v>16899.569854740021</v>
      </c>
      <c r="J114" s="176">
        <f t="shared" si="227"/>
        <v>26811.432162920264</v>
      </c>
      <c r="K114" s="228">
        <f t="shared" si="228"/>
        <v>43711.002017660285</v>
      </c>
      <c r="L114" s="227">
        <f t="shared" si="481"/>
        <v>13519.655883792017</v>
      </c>
      <c r="M114" s="176">
        <f t="shared" si="482"/>
        <v>21449.145730336211</v>
      </c>
      <c r="N114" s="228">
        <f t="shared" si="229"/>
        <v>34968.801614128228</v>
      </c>
      <c r="O114" s="330"/>
      <c r="P114" s="176">
        <f t="shared" si="615"/>
        <v>17.90574611613825</v>
      </c>
      <c r="Q114" s="176">
        <f t="shared" si="615"/>
        <v>17.055540074137429</v>
      </c>
      <c r="R114" s="176">
        <f t="shared" si="615"/>
        <v>16.259007975864051</v>
      </c>
      <c r="S114" s="176">
        <f t="shared" si="615"/>
        <v>15.497499145553064</v>
      </c>
      <c r="T114" s="176">
        <f t="shared" si="615"/>
        <v>14.762236343401616</v>
      </c>
      <c r="U114" s="176">
        <f t="shared" si="615"/>
        <v>14.05916693287428</v>
      </c>
      <c r="V114" s="176">
        <f t="shared" si="615"/>
        <v>13.393937140196728</v>
      </c>
      <c r="W114" s="176">
        <f t="shared" si="615"/>
        <v>12.755479946042888</v>
      </c>
      <c r="X114" s="176">
        <f t="shared" si="615"/>
        <v>12.146856049587496</v>
      </c>
      <c r="Y114" s="176">
        <f t="shared" si="615"/>
        <v>11.566813270075466</v>
      </c>
      <c r="Z114" s="176">
        <f t="shared" si="616"/>
        <v>11.015396971768517</v>
      </c>
      <c r="AA114" s="176">
        <f t="shared" si="616"/>
        <v>10.490267942646172</v>
      </c>
      <c r="AB114" s="176">
        <f t="shared" si="616"/>
        <v>9.9909905674513606</v>
      </c>
      <c r="AC114" s="176">
        <f t="shared" si="616"/>
        <v>9.5154759692174729</v>
      </c>
      <c r="AD114" s="176">
        <f t="shared" si="616"/>
        <v>9.0625931742674517</v>
      </c>
      <c r="AE114" s="176">
        <f t="shared" si="616"/>
        <v>8.6312650368695305</v>
      </c>
      <c r="AF114" s="176">
        <f t="shared" si="616"/>
        <v>8.2204656773317328</v>
      </c>
      <c r="AG114" s="176">
        <f t="shared" si="616"/>
        <v>7.8292180420285371</v>
      </c>
      <c r="AH114" s="176">
        <f t="shared" si="616"/>
        <v>7.4565915795565179</v>
      </c>
      <c r="AI114" s="176">
        <f t="shared" si="616"/>
        <v>7.1017000274917752</v>
      </c>
      <c r="AJ114" s="176">
        <f t="shared" si="617"/>
        <v>0</v>
      </c>
      <c r="AK114" s="176">
        <f t="shared" si="617"/>
        <v>0</v>
      </c>
      <c r="AL114" s="176">
        <f t="shared" si="617"/>
        <v>0</v>
      </c>
      <c r="AM114" s="176">
        <f t="shared" si="617"/>
        <v>0</v>
      </c>
      <c r="AN114" s="176">
        <f t="shared" si="617"/>
        <v>0</v>
      </c>
      <c r="AO114" s="176">
        <f t="shared" si="617"/>
        <v>0</v>
      </c>
      <c r="AP114" s="176">
        <f t="shared" si="617"/>
        <v>0</v>
      </c>
      <c r="AQ114" s="176">
        <f t="shared" si="617"/>
        <v>0</v>
      </c>
      <c r="AR114" s="176">
        <f t="shared" si="617"/>
        <v>0</v>
      </c>
      <c r="AS114" s="176">
        <f t="shared" si="617"/>
        <v>0</v>
      </c>
      <c r="AT114" s="176">
        <f t="shared" si="617"/>
        <v>0</v>
      </c>
      <c r="AU114" s="176">
        <f t="shared" si="617"/>
        <v>0</v>
      </c>
      <c r="AV114" s="176">
        <f t="shared" si="617"/>
        <v>0</v>
      </c>
      <c r="AW114" s="176">
        <f t="shared" si="617"/>
        <v>0</v>
      </c>
      <c r="AX114" s="176">
        <f t="shared" si="617"/>
        <v>0</v>
      </c>
      <c r="AY114" s="187"/>
      <c r="AZ114" s="176">
        <f t="shared" si="618"/>
        <v>28.40774655484265</v>
      </c>
      <c r="BA114" s="176">
        <f t="shared" si="618"/>
        <v>27.058881357944387</v>
      </c>
      <c r="BB114" s="176">
        <f t="shared" si="618"/>
        <v>25.795170713116626</v>
      </c>
      <c r="BC114" s="176">
        <f t="shared" si="618"/>
        <v>24.587025031253539</v>
      </c>
      <c r="BD114" s="176">
        <f t="shared" si="618"/>
        <v>23.4205190839869</v>
      </c>
      <c r="BE114" s="176">
        <f t="shared" si="618"/>
        <v>22.305088456568246</v>
      </c>
      <c r="BF114" s="176">
        <f t="shared" si="618"/>
        <v>21.249690975304834</v>
      </c>
      <c r="BG114" s="176">
        <f t="shared" si="618"/>
        <v>20.23676864076489</v>
      </c>
      <c r="BH114" s="176">
        <f t="shared" si="618"/>
        <v>19.271177300109024</v>
      </c>
      <c r="BI114" s="176">
        <f t="shared" si="618"/>
        <v>18.350930348964496</v>
      </c>
      <c r="BJ114" s="176">
        <f t="shared" si="619"/>
        <v>17.476099758442771</v>
      </c>
      <c r="BK114" s="176">
        <f t="shared" si="619"/>
        <v>16.642974332049455</v>
      </c>
      <c r="BL114" s="176">
        <f t="shared" si="619"/>
        <v>15.850862959358986</v>
      </c>
      <c r="BM114" s="176">
        <f t="shared" si="619"/>
        <v>15.096451604359302</v>
      </c>
      <c r="BN114" s="176">
        <f t="shared" si="619"/>
        <v>14.377945959604657</v>
      </c>
      <c r="BO114" s="176">
        <f t="shared" si="619"/>
        <v>13.693637116527242</v>
      </c>
      <c r="BP114" s="176">
        <f t="shared" si="619"/>
        <v>13.041897500934038</v>
      </c>
      <c r="BQ114" s="176">
        <f t="shared" si="619"/>
        <v>12.421177001950902</v>
      </c>
      <c r="BR114" s="176">
        <f t="shared" si="619"/>
        <v>11.829999285207107</v>
      </c>
      <c r="BS114" s="176">
        <f t="shared" si="619"/>
        <v>11.266958281491352</v>
      </c>
      <c r="BT114" s="176">
        <f t="shared" si="620"/>
        <v>0</v>
      </c>
      <c r="BU114" s="176">
        <f t="shared" si="620"/>
        <v>0</v>
      </c>
      <c r="BV114" s="176">
        <f t="shared" si="620"/>
        <v>0</v>
      </c>
      <c r="BW114" s="176">
        <f t="shared" si="620"/>
        <v>0</v>
      </c>
      <c r="BX114" s="176">
        <f t="shared" si="620"/>
        <v>0</v>
      </c>
      <c r="BY114" s="176">
        <f t="shared" si="620"/>
        <v>0</v>
      </c>
      <c r="BZ114" s="176">
        <f t="shared" si="620"/>
        <v>0</v>
      </c>
      <c r="CA114" s="176">
        <f t="shared" si="620"/>
        <v>0</v>
      </c>
      <c r="CB114" s="176">
        <f t="shared" si="620"/>
        <v>0</v>
      </c>
      <c r="CC114" s="176">
        <f t="shared" si="620"/>
        <v>0</v>
      </c>
      <c r="CD114" s="176">
        <f t="shared" si="620"/>
        <v>0</v>
      </c>
      <c r="CE114" s="176">
        <f t="shared" si="620"/>
        <v>0</v>
      </c>
      <c r="CF114" s="176">
        <f t="shared" si="620"/>
        <v>0</v>
      </c>
      <c r="CG114" s="176">
        <f t="shared" si="620"/>
        <v>0</v>
      </c>
      <c r="CH114" s="176">
        <f t="shared" si="620"/>
        <v>0</v>
      </c>
      <c r="CJ114" s="176">
        <v>0</v>
      </c>
      <c r="CK114" s="176">
        <f t="shared" si="621"/>
        <v>17.055540074137429</v>
      </c>
      <c r="CL114" s="176">
        <f t="shared" si="621"/>
        <v>16.259007975864051</v>
      </c>
      <c r="CM114" s="176">
        <f t="shared" si="621"/>
        <v>15.497499145553064</v>
      </c>
      <c r="CN114" s="176">
        <f t="shared" si="621"/>
        <v>14.762236343401616</v>
      </c>
      <c r="CO114" s="176">
        <f t="shared" si="621"/>
        <v>14.05916693287428</v>
      </c>
      <c r="CP114" s="176">
        <f t="shared" si="621"/>
        <v>13.393937140196728</v>
      </c>
      <c r="CQ114" s="176">
        <f t="shared" si="621"/>
        <v>12.755479946042888</v>
      </c>
      <c r="CR114" s="176">
        <f t="shared" si="621"/>
        <v>12.146856049587496</v>
      </c>
      <c r="CS114" s="176">
        <f t="shared" si="621"/>
        <v>11.566813270075466</v>
      </c>
      <c r="CT114" s="176">
        <f t="shared" si="621"/>
        <v>11.015396971768517</v>
      </c>
      <c r="CU114" s="176">
        <f t="shared" si="622"/>
        <v>10.490267942646172</v>
      </c>
      <c r="CV114" s="176">
        <f t="shared" si="622"/>
        <v>9.9909905674513606</v>
      </c>
      <c r="CW114" s="176">
        <f t="shared" si="622"/>
        <v>9.5154759692174729</v>
      </c>
      <c r="CX114" s="176">
        <f t="shared" si="622"/>
        <v>9.0625931742674517</v>
      </c>
      <c r="CY114" s="176">
        <f t="shared" si="622"/>
        <v>8.6312650368695305</v>
      </c>
      <c r="CZ114" s="176">
        <f t="shared" si="622"/>
        <v>8.2204656773317328</v>
      </c>
      <c r="DA114" s="176">
        <f t="shared" si="622"/>
        <v>7.8292180420285371</v>
      </c>
      <c r="DB114" s="176">
        <f t="shared" si="622"/>
        <v>7.4565915795565179</v>
      </c>
      <c r="DC114" s="176">
        <f t="shared" si="622"/>
        <v>7.1017000274917752</v>
      </c>
      <c r="DD114" s="176">
        <f t="shared" si="622"/>
        <v>6.7636993044852094</v>
      </c>
      <c r="DE114" s="176">
        <f t="shared" si="623"/>
        <v>0</v>
      </c>
      <c r="DF114" s="176">
        <f t="shared" si="623"/>
        <v>0</v>
      </c>
      <c r="DG114" s="176">
        <f t="shared" si="623"/>
        <v>0</v>
      </c>
      <c r="DH114" s="176">
        <f t="shared" si="623"/>
        <v>0</v>
      </c>
      <c r="DI114" s="176">
        <f t="shared" si="623"/>
        <v>0</v>
      </c>
      <c r="DJ114" s="176">
        <f t="shared" si="623"/>
        <v>0</v>
      </c>
      <c r="DK114" s="176">
        <f t="shared" si="623"/>
        <v>0</v>
      </c>
      <c r="DL114" s="176">
        <f t="shared" si="623"/>
        <v>0</v>
      </c>
      <c r="DM114" s="176">
        <f t="shared" si="623"/>
        <v>0</v>
      </c>
      <c r="DN114" s="176">
        <f t="shared" si="623"/>
        <v>0</v>
      </c>
      <c r="DO114" s="176">
        <f t="shared" si="623"/>
        <v>0</v>
      </c>
      <c r="DP114" s="176">
        <f t="shared" si="623"/>
        <v>0</v>
      </c>
      <c r="DQ114" s="176">
        <f t="shared" si="623"/>
        <v>0</v>
      </c>
      <c r="DR114" s="176">
        <f t="shared" si="623"/>
        <v>0</v>
      </c>
      <c r="DS114" s="176">
        <f t="shared" si="623"/>
        <v>0</v>
      </c>
      <c r="DT114" s="187"/>
      <c r="DU114" s="176">
        <v>0</v>
      </c>
      <c r="DV114" s="176">
        <f t="shared" si="624"/>
        <v>27.058881357944387</v>
      </c>
      <c r="DW114" s="176">
        <f t="shared" si="624"/>
        <v>25.795170713116626</v>
      </c>
      <c r="DX114" s="176">
        <f t="shared" si="624"/>
        <v>24.587025031253539</v>
      </c>
      <c r="DY114" s="176">
        <f t="shared" si="624"/>
        <v>23.4205190839869</v>
      </c>
      <c r="DZ114" s="176">
        <f t="shared" si="624"/>
        <v>22.305088456568246</v>
      </c>
      <c r="EA114" s="176">
        <f t="shared" si="624"/>
        <v>21.249690975304834</v>
      </c>
      <c r="EB114" s="176">
        <f t="shared" si="624"/>
        <v>20.23676864076489</v>
      </c>
      <c r="EC114" s="176">
        <f t="shared" si="624"/>
        <v>19.271177300109024</v>
      </c>
      <c r="ED114" s="176">
        <f t="shared" si="624"/>
        <v>18.350930348964496</v>
      </c>
      <c r="EE114" s="176">
        <f t="shared" si="624"/>
        <v>17.476099758442771</v>
      </c>
      <c r="EF114" s="176">
        <f t="shared" si="625"/>
        <v>16.642974332049455</v>
      </c>
      <c r="EG114" s="176">
        <f t="shared" si="625"/>
        <v>15.850862959358986</v>
      </c>
      <c r="EH114" s="176">
        <f t="shared" si="625"/>
        <v>15.096451604359302</v>
      </c>
      <c r="EI114" s="176">
        <f t="shared" si="625"/>
        <v>14.377945959604657</v>
      </c>
      <c r="EJ114" s="176">
        <f t="shared" si="625"/>
        <v>13.693637116527242</v>
      </c>
      <c r="EK114" s="176">
        <f t="shared" si="625"/>
        <v>13.041897500934038</v>
      </c>
      <c r="EL114" s="176">
        <f t="shared" si="625"/>
        <v>12.421177001950902</v>
      </c>
      <c r="EM114" s="176">
        <f t="shared" si="625"/>
        <v>11.829999285207107</v>
      </c>
      <c r="EN114" s="176">
        <f t="shared" si="625"/>
        <v>11.266958281491352</v>
      </c>
      <c r="EO114" s="176">
        <f t="shared" si="625"/>
        <v>10.730714842527917</v>
      </c>
      <c r="EP114" s="176">
        <f t="shared" si="626"/>
        <v>0</v>
      </c>
      <c r="EQ114" s="176">
        <f t="shared" si="626"/>
        <v>0</v>
      </c>
      <c r="ER114" s="176">
        <f t="shared" si="626"/>
        <v>0</v>
      </c>
      <c r="ES114" s="176">
        <f t="shared" si="626"/>
        <v>0</v>
      </c>
      <c r="ET114" s="176">
        <f t="shared" si="626"/>
        <v>0</v>
      </c>
      <c r="EU114" s="176">
        <f t="shared" si="626"/>
        <v>0</v>
      </c>
      <c r="EV114" s="176">
        <f t="shared" si="626"/>
        <v>0</v>
      </c>
      <c r="EW114" s="176">
        <f t="shared" si="626"/>
        <v>0</v>
      </c>
      <c r="EX114" s="176">
        <f t="shared" si="626"/>
        <v>0</v>
      </c>
      <c r="EY114" s="176">
        <f t="shared" si="626"/>
        <v>0</v>
      </c>
      <c r="EZ114" s="176">
        <f t="shared" si="626"/>
        <v>0</v>
      </c>
      <c r="FA114" s="176">
        <f t="shared" si="626"/>
        <v>0</v>
      </c>
      <c r="FB114" s="176">
        <f t="shared" si="626"/>
        <v>0</v>
      </c>
      <c r="FC114" s="176">
        <f t="shared" si="626"/>
        <v>0</v>
      </c>
      <c r="FD114" s="176">
        <f t="shared" si="626"/>
        <v>0</v>
      </c>
      <c r="FF114" s="176">
        <v>0</v>
      </c>
      <c r="FG114" s="176">
        <v>0</v>
      </c>
      <c r="FH114" s="176">
        <f t="shared" si="627"/>
        <v>16.259007975864051</v>
      </c>
      <c r="FI114" s="176">
        <f t="shared" si="627"/>
        <v>15.497499145553064</v>
      </c>
      <c r="FJ114" s="176">
        <f t="shared" si="627"/>
        <v>14.762236343401616</v>
      </c>
      <c r="FK114" s="176">
        <f t="shared" si="627"/>
        <v>14.05916693287428</v>
      </c>
      <c r="FL114" s="176">
        <f t="shared" si="627"/>
        <v>13.393937140196728</v>
      </c>
      <c r="FM114" s="176">
        <f t="shared" si="627"/>
        <v>12.755479946042888</v>
      </c>
      <c r="FN114" s="176">
        <f t="shared" si="627"/>
        <v>12.146856049587496</v>
      </c>
      <c r="FO114" s="176">
        <f t="shared" si="627"/>
        <v>11.566813270075466</v>
      </c>
      <c r="FP114" s="176">
        <f t="shared" si="627"/>
        <v>11.015396971768517</v>
      </c>
      <c r="FQ114" s="176">
        <f t="shared" si="627"/>
        <v>10.490267942646172</v>
      </c>
      <c r="FR114" s="176">
        <f t="shared" si="628"/>
        <v>9.9909905674513606</v>
      </c>
      <c r="FS114" s="176">
        <f t="shared" si="628"/>
        <v>9.5154759692174729</v>
      </c>
      <c r="FT114" s="176">
        <f t="shared" si="628"/>
        <v>9.0625931742674517</v>
      </c>
      <c r="FU114" s="176">
        <f t="shared" si="628"/>
        <v>8.6312650368695305</v>
      </c>
      <c r="FV114" s="176">
        <f t="shared" si="628"/>
        <v>8.2204656773317328</v>
      </c>
      <c r="FW114" s="176">
        <f t="shared" si="628"/>
        <v>7.8292180420285371</v>
      </c>
      <c r="FX114" s="176">
        <f t="shared" si="628"/>
        <v>7.4565915795565179</v>
      </c>
      <c r="FY114" s="176">
        <f t="shared" si="628"/>
        <v>7.1017000274917752</v>
      </c>
      <c r="FZ114" s="176">
        <f t="shared" si="628"/>
        <v>6.7636993044852094</v>
      </c>
      <c r="GA114" s="176">
        <f t="shared" si="628"/>
        <v>6.441785502682114</v>
      </c>
      <c r="GB114" s="176">
        <f t="shared" si="629"/>
        <v>0</v>
      </c>
      <c r="GC114" s="176">
        <f t="shared" si="629"/>
        <v>0</v>
      </c>
      <c r="GD114" s="176">
        <f t="shared" si="629"/>
        <v>0</v>
      </c>
      <c r="GE114" s="176">
        <f t="shared" si="629"/>
        <v>0</v>
      </c>
      <c r="GF114" s="176">
        <f t="shared" si="629"/>
        <v>0</v>
      </c>
      <c r="GG114" s="176">
        <f t="shared" si="629"/>
        <v>0</v>
      </c>
      <c r="GH114" s="176">
        <f t="shared" si="629"/>
        <v>0</v>
      </c>
      <c r="GI114" s="176">
        <f t="shared" si="629"/>
        <v>0</v>
      </c>
      <c r="GJ114" s="176">
        <f t="shared" si="629"/>
        <v>0</v>
      </c>
      <c r="GK114" s="176">
        <f t="shared" si="629"/>
        <v>0</v>
      </c>
      <c r="GL114" s="176">
        <f t="shared" si="629"/>
        <v>0</v>
      </c>
      <c r="GM114" s="176">
        <f t="shared" si="629"/>
        <v>0</v>
      </c>
      <c r="GN114" s="176">
        <f t="shared" si="629"/>
        <v>0</v>
      </c>
      <c r="GO114" s="176">
        <f t="shared" si="629"/>
        <v>0</v>
      </c>
      <c r="GP114" s="176">
        <f t="shared" si="629"/>
        <v>0</v>
      </c>
      <c r="GQ114" s="187"/>
      <c r="GR114" s="176">
        <v>0</v>
      </c>
      <c r="GS114" s="176">
        <v>0</v>
      </c>
      <c r="GT114" s="176">
        <f t="shared" si="630"/>
        <v>25.795170713116626</v>
      </c>
      <c r="GU114" s="176">
        <f t="shared" si="630"/>
        <v>24.587025031253539</v>
      </c>
      <c r="GV114" s="176">
        <f t="shared" si="630"/>
        <v>23.4205190839869</v>
      </c>
      <c r="GW114" s="176">
        <f t="shared" si="630"/>
        <v>22.305088456568246</v>
      </c>
      <c r="GX114" s="176">
        <f t="shared" si="630"/>
        <v>21.249690975304834</v>
      </c>
      <c r="GY114" s="176">
        <f t="shared" si="630"/>
        <v>20.23676864076489</v>
      </c>
      <c r="GZ114" s="176">
        <f t="shared" si="630"/>
        <v>19.271177300109024</v>
      </c>
      <c r="HA114" s="176">
        <f t="shared" si="630"/>
        <v>18.350930348964496</v>
      </c>
      <c r="HB114" s="176">
        <f t="shared" si="630"/>
        <v>17.476099758442771</v>
      </c>
      <c r="HC114" s="176">
        <f t="shared" si="630"/>
        <v>16.642974332049455</v>
      </c>
      <c r="HD114" s="176">
        <f t="shared" si="631"/>
        <v>15.850862959358986</v>
      </c>
      <c r="HE114" s="176">
        <f t="shared" si="631"/>
        <v>15.096451604359302</v>
      </c>
      <c r="HF114" s="176">
        <f t="shared" si="631"/>
        <v>14.377945959604657</v>
      </c>
      <c r="HG114" s="176">
        <f t="shared" si="631"/>
        <v>13.693637116527242</v>
      </c>
      <c r="HH114" s="176">
        <f t="shared" si="631"/>
        <v>13.041897500934038</v>
      </c>
      <c r="HI114" s="176">
        <f t="shared" si="631"/>
        <v>12.421177001950902</v>
      </c>
      <c r="HJ114" s="176">
        <f t="shared" si="631"/>
        <v>11.829999285207107</v>
      </c>
      <c r="HK114" s="176">
        <f t="shared" si="631"/>
        <v>11.266958281491352</v>
      </c>
      <c r="HL114" s="176">
        <f t="shared" si="631"/>
        <v>10.730714842527917</v>
      </c>
      <c r="HM114" s="176">
        <f t="shared" si="631"/>
        <v>10.219993555918922</v>
      </c>
      <c r="HN114" s="176">
        <f t="shared" si="632"/>
        <v>0</v>
      </c>
      <c r="HO114" s="176">
        <f t="shared" si="632"/>
        <v>0</v>
      </c>
      <c r="HP114" s="176">
        <f t="shared" si="632"/>
        <v>0</v>
      </c>
      <c r="HQ114" s="176">
        <f t="shared" si="632"/>
        <v>0</v>
      </c>
      <c r="HR114" s="176">
        <f t="shared" si="632"/>
        <v>0</v>
      </c>
      <c r="HS114" s="176">
        <f t="shared" si="632"/>
        <v>0</v>
      </c>
      <c r="HT114" s="176">
        <f t="shared" si="632"/>
        <v>0</v>
      </c>
      <c r="HU114" s="176">
        <f t="shared" si="632"/>
        <v>0</v>
      </c>
      <c r="HV114" s="176">
        <f t="shared" si="632"/>
        <v>0</v>
      </c>
      <c r="HW114" s="176">
        <f t="shared" si="632"/>
        <v>0</v>
      </c>
      <c r="HX114" s="176">
        <f t="shared" si="632"/>
        <v>0</v>
      </c>
      <c r="HY114" s="176">
        <f t="shared" si="632"/>
        <v>0</v>
      </c>
      <c r="HZ114" s="176">
        <f t="shared" si="632"/>
        <v>0</v>
      </c>
      <c r="IA114" s="176">
        <f t="shared" si="632"/>
        <v>0</v>
      </c>
      <c r="IB114" s="176">
        <f t="shared" si="632"/>
        <v>0</v>
      </c>
      <c r="IC114" s="176"/>
      <c r="ID114" s="176"/>
    </row>
    <row r="115" spans="1:238" s="144" customFormat="1">
      <c r="A115" s="185" t="s">
        <v>245</v>
      </c>
      <c r="B115" s="226">
        <f t="shared" si="633"/>
        <v>562.69029092233347</v>
      </c>
      <c r="C115" s="329">
        <f t="shared" si="634"/>
        <v>892.71695631747161</v>
      </c>
      <c r="D115" s="331">
        <f>SUM(B115:C115)</f>
        <v>1455.4072472398052</v>
      </c>
      <c r="E115" s="227">
        <f>IF(Years&gt;1,SUM(CJ115:DS115)*VLOOKUP($A115,input,26,FALSE),0)</f>
        <v>0</v>
      </c>
      <c r="F115" s="228">
        <f t="shared" si="644"/>
        <v>0</v>
      </c>
      <c r="G115" s="227">
        <f t="shared" si="645"/>
        <v>0</v>
      </c>
      <c r="H115" s="228">
        <f t="shared" si="646"/>
        <v>0</v>
      </c>
      <c r="I115" s="227">
        <f>B115+E115+G115</f>
        <v>562.69029092233347</v>
      </c>
      <c r="J115" s="176">
        <f>C115+F115+H115</f>
        <v>892.71695631747161</v>
      </c>
      <c r="K115" s="228">
        <f>SUM(I115:J115)</f>
        <v>1455.4072472398052</v>
      </c>
      <c r="L115" s="227">
        <f>(B115*VLOOKUP($A115,input,16,FALSE))+(E115*VLOOKUP($A115,input,30,FALSE))+(G115*VLOOKUP($A115,input,44,FALSE))</f>
        <v>450.15223273786683</v>
      </c>
      <c r="M115" s="176">
        <f>(C115*(VLOOKUP($A115,input,16,FALSE))+(F115*VLOOKUP($A115,input,30,FALSE))+(H115*VLOOKUP($A115,input,44,FALSE)))</f>
        <v>714.17356505397731</v>
      </c>
      <c r="N115" s="228">
        <f>SUM(L115:M115)</f>
        <v>1164.3257977918443</v>
      </c>
      <c r="O115" s="330"/>
      <c r="P115" s="176">
        <f t="shared" si="615"/>
        <v>8.5851657717555696</v>
      </c>
      <c r="Q115" s="176">
        <f t="shared" si="615"/>
        <v>8.1775223391176777</v>
      </c>
      <c r="R115" s="176">
        <f t="shared" si="615"/>
        <v>7.7956136455705307</v>
      </c>
      <c r="S115" s="176">
        <f t="shared" si="615"/>
        <v>7.4304973581803537</v>
      </c>
      <c r="T115" s="176">
        <f t="shared" si="615"/>
        <v>7.0779651039345239</v>
      </c>
      <c r="U115" s="176">
        <f t="shared" si="615"/>
        <v>6.7408684312084715</v>
      </c>
      <c r="V115" s="176">
        <f t="shared" si="615"/>
        <v>6.4219145038264669</v>
      </c>
      <c r="W115" s="176">
        <f t="shared" si="615"/>
        <v>6.1157970812723477</v>
      </c>
      <c r="X115" s="176">
        <f t="shared" si="615"/>
        <v>5.8239836594897181</v>
      </c>
      <c r="Y115" s="176">
        <f t="shared" si="615"/>
        <v>5.5458738625272543</v>
      </c>
      <c r="Z115" s="176">
        <f t="shared" si="616"/>
        <v>5.281489440928298</v>
      </c>
      <c r="AA115" s="176">
        <f t="shared" si="616"/>
        <v>5.0297088260723166</v>
      </c>
      <c r="AB115" s="176">
        <f t="shared" si="616"/>
        <v>4.7903231560012323</v>
      </c>
      <c r="AC115" s="176">
        <f t="shared" si="616"/>
        <v>4.5623308888123049</v>
      </c>
      <c r="AD115" s="176">
        <f t="shared" si="616"/>
        <v>4.345189763019305</v>
      </c>
      <c r="AE115" s="176">
        <f t="shared" si="616"/>
        <v>4.1383833257133373</v>
      </c>
      <c r="AF115" s="176">
        <f t="shared" si="616"/>
        <v>3.9414197042206611</v>
      </c>
      <c r="AG115" s="176">
        <f t="shared" si="616"/>
        <v>3.7538304362226111</v>
      </c>
      <c r="AH115" s="176">
        <f t="shared" si="616"/>
        <v>3.5751693555552229</v>
      </c>
      <c r="AI115" s="176">
        <f t="shared" si="616"/>
        <v>3.405011531038467</v>
      </c>
      <c r="AJ115" s="176">
        <f t="shared" si="617"/>
        <v>0</v>
      </c>
      <c r="AK115" s="176">
        <f t="shared" si="617"/>
        <v>0</v>
      </c>
      <c r="AL115" s="176">
        <f t="shared" si="617"/>
        <v>0</v>
      </c>
      <c r="AM115" s="176">
        <f t="shared" si="617"/>
        <v>0</v>
      </c>
      <c r="AN115" s="176">
        <f t="shared" si="617"/>
        <v>0</v>
      </c>
      <c r="AO115" s="176">
        <f t="shared" si="617"/>
        <v>0</v>
      </c>
      <c r="AP115" s="176">
        <f t="shared" si="617"/>
        <v>0</v>
      </c>
      <c r="AQ115" s="176">
        <f t="shared" si="617"/>
        <v>0</v>
      </c>
      <c r="AR115" s="176">
        <f t="shared" si="617"/>
        <v>0</v>
      </c>
      <c r="AS115" s="176">
        <f t="shared" si="617"/>
        <v>0</v>
      </c>
      <c r="AT115" s="176">
        <f t="shared" si="617"/>
        <v>0</v>
      </c>
      <c r="AU115" s="176">
        <f t="shared" si="617"/>
        <v>0</v>
      </c>
      <c r="AV115" s="176">
        <f t="shared" si="617"/>
        <v>0</v>
      </c>
      <c r="AW115" s="176">
        <f t="shared" si="617"/>
        <v>0</v>
      </c>
      <c r="AX115" s="176">
        <f t="shared" si="617"/>
        <v>0</v>
      </c>
      <c r="AY115" s="187"/>
      <c r="AZ115" s="176">
        <f t="shared" si="618"/>
        <v>13.620499910670093</v>
      </c>
      <c r="BA115" s="176">
        <f t="shared" si="618"/>
        <v>12.973767222514406</v>
      </c>
      <c r="BB115" s="176">
        <f t="shared" si="618"/>
        <v>12.367863100842527</v>
      </c>
      <c r="BC115" s="176">
        <f t="shared" si="618"/>
        <v>11.788600394449242</v>
      </c>
      <c r="BD115" s="176">
        <f t="shared" si="618"/>
        <v>11.229302453661576</v>
      </c>
      <c r="BE115" s="176">
        <f t="shared" si="618"/>
        <v>10.694493304622455</v>
      </c>
      <c r="BF115" s="176">
        <f t="shared" si="618"/>
        <v>10.188467905123836</v>
      </c>
      <c r="BG115" s="176">
        <f t="shared" si="618"/>
        <v>9.7028078215095963</v>
      </c>
      <c r="BH115" s="176">
        <f t="shared" si="618"/>
        <v>9.2398412590701327</v>
      </c>
      <c r="BI115" s="176">
        <f t="shared" si="618"/>
        <v>8.7986157119588704</v>
      </c>
      <c r="BJ115" s="176">
        <f t="shared" si="619"/>
        <v>8.3791656877533658</v>
      </c>
      <c r="BK115" s="176">
        <f t="shared" si="619"/>
        <v>7.9797118002772844</v>
      </c>
      <c r="BL115" s="176">
        <f t="shared" si="619"/>
        <v>7.599922686764085</v>
      </c>
      <c r="BM115" s="176">
        <f t="shared" si="619"/>
        <v>7.2382093853044163</v>
      </c>
      <c r="BN115" s="176">
        <f t="shared" si="619"/>
        <v>6.8937115895604473</v>
      </c>
      <c r="BO115" s="176">
        <f t="shared" si="619"/>
        <v>6.5656099389063662</v>
      </c>
      <c r="BP115" s="176">
        <f t="shared" si="619"/>
        <v>6.253124069644266</v>
      </c>
      <c r="BQ115" s="176">
        <f t="shared" si="619"/>
        <v>5.9555107589711023</v>
      </c>
      <c r="BR115" s="176">
        <f t="shared" si="619"/>
        <v>5.672062157282336</v>
      </c>
      <c r="BS115" s="176">
        <f t="shared" si="619"/>
        <v>5.4021041046079077</v>
      </c>
      <c r="BT115" s="176">
        <f t="shared" si="620"/>
        <v>0</v>
      </c>
      <c r="BU115" s="176">
        <f t="shared" si="620"/>
        <v>0</v>
      </c>
      <c r="BV115" s="176">
        <f t="shared" si="620"/>
        <v>0</v>
      </c>
      <c r="BW115" s="176">
        <f t="shared" si="620"/>
        <v>0</v>
      </c>
      <c r="BX115" s="176">
        <f t="shared" si="620"/>
        <v>0</v>
      </c>
      <c r="BY115" s="176">
        <f t="shared" si="620"/>
        <v>0</v>
      </c>
      <c r="BZ115" s="176">
        <f t="shared" si="620"/>
        <v>0</v>
      </c>
      <c r="CA115" s="176">
        <f t="shared" si="620"/>
        <v>0</v>
      </c>
      <c r="CB115" s="176">
        <f t="shared" si="620"/>
        <v>0</v>
      </c>
      <c r="CC115" s="176">
        <f t="shared" si="620"/>
        <v>0</v>
      </c>
      <c r="CD115" s="176">
        <f t="shared" si="620"/>
        <v>0</v>
      </c>
      <c r="CE115" s="176">
        <f t="shared" si="620"/>
        <v>0</v>
      </c>
      <c r="CF115" s="176">
        <f t="shared" si="620"/>
        <v>0</v>
      </c>
      <c r="CG115" s="176">
        <f t="shared" si="620"/>
        <v>0</v>
      </c>
      <c r="CH115" s="176">
        <f t="shared" si="620"/>
        <v>0</v>
      </c>
      <c r="CJ115" s="176">
        <v>0</v>
      </c>
      <c r="CK115" s="176">
        <f t="shared" si="621"/>
        <v>8.1775223391176777</v>
      </c>
      <c r="CL115" s="176">
        <f t="shared" si="621"/>
        <v>7.7956136455705307</v>
      </c>
      <c r="CM115" s="176">
        <f t="shared" si="621"/>
        <v>7.4304973581803537</v>
      </c>
      <c r="CN115" s="176">
        <f t="shared" si="621"/>
        <v>7.0779651039345239</v>
      </c>
      <c r="CO115" s="176">
        <f t="shared" si="621"/>
        <v>6.7408684312084715</v>
      </c>
      <c r="CP115" s="176">
        <f t="shared" si="621"/>
        <v>6.4219145038264669</v>
      </c>
      <c r="CQ115" s="176">
        <f t="shared" si="621"/>
        <v>6.1157970812723477</v>
      </c>
      <c r="CR115" s="176">
        <f t="shared" si="621"/>
        <v>5.8239836594897181</v>
      </c>
      <c r="CS115" s="176">
        <f t="shared" si="621"/>
        <v>5.5458738625272543</v>
      </c>
      <c r="CT115" s="176">
        <f t="shared" si="621"/>
        <v>5.281489440928298</v>
      </c>
      <c r="CU115" s="176">
        <f t="shared" si="622"/>
        <v>5.0297088260723166</v>
      </c>
      <c r="CV115" s="176">
        <f t="shared" si="622"/>
        <v>4.7903231560012323</v>
      </c>
      <c r="CW115" s="176">
        <f t="shared" si="622"/>
        <v>4.5623308888123049</v>
      </c>
      <c r="CX115" s="176">
        <f t="shared" si="622"/>
        <v>4.345189763019305</v>
      </c>
      <c r="CY115" s="176">
        <f t="shared" si="622"/>
        <v>4.1383833257133373</v>
      </c>
      <c r="CZ115" s="176">
        <f t="shared" si="622"/>
        <v>3.9414197042206611</v>
      </c>
      <c r="DA115" s="176">
        <f t="shared" si="622"/>
        <v>3.7538304362226111</v>
      </c>
      <c r="DB115" s="176">
        <f t="shared" si="622"/>
        <v>3.5751693555552229</v>
      </c>
      <c r="DC115" s="176">
        <f t="shared" si="622"/>
        <v>3.405011531038467</v>
      </c>
      <c r="DD115" s="176">
        <f t="shared" si="622"/>
        <v>3.2429522558112116</v>
      </c>
      <c r="DE115" s="176">
        <f t="shared" si="623"/>
        <v>0</v>
      </c>
      <c r="DF115" s="176">
        <f t="shared" si="623"/>
        <v>0</v>
      </c>
      <c r="DG115" s="176">
        <f t="shared" si="623"/>
        <v>0</v>
      </c>
      <c r="DH115" s="176">
        <f t="shared" si="623"/>
        <v>0</v>
      </c>
      <c r="DI115" s="176">
        <f t="shared" si="623"/>
        <v>0</v>
      </c>
      <c r="DJ115" s="176">
        <f t="shared" si="623"/>
        <v>0</v>
      </c>
      <c r="DK115" s="176">
        <f t="shared" si="623"/>
        <v>0</v>
      </c>
      <c r="DL115" s="176">
        <f t="shared" si="623"/>
        <v>0</v>
      </c>
      <c r="DM115" s="176">
        <f t="shared" si="623"/>
        <v>0</v>
      </c>
      <c r="DN115" s="176">
        <f t="shared" si="623"/>
        <v>0</v>
      </c>
      <c r="DO115" s="176">
        <f t="shared" si="623"/>
        <v>0</v>
      </c>
      <c r="DP115" s="176">
        <f t="shared" si="623"/>
        <v>0</v>
      </c>
      <c r="DQ115" s="176">
        <f t="shared" si="623"/>
        <v>0</v>
      </c>
      <c r="DR115" s="176">
        <f t="shared" si="623"/>
        <v>0</v>
      </c>
      <c r="DS115" s="176">
        <f t="shared" si="623"/>
        <v>0</v>
      </c>
      <c r="DT115" s="187"/>
      <c r="DU115" s="176">
        <v>0</v>
      </c>
      <c r="DV115" s="176">
        <f t="shared" si="624"/>
        <v>12.973767222514406</v>
      </c>
      <c r="DW115" s="176">
        <f t="shared" si="624"/>
        <v>12.367863100842527</v>
      </c>
      <c r="DX115" s="176">
        <f t="shared" si="624"/>
        <v>11.788600394449242</v>
      </c>
      <c r="DY115" s="176">
        <f t="shared" si="624"/>
        <v>11.229302453661576</v>
      </c>
      <c r="DZ115" s="176">
        <f t="shared" si="624"/>
        <v>10.694493304622455</v>
      </c>
      <c r="EA115" s="176">
        <f t="shared" si="624"/>
        <v>10.188467905123836</v>
      </c>
      <c r="EB115" s="176">
        <f t="shared" si="624"/>
        <v>9.7028078215095963</v>
      </c>
      <c r="EC115" s="176">
        <f t="shared" si="624"/>
        <v>9.2398412590701327</v>
      </c>
      <c r="ED115" s="176">
        <f t="shared" si="624"/>
        <v>8.7986157119588704</v>
      </c>
      <c r="EE115" s="176">
        <f t="shared" si="624"/>
        <v>8.3791656877533658</v>
      </c>
      <c r="EF115" s="176">
        <f t="shared" si="625"/>
        <v>7.9797118002772844</v>
      </c>
      <c r="EG115" s="176">
        <f t="shared" si="625"/>
        <v>7.599922686764085</v>
      </c>
      <c r="EH115" s="176">
        <f t="shared" si="625"/>
        <v>7.2382093853044163</v>
      </c>
      <c r="EI115" s="176">
        <f t="shared" si="625"/>
        <v>6.8937115895604473</v>
      </c>
      <c r="EJ115" s="176">
        <f t="shared" si="625"/>
        <v>6.5656099389063662</v>
      </c>
      <c r="EK115" s="176">
        <f t="shared" si="625"/>
        <v>6.253124069644266</v>
      </c>
      <c r="EL115" s="176">
        <f t="shared" si="625"/>
        <v>5.9555107589711023</v>
      </c>
      <c r="EM115" s="176">
        <f t="shared" si="625"/>
        <v>5.672062157282336</v>
      </c>
      <c r="EN115" s="176">
        <f t="shared" si="625"/>
        <v>5.4021041046079077</v>
      </c>
      <c r="EO115" s="176">
        <f t="shared" si="625"/>
        <v>5.1449945271763324</v>
      </c>
      <c r="EP115" s="176">
        <f t="shared" si="626"/>
        <v>0</v>
      </c>
      <c r="EQ115" s="176">
        <f t="shared" si="626"/>
        <v>0</v>
      </c>
      <c r="ER115" s="176">
        <f t="shared" si="626"/>
        <v>0</v>
      </c>
      <c r="ES115" s="176">
        <f t="shared" si="626"/>
        <v>0</v>
      </c>
      <c r="ET115" s="176">
        <f t="shared" si="626"/>
        <v>0</v>
      </c>
      <c r="EU115" s="176">
        <f t="shared" si="626"/>
        <v>0</v>
      </c>
      <c r="EV115" s="176">
        <f t="shared" si="626"/>
        <v>0</v>
      </c>
      <c r="EW115" s="176">
        <f t="shared" si="626"/>
        <v>0</v>
      </c>
      <c r="EX115" s="176">
        <f t="shared" si="626"/>
        <v>0</v>
      </c>
      <c r="EY115" s="176">
        <f t="shared" si="626"/>
        <v>0</v>
      </c>
      <c r="EZ115" s="176">
        <f t="shared" si="626"/>
        <v>0</v>
      </c>
      <c r="FA115" s="176">
        <f t="shared" si="626"/>
        <v>0</v>
      </c>
      <c r="FB115" s="176">
        <f t="shared" si="626"/>
        <v>0</v>
      </c>
      <c r="FC115" s="176">
        <f t="shared" si="626"/>
        <v>0</v>
      </c>
      <c r="FD115" s="176">
        <f t="shared" si="626"/>
        <v>0</v>
      </c>
      <c r="FF115" s="176">
        <v>0</v>
      </c>
      <c r="FG115" s="176">
        <v>0</v>
      </c>
      <c r="FH115" s="176">
        <f t="shared" si="627"/>
        <v>7.7956136455705307</v>
      </c>
      <c r="FI115" s="176">
        <f t="shared" si="627"/>
        <v>7.4304973581803537</v>
      </c>
      <c r="FJ115" s="176">
        <f t="shared" si="627"/>
        <v>7.0779651039345239</v>
      </c>
      <c r="FK115" s="176">
        <f t="shared" si="627"/>
        <v>6.7408684312084715</v>
      </c>
      <c r="FL115" s="176">
        <f t="shared" si="627"/>
        <v>6.4219145038264669</v>
      </c>
      <c r="FM115" s="176">
        <f t="shared" si="627"/>
        <v>6.1157970812723477</v>
      </c>
      <c r="FN115" s="176">
        <f t="shared" si="627"/>
        <v>5.8239836594897181</v>
      </c>
      <c r="FO115" s="176">
        <f t="shared" si="627"/>
        <v>5.5458738625272543</v>
      </c>
      <c r="FP115" s="176">
        <f t="shared" si="627"/>
        <v>5.281489440928298</v>
      </c>
      <c r="FQ115" s="176">
        <f t="shared" si="627"/>
        <v>5.0297088260723166</v>
      </c>
      <c r="FR115" s="176">
        <f t="shared" si="628"/>
        <v>4.7903231560012323</v>
      </c>
      <c r="FS115" s="176">
        <f t="shared" si="628"/>
        <v>4.5623308888123049</v>
      </c>
      <c r="FT115" s="176">
        <f t="shared" si="628"/>
        <v>4.345189763019305</v>
      </c>
      <c r="FU115" s="176">
        <f t="shared" si="628"/>
        <v>4.1383833257133373</v>
      </c>
      <c r="FV115" s="176">
        <f t="shared" si="628"/>
        <v>3.9414197042206611</v>
      </c>
      <c r="FW115" s="176">
        <f t="shared" si="628"/>
        <v>3.7538304362226111</v>
      </c>
      <c r="FX115" s="176">
        <f t="shared" si="628"/>
        <v>3.5751693555552229</v>
      </c>
      <c r="FY115" s="176">
        <f t="shared" si="628"/>
        <v>3.405011531038467</v>
      </c>
      <c r="FZ115" s="176">
        <f t="shared" si="628"/>
        <v>3.2429522558112116</v>
      </c>
      <c r="GA115" s="176">
        <f t="shared" si="628"/>
        <v>3.08860608476812</v>
      </c>
      <c r="GB115" s="176">
        <f t="shared" si="629"/>
        <v>0</v>
      </c>
      <c r="GC115" s="176">
        <f t="shared" si="629"/>
        <v>0</v>
      </c>
      <c r="GD115" s="176">
        <f t="shared" si="629"/>
        <v>0</v>
      </c>
      <c r="GE115" s="176">
        <f t="shared" si="629"/>
        <v>0</v>
      </c>
      <c r="GF115" s="176">
        <f t="shared" si="629"/>
        <v>0</v>
      </c>
      <c r="GG115" s="176">
        <f t="shared" si="629"/>
        <v>0</v>
      </c>
      <c r="GH115" s="176">
        <f t="shared" si="629"/>
        <v>0</v>
      </c>
      <c r="GI115" s="176">
        <f t="shared" si="629"/>
        <v>0</v>
      </c>
      <c r="GJ115" s="176">
        <f t="shared" si="629"/>
        <v>0</v>
      </c>
      <c r="GK115" s="176">
        <f t="shared" si="629"/>
        <v>0</v>
      </c>
      <c r="GL115" s="176">
        <f t="shared" si="629"/>
        <v>0</v>
      </c>
      <c r="GM115" s="176">
        <f t="shared" si="629"/>
        <v>0</v>
      </c>
      <c r="GN115" s="176">
        <f t="shared" si="629"/>
        <v>0</v>
      </c>
      <c r="GO115" s="176">
        <f t="shared" si="629"/>
        <v>0</v>
      </c>
      <c r="GP115" s="176">
        <f t="shared" si="629"/>
        <v>0</v>
      </c>
      <c r="GQ115" s="187"/>
      <c r="GR115" s="176">
        <v>0</v>
      </c>
      <c r="GS115" s="176">
        <v>0</v>
      </c>
      <c r="GT115" s="176">
        <f t="shared" si="630"/>
        <v>12.367863100842527</v>
      </c>
      <c r="GU115" s="176">
        <f t="shared" si="630"/>
        <v>11.788600394449242</v>
      </c>
      <c r="GV115" s="176">
        <f t="shared" si="630"/>
        <v>11.229302453661576</v>
      </c>
      <c r="GW115" s="176">
        <f t="shared" si="630"/>
        <v>10.694493304622455</v>
      </c>
      <c r="GX115" s="176">
        <f t="shared" si="630"/>
        <v>10.188467905123836</v>
      </c>
      <c r="GY115" s="176">
        <f t="shared" si="630"/>
        <v>9.7028078215095963</v>
      </c>
      <c r="GZ115" s="176">
        <f t="shared" si="630"/>
        <v>9.2398412590701327</v>
      </c>
      <c r="HA115" s="176">
        <f t="shared" si="630"/>
        <v>8.7986157119588704</v>
      </c>
      <c r="HB115" s="176">
        <f t="shared" si="630"/>
        <v>8.3791656877533658</v>
      </c>
      <c r="HC115" s="176">
        <f t="shared" si="630"/>
        <v>7.9797118002772844</v>
      </c>
      <c r="HD115" s="176">
        <f t="shared" si="631"/>
        <v>7.599922686764085</v>
      </c>
      <c r="HE115" s="176">
        <f t="shared" si="631"/>
        <v>7.2382093853044163</v>
      </c>
      <c r="HF115" s="176">
        <f t="shared" si="631"/>
        <v>6.8937115895604473</v>
      </c>
      <c r="HG115" s="176">
        <f t="shared" si="631"/>
        <v>6.5656099389063662</v>
      </c>
      <c r="HH115" s="176">
        <f t="shared" si="631"/>
        <v>6.253124069644266</v>
      </c>
      <c r="HI115" s="176">
        <f t="shared" si="631"/>
        <v>5.9555107589711023</v>
      </c>
      <c r="HJ115" s="176">
        <f t="shared" si="631"/>
        <v>5.672062157282336</v>
      </c>
      <c r="HK115" s="176">
        <f t="shared" si="631"/>
        <v>5.4021041046079077</v>
      </c>
      <c r="HL115" s="176">
        <f t="shared" si="631"/>
        <v>5.1449945271763324</v>
      </c>
      <c r="HM115" s="176">
        <f t="shared" si="631"/>
        <v>4.9001219102932687</v>
      </c>
      <c r="HN115" s="176">
        <f t="shared" si="632"/>
        <v>0</v>
      </c>
      <c r="HO115" s="176">
        <f t="shared" si="632"/>
        <v>0</v>
      </c>
      <c r="HP115" s="176">
        <f t="shared" si="632"/>
        <v>0</v>
      </c>
      <c r="HQ115" s="176">
        <f t="shared" si="632"/>
        <v>0</v>
      </c>
      <c r="HR115" s="176">
        <f t="shared" si="632"/>
        <v>0</v>
      </c>
      <c r="HS115" s="176">
        <f t="shared" si="632"/>
        <v>0</v>
      </c>
      <c r="HT115" s="176">
        <f t="shared" si="632"/>
        <v>0</v>
      </c>
      <c r="HU115" s="176">
        <f t="shared" si="632"/>
        <v>0</v>
      </c>
      <c r="HV115" s="176">
        <f t="shared" si="632"/>
        <v>0</v>
      </c>
      <c r="HW115" s="176">
        <f t="shared" si="632"/>
        <v>0</v>
      </c>
      <c r="HX115" s="176">
        <f t="shared" si="632"/>
        <v>0</v>
      </c>
      <c r="HY115" s="176">
        <f t="shared" si="632"/>
        <v>0</v>
      </c>
      <c r="HZ115" s="176">
        <f t="shared" si="632"/>
        <v>0</v>
      </c>
      <c r="IA115" s="176">
        <f t="shared" si="632"/>
        <v>0</v>
      </c>
      <c r="IB115" s="176">
        <f t="shared" si="632"/>
        <v>0</v>
      </c>
      <c r="IC115" s="176"/>
      <c r="ID115" s="176"/>
    </row>
    <row r="116" spans="1:238" s="144" customFormat="1">
      <c r="A116" s="185" t="s">
        <v>246</v>
      </c>
      <c r="B116" s="226">
        <f t="shared" si="633"/>
        <v>5701.9282813463124</v>
      </c>
      <c r="C116" s="329">
        <f t="shared" si="634"/>
        <v>9046.1984906837115</v>
      </c>
      <c r="D116" s="331">
        <f>SUM(B116:C116)</f>
        <v>14748.126772030024</v>
      </c>
      <c r="E116" s="227">
        <f>IF(Years&gt;1,SUM(CJ116:DS116)*VLOOKUP($A116,input,26,FALSE),0)</f>
        <v>0</v>
      </c>
      <c r="F116" s="228">
        <f t="shared" ref="F116" si="647">IF(Years&gt;1,SUM(DU116:FD116)*VLOOKUP($A116,input,26,FALSE),0)</f>
        <v>0</v>
      </c>
      <c r="G116" s="227">
        <f t="shared" ref="G116" si="648">IF(Years&gt;2,SUM(FF116:GP116)*VLOOKUP($A116,input,40,FALSE),0)</f>
        <v>0</v>
      </c>
      <c r="H116" s="228">
        <f t="shared" ref="H116" si="649">IF(Years&gt;2,SUM(GR116:IB116)*VLOOKUP($A116,input,40,FALSE),0)</f>
        <v>0</v>
      </c>
      <c r="I116" s="227">
        <f>B116+E116+G116</f>
        <v>5701.9282813463124</v>
      </c>
      <c r="J116" s="176">
        <f>C116+F116+H116</f>
        <v>9046.1984906837115</v>
      </c>
      <c r="K116" s="228">
        <f>SUM(I116:J116)</f>
        <v>14748.126772030024</v>
      </c>
      <c r="L116" s="227">
        <f>(B116*VLOOKUP($A116,input,16,FALSE))+(E116*VLOOKUP($A116,input,30,FALSE))+(G116*VLOOKUP($A116,input,44,FALSE))</f>
        <v>4561.5426250770497</v>
      </c>
      <c r="M116" s="176">
        <f>(C116*(VLOOKUP($A116,input,16,FALSE))+(F116*VLOOKUP($A116,input,30,FALSE))+(H116*VLOOKUP($A116,input,44,FALSE)))</f>
        <v>7236.9587925469696</v>
      </c>
      <c r="N116" s="228">
        <f>SUM(L116:M116)</f>
        <v>11798.501417624018</v>
      </c>
      <c r="O116" s="330"/>
      <c r="P116" s="176">
        <f t="shared" si="615"/>
        <v>11.446887695674095</v>
      </c>
      <c r="Q116" s="176">
        <f t="shared" si="615"/>
        <v>10.90336311882357</v>
      </c>
      <c r="R116" s="176">
        <f t="shared" si="615"/>
        <v>10.394151527427375</v>
      </c>
      <c r="S116" s="176">
        <f t="shared" si="615"/>
        <v>9.9073298109071377</v>
      </c>
      <c r="T116" s="176">
        <f t="shared" si="615"/>
        <v>9.4372868052460337</v>
      </c>
      <c r="U116" s="176">
        <f t="shared" si="615"/>
        <v>8.9878245749446286</v>
      </c>
      <c r="V116" s="176">
        <f t="shared" si="615"/>
        <v>8.5625526717686213</v>
      </c>
      <c r="W116" s="176">
        <f t="shared" si="615"/>
        <v>8.1543961083631302</v>
      </c>
      <c r="X116" s="176">
        <f t="shared" si="615"/>
        <v>7.7653115459862923</v>
      </c>
      <c r="Y116" s="176">
        <f t="shared" si="615"/>
        <v>7.3944984833696727</v>
      </c>
      <c r="Z116" s="176">
        <f t="shared" si="616"/>
        <v>7.0419859212377309</v>
      </c>
      <c r="AA116" s="176">
        <f t="shared" si="616"/>
        <v>6.7062784347630888</v>
      </c>
      <c r="AB116" s="176">
        <f t="shared" si="616"/>
        <v>6.3870975413349775</v>
      </c>
      <c r="AC116" s="176">
        <f t="shared" si="616"/>
        <v>6.083107851749741</v>
      </c>
      <c r="AD116" s="176">
        <f t="shared" si="616"/>
        <v>5.7935863506924061</v>
      </c>
      <c r="AE116" s="176">
        <f t="shared" si="616"/>
        <v>5.5178444342844495</v>
      </c>
      <c r="AF116" s="176">
        <f t="shared" si="616"/>
        <v>5.2552262722942151</v>
      </c>
      <c r="AG116" s="176">
        <f t="shared" si="616"/>
        <v>5.0051072482968149</v>
      </c>
      <c r="AH116" s="176">
        <f t="shared" si="616"/>
        <v>4.7668924740736305</v>
      </c>
      <c r="AI116" s="176">
        <f t="shared" si="616"/>
        <v>4.5400153747179566</v>
      </c>
      <c r="AJ116" s="176">
        <f t="shared" si="617"/>
        <v>0</v>
      </c>
      <c r="AK116" s="176">
        <f t="shared" si="617"/>
        <v>0</v>
      </c>
      <c r="AL116" s="176">
        <f t="shared" si="617"/>
        <v>0</v>
      </c>
      <c r="AM116" s="176">
        <f t="shared" si="617"/>
        <v>0</v>
      </c>
      <c r="AN116" s="176">
        <f t="shared" si="617"/>
        <v>0</v>
      </c>
      <c r="AO116" s="176">
        <f t="shared" si="617"/>
        <v>0</v>
      </c>
      <c r="AP116" s="176">
        <f t="shared" si="617"/>
        <v>0</v>
      </c>
      <c r="AQ116" s="176">
        <f t="shared" si="617"/>
        <v>0</v>
      </c>
      <c r="AR116" s="176">
        <f t="shared" si="617"/>
        <v>0</v>
      </c>
      <c r="AS116" s="176">
        <f t="shared" si="617"/>
        <v>0</v>
      </c>
      <c r="AT116" s="176">
        <f t="shared" si="617"/>
        <v>0</v>
      </c>
      <c r="AU116" s="176">
        <f t="shared" si="617"/>
        <v>0</v>
      </c>
      <c r="AV116" s="176">
        <f t="shared" si="617"/>
        <v>0</v>
      </c>
      <c r="AW116" s="176">
        <f t="shared" si="617"/>
        <v>0</v>
      </c>
      <c r="AX116" s="176">
        <f t="shared" si="617"/>
        <v>0</v>
      </c>
      <c r="AY116" s="187"/>
      <c r="AZ116" s="176">
        <f t="shared" si="618"/>
        <v>18.160666547560126</v>
      </c>
      <c r="BA116" s="176">
        <f t="shared" si="618"/>
        <v>17.298356296685878</v>
      </c>
      <c r="BB116" s="176">
        <f t="shared" si="618"/>
        <v>16.4904841344567</v>
      </c>
      <c r="BC116" s="176">
        <f t="shared" si="618"/>
        <v>15.718133859265658</v>
      </c>
      <c r="BD116" s="176">
        <f t="shared" si="618"/>
        <v>14.972403271548769</v>
      </c>
      <c r="BE116" s="176">
        <f t="shared" si="618"/>
        <v>14.259324406163275</v>
      </c>
      <c r="BF116" s="176">
        <f t="shared" si="618"/>
        <v>13.584623873498449</v>
      </c>
      <c r="BG116" s="176">
        <f t="shared" si="618"/>
        <v>12.937077095346128</v>
      </c>
      <c r="BH116" s="176">
        <f t="shared" si="618"/>
        <v>12.319788345426842</v>
      </c>
      <c r="BI116" s="176">
        <f t="shared" si="618"/>
        <v>11.731487615945159</v>
      </c>
      <c r="BJ116" s="176">
        <f t="shared" si="619"/>
        <v>11.172220917004488</v>
      </c>
      <c r="BK116" s="176">
        <f t="shared" si="619"/>
        <v>10.639615733703044</v>
      </c>
      <c r="BL116" s="176">
        <f t="shared" si="619"/>
        <v>10.133230249018782</v>
      </c>
      <c r="BM116" s="176">
        <f t="shared" si="619"/>
        <v>9.6509458470725544</v>
      </c>
      <c r="BN116" s="176">
        <f t="shared" si="619"/>
        <v>9.1916154527472624</v>
      </c>
      <c r="BO116" s="176">
        <f t="shared" si="619"/>
        <v>8.7541465852084883</v>
      </c>
      <c r="BP116" s="176">
        <f t="shared" si="619"/>
        <v>8.3374987595256904</v>
      </c>
      <c r="BQ116" s="176">
        <f t="shared" si="619"/>
        <v>7.9406810119614697</v>
      </c>
      <c r="BR116" s="176">
        <f t="shared" si="619"/>
        <v>7.5627495430431146</v>
      </c>
      <c r="BS116" s="176">
        <f t="shared" si="619"/>
        <v>7.2028054728105433</v>
      </c>
      <c r="BT116" s="176">
        <f t="shared" si="620"/>
        <v>0</v>
      </c>
      <c r="BU116" s="176">
        <f t="shared" si="620"/>
        <v>0</v>
      </c>
      <c r="BV116" s="176">
        <f t="shared" si="620"/>
        <v>0</v>
      </c>
      <c r="BW116" s="176">
        <f t="shared" si="620"/>
        <v>0</v>
      </c>
      <c r="BX116" s="176">
        <f t="shared" si="620"/>
        <v>0</v>
      </c>
      <c r="BY116" s="176">
        <f t="shared" si="620"/>
        <v>0</v>
      </c>
      <c r="BZ116" s="176">
        <f t="shared" si="620"/>
        <v>0</v>
      </c>
      <c r="CA116" s="176">
        <f t="shared" si="620"/>
        <v>0</v>
      </c>
      <c r="CB116" s="176">
        <f t="shared" si="620"/>
        <v>0</v>
      </c>
      <c r="CC116" s="176">
        <f t="shared" si="620"/>
        <v>0</v>
      </c>
      <c r="CD116" s="176">
        <f t="shared" si="620"/>
        <v>0</v>
      </c>
      <c r="CE116" s="176">
        <f t="shared" si="620"/>
        <v>0</v>
      </c>
      <c r="CF116" s="176">
        <f t="shared" si="620"/>
        <v>0</v>
      </c>
      <c r="CG116" s="176">
        <f t="shared" si="620"/>
        <v>0</v>
      </c>
      <c r="CH116" s="176">
        <f t="shared" si="620"/>
        <v>0</v>
      </c>
      <c r="CJ116" s="176">
        <v>0</v>
      </c>
      <c r="CK116" s="176">
        <f t="shared" si="621"/>
        <v>10.90336311882357</v>
      </c>
      <c r="CL116" s="176">
        <f t="shared" si="621"/>
        <v>10.394151527427375</v>
      </c>
      <c r="CM116" s="176">
        <f t="shared" si="621"/>
        <v>9.9073298109071377</v>
      </c>
      <c r="CN116" s="176">
        <f t="shared" si="621"/>
        <v>9.4372868052460337</v>
      </c>
      <c r="CO116" s="176">
        <f t="shared" si="621"/>
        <v>8.9878245749446286</v>
      </c>
      <c r="CP116" s="176">
        <f t="shared" si="621"/>
        <v>8.5625526717686213</v>
      </c>
      <c r="CQ116" s="176">
        <f t="shared" si="621"/>
        <v>8.1543961083631302</v>
      </c>
      <c r="CR116" s="176">
        <f t="shared" si="621"/>
        <v>7.7653115459862923</v>
      </c>
      <c r="CS116" s="176">
        <f t="shared" si="621"/>
        <v>7.3944984833696727</v>
      </c>
      <c r="CT116" s="176">
        <f t="shared" si="621"/>
        <v>7.0419859212377309</v>
      </c>
      <c r="CU116" s="176">
        <f t="shared" si="622"/>
        <v>6.7062784347630888</v>
      </c>
      <c r="CV116" s="176">
        <f t="shared" si="622"/>
        <v>6.3870975413349775</v>
      </c>
      <c r="CW116" s="176">
        <f t="shared" si="622"/>
        <v>6.083107851749741</v>
      </c>
      <c r="CX116" s="176">
        <f t="shared" si="622"/>
        <v>5.7935863506924061</v>
      </c>
      <c r="CY116" s="176">
        <f t="shared" si="622"/>
        <v>5.5178444342844495</v>
      </c>
      <c r="CZ116" s="176">
        <f t="shared" si="622"/>
        <v>5.2552262722942151</v>
      </c>
      <c r="DA116" s="176">
        <f t="shared" si="622"/>
        <v>5.0051072482968149</v>
      </c>
      <c r="DB116" s="176">
        <f t="shared" si="622"/>
        <v>4.7668924740736305</v>
      </c>
      <c r="DC116" s="176">
        <f t="shared" si="622"/>
        <v>4.5400153747179566</v>
      </c>
      <c r="DD116" s="176">
        <f t="shared" si="622"/>
        <v>4.3239363410816161</v>
      </c>
      <c r="DE116" s="176">
        <f t="shared" si="623"/>
        <v>0</v>
      </c>
      <c r="DF116" s="176">
        <f t="shared" si="623"/>
        <v>0</v>
      </c>
      <c r="DG116" s="176">
        <f t="shared" si="623"/>
        <v>0</v>
      </c>
      <c r="DH116" s="176">
        <f t="shared" si="623"/>
        <v>0</v>
      </c>
      <c r="DI116" s="176">
        <f t="shared" si="623"/>
        <v>0</v>
      </c>
      <c r="DJ116" s="176">
        <f t="shared" si="623"/>
        <v>0</v>
      </c>
      <c r="DK116" s="176">
        <f t="shared" si="623"/>
        <v>0</v>
      </c>
      <c r="DL116" s="176">
        <f t="shared" si="623"/>
        <v>0</v>
      </c>
      <c r="DM116" s="176">
        <f t="shared" si="623"/>
        <v>0</v>
      </c>
      <c r="DN116" s="176">
        <f t="shared" si="623"/>
        <v>0</v>
      </c>
      <c r="DO116" s="176">
        <f t="shared" si="623"/>
        <v>0</v>
      </c>
      <c r="DP116" s="176">
        <f t="shared" si="623"/>
        <v>0</v>
      </c>
      <c r="DQ116" s="176">
        <f t="shared" si="623"/>
        <v>0</v>
      </c>
      <c r="DR116" s="176">
        <f t="shared" si="623"/>
        <v>0</v>
      </c>
      <c r="DS116" s="176">
        <f t="shared" si="623"/>
        <v>0</v>
      </c>
      <c r="DT116" s="187"/>
      <c r="DU116" s="176">
        <v>0</v>
      </c>
      <c r="DV116" s="176">
        <f t="shared" si="624"/>
        <v>17.298356296685878</v>
      </c>
      <c r="DW116" s="176">
        <f t="shared" si="624"/>
        <v>16.4904841344567</v>
      </c>
      <c r="DX116" s="176">
        <f t="shared" si="624"/>
        <v>15.718133859265658</v>
      </c>
      <c r="DY116" s="176">
        <f t="shared" si="624"/>
        <v>14.972403271548769</v>
      </c>
      <c r="DZ116" s="176">
        <f t="shared" si="624"/>
        <v>14.259324406163275</v>
      </c>
      <c r="EA116" s="176">
        <f t="shared" si="624"/>
        <v>13.584623873498449</v>
      </c>
      <c r="EB116" s="176">
        <f t="shared" si="624"/>
        <v>12.937077095346128</v>
      </c>
      <c r="EC116" s="176">
        <f t="shared" si="624"/>
        <v>12.319788345426842</v>
      </c>
      <c r="ED116" s="176">
        <f t="shared" si="624"/>
        <v>11.731487615945159</v>
      </c>
      <c r="EE116" s="176">
        <f t="shared" si="624"/>
        <v>11.172220917004488</v>
      </c>
      <c r="EF116" s="176">
        <f t="shared" si="625"/>
        <v>10.639615733703044</v>
      </c>
      <c r="EG116" s="176">
        <f t="shared" si="625"/>
        <v>10.133230249018782</v>
      </c>
      <c r="EH116" s="176">
        <f t="shared" si="625"/>
        <v>9.6509458470725544</v>
      </c>
      <c r="EI116" s="176">
        <f t="shared" si="625"/>
        <v>9.1916154527472624</v>
      </c>
      <c r="EJ116" s="176">
        <f t="shared" si="625"/>
        <v>8.7541465852084883</v>
      </c>
      <c r="EK116" s="176">
        <f t="shared" si="625"/>
        <v>8.3374987595256904</v>
      </c>
      <c r="EL116" s="176">
        <f t="shared" si="625"/>
        <v>7.9406810119614697</v>
      </c>
      <c r="EM116" s="176">
        <f t="shared" si="625"/>
        <v>7.5627495430431146</v>
      </c>
      <c r="EN116" s="176">
        <f t="shared" si="625"/>
        <v>7.2028054728105433</v>
      </c>
      <c r="EO116" s="176">
        <f t="shared" si="625"/>
        <v>6.8599927029017769</v>
      </c>
      <c r="EP116" s="176">
        <f t="shared" si="626"/>
        <v>0</v>
      </c>
      <c r="EQ116" s="176">
        <f t="shared" si="626"/>
        <v>0</v>
      </c>
      <c r="ER116" s="176">
        <f t="shared" si="626"/>
        <v>0</v>
      </c>
      <c r="ES116" s="176">
        <f t="shared" si="626"/>
        <v>0</v>
      </c>
      <c r="ET116" s="176">
        <f t="shared" si="626"/>
        <v>0</v>
      </c>
      <c r="EU116" s="176">
        <f t="shared" si="626"/>
        <v>0</v>
      </c>
      <c r="EV116" s="176">
        <f t="shared" si="626"/>
        <v>0</v>
      </c>
      <c r="EW116" s="176">
        <f t="shared" si="626"/>
        <v>0</v>
      </c>
      <c r="EX116" s="176">
        <f t="shared" si="626"/>
        <v>0</v>
      </c>
      <c r="EY116" s="176">
        <f t="shared" si="626"/>
        <v>0</v>
      </c>
      <c r="EZ116" s="176">
        <f t="shared" si="626"/>
        <v>0</v>
      </c>
      <c r="FA116" s="176">
        <f t="shared" si="626"/>
        <v>0</v>
      </c>
      <c r="FB116" s="176">
        <f t="shared" si="626"/>
        <v>0</v>
      </c>
      <c r="FC116" s="176">
        <f t="shared" si="626"/>
        <v>0</v>
      </c>
      <c r="FD116" s="176">
        <f t="shared" si="626"/>
        <v>0</v>
      </c>
      <c r="FF116" s="176">
        <v>0</v>
      </c>
      <c r="FG116" s="176">
        <v>0</v>
      </c>
      <c r="FH116" s="176">
        <f t="shared" si="627"/>
        <v>10.394151527427375</v>
      </c>
      <c r="FI116" s="176">
        <f t="shared" si="627"/>
        <v>9.9073298109071377</v>
      </c>
      <c r="FJ116" s="176">
        <f t="shared" si="627"/>
        <v>9.4372868052460337</v>
      </c>
      <c r="FK116" s="176">
        <f t="shared" si="627"/>
        <v>8.9878245749446286</v>
      </c>
      <c r="FL116" s="176">
        <f t="shared" si="627"/>
        <v>8.5625526717686213</v>
      </c>
      <c r="FM116" s="176">
        <f t="shared" si="627"/>
        <v>8.1543961083631302</v>
      </c>
      <c r="FN116" s="176">
        <f t="shared" si="627"/>
        <v>7.7653115459862923</v>
      </c>
      <c r="FO116" s="176">
        <f t="shared" si="627"/>
        <v>7.3944984833696727</v>
      </c>
      <c r="FP116" s="176">
        <f t="shared" si="627"/>
        <v>7.0419859212377309</v>
      </c>
      <c r="FQ116" s="176">
        <f t="shared" si="627"/>
        <v>6.7062784347630888</v>
      </c>
      <c r="FR116" s="176">
        <f t="shared" si="628"/>
        <v>6.3870975413349775</v>
      </c>
      <c r="FS116" s="176">
        <f t="shared" si="628"/>
        <v>6.083107851749741</v>
      </c>
      <c r="FT116" s="176">
        <f t="shared" si="628"/>
        <v>5.7935863506924061</v>
      </c>
      <c r="FU116" s="176">
        <f t="shared" si="628"/>
        <v>5.5178444342844495</v>
      </c>
      <c r="FV116" s="176">
        <f t="shared" si="628"/>
        <v>5.2552262722942151</v>
      </c>
      <c r="FW116" s="176">
        <f t="shared" si="628"/>
        <v>5.0051072482968149</v>
      </c>
      <c r="FX116" s="176">
        <f t="shared" si="628"/>
        <v>4.7668924740736305</v>
      </c>
      <c r="FY116" s="176">
        <f t="shared" si="628"/>
        <v>4.5400153747179566</v>
      </c>
      <c r="FZ116" s="176">
        <f t="shared" si="628"/>
        <v>4.3239363410816161</v>
      </c>
      <c r="GA116" s="176">
        <f t="shared" si="628"/>
        <v>4.1181414463574946</v>
      </c>
      <c r="GB116" s="176">
        <f t="shared" si="629"/>
        <v>0</v>
      </c>
      <c r="GC116" s="176">
        <f t="shared" si="629"/>
        <v>0</v>
      </c>
      <c r="GD116" s="176">
        <f t="shared" si="629"/>
        <v>0</v>
      </c>
      <c r="GE116" s="176">
        <f t="shared" si="629"/>
        <v>0</v>
      </c>
      <c r="GF116" s="176">
        <f t="shared" si="629"/>
        <v>0</v>
      </c>
      <c r="GG116" s="176">
        <f t="shared" si="629"/>
        <v>0</v>
      </c>
      <c r="GH116" s="176">
        <f t="shared" si="629"/>
        <v>0</v>
      </c>
      <c r="GI116" s="176">
        <f t="shared" si="629"/>
        <v>0</v>
      </c>
      <c r="GJ116" s="176">
        <f t="shared" si="629"/>
        <v>0</v>
      </c>
      <c r="GK116" s="176">
        <f t="shared" si="629"/>
        <v>0</v>
      </c>
      <c r="GL116" s="176">
        <f t="shared" si="629"/>
        <v>0</v>
      </c>
      <c r="GM116" s="176">
        <f t="shared" si="629"/>
        <v>0</v>
      </c>
      <c r="GN116" s="176">
        <f t="shared" si="629"/>
        <v>0</v>
      </c>
      <c r="GO116" s="176">
        <f t="shared" si="629"/>
        <v>0</v>
      </c>
      <c r="GP116" s="176">
        <f t="shared" si="629"/>
        <v>0</v>
      </c>
      <c r="GQ116" s="187"/>
      <c r="GR116" s="176">
        <v>0</v>
      </c>
      <c r="GS116" s="176">
        <v>0</v>
      </c>
      <c r="GT116" s="176">
        <f t="shared" si="630"/>
        <v>16.4904841344567</v>
      </c>
      <c r="GU116" s="176">
        <f t="shared" si="630"/>
        <v>15.718133859265658</v>
      </c>
      <c r="GV116" s="176">
        <f t="shared" si="630"/>
        <v>14.972403271548769</v>
      </c>
      <c r="GW116" s="176">
        <f t="shared" si="630"/>
        <v>14.259324406163275</v>
      </c>
      <c r="GX116" s="176">
        <f t="shared" si="630"/>
        <v>13.584623873498449</v>
      </c>
      <c r="GY116" s="176">
        <f t="shared" si="630"/>
        <v>12.937077095346128</v>
      </c>
      <c r="GZ116" s="176">
        <f t="shared" si="630"/>
        <v>12.319788345426842</v>
      </c>
      <c r="HA116" s="176">
        <f t="shared" si="630"/>
        <v>11.731487615945159</v>
      </c>
      <c r="HB116" s="176">
        <f t="shared" si="630"/>
        <v>11.172220917004488</v>
      </c>
      <c r="HC116" s="176">
        <f t="shared" si="630"/>
        <v>10.639615733703044</v>
      </c>
      <c r="HD116" s="176">
        <f t="shared" si="631"/>
        <v>10.133230249018782</v>
      </c>
      <c r="HE116" s="176">
        <f t="shared" si="631"/>
        <v>9.6509458470725544</v>
      </c>
      <c r="HF116" s="176">
        <f t="shared" si="631"/>
        <v>9.1916154527472624</v>
      </c>
      <c r="HG116" s="176">
        <f t="shared" si="631"/>
        <v>8.7541465852084883</v>
      </c>
      <c r="HH116" s="176">
        <f t="shared" si="631"/>
        <v>8.3374987595256904</v>
      </c>
      <c r="HI116" s="176">
        <f t="shared" si="631"/>
        <v>7.9406810119614697</v>
      </c>
      <c r="HJ116" s="176">
        <f t="shared" si="631"/>
        <v>7.5627495430431146</v>
      </c>
      <c r="HK116" s="176">
        <f t="shared" si="631"/>
        <v>7.2028054728105433</v>
      </c>
      <c r="HL116" s="176">
        <f t="shared" si="631"/>
        <v>6.8599927029017769</v>
      </c>
      <c r="HM116" s="176">
        <f t="shared" si="631"/>
        <v>6.5334958803910261</v>
      </c>
      <c r="HN116" s="176">
        <f t="shared" si="632"/>
        <v>0</v>
      </c>
      <c r="HO116" s="176">
        <f t="shared" si="632"/>
        <v>0</v>
      </c>
      <c r="HP116" s="176">
        <f t="shared" si="632"/>
        <v>0</v>
      </c>
      <c r="HQ116" s="176">
        <f t="shared" si="632"/>
        <v>0</v>
      </c>
      <c r="HR116" s="176">
        <f t="shared" si="632"/>
        <v>0</v>
      </c>
      <c r="HS116" s="176">
        <f t="shared" si="632"/>
        <v>0</v>
      </c>
      <c r="HT116" s="176">
        <f t="shared" si="632"/>
        <v>0</v>
      </c>
      <c r="HU116" s="176">
        <f t="shared" si="632"/>
        <v>0</v>
      </c>
      <c r="HV116" s="176">
        <f t="shared" si="632"/>
        <v>0</v>
      </c>
      <c r="HW116" s="176">
        <f t="shared" si="632"/>
        <v>0</v>
      </c>
      <c r="HX116" s="176">
        <f t="shared" si="632"/>
        <v>0</v>
      </c>
      <c r="HY116" s="176">
        <f t="shared" si="632"/>
        <v>0</v>
      </c>
      <c r="HZ116" s="176">
        <f t="shared" si="632"/>
        <v>0</v>
      </c>
      <c r="IA116" s="176">
        <f t="shared" si="632"/>
        <v>0</v>
      </c>
      <c r="IB116" s="176">
        <f t="shared" si="632"/>
        <v>0</v>
      </c>
      <c r="IC116" s="176"/>
      <c r="ID116" s="176"/>
    </row>
    <row r="117" spans="1:238" s="144" customFormat="1">
      <c r="A117" s="185" t="s">
        <v>177</v>
      </c>
      <c r="B117" s="226">
        <f t="shared" si="633"/>
        <v>0</v>
      </c>
      <c r="C117" s="329">
        <f t="shared" si="634"/>
        <v>3036223.8081201506</v>
      </c>
      <c r="D117" s="331">
        <f t="shared" si="225"/>
        <v>3036223.8081201506</v>
      </c>
      <c r="E117" s="227">
        <f t="shared" ref="E117:E130" si="650">IF(Years&gt;1,SUM(CJ117:DS117)*VLOOKUP($A117,input,26,FALSE),0)</f>
        <v>0</v>
      </c>
      <c r="F117" s="228">
        <f t="shared" si="644"/>
        <v>0</v>
      </c>
      <c r="G117" s="227">
        <f t="shared" si="645"/>
        <v>0</v>
      </c>
      <c r="H117" s="228">
        <f t="shared" si="646"/>
        <v>0</v>
      </c>
      <c r="I117" s="227">
        <f t="shared" si="226"/>
        <v>0</v>
      </c>
      <c r="J117" s="176">
        <f t="shared" si="227"/>
        <v>3036223.8081201506</v>
      </c>
      <c r="K117" s="228">
        <f t="shared" si="228"/>
        <v>3036223.8081201506</v>
      </c>
      <c r="L117" s="227">
        <f t="shared" ref="L117:L130" si="651">(B117*VLOOKUP($A117,input,16,FALSE))+(E117*VLOOKUP($A117,input,30,FALSE))+(G117*VLOOKUP($A117,input,44,FALSE))</f>
        <v>0</v>
      </c>
      <c r="M117" s="176">
        <f t="shared" ref="M117:M130" si="652">(C117*(VLOOKUP($A117,input,16,FALSE))+(F117*VLOOKUP($A117,input,30,FALSE))+(H117*VLOOKUP($A117,input,44,FALSE)))</f>
        <v>2428979.0464961207</v>
      </c>
      <c r="N117" s="228">
        <f t="shared" si="229"/>
        <v>2428979.0464961207</v>
      </c>
      <c r="O117" s="330"/>
      <c r="P117" s="176">
        <f t="shared" si="615"/>
        <v>0</v>
      </c>
      <c r="Q117" s="176">
        <f t="shared" si="615"/>
        <v>0</v>
      </c>
      <c r="R117" s="176">
        <f t="shared" si="615"/>
        <v>0</v>
      </c>
      <c r="S117" s="176">
        <f t="shared" si="615"/>
        <v>0</v>
      </c>
      <c r="T117" s="176">
        <f t="shared" si="615"/>
        <v>0</v>
      </c>
      <c r="U117" s="176">
        <f t="shared" si="615"/>
        <v>0</v>
      </c>
      <c r="V117" s="176">
        <f t="shared" si="615"/>
        <v>0</v>
      </c>
      <c r="W117" s="176">
        <f t="shared" si="615"/>
        <v>0</v>
      </c>
      <c r="X117" s="176">
        <f t="shared" si="615"/>
        <v>0</v>
      </c>
      <c r="Y117" s="176">
        <f t="shared" si="615"/>
        <v>0</v>
      </c>
      <c r="Z117" s="176">
        <f t="shared" si="616"/>
        <v>0</v>
      </c>
      <c r="AA117" s="176">
        <f t="shared" si="616"/>
        <v>0</v>
      </c>
      <c r="AB117" s="176">
        <f t="shared" si="616"/>
        <v>0</v>
      </c>
      <c r="AC117" s="176">
        <f t="shared" si="616"/>
        <v>0</v>
      </c>
      <c r="AD117" s="176">
        <f t="shared" si="616"/>
        <v>0</v>
      </c>
      <c r="AE117" s="176">
        <f t="shared" si="616"/>
        <v>0</v>
      </c>
      <c r="AF117" s="176">
        <f t="shared" si="616"/>
        <v>0</v>
      </c>
      <c r="AG117" s="176">
        <f t="shared" si="616"/>
        <v>0</v>
      </c>
      <c r="AH117" s="176">
        <f t="shared" si="616"/>
        <v>0</v>
      </c>
      <c r="AI117" s="176">
        <f t="shared" si="616"/>
        <v>0</v>
      </c>
      <c r="AJ117" s="176">
        <f t="shared" si="617"/>
        <v>0</v>
      </c>
      <c r="AK117" s="176">
        <f t="shared" si="617"/>
        <v>0</v>
      </c>
      <c r="AL117" s="176">
        <f t="shared" si="617"/>
        <v>0</v>
      </c>
      <c r="AM117" s="176">
        <f t="shared" si="617"/>
        <v>0</v>
      </c>
      <c r="AN117" s="176">
        <f t="shared" si="617"/>
        <v>0</v>
      </c>
      <c r="AO117" s="176">
        <f t="shared" si="617"/>
        <v>0</v>
      </c>
      <c r="AP117" s="176">
        <f t="shared" si="617"/>
        <v>0</v>
      </c>
      <c r="AQ117" s="176">
        <f t="shared" si="617"/>
        <v>0</v>
      </c>
      <c r="AR117" s="176">
        <f t="shared" si="617"/>
        <v>0</v>
      </c>
      <c r="AS117" s="176">
        <f t="shared" si="617"/>
        <v>0</v>
      </c>
      <c r="AT117" s="176">
        <f t="shared" si="617"/>
        <v>0</v>
      </c>
      <c r="AU117" s="176">
        <f t="shared" si="617"/>
        <v>0</v>
      </c>
      <c r="AV117" s="176">
        <f t="shared" si="617"/>
        <v>0</v>
      </c>
      <c r="AW117" s="176">
        <f t="shared" si="617"/>
        <v>0</v>
      </c>
      <c r="AX117" s="176">
        <f t="shared" si="617"/>
        <v>0</v>
      </c>
      <c r="AY117" s="187"/>
      <c r="AZ117" s="176">
        <f t="shared" si="618"/>
        <v>1.0301112256476879E-2</v>
      </c>
      <c r="BA117" s="176">
        <f t="shared" si="618"/>
        <v>9.8119917348867859E-3</v>
      </c>
      <c r="BB117" s="176">
        <f t="shared" si="618"/>
        <v>9.3537496428241756E-3</v>
      </c>
      <c r="BC117" s="176">
        <f t="shared" si="618"/>
        <v>8.9156563126466717E-3</v>
      </c>
      <c r="BD117" s="176">
        <f t="shared" si="618"/>
        <v>8.4926622294150649E-3</v>
      </c>
      <c r="BE117" s="176">
        <f t="shared" si="618"/>
        <v>8.0881888902443709E-3</v>
      </c>
      <c r="BF117" s="176">
        <f t="shared" si="618"/>
        <v>7.7054845490637409E-3</v>
      </c>
      <c r="BG117" s="176">
        <f t="shared" si="618"/>
        <v>7.3381823888925791E-3</v>
      </c>
      <c r="BH117" s="176">
        <f t="shared" si="618"/>
        <v>6.9880432191145219E-3</v>
      </c>
      <c r="BI117" s="176">
        <f t="shared" si="618"/>
        <v>6.6543466645807214E-3</v>
      </c>
      <c r="BJ117" s="176">
        <f t="shared" si="619"/>
        <v>6.3371188231901143E-3</v>
      </c>
      <c r="BK117" s="176">
        <f t="shared" si="619"/>
        <v>6.0350139545609005E-3</v>
      </c>
      <c r="BL117" s="176">
        <f t="shared" si="619"/>
        <v>5.7477814507801471E-3</v>
      </c>
      <c r="BM117" s="176">
        <f t="shared" si="619"/>
        <v>5.4742195883349968E-3</v>
      </c>
      <c r="BN117" s="176">
        <f t="shared" si="619"/>
        <v>5.2136777220788653E-3</v>
      </c>
      <c r="BO117" s="176">
        <f t="shared" si="619"/>
        <v>4.9655361738912421E-3</v>
      </c>
      <c r="BP117" s="176">
        <f t="shared" si="619"/>
        <v>4.7292047588225515E-3</v>
      </c>
      <c r="BQ117" s="176">
        <f t="shared" si="619"/>
        <v>4.5041213813861378E-3</v>
      </c>
      <c r="BR117" s="176">
        <f t="shared" si="619"/>
        <v>4.2897506986588445E-3</v>
      </c>
      <c r="BS117" s="176">
        <f t="shared" si="619"/>
        <v>4.0855828470104114E-3</v>
      </c>
      <c r="BT117" s="176">
        <f t="shared" si="620"/>
        <v>3.8911322294333589E-3</v>
      </c>
      <c r="BU117" s="176">
        <f t="shared" si="620"/>
        <v>3.7059363605891002E-3</v>
      </c>
      <c r="BV117" s="176">
        <f t="shared" si="620"/>
        <v>3.5295547668233265E-3</v>
      </c>
      <c r="BW117" s="176">
        <f t="shared" si="620"/>
        <v>3.3615679385344236E-3</v>
      </c>
      <c r="BX117" s="176">
        <f t="shared" si="620"/>
        <v>3.2015763324032337E-3</v>
      </c>
      <c r="BY117" s="176">
        <f t="shared" si="620"/>
        <v>3.0491994211110231E-3</v>
      </c>
      <c r="BZ117" s="176">
        <f t="shared" si="620"/>
        <v>2.9040747882855028E-3</v>
      </c>
      <c r="CA117" s="176">
        <f t="shared" si="620"/>
        <v>2.7658572665222913E-3</v>
      </c>
      <c r="CB117" s="176">
        <f t="shared" si="620"/>
        <v>2.6342181164316783E-3</v>
      </c>
      <c r="CC117" s="176">
        <f t="shared" si="620"/>
        <v>2.5088442447581132E-3</v>
      </c>
      <c r="CD117" s="176">
        <f t="shared" si="620"/>
        <v>2.389437459712786E-3</v>
      </c>
      <c r="CE117" s="176">
        <f t="shared" si="620"/>
        <v>2.2757137617481532E-3</v>
      </c>
      <c r="CF117" s="176">
        <f t="shared" si="620"/>
        <v>2.1674026680875928E-3</v>
      </c>
      <c r="CG117" s="176">
        <f t="shared" si="620"/>
        <v>2.0642465694036124E-3</v>
      </c>
      <c r="CH117" s="176">
        <f t="shared" si="620"/>
        <v>1.9660001171145441E-3</v>
      </c>
      <c r="CJ117" s="176">
        <v>0</v>
      </c>
      <c r="CK117" s="176">
        <f t="shared" si="621"/>
        <v>0</v>
      </c>
      <c r="CL117" s="176">
        <f t="shared" si="621"/>
        <v>0</v>
      </c>
      <c r="CM117" s="176">
        <f t="shared" si="621"/>
        <v>0</v>
      </c>
      <c r="CN117" s="176">
        <f t="shared" si="621"/>
        <v>0</v>
      </c>
      <c r="CO117" s="176">
        <f t="shared" si="621"/>
        <v>0</v>
      </c>
      <c r="CP117" s="176">
        <f t="shared" si="621"/>
        <v>0</v>
      </c>
      <c r="CQ117" s="176">
        <f t="shared" si="621"/>
        <v>0</v>
      </c>
      <c r="CR117" s="176">
        <f t="shared" si="621"/>
        <v>0</v>
      </c>
      <c r="CS117" s="176">
        <f t="shared" si="621"/>
        <v>0</v>
      </c>
      <c r="CT117" s="176">
        <f t="shared" si="621"/>
        <v>0</v>
      </c>
      <c r="CU117" s="176">
        <f t="shared" si="622"/>
        <v>0</v>
      </c>
      <c r="CV117" s="176">
        <f t="shared" si="622"/>
        <v>0</v>
      </c>
      <c r="CW117" s="176">
        <f t="shared" si="622"/>
        <v>0</v>
      </c>
      <c r="CX117" s="176">
        <f t="shared" si="622"/>
        <v>0</v>
      </c>
      <c r="CY117" s="176">
        <f t="shared" si="622"/>
        <v>0</v>
      </c>
      <c r="CZ117" s="176">
        <f t="shared" si="622"/>
        <v>0</v>
      </c>
      <c r="DA117" s="176">
        <f t="shared" si="622"/>
        <v>0</v>
      </c>
      <c r="DB117" s="176">
        <f t="shared" si="622"/>
        <v>0</v>
      </c>
      <c r="DC117" s="176">
        <f t="shared" si="622"/>
        <v>0</v>
      </c>
      <c r="DD117" s="176">
        <f t="shared" si="622"/>
        <v>0</v>
      </c>
      <c r="DE117" s="176">
        <f t="shared" si="623"/>
        <v>0</v>
      </c>
      <c r="DF117" s="176">
        <f t="shared" si="623"/>
        <v>0</v>
      </c>
      <c r="DG117" s="176">
        <f t="shared" si="623"/>
        <v>0</v>
      </c>
      <c r="DH117" s="176">
        <f t="shared" si="623"/>
        <v>0</v>
      </c>
      <c r="DI117" s="176">
        <f t="shared" si="623"/>
        <v>0</v>
      </c>
      <c r="DJ117" s="176">
        <f t="shared" si="623"/>
        <v>0</v>
      </c>
      <c r="DK117" s="176">
        <f t="shared" si="623"/>
        <v>0</v>
      </c>
      <c r="DL117" s="176">
        <f t="shared" si="623"/>
        <v>0</v>
      </c>
      <c r="DM117" s="176">
        <f t="shared" si="623"/>
        <v>0</v>
      </c>
      <c r="DN117" s="176">
        <f t="shared" si="623"/>
        <v>0</v>
      </c>
      <c r="DO117" s="176">
        <f t="shared" si="623"/>
        <v>0</v>
      </c>
      <c r="DP117" s="176">
        <f t="shared" si="623"/>
        <v>0</v>
      </c>
      <c r="DQ117" s="176">
        <f t="shared" si="623"/>
        <v>0</v>
      </c>
      <c r="DR117" s="176">
        <f t="shared" si="623"/>
        <v>0</v>
      </c>
      <c r="DS117" s="176">
        <f t="shared" si="623"/>
        <v>0</v>
      </c>
      <c r="DT117" s="187"/>
      <c r="DU117" s="176">
        <v>0</v>
      </c>
      <c r="DV117" s="176">
        <f t="shared" si="624"/>
        <v>9.8119917348867859E-3</v>
      </c>
      <c r="DW117" s="176">
        <f t="shared" si="624"/>
        <v>9.3537496428241756E-3</v>
      </c>
      <c r="DX117" s="176">
        <f t="shared" si="624"/>
        <v>8.9156563126466717E-3</v>
      </c>
      <c r="DY117" s="176">
        <f t="shared" si="624"/>
        <v>8.4926622294150649E-3</v>
      </c>
      <c r="DZ117" s="176">
        <f t="shared" si="624"/>
        <v>8.0881888902443709E-3</v>
      </c>
      <c r="EA117" s="176">
        <f t="shared" si="624"/>
        <v>7.7054845490637409E-3</v>
      </c>
      <c r="EB117" s="176">
        <f t="shared" si="624"/>
        <v>7.3381823888925791E-3</v>
      </c>
      <c r="EC117" s="176">
        <f t="shared" si="624"/>
        <v>6.9880432191145219E-3</v>
      </c>
      <c r="ED117" s="176">
        <f t="shared" si="624"/>
        <v>6.6543466645807214E-3</v>
      </c>
      <c r="EE117" s="176">
        <f t="shared" si="624"/>
        <v>6.3371188231901143E-3</v>
      </c>
      <c r="EF117" s="176">
        <f t="shared" si="625"/>
        <v>6.0350139545609005E-3</v>
      </c>
      <c r="EG117" s="176">
        <f t="shared" si="625"/>
        <v>5.7477814507801471E-3</v>
      </c>
      <c r="EH117" s="176">
        <f t="shared" si="625"/>
        <v>5.4742195883349968E-3</v>
      </c>
      <c r="EI117" s="176">
        <f t="shared" si="625"/>
        <v>5.2136777220788653E-3</v>
      </c>
      <c r="EJ117" s="176">
        <f t="shared" si="625"/>
        <v>4.9655361738912421E-3</v>
      </c>
      <c r="EK117" s="176">
        <f t="shared" si="625"/>
        <v>4.7292047588225515E-3</v>
      </c>
      <c r="EL117" s="176">
        <f t="shared" si="625"/>
        <v>4.5041213813861378E-3</v>
      </c>
      <c r="EM117" s="176">
        <f t="shared" si="625"/>
        <v>4.2897506986588445E-3</v>
      </c>
      <c r="EN117" s="176">
        <f t="shared" si="625"/>
        <v>4.0855828470104114E-3</v>
      </c>
      <c r="EO117" s="176">
        <f t="shared" si="625"/>
        <v>3.8911322294333589E-3</v>
      </c>
      <c r="EP117" s="176">
        <f t="shared" si="626"/>
        <v>3.7059363605891002E-3</v>
      </c>
      <c r="EQ117" s="176">
        <f t="shared" si="626"/>
        <v>3.5295547668233265E-3</v>
      </c>
      <c r="ER117" s="176">
        <f t="shared" si="626"/>
        <v>3.3615679385344236E-3</v>
      </c>
      <c r="ES117" s="176">
        <f t="shared" si="626"/>
        <v>3.2015763324032337E-3</v>
      </c>
      <c r="ET117" s="176">
        <f t="shared" si="626"/>
        <v>3.0491994211110231E-3</v>
      </c>
      <c r="EU117" s="176">
        <f t="shared" si="626"/>
        <v>2.9040747882855028E-3</v>
      </c>
      <c r="EV117" s="176">
        <f t="shared" si="626"/>
        <v>2.7658572665222913E-3</v>
      </c>
      <c r="EW117" s="176">
        <f t="shared" si="626"/>
        <v>2.6342181164316783E-3</v>
      </c>
      <c r="EX117" s="176">
        <f t="shared" si="626"/>
        <v>2.5088442447581132E-3</v>
      </c>
      <c r="EY117" s="176">
        <f t="shared" si="626"/>
        <v>2.389437459712786E-3</v>
      </c>
      <c r="EZ117" s="176">
        <f t="shared" si="626"/>
        <v>2.2757137617481532E-3</v>
      </c>
      <c r="FA117" s="176">
        <f t="shared" si="626"/>
        <v>2.1674026680875928E-3</v>
      </c>
      <c r="FB117" s="176">
        <f t="shared" si="626"/>
        <v>2.0642465694036124E-3</v>
      </c>
      <c r="FC117" s="176">
        <f t="shared" si="626"/>
        <v>1.9660001171145441E-3</v>
      </c>
      <c r="FD117" s="176">
        <f t="shared" si="626"/>
        <v>1.8724296398424411E-3</v>
      </c>
      <c r="FF117" s="176">
        <v>0</v>
      </c>
      <c r="FG117" s="176">
        <v>0</v>
      </c>
      <c r="FH117" s="176">
        <f t="shared" si="627"/>
        <v>0</v>
      </c>
      <c r="FI117" s="176">
        <f t="shared" si="627"/>
        <v>0</v>
      </c>
      <c r="FJ117" s="176">
        <f t="shared" si="627"/>
        <v>0</v>
      </c>
      <c r="FK117" s="176">
        <f t="shared" si="627"/>
        <v>0</v>
      </c>
      <c r="FL117" s="176">
        <f t="shared" si="627"/>
        <v>0</v>
      </c>
      <c r="FM117" s="176">
        <f t="shared" si="627"/>
        <v>0</v>
      </c>
      <c r="FN117" s="176">
        <f t="shared" si="627"/>
        <v>0</v>
      </c>
      <c r="FO117" s="176">
        <f t="shared" si="627"/>
        <v>0</v>
      </c>
      <c r="FP117" s="176">
        <f t="shared" si="627"/>
        <v>0</v>
      </c>
      <c r="FQ117" s="176">
        <f t="shared" si="627"/>
        <v>0</v>
      </c>
      <c r="FR117" s="176">
        <f t="shared" si="628"/>
        <v>0</v>
      </c>
      <c r="FS117" s="176">
        <f t="shared" si="628"/>
        <v>0</v>
      </c>
      <c r="FT117" s="176">
        <f t="shared" si="628"/>
        <v>0</v>
      </c>
      <c r="FU117" s="176">
        <f t="shared" si="628"/>
        <v>0</v>
      </c>
      <c r="FV117" s="176">
        <f t="shared" si="628"/>
        <v>0</v>
      </c>
      <c r="FW117" s="176">
        <f t="shared" si="628"/>
        <v>0</v>
      </c>
      <c r="FX117" s="176">
        <f t="shared" si="628"/>
        <v>0</v>
      </c>
      <c r="FY117" s="176">
        <f t="shared" si="628"/>
        <v>0</v>
      </c>
      <c r="FZ117" s="176">
        <f t="shared" si="628"/>
        <v>0</v>
      </c>
      <c r="GA117" s="176">
        <f t="shared" si="628"/>
        <v>0</v>
      </c>
      <c r="GB117" s="176">
        <f t="shared" si="629"/>
        <v>0</v>
      </c>
      <c r="GC117" s="176">
        <f t="shared" si="629"/>
        <v>0</v>
      </c>
      <c r="GD117" s="176">
        <f t="shared" si="629"/>
        <v>0</v>
      </c>
      <c r="GE117" s="176">
        <f t="shared" si="629"/>
        <v>0</v>
      </c>
      <c r="GF117" s="176">
        <f t="shared" si="629"/>
        <v>0</v>
      </c>
      <c r="GG117" s="176">
        <f t="shared" si="629"/>
        <v>0</v>
      </c>
      <c r="GH117" s="176">
        <f t="shared" si="629"/>
        <v>0</v>
      </c>
      <c r="GI117" s="176">
        <f t="shared" si="629"/>
        <v>0</v>
      </c>
      <c r="GJ117" s="176">
        <f t="shared" si="629"/>
        <v>0</v>
      </c>
      <c r="GK117" s="176">
        <f t="shared" si="629"/>
        <v>0</v>
      </c>
      <c r="GL117" s="176">
        <f t="shared" si="629"/>
        <v>0</v>
      </c>
      <c r="GM117" s="176">
        <f t="shared" si="629"/>
        <v>0</v>
      </c>
      <c r="GN117" s="176">
        <f t="shared" si="629"/>
        <v>0</v>
      </c>
      <c r="GO117" s="176">
        <f t="shared" si="629"/>
        <v>0</v>
      </c>
      <c r="GP117" s="176">
        <f t="shared" si="629"/>
        <v>0</v>
      </c>
      <c r="GQ117" s="187"/>
      <c r="GR117" s="176">
        <v>0</v>
      </c>
      <c r="GS117" s="176">
        <v>0</v>
      </c>
      <c r="GT117" s="176">
        <f t="shared" si="630"/>
        <v>9.3537496428241756E-3</v>
      </c>
      <c r="GU117" s="176">
        <f t="shared" si="630"/>
        <v>8.9156563126466717E-3</v>
      </c>
      <c r="GV117" s="176">
        <f t="shared" si="630"/>
        <v>8.4926622294150649E-3</v>
      </c>
      <c r="GW117" s="176">
        <f t="shared" si="630"/>
        <v>8.0881888902443709E-3</v>
      </c>
      <c r="GX117" s="176">
        <f t="shared" si="630"/>
        <v>7.7054845490637409E-3</v>
      </c>
      <c r="GY117" s="176">
        <f t="shared" si="630"/>
        <v>7.3381823888925791E-3</v>
      </c>
      <c r="GZ117" s="176">
        <f t="shared" si="630"/>
        <v>6.9880432191145219E-3</v>
      </c>
      <c r="HA117" s="176">
        <f t="shared" si="630"/>
        <v>6.6543466645807214E-3</v>
      </c>
      <c r="HB117" s="176">
        <f t="shared" si="630"/>
        <v>6.3371188231901143E-3</v>
      </c>
      <c r="HC117" s="176">
        <f t="shared" si="630"/>
        <v>6.0350139545609005E-3</v>
      </c>
      <c r="HD117" s="176">
        <f t="shared" si="631"/>
        <v>5.7477814507801471E-3</v>
      </c>
      <c r="HE117" s="176">
        <f t="shared" si="631"/>
        <v>5.4742195883349968E-3</v>
      </c>
      <c r="HF117" s="176">
        <f t="shared" si="631"/>
        <v>5.2136777220788653E-3</v>
      </c>
      <c r="HG117" s="176">
        <f t="shared" si="631"/>
        <v>4.9655361738912421E-3</v>
      </c>
      <c r="HH117" s="176">
        <f t="shared" si="631"/>
        <v>4.7292047588225515E-3</v>
      </c>
      <c r="HI117" s="176">
        <f t="shared" si="631"/>
        <v>4.5041213813861378E-3</v>
      </c>
      <c r="HJ117" s="176">
        <f t="shared" si="631"/>
        <v>4.2897506986588445E-3</v>
      </c>
      <c r="HK117" s="176">
        <f t="shared" si="631"/>
        <v>4.0855828470104114E-3</v>
      </c>
      <c r="HL117" s="176">
        <f t="shared" si="631"/>
        <v>3.8911322294333589E-3</v>
      </c>
      <c r="HM117" s="176">
        <f t="shared" si="631"/>
        <v>3.7059363605891002E-3</v>
      </c>
      <c r="HN117" s="176">
        <f t="shared" si="632"/>
        <v>3.5295547668233265E-3</v>
      </c>
      <c r="HO117" s="176">
        <f t="shared" si="632"/>
        <v>3.3615679385344236E-3</v>
      </c>
      <c r="HP117" s="176">
        <f t="shared" si="632"/>
        <v>3.2015763324032337E-3</v>
      </c>
      <c r="HQ117" s="176">
        <f t="shared" si="632"/>
        <v>3.0491994211110231E-3</v>
      </c>
      <c r="HR117" s="176">
        <f t="shared" si="632"/>
        <v>2.9040747882855028E-3</v>
      </c>
      <c r="HS117" s="176">
        <f t="shared" si="632"/>
        <v>2.7658572665222913E-3</v>
      </c>
      <c r="HT117" s="176">
        <f t="shared" si="632"/>
        <v>2.6342181164316783E-3</v>
      </c>
      <c r="HU117" s="176">
        <f t="shared" si="632"/>
        <v>2.5088442447581132E-3</v>
      </c>
      <c r="HV117" s="176">
        <f t="shared" si="632"/>
        <v>2.389437459712786E-3</v>
      </c>
      <c r="HW117" s="176">
        <f t="shared" si="632"/>
        <v>2.2757137617481532E-3</v>
      </c>
      <c r="HX117" s="176">
        <f t="shared" si="632"/>
        <v>2.1674026680875928E-3</v>
      </c>
      <c r="HY117" s="176">
        <f t="shared" si="632"/>
        <v>2.0642465694036124E-3</v>
      </c>
      <c r="HZ117" s="176">
        <f t="shared" si="632"/>
        <v>1.9660001171145441E-3</v>
      </c>
      <c r="IA117" s="176">
        <f t="shared" si="632"/>
        <v>1.8724296398424411E-3</v>
      </c>
      <c r="IB117" s="176">
        <f t="shared" si="632"/>
        <v>1.7833125876442796E-3</v>
      </c>
      <c r="IC117" s="176"/>
      <c r="ID117" s="176"/>
    </row>
    <row r="118" spans="1:238" s="144" customFormat="1">
      <c r="A118" s="185" t="s">
        <v>178</v>
      </c>
      <c r="B118" s="226">
        <f t="shared" si="633"/>
        <v>0</v>
      </c>
      <c r="C118" s="329">
        <f t="shared" si="634"/>
        <v>500856.05055912735</v>
      </c>
      <c r="D118" s="331">
        <f t="shared" ref="D118" si="653">SUM(B118:C118)</f>
        <v>500856.05055912735</v>
      </c>
      <c r="E118" s="227">
        <f t="shared" ref="E118" si="654">IF(Years&gt;1,SUM(CJ118:DS118)*VLOOKUP($A118,input,26,FALSE),0)</f>
        <v>0</v>
      </c>
      <c r="F118" s="228">
        <f t="shared" ref="F118" si="655">IF(Years&gt;1,SUM(DU118:FD118)*VLOOKUP($A118,input,26,FALSE),0)</f>
        <v>0</v>
      </c>
      <c r="G118" s="227">
        <f t="shared" ref="G118" si="656">IF(Years&gt;2,SUM(FF118:GP118)*VLOOKUP($A118,input,40,FALSE),0)</f>
        <v>0</v>
      </c>
      <c r="H118" s="228">
        <f t="shared" ref="H118" si="657">IF(Years&gt;2,SUM(GR118:IB118)*VLOOKUP($A118,input,40,FALSE),0)</f>
        <v>0</v>
      </c>
      <c r="I118" s="227">
        <f t="shared" ref="I118" si="658">B118+E118+G118</f>
        <v>0</v>
      </c>
      <c r="J118" s="176">
        <f t="shared" ref="J118" si="659">C118+F118+H118</f>
        <v>500856.05055912735</v>
      </c>
      <c r="K118" s="228">
        <f t="shared" ref="K118" si="660">SUM(I118:J118)</f>
        <v>500856.05055912735</v>
      </c>
      <c r="L118" s="227">
        <f t="shared" ref="L118" si="661">(B118*VLOOKUP($A118,input,16,FALSE))+(E118*VLOOKUP($A118,input,30,FALSE))+(G118*VLOOKUP($A118,input,44,FALSE))</f>
        <v>0</v>
      </c>
      <c r="M118" s="176">
        <f t="shared" ref="M118" si="662">(C118*(VLOOKUP($A118,input,16,FALSE))+(F118*VLOOKUP($A118,input,30,FALSE))+(H118*VLOOKUP($A118,input,44,FALSE)))</f>
        <v>400684.84044730192</v>
      </c>
      <c r="N118" s="228">
        <f t="shared" ref="N118" si="663">SUM(L118:M118)</f>
        <v>400684.84044730192</v>
      </c>
      <c r="O118" s="330"/>
      <c r="P118" s="176">
        <f t="shared" si="615"/>
        <v>0</v>
      </c>
      <c r="Q118" s="176">
        <f t="shared" si="615"/>
        <v>0</v>
      </c>
      <c r="R118" s="176">
        <f t="shared" si="615"/>
        <v>0</v>
      </c>
      <c r="S118" s="176">
        <f t="shared" si="615"/>
        <v>0</v>
      </c>
      <c r="T118" s="176">
        <f t="shared" si="615"/>
        <v>0</v>
      </c>
      <c r="U118" s="176">
        <f t="shared" si="615"/>
        <v>0</v>
      </c>
      <c r="V118" s="176">
        <f t="shared" si="615"/>
        <v>0</v>
      </c>
      <c r="W118" s="176">
        <f t="shared" si="615"/>
        <v>0</v>
      </c>
      <c r="X118" s="176">
        <f t="shared" si="615"/>
        <v>0</v>
      </c>
      <c r="Y118" s="176">
        <f t="shared" si="615"/>
        <v>0</v>
      </c>
      <c r="Z118" s="176">
        <f t="shared" si="616"/>
        <v>0</v>
      </c>
      <c r="AA118" s="176">
        <f t="shared" si="616"/>
        <v>0</v>
      </c>
      <c r="AB118" s="176">
        <f t="shared" si="616"/>
        <v>0</v>
      </c>
      <c r="AC118" s="176">
        <f t="shared" si="616"/>
        <v>0</v>
      </c>
      <c r="AD118" s="176">
        <f t="shared" si="616"/>
        <v>0</v>
      </c>
      <c r="AE118" s="176">
        <f t="shared" si="616"/>
        <v>0</v>
      </c>
      <c r="AF118" s="176">
        <f t="shared" si="616"/>
        <v>0</v>
      </c>
      <c r="AG118" s="176">
        <f t="shared" si="616"/>
        <v>0</v>
      </c>
      <c r="AH118" s="176">
        <f t="shared" si="616"/>
        <v>0</v>
      </c>
      <c r="AI118" s="176">
        <f t="shared" si="616"/>
        <v>0</v>
      </c>
      <c r="AJ118" s="176">
        <f t="shared" si="617"/>
        <v>0</v>
      </c>
      <c r="AK118" s="176">
        <f t="shared" si="617"/>
        <v>0</v>
      </c>
      <c r="AL118" s="176">
        <f t="shared" si="617"/>
        <v>0</v>
      </c>
      <c r="AM118" s="176">
        <f t="shared" si="617"/>
        <v>0</v>
      </c>
      <c r="AN118" s="176">
        <f t="shared" si="617"/>
        <v>0</v>
      </c>
      <c r="AO118" s="176">
        <f t="shared" si="617"/>
        <v>0</v>
      </c>
      <c r="AP118" s="176">
        <f t="shared" si="617"/>
        <v>0</v>
      </c>
      <c r="AQ118" s="176">
        <f t="shared" si="617"/>
        <v>0</v>
      </c>
      <c r="AR118" s="176">
        <f t="shared" si="617"/>
        <v>0</v>
      </c>
      <c r="AS118" s="176">
        <f t="shared" si="617"/>
        <v>0</v>
      </c>
      <c r="AT118" s="176">
        <f t="shared" si="617"/>
        <v>0</v>
      </c>
      <c r="AU118" s="176">
        <f t="shared" si="617"/>
        <v>0</v>
      </c>
      <c r="AV118" s="176">
        <f t="shared" si="617"/>
        <v>0</v>
      </c>
      <c r="AW118" s="176">
        <f t="shared" si="617"/>
        <v>0</v>
      </c>
      <c r="AX118" s="176">
        <f t="shared" si="617"/>
        <v>0</v>
      </c>
      <c r="AY118" s="187"/>
      <c r="AZ118" s="176">
        <f t="shared" si="618"/>
        <v>2.5266879119660271E-3</v>
      </c>
      <c r="BA118" s="176">
        <f t="shared" si="618"/>
        <v>2.4067149538401548E-3</v>
      </c>
      <c r="BB118" s="176">
        <f t="shared" si="618"/>
        <v>2.2943159501266843E-3</v>
      </c>
      <c r="BC118" s="176">
        <f t="shared" si="618"/>
        <v>2.1868590955548442E-3</v>
      </c>
      <c r="BD118" s="176">
        <f t="shared" si="618"/>
        <v>2.0831058298565251E-3</v>
      </c>
      <c r="BE118" s="176">
        <f t="shared" si="618"/>
        <v>1.9838953881731475E-3</v>
      </c>
      <c r="BF118" s="176">
        <f t="shared" si="618"/>
        <v>1.8900245120345024E-3</v>
      </c>
      <c r="BG118" s="176">
        <f t="shared" si="618"/>
        <v>1.7999315293510099E-3</v>
      </c>
      <c r="BH118" s="176">
        <f t="shared" si="618"/>
        <v>1.7140483367639391E-3</v>
      </c>
      <c r="BI118" s="176">
        <f t="shared" si="618"/>
        <v>1.6321982384820638E-3</v>
      </c>
      <c r="BJ118" s="176">
        <f t="shared" si="619"/>
        <v>1.5543876358768201E-3</v>
      </c>
      <c r="BK118" s="176">
        <f t="shared" si="619"/>
        <v>1.480286441684749E-3</v>
      </c>
      <c r="BL118" s="176">
        <f t="shared" si="619"/>
        <v>1.4098331860404136E-3</v>
      </c>
      <c r="BM118" s="176">
        <f t="shared" si="619"/>
        <v>1.342733106572735E-3</v>
      </c>
      <c r="BN118" s="176">
        <f t="shared" si="619"/>
        <v>1.2788266110759479E-3</v>
      </c>
      <c r="BO118" s="176">
        <f t="shared" si="619"/>
        <v>1.2179617030299273E-3</v>
      </c>
      <c r="BP118" s="176">
        <f t="shared" si="619"/>
        <v>1.1599936200885502E-3</v>
      </c>
      <c r="BQ118" s="176">
        <f t="shared" si="619"/>
        <v>1.1047844897739581E-3</v>
      </c>
      <c r="BR118" s="176">
        <f t="shared" si="619"/>
        <v>1.0522030015578296E-3</v>
      </c>
      <c r="BS118" s="176">
        <f t="shared" si="619"/>
        <v>1.0021240945497234E-3</v>
      </c>
      <c r="BT118" s="176">
        <f t="shared" si="620"/>
        <v>9.5442866004969166E-4</v>
      </c>
      <c r="BU118" s="176">
        <f t="shared" si="620"/>
        <v>9.0900325825770377E-4</v>
      </c>
      <c r="BV118" s="176">
        <f t="shared" si="620"/>
        <v>8.6573984846609884E-4</v>
      </c>
      <c r="BW118" s="176">
        <f t="shared" si="620"/>
        <v>8.2453553209334914E-4</v>
      </c>
      <c r="BX118" s="176">
        <f t="shared" si="620"/>
        <v>7.8529230794796296E-4</v>
      </c>
      <c r="BY118" s="176">
        <f t="shared" si="620"/>
        <v>7.4791683914043959E-4</v>
      </c>
      <c r="BZ118" s="176">
        <f t="shared" si="620"/>
        <v>7.1232023108889684E-4</v>
      </c>
      <c r="CA118" s="176">
        <f t="shared" si="620"/>
        <v>6.7841782009037328E-4</v>
      </c>
      <c r="CB118" s="176">
        <f t="shared" si="620"/>
        <v>6.4612897195493986E-4</v>
      </c>
      <c r="CC118" s="176">
        <f t="shared" si="620"/>
        <v>6.1537689022368822E-4</v>
      </c>
      <c r="CD118" s="176">
        <f t="shared" si="620"/>
        <v>5.8608843351445688E-4</v>
      </c>
      <c r="CE118" s="176">
        <f t="shared" si="620"/>
        <v>5.5819394156086781E-4</v>
      </c>
      <c r="CF118" s="176">
        <f t="shared" si="620"/>
        <v>5.3162706953091901E-4</v>
      </c>
      <c r="CG118" s="176">
        <f t="shared" si="620"/>
        <v>5.0632463023107474E-4</v>
      </c>
      <c r="CH118" s="176">
        <f t="shared" si="620"/>
        <v>4.822264438205485E-4</v>
      </c>
      <c r="CJ118" s="176">
        <v>1</v>
      </c>
      <c r="CK118" s="176">
        <f t="shared" si="621"/>
        <v>0</v>
      </c>
      <c r="CL118" s="176">
        <f t="shared" si="621"/>
        <v>0</v>
      </c>
      <c r="CM118" s="176">
        <f t="shared" si="621"/>
        <v>0</v>
      </c>
      <c r="CN118" s="176">
        <f t="shared" si="621"/>
        <v>0</v>
      </c>
      <c r="CO118" s="176">
        <f t="shared" si="621"/>
        <v>0</v>
      </c>
      <c r="CP118" s="176">
        <f t="shared" si="621"/>
        <v>0</v>
      </c>
      <c r="CQ118" s="176">
        <f t="shared" si="621"/>
        <v>0</v>
      </c>
      <c r="CR118" s="176">
        <f t="shared" si="621"/>
        <v>0</v>
      </c>
      <c r="CS118" s="176">
        <f t="shared" si="621"/>
        <v>0</v>
      </c>
      <c r="CT118" s="176">
        <f t="shared" si="621"/>
        <v>0</v>
      </c>
      <c r="CU118" s="176">
        <f t="shared" si="622"/>
        <v>0</v>
      </c>
      <c r="CV118" s="176">
        <f t="shared" si="622"/>
        <v>0</v>
      </c>
      <c r="CW118" s="176">
        <f t="shared" si="622"/>
        <v>0</v>
      </c>
      <c r="CX118" s="176">
        <f t="shared" si="622"/>
        <v>0</v>
      </c>
      <c r="CY118" s="176">
        <f t="shared" si="622"/>
        <v>0</v>
      </c>
      <c r="CZ118" s="176">
        <f t="shared" si="622"/>
        <v>0</v>
      </c>
      <c r="DA118" s="176">
        <f t="shared" si="622"/>
        <v>0</v>
      </c>
      <c r="DB118" s="176">
        <f t="shared" si="622"/>
        <v>0</v>
      </c>
      <c r="DC118" s="176">
        <f t="shared" si="622"/>
        <v>0</v>
      </c>
      <c r="DD118" s="176">
        <f t="shared" si="622"/>
        <v>0</v>
      </c>
      <c r="DE118" s="176">
        <f t="shared" si="623"/>
        <v>0</v>
      </c>
      <c r="DF118" s="176">
        <f t="shared" si="623"/>
        <v>0</v>
      </c>
      <c r="DG118" s="176">
        <f t="shared" si="623"/>
        <v>0</v>
      </c>
      <c r="DH118" s="176">
        <f t="shared" si="623"/>
        <v>0</v>
      </c>
      <c r="DI118" s="176">
        <f t="shared" si="623"/>
        <v>0</v>
      </c>
      <c r="DJ118" s="176">
        <f t="shared" si="623"/>
        <v>0</v>
      </c>
      <c r="DK118" s="176">
        <f t="shared" si="623"/>
        <v>0</v>
      </c>
      <c r="DL118" s="176">
        <f t="shared" si="623"/>
        <v>0</v>
      </c>
      <c r="DM118" s="176">
        <f t="shared" si="623"/>
        <v>0</v>
      </c>
      <c r="DN118" s="176">
        <f t="shared" si="623"/>
        <v>0</v>
      </c>
      <c r="DO118" s="176">
        <f t="shared" si="623"/>
        <v>0</v>
      </c>
      <c r="DP118" s="176">
        <f t="shared" si="623"/>
        <v>0</v>
      </c>
      <c r="DQ118" s="176">
        <f t="shared" si="623"/>
        <v>0</v>
      </c>
      <c r="DR118" s="176">
        <f t="shared" si="623"/>
        <v>0</v>
      </c>
      <c r="DS118" s="176">
        <f t="shared" si="623"/>
        <v>0</v>
      </c>
      <c r="DT118" s="187"/>
      <c r="DU118" s="176">
        <v>1</v>
      </c>
      <c r="DV118" s="176">
        <f t="shared" si="624"/>
        <v>2.4067149538401548E-3</v>
      </c>
      <c r="DW118" s="176">
        <f t="shared" si="624"/>
        <v>2.2943159501266843E-3</v>
      </c>
      <c r="DX118" s="176">
        <f t="shared" si="624"/>
        <v>2.1868590955548442E-3</v>
      </c>
      <c r="DY118" s="176">
        <f t="shared" si="624"/>
        <v>2.0831058298565251E-3</v>
      </c>
      <c r="DZ118" s="176">
        <f t="shared" si="624"/>
        <v>1.9838953881731475E-3</v>
      </c>
      <c r="EA118" s="176">
        <f t="shared" si="624"/>
        <v>1.8900245120345024E-3</v>
      </c>
      <c r="EB118" s="176">
        <f t="shared" si="624"/>
        <v>1.7999315293510099E-3</v>
      </c>
      <c r="EC118" s="176">
        <f t="shared" si="624"/>
        <v>1.7140483367639391E-3</v>
      </c>
      <c r="ED118" s="176">
        <f t="shared" si="624"/>
        <v>1.6321982384820638E-3</v>
      </c>
      <c r="EE118" s="176">
        <f t="shared" si="624"/>
        <v>1.5543876358768201E-3</v>
      </c>
      <c r="EF118" s="176">
        <f t="shared" si="625"/>
        <v>1.480286441684749E-3</v>
      </c>
      <c r="EG118" s="176">
        <f t="shared" si="625"/>
        <v>1.4098331860404136E-3</v>
      </c>
      <c r="EH118" s="176">
        <f t="shared" si="625"/>
        <v>1.342733106572735E-3</v>
      </c>
      <c r="EI118" s="176">
        <f t="shared" si="625"/>
        <v>1.2788266110759479E-3</v>
      </c>
      <c r="EJ118" s="176">
        <f t="shared" si="625"/>
        <v>1.2179617030299273E-3</v>
      </c>
      <c r="EK118" s="176">
        <f t="shared" si="625"/>
        <v>1.1599936200885502E-3</v>
      </c>
      <c r="EL118" s="176">
        <f t="shared" si="625"/>
        <v>1.1047844897739581E-3</v>
      </c>
      <c r="EM118" s="176">
        <f t="shared" si="625"/>
        <v>1.0522030015578296E-3</v>
      </c>
      <c r="EN118" s="176">
        <f t="shared" si="625"/>
        <v>1.0021240945497234E-3</v>
      </c>
      <c r="EO118" s="176">
        <f t="shared" si="625"/>
        <v>9.5442866004969166E-4</v>
      </c>
      <c r="EP118" s="176">
        <f t="shared" si="626"/>
        <v>9.0900325825770377E-4</v>
      </c>
      <c r="EQ118" s="176">
        <f t="shared" si="626"/>
        <v>8.6573984846609884E-4</v>
      </c>
      <c r="ER118" s="176">
        <f t="shared" si="626"/>
        <v>8.2453553209334914E-4</v>
      </c>
      <c r="ES118" s="176">
        <f t="shared" si="626"/>
        <v>7.8529230794796296E-4</v>
      </c>
      <c r="ET118" s="176">
        <f t="shared" si="626"/>
        <v>7.4791683914043959E-4</v>
      </c>
      <c r="EU118" s="176">
        <f t="shared" si="626"/>
        <v>7.1232023108889684E-4</v>
      </c>
      <c r="EV118" s="176">
        <f t="shared" si="626"/>
        <v>6.7841782009037328E-4</v>
      </c>
      <c r="EW118" s="176">
        <f t="shared" si="626"/>
        <v>6.4612897195493986E-4</v>
      </c>
      <c r="EX118" s="176">
        <f t="shared" si="626"/>
        <v>6.1537689022368822E-4</v>
      </c>
      <c r="EY118" s="176">
        <f t="shared" si="626"/>
        <v>5.8608843351445688E-4</v>
      </c>
      <c r="EZ118" s="176">
        <f t="shared" si="626"/>
        <v>5.5819394156086781E-4</v>
      </c>
      <c r="FA118" s="176">
        <f t="shared" si="626"/>
        <v>5.3162706953091901E-4</v>
      </c>
      <c r="FB118" s="176">
        <f t="shared" si="626"/>
        <v>5.0632463023107474E-4</v>
      </c>
      <c r="FC118" s="176">
        <f t="shared" si="626"/>
        <v>4.822264438205485E-4</v>
      </c>
      <c r="FD118" s="176">
        <f t="shared" si="626"/>
        <v>4.5927519467833463E-4</v>
      </c>
      <c r="FF118" s="176">
        <v>1</v>
      </c>
      <c r="FG118" s="176">
        <v>1</v>
      </c>
      <c r="FH118" s="176">
        <f t="shared" si="627"/>
        <v>0</v>
      </c>
      <c r="FI118" s="176">
        <f t="shared" si="627"/>
        <v>0</v>
      </c>
      <c r="FJ118" s="176">
        <f t="shared" si="627"/>
        <v>0</v>
      </c>
      <c r="FK118" s="176">
        <f t="shared" si="627"/>
        <v>0</v>
      </c>
      <c r="FL118" s="176">
        <f t="shared" si="627"/>
        <v>0</v>
      </c>
      <c r="FM118" s="176">
        <f t="shared" si="627"/>
        <v>0</v>
      </c>
      <c r="FN118" s="176">
        <f t="shared" si="627"/>
        <v>0</v>
      </c>
      <c r="FO118" s="176">
        <f t="shared" si="627"/>
        <v>0</v>
      </c>
      <c r="FP118" s="176">
        <f t="shared" si="627"/>
        <v>0</v>
      </c>
      <c r="FQ118" s="176">
        <f t="shared" si="627"/>
        <v>0</v>
      </c>
      <c r="FR118" s="176">
        <f t="shared" si="628"/>
        <v>0</v>
      </c>
      <c r="FS118" s="176">
        <f t="shared" si="628"/>
        <v>0</v>
      </c>
      <c r="FT118" s="176">
        <f t="shared" si="628"/>
        <v>0</v>
      </c>
      <c r="FU118" s="176">
        <f t="shared" si="628"/>
        <v>0</v>
      </c>
      <c r="FV118" s="176">
        <f t="shared" si="628"/>
        <v>0</v>
      </c>
      <c r="FW118" s="176">
        <f t="shared" si="628"/>
        <v>0</v>
      </c>
      <c r="FX118" s="176">
        <f t="shared" si="628"/>
        <v>0</v>
      </c>
      <c r="FY118" s="176">
        <f t="shared" si="628"/>
        <v>0</v>
      </c>
      <c r="FZ118" s="176">
        <f t="shared" si="628"/>
        <v>0</v>
      </c>
      <c r="GA118" s="176">
        <f t="shared" si="628"/>
        <v>0</v>
      </c>
      <c r="GB118" s="176">
        <f t="shared" si="629"/>
        <v>0</v>
      </c>
      <c r="GC118" s="176">
        <f t="shared" si="629"/>
        <v>0</v>
      </c>
      <c r="GD118" s="176">
        <f t="shared" si="629"/>
        <v>0</v>
      </c>
      <c r="GE118" s="176">
        <f t="shared" si="629"/>
        <v>0</v>
      </c>
      <c r="GF118" s="176">
        <f t="shared" si="629"/>
        <v>0</v>
      </c>
      <c r="GG118" s="176">
        <f t="shared" si="629"/>
        <v>0</v>
      </c>
      <c r="GH118" s="176">
        <f t="shared" si="629"/>
        <v>0</v>
      </c>
      <c r="GI118" s="176">
        <f t="shared" si="629"/>
        <v>0</v>
      </c>
      <c r="GJ118" s="176">
        <f t="shared" si="629"/>
        <v>0</v>
      </c>
      <c r="GK118" s="176">
        <f t="shared" si="629"/>
        <v>0</v>
      </c>
      <c r="GL118" s="176">
        <f t="shared" si="629"/>
        <v>0</v>
      </c>
      <c r="GM118" s="176">
        <f t="shared" si="629"/>
        <v>0</v>
      </c>
      <c r="GN118" s="176">
        <f t="shared" si="629"/>
        <v>0</v>
      </c>
      <c r="GO118" s="176">
        <f t="shared" si="629"/>
        <v>0</v>
      </c>
      <c r="GP118" s="176">
        <f t="shared" si="629"/>
        <v>0</v>
      </c>
      <c r="GQ118" s="187"/>
      <c r="GR118" s="176">
        <v>1</v>
      </c>
      <c r="GS118" s="176">
        <v>1</v>
      </c>
      <c r="GT118" s="176">
        <f t="shared" si="630"/>
        <v>2.2943159501266843E-3</v>
      </c>
      <c r="GU118" s="176">
        <f t="shared" si="630"/>
        <v>2.1868590955548442E-3</v>
      </c>
      <c r="GV118" s="176">
        <f t="shared" si="630"/>
        <v>2.0831058298565251E-3</v>
      </c>
      <c r="GW118" s="176">
        <f t="shared" si="630"/>
        <v>1.9838953881731475E-3</v>
      </c>
      <c r="GX118" s="176">
        <f t="shared" si="630"/>
        <v>1.8900245120345024E-3</v>
      </c>
      <c r="GY118" s="176">
        <f t="shared" si="630"/>
        <v>1.7999315293510099E-3</v>
      </c>
      <c r="GZ118" s="176">
        <f t="shared" si="630"/>
        <v>1.7140483367639391E-3</v>
      </c>
      <c r="HA118" s="176">
        <f t="shared" si="630"/>
        <v>1.6321982384820638E-3</v>
      </c>
      <c r="HB118" s="176">
        <f t="shared" si="630"/>
        <v>1.5543876358768201E-3</v>
      </c>
      <c r="HC118" s="176">
        <f t="shared" si="630"/>
        <v>1.480286441684749E-3</v>
      </c>
      <c r="HD118" s="176">
        <f t="shared" si="631"/>
        <v>1.4098331860404136E-3</v>
      </c>
      <c r="HE118" s="176">
        <f t="shared" si="631"/>
        <v>1.342733106572735E-3</v>
      </c>
      <c r="HF118" s="176">
        <f t="shared" si="631"/>
        <v>1.2788266110759479E-3</v>
      </c>
      <c r="HG118" s="176">
        <f t="shared" si="631"/>
        <v>1.2179617030299273E-3</v>
      </c>
      <c r="HH118" s="176">
        <f t="shared" si="631"/>
        <v>1.1599936200885502E-3</v>
      </c>
      <c r="HI118" s="176">
        <f t="shared" si="631"/>
        <v>1.1047844897739581E-3</v>
      </c>
      <c r="HJ118" s="176">
        <f t="shared" si="631"/>
        <v>1.0522030015578296E-3</v>
      </c>
      <c r="HK118" s="176">
        <f t="shared" si="631"/>
        <v>1.0021240945497234E-3</v>
      </c>
      <c r="HL118" s="176">
        <f t="shared" si="631"/>
        <v>9.5442866004969166E-4</v>
      </c>
      <c r="HM118" s="176">
        <f t="shared" si="631"/>
        <v>9.0900325825770377E-4</v>
      </c>
      <c r="HN118" s="176">
        <f t="shared" si="632"/>
        <v>8.6573984846609884E-4</v>
      </c>
      <c r="HO118" s="176">
        <f t="shared" si="632"/>
        <v>8.2453553209334914E-4</v>
      </c>
      <c r="HP118" s="176">
        <f t="shared" si="632"/>
        <v>7.8529230794796296E-4</v>
      </c>
      <c r="HQ118" s="176">
        <f t="shared" si="632"/>
        <v>7.4791683914043959E-4</v>
      </c>
      <c r="HR118" s="176">
        <f t="shared" si="632"/>
        <v>7.1232023108889684E-4</v>
      </c>
      <c r="HS118" s="176">
        <f t="shared" si="632"/>
        <v>6.7841782009037328E-4</v>
      </c>
      <c r="HT118" s="176">
        <f t="shared" si="632"/>
        <v>6.4612897195493986E-4</v>
      </c>
      <c r="HU118" s="176">
        <f t="shared" si="632"/>
        <v>6.1537689022368822E-4</v>
      </c>
      <c r="HV118" s="176">
        <f t="shared" si="632"/>
        <v>5.8608843351445688E-4</v>
      </c>
      <c r="HW118" s="176">
        <f t="shared" si="632"/>
        <v>5.5819394156086781E-4</v>
      </c>
      <c r="HX118" s="176">
        <f t="shared" si="632"/>
        <v>5.3162706953091901E-4</v>
      </c>
      <c r="HY118" s="176">
        <f t="shared" si="632"/>
        <v>5.0632463023107474E-4</v>
      </c>
      <c r="HZ118" s="176">
        <f t="shared" si="632"/>
        <v>4.822264438205485E-4</v>
      </c>
      <c r="IA118" s="176">
        <f t="shared" si="632"/>
        <v>4.5927519467833463E-4</v>
      </c>
      <c r="IB118" s="176">
        <f t="shared" si="632"/>
        <v>4.3741629508255918E-4</v>
      </c>
      <c r="IC118" s="176"/>
      <c r="ID118" s="176"/>
    </row>
    <row r="119" spans="1:238" s="144" customFormat="1">
      <c r="A119" s="185" t="s">
        <v>277</v>
      </c>
      <c r="B119" s="226">
        <f t="shared" ref="B119:B130" si="664">SUM(P119:AX119)*VLOOKUP($A119,input,12,FALSE)</f>
        <v>104442.52092766284</v>
      </c>
      <c r="C119" s="329">
        <f t="shared" ref="C119:C130" si="665">SUM(AZ119:CH119)*VLOOKUP($A119,input,12,FALSE)</f>
        <v>86888.900527982303</v>
      </c>
      <c r="D119" s="331">
        <f t="shared" si="225"/>
        <v>191331.42145564515</v>
      </c>
      <c r="E119" s="227">
        <f t="shared" si="650"/>
        <v>0</v>
      </c>
      <c r="F119" s="228">
        <f t="shared" si="644"/>
        <v>0</v>
      </c>
      <c r="G119" s="227">
        <f t="shared" si="645"/>
        <v>0</v>
      </c>
      <c r="H119" s="228">
        <f t="shared" si="646"/>
        <v>0</v>
      </c>
      <c r="I119" s="227">
        <f t="shared" si="226"/>
        <v>104442.52092766284</v>
      </c>
      <c r="J119" s="176">
        <f t="shared" si="227"/>
        <v>86888.900527982303</v>
      </c>
      <c r="K119" s="228">
        <f t="shared" si="228"/>
        <v>191331.42145564515</v>
      </c>
      <c r="L119" s="227">
        <f t="shared" si="651"/>
        <v>83554.016742130276</v>
      </c>
      <c r="M119" s="176">
        <f t="shared" si="652"/>
        <v>69511.120422385851</v>
      </c>
      <c r="N119" s="228">
        <f t="shared" si="229"/>
        <v>153065.13716451614</v>
      </c>
      <c r="O119" s="330"/>
      <c r="P119" s="176">
        <f t="shared" si="615"/>
        <v>17.171515785979139</v>
      </c>
      <c r="Q119" s="176">
        <f t="shared" si="615"/>
        <v>16.356172690145023</v>
      </c>
      <c r="R119" s="176">
        <f t="shared" si="615"/>
        <v>15.592302622356398</v>
      </c>
      <c r="S119" s="176">
        <f t="shared" si="615"/>
        <v>14.862019683235411</v>
      </c>
      <c r="T119" s="176">
        <f t="shared" si="615"/>
        <v>14.156906546251548</v>
      </c>
      <c r="U119" s="176">
        <f t="shared" si="615"/>
        <v>13.482666701499804</v>
      </c>
      <c r="V119" s="176">
        <f t="shared" si="615"/>
        <v>12.844714850056384</v>
      </c>
      <c r="W119" s="176">
        <f t="shared" si="615"/>
        <v>12.232437778943243</v>
      </c>
      <c r="X119" s="176">
        <f t="shared" si="615"/>
        <v>11.64877068247478</v>
      </c>
      <c r="Y119" s="176">
        <f t="shared" si="615"/>
        <v>11.09251272593216</v>
      </c>
      <c r="Z119" s="176">
        <f t="shared" si="616"/>
        <v>10.563707413402348</v>
      </c>
      <c r="AA119" s="176">
        <f t="shared" si="616"/>
        <v>10.060111452934491</v>
      </c>
      <c r="AB119" s="176">
        <f t="shared" si="616"/>
        <v>9.5813070918019001</v>
      </c>
      <c r="AC119" s="176">
        <f t="shared" si="616"/>
        <v>9.1252911080458556</v>
      </c>
      <c r="AD119" s="176">
        <f t="shared" si="616"/>
        <v>8.6909789038940488</v>
      </c>
      <c r="AE119" s="176">
        <f t="shared" si="616"/>
        <v>8.2773375022889013</v>
      </c>
      <c r="AF119" s="176">
        <f t="shared" si="616"/>
        <v>7.883383090033738</v>
      </c>
      <c r="AG119" s="176">
        <f t="shared" si="616"/>
        <v>7.5081786778712818</v>
      </c>
      <c r="AH119" s="176">
        <f t="shared" si="616"/>
        <v>7.1508318719292001</v>
      </c>
      <c r="AI119" s="176">
        <f t="shared" si="616"/>
        <v>6.810492751232192</v>
      </c>
      <c r="AJ119" s="176">
        <f t="shared" si="617"/>
        <v>0</v>
      </c>
      <c r="AK119" s="176">
        <f t="shared" si="617"/>
        <v>0</v>
      </c>
      <c r="AL119" s="176">
        <f t="shared" si="617"/>
        <v>0</v>
      </c>
      <c r="AM119" s="176">
        <f t="shared" si="617"/>
        <v>0</v>
      </c>
      <c r="AN119" s="176">
        <f t="shared" si="617"/>
        <v>0</v>
      </c>
      <c r="AO119" s="176">
        <f t="shared" si="617"/>
        <v>0</v>
      </c>
      <c r="AP119" s="176">
        <f t="shared" si="617"/>
        <v>0</v>
      </c>
      <c r="AQ119" s="176">
        <f t="shared" si="617"/>
        <v>0</v>
      </c>
      <c r="AR119" s="176">
        <f t="shared" si="617"/>
        <v>0</v>
      </c>
      <c r="AS119" s="176">
        <f t="shared" si="617"/>
        <v>0</v>
      </c>
      <c r="AT119" s="176">
        <f t="shared" si="617"/>
        <v>0</v>
      </c>
      <c r="AU119" s="176">
        <f t="shared" si="617"/>
        <v>0</v>
      </c>
      <c r="AV119" s="176">
        <f t="shared" si="617"/>
        <v>0</v>
      </c>
      <c r="AW119" s="176">
        <f t="shared" si="617"/>
        <v>0</v>
      </c>
      <c r="AX119" s="176">
        <f t="shared" si="617"/>
        <v>0</v>
      </c>
      <c r="AY119" s="187"/>
      <c r="AZ119" s="176">
        <f t="shared" si="618"/>
        <v>14.285504733038691</v>
      </c>
      <c r="BA119" s="176">
        <f t="shared" si="618"/>
        <v>13.607196085173182</v>
      </c>
      <c r="BB119" s="176">
        <f t="shared" si="618"/>
        <v>12.971709410331638</v>
      </c>
      <c r="BC119" s="176">
        <f t="shared" si="618"/>
        <v>12.364164886406234</v>
      </c>
      <c r="BD119" s="176">
        <f t="shared" si="618"/>
        <v>11.777559884188816</v>
      </c>
      <c r="BE119" s="176">
        <f t="shared" si="618"/>
        <v>11.216639310055871</v>
      </c>
      <c r="BF119" s="176">
        <f t="shared" si="618"/>
        <v>10.685907818041226</v>
      </c>
      <c r="BG119" s="176">
        <f t="shared" si="618"/>
        <v>10.176535954407631</v>
      </c>
      <c r="BH119" s="176">
        <f t="shared" si="618"/>
        <v>9.6909655963191934</v>
      </c>
      <c r="BI119" s="176">
        <f t="shared" si="618"/>
        <v>9.2281977329562839</v>
      </c>
      <c r="BJ119" s="176">
        <f t="shared" si="619"/>
        <v>8.7882685566881769</v>
      </c>
      <c r="BK119" s="176">
        <f t="shared" si="619"/>
        <v>8.3693118049099269</v>
      </c>
      <c r="BL119" s="176">
        <f t="shared" si="619"/>
        <v>7.9709799364592602</v>
      </c>
      <c r="BM119" s="176">
        <f t="shared" si="619"/>
        <v>7.5916064102381551</v>
      </c>
      <c r="BN119" s="176">
        <f t="shared" si="619"/>
        <v>7.2302889164678597</v>
      </c>
      <c r="BO119" s="176">
        <f t="shared" si="619"/>
        <v>6.8861680902076658</v>
      </c>
      <c r="BP119" s="176">
        <f t="shared" si="619"/>
        <v>6.5584254674237261</v>
      </c>
      <c r="BQ119" s="176">
        <f t="shared" si="619"/>
        <v>6.2462815383373789</v>
      </c>
      <c r="BR119" s="176">
        <f t="shared" si="619"/>
        <v>5.9489938934231139</v>
      </c>
      <c r="BS119" s="176">
        <f t="shared" si="619"/>
        <v>5.6658554576465141</v>
      </c>
      <c r="BT119" s="176">
        <f t="shared" si="620"/>
        <v>0</v>
      </c>
      <c r="BU119" s="176">
        <f t="shared" si="620"/>
        <v>0</v>
      </c>
      <c r="BV119" s="176">
        <f t="shared" si="620"/>
        <v>0</v>
      </c>
      <c r="BW119" s="176">
        <f t="shared" si="620"/>
        <v>0</v>
      </c>
      <c r="BX119" s="176">
        <f t="shared" si="620"/>
        <v>0</v>
      </c>
      <c r="BY119" s="176">
        <f t="shared" si="620"/>
        <v>0</v>
      </c>
      <c r="BZ119" s="176">
        <f t="shared" si="620"/>
        <v>0</v>
      </c>
      <c r="CA119" s="176">
        <f t="shared" si="620"/>
        <v>0</v>
      </c>
      <c r="CB119" s="176">
        <f t="shared" si="620"/>
        <v>0</v>
      </c>
      <c r="CC119" s="176">
        <f t="shared" si="620"/>
        <v>0</v>
      </c>
      <c r="CD119" s="176">
        <f t="shared" si="620"/>
        <v>0</v>
      </c>
      <c r="CE119" s="176">
        <f t="shared" si="620"/>
        <v>0</v>
      </c>
      <c r="CF119" s="176">
        <f t="shared" si="620"/>
        <v>0</v>
      </c>
      <c r="CG119" s="176">
        <f t="shared" si="620"/>
        <v>0</v>
      </c>
      <c r="CH119" s="176">
        <f t="shared" si="620"/>
        <v>0</v>
      </c>
      <c r="CJ119" s="176">
        <v>0</v>
      </c>
      <c r="CK119" s="176">
        <f t="shared" si="621"/>
        <v>16.356172690145023</v>
      </c>
      <c r="CL119" s="176">
        <f t="shared" si="621"/>
        <v>15.592302622356398</v>
      </c>
      <c r="CM119" s="176">
        <f t="shared" si="621"/>
        <v>14.862019683235411</v>
      </c>
      <c r="CN119" s="176">
        <f t="shared" si="621"/>
        <v>14.156906546251548</v>
      </c>
      <c r="CO119" s="176">
        <f t="shared" si="621"/>
        <v>13.482666701499804</v>
      </c>
      <c r="CP119" s="176">
        <f t="shared" si="621"/>
        <v>12.844714850056384</v>
      </c>
      <c r="CQ119" s="176">
        <f t="shared" si="621"/>
        <v>12.232437778943243</v>
      </c>
      <c r="CR119" s="176">
        <f t="shared" si="621"/>
        <v>11.64877068247478</v>
      </c>
      <c r="CS119" s="176">
        <f t="shared" si="621"/>
        <v>11.09251272593216</v>
      </c>
      <c r="CT119" s="176">
        <f t="shared" si="621"/>
        <v>10.563707413402348</v>
      </c>
      <c r="CU119" s="176">
        <f t="shared" si="622"/>
        <v>10.060111452934491</v>
      </c>
      <c r="CV119" s="176">
        <f t="shared" si="622"/>
        <v>9.5813070918019001</v>
      </c>
      <c r="CW119" s="176">
        <f t="shared" si="622"/>
        <v>9.1252911080458556</v>
      </c>
      <c r="CX119" s="176">
        <f t="shared" si="622"/>
        <v>8.6909789038940488</v>
      </c>
      <c r="CY119" s="176">
        <f t="shared" si="622"/>
        <v>8.2773375022889013</v>
      </c>
      <c r="CZ119" s="176">
        <f t="shared" si="622"/>
        <v>7.883383090033738</v>
      </c>
      <c r="DA119" s="176">
        <f t="shared" si="622"/>
        <v>7.5081786778712818</v>
      </c>
      <c r="DB119" s="176">
        <f t="shared" si="622"/>
        <v>7.1508318719292001</v>
      </c>
      <c r="DC119" s="176">
        <f t="shared" si="622"/>
        <v>6.810492751232192</v>
      </c>
      <c r="DD119" s="176">
        <f t="shared" si="622"/>
        <v>6.486351846232508</v>
      </c>
      <c r="DE119" s="176">
        <f t="shared" si="623"/>
        <v>0</v>
      </c>
      <c r="DF119" s="176">
        <f t="shared" si="623"/>
        <v>0</v>
      </c>
      <c r="DG119" s="176">
        <f t="shared" si="623"/>
        <v>0</v>
      </c>
      <c r="DH119" s="176">
        <f t="shared" si="623"/>
        <v>0</v>
      </c>
      <c r="DI119" s="176">
        <f t="shared" si="623"/>
        <v>0</v>
      </c>
      <c r="DJ119" s="176">
        <f t="shared" si="623"/>
        <v>0</v>
      </c>
      <c r="DK119" s="176">
        <f t="shared" si="623"/>
        <v>0</v>
      </c>
      <c r="DL119" s="176">
        <f t="shared" si="623"/>
        <v>0</v>
      </c>
      <c r="DM119" s="176">
        <f t="shared" si="623"/>
        <v>0</v>
      </c>
      <c r="DN119" s="176">
        <f t="shared" si="623"/>
        <v>0</v>
      </c>
      <c r="DO119" s="176">
        <f t="shared" si="623"/>
        <v>0</v>
      </c>
      <c r="DP119" s="176">
        <f t="shared" si="623"/>
        <v>0</v>
      </c>
      <c r="DQ119" s="176">
        <f t="shared" si="623"/>
        <v>0</v>
      </c>
      <c r="DR119" s="176">
        <f t="shared" si="623"/>
        <v>0</v>
      </c>
      <c r="DS119" s="176">
        <f t="shared" si="623"/>
        <v>0</v>
      </c>
      <c r="DT119" s="187"/>
      <c r="DU119" s="176">
        <v>0</v>
      </c>
      <c r="DV119" s="176">
        <f t="shared" si="624"/>
        <v>13.607196085173182</v>
      </c>
      <c r="DW119" s="176">
        <f t="shared" si="624"/>
        <v>12.971709410331638</v>
      </c>
      <c r="DX119" s="176">
        <f t="shared" si="624"/>
        <v>12.364164886406234</v>
      </c>
      <c r="DY119" s="176">
        <f t="shared" si="624"/>
        <v>11.777559884188816</v>
      </c>
      <c r="DZ119" s="176">
        <f t="shared" si="624"/>
        <v>11.216639310055871</v>
      </c>
      <c r="EA119" s="176">
        <f t="shared" si="624"/>
        <v>10.685907818041226</v>
      </c>
      <c r="EB119" s="176">
        <f t="shared" si="624"/>
        <v>10.176535954407631</v>
      </c>
      <c r="EC119" s="176">
        <f t="shared" si="624"/>
        <v>9.6909655963191934</v>
      </c>
      <c r="ED119" s="176">
        <f t="shared" si="624"/>
        <v>9.2281977329562839</v>
      </c>
      <c r="EE119" s="176">
        <f t="shared" si="624"/>
        <v>8.7882685566881769</v>
      </c>
      <c r="EF119" s="176">
        <f t="shared" si="625"/>
        <v>8.3693118049099269</v>
      </c>
      <c r="EG119" s="176">
        <f t="shared" si="625"/>
        <v>7.9709799364592602</v>
      </c>
      <c r="EH119" s="176">
        <f t="shared" si="625"/>
        <v>7.5916064102381551</v>
      </c>
      <c r="EI119" s="176">
        <f t="shared" si="625"/>
        <v>7.2302889164678597</v>
      </c>
      <c r="EJ119" s="176">
        <f t="shared" si="625"/>
        <v>6.8861680902076658</v>
      </c>
      <c r="EK119" s="176">
        <f t="shared" si="625"/>
        <v>6.5584254674237261</v>
      </c>
      <c r="EL119" s="176">
        <f t="shared" si="625"/>
        <v>6.2462815383373789</v>
      </c>
      <c r="EM119" s="176">
        <f t="shared" si="625"/>
        <v>5.9489938934231139</v>
      </c>
      <c r="EN119" s="176">
        <f t="shared" si="625"/>
        <v>5.6658554576465141</v>
      </c>
      <c r="EO119" s="176">
        <f t="shared" si="625"/>
        <v>5.3961928087424873</v>
      </c>
      <c r="EP119" s="176">
        <f t="shared" si="626"/>
        <v>0</v>
      </c>
      <c r="EQ119" s="176">
        <f t="shared" si="626"/>
        <v>0</v>
      </c>
      <c r="ER119" s="176">
        <f t="shared" si="626"/>
        <v>0</v>
      </c>
      <c r="ES119" s="176">
        <f t="shared" si="626"/>
        <v>0</v>
      </c>
      <c r="ET119" s="176">
        <f t="shared" si="626"/>
        <v>0</v>
      </c>
      <c r="EU119" s="176">
        <f t="shared" si="626"/>
        <v>0</v>
      </c>
      <c r="EV119" s="176">
        <f t="shared" si="626"/>
        <v>0</v>
      </c>
      <c r="EW119" s="176">
        <f t="shared" si="626"/>
        <v>0</v>
      </c>
      <c r="EX119" s="176">
        <f t="shared" si="626"/>
        <v>0</v>
      </c>
      <c r="EY119" s="176">
        <f t="shared" si="626"/>
        <v>0</v>
      </c>
      <c r="EZ119" s="176">
        <f t="shared" si="626"/>
        <v>0</v>
      </c>
      <c r="FA119" s="176">
        <f t="shared" si="626"/>
        <v>0</v>
      </c>
      <c r="FB119" s="176">
        <f t="shared" si="626"/>
        <v>0</v>
      </c>
      <c r="FC119" s="176">
        <f t="shared" si="626"/>
        <v>0</v>
      </c>
      <c r="FD119" s="176">
        <f t="shared" si="626"/>
        <v>0</v>
      </c>
      <c r="FF119" s="176">
        <v>0</v>
      </c>
      <c r="FG119" s="176">
        <v>0</v>
      </c>
      <c r="FH119" s="176">
        <f t="shared" si="627"/>
        <v>15.592302622356398</v>
      </c>
      <c r="FI119" s="176">
        <f t="shared" si="627"/>
        <v>14.862019683235411</v>
      </c>
      <c r="FJ119" s="176">
        <f t="shared" si="627"/>
        <v>14.156906546251548</v>
      </c>
      <c r="FK119" s="176">
        <f t="shared" si="627"/>
        <v>13.482666701499804</v>
      </c>
      <c r="FL119" s="176">
        <f t="shared" si="627"/>
        <v>12.844714850056384</v>
      </c>
      <c r="FM119" s="176">
        <f t="shared" si="627"/>
        <v>12.232437778943243</v>
      </c>
      <c r="FN119" s="176">
        <f t="shared" si="627"/>
        <v>11.64877068247478</v>
      </c>
      <c r="FO119" s="176">
        <f t="shared" si="627"/>
        <v>11.09251272593216</v>
      </c>
      <c r="FP119" s="176">
        <f t="shared" si="627"/>
        <v>10.563707413402348</v>
      </c>
      <c r="FQ119" s="176">
        <f t="shared" si="627"/>
        <v>10.060111452934491</v>
      </c>
      <c r="FR119" s="176">
        <f t="shared" si="628"/>
        <v>9.5813070918019001</v>
      </c>
      <c r="FS119" s="176">
        <f t="shared" si="628"/>
        <v>9.1252911080458556</v>
      </c>
      <c r="FT119" s="176">
        <f t="shared" si="628"/>
        <v>8.6909789038940488</v>
      </c>
      <c r="FU119" s="176">
        <f t="shared" si="628"/>
        <v>8.2773375022889013</v>
      </c>
      <c r="FV119" s="176">
        <f t="shared" si="628"/>
        <v>7.883383090033738</v>
      </c>
      <c r="FW119" s="176">
        <f t="shared" si="628"/>
        <v>7.5081786778712818</v>
      </c>
      <c r="FX119" s="176">
        <f t="shared" si="628"/>
        <v>7.1508318719292001</v>
      </c>
      <c r="FY119" s="176">
        <f t="shared" si="628"/>
        <v>6.810492751232192</v>
      </c>
      <c r="FZ119" s="176">
        <f t="shared" si="628"/>
        <v>6.486351846232508</v>
      </c>
      <c r="GA119" s="176">
        <f t="shared" si="628"/>
        <v>6.177638213550968</v>
      </c>
      <c r="GB119" s="176">
        <f t="shared" si="629"/>
        <v>0</v>
      </c>
      <c r="GC119" s="176">
        <f t="shared" si="629"/>
        <v>0</v>
      </c>
      <c r="GD119" s="176">
        <f t="shared" si="629"/>
        <v>0</v>
      </c>
      <c r="GE119" s="176">
        <f t="shared" si="629"/>
        <v>0</v>
      </c>
      <c r="GF119" s="176">
        <f t="shared" si="629"/>
        <v>0</v>
      </c>
      <c r="GG119" s="176">
        <f t="shared" si="629"/>
        <v>0</v>
      </c>
      <c r="GH119" s="176">
        <f t="shared" si="629"/>
        <v>0</v>
      </c>
      <c r="GI119" s="176">
        <f t="shared" si="629"/>
        <v>0</v>
      </c>
      <c r="GJ119" s="176">
        <f t="shared" si="629"/>
        <v>0</v>
      </c>
      <c r="GK119" s="176">
        <f t="shared" si="629"/>
        <v>0</v>
      </c>
      <c r="GL119" s="176">
        <f t="shared" si="629"/>
        <v>0</v>
      </c>
      <c r="GM119" s="176">
        <f t="shared" si="629"/>
        <v>0</v>
      </c>
      <c r="GN119" s="176">
        <f t="shared" si="629"/>
        <v>0</v>
      </c>
      <c r="GO119" s="176">
        <f t="shared" si="629"/>
        <v>0</v>
      </c>
      <c r="GP119" s="176">
        <f t="shared" si="629"/>
        <v>0</v>
      </c>
      <c r="GQ119" s="187"/>
      <c r="GR119" s="176">
        <v>0</v>
      </c>
      <c r="GS119" s="176">
        <v>0</v>
      </c>
      <c r="GT119" s="176">
        <f t="shared" si="630"/>
        <v>12.971709410331638</v>
      </c>
      <c r="GU119" s="176">
        <f t="shared" si="630"/>
        <v>12.364164886406234</v>
      </c>
      <c r="GV119" s="176">
        <f t="shared" si="630"/>
        <v>11.777559884188816</v>
      </c>
      <c r="GW119" s="176">
        <f t="shared" si="630"/>
        <v>11.216639310055871</v>
      </c>
      <c r="GX119" s="176">
        <f t="shared" si="630"/>
        <v>10.685907818041226</v>
      </c>
      <c r="GY119" s="176">
        <f t="shared" si="630"/>
        <v>10.176535954407631</v>
      </c>
      <c r="GZ119" s="176">
        <f t="shared" si="630"/>
        <v>9.6909655963191934</v>
      </c>
      <c r="HA119" s="176">
        <f t="shared" si="630"/>
        <v>9.2281977329562839</v>
      </c>
      <c r="HB119" s="176">
        <f t="shared" si="630"/>
        <v>8.7882685566881769</v>
      </c>
      <c r="HC119" s="176">
        <f t="shared" si="630"/>
        <v>8.3693118049099269</v>
      </c>
      <c r="HD119" s="176">
        <f t="shared" si="631"/>
        <v>7.9709799364592602</v>
      </c>
      <c r="HE119" s="176">
        <f t="shared" si="631"/>
        <v>7.5916064102381551</v>
      </c>
      <c r="HF119" s="176">
        <f t="shared" si="631"/>
        <v>7.2302889164678597</v>
      </c>
      <c r="HG119" s="176">
        <f t="shared" si="631"/>
        <v>6.8861680902076658</v>
      </c>
      <c r="HH119" s="176">
        <f t="shared" si="631"/>
        <v>6.5584254674237261</v>
      </c>
      <c r="HI119" s="176">
        <f t="shared" si="631"/>
        <v>6.2462815383373789</v>
      </c>
      <c r="HJ119" s="176">
        <f t="shared" si="631"/>
        <v>5.9489938934231139</v>
      </c>
      <c r="HK119" s="176">
        <f t="shared" si="631"/>
        <v>5.6658554576465141</v>
      </c>
      <c r="HL119" s="176">
        <f t="shared" si="631"/>
        <v>5.3961928087424873</v>
      </c>
      <c r="HM119" s="176">
        <f t="shared" si="631"/>
        <v>5.139364575533941</v>
      </c>
      <c r="HN119" s="176">
        <f t="shared" si="632"/>
        <v>0</v>
      </c>
      <c r="HO119" s="176">
        <f t="shared" si="632"/>
        <v>0</v>
      </c>
      <c r="HP119" s="176">
        <f t="shared" si="632"/>
        <v>0</v>
      </c>
      <c r="HQ119" s="176">
        <f t="shared" si="632"/>
        <v>0</v>
      </c>
      <c r="HR119" s="176">
        <f t="shared" si="632"/>
        <v>0</v>
      </c>
      <c r="HS119" s="176">
        <f t="shared" si="632"/>
        <v>0</v>
      </c>
      <c r="HT119" s="176">
        <f t="shared" si="632"/>
        <v>0</v>
      </c>
      <c r="HU119" s="176">
        <f t="shared" si="632"/>
        <v>0</v>
      </c>
      <c r="HV119" s="176">
        <f t="shared" si="632"/>
        <v>0</v>
      </c>
      <c r="HW119" s="176">
        <f t="shared" si="632"/>
        <v>0</v>
      </c>
      <c r="HX119" s="176">
        <f t="shared" si="632"/>
        <v>0</v>
      </c>
      <c r="HY119" s="176">
        <f t="shared" si="632"/>
        <v>0</v>
      </c>
      <c r="HZ119" s="176">
        <f t="shared" si="632"/>
        <v>0</v>
      </c>
      <c r="IA119" s="176">
        <f t="shared" si="632"/>
        <v>0</v>
      </c>
      <c r="IB119" s="176">
        <f t="shared" si="632"/>
        <v>0</v>
      </c>
      <c r="IC119" s="176"/>
      <c r="ID119" s="176"/>
    </row>
    <row r="120" spans="1:238" s="144" customFormat="1">
      <c r="A120" s="185" t="s">
        <v>276</v>
      </c>
      <c r="B120" s="226">
        <f t="shared" ref="B120" si="666">SUM(P120:AX120)*VLOOKUP($A120,input,12,FALSE)</f>
        <v>10634.615308250202</v>
      </c>
      <c r="C120" s="329">
        <f t="shared" ref="C120" si="667">SUM(AZ120:CH120)*VLOOKUP($A120,input,12,FALSE)</f>
        <v>8847.2589847950512</v>
      </c>
      <c r="D120" s="331">
        <f t="shared" ref="D120" si="668">SUM(B120:C120)</f>
        <v>19481.874293045254</v>
      </c>
      <c r="E120" s="227">
        <f t="shared" ref="E120" si="669">IF(Years&gt;1,SUM(CJ120:DS120)*VLOOKUP($A120,input,26,FALSE),0)</f>
        <v>0</v>
      </c>
      <c r="F120" s="228">
        <f t="shared" ref="F120" si="670">IF(Years&gt;1,SUM(DU120:FD120)*VLOOKUP($A120,input,26,FALSE),0)</f>
        <v>0</v>
      </c>
      <c r="G120" s="227">
        <f t="shared" ref="G120" si="671">IF(Years&gt;2,SUM(FF120:GP120)*VLOOKUP($A120,input,40,FALSE),0)</f>
        <v>0</v>
      </c>
      <c r="H120" s="228">
        <f t="shared" ref="H120" si="672">IF(Years&gt;2,SUM(GR120:IB120)*VLOOKUP($A120,input,40,FALSE),0)</f>
        <v>0</v>
      </c>
      <c r="I120" s="227">
        <f t="shared" ref="I120" si="673">B120+E120+G120</f>
        <v>10634.615308250202</v>
      </c>
      <c r="J120" s="176">
        <f t="shared" ref="J120" si="674">C120+F120+H120</f>
        <v>8847.2589847950512</v>
      </c>
      <c r="K120" s="228">
        <f t="shared" ref="K120" si="675">SUM(I120:J120)</f>
        <v>19481.874293045254</v>
      </c>
      <c r="L120" s="227">
        <f t="shared" ref="L120" si="676">(B120*VLOOKUP($A120,input,16,FALSE))+(E120*VLOOKUP($A120,input,30,FALSE))+(G120*VLOOKUP($A120,input,44,FALSE))</f>
        <v>8507.6922466001615</v>
      </c>
      <c r="M120" s="176">
        <f t="shared" ref="M120" si="677">(C120*(VLOOKUP($A120,input,16,FALSE))+(F120*VLOOKUP($A120,input,30,FALSE))+(H120*VLOOKUP($A120,input,44,FALSE)))</f>
        <v>7077.8071878360415</v>
      </c>
      <c r="N120" s="228">
        <f t="shared" ref="N120" si="678">SUM(L120:M120)</f>
        <v>15585.499434436202</v>
      </c>
      <c r="O120" s="330"/>
      <c r="P120" s="176">
        <f t="shared" si="615"/>
        <v>67.606710723083594</v>
      </c>
      <c r="Q120" s="176">
        <f t="shared" si="615"/>
        <v>64.396588477199543</v>
      </c>
      <c r="R120" s="176">
        <f t="shared" si="615"/>
        <v>61.389122896020339</v>
      </c>
      <c r="S120" s="176">
        <f t="shared" si="615"/>
        <v>58.51389463856686</v>
      </c>
      <c r="T120" s="176">
        <f t="shared" si="615"/>
        <v>55.737763487813254</v>
      </c>
      <c r="U120" s="176">
        <f t="shared" si="615"/>
        <v>53.083184899047808</v>
      </c>
      <c r="V120" s="176">
        <f t="shared" si="615"/>
        <v>50.571477323936293</v>
      </c>
      <c r="W120" s="176">
        <f t="shared" si="615"/>
        <v>48.160855026810836</v>
      </c>
      <c r="X120" s="176">
        <f t="shared" si="615"/>
        <v>45.862874287000722</v>
      </c>
      <c r="Y120" s="176">
        <f t="shared" si="615"/>
        <v>43.672807246670054</v>
      </c>
      <c r="Z120" s="176">
        <f t="shared" si="616"/>
        <v>41.590825187624112</v>
      </c>
      <c r="AA120" s="176">
        <f t="shared" si="616"/>
        <v>39.60809594898209</v>
      </c>
      <c r="AB120" s="176">
        <f t="shared" si="616"/>
        <v>37.72297477858006</v>
      </c>
      <c r="AC120" s="176">
        <f t="shared" si="616"/>
        <v>35.927574705391976</v>
      </c>
      <c r="AD120" s="176">
        <f t="shared" si="616"/>
        <v>34.217625513045725</v>
      </c>
      <c r="AE120" s="176">
        <f t="shared" si="616"/>
        <v>32.589060223297452</v>
      </c>
      <c r="AF120" s="176">
        <f t="shared" si="616"/>
        <v>31.038005423047121</v>
      </c>
      <c r="AG120" s="176">
        <f t="shared" si="616"/>
        <v>29.560772051733224</v>
      </c>
      <c r="AH120" s="176">
        <f t="shared" si="616"/>
        <v>28.153846627195541</v>
      </c>
      <c r="AI120" s="176">
        <f t="shared" si="616"/>
        <v>26.813882889137034</v>
      </c>
      <c r="AJ120" s="176">
        <f t="shared" si="617"/>
        <v>0</v>
      </c>
      <c r="AK120" s="176">
        <f t="shared" si="617"/>
        <v>0</v>
      </c>
      <c r="AL120" s="176">
        <f t="shared" si="617"/>
        <v>0</v>
      </c>
      <c r="AM120" s="176">
        <f t="shared" si="617"/>
        <v>0</v>
      </c>
      <c r="AN120" s="176">
        <f t="shared" si="617"/>
        <v>0</v>
      </c>
      <c r="AO120" s="176">
        <f t="shared" si="617"/>
        <v>0</v>
      </c>
      <c r="AP120" s="176">
        <f t="shared" si="617"/>
        <v>0</v>
      </c>
      <c r="AQ120" s="176">
        <f t="shared" si="617"/>
        <v>0</v>
      </c>
      <c r="AR120" s="176">
        <f t="shared" si="617"/>
        <v>0</v>
      </c>
      <c r="AS120" s="176">
        <f t="shared" si="617"/>
        <v>0</v>
      </c>
      <c r="AT120" s="176">
        <f t="shared" si="617"/>
        <v>0</v>
      </c>
      <c r="AU120" s="176">
        <f t="shared" si="617"/>
        <v>0</v>
      </c>
      <c r="AV120" s="176">
        <f t="shared" si="617"/>
        <v>0</v>
      </c>
      <c r="AW120" s="176">
        <f t="shared" si="617"/>
        <v>0</v>
      </c>
      <c r="AX120" s="176">
        <f t="shared" si="617"/>
        <v>0</v>
      </c>
      <c r="AY120" s="187"/>
      <c r="AZ120" s="176">
        <f t="shared" si="618"/>
        <v>56.24407292036377</v>
      </c>
      <c r="BA120" s="176">
        <f t="shared" si="618"/>
        <v>53.573474872481853</v>
      </c>
      <c r="BB120" s="176">
        <f t="shared" si="618"/>
        <v>51.07147304982</v>
      </c>
      <c r="BC120" s="176">
        <f t="shared" si="618"/>
        <v>48.679483467050837</v>
      </c>
      <c r="BD120" s="176">
        <f t="shared" si="618"/>
        <v>46.369935772606254</v>
      </c>
      <c r="BE120" s="176">
        <f t="shared" si="618"/>
        <v>44.161511340734272</v>
      </c>
      <c r="BF120" s="176">
        <f t="shared" si="618"/>
        <v>42.071945637888028</v>
      </c>
      <c r="BG120" s="176">
        <f t="shared" si="618"/>
        <v>40.06647584335348</v>
      </c>
      <c r="BH120" s="176">
        <f t="shared" si="618"/>
        <v>38.154715976365296</v>
      </c>
      <c r="BI120" s="176">
        <f t="shared" si="618"/>
        <v>36.332732788610748</v>
      </c>
      <c r="BJ120" s="176">
        <f t="shared" si="619"/>
        <v>34.600668774618022</v>
      </c>
      <c r="BK120" s="176">
        <f t="shared" si="619"/>
        <v>32.951176191902519</v>
      </c>
      <c r="BL120" s="176">
        <f t="shared" si="619"/>
        <v>31.382886721259609</v>
      </c>
      <c r="BM120" s="176">
        <f t="shared" si="619"/>
        <v>29.889238952309086</v>
      </c>
      <c r="BN120" s="176">
        <f t="shared" si="619"/>
        <v>28.466680362550605</v>
      </c>
      <c r="BO120" s="176">
        <f t="shared" si="619"/>
        <v>27.111827509446186</v>
      </c>
      <c r="BP120" s="176">
        <f t="shared" si="619"/>
        <v>25.821457983171129</v>
      </c>
      <c r="BQ120" s="176">
        <f t="shared" si="619"/>
        <v>24.59250274236831</v>
      </c>
      <c r="BR120" s="176">
        <f t="shared" si="619"/>
        <v>23.42203881467729</v>
      </c>
      <c r="BS120" s="176">
        <f t="shared" si="619"/>
        <v>22.307282344676846</v>
      </c>
      <c r="BT120" s="176">
        <f t="shared" si="620"/>
        <v>0</v>
      </c>
      <c r="BU120" s="176">
        <f t="shared" si="620"/>
        <v>0</v>
      </c>
      <c r="BV120" s="176">
        <f t="shared" si="620"/>
        <v>0</v>
      </c>
      <c r="BW120" s="176">
        <f t="shared" si="620"/>
        <v>0</v>
      </c>
      <c r="BX120" s="176">
        <f t="shared" si="620"/>
        <v>0</v>
      </c>
      <c r="BY120" s="176">
        <f t="shared" si="620"/>
        <v>0</v>
      </c>
      <c r="BZ120" s="176">
        <f t="shared" si="620"/>
        <v>0</v>
      </c>
      <c r="CA120" s="176">
        <f t="shared" si="620"/>
        <v>0</v>
      </c>
      <c r="CB120" s="176">
        <f t="shared" si="620"/>
        <v>0</v>
      </c>
      <c r="CC120" s="176">
        <f t="shared" si="620"/>
        <v>0</v>
      </c>
      <c r="CD120" s="176">
        <f t="shared" si="620"/>
        <v>0</v>
      </c>
      <c r="CE120" s="176">
        <f t="shared" si="620"/>
        <v>0</v>
      </c>
      <c r="CF120" s="176">
        <f t="shared" si="620"/>
        <v>0</v>
      </c>
      <c r="CG120" s="176">
        <f t="shared" si="620"/>
        <v>0</v>
      </c>
      <c r="CH120" s="176">
        <f t="shared" si="620"/>
        <v>0</v>
      </c>
      <c r="CJ120" s="176">
        <v>0</v>
      </c>
      <c r="CK120" s="176">
        <f t="shared" si="621"/>
        <v>64.396588477199543</v>
      </c>
      <c r="CL120" s="176">
        <f t="shared" si="621"/>
        <v>61.389122896020339</v>
      </c>
      <c r="CM120" s="176">
        <f t="shared" si="621"/>
        <v>58.51389463856686</v>
      </c>
      <c r="CN120" s="176">
        <f t="shared" si="621"/>
        <v>55.737763487813254</v>
      </c>
      <c r="CO120" s="176">
        <f t="shared" si="621"/>
        <v>53.083184899047808</v>
      </c>
      <c r="CP120" s="176">
        <f t="shared" si="621"/>
        <v>50.571477323936293</v>
      </c>
      <c r="CQ120" s="176">
        <f t="shared" si="621"/>
        <v>48.160855026810836</v>
      </c>
      <c r="CR120" s="176">
        <f t="shared" si="621"/>
        <v>45.862874287000722</v>
      </c>
      <c r="CS120" s="176">
        <f t="shared" si="621"/>
        <v>43.672807246670054</v>
      </c>
      <c r="CT120" s="176">
        <f t="shared" si="621"/>
        <v>41.590825187624112</v>
      </c>
      <c r="CU120" s="176">
        <f t="shared" si="622"/>
        <v>39.60809594898209</v>
      </c>
      <c r="CV120" s="176">
        <f t="shared" si="622"/>
        <v>37.72297477858006</v>
      </c>
      <c r="CW120" s="176">
        <f t="shared" si="622"/>
        <v>35.927574705391976</v>
      </c>
      <c r="CX120" s="176">
        <f t="shared" si="622"/>
        <v>34.217625513045725</v>
      </c>
      <c r="CY120" s="176">
        <f t="shared" si="622"/>
        <v>32.589060223297452</v>
      </c>
      <c r="CZ120" s="176">
        <f t="shared" si="622"/>
        <v>31.038005423047121</v>
      </c>
      <c r="DA120" s="176">
        <f t="shared" si="622"/>
        <v>29.560772051733224</v>
      </c>
      <c r="DB120" s="176">
        <f t="shared" si="622"/>
        <v>28.153846627195541</v>
      </c>
      <c r="DC120" s="176">
        <f t="shared" si="622"/>
        <v>26.813882889137034</v>
      </c>
      <c r="DD120" s="176">
        <f t="shared" si="622"/>
        <v>25.537693840309711</v>
      </c>
      <c r="DE120" s="176">
        <f t="shared" si="623"/>
        <v>0</v>
      </c>
      <c r="DF120" s="176">
        <f t="shared" si="623"/>
        <v>0</v>
      </c>
      <c r="DG120" s="176">
        <f t="shared" si="623"/>
        <v>0</v>
      </c>
      <c r="DH120" s="176">
        <f t="shared" si="623"/>
        <v>0</v>
      </c>
      <c r="DI120" s="176">
        <f t="shared" si="623"/>
        <v>0</v>
      </c>
      <c r="DJ120" s="176">
        <f t="shared" si="623"/>
        <v>0</v>
      </c>
      <c r="DK120" s="176">
        <f t="shared" si="623"/>
        <v>0</v>
      </c>
      <c r="DL120" s="176">
        <f t="shared" si="623"/>
        <v>0</v>
      </c>
      <c r="DM120" s="176">
        <f t="shared" si="623"/>
        <v>0</v>
      </c>
      <c r="DN120" s="176">
        <f t="shared" si="623"/>
        <v>0</v>
      </c>
      <c r="DO120" s="176">
        <f t="shared" si="623"/>
        <v>0</v>
      </c>
      <c r="DP120" s="176">
        <f t="shared" si="623"/>
        <v>0</v>
      </c>
      <c r="DQ120" s="176">
        <f t="shared" si="623"/>
        <v>0</v>
      </c>
      <c r="DR120" s="176">
        <f t="shared" si="623"/>
        <v>0</v>
      </c>
      <c r="DS120" s="176">
        <f t="shared" si="623"/>
        <v>0</v>
      </c>
      <c r="DT120" s="187"/>
      <c r="DU120" s="176">
        <v>0</v>
      </c>
      <c r="DV120" s="176">
        <f t="shared" si="624"/>
        <v>53.573474872481853</v>
      </c>
      <c r="DW120" s="176">
        <f t="shared" si="624"/>
        <v>51.07147304982</v>
      </c>
      <c r="DX120" s="176">
        <f t="shared" si="624"/>
        <v>48.679483467050837</v>
      </c>
      <c r="DY120" s="176">
        <f t="shared" si="624"/>
        <v>46.369935772606254</v>
      </c>
      <c r="DZ120" s="176">
        <f t="shared" si="624"/>
        <v>44.161511340734272</v>
      </c>
      <c r="EA120" s="176">
        <f t="shared" si="624"/>
        <v>42.071945637888028</v>
      </c>
      <c r="EB120" s="176">
        <f t="shared" si="624"/>
        <v>40.06647584335348</v>
      </c>
      <c r="EC120" s="176">
        <f t="shared" si="624"/>
        <v>38.154715976365296</v>
      </c>
      <c r="ED120" s="176">
        <f t="shared" si="624"/>
        <v>36.332732788610748</v>
      </c>
      <c r="EE120" s="176">
        <f t="shared" si="624"/>
        <v>34.600668774618022</v>
      </c>
      <c r="EF120" s="176">
        <f t="shared" si="625"/>
        <v>32.951176191902519</v>
      </c>
      <c r="EG120" s="176">
        <f t="shared" si="625"/>
        <v>31.382886721259609</v>
      </c>
      <c r="EH120" s="176">
        <f t="shared" si="625"/>
        <v>29.889238952309086</v>
      </c>
      <c r="EI120" s="176">
        <f t="shared" si="625"/>
        <v>28.466680362550605</v>
      </c>
      <c r="EJ120" s="176">
        <f t="shared" si="625"/>
        <v>27.111827509446186</v>
      </c>
      <c r="EK120" s="176">
        <f t="shared" si="625"/>
        <v>25.821457983171129</v>
      </c>
      <c r="EL120" s="176">
        <f t="shared" si="625"/>
        <v>24.59250274236831</v>
      </c>
      <c r="EM120" s="176">
        <f t="shared" si="625"/>
        <v>23.42203881467729</v>
      </c>
      <c r="EN120" s="176">
        <f t="shared" si="625"/>
        <v>22.307282344676846</v>
      </c>
      <c r="EO120" s="176">
        <f t="shared" si="625"/>
        <v>21.245581972706141</v>
      </c>
      <c r="EP120" s="176">
        <f t="shared" si="626"/>
        <v>0</v>
      </c>
      <c r="EQ120" s="176">
        <f t="shared" si="626"/>
        <v>0</v>
      </c>
      <c r="ER120" s="176">
        <f t="shared" si="626"/>
        <v>0</v>
      </c>
      <c r="ES120" s="176">
        <f t="shared" si="626"/>
        <v>0</v>
      </c>
      <c r="ET120" s="176">
        <f t="shared" si="626"/>
        <v>0</v>
      </c>
      <c r="EU120" s="176">
        <f t="shared" si="626"/>
        <v>0</v>
      </c>
      <c r="EV120" s="176">
        <f t="shared" si="626"/>
        <v>0</v>
      </c>
      <c r="EW120" s="176">
        <f t="shared" si="626"/>
        <v>0</v>
      </c>
      <c r="EX120" s="176">
        <f t="shared" si="626"/>
        <v>0</v>
      </c>
      <c r="EY120" s="176">
        <f t="shared" si="626"/>
        <v>0</v>
      </c>
      <c r="EZ120" s="176">
        <f t="shared" si="626"/>
        <v>0</v>
      </c>
      <c r="FA120" s="176">
        <f t="shared" si="626"/>
        <v>0</v>
      </c>
      <c r="FB120" s="176">
        <f t="shared" si="626"/>
        <v>0</v>
      </c>
      <c r="FC120" s="176">
        <f t="shared" si="626"/>
        <v>0</v>
      </c>
      <c r="FD120" s="176">
        <f t="shared" si="626"/>
        <v>0</v>
      </c>
      <c r="FF120" s="176">
        <v>0</v>
      </c>
      <c r="FG120" s="176">
        <v>0</v>
      </c>
      <c r="FH120" s="176">
        <f t="shared" si="627"/>
        <v>61.389122896020339</v>
      </c>
      <c r="FI120" s="176">
        <f t="shared" si="627"/>
        <v>58.51389463856686</v>
      </c>
      <c r="FJ120" s="176">
        <f t="shared" si="627"/>
        <v>55.737763487813254</v>
      </c>
      <c r="FK120" s="176">
        <f t="shared" si="627"/>
        <v>53.083184899047808</v>
      </c>
      <c r="FL120" s="176">
        <f t="shared" si="627"/>
        <v>50.571477323936293</v>
      </c>
      <c r="FM120" s="176">
        <f t="shared" si="627"/>
        <v>48.160855026810836</v>
      </c>
      <c r="FN120" s="176">
        <f t="shared" si="627"/>
        <v>45.862874287000722</v>
      </c>
      <c r="FO120" s="176">
        <f t="shared" si="627"/>
        <v>43.672807246670054</v>
      </c>
      <c r="FP120" s="176">
        <f t="shared" si="627"/>
        <v>41.590825187624112</v>
      </c>
      <c r="FQ120" s="176">
        <f t="shared" si="627"/>
        <v>39.60809594898209</v>
      </c>
      <c r="FR120" s="176">
        <f t="shared" si="628"/>
        <v>37.72297477858006</v>
      </c>
      <c r="FS120" s="176">
        <f t="shared" si="628"/>
        <v>35.927574705391976</v>
      </c>
      <c r="FT120" s="176">
        <f t="shared" si="628"/>
        <v>34.217625513045725</v>
      </c>
      <c r="FU120" s="176">
        <f t="shared" si="628"/>
        <v>32.589060223297452</v>
      </c>
      <c r="FV120" s="176">
        <f t="shared" si="628"/>
        <v>31.038005423047121</v>
      </c>
      <c r="FW120" s="176">
        <f t="shared" si="628"/>
        <v>29.560772051733224</v>
      </c>
      <c r="FX120" s="176">
        <f t="shared" si="628"/>
        <v>28.153846627195541</v>
      </c>
      <c r="FY120" s="176">
        <f t="shared" si="628"/>
        <v>26.813882889137034</v>
      </c>
      <c r="FZ120" s="176">
        <f t="shared" si="628"/>
        <v>25.537693840309711</v>
      </c>
      <c r="GA120" s="176">
        <f t="shared" si="628"/>
        <v>24.322244166494961</v>
      </c>
      <c r="GB120" s="176">
        <f t="shared" si="629"/>
        <v>0</v>
      </c>
      <c r="GC120" s="176">
        <f t="shared" si="629"/>
        <v>0</v>
      </c>
      <c r="GD120" s="176">
        <f t="shared" si="629"/>
        <v>0</v>
      </c>
      <c r="GE120" s="176">
        <f t="shared" si="629"/>
        <v>0</v>
      </c>
      <c r="GF120" s="176">
        <f t="shared" si="629"/>
        <v>0</v>
      </c>
      <c r="GG120" s="176">
        <f t="shared" si="629"/>
        <v>0</v>
      </c>
      <c r="GH120" s="176">
        <f t="shared" si="629"/>
        <v>0</v>
      </c>
      <c r="GI120" s="176">
        <f t="shared" si="629"/>
        <v>0</v>
      </c>
      <c r="GJ120" s="176">
        <f t="shared" si="629"/>
        <v>0</v>
      </c>
      <c r="GK120" s="176">
        <f t="shared" si="629"/>
        <v>0</v>
      </c>
      <c r="GL120" s="176">
        <f t="shared" si="629"/>
        <v>0</v>
      </c>
      <c r="GM120" s="176">
        <f t="shared" si="629"/>
        <v>0</v>
      </c>
      <c r="GN120" s="176">
        <f t="shared" si="629"/>
        <v>0</v>
      </c>
      <c r="GO120" s="176">
        <f t="shared" si="629"/>
        <v>0</v>
      </c>
      <c r="GP120" s="176">
        <f t="shared" si="629"/>
        <v>0</v>
      </c>
      <c r="GQ120" s="187"/>
      <c r="GR120" s="176">
        <v>0</v>
      </c>
      <c r="GS120" s="176">
        <v>0</v>
      </c>
      <c r="GT120" s="176">
        <f t="shared" si="630"/>
        <v>51.07147304982</v>
      </c>
      <c r="GU120" s="176">
        <f t="shared" si="630"/>
        <v>48.679483467050837</v>
      </c>
      <c r="GV120" s="176">
        <f t="shared" si="630"/>
        <v>46.369935772606254</v>
      </c>
      <c r="GW120" s="176">
        <f t="shared" si="630"/>
        <v>44.161511340734272</v>
      </c>
      <c r="GX120" s="176">
        <f t="shared" si="630"/>
        <v>42.071945637888028</v>
      </c>
      <c r="GY120" s="176">
        <f t="shared" si="630"/>
        <v>40.06647584335348</v>
      </c>
      <c r="GZ120" s="176">
        <f t="shared" si="630"/>
        <v>38.154715976365296</v>
      </c>
      <c r="HA120" s="176">
        <f t="shared" si="630"/>
        <v>36.332732788610748</v>
      </c>
      <c r="HB120" s="176">
        <f t="shared" si="630"/>
        <v>34.600668774618022</v>
      </c>
      <c r="HC120" s="176">
        <f t="shared" si="630"/>
        <v>32.951176191902519</v>
      </c>
      <c r="HD120" s="176">
        <f t="shared" si="631"/>
        <v>31.382886721259609</v>
      </c>
      <c r="HE120" s="176">
        <f t="shared" si="631"/>
        <v>29.889238952309086</v>
      </c>
      <c r="HF120" s="176">
        <f t="shared" si="631"/>
        <v>28.466680362550605</v>
      </c>
      <c r="HG120" s="176">
        <f t="shared" si="631"/>
        <v>27.111827509446186</v>
      </c>
      <c r="HH120" s="176">
        <f t="shared" si="631"/>
        <v>25.821457983171129</v>
      </c>
      <c r="HI120" s="176">
        <f t="shared" si="631"/>
        <v>24.59250274236831</v>
      </c>
      <c r="HJ120" s="176">
        <f t="shared" si="631"/>
        <v>23.42203881467729</v>
      </c>
      <c r="HK120" s="176">
        <f t="shared" si="631"/>
        <v>22.307282344676846</v>
      </c>
      <c r="HL120" s="176">
        <f t="shared" si="631"/>
        <v>21.245581972706141</v>
      </c>
      <c r="HM120" s="176">
        <f t="shared" si="631"/>
        <v>20.234412528816488</v>
      </c>
      <c r="HN120" s="176">
        <f t="shared" si="632"/>
        <v>0</v>
      </c>
      <c r="HO120" s="176">
        <f t="shared" si="632"/>
        <v>0</v>
      </c>
      <c r="HP120" s="176">
        <f t="shared" si="632"/>
        <v>0</v>
      </c>
      <c r="HQ120" s="176">
        <f t="shared" si="632"/>
        <v>0</v>
      </c>
      <c r="HR120" s="176">
        <f t="shared" si="632"/>
        <v>0</v>
      </c>
      <c r="HS120" s="176">
        <f t="shared" si="632"/>
        <v>0</v>
      </c>
      <c r="HT120" s="176">
        <f t="shared" si="632"/>
        <v>0</v>
      </c>
      <c r="HU120" s="176">
        <f t="shared" si="632"/>
        <v>0</v>
      </c>
      <c r="HV120" s="176">
        <f t="shared" si="632"/>
        <v>0</v>
      </c>
      <c r="HW120" s="176">
        <f t="shared" si="632"/>
        <v>0</v>
      </c>
      <c r="HX120" s="176">
        <f t="shared" si="632"/>
        <v>0</v>
      </c>
      <c r="HY120" s="176">
        <f t="shared" si="632"/>
        <v>0</v>
      </c>
      <c r="HZ120" s="176">
        <f t="shared" si="632"/>
        <v>0</v>
      </c>
      <c r="IA120" s="176">
        <f t="shared" si="632"/>
        <v>0</v>
      </c>
      <c r="IB120" s="176">
        <f t="shared" si="632"/>
        <v>0</v>
      </c>
      <c r="IC120" s="176"/>
      <c r="ID120" s="176"/>
    </row>
    <row r="121" spans="1:238" s="144" customFormat="1">
      <c r="A121" s="185" t="s">
        <v>282</v>
      </c>
      <c r="B121" s="226">
        <f>SUM(P121:AX121)*VLOOKUP($A121,input,12,FALSE)</f>
        <v>7878.2073975607746</v>
      </c>
      <c r="C121" s="329">
        <f>SUM(AZ121:CH121)*VLOOKUP($A121,input,12,FALSE)</f>
        <v>6554.1196518952165</v>
      </c>
      <c r="D121" s="331">
        <f>SUM(B121:C121)</f>
        <v>14432.327049455991</v>
      </c>
      <c r="E121" s="227">
        <f>IF(Years&gt;1,SUM(CJ121:DS121)*VLOOKUP($A121,input,26,FALSE),0)</f>
        <v>0</v>
      </c>
      <c r="F121" s="228">
        <f t="shared" si="644"/>
        <v>0</v>
      </c>
      <c r="G121" s="227">
        <f t="shared" si="645"/>
        <v>0</v>
      </c>
      <c r="H121" s="228">
        <f t="shared" si="646"/>
        <v>0</v>
      </c>
      <c r="I121" s="227">
        <f>B121+E121+G121</f>
        <v>7878.2073975607746</v>
      </c>
      <c r="J121" s="176">
        <f>C121+F121+H121</f>
        <v>6554.1196518952165</v>
      </c>
      <c r="K121" s="228">
        <f>SUM(I121:J121)</f>
        <v>14432.327049455991</v>
      </c>
      <c r="L121" s="227">
        <f>(B121*VLOOKUP($A121,input,16,FALSE))+(E121*VLOOKUP($A121,input,30,FALSE))+(G121*VLOOKUP($A121,input,44,FALSE))</f>
        <v>6302.56591804862</v>
      </c>
      <c r="M121" s="176">
        <f>(C121*(VLOOKUP($A121,input,16,FALSE))+(F121*VLOOKUP($A121,input,30,FALSE))+(H121*VLOOKUP($A121,input,44,FALSE)))</f>
        <v>5243.2957215161732</v>
      </c>
      <c r="N121" s="228">
        <f>SUM(L121:M121)</f>
        <v>11545.861639564793</v>
      </c>
      <c r="O121" s="330"/>
      <c r="P121" s="176">
        <f t="shared" si="615"/>
        <v>17.171515785979139</v>
      </c>
      <c r="Q121" s="176">
        <f t="shared" si="615"/>
        <v>16.356172690145023</v>
      </c>
      <c r="R121" s="176">
        <f t="shared" si="615"/>
        <v>15.592302622356398</v>
      </c>
      <c r="S121" s="176">
        <f t="shared" si="615"/>
        <v>14.862019683235411</v>
      </c>
      <c r="T121" s="176">
        <f t="shared" si="615"/>
        <v>14.156906546251548</v>
      </c>
      <c r="U121" s="176">
        <f t="shared" si="615"/>
        <v>13.482666701499804</v>
      </c>
      <c r="V121" s="176">
        <f t="shared" si="615"/>
        <v>12.844714850056384</v>
      </c>
      <c r="W121" s="176">
        <f t="shared" si="615"/>
        <v>12.232437778943243</v>
      </c>
      <c r="X121" s="176">
        <f t="shared" si="615"/>
        <v>11.64877068247478</v>
      </c>
      <c r="Y121" s="176">
        <f t="shared" si="615"/>
        <v>11.09251272593216</v>
      </c>
      <c r="Z121" s="176">
        <f t="shared" si="616"/>
        <v>10.563707413402348</v>
      </c>
      <c r="AA121" s="176">
        <f t="shared" si="616"/>
        <v>10.060111452934491</v>
      </c>
      <c r="AB121" s="176">
        <f t="shared" si="616"/>
        <v>9.5813070918019001</v>
      </c>
      <c r="AC121" s="176">
        <f t="shared" si="616"/>
        <v>9.1252911080458556</v>
      </c>
      <c r="AD121" s="176">
        <f t="shared" si="616"/>
        <v>8.6909789038940488</v>
      </c>
      <c r="AE121" s="176">
        <f t="shared" si="616"/>
        <v>8.2773375022889013</v>
      </c>
      <c r="AF121" s="176">
        <f t="shared" si="616"/>
        <v>7.883383090033738</v>
      </c>
      <c r="AG121" s="176">
        <f t="shared" si="616"/>
        <v>7.5081786778712818</v>
      </c>
      <c r="AH121" s="176">
        <f t="shared" si="616"/>
        <v>7.1508318719292001</v>
      </c>
      <c r="AI121" s="176">
        <f t="shared" si="616"/>
        <v>6.810492751232192</v>
      </c>
      <c r="AJ121" s="176">
        <f t="shared" si="617"/>
        <v>0</v>
      </c>
      <c r="AK121" s="176">
        <f t="shared" si="617"/>
        <v>0</v>
      </c>
      <c r="AL121" s="176">
        <f t="shared" si="617"/>
        <v>0</v>
      </c>
      <c r="AM121" s="176">
        <f t="shared" si="617"/>
        <v>0</v>
      </c>
      <c r="AN121" s="176">
        <f t="shared" si="617"/>
        <v>0</v>
      </c>
      <c r="AO121" s="176">
        <f t="shared" si="617"/>
        <v>0</v>
      </c>
      <c r="AP121" s="176">
        <f t="shared" si="617"/>
        <v>0</v>
      </c>
      <c r="AQ121" s="176">
        <f t="shared" si="617"/>
        <v>0</v>
      </c>
      <c r="AR121" s="176">
        <f t="shared" si="617"/>
        <v>0</v>
      </c>
      <c r="AS121" s="176">
        <f t="shared" si="617"/>
        <v>0</v>
      </c>
      <c r="AT121" s="176">
        <f t="shared" si="617"/>
        <v>0</v>
      </c>
      <c r="AU121" s="176">
        <f t="shared" si="617"/>
        <v>0</v>
      </c>
      <c r="AV121" s="176">
        <f t="shared" si="617"/>
        <v>0</v>
      </c>
      <c r="AW121" s="176">
        <f t="shared" si="617"/>
        <v>0</v>
      </c>
      <c r="AX121" s="176">
        <f t="shared" si="617"/>
        <v>0</v>
      </c>
      <c r="AY121" s="187"/>
      <c r="AZ121" s="176">
        <f t="shared" si="618"/>
        <v>14.285504733038691</v>
      </c>
      <c r="BA121" s="176">
        <f t="shared" si="618"/>
        <v>13.607196085173182</v>
      </c>
      <c r="BB121" s="176">
        <f t="shared" si="618"/>
        <v>12.971709410331638</v>
      </c>
      <c r="BC121" s="176">
        <f t="shared" si="618"/>
        <v>12.364164886406234</v>
      </c>
      <c r="BD121" s="176">
        <f t="shared" si="618"/>
        <v>11.777559884188816</v>
      </c>
      <c r="BE121" s="176">
        <f t="shared" si="618"/>
        <v>11.216639310055871</v>
      </c>
      <c r="BF121" s="176">
        <f t="shared" si="618"/>
        <v>10.685907818041226</v>
      </c>
      <c r="BG121" s="176">
        <f t="shared" si="618"/>
        <v>10.176535954407631</v>
      </c>
      <c r="BH121" s="176">
        <f t="shared" si="618"/>
        <v>9.6909655963191934</v>
      </c>
      <c r="BI121" s="176">
        <f t="shared" si="618"/>
        <v>9.2281977329562839</v>
      </c>
      <c r="BJ121" s="176">
        <f t="shared" si="619"/>
        <v>8.7882685566881769</v>
      </c>
      <c r="BK121" s="176">
        <f t="shared" si="619"/>
        <v>8.3693118049099269</v>
      </c>
      <c r="BL121" s="176">
        <f t="shared" si="619"/>
        <v>7.9709799364592602</v>
      </c>
      <c r="BM121" s="176">
        <f t="shared" si="619"/>
        <v>7.5916064102381551</v>
      </c>
      <c r="BN121" s="176">
        <f t="shared" si="619"/>
        <v>7.2302889164678597</v>
      </c>
      <c r="BO121" s="176">
        <f t="shared" si="619"/>
        <v>6.8861680902076658</v>
      </c>
      <c r="BP121" s="176">
        <f t="shared" si="619"/>
        <v>6.5584254674237261</v>
      </c>
      <c r="BQ121" s="176">
        <f t="shared" si="619"/>
        <v>6.2462815383373789</v>
      </c>
      <c r="BR121" s="176">
        <f t="shared" si="619"/>
        <v>5.9489938934231139</v>
      </c>
      <c r="BS121" s="176">
        <f t="shared" si="619"/>
        <v>5.6658554576465141</v>
      </c>
      <c r="BT121" s="176">
        <f t="shared" si="620"/>
        <v>0</v>
      </c>
      <c r="BU121" s="176">
        <f t="shared" si="620"/>
        <v>0</v>
      </c>
      <c r="BV121" s="176">
        <f t="shared" si="620"/>
        <v>0</v>
      </c>
      <c r="BW121" s="176">
        <f t="shared" si="620"/>
        <v>0</v>
      </c>
      <c r="BX121" s="176">
        <f t="shared" si="620"/>
        <v>0</v>
      </c>
      <c r="BY121" s="176">
        <f t="shared" si="620"/>
        <v>0</v>
      </c>
      <c r="BZ121" s="176">
        <f t="shared" si="620"/>
        <v>0</v>
      </c>
      <c r="CA121" s="176">
        <f t="shared" si="620"/>
        <v>0</v>
      </c>
      <c r="CB121" s="176">
        <f t="shared" si="620"/>
        <v>0</v>
      </c>
      <c r="CC121" s="176">
        <f t="shared" si="620"/>
        <v>0</v>
      </c>
      <c r="CD121" s="176">
        <f t="shared" si="620"/>
        <v>0</v>
      </c>
      <c r="CE121" s="176">
        <f t="shared" si="620"/>
        <v>0</v>
      </c>
      <c r="CF121" s="176">
        <f t="shared" si="620"/>
        <v>0</v>
      </c>
      <c r="CG121" s="176">
        <f t="shared" si="620"/>
        <v>0</v>
      </c>
      <c r="CH121" s="176">
        <f t="shared" si="620"/>
        <v>0</v>
      </c>
      <c r="CJ121" s="176">
        <v>0</v>
      </c>
      <c r="CK121" s="176">
        <f t="shared" si="621"/>
        <v>16.356172690145023</v>
      </c>
      <c r="CL121" s="176">
        <f t="shared" si="621"/>
        <v>15.592302622356398</v>
      </c>
      <c r="CM121" s="176">
        <f t="shared" si="621"/>
        <v>14.862019683235411</v>
      </c>
      <c r="CN121" s="176">
        <f t="shared" si="621"/>
        <v>14.156906546251548</v>
      </c>
      <c r="CO121" s="176">
        <f t="shared" si="621"/>
        <v>13.482666701499804</v>
      </c>
      <c r="CP121" s="176">
        <f t="shared" si="621"/>
        <v>12.844714850056384</v>
      </c>
      <c r="CQ121" s="176">
        <f t="shared" si="621"/>
        <v>12.232437778943243</v>
      </c>
      <c r="CR121" s="176">
        <f t="shared" si="621"/>
        <v>11.64877068247478</v>
      </c>
      <c r="CS121" s="176">
        <f t="shared" si="621"/>
        <v>11.09251272593216</v>
      </c>
      <c r="CT121" s="176">
        <f t="shared" si="621"/>
        <v>10.563707413402348</v>
      </c>
      <c r="CU121" s="176">
        <f t="shared" si="622"/>
        <v>10.060111452934491</v>
      </c>
      <c r="CV121" s="176">
        <f t="shared" si="622"/>
        <v>9.5813070918019001</v>
      </c>
      <c r="CW121" s="176">
        <f t="shared" si="622"/>
        <v>9.1252911080458556</v>
      </c>
      <c r="CX121" s="176">
        <f t="shared" si="622"/>
        <v>8.6909789038940488</v>
      </c>
      <c r="CY121" s="176">
        <f t="shared" si="622"/>
        <v>8.2773375022889013</v>
      </c>
      <c r="CZ121" s="176">
        <f t="shared" si="622"/>
        <v>7.883383090033738</v>
      </c>
      <c r="DA121" s="176">
        <f t="shared" si="622"/>
        <v>7.5081786778712818</v>
      </c>
      <c r="DB121" s="176">
        <f t="shared" si="622"/>
        <v>7.1508318719292001</v>
      </c>
      <c r="DC121" s="176">
        <f t="shared" si="622"/>
        <v>6.810492751232192</v>
      </c>
      <c r="DD121" s="176">
        <f t="shared" si="622"/>
        <v>6.486351846232508</v>
      </c>
      <c r="DE121" s="176">
        <f t="shared" si="623"/>
        <v>0</v>
      </c>
      <c r="DF121" s="176">
        <f t="shared" si="623"/>
        <v>0</v>
      </c>
      <c r="DG121" s="176">
        <f t="shared" si="623"/>
        <v>0</v>
      </c>
      <c r="DH121" s="176">
        <f t="shared" si="623"/>
        <v>0</v>
      </c>
      <c r="DI121" s="176">
        <f t="shared" si="623"/>
        <v>0</v>
      </c>
      <c r="DJ121" s="176">
        <f t="shared" si="623"/>
        <v>0</v>
      </c>
      <c r="DK121" s="176">
        <f t="shared" si="623"/>
        <v>0</v>
      </c>
      <c r="DL121" s="176">
        <f t="shared" si="623"/>
        <v>0</v>
      </c>
      <c r="DM121" s="176">
        <f t="shared" si="623"/>
        <v>0</v>
      </c>
      <c r="DN121" s="176">
        <f t="shared" si="623"/>
        <v>0</v>
      </c>
      <c r="DO121" s="176">
        <f t="shared" si="623"/>
        <v>0</v>
      </c>
      <c r="DP121" s="176">
        <f t="shared" si="623"/>
        <v>0</v>
      </c>
      <c r="DQ121" s="176">
        <f t="shared" si="623"/>
        <v>0</v>
      </c>
      <c r="DR121" s="176">
        <f t="shared" si="623"/>
        <v>0</v>
      </c>
      <c r="DS121" s="176">
        <f t="shared" si="623"/>
        <v>0</v>
      </c>
      <c r="DT121" s="187"/>
      <c r="DU121" s="176">
        <v>0</v>
      </c>
      <c r="DV121" s="176">
        <f t="shared" si="624"/>
        <v>13.607196085173182</v>
      </c>
      <c r="DW121" s="176">
        <f t="shared" si="624"/>
        <v>12.971709410331638</v>
      </c>
      <c r="DX121" s="176">
        <f t="shared" si="624"/>
        <v>12.364164886406234</v>
      </c>
      <c r="DY121" s="176">
        <f t="shared" si="624"/>
        <v>11.777559884188816</v>
      </c>
      <c r="DZ121" s="176">
        <f t="shared" si="624"/>
        <v>11.216639310055871</v>
      </c>
      <c r="EA121" s="176">
        <f t="shared" si="624"/>
        <v>10.685907818041226</v>
      </c>
      <c r="EB121" s="176">
        <f t="shared" si="624"/>
        <v>10.176535954407631</v>
      </c>
      <c r="EC121" s="176">
        <f t="shared" si="624"/>
        <v>9.6909655963191934</v>
      </c>
      <c r="ED121" s="176">
        <f t="shared" si="624"/>
        <v>9.2281977329562839</v>
      </c>
      <c r="EE121" s="176">
        <f t="shared" si="624"/>
        <v>8.7882685566881769</v>
      </c>
      <c r="EF121" s="176">
        <f t="shared" si="625"/>
        <v>8.3693118049099269</v>
      </c>
      <c r="EG121" s="176">
        <f t="shared" si="625"/>
        <v>7.9709799364592602</v>
      </c>
      <c r="EH121" s="176">
        <f t="shared" si="625"/>
        <v>7.5916064102381551</v>
      </c>
      <c r="EI121" s="176">
        <f t="shared" si="625"/>
        <v>7.2302889164678597</v>
      </c>
      <c r="EJ121" s="176">
        <f t="shared" si="625"/>
        <v>6.8861680902076658</v>
      </c>
      <c r="EK121" s="176">
        <f t="shared" si="625"/>
        <v>6.5584254674237261</v>
      </c>
      <c r="EL121" s="176">
        <f t="shared" si="625"/>
        <v>6.2462815383373789</v>
      </c>
      <c r="EM121" s="176">
        <f t="shared" si="625"/>
        <v>5.9489938934231139</v>
      </c>
      <c r="EN121" s="176">
        <f t="shared" si="625"/>
        <v>5.6658554576465141</v>
      </c>
      <c r="EO121" s="176">
        <f t="shared" si="625"/>
        <v>5.3961928087424873</v>
      </c>
      <c r="EP121" s="176">
        <f t="shared" si="626"/>
        <v>0</v>
      </c>
      <c r="EQ121" s="176">
        <f t="shared" si="626"/>
        <v>0</v>
      </c>
      <c r="ER121" s="176">
        <f t="shared" si="626"/>
        <v>0</v>
      </c>
      <c r="ES121" s="176">
        <f t="shared" si="626"/>
        <v>0</v>
      </c>
      <c r="ET121" s="176">
        <f t="shared" si="626"/>
        <v>0</v>
      </c>
      <c r="EU121" s="176">
        <f t="shared" si="626"/>
        <v>0</v>
      </c>
      <c r="EV121" s="176">
        <f t="shared" si="626"/>
        <v>0</v>
      </c>
      <c r="EW121" s="176">
        <f t="shared" si="626"/>
        <v>0</v>
      </c>
      <c r="EX121" s="176">
        <f t="shared" si="626"/>
        <v>0</v>
      </c>
      <c r="EY121" s="176">
        <f t="shared" si="626"/>
        <v>0</v>
      </c>
      <c r="EZ121" s="176">
        <f t="shared" si="626"/>
        <v>0</v>
      </c>
      <c r="FA121" s="176">
        <f t="shared" si="626"/>
        <v>0</v>
      </c>
      <c r="FB121" s="176">
        <f t="shared" si="626"/>
        <v>0</v>
      </c>
      <c r="FC121" s="176">
        <f t="shared" si="626"/>
        <v>0</v>
      </c>
      <c r="FD121" s="176">
        <f t="shared" si="626"/>
        <v>0</v>
      </c>
      <c r="FF121" s="176">
        <v>0</v>
      </c>
      <c r="FG121" s="176">
        <v>0</v>
      </c>
      <c r="FH121" s="176">
        <f t="shared" si="627"/>
        <v>15.592302622356398</v>
      </c>
      <c r="FI121" s="176">
        <f t="shared" si="627"/>
        <v>14.862019683235411</v>
      </c>
      <c r="FJ121" s="176">
        <f t="shared" si="627"/>
        <v>14.156906546251548</v>
      </c>
      <c r="FK121" s="176">
        <f t="shared" si="627"/>
        <v>13.482666701499804</v>
      </c>
      <c r="FL121" s="176">
        <f t="shared" si="627"/>
        <v>12.844714850056384</v>
      </c>
      <c r="FM121" s="176">
        <f t="shared" si="627"/>
        <v>12.232437778943243</v>
      </c>
      <c r="FN121" s="176">
        <f t="shared" si="627"/>
        <v>11.64877068247478</v>
      </c>
      <c r="FO121" s="176">
        <f t="shared" si="627"/>
        <v>11.09251272593216</v>
      </c>
      <c r="FP121" s="176">
        <f t="shared" si="627"/>
        <v>10.563707413402348</v>
      </c>
      <c r="FQ121" s="176">
        <f t="shared" si="627"/>
        <v>10.060111452934491</v>
      </c>
      <c r="FR121" s="176">
        <f t="shared" si="628"/>
        <v>9.5813070918019001</v>
      </c>
      <c r="FS121" s="176">
        <f t="shared" si="628"/>
        <v>9.1252911080458556</v>
      </c>
      <c r="FT121" s="176">
        <f t="shared" si="628"/>
        <v>8.6909789038940488</v>
      </c>
      <c r="FU121" s="176">
        <f t="shared" si="628"/>
        <v>8.2773375022889013</v>
      </c>
      <c r="FV121" s="176">
        <f t="shared" si="628"/>
        <v>7.883383090033738</v>
      </c>
      <c r="FW121" s="176">
        <f t="shared" si="628"/>
        <v>7.5081786778712818</v>
      </c>
      <c r="FX121" s="176">
        <f t="shared" si="628"/>
        <v>7.1508318719292001</v>
      </c>
      <c r="FY121" s="176">
        <f t="shared" si="628"/>
        <v>6.810492751232192</v>
      </c>
      <c r="FZ121" s="176">
        <f t="shared" si="628"/>
        <v>6.486351846232508</v>
      </c>
      <c r="GA121" s="176">
        <f t="shared" si="628"/>
        <v>6.177638213550968</v>
      </c>
      <c r="GB121" s="176">
        <f t="shared" si="629"/>
        <v>0</v>
      </c>
      <c r="GC121" s="176">
        <f t="shared" si="629"/>
        <v>0</v>
      </c>
      <c r="GD121" s="176">
        <f t="shared" si="629"/>
        <v>0</v>
      </c>
      <c r="GE121" s="176">
        <f t="shared" si="629"/>
        <v>0</v>
      </c>
      <c r="GF121" s="176">
        <f t="shared" si="629"/>
        <v>0</v>
      </c>
      <c r="GG121" s="176">
        <f t="shared" si="629"/>
        <v>0</v>
      </c>
      <c r="GH121" s="176">
        <f t="shared" si="629"/>
        <v>0</v>
      </c>
      <c r="GI121" s="176">
        <f t="shared" si="629"/>
        <v>0</v>
      </c>
      <c r="GJ121" s="176">
        <f t="shared" si="629"/>
        <v>0</v>
      </c>
      <c r="GK121" s="176">
        <f t="shared" si="629"/>
        <v>0</v>
      </c>
      <c r="GL121" s="176">
        <f t="shared" si="629"/>
        <v>0</v>
      </c>
      <c r="GM121" s="176">
        <f t="shared" si="629"/>
        <v>0</v>
      </c>
      <c r="GN121" s="176">
        <f t="shared" si="629"/>
        <v>0</v>
      </c>
      <c r="GO121" s="176">
        <f t="shared" si="629"/>
        <v>0</v>
      </c>
      <c r="GP121" s="176">
        <f t="shared" si="629"/>
        <v>0</v>
      </c>
      <c r="GQ121" s="187"/>
      <c r="GR121" s="176">
        <v>0</v>
      </c>
      <c r="GS121" s="176">
        <v>0</v>
      </c>
      <c r="GT121" s="176">
        <f t="shared" si="630"/>
        <v>12.971709410331638</v>
      </c>
      <c r="GU121" s="176">
        <f t="shared" si="630"/>
        <v>12.364164886406234</v>
      </c>
      <c r="GV121" s="176">
        <f t="shared" si="630"/>
        <v>11.777559884188816</v>
      </c>
      <c r="GW121" s="176">
        <f t="shared" si="630"/>
        <v>11.216639310055871</v>
      </c>
      <c r="GX121" s="176">
        <f t="shared" si="630"/>
        <v>10.685907818041226</v>
      </c>
      <c r="GY121" s="176">
        <f t="shared" si="630"/>
        <v>10.176535954407631</v>
      </c>
      <c r="GZ121" s="176">
        <f t="shared" si="630"/>
        <v>9.6909655963191934</v>
      </c>
      <c r="HA121" s="176">
        <f t="shared" si="630"/>
        <v>9.2281977329562839</v>
      </c>
      <c r="HB121" s="176">
        <f t="shared" si="630"/>
        <v>8.7882685566881769</v>
      </c>
      <c r="HC121" s="176">
        <f t="shared" si="630"/>
        <v>8.3693118049099269</v>
      </c>
      <c r="HD121" s="176">
        <f t="shared" si="631"/>
        <v>7.9709799364592602</v>
      </c>
      <c r="HE121" s="176">
        <f t="shared" si="631"/>
        <v>7.5916064102381551</v>
      </c>
      <c r="HF121" s="176">
        <f t="shared" si="631"/>
        <v>7.2302889164678597</v>
      </c>
      <c r="HG121" s="176">
        <f t="shared" si="631"/>
        <v>6.8861680902076658</v>
      </c>
      <c r="HH121" s="176">
        <f t="shared" si="631"/>
        <v>6.5584254674237261</v>
      </c>
      <c r="HI121" s="176">
        <f t="shared" si="631"/>
        <v>6.2462815383373789</v>
      </c>
      <c r="HJ121" s="176">
        <f t="shared" si="631"/>
        <v>5.9489938934231139</v>
      </c>
      <c r="HK121" s="176">
        <f t="shared" si="631"/>
        <v>5.6658554576465141</v>
      </c>
      <c r="HL121" s="176">
        <f t="shared" si="631"/>
        <v>5.3961928087424873</v>
      </c>
      <c r="HM121" s="176">
        <f t="shared" si="631"/>
        <v>5.139364575533941</v>
      </c>
      <c r="HN121" s="176">
        <f t="shared" si="632"/>
        <v>0</v>
      </c>
      <c r="HO121" s="176">
        <f t="shared" si="632"/>
        <v>0</v>
      </c>
      <c r="HP121" s="176">
        <f t="shared" si="632"/>
        <v>0</v>
      </c>
      <c r="HQ121" s="176">
        <f t="shared" si="632"/>
        <v>0</v>
      </c>
      <c r="HR121" s="176">
        <f t="shared" si="632"/>
        <v>0</v>
      </c>
      <c r="HS121" s="176">
        <f t="shared" si="632"/>
        <v>0</v>
      </c>
      <c r="HT121" s="176">
        <f t="shared" si="632"/>
        <v>0</v>
      </c>
      <c r="HU121" s="176">
        <f t="shared" si="632"/>
        <v>0</v>
      </c>
      <c r="HV121" s="176">
        <f t="shared" si="632"/>
        <v>0</v>
      </c>
      <c r="HW121" s="176">
        <f t="shared" si="632"/>
        <v>0</v>
      </c>
      <c r="HX121" s="176">
        <f t="shared" si="632"/>
        <v>0</v>
      </c>
      <c r="HY121" s="176">
        <f t="shared" si="632"/>
        <v>0</v>
      </c>
      <c r="HZ121" s="176">
        <f t="shared" si="632"/>
        <v>0</v>
      </c>
      <c r="IA121" s="176">
        <f t="shared" si="632"/>
        <v>0</v>
      </c>
      <c r="IB121" s="176">
        <f t="shared" si="632"/>
        <v>0</v>
      </c>
      <c r="IC121" s="176"/>
      <c r="ID121" s="176"/>
    </row>
    <row r="122" spans="1:238" s="144" customFormat="1">
      <c r="A122" s="185" t="s">
        <v>283</v>
      </c>
      <c r="B122" s="226">
        <f>SUM(P122:AX122)*VLOOKUP($A122,input,12,FALSE)</f>
        <v>4431.0897117709183</v>
      </c>
      <c r="C122" s="329">
        <f>SUM(AZ122:CH122)*VLOOKUP($A122,input,12,FALSE)</f>
        <v>3686.3579103312713</v>
      </c>
      <c r="D122" s="331">
        <f>SUM(B122:C122)</f>
        <v>8117.4476221021896</v>
      </c>
      <c r="E122" s="227">
        <f>IF(Years&gt;1,SUM(CJ122:DS122)*VLOOKUP($A122,input,26,FALSE),0)</f>
        <v>0</v>
      </c>
      <c r="F122" s="228">
        <f t="shared" ref="F122" si="679">IF(Years&gt;1,SUM(DU122:FD122)*VLOOKUP($A122,input,26,FALSE),0)</f>
        <v>0</v>
      </c>
      <c r="G122" s="227">
        <f t="shared" ref="G122" si="680">IF(Years&gt;2,SUM(FF122:GP122)*VLOOKUP($A122,input,40,FALSE),0)</f>
        <v>0</v>
      </c>
      <c r="H122" s="228">
        <f t="shared" ref="H122" si="681">IF(Years&gt;2,SUM(GR122:IB122)*VLOOKUP($A122,input,40,FALSE),0)</f>
        <v>0</v>
      </c>
      <c r="I122" s="227">
        <f>B122+E122+G122</f>
        <v>4431.0897117709183</v>
      </c>
      <c r="J122" s="176">
        <f>C122+F122+H122</f>
        <v>3686.3579103312713</v>
      </c>
      <c r="K122" s="228">
        <f>SUM(I122:J122)</f>
        <v>8117.4476221021896</v>
      </c>
      <c r="L122" s="227">
        <f>(B122*VLOOKUP($A122,input,16,FALSE))+(E122*VLOOKUP($A122,input,30,FALSE))+(G122*VLOOKUP($A122,input,44,FALSE))</f>
        <v>3544.8717694167349</v>
      </c>
      <c r="M122" s="176">
        <f>(C122*(VLOOKUP($A122,input,16,FALSE))+(F122*VLOOKUP($A122,input,30,FALSE))+(H122*VLOOKUP($A122,input,44,FALSE)))</f>
        <v>2949.0863282650171</v>
      </c>
      <c r="N122" s="228">
        <f>SUM(L122:M122)</f>
        <v>6493.9580976817524</v>
      </c>
      <c r="O122" s="330"/>
      <c r="P122" s="176">
        <f t="shared" si="615"/>
        <v>67.606710723083594</v>
      </c>
      <c r="Q122" s="176">
        <f t="shared" si="615"/>
        <v>64.396588477199543</v>
      </c>
      <c r="R122" s="176">
        <f t="shared" si="615"/>
        <v>61.389122896020339</v>
      </c>
      <c r="S122" s="176">
        <f t="shared" si="615"/>
        <v>58.51389463856686</v>
      </c>
      <c r="T122" s="176">
        <f t="shared" si="615"/>
        <v>55.737763487813254</v>
      </c>
      <c r="U122" s="176">
        <f t="shared" si="615"/>
        <v>53.083184899047808</v>
      </c>
      <c r="V122" s="176">
        <f t="shared" si="615"/>
        <v>50.571477323936293</v>
      </c>
      <c r="W122" s="176">
        <f t="shared" si="615"/>
        <v>48.160855026810836</v>
      </c>
      <c r="X122" s="176">
        <f t="shared" si="615"/>
        <v>45.862874287000722</v>
      </c>
      <c r="Y122" s="176">
        <f t="shared" si="615"/>
        <v>43.672807246670054</v>
      </c>
      <c r="Z122" s="176">
        <f t="shared" si="616"/>
        <v>41.590825187624112</v>
      </c>
      <c r="AA122" s="176">
        <f t="shared" si="616"/>
        <v>39.60809594898209</v>
      </c>
      <c r="AB122" s="176">
        <f t="shared" si="616"/>
        <v>37.72297477858006</v>
      </c>
      <c r="AC122" s="176">
        <f t="shared" si="616"/>
        <v>35.927574705391976</v>
      </c>
      <c r="AD122" s="176">
        <f t="shared" si="616"/>
        <v>34.217625513045725</v>
      </c>
      <c r="AE122" s="176">
        <f t="shared" si="616"/>
        <v>32.589060223297452</v>
      </c>
      <c r="AF122" s="176">
        <f t="shared" si="616"/>
        <v>31.038005423047121</v>
      </c>
      <c r="AG122" s="176">
        <f t="shared" si="616"/>
        <v>29.560772051733224</v>
      </c>
      <c r="AH122" s="176">
        <f t="shared" si="616"/>
        <v>28.153846627195541</v>
      </c>
      <c r="AI122" s="176">
        <f t="shared" si="616"/>
        <v>26.813882889137034</v>
      </c>
      <c r="AJ122" s="176">
        <f t="shared" si="617"/>
        <v>0</v>
      </c>
      <c r="AK122" s="176">
        <f t="shared" si="617"/>
        <v>0</v>
      </c>
      <c r="AL122" s="176">
        <f t="shared" si="617"/>
        <v>0</v>
      </c>
      <c r="AM122" s="176">
        <f t="shared" si="617"/>
        <v>0</v>
      </c>
      <c r="AN122" s="176">
        <f t="shared" si="617"/>
        <v>0</v>
      </c>
      <c r="AO122" s="176">
        <f t="shared" si="617"/>
        <v>0</v>
      </c>
      <c r="AP122" s="176">
        <f t="shared" si="617"/>
        <v>0</v>
      </c>
      <c r="AQ122" s="176">
        <f t="shared" si="617"/>
        <v>0</v>
      </c>
      <c r="AR122" s="176">
        <f t="shared" si="617"/>
        <v>0</v>
      </c>
      <c r="AS122" s="176">
        <f t="shared" si="617"/>
        <v>0</v>
      </c>
      <c r="AT122" s="176">
        <f t="shared" si="617"/>
        <v>0</v>
      </c>
      <c r="AU122" s="176">
        <f t="shared" si="617"/>
        <v>0</v>
      </c>
      <c r="AV122" s="176">
        <f t="shared" si="617"/>
        <v>0</v>
      </c>
      <c r="AW122" s="176">
        <f t="shared" si="617"/>
        <v>0</v>
      </c>
      <c r="AX122" s="176">
        <f t="shared" si="617"/>
        <v>0</v>
      </c>
      <c r="AY122" s="187"/>
      <c r="AZ122" s="176">
        <f t="shared" si="618"/>
        <v>56.24407292036377</v>
      </c>
      <c r="BA122" s="176">
        <f t="shared" si="618"/>
        <v>53.573474872481853</v>
      </c>
      <c r="BB122" s="176">
        <f t="shared" si="618"/>
        <v>51.07147304982</v>
      </c>
      <c r="BC122" s="176">
        <f t="shared" si="618"/>
        <v>48.679483467050837</v>
      </c>
      <c r="BD122" s="176">
        <f t="shared" si="618"/>
        <v>46.369935772606254</v>
      </c>
      <c r="BE122" s="176">
        <f t="shared" si="618"/>
        <v>44.161511340734272</v>
      </c>
      <c r="BF122" s="176">
        <f t="shared" si="618"/>
        <v>42.071945637888028</v>
      </c>
      <c r="BG122" s="176">
        <f t="shared" si="618"/>
        <v>40.06647584335348</v>
      </c>
      <c r="BH122" s="176">
        <f t="shared" si="618"/>
        <v>38.154715976365296</v>
      </c>
      <c r="BI122" s="176">
        <f t="shared" si="618"/>
        <v>36.332732788610748</v>
      </c>
      <c r="BJ122" s="176">
        <f t="shared" si="619"/>
        <v>34.600668774618022</v>
      </c>
      <c r="BK122" s="176">
        <f t="shared" si="619"/>
        <v>32.951176191902519</v>
      </c>
      <c r="BL122" s="176">
        <f t="shared" si="619"/>
        <v>31.382886721259609</v>
      </c>
      <c r="BM122" s="176">
        <f t="shared" si="619"/>
        <v>29.889238952309086</v>
      </c>
      <c r="BN122" s="176">
        <f t="shared" si="619"/>
        <v>28.466680362550605</v>
      </c>
      <c r="BO122" s="176">
        <f t="shared" si="619"/>
        <v>27.111827509446186</v>
      </c>
      <c r="BP122" s="176">
        <f t="shared" si="619"/>
        <v>25.821457983171129</v>
      </c>
      <c r="BQ122" s="176">
        <f t="shared" si="619"/>
        <v>24.59250274236831</v>
      </c>
      <c r="BR122" s="176">
        <f t="shared" si="619"/>
        <v>23.42203881467729</v>
      </c>
      <c r="BS122" s="176">
        <f t="shared" si="619"/>
        <v>22.307282344676846</v>
      </c>
      <c r="BT122" s="176">
        <f t="shared" si="620"/>
        <v>0</v>
      </c>
      <c r="BU122" s="176">
        <f t="shared" si="620"/>
        <v>0</v>
      </c>
      <c r="BV122" s="176">
        <f t="shared" si="620"/>
        <v>0</v>
      </c>
      <c r="BW122" s="176">
        <f t="shared" si="620"/>
        <v>0</v>
      </c>
      <c r="BX122" s="176">
        <f t="shared" si="620"/>
        <v>0</v>
      </c>
      <c r="BY122" s="176">
        <f t="shared" si="620"/>
        <v>0</v>
      </c>
      <c r="BZ122" s="176">
        <f t="shared" si="620"/>
        <v>0</v>
      </c>
      <c r="CA122" s="176">
        <f t="shared" si="620"/>
        <v>0</v>
      </c>
      <c r="CB122" s="176">
        <f t="shared" si="620"/>
        <v>0</v>
      </c>
      <c r="CC122" s="176">
        <f t="shared" si="620"/>
        <v>0</v>
      </c>
      <c r="CD122" s="176">
        <f t="shared" si="620"/>
        <v>0</v>
      </c>
      <c r="CE122" s="176">
        <f t="shared" si="620"/>
        <v>0</v>
      </c>
      <c r="CF122" s="176">
        <f t="shared" si="620"/>
        <v>0</v>
      </c>
      <c r="CG122" s="176">
        <f t="shared" si="620"/>
        <v>0</v>
      </c>
      <c r="CH122" s="176">
        <f t="shared" si="620"/>
        <v>0</v>
      </c>
      <c r="CJ122" s="176">
        <v>0</v>
      </c>
      <c r="CK122" s="176">
        <f t="shared" si="621"/>
        <v>64.396588477199543</v>
      </c>
      <c r="CL122" s="176">
        <f t="shared" si="621"/>
        <v>61.389122896020339</v>
      </c>
      <c r="CM122" s="176">
        <f t="shared" si="621"/>
        <v>58.51389463856686</v>
      </c>
      <c r="CN122" s="176">
        <f t="shared" si="621"/>
        <v>55.737763487813254</v>
      </c>
      <c r="CO122" s="176">
        <f t="shared" si="621"/>
        <v>53.083184899047808</v>
      </c>
      <c r="CP122" s="176">
        <f t="shared" si="621"/>
        <v>50.571477323936293</v>
      </c>
      <c r="CQ122" s="176">
        <f t="shared" si="621"/>
        <v>48.160855026810836</v>
      </c>
      <c r="CR122" s="176">
        <f t="shared" si="621"/>
        <v>45.862874287000722</v>
      </c>
      <c r="CS122" s="176">
        <f t="shared" si="621"/>
        <v>43.672807246670054</v>
      </c>
      <c r="CT122" s="176">
        <f t="shared" si="621"/>
        <v>41.590825187624112</v>
      </c>
      <c r="CU122" s="176">
        <f t="shared" si="622"/>
        <v>39.60809594898209</v>
      </c>
      <c r="CV122" s="176">
        <f t="shared" si="622"/>
        <v>37.72297477858006</v>
      </c>
      <c r="CW122" s="176">
        <f t="shared" si="622"/>
        <v>35.927574705391976</v>
      </c>
      <c r="CX122" s="176">
        <f t="shared" si="622"/>
        <v>34.217625513045725</v>
      </c>
      <c r="CY122" s="176">
        <f t="shared" si="622"/>
        <v>32.589060223297452</v>
      </c>
      <c r="CZ122" s="176">
        <f t="shared" si="622"/>
        <v>31.038005423047121</v>
      </c>
      <c r="DA122" s="176">
        <f t="shared" si="622"/>
        <v>29.560772051733224</v>
      </c>
      <c r="DB122" s="176">
        <f t="shared" si="622"/>
        <v>28.153846627195541</v>
      </c>
      <c r="DC122" s="176">
        <f t="shared" si="622"/>
        <v>26.813882889137034</v>
      </c>
      <c r="DD122" s="176">
        <f t="shared" si="622"/>
        <v>25.537693840309711</v>
      </c>
      <c r="DE122" s="176">
        <f t="shared" si="623"/>
        <v>0</v>
      </c>
      <c r="DF122" s="176">
        <f t="shared" si="623"/>
        <v>0</v>
      </c>
      <c r="DG122" s="176">
        <f t="shared" si="623"/>
        <v>0</v>
      </c>
      <c r="DH122" s="176">
        <f t="shared" si="623"/>
        <v>0</v>
      </c>
      <c r="DI122" s="176">
        <f t="shared" si="623"/>
        <v>0</v>
      </c>
      <c r="DJ122" s="176">
        <f t="shared" si="623"/>
        <v>0</v>
      </c>
      <c r="DK122" s="176">
        <f t="shared" si="623"/>
        <v>0</v>
      </c>
      <c r="DL122" s="176">
        <f t="shared" si="623"/>
        <v>0</v>
      </c>
      <c r="DM122" s="176">
        <f t="shared" si="623"/>
        <v>0</v>
      </c>
      <c r="DN122" s="176">
        <f t="shared" si="623"/>
        <v>0</v>
      </c>
      <c r="DO122" s="176">
        <f t="shared" si="623"/>
        <v>0</v>
      </c>
      <c r="DP122" s="176">
        <f t="shared" si="623"/>
        <v>0</v>
      </c>
      <c r="DQ122" s="176">
        <f t="shared" si="623"/>
        <v>0</v>
      </c>
      <c r="DR122" s="176">
        <f t="shared" si="623"/>
        <v>0</v>
      </c>
      <c r="DS122" s="176">
        <f t="shared" si="623"/>
        <v>0</v>
      </c>
      <c r="DT122" s="187"/>
      <c r="DU122" s="176">
        <v>0</v>
      </c>
      <c r="DV122" s="176">
        <f t="shared" si="624"/>
        <v>53.573474872481853</v>
      </c>
      <c r="DW122" s="176">
        <f t="shared" si="624"/>
        <v>51.07147304982</v>
      </c>
      <c r="DX122" s="176">
        <f t="shared" si="624"/>
        <v>48.679483467050837</v>
      </c>
      <c r="DY122" s="176">
        <f t="shared" si="624"/>
        <v>46.369935772606254</v>
      </c>
      <c r="DZ122" s="176">
        <f t="shared" si="624"/>
        <v>44.161511340734272</v>
      </c>
      <c r="EA122" s="176">
        <f t="shared" si="624"/>
        <v>42.071945637888028</v>
      </c>
      <c r="EB122" s="176">
        <f t="shared" si="624"/>
        <v>40.06647584335348</v>
      </c>
      <c r="EC122" s="176">
        <f t="shared" si="624"/>
        <v>38.154715976365296</v>
      </c>
      <c r="ED122" s="176">
        <f t="shared" si="624"/>
        <v>36.332732788610748</v>
      </c>
      <c r="EE122" s="176">
        <f t="shared" si="624"/>
        <v>34.600668774618022</v>
      </c>
      <c r="EF122" s="176">
        <f t="shared" si="625"/>
        <v>32.951176191902519</v>
      </c>
      <c r="EG122" s="176">
        <f t="shared" si="625"/>
        <v>31.382886721259609</v>
      </c>
      <c r="EH122" s="176">
        <f t="shared" si="625"/>
        <v>29.889238952309086</v>
      </c>
      <c r="EI122" s="176">
        <f t="shared" si="625"/>
        <v>28.466680362550605</v>
      </c>
      <c r="EJ122" s="176">
        <f t="shared" si="625"/>
        <v>27.111827509446186</v>
      </c>
      <c r="EK122" s="176">
        <f t="shared" si="625"/>
        <v>25.821457983171129</v>
      </c>
      <c r="EL122" s="176">
        <f t="shared" si="625"/>
        <v>24.59250274236831</v>
      </c>
      <c r="EM122" s="176">
        <f t="shared" si="625"/>
        <v>23.42203881467729</v>
      </c>
      <c r="EN122" s="176">
        <f t="shared" si="625"/>
        <v>22.307282344676846</v>
      </c>
      <c r="EO122" s="176">
        <f t="shared" si="625"/>
        <v>21.245581972706141</v>
      </c>
      <c r="EP122" s="176">
        <f t="shared" si="626"/>
        <v>0</v>
      </c>
      <c r="EQ122" s="176">
        <f t="shared" si="626"/>
        <v>0</v>
      </c>
      <c r="ER122" s="176">
        <f t="shared" si="626"/>
        <v>0</v>
      </c>
      <c r="ES122" s="176">
        <f t="shared" si="626"/>
        <v>0</v>
      </c>
      <c r="ET122" s="176">
        <f t="shared" si="626"/>
        <v>0</v>
      </c>
      <c r="EU122" s="176">
        <f t="shared" si="626"/>
        <v>0</v>
      </c>
      <c r="EV122" s="176">
        <f t="shared" si="626"/>
        <v>0</v>
      </c>
      <c r="EW122" s="176">
        <f t="shared" si="626"/>
        <v>0</v>
      </c>
      <c r="EX122" s="176">
        <f t="shared" si="626"/>
        <v>0</v>
      </c>
      <c r="EY122" s="176">
        <f t="shared" si="626"/>
        <v>0</v>
      </c>
      <c r="EZ122" s="176">
        <f t="shared" si="626"/>
        <v>0</v>
      </c>
      <c r="FA122" s="176">
        <f t="shared" si="626"/>
        <v>0</v>
      </c>
      <c r="FB122" s="176">
        <f t="shared" si="626"/>
        <v>0</v>
      </c>
      <c r="FC122" s="176">
        <f t="shared" si="626"/>
        <v>0</v>
      </c>
      <c r="FD122" s="176">
        <f t="shared" si="626"/>
        <v>0</v>
      </c>
      <c r="FF122" s="176">
        <v>0</v>
      </c>
      <c r="FG122" s="176">
        <v>0</v>
      </c>
      <c r="FH122" s="176">
        <f t="shared" si="627"/>
        <v>61.389122896020339</v>
      </c>
      <c r="FI122" s="176">
        <f t="shared" si="627"/>
        <v>58.51389463856686</v>
      </c>
      <c r="FJ122" s="176">
        <f t="shared" si="627"/>
        <v>55.737763487813254</v>
      </c>
      <c r="FK122" s="176">
        <f t="shared" si="627"/>
        <v>53.083184899047808</v>
      </c>
      <c r="FL122" s="176">
        <f t="shared" si="627"/>
        <v>50.571477323936293</v>
      </c>
      <c r="FM122" s="176">
        <f t="shared" si="627"/>
        <v>48.160855026810836</v>
      </c>
      <c r="FN122" s="176">
        <f t="shared" si="627"/>
        <v>45.862874287000722</v>
      </c>
      <c r="FO122" s="176">
        <f t="shared" si="627"/>
        <v>43.672807246670054</v>
      </c>
      <c r="FP122" s="176">
        <f t="shared" si="627"/>
        <v>41.590825187624112</v>
      </c>
      <c r="FQ122" s="176">
        <f t="shared" si="627"/>
        <v>39.60809594898209</v>
      </c>
      <c r="FR122" s="176">
        <f t="shared" si="628"/>
        <v>37.72297477858006</v>
      </c>
      <c r="FS122" s="176">
        <f t="shared" si="628"/>
        <v>35.927574705391976</v>
      </c>
      <c r="FT122" s="176">
        <f t="shared" si="628"/>
        <v>34.217625513045725</v>
      </c>
      <c r="FU122" s="176">
        <f t="shared" si="628"/>
        <v>32.589060223297452</v>
      </c>
      <c r="FV122" s="176">
        <f t="shared" si="628"/>
        <v>31.038005423047121</v>
      </c>
      <c r="FW122" s="176">
        <f t="shared" si="628"/>
        <v>29.560772051733224</v>
      </c>
      <c r="FX122" s="176">
        <f t="shared" si="628"/>
        <v>28.153846627195541</v>
      </c>
      <c r="FY122" s="176">
        <f t="shared" si="628"/>
        <v>26.813882889137034</v>
      </c>
      <c r="FZ122" s="176">
        <f t="shared" si="628"/>
        <v>25.537693840309711</v>
      </c>
      <c r="GA122" s="176">
        <f t="shared" si="628"/>
        <v>24.322244166494961</v>
      </c>
      <c r="GB122" s="176">
        <f t="shared" si="629"/>
        <v>0</v>
      </c>
      <c r="GC122" s="176">
        <f t="shared" si="629"/>
        <v>0</v>
      </c>
      <c r="GD122" s="176">
        <f t="shared" si="629"/>
        <v>0</v>
      </c>
      <c r="GE122" s="176">
        <f t="shared" si="629"/>
        <v>0</v>
      </c>
      <c r="GF122" s="176">
        <f t="shared" si="629"/>
        <v>0</v>
      </c>
      <c r="GG122" s="176">
        <f t="shared" si="629"/>
        <v>0</v>
      </c>
      <c r="GH122" s="176">
        <f t="shared" si="629"/>
        <v>0</v>
      </c>
      <c r="GI122" s="176">
        <f t="shared" si="629"/>
        <v>0</v>
      </c>
      <c r="GJ122" s="176">
        <f t="shared" si="629"/>
        <v>0</v>
      </c>
      <c r="GK122" s="176">
        <f t="shared" si="629"/>
        <v>0</v>
      </c>
      <c r="GL122" s="176">
        <f t="shared" si="629"/>
        <v>0</v>
      </c>
      <c r="GM122" s="176">
        <f t="shared" si="629"/>
        <v>0</v>
      </c>
      <c r="GN122" s="176">
        <f t="shared" si="629"/>
        <v>0</v>
      </c>
      <c r="GO122" s="176">
        <f t="shared" si="629"/>
        <v>0</v>
      </c>
      <c r="GP122" s="176">
        <f t="shared" si="629"/>
        <v>0</v>
      </c>
      <c r="GQ122" s="187"/>
      <c r="GR122" s="176">
        <v>0</v>
      </c>
      <c r="GS122" s="176">
        <v>0</v>
      </c>
      <c r="GT122" s="176">
        <f t="shared" si="630"/>
        <v>51.07147304982</v>
      </c>
      <c r="GU122" s="176">
        <f t="shared" si="630"/>
        <v>48.679483467050837</v>
      </c>
      <c r="GV122" s="176">
        <f t="shared" si="630"/>
        <v>46.369935772606254</v>
      </c>
      <c r="GW122" s="176">
        <f t="shared" si="630"/>
        <v>44.161511340734272</v>
      </c>
      <c r="GX122" s="176">
        <f t="shared" si="630"/>
        <v>42.071945637888028</v>
      </c>
      <c r="GY122" s="176">
        <f t="shared" si="630"/>
        <v>40.06647584335348</v>
      </c>
      <c r="GZ122" s="176">
        <f t="shared" si="630"/>
        <v>38.154715976365296</v>
      </c>
      <c r="HA122" s="176">
        <f t="shared" si="630"/>
        <v>36.332732788610748</v>
      </c>
      <c r="HB122" s="176">
        <f t="shared" si="630"/>
        <v>34.600668774618022</v>
      </c>
      <c r="HC122" s="176">
        <f t="shared" si="630"/>
        <v>32.951176191902519</v>
      </c>
      <c r="HD122" s="176">
        <f t="shared" si="631"/>
        <v>31.382886721259609</v>
      </c>
      <c r="HE122" s="176">
        <f t="shared" si="631"/>
        <v>29.889238952309086</v>
      </c>
      <c r="HF122" s="176">
        <f t="shared" si="631"/>
        <v>28.466680362550605</v>
      </c>
      <c r="HG122" s="176">
        <f t="shared" si="631"/>
        <v>27.111827509446186</v>
      </c>
      <c r="HH122" s="176">
        <f t="shared" si="631"/>
        <v>25.821457983171129</v>
      </c>
      <c r="HI122" s="176">
        <f t="shared" si="631"/>
        <v>24.59250274236831</v>
      </c>
      <c r="HJ122" s="176">
        <f t="shared" si="631"/>
        <v>23.42203881467729</v>
      </c>
      <c r="HK122" s="176">
        <f t="shared" si="631"/>
        <v>22.307282344676846</v>
      </c>
      <c r="HL122" s="176">
        <f t="shared" si="631"/>
        <v>21.245581972706141</v>
      </c>
      <c r="HM122" s="176">
        <f t="shared" si="631"/>
        <v>20.234412528816488</v>
      </c>
      <c r="HN122" s="176">
        <f t="shared" si="632"/>
        <v>0</v>
      </c>
      <c r="HO122" s="176">
        <f t="shared" si="632"/>
        <v>0</v>
      </c>
      <c r="HP122" s="176">
        <f t="shared" si="632"/>
        <v>0</v>
      </c>
      <c r="HQ122" s="176">
        <f t="shared" si="632"/>
        <v>0</v>
      </c>
      <c r="HR122" s="176">
        <f t="shared" si="632"/>
        <v>0</v>
      </c>
      <c r="HS122" s="176">
        <f t="shared" si="632"/>
        <v>0</v>
      </c>
      <c r="HT122" s="176">
        <f t="shared" si="632"/>
        <v>0</v>
      </c>
      <c r="HU122" s="176">
        <f t="shared" si="632"/>
        <v>0</v>
      </c>
      <c r="HV122" s="176">
        <f t="shared" si="632"/>
        <v>0</v>
      </c>
      <c r="HW122" s="176">
        <f t="shared" si="632"/>
        <v>0</v>
      </c>
      <c r="HX122" s="176">
        <f t="shared" si="632"/>
        <v>0</v>
      </c>
      <c r="HY122" s="176">
        <f t="shared" si="632"/>
        <v>0</v>
      </c>
      <c r="HZ122" s="176">
        <f t="shared" si="632"/>
        <v>0</v>
      </c>
      <c r="IA122" s="176">
        <f t="shared" si="632"/>
        <v>0</v>
      </c>
      <c r="IB122" s="176">
        <f t="shared" si="632"/>
        <v>0</v>
      </c>
      <c r="IC122" s="176"/>
      <c r="ID122" s="176"/>
    </row>
    <row r="123" spans="1:238" s="144" customFormat="1">
      <c r="A123" s="185" t="s">
        <v>98</v>
      </c>
      <c r="B123" s="226">
        <f t="shared" si="664"/>
        <v>4245.0213005580326</v>
      </c>
      <c r="C123" s="329">
        <f t="shared" si="665"/>
        <v>3480.1314423275626</v>
      </c>
      <c r="D123" s="331">
        <f t="shared" si="225"/>
        <v>7725.1527428855952</v>
      </c>
      <c r="E123" s="227">
        <f t="shared" si="650"/>
        <v>0</v>
      </c>
      <c r="F123" s="228">
        <f t="shared" si="644"/>
        <v>0</v>
      </c>
      <c r="G123" s="227">
        <f t="shared" si="645"/>
        <v>0</v>
      </c>
      <c r="H123" s="228">
        <f t="shared" si="646"/>
        <v>0</v>
      </c>
      <c r="I123" s="227">
        <f t="shared" si="226"/>
        <v>4245.0213005580326</v>
      </c>
      <c r="J123" s="176">
        <f t="shared" si="227"/>
        <v>3480.1314423275626</v>
      </c>
      <c r="K123" s="228">
        <f t="shared" si="228"/>
        <v>7725.1527428855952</v>
      </c>
      <c r="L123" s="227">
        <f t="shared" si="651"/>
        <v>3396.0170404464261</v>
      </c>
      <c r="M123" s="176">
        <f t="shared" si="652"/>
        <v>2784.1051538620504</v>
      </c>
      <c r="N123" s="228">
        <f t="shared" si="229"/>
        <v>6180.1221943084765</v>
      </c>
      <c r="O123" s="330"/>
      <c r="P123" s="176">
        <f t="shared" si="615"/>
        <v>34.850564058243386</v>
      </c>
      <c r="Q123" s="176">
        <f t="shared" si="615"/>
        <v>33.195779055860832</v>
      </c>
      <c r="R123" s="176">
        <f t="shared" si="615"/>
        <v>31.645461479856337</v>
      </c>
      <c r="S123" s="176">
        <f t="shared" si="615"/>
        <v>30.163310884201927</v>
      </c>
      <c r="T123" s="176">
        <f t="shared" si="615"/>
        <v>28.732243827860287</v>
      </c>
      <c r="U123" s="176">
        <f t="shared" si="615"/>
        <v>27.363835867083349</v>
      </c>
      <c r="V123" s="176">
        <f t="shared" si="615"/>
        <v>26.069076444449415</v>
      </c>
      <c r="W123" s="176">
        <f t="shared" si="615"/>
        <v>24.826425442978412</v>
      </c>
      <c r="X123" s="176">
        <f t="shared" si="615"/>
        <v>23.641840005810888</v>
      </c>
      <c r="Y123" s="176">
        <f t="shared" si="615"/>
        <v>22.51288297085739</v>
      </c>
      <c r="Z123" s="176">
        <f t="shared" si="616"/>
        <v>0</v>
      </c>
      <c r="AA123" s="176">
        <f t="shared" si="616"/>
        <v>0</v>
      </c>
      <c r="AB123" s="176">
        <f t="shared" si="616"/>
        <v>0</v>
      </c>
      <c r="AC123" s="176">
        <f t="shared" si="616"/>
        <v>0</v>
      </c>
      <c r="AD123" s="176">
        <f t="shared" si="616"/>
        <v>0</v>
      </c>
      <c r="AE123" s="176">
        <f t="shared" si="616"/>
        <v>0</v>
      </c>
      <c r="AF123" s="176">
        <f t="shared" si="616"/>
        <v>0</v>
      </c>
      <c r="AG123" s="176">
        <f t="shared" si="616"/>
        <v>0</v>
      </c>
      <c r="AH123" s="176">
        <f t="shared" si="616"/>
        <v>0</v>
      </c>
      <c r="AI123" s="176">
        <f t="shared" si="616"/>
        <v>0</v>
      </c>
      <c r="AJ123" s="176">
        <f t="shared" si="617"/>
        <v>0</v>
      </c>
      <c r="AK123" s="176">
        <f t="shared" si="617"/>
        <v>0</v>
      </c>
      <c r="AL123" s="176">
        <f t="shared" si="617"/>
        <v>0</v>
      </c>
      <c r="AM123" s="176">
        <f t="shared" si="617"/>
        <v>0</v>
      </c>
      <c r="AN123" s="176">
        <f t="shared" si="617"/>
        <v>0</v>
      </c>
      <c r="AO123" s="176">
        <f t="shared" si="617"/>
        <v>0</v>
      </c>
      <c r="AP123" s="176">
        <f t="shared" si="617"/>
        <v>0</v>
      </c>
      <c r="AQ123" s="176">
        <f t="shared" si="617"/>
        <v>0</v>
      </c>
      <c r="AR123" s="176">
        <f t="shared" si="617"/>
        <v>0</v>
      </c>
      <c r="AS123" s="176">
        <f t="shared" si="617"/>
        <v>0</v>
      </c>
      <c r="AT123" s="176">
        <f t="shared" si="617"/>
        <v>0</v>
      </c>
      <c r="AU123" s="176">
        <f t="shared" si="617"/>
        <v>0</v>
      </c>
      <c r="AV123" s="176">
        <f t="shared" si="617"/>
        <v>0</v>
      </c>
      <c r="AW123" s="176">
        <f t="shared" si="617"/>
        <v>0</v>
      </c>
      <c r="AX123" s="176">
        <f t="shared" si="617"/>
        <v>0</v>
      </c>
      <c r="AY123" s="187"/>
      <c r="AZ123" s="176">
        <f t="shared" si="618"/>
        <v>28.571009466077381</v>
      </c>
      <c r="BA123" s="176">
        <f t="shared" si="618"/>
        <v>27.214392170346365</v>
      </c>
      <c r="BB123" s="176">
        <f t="shared" si="618"/>
        <v>25.943418820663275</v>
      </c>
      <c r="BC123" s="176">
        <f t="shared" si="618"/>
        <v>24.728329772812469</v>
      </c>
      <c r="BD123" s="176">
        <f t="shared" si="618"/>
        <v>23.555119768377633</v>
      </c>
      <c r="BE123" s="176">
        <f t="shared" si="618"/>
        <v>22.433278620111743</v>
      </c>
      <c r="BF123" s="176">
        <f t="shared" si="618"/>
        <v>21.371815636082452</v>
      </c>
      <c r="BG123" s="176">
        <f t="shared" si="618"/>
        <v>20.353071908815263</v>
      </c>
      <c r="BH123" s="176">
        <f t="shared" si="618"/>
        <v>19.381931192638387</v>
      </c>
      <c r="BI123" s="176">
        <f t="shared" si="618"/>
        <v>18.456395465912568</v>
      </c>
      <c r="BJ123" s="176">
        <f t="shared" si="619"/>
        <v>0</v>
      </c>
      <c r="BK123" s="176">
        <f t="shared" si="619"/>
        <v>0</v>
      </c>
      <c r="BL123" s="176">
        <f t="shared" si="619"/>
        <v>0</v>
      </c>
      <c r="BM123" s="176">
        <f t="shared" si="619"/>
        <v>0</v>
      </c>
      <c r="BN123" s="176">
        <f t="shared" si="619"/>
        <v>0</v>
      </c>
      <c r="BO123" s="176">
        <f t="shared" si="619"/>
        <v>0</v>
      </c>
      <c r="BP123" s="176">
        <f t="shared" si="619"/>
        <v>0</v>
      </c>
      <c r="BQ123" s="176">
        <f t="shared" si="619"/>
        <v>0</v>
      </c>
      <c r="BR123" s="176">
        <f t="shared" si="619"/>
        <v>0</v>
      </c>
      <c r="BS123" s="176">
        <f t="shared" si="619"/>
        <v>0</v>
      </c>
      <c r="BT123" s="176">
        <f t="shared" si="620"/>
        <v>0</v>
      </c>
      <c r="BU123" s="176">
        <f t="shared" si="620"/>
        <v>0</v>
      </c>
      <c r="BV123" s="176">
        <f t="shared" si="620"/>
        <v>0</v>
      </c>
      <c r="BW123" s="176">
        <f t="shared" si="620"/>
        <v>0</v>
      </c>
      <c r="BX123" s="176">
        <f t="shared" si="620"/>
        <v>0</v>
      </c>
      <c r="BY123" s="176">
        <f t="shared" si="620"/>
        <v>0</v>
      </c>
      <c r="BZ123" s="176">
        <f t="shared" si="620"/>
        <v>0</v>
      </c>
      <c r="CA123" s="176">
        <f t="shared" si="620"/>
        <v>0</v>
      </c>
      <c r="CB123" s="176">
        <f t="shared" si="620"/>
        <v>0</v>
      </c>
      <c r="CC123" s="176">
        <f t="shared" si="620"/>
        <v>0</v>
      </c>
      <c r="CD123" s="176">
        <f t="shared" si="620"/>
        <v>0</v>
      </c>
      <c r="CE123" s="176">
        <f t="shared" si="620"/>
        <v>0</v>
      </c>
      <c r="CF123" s="176">
        <f t="shared" si="620"/>
        <v>0</v>
      </c>
      <c r="CG123" s="176">
        <f t="shared" si="620"/>
        <v>0</v>
      </c>
      <c r="CH123" s="176">
        <f t="shared" si="620"/>
        <v>0</v>
      </c>
      <c r="CJ123" s="176">
        <v>0</v>
      </c>
      <c r="CK123" s="176">
        <f t="shared" si="621"/>
        <v>33.195779055860832</v>
      </c>
      <c r="CL123" s="176">
        <f t="shared" si="621"/>
        <v>31.645461479856337</v>
      </c>
      <c r="CM123" s="176">
        <f t="shared" si="621"/>
        <v>30.163310884201927</v>
      </c>
      <c r="CN123" s="176">
        <f t="shared" si="621"/>
        <v>28.732243827860287</v>
      </c>
      <c r="CO123" s="176">
        <f t="shared" si="621"/>
        <v>27.363835867083349</v>
      </c>
      <c r="CP123" s="176">
        <f t="shared" si="621"/>
        <v>26.069076444449415</v>
      </c>
      <c r="CQ123" s="176">
        <f t="shared" si="621"/>
        <v>24.826425442978412</v>
      </c>
      <c r="CR123" s="176">
        <f t="shared" si="621"/>
        <v>23.641840005810888</v>
      </c>
      <c r="CS123" s="176">
        <f t="shared" si="621"/>
        <v>22.51288297085739</v>
      </c>
      <c r="CT123" s="176">
        <f t="shared" si="621"/>
        <v>21.439642632126937</v>
      </c>
      <c r="CU123" s="176">
        <f t="shared" si="622"/>
        <v>0</v>
      </c>
      <c r="CV123" s="176">
        <f t="shared" si="622"/>
        <v>0</v>
      </c>
      <c r="CW123" s="176">
        <f t="shared" si="622"/>
        <v>0</v>
      </c>
      <c r="CX123" s="176">
        <f t="shared" si="622"/>
        <v>0</v>
      </c>
      <c r="CY123" s="176">
        <f t="shared" si="622"/>
        <v>0</v>
      </c>
      <c r="CZ123" s="176">
        <f t="shared" si="622"/>
        <v>0</v>
      </c>
      <c r="DA123" s="176">
        <f t="shared" si="622"/>
        <v>0</v>
      </c>
      <c r="DB123" s="176">
        <f t="shared" si="622"/>
        <v>0</v>
      </c>
      <c r="DC123" s="176">
        <f t="shared" si="622"/>
        <v>0</v>
      </c>
      <c r="DD123" s="176">
        <f t="shared" si="622"/>
        <v>0</v>
      </c>
      <c r="DE123" s="176">
        <f t="shared" si="623"/>
        <v>0</v>
      </c>
      <c r="DF123" s="176">
        <f t="shared" si="623"/>
        <v>0</v>
      </c>
      <c r="DG123" s="176">
        <f t="shared" si="623"/>
        <v>0</v>
      </c>
      <c r="DH123" s="176">
        <f t="shared" si="623"/>
        <v>0</v>
      </c>
      <c r="DI123" s="176">
        <f t="shared" si="623"/>
        <v>0</v>
      </c>
      <c r="DJ123" s="176">
        <f t="shared" si="623"/>
        <v>0</v>
      </c>
      <c r="DK123" s="176">
        <f t="shared" si="623"/>
        <v>0</v>
      </c>
      <c r="DL123" s="176">
        <f t="shared" si="623"/>
        <v>0</v>
      </c>
      <c r="DM123" s="176">
        <f t="shared" si="623"/>
        <v>0</v>
      </c>
      <c r="DN123" s="176">
        <f t="shared" si="623"/>
        <v>0</v>
      </c>
      <c r="DO123" s="176">
        <f t="shared" si="623"/>
        <v>0</v>
      </c>
      <c r="DP123" s="176">
        <f t="shared" si="623"/>
        <v>0</v>
      </c>
      <c r="DQ123" s="176">
        <f t="shared" si="623"/>
        <v>0</v>
      </c>
      <c r="DR123" s="176">
        <f t="shared" si="623"/>
        <v>0</v>
      </c>
      <c r="DS123" s="176">
        <f t="shared" si="623"/>
        <v>0</v>
      </c>
      <c r="DT123" s="187"/>
      <c r="DU123" s="176">
        <v>0</v>
      </c>
      <c r="DV123" s="176">
        <f t="shared" si="624"/>
        <v>27.214392170346365</v>
      </c>
      <c r="DW123" s="176">
        <f t="shared" si="624"/>
        <v>25.943418820663275</v>
      </c>
      <c r="DX123" s="176">
        <f t="shared" si="624"/>
        <v>24.728329772812469</v>
      </c>
      <c r="DY123" s="176">
        <f t="shared" si="624"/>
        <v>23.555119768377633</v>
      </c>
      <c r="DZ123" s="176">
        <f t="shared" si="624"/>
        <v>22.433278620111743</v>
      </c>
      <c r="EA123" s="176">
        <f t="shared" si="624"/>
        <v>21.371815636082452</v>
      </c>
      <c r="EB123" s="176">
        <f t="shared" si="624"/>
        <v>20.353071908815263</v>
      </c>
      <c r="EC123" s="176">
        <f t="shared" si="624"/>
        <v>19.381931192638387</v>
      </c>
      <c r="ED123" s="176">
        <f t="shared" si="624"/>
        <v>18.456395465912568</v>
      </c>
      <c r="EE123" s="176">
        <f t="shared" si="624"/>
        <v>17.576537113376354</v>
      </c>
      <c r="EF123" s="176">
        <f t="shared" si="625"/>
        <v>0</v>
      </c>
      <c r="EG123" s="176">
        <f t="shared" si="625"/>
        <v>0</v>
      </c>
      <c r="EH123" s="176">
        <f t="shared" si="625"/>
        <v>0</v>
      </c>
      <c r="EI123" s="176">
        <f t="shared" si="625"/>
        <v>0</v>
      </c>
      <c r="EJ123" s="176">
        <f t="shared" si="625"/>
        <v>0</v>
      </c>
      <c r="EK123" s="176">
        <f t="shared" si="625"/>
        <v>0</v>
      </c>
      <c r="EL123" s="176">
        <f t="shared" si="625"/>
        <v>0</v>
      </c>
      <c r="EM123" s="176">
        <f t="shared" si="625"/>
        <v>0</v>
      </c>
      <c r="EN123" s="176">
        <f t="shared" si="625"/>
        <v>0</v>
      </c>
      <c r="EO123" s="176">
        <f t="shared" si="625"/>
        <v>0</v>
      </c>
      <c r="EP123" s="176">
        <f t="shared" si="626"/>
        <v>0</v>
      </c>
      <c r="EQ123" s="176">
        <f t="shared" si="626"/>
        <v>0</v>
      </c>
      <c r="ER123" s="176">
        <f t="shared" si="626"/>
        <v>0</v>
      </c>
      <c r="ES123" s="176">
        <f t="shared" si="626"/>
        <v>0</v>
      </c>
      <c r="ET123" s="176">
        <f t="shared" si="626"/>
        <v>0</v>
      </c>
      <c r="EU123" s="176">
        <f t="shared" si="626"/>
        <v>0</v>
      </c>
      <c r="EV123" s="176">
        <f t="shared" si="626"/>
        <v>0</v>
      </c>
      <c r="EW123" s="176">
        <f t="shared" si="626"/>
        <v>0</v>
      </c>
      <c r="EX123" s="176">
        <f t="shared" si="626"/>
        <v>0</v>
      </c>
      <c r="EY123" s="176">
        <f t="shared" si="626"/>
        <v>0</v>
      </c>
      <c r="EZ123" s="176">
        <f t="shared" si="626"/>
        <v>0</v>
      </c>
      <c r="FA123" s="176">
        <f t="shared" si="626"/>
        <v>0</v>
      </c>
      <c r="FB123" s="176">
        <f t="shared" si="626"/>
        <v>0</v>
      </c>
      <c r="FC123" s="176">
        <f t="shared" si="626"/>
        <v>0</v>
      </c>
      <c r="FD123" s="176">
        <f t="shared" si="626"/>
        <v>0</v>
      </c>
      <c r="FF123" s="176">
        <v>0</v>
      </c>
      <c r="FG123" s="176">
        <v>0</v>
      </c>
      <c r="FH123" s="176">
        <f t="shared" si="627"/>
        <v>31.645461479856337</v>
      </c>
      <c r="FI123" s="176">
        <f t="shared" si="627"/>
        <v>30.163310884201927</v>
      </c>
      <c r="FJ123" s="176">
        <f t="shared" si="627"/>
        <v>28.732243827860287</v>
      </c>
      <c r="FK123" s="176">
        <f t="shared" si="627"/>
        <v>27.363835867083349</v>
      </c>
      <c r="FL123" s="176">
        <f t="shared" si="627"/>
        <v>26.069076444449415</v>
      </c>
      <c r="FM123" s="176">
        <f t="shared" si="627"/>
        <v>24.826425442978412</v>
      </c>
      <c r="FN123" s="176">
        <f t="shared" si="627"/>
        <v>23.641840005810888</v>
      </c>
      <c r="FO123" s="176">
        <f t="shared" si="627"/>
        <v>22.51288297085739</v>
      </c>
      <c r="FP123" s="176">
        <f t="shared" si="627"/>
        <v>21.439642632126937</v>
      </c>
      <c r="FQ123" s="176">
        <f t="shared" si="627"/>
        <v>20.417566101522223</v>
      </c>
      <c r="FR123" s="176">
        <f t="shared" si="628"/>
        <v>0</v>
      </c>
      <c r="FS123" s="176">
        <f t="shared" si="628"/>
        <v>0</v>
      </c>
      <c r="FT123" s="176">
        <f t="shared" si="628"/>
        <v>0</v>
      </c>
      <c r="FU123" s="176">
        <f t="shared" si="628"/>
        <v>0</v>
      </c>
      <c r="FV123" s="176">
        <f t="shared" si="628"/>
        <v>0</v>
      </c>
      <c r="FW123" s="176">
        <f t="shared" si="628"/>
        <v>0</v>
      </c>
      <c r="FX123" s="176">
        <f t="shared" si="628"/>
        <v>0</v>
      </c>
      <c r="FY123" s="176">
        <f t="shared" si="628"/>
        <v>0</v>
      </c>
      <c r="FZ123" s="176">
        <f t="shared" si="628"/>
        <v>0</v>
      </c>
      <c r="GA123" s="176">
        <f t="shared" si="628"/>
        <v>0</v>
      </c>
      <c r="GB123" s="176">
        <f t="shared" si="629"/>
        <v>0</v>
      </c>
      <c r="GC123" s="176">
        <f t="shared" si="629"/>
        <v>0</v>
      </c>
      <c r="GD123" s="176">
        <f t="shared" si="629"/>
        <v>0</v>
      </c>
      <c r="GE123" s="176">
        <f t="shared" si="629"/>
        <v>0</v>
      </c>
      <c r="GF123" s="176">
        <f t="shared" si="629"/>
        <v>0</v>
      </c>
      <c r="GG123" s="176">
        <f t="shared" si="629"/>
        <v>0</v>
      </c>
      <c r="GH123" s="176">
        <f t="shared" si="629"/>
        <v>0</v>
      </c>
      <c r="GI123" s="176">
        <f t="shared" si="629"/>
        <v>0</v>
      </c>
      <c r="GJ123" s="176">
        <f t="shared" si="629"/>
        <v>0</v>
      </c>
      <c r="GK123" s="176">
        <f t="shared" si="629"/>
        <v>0</v>
      </c>
      <c r="GL123" s="176">
        <f t="shared" si="629"/>
        <v>0</v>
      </c>
      <c r="GM123" s="176">
        <f t="shared" si="629"/>
        <v>0</v>
      </c>
      <c r="GN123" s="176">
        <f t="shared" si="629"/>
        <v>0</v>
      </c>
      <c r="GO123" s="176">
        <f t="shared" si="629"/>
        <v>0</v>
      </c>
      <c r="GP123" s="176">
        <f t="shared" si="629"/>
        <v>0</v>
      </c>
      <c r="GQ123" s="187"/>
      <c r="GR123" s="176">
        <v>0</v>
      </c>
      <c r="GS123" s="176">
        <v>0</v>
      </c>
      <c r="GT123" s="176">
        <f t="shared" si="630"/>
        <v>25.943418820663275</v>
      </c>
      <c r="GU123" s="176">
        <f t="shared" si="630"/>
        <v>24.728329772812469</v>
      </c>
      <c r="GV123" s="176">
        <f t="shared" si="630"/>
        <v>23.555119768377633</v>
      </c>
      <c r="GW123" s="176">
        <f t="shared" si="630"/>
        <v>22.433278620111743</v>
      </c>
      <c r="GX123" s="176">
        <f t="shared" si="630"/>
        <v>21.371815636082452</v>
      </c>
      <c r="GY123" s="176">
        <f t="shared" si="630"/>
        <v>20.353071908815263</v>
      </c>
      <c r="GZ123" s="176">
        <f t="shared" si="630"/>
        <v>19.381931192638387</v>
      </c>
      <c r="HA123" s="176">
        <f t="shared" si="630"/>
        <v>18.456395465912568</v>
      </c>
      <c r="HB123" s="176">
        <f t="shared" si="630"/>
        <v>17.576537113376354</v>
      </c>
      <c r="HC123" s="176">
        <f t="shared" si="630"/>
        <v>16.738623609819854</v>
      </c>
      <c r="HD123" s="176">
        <f t="shared" si="631"/>
        <v>0</v>
      </c>
      <c r="HE123" s="176">
        <f t="shared" si="631"/>
        <v>0</v>
      </c>
      <c r="HF123" s="176">
        <f t="shared" si="631"/>
        <v>0</v>
      </c>
      <c r="HG123" s="176">
        <f t="shared" si="631"/>
        <v>0</v>
      </c>
      <c r="HH123" s="176">
        <f t="shared" si="631"/>
        <v>0</v>
      </c>
      <c r="HI123" s="176">
        <f t="shared" si="631"/>
        <v>0</v>
      </c>
      <c r="HJ123" s="176">
        <f t="shared" si="631"/>
        <v>0</v>
      </c>
      <c r="HK123" s="176">
        <f t="shared" si="631"/>
        <v>0</v>
      </c>
      <c r="HL123" s="176">
        <f t="shared" si="631"/>
        <v>0</v>
      </c>
      <c r="HM123" s="176">
        <f t="shared" si="631"/>
        <v>0</v>
      </c>
      <c r="HN123" s="176">
        <f t="shared" si="632"/>
        <v>0</v>
      </c>
      <c r="HO123" s="176">
        <f t="shared" si="632"/>
        <v>0</v>
      </c>
      <c r="HP123" s="176">
        <f t="shared" si="632"/>
        <v>0</v>
      </c>
      <c r="HQ123" s="176">
        <f t="shared" si="632"/>
        <v>0</v>
      </c>
      <c r="HR123" s="176">
        <f t="shared" si="632"/>
        <v>0</v>
      </c>
      <c r="HS123" s="176">
        <f t="shared" si="632"/>
        <v>0</v>
      </c>
      <c r="HT123" s="176">
        <f t="shared" si="632"/>
        <v>0</v>
      </c>
      <c r="HU123" s="176">
        <f t="shared" si="632"/>
        <v>0</v>
      </c>
      <c r="HV123" s="176">
        <f t="shared" si="632"/>
        <v>0</v>
      </c>
      <c r="HW123" s="176">
        <f t="shared" si="632"/>
        <v>0</v>
      </c>
      <c r="HX123" s="176">
        <f t="shared" si="632"/>
        <v>0</v>
      </c>
      <c r="HY123" s="176">
        <f t="shared" si="632"/>
        <v>0</v>
      </c>
      <c r="HZ123" s="176">
        <f t="shared" si="632"/>
        <v>0</v>
      </c>
      <c r="IA123" s="176">
        <f t="shared" si="632"/>
        <v>0</v>
      </c>
      <c r="IB123" s="176">
        <f t="shared" si="632"/>
        <v>0</v>
      </c>
      <c r="IC123" s="176"/>
      <c r="ID123" s="176"/>
    </row>
    <row r="124" spans="1:238" s="144" customFormat="1">
      <c r="A124" s="188" t="s">
        <v>278</v>
      </c>
      <c r="B124" s="226">
        <f t="shared" ref="B124" si="682">SUM(P124:AX124)*VLOOKUP($A124,input,12,FALSE)</f>
        <v>0</v>
      </c>
      <c r="C124" s="329">
        <f t="shared" ref="C124" si="683">SUM(AZ124:CH124)*VLOOKUP($A124,input,12,FALSE)</f>
        <v>68789.594014060596</v>
      </c>
      <c r="D124" s="331">
        <f t="shared" ref="D124" si="684">SUM(B124:C124)</f>
        <v>68789.594014060596</v>
      </c>
      <c r="E124" s="227">
        <f t="shared" si="650"/>
        <v>0</v>
      </c>
      <c r="F124" s="228">
        <f t="shared" ref="F124" si="685">IF(Years&gt;1,SUM(DU124:FD124)*VLOOKUP($A124,input,26,FALSE),0)</f>
        <v>0</v>
      </c>
      <c r="G124" s="227">
        <f t="shared" si="645"/>
        <v>0</v>
      </c>
      <c r="H124" s="228">
        <f t="shared" si="646"/>
        <v>0</v>
      </c>
      <c r="I124" s="227">
        <f t="shared" si="226"/>
        <v>0</v>
      </c>
      <c r="J124" s="176">
        <f t="shared" si="227"/>
        <v>68789.594014060596</v>
      </c>
      <c r="K124" s="228">
        <f t="shared" si="228"/>
        <v>68789.594014060596</v>
      </c>
      <c r="L124" s="227">
        <f t="shared" si="651"/>
        <v>0</v>
      </c>
      <c r="M124" s="176">
        <f t="shared" si="652"/>
        <v>55031.675211248483</v>
      </c>
      <c r="N124" s="228">
        <f t="shared" ref="N124" si="686">SUM(L124:M124)</f>
        <v>55031.675211248483</v>
      </c>
      <c r="O124" s="330"/>
      <c r="P124" s="176">
        <f t="shared" si="615"/>
        <v>0</v>
      </c>
      <c r="Q124" s="176">
        <f t="shared" si="615"/>
        <v>0</v>
      </c>
      <c r="R124" s="176">
        <f t="shared" si="615"/>
        <v>0</v>
      </c>
      <c r="S124" s="176">
        <f t="shared" si="615"/>
        <v>0</v>
      </c>
      <c r="T124" s="176">
        <f t="shared" si="615"/>
        <v>0</v>
      </c>
      <c r="U124" s="176">
        <f t="shared" si="615"/>
        <v>0</v>
      </c>
      <c r="V124" s="176">
        <f t="shared" si="615"/>
        <v>0</v>
      </c>
      <c r="W124" s="176">
        <f t="shared" si="615"/>
        <v>0</v>
      </c>
      <c r="X124" s="176">
        <f t="shared" si="615"/>
        <v>0</v>
      </c>
      <c r="Y124" s="176">
        <f t="shared" si="615"/>
        <v>0</v>
      </c>
      <c r="Z124" s="176">
        <f t="shared" si="616"/>
        <v>0</v>
      </c>
      <c r="AA124" s="176">
        <f t="shared" si="616"/>
        <v>0</v>
      </c>
      <c r="AB124" s="176">
        <f t="shared" si="616"/>
        <v>0</v>
      </c>
      <c r="AC124" s="176">
        <f t="shared" si="616"/>
        <v>0</v>
      </c>
      <c r="AD124" s="176">
        <f t="shared" si="616"/>
        <v>0</v>
      </c>
      <c r="AE124" s="176">
        <f t="shared" si="616"/>
        <v>0</v>
      </c>
      <c r="AF124" s="176">
        <f t="shared" si="616"/>
        <v>0</v>
      </c>
      <c r="AG124" s="176">
        <f t="shared" si="616"/>
        <v>0</v>
      </c>
      <c r="AH124" s="176">
        <f t="shared" si="616"/>
        <v>0</v>
      </c>
      <c r="AI124" s="176">
        <f t="shared" si="616"/>
        <v>0</v>
      </c>
      <c r="AJ124" s="176">
        <f t="shared" si="616"/>
        <v>0</v>
      </c>
      <c r="AK124" s="176">
        <f t="shared" si="616"/>
        <v>0</v>
      </c>
      <c r="AL124" s="176">
        <f t="shared" si="616"/>
        <v>0</v>
      </c>
      <c r="AM124" s="176">
        <f t="shared" si="616"/>
        <v>0</v>
      </c>
      <c r="AN124" s="176">
        <f t="shared" si="616"/>
        <v>0</v>
      </c>
      <c r="AO124" s="176">
        <f t="shared" si="616"/>
        <v>0</v>
      </c>
      <c r="AP124" s="176">
        <f t="shared" ref="AP124:AX125" si="687">IF(AP$1&gt;VLOOKUP($A124,input,7,FALSE),0,IF(VLOOKUP($A124,input,2,FALSE)="R",(VLOOKUP($A124,input,5,FALSE)*VLOOKUP(AP$1,CS_RATE,8,FALSE))/((1+Discount_Rate)^(AP$1-1)),IF(VLOOKUP($A124,input,2,FALSE)="C",VLOOKUP($A124,input,5,FALSE)*VLOOKUP(AP$1,CS_RATE,6,FALSE)/((1+Discount_Rate)^(AP$1-1)),0)))</f>
        <v>0</v>
      </c>
      <c r="AQ124" s="176">
        <f t="shared" si="687"/>
        <v>0</v>
      </c>
      <c r="AR124" s="176">
        <f t="shared" si="687"/>
        <v>0</v>
      </c>
      <c r="AS124" s="176">
        <f t="shared" si="687"/>
        <v>0</v>
      </c>
      <c r="AT124" s="176">
        <f t="shared" si="687"/>
        <v>0</v>
      </c>
      <c r="AU124" s="176">
        <f t="shared" si="687"/>
        <v>0</v>
      </c>
      <c r="AV124" s="176">
        <f t="shared" si="687"/>
        <v>0</v>
      </c>
      <c r="AW124" s="176">
        <f t="shared" si="687"/>
        <v>0</v>
      </c>
      <c r="AX124" s="176">
        <f t="shared" si="687"/>
        <v>0</v>
      </c>
      <c r="AY124" s="187"/>
      <c r="AZ124" s="176">
        <f t="shared" si="618"/>
        <v>20.990945730179302</v>
      </c>
      <c r="BA124" s="176">
        <f t="shared" si="618"/>
        <v>19.994247308825905</v>
      </c>
      <c r="BB124" s="176">
        <f t="shared" si="618"/>
        <v>19.060470970283223</v>
      </c>
      <c r="BC124" s="176">
        <f t="shared" si="618"/>
        <v>18.16775248614794</v>
      </c>
      <c r="BD124" s="176">
        <f t="shared" si="618"/>
        <v>17.305802278808056</v>
      </c>
      <c r="BE124" s="176">
        <f t="shared" si="618"/>
        <v>16.481592455592306</v>
      </c>
      <c r="BF124" s="176">
        <f t="shared" si="618"/>
        <v>15.701742099978945</v>
      </c>
      <c r="BG124" s="176">
        <f t="shared" si="618"/>
        <v>14.953277320762236</v>
      </c>
      <c r="BH124" s="176">
        <f t="shared" si="618"/>
        <v>14.239786182346574</v>
      </c>
      <c r="BI124" s="176">
        <f t="shared" si="618"/>
        <v>13.559800750466378</v>
      </c>
      <c r="BJ124" s="176">
        <f t="shared" si="619"/>
        <v>12.913374205745892</v>
      </c>
      <c r="BK124" s="176">
        <f t="shared" si="619"/>
        <v>12.297764284765609</v>
      </c>
      <c r="BL124" s="176">
        <f t="shared" si="619"/>
        <v>11.712460314797283</v>
      </c>
      <c r="BM124" s="176">
        <f t="shared" si="619"/>
        <v>11.155013500758107</v>
      </c>
      <c r="BN124" s="176">
        <f t="shared" si="619"/>
        <v>10.624097999707876</v>
      </c>
      <c r="BO124" s="176">
        <f t="shared" si="619"/>
        <v>10.118451071325552</v>
      </c>
      <c r="BP124" s="176">
        <f t="shared" si="619"/>
        <v>9.6368700745818021</v>
      </c>
      <c r="BQ124" s="176">
        <f t="shared" si="619"/>
        <v>9.1782096073528834</v>
      </c>
      <c r="BR124" s="176">
        <f t="shared" si="619"/>
        <v>8.74137878217274</v>
      </c>
      <c r="BS124" s="176">
        <f t="shared" si="619"/>
        <v>8.3253386316438576</v>
      </c>
      <c r="BT124" s="176">
        <f t="shared" si="619"/>
        <v>0</v>
      </c>
      <c r="BU124" s="176">
        <f t="shared" si="619"/>
        <v>0</v>
      </c>
      <c r="BV124" s="176">
        <f t="shared" si="619"/>
        <v>0</v>
      </c>
      <c r="BW124" s="176">
        <f t="shared" si="619"/>
        <v>0</v>
      </c>
      <c r="BX124" s="176">
        <f t="shared" si="619"/>
        <v>0</v>
      </c>
      <c r="BY124" s="176">
        <f t="shared" si="619"/>
        <v>0</v>
      </c>
      <c r="BZ124" s="176">
        <f t="shared" ref="BZ124:CH125" si="688">IF(BZ$1&gt;VLOOKUP($A124,input,7,FALSE),0,IF(VLOOKUP($A124,input,2,FALSE)="R",(VLOOKUP($A124,input,6,FALSE)*VLOOKUP(BZ$1,CS_RATE,9,FALSE))/((1+Discount_Rate)^(BZ$1-1)),IF(VLOOKUP($A124,input,2,FALSE)="C",VLOOKUP($A124,input,6,FALSE)*VLOOKUP(BZ$1,CS_RATE,7,FALSE)/((1+Discount_Rate)^(BZ$1-1)),0)))</f>
        <v>0</v>
      </c>
      <c r="CA124" s="176">
        <f t="shared" si="688"/>
        <v>0</v>
      </c>
      <c r="CB124" s="176">
        <f t="shared" si="688"/>
        <v>0</v>
      </c>
      <c r="CC124" s="176">
        <f t="shared" si="688"/>
        <v>0</v>
      </c>
      <c r="CD124" s="176">
        <f t="shared" si="688"/>
        <v>0</v>
      </c>
      <c r="CE124" s="176">
        <f t="shared" si="688"/>
        <v>0</v>
      </c>
      <c r="CF124" s="176">
        <f t="shared" si="688"/>
        <v>0</v>
      </c>
      <c r="CG124" s="176">
        <f t="shared" si="688"/>
        <v>0</v>
      </c>
      <c r="CH124" s="176">
        <f t="shared" si="688"/>
        <v>0</v>
      </c>
      <c r="CJ124" s="176">
        <v>0</v>
      </c>
      <c r="CK124" s="176">
        <f t="shared" si="621"/>
        <v>0</v>
      </c>
      <c r="CL124" s="176">
        <f t="shared" si="621"/>
        <v>0</v>
      </c>
      <c r="CM124" s="176">
        <f t="shared" si="621"/>
        <v>0</v>
      </c>
      <c r="CN124" s="176">
        <f t="shared" si="621"/>
        <v>0</v>
      </c>
      <c r="CO124" s="176">
        <f t="shared" si="621"/>
        <v>0</v>
      </c>
      <c r="CP124" s="176">
        <f t="shared" si="621"/>
        <v>0</v>
      </c>
      <c r="CQ124" s="176">
        <f t="shared" si="621"/>
        <v>0</v>
      </c>
      <c r="CR124" s="176">
        <f t="shared" si="621"/>
        <v>0</v>
      </c>
      <c r="CS124" s="176">
        <f t="shared" si="621"/>
        <v>0</v>
      </c>
      <c r="CT124" s="176">
        <f t="shared" si="621"/>
        <v>0</v>
      </c>
      <c r="CU124" s="176">
        <f t="shared" si="622"/>
        <v>0</v>
      </c>
      <c r="CV124" s="176">
        <f t="shared" si="622"/>
        <v>0</v>
      </c>
      <c r="CW124" s="176">
        <f t="shared" si="622"/>
        <v>0</v>
      </c>
      <c r="CX124" s="176">
        <f t="shared" si="622"/>
        <v>0</v>
      </c>
      <c r="CY124" s="176">
        <f t="shared" si="622"/>
        <v>0</v>
      </c>
      <c r="CZ124" s="176">
        <f t="shared" si="622"/>
        <v>0</v>
      </c>
      <c r="DA124" s="176">
        <f t="shared" si="622"/>
        <v>0</v>
      </c>
      <c r="DB124" s="176">
        <f t="shared" si="622"/>
        <v>0</v>
      </c>
      <c r="DC124" s="176">
        <f t="shared" si="622"/>
        <v>0</v>
      </c>
      <c r="DD124" s="176">
        <f t="shared" si="622"/>
        <v>0</v>
      </c>
      <c r="DE124" s="176">
        <f t="shared" si="622"/>
        <v>0</v>
      </c>
      <c r="DF124" s="176">
        <f t="shared" si="622"/>
        <v>0</v>
      </c>
      <c r="DG124" s="176">
        <f t="shared" si="622"/>
        <v>0</v>
      </c>
      <c r="DH124" s="176">
        <f t="shared" si="622"/>
        <v>0</v>
      </c>
      <c r="DI124" s="176">
        <f t="shared" si="622"/>
        <v>0</v>
      </c>
      <c r="DJ124" s="176">
        <f t="shared" si="622"/>
        <v>0</v>
      </c>
      <c r="DK124" s="176">
        <f t="shared" ref="DK124:DS125" si="689">IF(DK$1-1&gt;VLOOKUP($A124,input,7,FALSE),0,IF(VLOOKUP($A124,input,2,FALSE)="R",(VLOOKUP($A124,input,19,FALSE)*VLOOKUP(DK$1,CS_RATE,8,FALSE))/((1+Discount_Rate)^(DK$1-1)),IF(VLOOKUP($A124,input,2,FALSE)="C",VLOOKUP($A124,input,19,FALSE)*VLOOKUP(DK$1,CS_RATE,6,FALSE)/((1+Discount_Rate)^(DK$1-1)),0)))</f>
        <v>0</v>
      </c>
      <c r="DL124" s="176">
        <f t="shared" si="689"/>
        <v>0</v>
      </c>
      <c r="DM124" s="176">
        <f t="shared" si="689"/>
        <v>0</v>
      </c>
      <c r="DN124" s="176">
        <f t="shared" si="689"/>
        <v>0</v>
      </c>
      <c r="DO124" s="176">
        <f t="shared" si="689"/>
        <v>0</v>
      </c>
      <c r="DP124" s="176">
        <f t="shared" si="689"/>
        <v>0</v>
      </c>
      <c r="DQ124" s="176">
        <f t="shared" si="689"/>
        <v>0</v>
      </c>
      <c r="DR124" s="176">
        <f t="shared" si="689"/>
        <v>0</v>
      </c>
      <c r="DS124" s="176">
        <f t="shared" si="689"/>
        <v>0</v>
      </c>
      <c r="DT124" s="187"/>
      <c r="DU124" s="176">
        <v>0</v>
      </c>
      <c r="DV124" s="176">
        <f t="shared" si="624"/>
        <v>19.994247308825905</v>
      </c>
      <c r="DW124" s="176">
        <f t="shared" si="624"/>
        <v>19.060470970283223</v>
      </c>
      <c r="DX124" s="176">
        <f t="shared" si="624"/>
        <v>18.16775248614794</v>
      </c>
      <c r="DY124" s="176">
        <f t="shared" si="624"/>
        <v>17.305802278808056</v>
      </c>
      <c r="DZ124" s="176">
        <f t="shared" si="624"/>
        <v>16.481592455592306</v>
      </c>
      <c r="EA124" s="176">
        <f t="shared" si="624"/>
        <v>15.701742099978945</v>
      </c>
      <c r="EB124" s="176">
        <f t="shared" si="624"/>
        <v>14.953277320762236</v>
      </c>
      <c r="EC124" s="176">
        <f t="shared" si="624"/>
        <v>14.239786182346574</v>
      </c>
      <c r="ED124" s="176">
        <f t="shared" si="624"/>
        <v>13.559800750466378</v>
      </c>
      <c r="EE124" s="176">
        <f t="shared" si="624"/>
        <v>12.913374205745892</v>
      </c>
      <c r="EF124" s="176">
        <f t="shared" si="625"/>
        <v>12.297764284765609</v>
      </c>
      <c r="EG124" s="176">
        <f t="shared" si="625"/>
        <v>11.712460314797283</v>
      </c>
      <c r="EH124" s="176">
        <f t="shared" si="625"/>
        <v>11.155013500758107</v>
      </c>
      <c r="EI124" s="176">
        <f t="shared" si="625"/>
        <v>10.624097999707876</v>
      </c>
      <c r="EJ124" s="176">
        <f t="shared" si="625"/>
        <v>10.118451071325552</v>
      </c>
      <c r="EK124" s="176">
        <f t="shared" si="625"/>
        <v>9.6368700745818021</v>
      </c>
      <c r="EL124" s="176">
        <f t="shared" si="625"/>
        <v>9.1782096073528834</v>
      </c>
      <c r="EM124" s="176">
        <f t="shared" si="625"/>
        <v>8.74137878217274</v>
      </c>
      <c r="EN124" s="176">
        <f t="shared" si="625"/>
        <v>8.3253386316438576</v>
      </c>
      <c r="EO124" s="176">
        <f t="shared" si="625"/>
        <v>7.9290996373359022</v>
      </c>
      <c r="EP124" s="176">
        <f t="shared" si="625"/>
        <v>0</v>
      </c>
      <c r="EQ124" s="176">
        <f t="shared" si="625"/>
        <v>0</v>
      </c>
      <c r="ER124" s="176">
        <f t="shared" si="625"/>
        <v>0</v>
      </c>
      <c r="ES124" s="176">
        <f t="shared" si="625"/>
        <v>0</v>
      </c>
      <c r="ET124" s="176">
        <f t="shared" si="625"/>
        <v>0</v>
      </c>
      <c r="EU124" s="176">
        <f t="shared" si="625"/>
        <v>0</v>
      </c>
      <c r="EV124" s="176">
        <f t="shared" ref="EV124:FD125" si="690">IF(EV$1-1&gt;VLOOKUP($A124,input,7,FALSE),0,IF(VLOOKUP($A124,input,2,FALSE)="R",(VLOOKUP($A124,input,20,FALSE)*VLOOKUP(EV$1,CS_RATE,9,FALSE))/((1+Discount_Rate)^(EV$1-1)),IF(VLOOKUP($A124,input,2,FALSE)="C",VLOOKUP($A124,input,20,FALSE)*VLOOKUP(EV$1,CS_RATE,7,FALSE)/((1+Discount_Rate)^(EV$1-1)),0)))</f>
        <v>0</v>
      </c>
      <c r="EW124" s="176">
        <f t="shared" si="690"/>
        <v>0</v>
      </c>
      <c r="EX124" s="176">
        <f t="shared" si="690"/>
        <v>0</v>
      </c>
      <c r="EY124" s="176">
        <f t="shared" si="690"/>
        <v>0</v>
      </c>
      <c r="EZ124" s="176">
        <f t="shared" si="690"/>
        <v>0</v>
      </c>
      <c r="FA124" s="176">
        <f t="shared" si="690"/>
        <v>0</v>
      </c>
      <c r="FB124" s="176">
        <f t="shared" si="690"/>
        <v>0</v>
      </c>
      <c r="FC124" s="176">
        <f t="shared" si="690"/>
        <v>0</v>
      </c>
      <c r="FD124" s="176">
        <f t="shared" si="690"/>
        <v>0</v>
      </c>
      <c r="FF124" s="176">
        <v>0</v>
      </c>
      <c r="FG124" s="176">
        <v>0</v>
      </c>
      <c r="FH124" s="176">
        <f t="shared" si="627"/>
        <v>0</v>
      </c>
      <c r="FI124" s="176">
        <f t="shared" si="627"/>
        <v>0</v>
      </c>
      <c r="FJ124" s="176">
        <f t="shared" si="627"/>
        <v>0</v>
      </c>
      <c r="FK124" s="176">
        <f t="shared" si="627"/>
        <v>0</v>
      </c>
      <c r="FL124" s="176">
        <f t="shared" si="627"/>
        <v>0</v>
      </c>
      <c r="FM124" s="176">
        <f t="shared" si="627"/>
        <v>0</v>
      </c>
      <c r="FN124" s="176">
        <f t="shared" si="627"/>
        <v>0</v>
      </c>
      <c r="FO124" s="176">
        <f t="shared" si="627"/>
        <v>0</v>
      </c>
      <c r="FP124" s="176">
        <f t="shared" si="627"/>
        <v>0</v>
      </c>
      <c r="FQ124" s="176">
        <f t="shared" si="627"/>
        <v>0</v>
      </c>
      <c r="FR124" s="176">
        <f t="shared" si="628"/>
        <v>0</v>
      </c>
      <c r="FS124" s="176">
        <f t="shared" si="628"/>
        <v>0</v>
      </c>
      <c r="FT124" s="176">
        <f t="shared" si="628"/>
        <v>0</v>
      </c>
      <c r="FU124" s="176">
        <f t="shared" si="628"/>
        <v>0</v>
      </c>
      <c r="FV124" s="176">
        <f t="shared" si="628"/>
        <v>0</v>
      </c>
      <c r="FW124" s="176">
        <f t="shared" si="628"/>
        <v>0</v>
      </c>
      <c r="FX124" s="176">
        <f t="shared" si="628"/>
        <v>0</v>
      </c>
      <c r="FY124" s="176">
        <f t="shared" si="628"/>
        <v>0</v>
      </c>
      <c r="FZ124" s="176">
        <f t="shared" si="628"/>
        <v>0</v>
      </c>
      <c r="GA124" s="176">
        <f t="shared" si="628"/>
        <v>0</v>
      </c>
      <c r="GB124" s="176">
        <f t="shared" si="628"/>
        <v>0</v>
      </c>
      <c r="GC124" s="176">
        <f t="shared" si="628"/>
        <v>0</v>
      </c>
      <c r="GD124" s="176">
        <f t="shared" si="628"/>
        <v>0</v>
      </c>
      <c r="GE124" s="176">
        <f t="shared" si="628"/>
        <v>0</v>
      </c>
      <c r="GF124" s="176">
        <f t="shared" si="628"/>
        <v>0</v>
      </c>
      <c r="GG124" s="176">
        <f t="shared" si="628"/>
        <v>0</v>
      </c>
      <c r="GH124" s="176">
        <f t="shared" ref="GH124:GP125" si="691">IF(GH$1-2&gt;VLOOKUP($A124,input,7,FALSE),0,IF(VLOOKUP($A124,input,2,FALSE)="R",(VLOOKUP($A124,input,33,FALSE)*VLOOKUP(GH$1,CS_RATE,8,FALSE))/((1+Discount_Rate)^(GH$1-1)),IF(VLOOKUP($A124,input,2,FALSE)="C",VLOOKUP($A124,input,33,FALSE)*VLOOKUP(GH$1,CS_RATE,6,FALSE)/((1+Discount_Rate)^(GH$1-1)),0)))</f>
        <v>0</v>
      </c>
      <c r="GI124" s="176">
        <f t="shared" si="691"/>
        <v>0</v>
      </c>
      <c r="GJ124" s="176">
        <f t="shared" si="691"/>
        <v>0</v>
      </c>
      <c r="GK124" s="176">
        <f t="shared" si="691"/>
        <v>0</v>
      </c>
      <c r="GL124" s="176">
        <f t="shared" si="691"/>
        <v>0</v>
      </c>
      <c r="GM124" s="176">
        <f t="shared" si="691"/>
        <v>0</v>
      </c>
      <c r="GN124" s="176">
        <f t="shared" si="691"/>
        <v>0</v>
      </c>
      <c r="GO124" s="176">
        <f t="shared" si="691"/>
        <v>0</v>
      </c>
      <c r="GP124" s="176">
        <f t="shared" si="691"/>
        <v>0</v>
      </c>
      <c r="GQ124" s="187"/>
      <c r="GR124" s="176">
        <v>0</v>
      </c>
      <c r="GS124" s="176">
        <v>0</v>
      </c>
      <c r="GT124" s="176">
        <f t="shared" si="630"/>
        <v>19.060470970283223</v>
      </c>
      <c r="GU124" s="176">
        <f t="shared" si="630"/>
        <v>18.16775248614794</v>
      </c>
      <c r="GV124" s="176">
        <f t="shared" si="630"/>
        <v>17.305802278808056</v>
      </c>
      <c r="GW124" s="176">
        <f t="shared" si="630"/>
        <v>16.481592455592306</v>
      </c>
      <c r="GX124" s="176">
        <f t="shared" si="630"/>
        <v>15.701742099978945</v>
      </c>
      <c r="GY124" s="176">
        <f t="shared" si="630"/>
        <v>14.953277320762236</v>
      </c>
      <c r="GZ124" s="176">
        <f t="shared" si="630"/>
        <v>14.239786182346574</v>
      </c>
      <c r="HA124" s="176">
        <f t="shared" si="630"/>
        <v>13.559800750466378</v>
      </c>
      <c r="HB124" s="176">
        <f t="shared" si="630"/>
        <v>12.913374205745892</v>
      </c>
      <c r="HC124" s="176">
        <f t="shared" si="630"/>
        <v>12.297764284765609</v>
      </c>
      <c r="HD124" s="176">
        <f t="shared" si="631"/>
        <v>11.712460314797283</v>
      </c>
      <c r="HE124" s="176">
        <f t="shared" si="631"/>
        <v>11.155013500758107</v>
      </c>
      <c r="HF124" s="176">
        <f t="shared" si="631"/>
        <v>10.624097999707876</v>
      </c>
      <c r="HG124" s="176">
        <f t="shared" si="631"/>
        <v>10.118451071325552</v>
      </c>
      <c r="HH124" s="176">
        <f t="shared" si="631"/>
        <v>9.6368700745818021</v>
      </c>
      <c r="HI124" s="176">
        <f t="shared" si="631"/>
        <v>9.1782096073528834</v>
      </c>
      <c r="HJ124" s="176">
        <f t="shared" si="631"/>
        <v>8.74137878217274</v>
      </c>
      <c r="HK124" s="176">
        <f t="shared" si="631"/>
        <v>8.3253386316438576</v>
      </c>
      <c r="HL124" s="176">
        <f t="shared" si="631"/>
        <v>7.9290996373359022</v>
      </c>
      <c r="HM124" s="176">
        <f t="shared" si="631"/>
        <v>7.5517193762947707</v>
      </c>
      <c r="HN124" s="176">
        <f t="shared" si="631"/>
        <v>0</v>
      </c>
      <c r="HO124" s="176">
        <f t="shared" si="631"/>
        <v>0</v>
      </c>
      <c r="HP124" s="176">
        <f t="shared" si="631"/>
        <v>0</v>
      </c>
      <c r="HQ124" s="176">
        <f t="shared" si="631"/>
        <v>0</v>
      </c>
      <c r="HR124" s="176">
        <f t="shared" si="631"/>
        <v>0</v>
      </c>
      <c r="HS124" s="176">
        <f t="shared" si="631"/>
        <v>0</v>
      </c>
      <c r="HT124" s="176">
        <f t="shared" ref="HT124:IB125" si="692">IF(HT$1-2&gt;VLOOKUP($A124,input,7,FALSE),0,IF(VLOOKUP($A124,input,2,FALSE)="R",(VLOOKUP($A124,input,34,FALSE)*VLOOKUP(HT$1,CS_RATE,9,FALSE))/((1+Discount_Rate)^(HT$1-1)),IF(VLOOKUP($A124,input,2,FALSE)="C",VLOOKUP($A124,input,34,FALSE)*VLOOKUP(HT$1,CS_RATE,7,FALSE)/((1+Discount_Rate)^(HT$1-1)),0)))</f>
        <v>0</v>
      </c>
      <c r="HU124" s="176">
        <f t="shared" si="692"/>
        <v>0</v>
      </c>
      <c r="HV124" s="176">
        <f t="shared" si="692"/>
        <v>0</v>
      </c>
      <c r="HW124" s="176">
        <f t="shared" si="692"/>
        <v>0</v>
      </c>
      <c r="HX124" s="176">
        <f t="shared" si="692"/>
        <v>0</v>
      </c>
      <c r="HY124" s="176">
        <f t="shared" si="692"/>
        <v>0</v>
      </c>
      <c r="HZ124" s="176">
        <f t="shared" si="692"/>
        <v>0</v>
      </c>
      <c r="IA124" s="176">
        <f t="shared" si="692"/>
        <v>0</v>
      </c>
      <c r="IB124" s="176">
        <f t="shared" si="692"/>
        <v>0</v>
      </c>
      <c r="IC124" s="176"/>
      <c r="ID124" s="176"/>
    </row>
    <row r="125" spans="1:238" s="144" customFormat="1">
      <c r="A125" s="188" t="s">
        <v>279</v>
      </c>
      <c r="B125" s="226">
        <f t="shared" ref="B125" si="693">SUM(P125:AX125)*VLOOKUP($A125,input,12,FALSE)</f>
        <v>0</v>
      </c>
      <c r="C125" s="329">
        <f t="shared" ref="C125" si="694">SUM(AZ125:CH125)*VLOOKUP($A125,input,12,FALSE)</f>
        <v>0</v>
      </c>
      <c r="D125" s="331">
        <f t="shared" ref="D125" si="695">SUM(B125:C125)</f>
        <v>0</v>
      </c>
      <c r="E125" s="227">
        <f t="shared" ref="E125" si="696">IF(Years&gt;1,SUM(CJ125:DS125)*VLOOKUP($A125,input,26,FALSE),0)</f>
        <v>0</v>
      </c>
      <c r="F125" s="228">
        <f t="shared" ref="F125" si="697">IF(Years&gt;1,SUM(DU125:FD125)*VLOOKUP($A125,input,26,FALSE),0)</f>
        <v>0</v>
      </c>
      <c r="G125" s="227">
        <f t="shared" ref="G125" si="698">IF(Years&gt;2,SUM(FF125:GP125)*VLOOKUP($A125,input,40,FALSE),0)</f>
        <v>0</v>
      </c>
      <c r="H125" s="228">
        <f t="shared" ref="H125" si="699">IF(Years&gt;2,SUM(GR125:IB125)*VLOOKUP($A125,input,40,FALSE),0)</f>
        <v>0</v>
      </c>
      <c r="I125" s="227">
        <f t="shared" ref="I125" si="700">B125+E125+G125</f>
        <v>0</v>
      </c>
      <c r="J125" s="176">
        <f t="shared" ref="J125" si="701">C125+F125+H125</f>
        <v>0</v>
      </c>
      <c r="K125" s="228">
        <f t="shared" ref="K125" si="702">SUM(I125:J125)</f>
        <v>0</v>
      </c>
      <c r="L125" s="227">
        <f t="shared" ref="L125" si="703">(B125*VLOOKUP($A125,input,16,FALSE))+(E125*VLOOKUP($A125,input,30,FALSE))+(G125*VLOOKUP($A125,input,44,FALSE))</f>
        <v>0</v>
      </c>
      <c r="M125" s="176">
        <f t="shared" ref="M125" si="704">(C125*(VLOOKUP($A125,input,16,FALSE))+(F125*VLOOKUP($A125,input,30,FALSE))+(H125*VLOOKUP($A125,input,44,FALSE)))</f>
        <v>0</v>
      </c>
      <c r="N125" s="228">
        <f t="shared" ref="N125" si="705">SUM(L125:M125)</f>
        <v>0</v>
      </c>
      <c r="O125" s="330"/>
      <c r="P125" s="176">
        <f t="shared" si="615"/>
        <v>0</v>
      </c>
      <c r="Q125" s="176">
        <f t="shared" si="615"/>
        <v>0</v>
      </c>
      <c r="R125" s="176">
        <f t="shared" si="615"/>
        <v>0</v>
      </c>
      <c r="S125" s="176">
        <f t="shared" si="615"/>
        <v>0</v>
      </c>
      <c r="T125" s="176">
        <f t="shared" si="615"/>
        <v>0</v>
      </c>
      <c r="U125" s="176">
        <f t="shared" si="615"/>
        <v>0</v>
      </c>
      <c r="V125" s="176">
        <f t="shared" si="615"/>
        <v>0</v>
      </c>
      <c r="W125" s="176">
        <f t="shared" si="615"/>
        <v>0</v>
      </c>
      <c r="X125" s="176">
        <f t="shared" si="615"/>
        <v>0</v>
      </c>
      <c r="Y125" s="176">
        <f t="shared" si="615"/>
        <v>0</v>
      </c>
      <c r="Z125" s="176">
        <f t="shared" si="616"/>
        <v>0</v>
      </c>
      <c r="AA125" s="176">
        <f t="shared" si="616"/>
        <v>0</v>
      </c>
      <c r="AB125" s="176">
        <f t="shared" si="616"/>
        <v>0</v>
      </c>
      <c r="AC125" s="176">
        <f t="shared" si="616"/>
        <v>0</v>
      </c>
      <c r="AD125" s="176">
        <f t="shared" si="616"/>
        <v>0</v>
      </c>
      <c r="AE125" s="176">
        <f t="shared" si="616"/>
        <v>0</v>
      </c>
      <c r="AF125" s="176">
        <f t="shared" si="616"/>
        <v>0</v>
      </c>
      <c r="AG125" s="176">
        <f t="shared" si="616"/>
        <v>0</v>
      </c>
      <c r="AH125" s="176">
        <f t="shared" si="616"/>
        <v>0</v>
      </c>
      <c r="AI125" s="176">
        <f t="shared" si="616"/>
        <v>0</v>
      </c>
      <c r="AJ125" s="176">
        <f t="shared" si="616"/>
        <v>0</v>
      </c>
      <c r="AK125" s="176">
        <f t="shared" si="616"/>
        <v>0</v>
      </c>
      <c r="AL125" s="176">
        <f t="shared" si="616"/>
        <v>0</v>
      </c>
      <c r="AM125" s="176">
        <f t="shared" si="616"/>
        <v>0</v>
      </c>
      <c r="AN125" s="176">
        <f t="shared" si="616"/>
        <v>0</v>
      </c>
      <c r="AO125" s="176">
        <f t="shared" si="616"/>
        <v>0</v>
      </c>
      <c r="AP125" s="176">
        <f t="shared" si="687"/>
        <v>0</v>
      </c>
      <c r="AQ125" s="176">
        <f t="shared" si="687"/>
        <v>0</v>
      </c>
      <c r="AR125" s="176">
        <f t="shared" si="687"/>
        <v>0</v>
      </c>
      <c r="AS125" s="176">
        <f t="shared" si="687"/>
        <v>0</v>
      </c>
      <c r="AT125" s="176">
        <f t="shared" si="687"/>
        <v>0</v>
      </c>
      <c r="AU125" s="176">
        <f t="shared" si="687"/>
        <v>0</v>
      </c>
      <c r="AV125" s="176">
        <f t="shared" si="687"/>
        <v>0</v>
      </c>
      <c r="AW125" s="176">
        <f t="shared" si="687"/>
        <v>0</v>
      </c>
      <c r="AX125" s="176">
        <f t="shared" si="687"/>
        <v>0</v>
      </c>
      <c r="AY125" s="187"/>
      <c r="AZ125" s="176">
        <f t="shared" si="618"/>
        <v>7.968784953123623</v>
      </c>
      <c r="BA125" s="176">
        <f t="shared" si="618"/>
        <v>7.5904087005727945</v>
      </c>
      <c r="BB125" s="176">
        <f t="shared" si="618"/>
        <v>7.2359195350149266</v>
      </c>
      <c r="BC125" s="176">
        <f t="shared" si="618"/>
        <v>6.8970171475191231</v>
      </c>
      <c r="BD125" s="176">
        <f t="shared" si="618"/>
        <v>6.5697953095475015</v>
      </c>
      <c r="BE125" s="176">
        <f t="shared" si="618"/>
        <v>6.2569008396230039</v>
      </c>
      <c r="BF125" s="176">
        <f t="shared" si="618"/>
        <v>5.9608465379549695</v>
      </c>
      <c r="BG125" s="176">
        <f t="shared" si="618"/>
        <v>5.6767071310301072</v>
      </c>
      <c r="BH125" s="176">
        <f t="shared" si="618"/>
        <v>5.4058447544093466</v>
      </c>
      <c r="BI125" s="176">
        <f t="shared" si="618"/>
        <v>5.147702136751124</v>
      </c>
      <c r="BJ125" s="176">
        <f t="shared" si="619"/>
        <v>4.9022994669961246</v>
      </c>
      <c r="BK125" s="176">
        <f t="shared" si="619"/>
        <v>4.668595700698055</v>
      </c>
      <c r="BL125" s="176">
        <f t="shared" si="619"/>
        <v>4.4463969713582276</v>
      </c>
      <c r="BM125" s="176">
        <f t="shared" si="619"/>
        <v>4.2347736438063182</v>
      </c>
      <c r="BN125" s="176">
        <f t="shared" si="619"/>
        <v>4.0332223887779897</v>
      </c>
      <c r="BO125" s="176">
        <f t="shared" si="619"/>
        <v>3.8412638326328477</v>
      </c>
      <c r="BP125" s="176">
        <f t="shared" si="619"/>
        <v>3.6584414172023503</v>
      </c>
      <c r="BQ125" s="176">
        <f t="shared" si="619"/>
        <v>3.4843203139024834</v>
      </c>
      <c r="BR125" s="176">
        <f t="shared" si="619"/>
        <v>3.3184863895285397</v>
      </c>
      <c r="BS125" s="176">
        <f t="shared" si="619"/>
        <v>3.1605452212722049</v>
      </c>
      <c r="BT125" s="176">
        <f t="shared" si="619"/>
        <v>0</v>
      </c>
      <c r="BU125" s="176">
        <f t="shared" si="619"/>
        <v>0</v>
      </c>
      <c r="BV125" s="176">
        <f t="shared" si="619"/>
        <v>0</v>
      </c>
      <c r="BW125" s="176">
        <f t="shared" si="619"/>
        <v>0</v>
      </c>
      <c r="BX125" s="176">
        <f t="shared" si="619"/>
        <v>0</v>
      </c>
      <c r="BY125" s="176">
        <f t="shared" si="619"/>
        <v>0</v>
      </c>
      <c r="BZ125" s="176">
        <f t="shared" si="688"/>
        <v>0</v>
      </c>
      <c r="CA125" s="176">
        <f t="shared" si="688"/>
        <v>0</v>
      </c>
      <c r="CB125" s="176">
        <f t="shared" si="688"/>
        <v>0</v>
      </c>
      <c r="CC125" s="176">
        <f t="shared" si="688"/>
        <v>0</v>
      </c>
      <c r="CD125" s="176">
        <f t="shared" si="688"/>
        <v>0</v>
      </c>
      <c r="CE125" s="176">
        <f t="shared" si="688"/>
        <v>0</v>
      </c>
      <c r="CF125" s="176">
        <f t="shared" si="688"/>
        <v>0</v>
      </c>
      <c r="CG125" s="176">
        <f t="shared" si="688"/>
        <v>0</v>
      </c>
      <c r="CH125" s="176">
        <f t="shared" si="688"/>
        <v>0</v>
      </c>
      <c r="CJ125" s="176">
        <v>0</v>
      </c>
      <c r="CK125" s="176">
        <f t="shared" si="621"/>
        <v>0</v>
      </c>
      <c r="CL125" s="176">
        <f t="shared" si="621"/>
        <v>0</v>
      </c>
      <c r="CM125" s="176">
        <f t="shared" si="621"/>
        <v>0</v>
      </c>
      <c r="CN125" s="176">
        <f t="shared" si="621"/>
        <v>0</v>
      </c>
      <c r="CO125" s="176">
        <f t="shared" si="621"/>
        <v>0</v>
      </c>
      <c r="CP125" s="176">
        <f t="shared" si="621"/>
        <v>0</v>
      </c>
      <c r="CQ125" s="176">
        <f t="shared" si="621"/>
        <v>0</v>
      </c>
      <c r="CR125" s="176">
        <f t="shared" si="621"/>
        <v>0</v>
      </c>
      <c r="CS125" s="176">
        <f t="shared" si="621"/>
        <v>0</v>
      </c>
      <c r="CT125" s="176">
        <f t="shared" si="621"/>
        <v>0</v>
      </c>
      <c r="CU125" s="176">
        <f t="shared" si="622"/>
        <v>0</v>
      </c>
      <c r="CV125" s="176">
        <f t="shared" si="622"/>
        <v>0</v>
      </c>
      <c r="CW125" s="176">
        <f t="shared" si="622"/>
        <v>0</v>
      </c>
      <c r="CX125" s="176">
        <f t="shared" si="622"/>
        <v>0</v>
      </c>
      <c r="CY125" s="176">
        <f t="shared" si="622"/>
        <v>0</v>
      </c>
      <c r="CZ125" s="176">
        <f t="shared" si="622"/>
        <v>0</v>
      </c>
      <c r="DA125" s="176">
        <f t="shared" si="622"/>
        <v>0</v>
      </c>
      <c r="DB125" s="176">
        <f t="shared" si="622"/>
        <v>0</v>
      </c>
      <c r="DC125" s="176">
        <f t="shared" si="622"/>
        <v>0</v>
      </c>
      <c r="DD125" s="176">
        <f t="shared" si="622"/>
        <v>0</v>
      </c>
      <c r="DE125" s="176">
        <f t="shared" si="622"/>
        <v>0</v>
      </c>
      <c r="DF125" s="176">
        <f t="shared" si="622"/>
        <v>0</v>
      </c>
      <c r="DG125" s="176">
        <f t="shared" si="622"/>
        <v>0</v>
      </c>
      <c r="DH125" s="176">
        <f t="shared" si="622"/>
        <v>0</v>
      </c>
      <c r="DI125" s="176">
        <f t="shared" si="622"/>
        <v>0</v>
      </c>
      <c r="DJ125" s="176">
        <f t="shared" si="622"/>
        <v>0</v>
      </c>
      <c r="DK125" s="176">
        <f t="shared" si="689"/>
        <v>0</v>
      </c>
      <c r="DL125" s="176">
        <f t="shared" si="689"/>
        <v>0</v>
      </c>
      <c r="DM125" s="176">
        <f t="shared" si="689"/>
        <v>0</v>
      </c>
      <c r="DN125" s="176">
        <f t="shared" si="689"/>
        <v>0</v>
      </c>
      <c r="DO125" s="176">
        <f t="shared" si="689"/>
        <v>0</v>
      </c>
      <c r="DP125" s="176">
        <f t="shared" si="689"/>
        <v>0</v>
      </c>
      <c r="DQ125" s="176">
        <f t="shared" si="689"/>
        <v>0</v>
      </c>
      <c r="DR125" s="176">
        <f t="shared" si="689"/>
        <v>0</v>
      </c>
      <c r="DS125" s="176">
        <f t="shared" si="689"/>
        <v>0</v>
      </c>
      <c r="DT125" s="187"/>
      <c r="DU125" s="176">
        <v>0</v>
      </c>
      <c r="DV125" s="176">
        <f t="shared" si="624"/>
        <v>7.5904087005727945</v>
      </c>
      <c r="DW125" s="176">
        <f t="shared" si="624"/>
        <v>7.2359195350149266</v>
      </c>
      <c r="DX125" s="176">
        <f t="shared" si="624"/>
        <v>6.8970171475191231</v>
      </c>
      <c r="DY125" s="176">
        <f t="shared" si="624"/>
        <v>6.5697953095475015</v>
      </c>
      <c r="DZ125" s="176">
        <f t="shared" si="624"/>
        <v>6.2569008396230039</v>
      </c>
      <c r="EA125" s="176">
        <f t="shared" si="624"/>
        <v>5.9608465379549695</v>
      </c>
      <c r="EB125" s="176">
        <f t="shared" si="624"/>
        <v>5.6767071310301072</v>
      </c>
      <c r="EC125" s="176">
        <f t="shared" si="624"/>
        <v>5.4058447544093466</v>
      </c>
      <c r="ED125" s="176">
        <f t="shared" si="624"/>
        <v>5.147702136751124</v>
      </c>
      <c r="EE125" s="176">
        <f t="shared" si="624"/>
        <v>4.9022994669961246</v>
      </c>
      <c r="EF125" s="176">
        <f t="shared" si="625"/>
        <v>4.668595700698055</v>
      </c>
      <c r="EG125" s="176">
        <f t="shared" si="625"/>
        <v>4.4463969713582276</v>
      </c>
      <c r="EH125" s="176">
        <f t="shared" si="625"/>
        <v>4.2347736438063182</v>
      </c>
      <c r="EI125" s="176">
        <f t="shared" si="625"/>
        <v>4.0332223887779897</v>
      </c>
      <c r="EJ125" s="176">
        <f t="shared" si="625"/>
        <v>3.8412638326328477</v>
      </c>
      <c r="EK125" s="176">
        <f t="shared" si="625"/>
        <v>3.6584414172023503</v>
      </c>
      <c r="EL125" s="176">
        <f t="shared" si="625"/>
        <v>3.4843203139024834</v>
      </c>
      <c r="EM125" s="176">
        <f t="shared" si="625"/>
        <v>3.3184863895285397</v>
      </c>
      <c r="EN125" s="176">
        <f t="shared" si="625"/>
        <v>3.1605452212722049</v>
      </c>
      <c r="EO125" s="176">
        <f t="shared" si="625"/>
        <v>3.0101211586182588</v>
      </c>
      <c r="EP125" s="176">
        <f t="shared" si="625"/>
        <v>0</v>
      </c>
      <c r="EQ125" s="176">
        <f t="shared" si="625"/>
        <v>0</v>
      </c>
      <c r="ER125" s="176">
        <f t="shared" si="625"/>
        <v>0</v>
      </c>
      <c r="ES125" s="176">
        <f t="shared" si="625"/>
        <v>0</v>
      </c>
      <c r="ET125" s="176">
        <f t="shared" si="625"/>
        <v>0</v>
      </c>
      <c r="EU125" s="176">
        <f t="shared" si="625"/>
        <v>0</v>
      </c>
      <c r="EV125" s="176">
        <f t="shared" si="690"/>
        <v>0</v>
      </c>
      <c r="EW125" s="176">
        <f t="shared" si="690"/>
        <v>0</v>
      </c>
      <c r="EX125" s="176">
        <f t="shared" si="690"/>
        <v>0</v>
      </c>
      <c r="EY125" s="176">
        <f t="shared" si="690"/>
        <v>0</v>
      </c>
      <c r="EZ125" s="176">
        <f t="shared" si="690"/>
        <v>0</v>
      </c>
      <c r="FA125" s="176">
        <f t="shared" si="690"/>
        <v>0</v>
      </c>
      <c r="FB125" s="176">
        <f t="shared" si="690"/>
        <v>0</v>
      </c>
      <c r="FC125" s="176">
        <f t="shared" si="690"/>
        <v>0</v>
      </c>
      <c r="FD125" s="176">
        <f t="shared" si="690"/>
        <v>0</v>
      </c>
      <c r="FF125" s="176">
        <v>0</v>
      </c>
      <c r="FG125" s="176">
        <v>0</v>
      </c>
      <c r="FH125" s="176">
        <f t="shared" si="627"/>
        <v>0</v>
      </c>
      <c r="FI125" s="176">
        <f t="shared" si="627"/>
        <v>0</v>
      </c>
      <c r="FJ125" s="176">
        <f t="shared" si="627"/>
        <v>0</v>
      </c>
      <c r="FK125" s="176">
        <f t="shared" si="627"/>
        <v>0</v>
      </c>
      <c r="FL125" s="176">
        <f t="shared" si="627"/>
        <v>0</v>
      </c>
      <c r="FM125" s="176">
        <f t="shared" si="627"/>
        <v>0</v>
      </c>
      <c r="FN125" s="176">
        <f t="shared" si="627"/>
        <v>0</v>
      </c>
      <c r="FO125" s="176">
        <f t="shared" si="627"/>
        <v>0</v>
      </c>
      <c r="FP125" s="176">
        <f t="shared" si="627"/>
        <v>0</v>
      </c>
      <c r="FQ125" s="176">
        <f t="shared" si="627"/>
        <v>0</v>
      </c>
      <c r="FR125" s="176">
        <f t="shared" si="628"/>
        <v>0</v>
      </c>
      <c r="FS125" s="176">
        <f t="shared" si="628"/>
        <v>0</v>
      </c>
      <c r="FT125" s="176">
        <f t="shared" si="628"/>
        <v>0</v>
      </c>
      <c r="FU125" s="176">
        <f t="shared" si="628"/>
        <v>0</v>
      </c>
      <c r="FV125" s="176">
        <f t="shared" si="628"/>
        <v>0</v>
      </c>
      <c r="FW125" s="176">
        <f t="shared" si="628"/>
        <v>0</v>
      </c>
      <c r="FX125" s="176">
        <f t="shared" si="628"/>
        <v>0</v>
      </c>
      <c r="FY125" s="176">
        <f t="shared" si="628"/>
        <v>0</v>
      </c>
      <c r="FZ125" s="176">
        <f t="shared" si="628"/>
        <v>0</v>
      </c>
      <c r="GA125" s="176">
        <f t="shared" si="628"/>
        <v>0</v>
      </c>
      <c r="GB125" s="176">
        <f t="shared" si="628"/>
        <v>0</v>
      </c>
      <c r="GC125" s="176">
        <f t="shared" si="628"/>
        <v>0</v>
      </c>
      <c r="GD125" s="176">
        <f t="shared" si="628"/>
        <v>0</v>
      </c>
      <c r="GE125" s="176">
        <f t="shared" si="628"/>
        <v>0</v>
      </c>
      <c r="GF125" s="176">
        <f t="shared" si="628"/>
        <v>0</v>
      </c>
      <c r="GG125" s="176">
        <f t="shared" si="628"/>
        <v>0</v>
      </c>
      <c r="GH125" s="176">
        <f t="shared" si="691"/>
        <v>0</v>
      </c>
      <c r="GI125" s="176">
        <f t="shared" si="691"/>
        <v>0</v>
      </c>
      <c r="GJ125" s="176">
        <f t="shared" si="691"/>
        <v>0</v>
      </c>
      <c r="GK125" s="176">
        <f t="shared" si="691"/>
        <v>0</v>
      </c>
      <c r="GL125" s="176">
        <f t="shared" si="691"/>
        <v>0</v>
      </c>
      <c r="GM125" s="176">
        <f t="shared" si="691"/>
        <v>0</v>
      </c>
      <c r="GN125" s="176">
        <f t="shared" si="691"/>
        <v>0</v>
      </c>
      <c r="GO125" s="176">
        <f t="shared" si="691"/>
        <v>0</v>
      </c>
      <c r="GP125" s="176">
        <f t="shared" si="691"/>
        <v>0</v>
      </c>
      <c r="GQ125" s="187"/>
      <c r="GR125" s="176">
        <v>0</v>
      </c>
      <c r="GS125" s="176">
        <v>0</v>
      </c>
      <c r="GT125" s="176">
        <f t="shared" si="630"/>
        <v>7.2359195350149266</v>
      </c>
      <c r="GU125" s="176">
        <f t="shared" si="630"/>
        <v>6.8970171475191231</v>
      </c>
      <c r="GV125" s="176">
        <f t="shared" si="630"/>
        <v>6.5697953095475015</v>
      </c>
      <c r="GW125" s="176">
        <f t="shared" si="630"/>
        <v>6.2569008396230039</v>
      </c>
      <c r="GX125" s="176">
        <f t="shared" si="630"/>
        <v>5.9608465379549695</v>
      </c>
      <c r="GY125" s="176">
        <f t="shared" si="630"/>
        <v>5.6767071310301072</v>
      </c>
      <c r="GZ125" s="176">
        <f t="shared" si="630"/>
        <v>5.4058447544093466</v>
      </c>
      <c r="HA125" s="176">
        <f t="shared" si="630"/>
        <v>5.147702136751124</v>
      </c>
      <c r="HB125" s="176">
        <f t="shared" si="630"/>
        <v>4.9022994669961246</v>
      </c>
      <c r="HC125" s="176">
        <f t="shared" si="630"/>
        <v>4.668595700698055</v>
      </c>
      <c r="HD125" s="176">
        <f t="shared" si="631"/>
        <v>4.4463969713582276</v>
      </c>
      <c r="HE125" s="176">
        <f t="shared" si="631"/>
        <v>4.2347736438063182</v>
      </c>
      <c r="HF125" s="176">
        <f t="shared" si="631"/>
        <v>4.0332223887779897</v>
      </c>
      <c r="HG125" s="176">
        <f t="shared" si="631"/>
        <v>3.8412638326328477</v>
      </c>
      <c r="HH125" s="176">
        <f t="shared" si="631"/>
        <v>3.6584414172023503</v>
      </c>
      <c r="HI125" s="176">
        <f t="shared" si="631"/>
        <v>3.4843203139024834</v>
      </c>
      <c r="HJ125" s="176">
        <f t="shared" si="631"/>
        <v>3.3184863895285397</v>
      </c>
      <c r="HK125" s="176">
        <f t="shared" si="631"/>
        <v>3.1605452212722049</v>
      </c>
      <c r="HL125" s="176">
        <f t="shared" si="631"/>
        <v>3.0101211586182588</v>
      </c>
      <c r="HM125" s="176">
        <f t="shared" si="631"/>
        <v>2.8668564298896815</v>
      </c>
      <c r="HN125" s="176">
        <f t="shared" si="631"/>
        <v>0</v>
      </c>
      <c r="HO125" s="176">
        <f t="shared" si="631"/>
        <v>0</v>
      </c>
      <c r="HP125" s="176">
        <f t="shared" si="631"/>
        <v>0</v>
      </c>
      <c r="HQ125" s="176">
        <f t="shared" si="631"/>
        <v>0</v>
      </c>
      <c r="HR125" s="176">
        <f t="shared" si="631"/>
        <v>0</v>
      </c>
      <c r="HS125" s="176">
        <f t="shared" si="631"/>
        <v>0</v>
      </c>
      <c r="HT125" s="176">
        <f t="shared" si="692"/>
        <v>0</v>
      </c>
      <c r="HU125" s="176">
        <f t="shared" si="692"/>
        <v>0</v>
      </c>
      <c r="HV125" s="176">
        <f t="shared" si="692"/>
        <v>0</v>
      </c>
      <c r="HW125" s="176">
        <f t="shared" si="692"/>
        <v>0</v>
      </c>
      <c r="HX125" s="176">
        <f t="shared" si="692"/>
        <v>0</v>
      </c>
      <c r="HY125" s="176">
        <f t="shared" si="692"/>
        <v>0</v>
      </c>
      <c r="HZ125" s="176">
        <f t="shared" si="692"/>
        <v>0</v>
      </c>
      <c r="IA125" s="176">
        <f t="shared" si="692"/>
        <v>0</v>
      </c>
      <c r="IB125" s="176">
        <f t="shared" si="692"/>
        <v>0</v>
      </c>
      <c r="IC125" s="176"/>
      <c r="ID125" s="176"/>
    </row>
    <row r="126" spans="1:238" s="144" customFormat="1">
      <c r="A126" s="188" t="s">
        <v>155</v>
      </c>
      <c r="B126" s="226">
        <f t="shared" si="664"/>
        <v>18933.777337255025</v>
      </c>
      <c r="C126" s="329">
        <f t="shared" si="665"/>
        <v>30038.734182531043</v>
      </c>
      <c r="D126" s="331">
        <f t="shared" si="225"/>
        <v>48972.511519786072</v>
      </c>
      <c r="E126" s="227">
        <f t="shared" si="650"/>
        <v>0</v>
      </c>
      <c r="F126" s="228">
        <f t="shared" si="644"/>
        <v>0</v>
      </c>
      <c r="G126" s="227">
        <f t="shared" si="645"/>
        <v>0</v>
      </c>
      <c r="H126" s="228">
        <f t="shared" si="646"/>
        <v>0</v>
      </c>
      <c r="I126" s="227">
        <f t="shared" si="226"/>
        <v>18933.777337255025</v>
      </c>
      <c r="J126" s="176">
        <f t="shared" si="227"/>
        <v>30038.734182531043</v>
      </c>
      <c r="K126" s="228">
        <f t="shared" si="228"/>
        <v>48972.511519786072</v>
      </c>
      <c r="L126" s="227">
        <f t="shared" si="651"/>
        <v>15147.021869804021</v>
      </c>
      <c r="M126" s="176">
        <f t="shared" si="652"/>
        <v>24030.987346024835</v>
      </c>
      <c r="N126" s="228">
        <f t="shared" si="229"/>
        <v>39178.009215828853</v>
      </c>
      <c r="O126" s="330"/>
      <c r="P126" s="176">
        <f t="shared" si="615"/>
        <v>6.2528002310324053</v>
      </c>
      <c r="Q126" s="176">
        <f t="shared" si="615"/>
        <v>5.9559028830321186</v>
      </c>
      <c r="R126" s="176">
        <f t="shared" si="615"/>
        <v>5.6777488169683989</v>
      </c>
      <c r="S126" s="176">
        <f t="shared" si="615"/>
        <v>5.4118250984471024</v>
      </c>
      <c r="T126" s="176">
        <f t="shared" si="615"/>
        <v>5.1550666596005641</v>
      </c>
      <c r="U126" s="176">
        <f t="shared" si="615"/>
        <v>4.9095503575116544</v>
      </c>
      <c r="V126" s="176">
        <f t="shared" si="615"/>
        <v>4.677247890227429</v>
      </c>
      <c r="W126" s="176">
        <f t="shared" si="615"/>
        <v>4.4542945843324366</v>
      </c>
      <c r="X126" s="176">
        <f t="shared" si="615"/>
        <v>4.2417592554115071</v>
      </c>
      <c r="Y126" s="176">
        <f t="shared" si="615"/>
        <v>4.0392046339946077</v>
      </c>
      <c r="Z126" s="176">
        <f t="shared" si="616"/>
        <v>3.8466465615699592</v>
      </c>
      <c r="AA126" s="176">
        <f t="shared" si="616"/>
        <v>3.6632681704478705</v>
      </c>
      <c r="AB126" s="176">
        <f t="shared" si="616"/>
        <v>3.4889173410147616</v>
      </c>
      <c r="AC126" s="176">
        <f t="shared" si="616"/>
        <v>3.322864624171181</v>
      </c>
      <c r="AD126" s="176">
        <f t="shared" si="616"/>
        <v>3.1647150767283168</v>
      </c>
      <c r="AE126" s="176">
        <f t="shared" si="616"/>
        <v>3.0140925525576141</v>
      </c>
      <c r="AF126" s="176">
        <f t="shared" si="616"/>
        <v>2.8706388079571137</v>
      </c>
      <c r="AG126" s="176">
        <f t="shared" si="616"/>
        <v>2.7340126495972674</v>
      </c>
      <c r="AH126" s="176">
        <f t="shared" si="616"/>
        <v>2.6038891230197367</v>
      </c>
      <c r="AI126" s="176">
        <f t="shared" si="616"/>
        <v>2.479958739759033</v>
      </c>
      <c r="AJ126" s="176">
        <f t="shared" si="617"/>
        <v>0</v>
      </c>
      <c r="AK126" s="176">
        <f t="shared" si="617"/>
        <v>0</v>
      </c>
      <c r="AL126" s="176">
        <f t="shared" si="617"/>
        <v>0</v>
      </c>
      <c r="AM126" s="176">
        <f t="shared" si="617"/>
        <v>0</v>
      </c>
      <c r="AN126" s="176">
        <f t="shared" si="617"/>
        <v>0</v>
      </c>
      <c r="AO126" s="176">
        <f t="shared" si="617"/>
        <v>0</v>
      </c>
      <c r="AP126" s="176">
        <f t="shared" si="617"/>
        <v>0</v>
      </c>
      <c r="AQ126" s="176">
        <f t="shared" si="617"/>
        <v>0</v>
      </c>
      <c r="AR126" s="176">
        <f t="shared" si="617"/>
        <v>0</v>
      </c>
      <c r="AS126" s="176">
        <f t="shared" si="617"/>
        <v>0</v>
      </c>
      <c r="AT126" s="176">
        <f t="shared" si="617"/>
        <v>0</v>
      </c>
      <c r="AU126" s="176">
        <f t="shared" si="617"/>
        <v>0</v>
      </c>
      <c r="AV126" s="176">
        <f t="shared" si="617"/>
        <v>0</v>
      </c>
      <c r="AW126" s="176">
        <f t="shared" si="617"/>
        <v>0</v>
      </c>
      <c r="AX126" s="176">
        <f t="shared" si="617"/>
        <v>0</v>
      </c>
      <c r="AY126" s="187"/>
      <c r="AZ126" s="176">
        <f t="shared" si="618"/>
        <v>9.9201654635958487</v>
      </c>
      <c r="BA126" s="176">
        <f t="shared" si="618"/>
        <v>9.4491331726155003</v>
      </c>
      <c r="BB126" s="176">
        <f t="shared" si="618"/>
        <v>9.0078373918819974</v>
      </c>
      <c r="BC126" s="176">
        <f t="shared" si="618"/>
        <v>8.585945249009173</v>
      </c>
      <c r="BD126" s="176">
        <f t="shared" si="618"/>
        <v>8.1785939658366953</v>
      </c>
      <c r="BE126" s="176">
        <f t="shared" si="618"/>
        <v>7.7890785086428815</v>
      </c>
      <c r="BF126" s="176">
        <f t="shared" si="618"/>
        <v>7.4205270072493095</v>
      </c>
      <c r="BG126" s="176">
        <f t="shared" si="618"/>
        <v>7.0668080967750422</v>
      </c>
      <c r="BH126" s="176">
        <f t="shared" si="618"/>
        <v>6.7296174698793427</v>
      </c>
      <c r="BI126" s="176">
        <f t="shared" si="618"/>
        <v>6.4082613917018882</v>
      </c>
      <c r="BJ126" s="176">
        <f t="shared" si="619"/>
        <v>6.1027649950117624</v>
      </c>
      <c r="BK126" s="176">
        <f t="shared" si="619"/>
        <v>5.8118323064299693</v>
      </c>
      <c r="BL126" s="176">
        <f t="shared" si="619"/>
        <v>5.535221985807901</v>
      </c>
      <c r="BM126" s="176">
        <f t="shared" si="619"/>
        <v>5.2717767507286464</v>
      </c>
      <c r="BN126" s="176">
        <f t="shared" si="619"/>
        <v>5.0208700176397221</v>
      </c>
      <c r="BO126" s="176">
        <f t="shared" si="619"/>
        <v>4.7819050248190376</v>
      </c>
      <c r="BP126" s="176">
        <f t="shared" si="619"/>
        <v>4.5543134130245848</v>
      </c>
      <c r="BQ126" s="176">
        <f t="shared" si="619"/>
        <v>4.3375538736971411</v>
      </c>
      <c r="BR126" s="176">
        <f t="shared" si="619"/>
        <v>4.1311108615008951</v>
      </c>
      <c r="BS126" s="176">
        <f t="shared" si="619"/>
        <v>3.9344933681398375</v>
      </c>
      <c r="BT126" s="176">
        <f t="shared" si="620"/>
        <v>0</v>
      </c>
      <c r="BU126" s="176">
        <f t="shared" si="620"/>
        <v>0</v>
      </c>
      <c r="BV126" s="176">
        <f t="shared" si="620"/>
        <v>0</v>
      </c>
      <c r="BW126" s="176">
        <f t="shared" si="620"/>
        <v>0</v>
      </c>
      <c r="BX126" s="176">
        <f t="shared" si="620"/>
        <v>0</v>
      </c>
      <c r="BY126" s="176">
        <f t="shared" si="620"/>
        <v>0</v>
      </c>
      <c r="BZ126" s="176">
        <f t="shared" si="620"/>
        <v>0</v>
      </c>
      <c r="CA126" s="176">
        <f t="shared" si="620"/>
        <v>0</v>
      </c>
      <c r="CB126" s="176">
        <f t="shared" si="620"/>
        <v>0</v>
      </c>
      <c r="CC126" s="176">
        <f t="shared" si="620"/>
        <v>0</v>
      </c>
      <c r="CD126" s="176">
        <f t="shared" si="620"/>
        <v>0</v>
      </c>
      <c r="CE126" s="176">
        <f t="shared" si="620"/>
        <v>0</v>
      </c>
      <c r="CF126" s="176">
        <f t="shared" si="620"/>
        <v>0</v>
      </c>
      <c r="CG126" s="176">
        <f t="shared" si="620"/>
        <v>0</v>
      </c>
      <c r="CH126" s="176">
        <f t="shared" si="620"/>
        <v>0</v>
      </c>
      <c r="CJ126" s="176">
        <v>0</v>
      </c>
      <c r="CK126" s="176">
        <f t="shared" si="621"/>
        <v>5.9559028830321186</v>
      </c>
      <c r="CL126" s="176">
        <f t="shared" si="621"/>
        <v>5.6777488169683989</v>
      </c>
      <c r="CM126" s="176">
        <f t="shared" si="621"/>
        <v>5.4118250984471024</v>
      </c>
      <c r="CN126" s="176">
        <f t="shared" si="621"/>
        <v>5.1550666596005641</v>
      </c>
      <c r="CO126" s="176">
        <f t="shared" si="621"/>
        <v>4.9095503575116544</v>
      </c>
      <c r="CP126" s="176">
        <f t="shared" si="621"/>
        <v>4.677247890227429</v>
      </c>
      <c r="CQ126" s="176">
        <f t="shared" si="621"/>
        <v>4.4542945843324366</v>
      </c>
      <c r="CR126" s="176">
        <f t="shared" si="621"/>
        <v>4.2417592554115071</v>
      </c>
      <c r="CS126" s="176">
        <f t="shared" si="621"/>
        <v>4.0392046339946077</v>
      </c>
      <c r="CT126" s="176">
        <f t="shared" si="621"/>
        <v>3.8466465615699592</v>
      </c>
      <c r="CU126" s="176">
        <f t="shared" si="622"/>
        <v>3.6632681704478705</v>
      </c>
      <c r="CV126" s="176">
        <f t="shared" si="622"/>
        <v>3.4889173410147616</v>
      </c>
      <c r="CW126" s="176">
        <f t="shared" si="622"/>
        <v>3.322864624171181</v>
      </c>
      <c r="CX126" s="176">
        <f t="shared" si="622"/>
        <v>3.1647150767283168</v>
      </c>
      <c r="CY126" s="176">
        <f t="shared" si="622"/>
        <v>3.0140925525576141</v>
      </c>
      <c r="CZ126" s="176">
        <f t="shared" si="622"/>
        <v>2.8706388079571137</v>
      </c>
      <c r="DA126" s="176">
        <f t="shared" si="622"/>
        <v>2.7340126495972674</v>
      </c>
      <c r="DB126" s="176">
        <f t="shared" si="622"/>
        <v>2.6038891230197367</v>
      </c>
      <c r="DC126" s="176">
        <f t="shared" si="622"/>
        <v>2.479958739759033</v>
      </c>
      <c r="DD126" s="176">
        <f t="shared" si="622"/>
        <v>2.3619267412488032</v>
      </c>
      <c r="DE126" s="176">
        <f t="shared" si="623"/>
        <v>0</v>
      </c>
      <c r="DF126" s="176">
        <f t="shared" si="623"/>
        <v>0</v>
      </c>
      <c r="DG126" s="176">
        <f t="shared" si="623"/>
        <v>0</v>
      </c>
      <c r="DH126" s="176">
        <f t="shared" si="623"/>
        <v>0</v>
      </c>
      <c r="DI126" s="176">
        <f t="shared" si="623"/>
        <v>0</v>
      </c>
      <c r="DJ126" s="176">
        <f t="shared" si="623"/>
        <v>0</v>
      </c>
      <c r="DK126" s="176">
        <f t="shared" si="623"/>
        <v>0</v>
      </c>
      <c r="DL126" s="176">
        <f t="shared" si="623"/>
        <v>0</v>
      </c>
      <c r="DM126" s="176">
        <f t="shared" si="623"/>
        <v>0</v>
      </c>
      <c r="DN126" s="176">
        <f t="shared" si="623"/>
        <v>0</v>
      </c>
      <c r="DO126" s="176">
        <f t="shared" si="623"/>
        <v>0</v>
      </c>
      <c r="DP126" s="176">
        <f t="shared" si="623"/>
        <v>0</v>
      </c>
      <c r="DQ126" s="176">
        <f t="shared" si="623"/>
        <v>0</v>
      </c>
      <c r="DR126" s="176">
        <f t="shared" si="623"/>
        <v>0</v>
      </c>
      <c r="DS126" s="176">
        <f t="shared" si="623"/>
        <v>0</v>
      </c>
      <c r="DT126" s="187"/>
      <c r="DU126" s="176">
        <v>0</v>
      </c>
      <c r="DV126" s="176">
        <f t="shared" si="624"/>
        <v>9.4491331726155003</v>
      </c>
      <c r="DW126" s="176">
        <f t="shared" si="624"/>
        <v>9.0078373918819974</v>
      </c>
      <c r="DX126" s="176">
        <f t="shared" si="624"/>
        <v>8.585945249009173</v>
      </c>
      <c r="DY126" s="176">
        <f t="shared" si="624"/>
        <v>8.1785939658366953</v>
      </c>
      <c r="DZ126" s="176">
        <f t="shared" si="624"/>
        <v>7.7890785086428815</v>
      </c>
      <c r="EA126" s="176">
        <f t="shared" si="624"/>
        <v>7.4205270072493095</v>
      </c>
      <c r="EB126" s="176">
        <f t="shared" si="624"/>
        <v>7.0668080967750422</v>
      </c>
      <c r="EC126" s="176">
        <f t="shared" si="624"/>
        <v>6.7296174698793427</v>
      </c>
      <c r="ED126" s="176">
        <f t="shared" si="624"/>
        <v>6.4082613917018882</v>
      </c>
      <c r="EE126" s="176">
        <f t="shared" si="624"/>
        <v>6.1027649950117624</v>
      </c>
      <c r="EF126" s="176">
        <f t="shared" si="625"/>
        <v>5.8118323064299693</v>
      </c>
      <c r="EG126" s="176">
        <f t="shared" si="625"/>
        <v>5.535221985807901</v>
      </c>
      <c r="EH126" s="176">
        <f t="shared" si="625"/>
        <v>5.2717767507286464</v>
      </c>
      <c r="EI126" s="176">
        <f t="shared" si="625"/>
        <v>5.0208700176397221</v>
      </c>
      <c r="EJ126" s="176">
        <f t="shared" si="625"/>
        <v>4.7819050248190376</v>
      </c>
      <c r="EK126" s="176">
        <f t="shared" si="625"/>
        <v>4.5543134130245848</v>
      </c>
      <c r="EL126" s="176">
        <f t="shared" si="625"/>
        <v>4.3375538736971411</v>
      </c>
      <c r="EM126" s="176">
        <f t="shared" si="625"/>
        <v>4.1311108615008951</v>
      </c>
      <c r="EN126" s="176">
        <f t="shared" si="625"/>
        <v>3.9344933681398375</v>
      </c>
      <c r="EO126" s="176">
        <f t="shared" si="625"/>
        <v>3.7472337545335592</v>
      </c>
      <c r="EP126" s="176">
        <f t="shared" si="626"/>
        <v>0</v>
      </c>
      <c r="EQ126" s="176">
        <f t="shared" si="626"/>
        <v>0</v>
      </c>
      <c r="ER126" s="176">
        <f t="shared" si="626"/>
        <v>0</v>
      </c>
      <c r="ES126" s="176">
        <f t="shared" si="626"/>
        <v>0</v>
      </c>
      <c r="ET126" s="176">
        <f t="shared" si="626"/>
        <v>0</v>
      </c>
      <c r="EU126" s="176">
        <f t="shared" si="626"/>
        <v>0</v>
      </c>
      <c r="EV126" s="176">
        <f t="shared" si="626"/>
        <v>0</v>
      </c>
      <c r="EW126" s="176">
        <f t="shared" si="626"/>
        <v>0</v>
      </c>
      <c r="EX126" s="176">
        <f t="shared" si="626"/>
        <v>0</v>
      </c>
      <c r="EY126" s="176">
        <f t="shared" si="626"/>
        <v>0</v>
      </c>
      <c r="EZ126" s="176">
        <f t="shared" si="626"/>
        <v>0</v>
      </c>
      <c r="FA126" s="176">
        <f t="shared" si="626"/>
        <v>0</v>
      </c>
      <c r="FB126" s="176">
        <f t="shared" si="626"/>
        <v>0</v>
      </c>
      <c r="FC126" s="176">
        <f t="shared" si="626"/>
        <v>0</v>
      </c>
      <c r="FD126" s="176">
        <f t="shared" si="626"/>
        <v>0</v>
      </c>
      <c r="FF126" s="176">
        <v>0</v>
      </c>
      <c r="FG126" s="176">
        <v>0</v>
      </c>
      <c r="FH126" s="176">
        <f t="shared" si="627"/>
        <v>5.6777488169683989</v>
      </c>
      <c r="FI126" s="176">
        <f t="shared" si="627"/>
        <v>5.4118250984471024</v>
      </c>
      <c r="FJ126" s="176">
        <f t="shared" si="627"/>
        <v>5.1550666596005641</v>
      </c>
      <c r="FK126" s="176">
        <f t="shared" si="627"/>
        <v>4.9095503575116544</v>
      </c>
      <c r="FL126" s="176">
        <f t="shared" si="627"/>
        <v>4.677247890227429</v>
      </c>
      <c r="FM126" s="176">
        <f t="shared" si="627"/>
        <v>4.4542945843324366</v>
      </c>
      <c r="FN126" s="176">
        <f t="shared" si="627"/>
        <v>4.2417592554115071</v>
      </c>
      <c r="FO126" s="176">
        <f t="shared" si="627"/>
        <v>4.0392046339946077</v>
      </c>
      <c r="FP126" s="176">
        <f t="shared" si="627"/>
        <v>3.8466465615699592</v>
      </c>
      <c r="FQ126" s="176">
        <f t="shared" si="627"/>
        <v>3.6632681704478705</v>
      </c>
      <c r="FR126" s="176">
        <f t="shared" si="628"/>
        <v>3.4889173410147616</v>
      </c>
      <c r="FS126" s="176">
        <f t="shared" si="628"/>
        <v>3.322864624171181</v>
      </c>
      <c r="FT126" s="176">
        <f t="shared" si="628"/>
        <v>3.1647150767283168</v>
      </c>
      <c r="FU126" s="176">
        <f t="shared" si="628"/>
        <v>3.0140925525576141</v>
      </c>
      <c r="FV126" s="176">
        <f t="shared" si="628"/>
        <v>2.8706388079571137</v>
      </c>
      <c r="FW126" s="176">
        <f t="shared" si="628"/>
        <v>2.7340126495972674</v>
      </c>
      <c r="FX126" s="176">
        <f t="shared" si="628"/>
        <v>2.6038891230197367</v>
      </c>
      <c r="FY126" s="176">
        <f t="shared" si="628"/>
        <v>2.479958739759033</v>
      </c>
      <c r="FZ126" s="176">
        <f t="shared" si="628"/>
        <v>2.3619267412488032</v>
      </c>
      <c r="GA126" s="176">
        <f t="shared" si="628"/>
        <v>2.2495123977620084</v>
      </c>
      <c r="GB126" s="176">
        <f t="shared" si="629"/>
        <v>0</v>
      </c>
      <c r="GC126" s="176">
        <f t="shared" si="629"/>
        <v>0</v>
      </c>
      <c r="GD126" s="176">
        <f t="shared" si="629"/>
        <v>0</v>
      </c>
      <c r="GE126" s="176">
        <f t="shared" si="629"/>
        <v>0</v>
      </c>
      <c r="GF126" s="176">
        <f t="shared" si="629"/>
        <v>0</v>
      </c>
      <c r="GG126" s="176">
        <f t="shared" si="629"/>
        <v>0</v>
      </c>
      <c r="GH126" s="176">
        <f t="shared" si="629"/>
        <v>0</v>
      </c>
      <c r="GI126" s="176">
        <f t="shared" si="629"/>
        <v>0</v>
      </c>
      <c r="GJ126" s="176">
        <f t="shared" si="629"/>
        <v>0</v>
      </c>
      <c r="GK126" s="176">
        <f t="shared" si="629"/>
        <v>0</v>
      </c>
      <c r="GL126" s="176">
        <f t="shared" si="629"/>
        <v>0</v>
      </c>
      <c r="GM126" s="176">
        <f t="shared" si="629"/>
        <v>0</v>
      </c>
      <c r="GN126" s="176">
        <f t="shared" si="629"/>
        <v>0</v>
      </c>
      <c r="GO126" s="176">
        <f t="shared" si="629"/>
        <v>0</v>
      </c>
      <c r="GP126" s="176">
        <f t="shared" si="629"/>
        <v>0</v>
      </c>
      <c r="GQ126" s="187"/>
      <c r="GR126" s="176">
        <v>0</v>
      </c>
      <c r="GS126" s="176">
        <v>0</v>
      </c>
      <c r="GT126" s="176">
        <f t="shared" si="630"/>
        <v>9.0078373918819974</v>
      </c>
      <c r="GU126" s="176">
        <f t="shared" si="630"/>
        <v>8.585945249009173</v>
      </c>
      <c r="GV126" s="176">
        <f t="shared" si="630"/>
        <v>8.1785939658366953</v>
      </c>
      <c r="GW126" s="176">
        <f t="shared" si="630"/>
        <v>7.7890785086428815</v>
      </c>
      <c r="GX126" s="176">
        <f t="shared" si="630"/>
        <v>7.4205270072493095</v>
      </c>
      <c r="GY126" s="176">
        <f t="shared" si="630"/>
        <v>7.0668080967750422</v>
      </c>
      <c r="GZ126" s="176">
        <f t="shared" si="630"/>
        <v>6.7296174698793427</v>
      </c>
      <c r="HA126" s="176">
        <f t="shared" si="630"/>
        <v>6.4082613917018882</v>
      </c>
      <c r="HB126" s="176">
        <f t="shared" si="630"/>
        <v>6.1027649950117624</v>
      </c>
      <c r="HC126" s="176">
        <f t="shared" si="630"/>
        <v>5.8118323064299693</v>
      </c>
      <c r="HD126" s="176">
        <f t="shared" si="631"/>
        <v>5.535221985807901</v>
      </c>
      <c r="HE126" s="176">
        <f t="shared" si="631"/>
        <v>5.2717767507286464</v>
      </c>
      <c r="HF126" s="176">
        <f t="shared" si="631"/>
        <v>5.0208700176397221</v>
      </c>
      <c r="HG126" s="176">
        <f t="shared" si="631"/>
        <v>4.7819050248190376</v>
      </c>
      <c r="HH126" s="176">
        <f t="shared" si="631"/>
        <v>4.5543134130245848</v>
      </c>
      <c r="HI126" s="176">
        <f t="shared" si="631"/>
        <v>4.3375538736971411</v>
      </c>
      <c r="HJ126" s="176">
        <f t="shared" si="631"/>
        <v>4.1311108615008951</v>
      </c>
      <c r="HK126" s="176">
        <f t="shared" si="631"/>
        <v>3.9344933681398375</v>
      </c>
      <c r="HL126" s="176">
        <f t="shared" si="631"/>
        <v>3.7472337545335592</v>
      </c>
      <c r="HM126" s="176">
        <f t="shared" si="631"/>
        <v>3.5688866385748623</v>
      </c>
      <c r="HN126" s="176">
        <f t="shared" si="632"/>
        <v>0</v>
      </c>
      <c r="HO126" s="176">
        <f t="shared" si="632"/>
        <v>0</v>
      </c>
      <c r="HP126" s="176">
        <f t="shared" si="632"/>
        <v>0</v>
      </c>
      <c r="HQ126" s="176">
        <f t="shared" si="632"/>
        <v>0</v>
      </c>
      <c r="HR126" s="176">
        <f t="shared" si="632"/>
        <v>0</v>
      </c>
      <c r="HS126" s="176">
        <f t="shared" si="632"/>
        <v>0</v>
      </c>
      <c r="HT126" s="176">
        <f t="shared" si="632"/>
        <v>0</v>
      </c>
      <c r="HU126" s="176">
        <f t="shared" si="632"/>
        <v>0</v>
      </c>
      <c r="HV126" s="176">
        <f t="shared" si="632"/>
        <v>0</v>
      </c>
      <c r="HW126" s="176">
        <f t="shared" si="632"/>
        <v>0</v>
      </c>
      <c r="HX126" s="176">
        <f t="shared" si="632"/>
        <v>0</v>
      </c>
      <c r="HY126" s="176">
        <f t="shared" si="632"/>
        <v>0</v>
      </c>
      <c r="HZ126" s="176">
        <f t="shared" si="632"/>
        <v>0</v>
      </c>
      <c r="IA126" s="176">
        <f t="shared" si="632"/>
        <v>0</v>
      </c>
      <c r="IB126" s="176">
        <f t="shared" si="632"/>
        <v>0</v>
      </c>
      <c r="IC126" s="176"/>
      <c r="ID126" s="176"/>
    </row>
    <row r="127" spans="1:238" s="144" customFormat="1">
      <c r="A127" s="188" t="s">
        <v>156</v>
      </c>
      <c r="B127" s="226">
        <f t="shared" ref="B127" si="706">SUM(P127:AX127)*VLOOKUP($A127,input,12,FALSE)</f>
        <v>41131.228217885779</v>
      </c>
      <c r="C127" s="329">
        <f t="shared" ref="C127" si="707">SUM(AZ127:CH127)*VLOOKUP($A127,input,12,FALSE)</f>
        <v>65255.337539382635</v>
      </c>
      <c r="D127" s="331">
        <f t="shared" ref="D127" si="708">SUM(B127:C127)</f>
        <v>106386.56575726841</v>
      </c>
      <c r="E127" s="227">
        <f t="shared" ref="E127" si="709">IF(Years&gt;1,SUM(CJ127:DS127)*VLOOKUP($A127,input,26,FALSE),0)</f>
        <v>0</v>
      </c>
      <c r="F127" s="228">
        <f t="shared" ref="F127" si="710">IF(Years&gt;1,SUM(DU127:FD127)*VLOOKUP($A127,input,26,FALSE),0)</f>
        <v>0</v>
      </c>
      <c r="G127" s="227">
        <f t="shared" ref="G127" si="711">IF(Years&gt;2,SUM(FF127:GP127)*VLOOKUP($A127,input,40,FALSE),0)</f>
        <v>0</v>
      </c>
      <c r="H127" s="228">
        <f t="shared" ref="H127" si="712">IF(Years&gt;2,SUM(GR127:IB127)*VLOOKUP($A127,input,40,FALSE),0)</f>
        <v>0</v>
      </c>
      <c r="I127" s="227">
        <f t="shared" ref="I127" si="713">B127+E127+G127</f>
        <v>41131.228217885779</v>
      </c>
      <c r="J127" s="176">
        <f t="shared" ref="J127" si="714">C127+F127+H127</f>
        <v>65255.337539382635</v>
      </c>
      <c r="K127" s="228">
        <f t="shared" ref="K127" si="715">SUM(I127:J127)</f>
        <v>106386.56575726841</v>
      </c>
      <c r="L127" s="227">
        <f t="shared" ref="L127" si="716">(B127*VLOOKUP($A127,input,16,FALSE))+(E127*VLOOKUP($A127,input,30,FALSE))+(G127*VLOOKUP($A127,input,44,FALSE))</f>
        <v>32904.982574308626</v>
      </c>
      <c r="M127" s="176">
        <f t="shared" ref="M127" si="717">(C127*(VLOOKUP($A127,input,16,FALSE))+(F127*VLOOKUP($A127,input,30,FALSE))+(H127*VLOOKUP($A127,input,44,FALSE)))</f>
        <v>52204.270031506108</v>
      </c>
      <c r="N127" s="228">
        <f t="shared" ref="N127" si="718">SUM(L127:M127)</f>
        <v>85109.252605814734</v>
      </c>
      <c r="O127" s="330"/>
      <c r="P127" s="176">
        <f t="shared" si="615"/>
        <v>6.8212366156717144</v>
      </c>
      <c r="Q127" s="176">
        <f t="shared" si="615"/>
        <v>6.497348599671402</v>
      </c>
      <c r="R127" s="176">
        <f t="shared" si="615"/>
        <v>6.1939078003291623</v>
      </c>
      <c r="S127" s="176">
        <f t="shared" si="615"/>
        <v>5.9038091983059307</v>
      </c>
      <c r="T127" s="176">
        <f t="shared" si="615"/>
        <v>5.623709083200616</v>
      </c>
      <c r="U127" s="176">
        <f t="shared" si="615"/>
        <v>5.3558731172854408</v>
      </c>
      <c r="V127" s="176">
        <f t="shared" si="615"/>
        <v>5.1024522438844677</v>
      </c>
      <c r="W127" s="176">
        <f t="shared" si="615"/>
        <v>4.8592304556353856</v>
      </c>
      <c r="X127" s="176">
        <f t="shared" si="615"/>
        <v>4.6273737331761895</v>
      </c>
      <c r="Y127" s="176">
        <f t="shared" si="615"/>
        <v>4.4064050552668448</v>
      </c>
      <c r="Z127" s="176">
        <f t="shared" si="616"/>
        <v>4.1963417035308641</v>
      </c>
      <c r="AA127" s="176">
        <f t="shared" si="616"/>
        <v>3.9962925495794948</v>
      </c>
      <c r="AB127" s="176">
        <f t="shared" si="616"/>
        <v>3.8060916447433764</v>
      </c>
      <c r="AC127" s="176">
        <f t="shared" si="616"/>
        <v>3.6249432263685613</v>
      </c>
      <c r="AD127" s="176">
        <f t="shared" si="616"/>
        <v>3.4524164473399819</v>
      </c>
      <c r="AE127" s="176">
        <f t="shared" si="616"/>
        <v>3.2881009664264882</v>
      </c>
      <c r="AF127" s="176">
        <f t="shared" si="616"/>
        <v>3.1316059723168506</v>
      </c>
      <c r="AG127" s="176">
        <f t="shared" si="616"/>
        <v>2.9825592541061092</v>
      </c>
      <c r="AH127" s="176">
        <f t="shared" si="616"/>
        <v>2.8406063160215309</v>
      </c>
      <c r="AI127" s="176">
        <f t="shared" si="616"/>
        <v>2.7054095342825812</v>
      </c>
      <c r="AJ127" s="176">
        <f t="shared" si="616"/>
        <v>0</v>
      </c>
      <c r="AK127" s="176">
        <f t="shared" si="616"/>
        <v>0</v>
      </c>
      <c r="AL127" s="176">
        <f t="shared" si="616"/>
        <v>0</v>
      </c>
      <c r="AM127" s="176">
        <f t="shared" si="616"/>
        <v>0</v>
      </c>
      <c r="AN127" s="176">
        <f t="shared" si="616"/>
        <v>0</v>
      </c>
      <c r="AO127" s="176">
        <f t="shared" si="616"/>
        <v>0</v>
      </c>
      <c r="AP127" s="176">
        <f t="shared" ref="AP127:AX127" si="719">IF(AP$1&gt;VLOOKUP($A127,input,7,FALSE),0,IF(VLOOKUP($A127,input,2,FALSE)="R",(VLOOKUP($A127,input,5,FALSE)*VLOOKUP(AP$1,CS_RATE,8,FALSE))/((1+Discount_Rate)^(AP$1-1)),IF(VLOOKUP($A127,input,2,FALSE)="C",VLOOKUP($A127,input,5,FALSE)*VLOOKUP(AP$1,CS_RATE,6,FALSE)/((1+Discount_Rate)^(AP$1-1)),0)))</f>
        <v>0</v>
      </c>
      <c r="AQ127" s="176">
        <f t="shared" si="719"/>
        <v>0</v>
      </c>
      <c r="AR127" s="176">
        <f t="shared" si="719"/>
        <v>0</v>
      </c>
      <c r="AS127" s="176">
        <f t="shared" si="719"/>
        <v>0</v>
      </c>
      <c r="AT127" s="176">
        <f t="shared" si="719"/>
        <v>0</v>
      </c>
      <c r="AU127" s="176">
        <f t="shared" si="719"/>
        <v>0</v>
      </c>
      <c r="AV127" s="176">
        <f t="shared" si="719"/>
        <v>0</v>
      </c>
      <c r="AW127" s="176">
        <f t="shared" si="719"/>
        <v>0</v>
      </c>
      <c r="AX127" s="176">
        <f t="shared" si="719"/>
        <v>0</v>
      </c>
      <c r="AY127" s="187"/>
      <c r="AZ127" s="176">
        <f t="shared" si="618"/>
        <v>10.821998687559105</v>
      </c>
      <c r="BA127" s="176">
        <f t="shared" si="618"/>
        <v>10.308145279216909</v>
      </c>
      <c r="BB127" s="176">
        <f t="shared" si="618"/>
        <v>9.8267317002349053</v>
      </c>
      <c r="BC127" s="176">
        <f t="shared" si="618"/>
        <v>9.366485726191824</v>
      </c>
      <c r="BD127" s="176">
        <f t="shared" si="618"/>
        <v>8.9221025081854854</v>
      </c>
      <c r="BE127" s="176">
        <f t="shared" si="618"/>
        <v>8.4971765548831417</v>
      </c>
      <c r="BF127" s="176">
        <f t="shared" si="618"/>
        <v>8.0951203715447004</v>
      </c>
      <c r="BG127" s="176">
        <f t="shared" si="618"/>
        <v>7.7092451964818638</v>
      </c>
      <c r="BH127" s="176">
        <f t="shared" si="618"/>
        <v>7.3414008762320107</v>
      </c>
      <c r="BI127" s="176">
        <f t="shared" si="618"/>
        <v>6.9908306091293317</v>
      </c>
      <c r="BJ127" s="176">
        <f t="shared" si="619"/>
        <v>6.6575618127401039</v>
      </c>
      <c r="BK127" s="176">
        <f t="shared" si="619"/>
        <v>6.3401806979236026</v>
      </c>
      <c r="BL127" s="176">
        <f t="shared" si="619"/>
        <v>6.0384239845177099</v>
      </c>
      <c r="BM127" s="176">
        <f t="shared" si="619"/>
        <v>5.7510291826130686</v>
      </c>
      <c r="BN127" s="176">
        <f t="shared" si="619"/>
        <v>5.4773127465160591</v>
      </c>
      <c r="BO127" s="176">
        <f t="shared" si="619"/>
        <v>5.2166236634389502</v>
      </c>
      <c r="BP127" s="176">
        <f t="shared" si="619"/>
        <v>4.9683419051177289</v>
      </c>
      <c r="BQ127" s="176">
        <f t="shared" si="619"/>
        <v>4.7318769531241527</v>
      </c>
      <c r="BR127" s="176">
        <f t="shared" si="619"/>
        <v>4.5066663943646121</v>
      </c>
      <c r="BS127" s="176">
        <f t="shared" si="619"/>
        <v>4.2921745834252771</v>
      </c>
      <c r="BT127" s="176">
        <f t="shared" si="619"/>
        <v>0</v>
      </c>
      <c r="BU127" s="176">
        <f t="shared" si="619"/>
        <v>0</v>
      </c>
      <c r="BV127" s="176">
        <f t="shared" si="619"/>
        <v>0</v>
      </c>
      <c r="BW127" s="176">
        <f t="shared" si="619"/>
        <v>0</v>
      </c>
      <c r="BX127" s="176">
        <f t="shared" si="619"/>
        <v>0</v>
      </c>
      <c r="BY127" s="176">
        <f t="shared" si="619"/>
        <v>0</v>
      </c>
      <c r="BZ127" s="176">
        <f t="shared" ref="BZ127:CH127" si="720">IF(BZ$1&gt;VLOOKUP($A127,input,7,FALSE),0,IF(VLOOKUP($A127,input,2,FALSE)="R",(VLOOKUP($A127,input,6,FALSE)*VLOOKUP(BZ$1,CS_RATE,9,FALSE))/((1+Discount_Rate)^(BZ$1-1)),IF(VLOOKUP($A127,input,2,FALSE)="C",VLOOKUP($A127,input,6,FALSE)*VLOOKUP(BZ$1,CS_RATE,7,FALSE)/((1+Discount_Rate)^(BZ$1-1)),0)))</f>
        <v>0</v>
      </c>
      <c r="CA127" s="176">
        <f t="shared" si="720"/>
        <v>0</v>
      </c>
      <c r="CB127" s="176">
        <f t="shared" si="720"/>
        <v>0</v>
      </c>
      <c r="CC127" s="176">
        <f t="shared" si="720"/>
        <v>0</v>
      </c>
      <c r="CD127" s="176">
        <f t="shared" si="720"/>
        <v>0</v>
      </c>
      <c r="CE127" s="176">
        <f t="shared" si="720"/>
        <v>0</v>
      </c>
      <c r="CF127" s="176">
        <f t="shared" si="720"/>
        <v>0</v>
      </c>
      <c r="CG127" s="176">
        <f t="shared" si="720"/>
        <v>0</v>
      </c>
      <c r="CH127" s="176">
        <f t="shared" si="720"/>
        <v>0</v>
      </c>
      <c r="CJ127" s="176">
        <v>0</v>
      </c>
      <c r="CK127" s="176">
        <f t="shared" si="621"/>
        <v>6.497348599671402</v>
      </c>
      <c r="CL127" s="176">
        <f t="shared" si="621"/>
        <v>6.1939078003291623</v>
      </c>
      <c r="CM127" s="176">
        <f t="shared" si="621"/>
        <v>5.9038091983059307</v>
      </c>
      <c r="CN127" s="176">
        <f t="shared" si="621"/>
        <v>5.623709083200616</v>
      </c>
      <c r="CO127" s="176">
        <f t="shared" si="621"/>
        <v>5.3558731172854408</v>
      </c>
      <c r="CP127" s="176">
        <f t="shared" si="621"/>
        <v>5.1024522438844677</v>
      </c>
      <c r="CQ127" s="176">
        <f t="shared" si="621"/>
        <v>4.8592304556353856</v>
      </c>
      <c r="CR127" s="176">
        <f t="shared" si="621"/>
        <v>4.6273737331761895</v>
      </c>
      <c r="CS127" s="176">
        <f t="shared" si="621"/>
        <v>4.4064050552668448</v>
      </c>
      <c r="CT127" s="176">
        <f t="shared" si="621"/>
        <v>4.1963417035308641</v>
      </c>
      <c r="CU127" s="176">
        <f t="shared" si="622"/>
        <v>3.9962925495794948</v>
      </c>
      <c r="CV127" s="176">
        <f t="shared" si="622"/>
        <v>3.8060916447433764</v>
      </c>
      <c r="CW127" s="176">
        <f t="shared" si="622"/>
        <v>3.6249432263685613</v>
      </c>
      <c r="CX127" s="176">
        <f t="shared" si="622"/>
        <v>3.4524164473399819</v>
      </c>
      <c r="CY127" s="176">
        <f t="shared" si="622"/>
        <v>3.2881009664264882</v>
      </c>
      <c r="CZ127" s="176">
        <f t="shared" si="622"/>
        <v>3.1316059723168506</v>
      </c>
      <c r="DA127" s="176">
        <f t="shared" si="622"/>
        <v>2.9825592541061092</v>
      </c>
      <c r="DB127" s="176">
        <f t="shared" si="622"/>
        <v>2.8406063160215309</v>
      </c>
      <c r="DC127" s="176">
        <f t="shared" si="622"/>
        <v>2.7054095342825812</v>
      </c>
      <c r="DD127" s="176">
        <f t="shared" si="622"/>
        <v>2.5766473540896038</v>
      </c>
      <c r="DE127" s="176">
        <f t="shared" si="622"/>
        <v>0</v>
      </c>
      <c r="DF127" s="176">
        <f t="shared" si="622"/>
        <v>0</v>
      </c>
      <c r="DG127" s="176">
        <f t="shared" si="622"/>
        <v>0</v>
      </c>
      <c r="DH127" s="176">
        <f t="shared" si="622"/>
        <v>0</v>
      </c>
      <c r="DI127" s="176">
        <f t="shared" si="622"/>
        <v>0</v>
      </c>
      <c r="DJ127" s="176">
        <f t="shared" si="622"/>
        <v>0</v>
      </c>
      <c r="DK127" s="176">
        <f t="shared" ref="DK127:DS127" si="721">IF(DK$1-1&gt;VLOOKUP($A127,input,7,FALSE),0,IF(VLOOKUP($A127,input,2,FALSE)="R",(VLOOKUP($A127,input,19,FALSE)*VLOOKUP(DK$1,CS_RATE,8,FALSE))/((1+Discount_Rate)^(DK$1-1)),IF(VLOOKUP($A127,input,2,FALSE)="C",VLOOKUP($A127,input,19,FALSE)*VLOOKUP(DK$1,CS_RATE,6,FALSE)/((1+Discount_Rate)^(DK$1-1)),0)))</f>
        <v>0</v>
      </c>
      <c r="DL127" s="176">
        <f t="shared" si="721"/>
        <v>0</v>
      </c>
      <c r="DM127" s="176">
        <f t="shared" si="721"/>
        <v>0</v>
      </c>
      <c r="DN127" s="176">
        <f t="shared" si="721"/>
        <v>0</v>
      </c>
      <c r="DO127" s="176">
        <f t="shared" si="721"/>
        <v>0</v>
      </c>
      <c r="DP127" s="176">
        <f t="shared" si="721"/>
        <v>0</v>
      </c>
      <c r="DQ127" s="176">
        <f t="shared" si="721"/>
        <v>0</v>
      </c>
      <c r="DR127" s="176">
        <f t="shared" si="721"/>
        <v>0</v>
      </c>
      <c r="DS127" s="176">
        <f t="shared" si="721"/>
        <v>0</v>
      </c>
      <c r="DT127" s="187"/>
      <c r="DU127" s="176">
        <v>0</v>
      </c>
      <c r="DV127" s="176">
        <f t="shared" si="624"/>
        <v>10.308145279216909</v>
      </c>
      <c r="DW127" s="176">
        <f t="shared" si="624"/>
        <v>9.8267317002349053</v>
      </c>
      <c r="DX127" s="176">
        <f t="shared" si="624"/>
        <v>9.366485726191824</v>
      </c>
      <c r="DY127" s="176">
        <f t="shared" si="624"/>
        <v>8.9221025081854854</v>
      </c>
      <c r="DZ127" s="176">
        <f t="shared" si="624"/>
        <v>8.4971765548831417</v>
      </c>
      <c r="EA127" s="176">
        <f t="shared" si="624"/>
        <v>8.0951203715447004</v>
      </c>
      <c r="EB127" s="176">
        <f t="shared" si="624"/>
        <v>7.7092451964818638</v>
      </c>
      <c r="EC127" s="176">
        <f t="shared" si="624"/>
        <v>7.3414008762320107</v>
      </c>
      <c r="ED127" s="176">
        <f t="shared" si="624"/>
        <v>6.9908306091293317</v>
      </c>
      <c r="EE127" s="176">
        <f t="shared" si="624"/>
        <v>6.6575618127401039</v>
      </c>
      <c r="EF127" s="176">
        <f t="shared" si="625"/>
        <v>6.3401806979236026</v>
      </c>
      <c r="EG127" s="176">
        <f t="shared" si="625"/>
        <v>6.0384239845177099</v>
      </c>
      <c r="EH127" s="176">
        <f t="shared" si="625"/>
        <v>5.7510291826130686</v>
      </c>
      <c r="EI127" s="176">
        <f t="shared" si="625"/>
        <v>5.4773127465160591</v>
      </c>
      <c r="EJ127" s="176">
        <f t="shared" si="625"/>
        <v>5.2166236634389502</v>
      </c>
      <c r="EK127" s="176">
        <f t="shared" si="625"/>
        <v>4.9683419051177289</v>
      </c>
      <c r="EL127" s="176">
        <f t="shared" si="625"/>
        <v>4.7318769531241527</v>
      </c>
      <c r="EM127" s="176">
        <f t="shared" si="625"/>
        <v>4.5066663943646121</v>
      </c>
      <c r="EN127" s="176">
        <f t="shared" si="625"/>
        <v>4.2921745834252771</v>
      </c>
      <c r="EO127" s="176">
        <f t="shared" si="625"/>
        <v>4.0878913685820644</v>
      </c>
      <c r="EP127" s="176">
        <f t="shared" si="625"/>
        <v>0</v>
      </c>
      <c r="EQ127" s="176">
        <f t="shared" si="625"/>
        <v>0</v>
      </c>
      <c r="ER127" s="176">
        <f t="shared" si="625"/>
        <v>0</v>
      </c>
      <c r="ES127" s="176">
        <f t="shared" si="625"/>
        <v>0</v>
      </c>
      <c r="ET127" s="176">
        <f t="shared" si="625"/>
        <v>0</v>
      </c>
      <c r="EU127" s="176">
        <f t="shared" si="625"/>
        <v>0</v>
      </c>
      <c r="EV127" s="176">
        <f t="shared" ref="EV127:FD127" si="722">IF(EV$1-1&gt;VLOOKUP($A127,input,7,FALSE),0,IF(VLOOKUP($A127,input,2,FALSE)="R",(VLOOKUP($A127,input,20,FALSE)*VLOOKUP(EV$1,CS_RATE,9,FALSE))/((1+Discount_Rate)^(EV$1-1)),IF(VLOOKUP($A127,input,2,FALSE)="C",VLOOKUP($A127,input,20,FALSE)*VLOOKUP(EV$1,CS_RATE,7,FALSE)/((1+Discount_Rate)^(EV$1-1)),0)))</f>
        <v>0</v>
      </c>
      <c r="EW127" s="176">
        <f t="shared" si="722"/>
        <v>0</v>
      </c>
      <c r="EX127" s="176">
        <f t="shared" si="722"/>
        <v>0</v>
      </c>
      <c r="EY127" s="176">
        <f t="shared" si="722"/>
        <v>0</v>
      </c>
      <c r="EZ127" s="176">
        <f t="shared" si="722"/>
        <v>0</v>
      </c>
      <c r="FA127" s="176">
        <f t="shared" si="722"/>
        <v>0</v>
      </c>
      <c r="FB127" s="176">
        <f t="shared" si="722"/>
        <v>0</v>
      </c>
      <c r="FC127" s="176">
        <f t="shared" si="722"/>
        <v>0</v>
      </c>
      <c r="FD127" s="176">
        <f t="shared" si="722"/>
        <v>0</v>
      </c>
      <c r="FF127" s="176">
        <v>0</v>
      </c>
      <c r="FG127" s="176">
        <v>0</v>
      </c>
      <c r="FH127" s="176">
        <f t="shared" si="627"/>
        <v>6.1939078003291623</v>
      </c>
      <c r="FI127" s="176">
        <f t="shared" si="627"/>
        <v>5.9038091983059307</v>
      </c>
      <c r="FJ127" s="176">
        <f t="shared" si="627"/>
        <v>5.623709083200616</v>
      </c>
      <c r="FK127" s="176">
        <f t="shared" si="627"/>
        <v>5.3558731172854408</v>
      </c>
      <c r="FL127" s="176">
        <f t="shared" si="627"/>
        <v>5.1024522438844677</v>
      </c>
      <c r="FM127" s="176">
        <f t="shared" si="627"/>
        <v>4.8592304556353856</v>
      </c>
      <c r="FN127" s="176">
        <f t="shared" si="627"/>
        <v>4.6273737331761895</v>
      </c>
      <c r="FO127" s="176">
        <f t="shared" si="627"/>
        <v>4.4064050552668448</v>
      </c>
      <c r="FP127" s="176">
        <f t="shared" si="627"/>
        <v>4.1963417035308641</v>
      </c>
      <c r="FQ127" s="176">
        <f t="shared" si="627"/>
        <v>3.9962925495794948</v>
      </c>
      <c r="FR127" s="176">
        <f t="shared" si="628"/>
        <v>3.8060916447433764</v>
      </c>
      <c r="FS127" s="176">
        <f t="shared" si="628"/>
        <v>3.6249432263685613</v>
      </c>
      <c r="FT127" s="176">
        <f t="shared" si="628"/>
        <v>3.4524164473399819</v>
      </c>
      <c r="FU127" s="176">
        <f t="shared" si="628"/>
        <v>3.2881009664264882</v>
      </c>
      <c r="FV127" s="176">
        <f t="shared" si="628"/>
        <v>3.1316059723168506</v>
      </c>
      <c r="FW127" s="176">
        <f t="shared" si="628"/>
        <v>2.9825592541061092</v>
      </c>
      <c r="FX127" s="176">
        <f t="shared" si="628"/>
        <v>2.8406063160215309</v>
      </c>
      <c r="FY127" s="176">
        <f t="shared" si="628"/>
        <v>2.7054095342825812</v>
      </c>
      <c r="FZ127" s="176">
        <f t="shared" si="628"/>
        <v>2.5766473540896038</v>
      </c>
      <c r="GA127" s="176">
        <f t="shared" si="628"/>
        <v>2.4540135248312818</v>
      </c>
      <c r="GB127" s="176">
        <f t="shared" si="628"/>
        <v>0</v>
      </c>
      <c r="GC127" s="176">
        <f t="shared" si="628"/>
        <v>0</v>
      </c>
      <c r="GD127" s="176">
        <f t="shared" si="628"/>
        <v>0</v>
      </c>
      <c r="GE127" s="176">
        <f t="shared" si="628"/>
        <v>0</v>
      </c>
      <c r="GF127" s="176">
        <f t="shared" si="628"/>
        <v>0</v>
      </c>
      <c r="GG127" s="176">
        <f t="shared" si="628"/>
        <v>0</v>
      </c>
      <c r="GH127" s="176">
        <f t="shared" ref="GH127:GP127" si="723">IF(GH$1-2&gt;VLOOKUP($A127,input,7,FALSE),0,IF(VLOOKUP($A127,input,2,FALSE)="R",(VLOOKUP($A127,input,33,FALSE)*VLOOKUP(GH$1,CS_RATE,8,FALSE))/((1+Discount_Rate)^(GH$1-1)),IF(VLOOKUP($A127,input,2,FALSE)="C",VLOOKUP($A127,input,33,FALSE)*VLOOKUP(GH$1,CS_RATE,6,FALSE)/((1+Discount_Rate)^(GH$1-1)),0)))</f>
        <v>0</v>
      </c>
      <c r="GI127" s="176">
        <f t="shared" si="723"/>
        <v>0</v>
      </c>
      <c r="GJ127" s="176">
        <f t="shared" si="723"/>
        <v>0</v>
      </c>
      <c r="GK127" s="176">
        <f t="shared" si="723"/>
        <v>0</v>
      </c>
      <c r="GL127" s="176">
        <f t="shared" si="723"/>
        <v>0</v>
      </c>
      <c r="GM127" s="176">
        <f t="shared" si="723"/>
        <v>0</v>
      </c>
      <c r="GN127" s="176">
        <f t="shared" si="723"/>
        <v>0</v>
      </c>
      <c r="GO127" s="176">
        <f t="shared" si="723"/>
        <v>0</v>
      </c>
      <c r="GP127" s="176">
        <f t="shared" si="723"/>
        <v>0</v>
      </c>
      <c r="GQ127" s="187"/>
      <c r="GR127" s="176">
        <v>0</v>
      </c>
      <c r="GS127" s="176">
        <v>0</v>
      </c>
      <c r="GT127" s="176">
        <f t="shared" si="630"/>
        <v>9.8267317002349053</v>
      </c>
      <c r="GU127" s="176">
        <f t="shared" si="630"/>
        <v>9.366485726191824</v>
      </c>
      <c r="GV127" s="176">
        <f t="shared" si="630"/>
        <v>8.9221025081854854</v>
      </c>
      <c r="GW127" s="176">
        <f t="shared" si="630"/>
        <v>8.4971765548831417</v>
      </c>
      <c r="GX127" s="176">
        <f t="shared" si="630"/>
        <v>8.0951203715447004</v>
      </c>
      <c r="GY127" s="176">
        <f t="shared" si="630"/>
        <v>7.7092451964818638</v>
      </c>
      <c r="GZ127" s="176">
        <f t="shared" si="630"/>
        <v>7.3414008762320107</v>
      </c>
      <c r="HA127" s="176">
        <f t="shared" si="630"/>
        <v>6.9908306091293317</v>
      </c>
      <c r="HB127" s="176">
        <f t="shared" si="630"/>
        <v>6.6575618127401039</v>
      </c>
      <c r="HC127" s="176">
        <f t="shared" si="630"/>
        <v>6.3401806979236026</v>
      </c>
      <c r="HD127" s="176">
        <f t="shared" si="631"/>
        <v>6.0384239845177099</v>
      </c>
      <c r="HE127" s="176">
        <f t="shared" si="631"/>
        <v>5.7510291826130686</v>
      </c>
      <c r="HF127" s="176">
        <f t="shared" si="631"/>
        <v>5.4773127465160591</v>
      </c>
      <c r="HG127" s="176">
        <f t="shared" si="631"/>
        <v>5.2166236634389502</v>
      </c>
      <c r="HH127" s="176">
        <f t="shared" si="631"/>
        <v>4.9683419051177289</v>
      </c>
      <c r="HI127" s="176">
        <f t="shared" si="631"/>
        <v>4.7318769531241527</v>
      </c>
      <c r="HJ127" s="176">
        <f t="shared" si="631"/>
        <v>4.5066663943646121</v>
      </c>
      <c r="HK127" s="176">
        <f t="shared" si="631"/>
        <v>4.2921745834252771</v>
      </c>
      <c r="HL127" s="176">
        <f t="shared" si="631"/>
        <v>4.0878913685820644</v>
      </c>
      <c r="HM127" s="176">
        <f t="shared" si="631"/>
        <v>3.8933308784453033</v>
      </c>
      <c r="HN127" s="176">
        <f t="shared" si="631"/>
        <v>0</v>
      </c>
      <c r="HO127" s="176">
        <f t="shared" si="631"/>
        <v>0</v>
      </c>
      <c r="HP127" s="176">
        <f t="shared" si="631"/>
        <v>0</v>
      </c>
      <c r="HQ127" s="176">
        <f t="shared" si="631"/>
        <v>0</v>
      </c>
      <c r="HR127" s="176">
        <f t="shared" si="631"/>
        <v>0</v>
      </c>
      <c r="HS127" s="176">
        <f t="shared" si="631"/>
        <v>0</v>
      </c>
      <c r="HT127" s="176">
        <f t="shared" ref="HT127:IB127" si="724">IF(HT$1-2&gt;VLOOKUP($A127,input,7,FALSE),0,IF(VLOOKUP($A127,input,2,FALSE)="R",(VLOOKUP($A127,input,34,FALSE)*VLOOKUP(HT$1,CS_RATE,9,FALSE))/((1+Discount_Rate)^(HT$1-1)),IF(VLOOKUP($A127,input,2,FALSE)="C",VLOOKUP($A127,input,34,FALSE)*VLOOKUP(HT$1,CS_RATE,7,FALSE)/((1+Discount_Rate)^(HT$1-1)),0)))</f>
        <v>0</v>
      </c>
      <c r="HU127" s="176">
        <f t="shared" si="724"/>
        <v>0</v>
      </c>
      <c r="HV127" s="176">
        <f t="shared" si="724"/>
        <v>0</v>
      </c>
      <c r="HW127" s="176">
        <f t="shared" si="724"/>
        <v>0</v>
      </c>
      <c r="HX127" s="176">
        <f t="shared" si="724"/>
        <v>0</v>
      </c>
      <c r="HY127" s="176">
        <f t="shared" si="724"/>
        <v>0</v>
      </c>
      <c r="HZ127" s="176">
        <f t="shared" si="724"/>
        <v>0</v>
      </c>
      <c r="IA127" s="176">
        <f t="shared" si="724"/>
        <v>0</v>
      </c>
      <c r="IB127" s="176">
        <f t="shared" si="724"/>
        <v>0</v>
      </c>
      <c r="IC127" s="176"/>
      <c r="ID127" s="176"/>
    </row>
    <row r="128" spans="1:238" s="144" customFormat="1">
      <c r="A128" s="185" t="s">
        <v>241</v>
      </c>
      <c r="B128" s="226">
        <f t="shared" si="664"/>
        <v>0</v>
      </c>
      <c r="C128" s="329">
        <f t="shared" si="665"/>
        <v>154979.9832997027</v>
      </c>
      <c r="D128" s="331">
        <f t="shared" si="225"/>
        <v>154979.9832997027</v>
      </c>
      <c r="E128" s="227">
        <f t="shared" si="650"/>
        <v>0</v>
      </c>
      <c r="F128" s="228">
        <f t="shared" si="644"/>
        <v>0</v>
      </c>
      <c r="G128" s="227">
        <f t="shared" si="645"/>
        <v>0</v>
      </c>
      <c r="H128" s="228">
        <f t="shared" si="646"/>
        <v>0</v>
      </c>
      <c r="I128" s="227">
        <f t="shared" si="226"/>
        <v>0</v>
      </c>
      <c r="J128" s="176">
        <f t="shared" si="227"/>
        <v>154979.9832997027</v>
      </c>
      <c r="K128" s="228">
        <f t="shared" si="228"/>
        <v>154979.9832997027</v>
      </c>
      <c r="L128" s="227">
        <f t="shared" si="651"/>
        <v>0</v>
      </c>
      <c r="M128" s="176">
        <f t="shared" si="652"/>
        <v>123983.98663976217</v>
      </c>
      <c r="N128" s="228">
        <f t="shared" si="229"/>
        <v>123983.98663976217</v>
      </c>
      <c r="O128" s="330"/>
      <c r="P128" s="176">
        <f t="shared" si="615"/>
        <v>0</v>
      </c>
      <c r="Q128" s="176">
        <f t="shared" si="615"/>
        <v>0</v>
      </c>
      <c r="R128" s="176">
        <f t="shared" si="615"/>
        <v>0</v>
      </c>
      <c r="S128" s="176">
        <f t="shared" si="615"/>
        <v>0</v>
      </c>
      <c r="T128" s="176">
        <f t="shared" si="615"/>
        <v>0</v>
      </c>
      <c r="U128" s="176">
        <f t="shared" si="615"/>
        <v>0</v>
      </c>
      <c r="V128" s="176">
        <f t="shared" si="615"/>
        <v>0</v>
      </c>
      <c r="W128" s="176">
        <f t="shared" si="615"/>
        <v>0</v>
      </c>
      <c r="X128" s="176">
        <f t="shared" si="615"/>
        <v>0</v>
      </c>
      <c r="Y128" s="176">
        <f t="shared" si="615"/>
        <v>0</v>
      </c>
      <c r="Z128" s="176">
        <f t="shared" si="616"/>
        <v>0</v>
      </c>
      <c r="AA128" s="176">
        <f t="shared" si="616"/>
        <v>0</v>
      </c>
      <c r="AB128" s="176">
        <f t="shared" si="616"/>
        <v>0</v>
      </c>
      <c r="AC128" s="176">
        <f t="shared" si="616"/>
        <v>0</v>
      </c>
      <c r="AD128" s="176">
        <f t="shared" si="616"/>
        <v>0</v>
      </c>
      <c r="AE128" s="176">
        <f t="shared" si="616"/>
        <v>0</v>
      </c>
      <c r="AF128" s="176">
        <f t="shared" si="616"/>
        <v>0</v>
      </c>
      <c r="AG128" s="176">
        <f t="shared" si="616"/>
        <v>0</v>
      </c>
      <c r="AH128" s="176">
        <f t="shared" si="616"/>
        <v>0</v>
      </c>
      <c r="AI128" s="176">
        <f t="shared" si="616"/>
        <v>0</v>
      </c>
      <c r="AJ128" s="176">
        <f t="shared" si="617"/>
        <v>0</v>
      </c>
      <c r="AK128" s="176">
        <f t="shared" si="617"/>
        <v>0</v>
      </c>
      <c r="AL128" s="176">
        <f t="shared" si="617"/>
        <v>0</v>
      </c>
      <c r="AM128" s="176">
        <f t="shared" si="617"/>
        <v>0</v>
      </c>
      <c r="AN128" s="176">
        <f t="shared" si="617"/>
        <v>0</v>
      </c>
      <c r="AO128" s="176">
        <f t="shared" si="617"/>
        <v>0</v>
      </c>
      <c r="AP128" s="176">
        <f t="shared" si="617"/>
        <v>0</v>
      </c>
      <c r="AQ128" s="176">
        <f t="shared" si="617"/>
        <v>0</v>
      </c>
      <c r="AR128" s="176">
        <f t="shared" si="617"/>
        <v>0</v>
      </c>
      <c r="AS128" s="176">
        <f t="shared" si="617"/>
        <v>0</v>
      </c>
      <c r="AT128" s="176">
        <f t="shared" si="617"/>
        <v>0</v>
      </c>
      <c r="AU128" s="176">
        <f t="shared" si="617"/>
        <v>0</v>
      </c>
      <c r="AV128" s="176">
        <f t="shared" si="617"/>
        <v>0</v>
      </c>
      <c r="AW128" s="176">
        <f t="shared" si="617"/>
        <v>0</v>
      </c>
      <c r="AX128" s="176">
        <f t="shared" si="617"/>
        <v>0</v>
      </c>
      <c r="AY128" s="187"/>
      <c r="AZ128" s="176">
        <f t="shared" si="618"/>
        <v>1.0301112256476879E-2</v>
      </c>
      <c r="BA128" s="176">
        <f t="shared" si="618"/>
        <v>9.8119917348867859E-3</v>
      </c>
      <c r="BB128" s="176">
        <f t="shared" si="618"/>
        <v>9.3537496428241756E-3</v>
      </c>
      <c r="BC128" s="176">
        <f t="shared" si="618"/>
        <v>8.9156563126466717E-3</v>
      </c>
      <c r="BD128" s="176">
        <f t="shared" si="618"/>
        <v>8.4926622294150649E-3</v>
      </c>
      <c r="BE128" s="176">
        <f t="shared" si="618"/>
        <v>8.0881888902443709E-3</v>
      </c>
      <c r="BF128" s="176">
        <f t="shared" si="618"/>
        <v>7.7054845490637409E-3</v>
      </c>
      <c r="BG128" s="176">
        <f t="shared" si="618"/>
        <v>7.3381823888925791E-3</v>
      </c>
      <c r="BH128" s="176">
        <f t="shared" si="618"/>
        <v>6.9880432191145219E-3</v>
      </c>
      <c r="BI128" s="176">
        <f t="shared" si="618"/>
        <v>6.6543466645807214E-3</v>
      </c>
      <c r="BJ128" s="176">
        <f t="shared" si="619"/>
        <v>6.3371188231901143E-3</v>
      </c>
      <c r="BK128" s="176">
        <f t="shared" si="619"/>
        <v>6.0350139545609005E-3</v>
      </c>
      <c r="BL128" s="176">
        <f t="shared" si="619"/>
        <v>5.7477814507801471E-3</v>
      </c>
      <c r="BM128" s="176">
        <f t="shared" si="619"/>
        <v>5.4742195883349968E-3</v>
      </c>
      <c r="BN128" s="176">
        <f t="shared" si="619"/>
        <v>5.2136777220788653E-3</v>
      </c>
      <c r="BO128" s="176">
        <f t="shared" si="619"/>
        <v>4.9655361738912421E-3</v>
      </c>
      <c r="BP128" s="176">
        <f t="shared" si="619"/>
        <v>4.7292047588225515E-3</v>
      </c>
      <c r="BQ128" s="176">
        <f t="shared" si="619"/>
        <v>4.5041213813861378E-3</v>
      </c>
      <c r="BR128" s="176">
        <f t="shared" si="619"/>
        <v>4.2897506986588445E-3</v>
      </c>
      <c r="BS128" s="176">
        <f t="shared" si="619"/>
        <v>4.0855828470104114E-3</v>
      </c>
      <c r="BT128" s="176">
        <f t="shared" si="620"/>
        <v>3.8911322294333589E-3</v>
      </c>
      <c r="BU128" s="176">
        <f t="shared" si="620"/>
        <v>3.7059363605891002E-3</v>
      </c>
      <c r="BV128" s="176">
        <f t="shared" si="620"/>
        <v>3.5295547668233265E-3</v>
      </c>
      <c r="BW128" s="176">
        <f t="shared" si="620"/>
        <v>3.3615679385344236E-3</v>
      </c>
      <c r="BX128" s="176">
        <f t="shared" si="620"/>
        <v>3.2015763324032337E-3</v>
      </c>
      <c r="BY128" s="176">
        <f t="shared" si="620"/>
        <v>3.0491994211110231E-3</v>
      </c>
      <c r="BZ128" s="176">
        <f t="shared" si="620"/>
        <v>2.9040747882855028E-3</v>
      </c>
      <c r="CA128" s="176">
        <f t="shared" si="620"/>
        <v>2.7658572665222913E-3</v>
      </c>
      <c r="CB128" s="176">
        <f t="shared" si="620"/>
        <v>2.6342181164316783E-3</v>
      </c>
      <c r="CC128" s="176">
        <f t="shared" si="620"/>
        <v>2.5088442447581132E-3</v>
      </c>
      <c r="CD128" s="176">
        <f t="shared" si="620"/>
        <v>2.389437459712786E-3</v>
      </c>
      <c r="CE128" s="176">
        <f t="shared" si="620"/>
        <v>2.2757137617481532E-3</v>
      </c>
      <c r="CF128" s="176">
        <f t="shared" si="620"/>
        <v>2.1674026680875928E-3</v>
      </c>
      <c r="CG128" s="176">
        <f t="shared" si="620"/>
        <v>2.0642465694036124E-3</v>
      </c>
      <c r="CH128" s="176">
        <f t="shared" si="620"/>
        <v>1.9660001171145441E-3</v>
      </c>
      <c r="CJ128" s="176">
        <v>0</v>
      </c>
      <c r="CK128" s="176">
        <f t="shared" si="621"/>
        <v>0</v>
      </c>
      <c r="CL128" s="176">
        <f t="shared" si="621"/>
        <v>0</v>
      </c>
      <c r="CM128" s="176">
        <f t="shared" si="621"/>
        <v>0</v>
      </c>
      <c r="CN128" s="176">
        <f t="shared" si="621"/>
        <v>0</v>
      </c>
      <c r="CO128" s="176">
        <f t="shared" si="621"/>
        <v>0</v>
      </c>
      <c r="CP128" s="176">
        <f t="shared" si="621"/>
        <v>0</v>
      </c>
      <c r="CQ128" s="176">
        <f t="shared" si="621"/>
        <v>0</v>
      </c>
      <c r="CR128" s="176">
        <f t="shared" si="621"/>
        <v>0</v>
      </c>
      <c r="CS128" s="176">
        <f t="shared" si="621"/>
        <v>0</v>
      </c>
      <c r="CT128" s="176">
        <f t="shared" si="621"/>
        <v>0</v>
      </c>
      <c r="CU128" s="176">
        <f t="shared" si="622"/>
        <v>0</v>
      </c>
      <c r="CV128" s="176">
        <f t="shared" si="622"/>
        <v>0</v>
      </c>
      <c r="CW128" s="176">
        <f t="shared" si="622"/>
        <v>0</v>
      </c>
      <c r="CX128" s="176">
        <f t="shared" si="622"/>
        <v>0</v>
      </c>
      <c r="CY128" s="176">
        <f t="shared" si="622"/>
        <v>0</v>
      </c>
      <c r="CZ128" s="176">
        <f t="shared" si="622"/>
        <v>0</v>
      </c>
      <c r="DA128" s="176">
        <f t="shared" si="622"/>
        <v>0</v>
      </c>
      <c r="DB128" s="176">
        <f t="shared" si="622"/>
        <v>0</v>
      </c>
      <c r="DC128" s="176">
        <f t="shared" si="622"/>
        <v>0</v>
      </c>
      <c r="DD128" s="176">
        <f t="shared" si="622"/>
        <v>0</v>
      </c>
      <c r="DE128" s="176">
        <f t="shared" si="623"/>
        <v>0</v>
      </c>
      <c r="DF128" s="176">
        <f t="shared" si="623"/>
        <v>0</v>
      </c>
      <c r="DG128" s="176">
        <f t="shared" si="623"/>
        <v>0</v>
      </c>
      <c r="DH128" s="176">
        <f t="shared" si="623"/>
        <v>0</v>
      </c>
      <c r="DI128" s="176">
        <f t="shared" si="623"/>
        <v>0</v>
      </c>
      <c r="DJ128" s="176">
        <f t="shared" si="623"/>
        <v>0</v>
      </c>
      <c r="DK128" s="176">
        <f t="shared" si="623"/>
        <v>0</v>
      </c>
      <c r="DL128" s="176">
        <f t="shared" si="623"/>
        <v>0</v>
      </c>
      <c r="DM128" s="176">
        <f t="shared" si="623"/>
        <v>0</v>
      </c>
      <c r="DN128" s="176">
        <f t="shared" si="623"/>
        <v>0</v>
      </c>
      <c r="DO128" s="176">
        <f t="shared" si="623"/>
        <v>0</v>
      </c>
      <c r="DP128" s="176">
        <f t="shared" si="623"/>
        <v>0</v>
      </c>
      <c r="DQ128" s="176">
        <f t="shared" si="623"/>
        <v>0</v>
      </c>
      <c r="DR128" s="176">
        <f t="shared" si="623"/>
        <v>0</v>
      </c>
      <c r="DS128" s="176">
        <f t="shared" si="623"/>
        <v>0</v>
      </c>
      <c r="DT128" s="187"/>
      <c r="DU128" s="176">
        <v>0</v>
      </c>
      <c r="DV128" s="176">
        <f t="shared" si="624"/>
        <v>9.8119917348867859E-3</v>
      </c>
      <c r="DW128" s="176">
        <f t="shared" si="624"/>
        <v>9.3537496428241756E-3</v>
      </c>
      <c r="DX128" s="176">
        <f t="shared" si="624"/>
        <v>8.9156563126466717E-3</v>
      </c>
      <c r="DY128" s="176">
        <f t="shared" si="624"/>
        <v>8.4926622294150649E-3</v>
      </c>
      <c r="DZ128" s="176">
        <f t="shared" si="624"/>
        <v>8.0881888902443709E-3</v>
      </c>
      <c r="EA128" s="176">
        <f t="shared" si="624"/>
        <v>7.7054845490637409E-3</v>
      </c>
      <c r="EB128" s="176">
        <f t="shared" si="624"/>
        <v>7.3381823888925791E-3</v>
      </c>
      <c r="EC128" s="176">
        <f t="shared" si="624"/>
        <v>6.9880432191145219E-3</v>
      </c>
      <c r="ED128" s="176">
        <f t="shared" si="624"/>
        <v>6.6543466645807214E-3</v>
      </c>
      <c r="EE128" s="176">
        <f t="shared" si="624"/>
        <v>6.3371188231901143E-3</v>
      </c>
      <c r="EF128" s="176">
        <f t="shared" si="625"/>
        <v>6.0350139545609005E-3</v>
      </c>
      <c r="EG128" s="176">
        <f t="shared" si="625"/>
        <v>5.7477814507801471E-3</v>
      </c>
      <c r="EH128" s="176">
        <f t="shared" si="625"/>
        <v>5.4742195883349968E-3</v>
      </c>
      <c r="EI128" s="176">
        <f t="shared" si="625"/>
        <v>5.2136777220788653E-3</v>
      </c>
      <c r="EJ128" s="176">
        <f t="shared" si="625"/>
        <v>4.9655361738912421E-3</v>
      </c>
      <c r="EK128" s="176">
        <f t="shared" si="625"/>
        <v>4.7292047588225515E-3</v>
      </c>
      <c r="EL128" s="176">
        <f t="shared" si="625"/>
        <v>4.5041213813861378E-3</v>
      </c>
      <c r="EM128" s="176">
        <f t="shared" si="625"/>
        <v>4.2897506986588445E-3</v>
      </c>
      <c r="EN128" s="176">
        <f t="shared" si="625"/>
        <v>4.0855828470104114E-3</v>
      </c>
      <c r="EO128" s="176">
        <f t="shared" si="625"/>
        <v>3.8911322294333589E-3</v>
      </c>
      <c r="EP128" s="176">
        <f t="shared" si="626"/>
        <v>3.7059363605891002E-3</v>
      </c>
      <c r="EQ128" s="176">
        <f t="shared" si="626"/>
        <v>3.5295547668233265E-3</v>
      </c>
      <c r="ER128" s="176">
        <f t="shared" si="626"/>
        <v>3.3615679385344236E-3</v>
      </c>
      <c r="ES128" s="176">
        <f t="shared" si="626"/>
        <v>3.2015763324032337E-3</v>
      </c>
      <c r="ET128" s="176">
        <f t="shared" si="626"/>
        <v>3.0491994211110231E-3</v>
      </c>
      <c r="EU128" s="176">
        <f t="shared" si="626"/>
        <v>2.9040747882855028E-3</v>
      </c>
      <c r="EV128" s="176">
        <f t="shared" si="626"/>
        <v>2.7658572665222913E-3</v>
      </c>
      <c r="EW128" s="176">
        <f t="shared" si="626"/>
        <v>2.6342181164316783E-3</v>
      </c>
      <c r="EX128" s="176">
        <f t="shared" si="626"/>
        <v>2.5088442447581132E-3</v>
      </c>
      <c r="EY128" s="176">
        <f t="shared" si="626"/>
        <v>2.389437459712786E-3</v>
      </c>
      <c r="EZ128" s="176">
        <f t="shared" si="626"/>
        <v>2.2757137617481532E-3</v>
      </c>
      <c r="FA128" s="176">
        <f t="shared" si="626"/>
        <v>2.1674026680875928E-3</v>
      </c>
      <c r="FB128" s="176">
        <f t="shared" si="626"/>
        <v>2.0642465694036124E-3</v>
      </c>
      <c r="FC128" s="176">
        <f t="shared" si="626"/>
        <v>1.9660001171145441E-3</v>
      </c>
      <c r="FD128" s="176">
        <f t="shared" si="626"/>
        <v>1.8724296398424411E-3</v>
      </c>
      <c r="FF128" s="176">
        <v>0</v>
      </c>
      <c r="FG128" s="176">
        <v>0</v>
      </c>
      <c r="FH128" s="176">
        <f t="shared" si="627"/>
        <v>0</v>
      </c>
      <c r="FI128" s="176">
        <f t="shared" si="627"/>
        <v>0</v>
      </c>
      <c r="FJ128" s="176">
        <f t="shared" si="627"/>
        <v>0</v>
      </c>
      <c r="FK128" s="176">
        <f t="shared" si="627"/>
        <v>0</v>
      </c>
      <c r="FL128" s="176">
        <f t="shared" si="627"/>
        <v>0</v>
      </c>
      <c r="FM128" s="176">
        <f t="shared" si="627"/>
        <v>0</v>
      </c>
      <c r="FN128" s="176">
        <f t="shared" si="627"/>
        <v>0</v>
      </c>
      <c r="FO128" s="176">
        <f t="shared" si="627"/>
        <v>0</v>
      </c>
      <c r="FP128" s="176">
        <f t="shared" si="627"/>
        <v>0</v>
      </c>
      <c r="FQ128" s="176">
        <f t="shared" si="627"/>
        <v>0</v>
      </c>
      <c r="FR128" s="176">
        <f t="shared" si="628"/>
        <v>0</v>
      </c>
      <c r="FS128" s="176">
        <f t="shared" si="628"/>
        <v>0</v>
      </c>
      <c r="FT128" s="176">
        <f t="shared" si="628"/>
        <v>0</v>
      </c>
      <c r="FU128" s="176">
        <f t="shared" si="628"/>
        <v>0</v>
      </c>
      <c r="FV128" s="176">
        <f t="shared" si="628"/>
        <v>0</v>
      </c>
      <c r="FW128" s="176">
        <f t="shared" si="628"/>
        <v>0</v>
      </c>
      <c r="FX128" s="176">
        <f t="shared" si="628"/>
        <v>0</v>
      </c>
      <c r="FY128" s="176">
        <f t="shared" si="628"/>
        <v>0</v>
      </c>
      <c r="FZ128" s="176">
        <f t="shared" si="628"/>
        <v>0</v>
      </c>
      <c r="GA128" s="176">
        <f t="shared" si="628"/>
        <v>0</v>
      </c>
      <c r="GB128" s="176">
        <f t="shared" si="629"/>
        <v>0</v>
      </c>
      <c r="GC128" s="176">
        <f t="shared" si="629"/>
        <v>0</v>
      </c>
      <c r="GD128" s="176">
        <f t="shared" si="629"/>
        <v>0</v>
      </c>
      <c r="GE128" s="176">
        <f t="shared" si="629"/>
        <v>0</v>
      </c>
      <c r="GF128" s="176">
        <f t="shared" si="629"/>
        <v>0</v>
      </c>
      <c r="GG128" s="176">
        <f t="shared" si="629"/>
        <v>0</v>
      </c>
      <c r="GH128" s="176">
        <f t="shared" si="629"/>
        <v>0</v>
      </c>
      <c r="GI128" s="176">
        <f t="shared" si="629"/>
        <v>0</v>
      </c>
      <c r="GJ128" s="176">
        <f t="shared" si="629"/>
        <v>0</v>
      </c>
      <c r="GK128" s="176">
        <f t="shared" si="629"/>
        <v>0</v>
      </c>
      <c r="GL128" s="176">
        <f t="shared" si="629"/>
        <v>0</v>
      </c>
      <c r="GM128" s="176">
        <f t="shared" si="629"/>
        <v>0</v>
      </c>
      <c r="GN128" s="176">
        <f t="shared" si="629"/>
        <v>0</v>
      </c>
      <c r="GO128" s="176">
        <f t="shared" si="629"/>
        <v>0</v>
      </c>
      <c r="GP128" s="176">
        <f t="shared" si="629"/>
        <v>0</v>
      </c>
      <c r="GQ128" s="187"/>
      <c r="GR128" s="176">
        <v>0</v>
      </c>
      <c r="GS128" s="176">
        <v>0</v>
      </c>
      <c r="GT128" s="176">
        <f t="shared" si="630"/>
        <v>9.3537496428241756E-3</v>
      </c>
      <c r="GU128" s="176">
        <f t="shared" si="630"/>
        <v>8.9156563126466717E-3</v>
      </c>
      <c r="GV128" s="176">
        <f t="shared" si="630"/>
        <v>8.4926622294150649E-3</v>
      </c>
      <c r="GW128" s="176">
        <f t="shared" si="630"/>
        <v>8.0881888902443709E-3</v>
      </c>
      <c r="GX128" s="176">
        <f t="shared" si="630"/>
        <v>7.7054845490637409E-3</v>
      </c>
      <c r="GY128" s="176">
        <f t="shared" si="630"/>
        <v>7.3381823888925791E-3</v>
      </c>
      <c r="GZ128" s="176">
        <f t="shared" si="630"/>
        <v>6.9880432191145219E-3</v>
      </c>
      <c r="HA128" s="176">
        <f t="shared" si="630"/>
        <v>6.6543466645807214E-3</v>
      </c>
      <c r="HB128" s="176">
        <f t="shared" si="630"/>
        <v>6.3371188231901143E-3</v>
      </c>
      <c r="HC128" s="176">
        <f t="shared" si="630"/>
        <v>6.0350139545609005E-3</v>
      </c>
      <c r="HD128" s="176">
        <f t="shared" si="631"/>
        <v>5.7477814507801471E-3</v>
      </c>
      <c r="HE128" s="176">
        <f t="shared" si="631"/>
        <v>5.4742195883349968E-3</v>
      </c>
      <c r="HF128" s="176">
        <f t="shared" si="631"/>
        <v>5.2136777220788653E-3</v>
      </c>
      <c r="HG128" s="176">
        <f t="shared" si="631"/>
        <v>4.9655361738912421E-3</v>
      </c>
      <c r="HH128" s="176">
        <f t="shared" si="631"/>
        <v>4.7292047588225515E-3</v>
      </c>
      <c r="HI128" s="176">
        <f t="shared" si="631"/>
        <v>4.5041213813861378E-3</v>
      </c>
      <c r="HJ128" s="176">
        <f t="shared" si="631"/>
        <v>4.2897506986588445E-3</v>
      </c>
      <c r="HK128" s="176">
        <f t="shared" si="631"/>
        <v>4.0855828470104114E-3</v>
      </c>
      <c r="HL128" s="176">
        <f t="shared" si="631"/>
        <v>3.8911322294333589E-3</v>
      </c>
      <c r="HM128" s="176">
        <f t="shared" si="631"/>
        <v>3.7059363605891002E-3</v>
      </c>
      <c r="HN128" s="176">
        <f t="shared" si="632"/>
        <v>3.5295547668233265E-3</v>
      </c>
      <c r="HO128" s="176">
        <f t="shared" si="632"/>
        <v>3.3615679385344236E-3</v>
      </c>
      <c r="HP128" s="176">
        <f t="shared" si="632"/>
        <v>3.2015763324032337E-3</v>
      </c>
      <c r="HQ128" s="176">
        <f t="shared" si="632"/>
        <v>3.0491994211110231E-3</v>
      </c>
      <c r="HR128" s="176">
        <f t="shared" si="632"/>
        <v>2.9040747882855028E-3</v>
      </c>
      <c r="HS128" s="176">
        <f t="shared" si="632"/>
        <v>2.7658572665222913E-3</v>
      </c>
      <c r="HT128" s="176">
        <f t="shared" si="632"/>
        <v>2.6342181164316783E-3</v>
      </c>
      <c r="HU128" s="176">
        <f t="shared" si="632"/>
        <v>2.5088442447581132E-3</v>
      </c>
      <c r="HV128" s="176">
        <f t="shared" si="632"/>
        <v>2.389437459712786E-3</v>
      </c>
      <c r="HW128" s="176">
        <f t="shared" si="632"/>
        <v>2.2757137617481532E-3</v>
      </c>
      <c r="HX128" s="176">
        <f t="shared" si="632"/>
        <v>2.1674026680875928E-3</v>
      </c>
      <c r="HY128" s="176">
        <f t="shared" si="632"/>
        <v>2.0642465694036124E-3</v>
      </c>
      <c r="HZ128" s="176">
        <f t="shared" si="632"/>
        <v>1.9660001171145441E-3</v>
      </c>
      <c r="IA128" s="176">
        <f t="shared" si="632"/>
        <v>1.8724296398424411E-3</v>
      </c>
      <c r="IB128" s="176">
        <f t="shared" si="632"/>
        <v>1.7833125876442796E-3</v>
      </c>
      <c r="IC128" s="176"/>
      <c r="ID128" s="176"/>
    </row>
    <row r="129" spans="1:238" s="144" customFormat="1">
      <c r="A129" s="188" t="s">
        <v>161</v>
      </c>
      <c r="B129" s="226">
        <f t="shared" si="664"/>
        <v>0</v>
      </c>
      <c r="C129" s="329">
        <f t="shared" si="665"/>
        <v>1756.7172545454021</v>
      </c>
      <c r="D129" s="226">
        <f>SUM(B129:C129)</f>
        <v>1756.7172545454021</v>
      </c>
      <c r="E129" s="227">
        <f t="shared" si="650"/>
        <v>0</v>
      </c>
      <c r="F129" s="228">
        <f t="shared" si="644"/>
        <v>0</v>
      </c>
      <c r="G129" s="227">
        <f t="shared" si="645"/>
        <v>0</v>
      </c>
      <c r="H129" s="228">
        <f t="shared" si="646"/>
        <v>0</v>
      </c>
      <c r="I129" s="227">
        <f>B129+E129+G129</f>
        <v>0</v>
      </c>
      <c r="J129" s="176">
        <f>C129+F129+H129</f>
        <v>1756.7172545454021</v>
      </c>
      <c r="K129" s="228">
        <f>SUM(I129:J129)</f>
        <v>1756.7172545454021</v>
      </c>
      <c r="L129" s="227">
        <f t="shared" si="651"/>
        <v>0</v>
      </c>
      <c r="M129" s="176">
        <f t="shared" si="652"/>
        <v>1405.3738036363218</v>
      </c>
      <c r="N129" s="228">
        <f>SUM(L129:M129)</f>
        <v>1405.3738036363218</v>
      </c>
      <c r="O129" s="330"/>
      <c r="P129" s="176">
        <f t="shared" si="615"/>
        <v>0</v>
      </c>
      <c r="Q129" s="176">
        <f t="shared" si="615"/>
        <v>0</v>
      </c>
      <c r="R129" s="176">
        <f t="shared" si="615"/>
        <v>0</v>
      </c>
      <c r="S129" s="176">
        <f t="shared" si="615"/>
        <v>0</v>
      </c>
      <c r="T129" s="176">
        <f t="shared" si="615"/>
        <v>0</v>
      </c>
      <c r="U129" s="176">
        <f t="shared" si="615"/>
        <v>0</v>
      </c>
      <c r="V129" s="176">
        <f t="shared" si="615"/>
        <v>0</v>
      </c>
      <c r="W129" s="176">
        <f t="shared" si="615"/>
        <v>0</v>
      </c>
      <c r="X129" s="176">
        <f t="shared" si="615"/>
        <v>0</v>
      </c>
      <c r="Y129" s="176">
        <f t="shared" si="615"/>
        <v>0</v>
      </c>
      <c r="Z129" s="176">
        <f t="shared" si="616"/>
        <v>0</v>
      </c>
      <c r="AA129" s="176">
        <f t="shared" si="616"/>
        <v>0</v>
      </c>
      <c r="AB129" s="176">
        <f t="shared" si="616"/>
        <v>0</v>
      </c>
      <c r="AC129" s="176">
        <f t="shared" si="616"/>
        <v>0</v>
      </c>
      <c r="AD129" s="176">
        <f t="shared" si="616"/>
        <v>0</v>
      </c>
      <c r="AE129" s="176">
        <f t="shared" si="616"/>
        <v>0</v>
      </c>
      <c r="AF129" s="176">
        <f t="shared" si="616"/>
        <v>0</v>
      </c>
      <c r="AG129" s="176">
        <f t="shared" si="616"/>
        <v>0</v>
      </c>
      <c r="AH129" s="176">
        <f t="shared" si="616"/>
        <v>0</v>
      </c>
      <c r="AI129" s="176">
        <f t="shared" si="616"/>
        <v>0</v>
      </c>
      <c r="AJ129" s="176">
        <f t="shared" si="617"/>
        <v>0</v>
      </c>
      <c r="AK129" s="176">
        <f t="shared" si="617"/>
        <v>0</v>
      </c>
      <c r="AL129" s="176">
        <f t="shared" si="617"/>
        <v>0</v>
      </c>
      <c r="AM129" s="176">
        <f t="shared" si="617"/>
        <v>0</v>
      </c>
      <c r="AN129" s="176">
        <f t="shared" si="617"/>
        <v>0</v>
      </c>
      <c r="AO129" s="176">
        <f t="shared" si="617"/>
        <v>0</v>
      </c>
      <c r="AP129" s="176">
        <f t="shared" si="617"/>
        <v>0</v>
      </c>
      <c r="AQ129" s="176">
        <f t="shared" si="617"/>
        <v>0</v>
      </c>
      <c r="AR129" s="176">
        <f t="shared" si="617"/>
        <v>0</v>
      </c>
      <c r="AS129" s="176">
        <f t="shared" si="617"/>
        <v>0</v>
      </c>
      <c r="AT129" s="176">
        <f t="shared" si="617"/>
        <v>0</v>
      </c>
      <c r="AU129" s="176">
        <f t="shared" si="617"/>
        <v>0</v>
      </c>
      <c r="AV129" s="176">
        <f t="shared" si="617"/>
        <v>0</v>
      </c>
      <c r="AW129" s="176">
        <f t="shared" si="617"/>
        <v>0</v>
      </c>
      <c r="AX129" s="176">
        <f t="shared" si="617"/>
        <v>0</v>
      </c>
      <c r="AY129" s="187"/>
      <c r="AZ129" s="176">
        <f t="shared" si="618"/>
        <v>1.0301112256476879E-2</v>
      </c>
      <c r="BA129" s="176">
        <f t="shared" si="618"/>
        <v>9.8119917348867859E-3</v>
      </c>
      <c r="BB129" s="176">
        <f t="shared" si="618"/>
        <v>9.3537496428241756E-3</v>
      </c>
      <c r="BC129" s="176">
        <f t="shared" si="618"/>
        <v>8.9156563126466717E-3</v>
      </c>
      <c r="BD129" s="176">
        <f t="shared" si="618"/>
        <v>8.4926622294150649E-3</v>
      </c>
      <c r="BE129" s="176">
        <f t="shared" si="618"/>
        <v>8.0881888902443709E-3</v>
      </c>
      <c r="BF129" s="176">
        <f t="shared" si="618"/>
        <v>7.7054845490637409E-3</v>
      </c>
      <c r="BG129" s="176">
        <f t="shared" si="618"/>
        <v>7.3381823888925791E-3</v>
      </c>
      <c r="BH129" s="176">
        <f t="shared" si="618"/>
        <v>6.9880432191145219E-3</v>
      </c>
      <c r="BI129" s="176">
        <f t="shared" si="618"/>
        <v>6.6543466645807214E-3</v>
      </c>
      <c r="BJ129" s="176">
        <f t="shared" si="619"/>
        <v>6.3371188231901143E-3</v>
      </c>
      <c r="BK129" s="176">
        <f t="shared" si="619"/>
        <v>6.0350139545609005E-3</v>
      </c>
      <c r="BL129" s="176">
        <f t="shared" si="619"/>
        <v>5.7477814507801471E-3</v>
      </c>
      <c r="BM129" s="176">
        <f t="shared" si="619"/>
        <v>5.4742195883349968E-3</v>
      </c>
      <c r="BN129" s="176">
        <f t="shared" si="619"/>
        <v>5.2136777220788653E-3</v>
      </c>
      <c r="BO129" s="176">
        <f t="shared" si="619"/>
        <v>4.9655361738912421E-3</v>
      </c>
      <c r="BP129" s="176">
        <f t="shared" si="619"/>
        <v>4.7292047588225515E-3</v>
      </c>
      <c r="BQ129" s="176">
        <f t="shared" si="619"/>
        <v>4.5041213813861378E-3</v>
      </c>
      <c r="BR129" s="176">
        <f t="shared" si="619"/>
        <v>4.2897506986588445E-3</v>
      </c>
      <c r="BS129" s="176">
        <f t="shared" si="619"/>
        <v>4.0855828470104114E-3</v>
      </c>
      <c r="BT129" s="176">
        <f t="shared" si="620"/>
        <v>3.8911322294333589E-3</v>
      </c>
      <c r="BU129" s="176">
        <f t="shared" si="620"/>
        <v>3.7059363605891002E-3</v>
      </c>
      <c r="BV129" s="176">
        <f t="shared" si="620"/>
        <v>3.5295547668233265E-3</v>
      </c>
      <c r="BW129" s="176">
        <f t="shared" si="620"/>
        <v>3.3615679385344236E-3</v>
      </c>
      <c r="BX129" s="176">
        <f t="shared" si="620"/>
        <v>3.2015763324032337E-3</v>
      </c>
      <c r="BY129" s="176">
        <f t="shared" si="620"/>
        <v>3.0491994211110231E-3</v>
      </c>
      <c r="BZ129" s="176">
        <f t="shared" si="620"/>
        <v>2.9040747882855028E-3</v>
      </c>
      <c r="CA129" s="176">
        <f t="shared" si="620"/>
        <v>2.7658572665222913E-3</v>
      </c>
      <c r="CB129" s="176">
        <f t="shared" si="620"/>
        <v>2.6342181164316783E-3</v>
      </c>
      <c r="CC129" s="176">
        <f t="shared" si="620"/>
        <v>2.5088442447581132E-3</v>
      </c>
      <c r="CD129" s="176">
        <f t="shared" si="620"/>
        <v>2.389437459712786E-3</v>
      </c>
      <c r="CE129" s="176">
        <f t="shared" si="620"/>
        <v>2.2757137617481532E-3</v>
      </c>
      <c r="CF129" s="176">
        <f t="shared" si="620"/>
        <v>2.1674026680875928E-3</v>
      </c>
      <c r="CG129" s="176">
        <f t="shared" si="620"/>
        <v>2.0642465694036124E-3</v>
      </c>
      <c r="CH129" s="176">
        <f t="shared" si="620"/>
        <v>1.9660001171145441E-3</v>
      </c>
      <c r="CJ129" s="176">
        <v>0</v>
      </c>
      <c r="CK129" s="176">
        <f t="shared" si="621"/>
        <v>0</v>
      </c>
      <c r="CL129" s="176">
        <f t="shared" si="621"/>
        <v>0</v>
      </c>
      <c r="CM129" s="176">
        <f t="shared" si="621"/>
        <v>0</v>
      </c>
      <c r="CN129" s="176">
        <f t="shared" si="621"/>
        <v>0</v>
      </c>
      <c r="CO129" s="176">
        <f t="shared" si="621"/>
        <v>0</v>
      </c>
      <c r="CP129" s="176">
        <f t="shared" si="621"/>
        <v>0</v>
      </c>
      <c r="CQ129" s="176">
        <f t="shared" si="621"/>
        <v>0</v>
      </c>
      <c r="CR129" s="176">
        <f t="shared" si="621"/>
        <v>0</v>
      </c>
      <c r="CS129" s="176">
        <f t="shared" si="621"/>
        <v>0</v>
      </c>
      <c r="CT129" s="176">
        <f t="shared" si="621"/>
        <v>0</v>
      </c>
      <c r="CU129" s="176">
        <f t="shared" si="622"/>
        <v>0</v>
      </c>
      <c r="CV129" s="176">
        <f t="shared" si="622"/>
        <v>0</v>
      </c>
      <c r="CW129" s="176">
        <f t="shared" si="622"/>
        <v>0</v>
      </c>
      <c r="CX129" s="176">
        <f t="shared" si="622"/>
        <v>0</v>
      </c>
      <c r="CY129" s="176">
        <f t="shared" si="622"/>
        <v>0</v>
      </c>
      <c r="CZ129" s="176">
        <f t="shared" si="622"/>
        <v>0</v>
      </c>
      <c r="DA129" s="176">
        <f t="shared" si="622"/>
        <v>0</v>
      </c>
      <c r="DB129" s="176">
        <f t="shared" si="622"/>
        <v>0</v>
      </c>
      <c r="DC129" s="176">
        <f t="shared" si="622"/>
        <v>0</v>
      </c>
      <c r="DD129" s="176">
        <f t="shared" si="622"/>
        <v>0</v>
      </c>
      <c r="DE129" s="176">
        <f t="shared" si="623"/>
        <v>0</v>
      </c>
      <c r="DF129" s="176">
        <f t="shared" si="623"/>
        <v>0</v>
      </c>
      <c r="DG129" s="176">
        <f t="shared" si="623"/>
        <v>0</v>
      </c>
      <c r="DH129" s="176">
        <f t="shared" si="623"/>
        <v>0</v>
      </c>
      <c r="DI129" s="176">
        <f t="shared" si="623"/>
        <v>0</v>
      </c>
      <c r="DJ129" s="176">
        <f t="shared" si="623"/>
        <v>0</v>
      </c>
      <c r="DK129" s="176">
        <f t="shared" si="623"/>
        <v>0</v>
      </c>
      <c r="DL129" s="176">
        <f t="shared" si="623"/>
        <v>0</v>
      </c>
      <c r="DM129" s="176">
        <f t="shared" si="623"/>
        <v>0</v>
      </c>
      <c r="DN129" s="176">
        <f t="shared" si="623"/>
        <v>0</v>
      </c>
      <c r="DO129" s="176">
        <f t="shared" si="623"/>
        <v>0</v>
      </c>
      <c r="DP129" s="176">
        <f t="shared" si="623"/>
        <v>0</v>
      </c>
      <c r="DQ129" s="176">
        <f t="shared" si="623"/>
        <v>0</v>
      </c>
      <c r="DR129" s="176">
        <f t="shared" si="623"/>
        <v>0</v>
      </c>
      <c r="DS129" s="176">
        <f t="shared" si="623"/>
        <v>0</v>
      </c>
      <c r="DT129" s="187"/>
      <c r="DU129" s="176">
        <v>0</v>
      </c>
      <c r="DV129" s="176">
        <f t="shared" si="624"/>
        <v>9.8119917348867859E-3</v>
      </c>
      <c r="DW129" s="176">
        <f t="shared" si="624"/>
        <v>9.3537496428241756E-3</v>
      </c>
      <c r="DX129" s="176">
        <f t="shared" si="624"/>
        <v>8.9156563126466717E-3</v>
      </c>
      <c r="DY129" s="176">
        <f t="shared" si="624"/>
        <v>8.4926622294150649E-3</v>
      </c>
      <c r="DZ129" s="176">
        <f t="shared" si="624"/>
        <v>8.0881888902443709E-3</v>
      </c>
      <c r="EA129" s="176">
        <f t="shared" si="624"/>
        <v>7.7054845490637409E-3</v>
      </c>
      <c r="EB129" s="176">
        <f t="shared" si="624"/>
        <v>7.3381823888925791E-3</v>
      </c>
      <c r="EC129" s="176">
        <f t="shared" si="624"/>
        <v>6.9880432191145219E-3</v>
      </c>
      <c r="ED129" s="176">
        <f t="shared" si="624"/>
        <v>6.6543466645807214E-3</v>
      </c>
      <c r="EE129" s="176">
        <f t="shared" si="624"/>
        <v>6.3371188231901143E-3</v>
      </c>
      <c r="EF129" s="176">
        <f t="shared" si="625"/>
        <v>6.0350139545609005E-3</v>
      </c>
      <c r="EG129" s="176">
        <f t="shared" si="625"/>
        <v>5.7477814507801471E-3</v>
      </c>
      <c r="EH129" s="176">
        <f t="shared" si="625"/>
        <v>5.4742195883349968E-3</v>
      </c>
      <c r="EI129" s="176">
        <f t="shared" si="625"/>
        <v>5.2136777220788653E-3</v>
      </c>
      <c r="EJ129" s="176">
        <f t="shared" si="625"/>
        <v>4.9655361738912421E-3</v>
      </c>
      <c r="EK129" s="176">
        <f t="shared" si="625"/>
        <v>4.7292047588225515E-3</v>
      </c>
      <c r="EL129" s="176">
        <f t="shared" si="625"/>
        <v>4.5041213813861378E-3</v>
      </c>
      <c r="EM129" s="176">
        <f t="shared" si="625"/>
        <v>4.2897506986588445E-3</v>
      </c>
      <c r="EN129" s="176">
        <f t="shared" si="625"/>
        <v>4.0855828470104114E-3</v>
      </c>
      <c r="EO129" s="176">
        <f t="shared" si="625"/>
        <v>3.8911322294333589E-3</v>
      </c>
      <c r="EP129" s="176">
        <f t="shared" si="626"/>
        <v>3.7059363605891002E-3</v>
      </c>
      <c r="EQ129" s="176">
        <f t="shared" si="626"/>
        <v>3.5295547668233265E-3</v>
      </c>
      <c r="ER129" s="176">
        <f t="shared" si="626"/>
        <v>3.3615679385344236E-3</v>
      </c>
      <c r="ES129" s="176">
        <f t="shared" si="626"/>
        <v>3.2015763324032337E-3</v>
      </c>
      <c r="ET129" s="176">
        <f t="shared" si="626"/>
        <v>3.0491994211110231E-3</v>
      </c>
      <c r="EU129" s="176">
        <f t="shared" si="626"/>
        <v>2.9040747882855028E-3</v>
      </c>
      <c r="EV129" s="176">
        <f t="shared" si="626"/>
        <v>2.7658572665222913E-3</v>
      </c>
      <c r="EW129" s="176">
        <f t="shared" si="626"/>
        <v>2.6342181164316783E-3</v>
      </c>
      <c r="EX129" s="176">
        <f t="shared" si="626"/>
        <v>2.5088442447581132E-3</v>
      </c>
      <c r="EY129" s="176">
        <f t="shared" si="626"/>
        <v>2.389437459712786E-3</v>
      </c>
      <c r="EZ129" s="176">
        <f t="shared" si="626"/>
        <v>2.2757137617481532E-3</v>
      </c>
      <c r="FA129" s="176">
        <f t="shared" si="626"/>
        <v>2.1674026680875928E-3</v>
      </c>
      <c r="FB129" s="176">
        <f t="shared" si="626"/>
        <v>2.0642465694036124E-3</v>
      </c>
      <c r="FC129" s="176">
        <f t="shared" si="626"/>
        <v>1.9660001171145441E-3</v>
      </c>
      <c r="FD129" s="176">
        <f t="shared" si="626"/>
        <v>1.8724296398424411E-3</v>
      </c>
      <c r="FF129" s="176">
        <v>0</v>
      </c>
      <c r="FG129" s="176">
        <v>0</v>
      </c>
      <c r="FH129" s="176">
        <f t="shared" si="627"/>
        <v>0</v>
      </c>
      <c r="FI129" s="176">
        <f t="shared" si="627"/>
        <v>0</v>
      </c>
      <c r="FJ129" s="176">
        <f t="shared" si="627"/>
        <v>0</v>
      </c>
      <c r="FK129" s="176">
        <f t="shared" si="627"/>
        <v>0</v>
      </c>
      <c r="FL129" s="176">
        <f t="shared" si="627"/>
        <v>0</v>
      </c>
      <c r="FM129" s="176">
        <f t="shared" si="627"/>
        <v>0</v>
      </c>
      <c r="FN129" s="176">
        <f t="shared" si="627"/>
        <v>0</v>
      </c>
      <c r="FO129" s="176">
        <f t="shared" si="627"/>
        <v>0</v>
      </c>
      <c r="FP129" s="176">
        <f t="shared" si="627"/>
        <v>0</v>
      </c>
      <c r="FQ129" s="176">
        <f t="shared" si="627"/>
        <v>0</v>
      </c>
      <c r="FR129" s="176">
        <f t="shared" si="628"/>
        <v>0</v>
      </c>
      <c r="FS129" s="176">
        <f t="shared" si="628"/>
        <v>0</v>
      </c>
      <c r="FT129" s="176">
        <f t="shared" si="628"/>
        <v>0</v>
      </c>
      <c r="FU129" s="176">
        <f t="shared" si="628"/>
        <v>0</v>
      </c>
      <c r="FV129" s="176">
        <f t="shared" si="628"/>
        <v>0</v>
      </c>
      <c r="FW129" s="176">
        <f t="shared" si="628"/>
        <v>0</v>
      </c>
      <c r="FX129" s="176">
        <f t="shared" si="628"/>
        <v>0</v>
      </c>
      <c r="FY129" s="176">
        <f t="shared" si="628"/>
        <v>0</v>
      </c>
      <c r="FZ129" s="176">
        <f t="shared" si="628"/>
        <v>0</v>
      </c>
      <c r="GA129" s="176">
        <f t="shared" si="628"/>
        <v>0</v>
      </c>
      <c r="GB129" s="176">
        <f t="shared" si="629"/>
        <v>0</v>
      </c>
      <c r="GC129" s="176">
        <f t="shared" si="629"/>
        <v>0</v>
      </c>
      <c r="GD129" s="176">
        <f t="shared" si="629"/>
        <v>0</v>
      </c>
      <c r="GE129" s="176">
        <f t="shared" si="629"/>
        <v>0</v>
      </c>
      <c r="GF129" s="176">
        <f t="shared" si="629"/>
        <v>0</v>
      </c>
      <c r="GG129" s="176">
        <f t="shared" si="629"/>
        <v>0</v>
      </c>
      <c r="GH129" s="176">
        <f t="shared" si="629"/>
        <v>0</v>
      </c>
      <c r="GI129" s="176">
        <f t="shared" si="629"/>
        <v>0</v>
      </c>
      <c r="GJ129" s="176">
        <f t="shared" si="629"/>
        <v>0</v>
      </c>
      <c r="GK129" s="176">
        <f t="shared" si="629"/>
        <v>0</v>
      </c>
      <c r="GL129" s="176">
        <f t="shared" si="629"/>
        <v>0</v>
      </c>
      <c r="GM129" s="176">
        <f t="shared" si="629"/>
        <v>0</v>
      </c>
      <c r="GN129" s="176">
        <f t="shared" si="629"/>
        <v>0</v>
      </c>
      <c r="GO129" s="176">
        <f t="shared" si="629"/>
        <v>0</v>
      </c>
      <c r="GP129" s="176">
        <f t="shared" si="629"/>
        <v>0</v>
      </c>
      <c r="GQ129" s="187"/>
      <c r="GR129" s="176">
        <v>0</v>
      </c>
      <c r="GS129" s="176">
        <v>0</v>
      </c>
      <c r="GT129" s="176">
        <f t="shared" si="630"/>
        <v>9.3537496428241756E-3</v>
      </c>
      <c r="GU129" s="176">
        <f t="shared" si="630"/>
        <v>8.9156563126466717E-3</v>
      </c>
      <c r="GV129" s="176">
        <f t="shared" si="630"/>
        <v>8.4926622294150649E-3</v>
      </c>
      <c r="GW129" s="176">
        <f t="shared" si="630"/>
        <v>8.0881888902443709E-3</v>
      </c>
      <c r="GX129" s="176">
        <f t="shared" si="630"/>
        <v>7.7054845490637409E-3</v>
      </c>
      <c r="GY129" s="176">
        <f t="shared" si="630"/>
        <v>7.3381823888925791E-3</v>
      </c>
      <c r="GZ129" s="176">
        <f t="shared" si="630"/>
        <v>6.9880432191145219E-3</v>
      </c>
      <c r="HA129" s="176">
        <f t="shared" si="630"/>
        <v>6.6543466645807214E-3</v>
      </c>
      <c r="HB129" s="176">
        <f t="shared" si="630"/>
        <v>6.3371188231901143E-3</v>
      </c>
      <c r="HC129" s="176">
        <f t="shared" si="630"/>
        <v>6.0350139545609005E-3</v>
      </c>
      <c r="HD129" s="176">
        <f t="shared" si="631"/>
        <v>5.7477814507801471E-3</v>
      </c>
      <c r="HE129" s="176">
        <f t="shared" si="631"/>
        <v>5.4742195883349968E-3</v>
      </c>
      <c r="HF129" s="176">
        <f t="shared" si="631"/>
        <v>5.2136777220788653E-3</v>
      </c>
      <c r="HG129" s="176">
        <f t="shared" si="631"/>
        <v>4.9655361738912421E-3</v>
      </c>
      <c r="HH129" s="176">
        <f t="shared" si="631"/>
        <v>4.7292047588225515E-3</v>
      </c>
      <c r="HI129" s="176">
        <f t="shared" si="631"/>
        <v>4.5041213813861378E-3</v>
      </c>
      <c r="HJ129" s="176">
        <f t="shared" si="631"/>
        <v>4.2897506986588445E-3</v>
      </c>
      <c r="HK129" s="176">
        <f t="shared" si="631"/>
        <v>4.0855828470104114E-3</v>
      </c>
      <c r="HL129" s="176">
        <f t="shared" si="631"/>
        <v>3.8911322294333589E-3</v>
      </c>
      <c r="HM129" s="176">
        <f t="shared" si="631"/>
        <v>3.7059363605891002E-3</v>
      </c>
      <c r="HN129" s="176">
        <f t="shared" si="632"/>
        <v>3.5295547668233265E-3</v>
      </c>
      <c r="HO129" s="176">
        <f t="shared" si="632"/>
        <v>3.3615679385344236E-3</v>
      </c>
      <c r="HP129" s="176">
        <f t="shared" si="632"/>
        <v>3.2015763324032337E-3</v>
      </c>
      <c r="HQ129" s="176">
        <f t="shared" si="632"/>
        <v>3.0491994211110231E-3</v>
      </c>
      <c r="HR129" s="176">
        <f t="shared" si="632"/>
        <v>2.9040747882855028E-3</v>
      </c>
      <c r="HS129" s="176">
        <f t="shared" si="632"/>
        <v>2.7658572665222913E-3</v>
      </c>
      <c r="HT129" s="176">
        <f t="shared" si="632"/>
        <v>2.6342181164316783E-3</v>
      </c>
      <c r="HU129" s="176">
        <f t="shared" si="632"/>
        <v>2.5088442447581132E-3</v>
      </c>
      <c r="HV129" s="176">
        <f t="shared" si="632"/>
        <v>2.389437459712786E-3</v>
      </c>
      <c r="HW129" s="176">
        <f t="shared" si="632"/>
        <v>2.2757137617481532E-3</v>
      </c>
      <c r="HX129" s="176">
        <f t="shared" si="632"/>
        <v>2.1674026680875928E-3</v>
      </c>
      <c r="HY129" s="176">
        <f t="shared" si="632"/>
        <v>2.0642465694036124E-3</v>
      </c>
      <c r="HZ129" s="176">
        <f t="shared" si="632"/>
        <v>1.9660001171145441E-3</v>
      </c>
      <c r="IA129" s="176">
        <f t="shared" si="632"/>
        <v>1.8724296398424411E-3</v>
      </c>
      <c r="IB129" s="176">
        <f t="shared" si="632"/>
        <v>1.7833125876442796E-3</v>
      </c>
      <c r="IC129" s="176"/>
      <c r="ID129" s="176"/>
    </row>
    <row r="130" spans="1:238" s="144" customFormat="1" ht="13.5" thickBot="1">
      <c r="A130" s="192" t="s">
        <v>228</v>
      </c>
      <c r="B130" s="413">
        <f t="shared" si="664"/>
        <v>0</v>
      </c>
      <c r="C130" s="414">
        <f t="shared" si="665"/>
        <v>786053.89178956265</v>
      </c>
      <c r="D130" s="422">
        <f t="shared" si="225"/>
        <v>786053.89178956265</v>
      </c>
      <c r="E130" s="415">
        <f t="shared" si="650"/>
        <v>0</v>
      </c>
      <c r="F130" s="416">
        <f t="shared" si="644"/>
        <v>0</v>
      </c>
      <c r="G130" s="415">
        <f t="shared" si="645"/>
        <v>0</v>
      </c>
      <c r="H130" s="416">
        <f t="shared" si="646"/>
        <v>0</v>
      </c>
      <c r="I130" s="415">
        <f t="shared" si="226"/>
        <v>0</v>
      </c>
      <c r="J130" s="345">
        <f t="shared" si="227"/>
        <v>786053.89178956265</v>
      </c>
      <c r="K130" s="416">
        <f t="shared" si="228"/>
        <v>786053.89178956265</v>
      </c>
      <c r="L130" s="415">
        <f t="shared" si="651"/>
        <v>0</v>
      </c>
      <c r="M130" s="345">
        <f t="shared" si="652"/>
        <v>628843.11343165021</v>
      </c>
      <c r="N130" s="416">
        <f t="shared" si="229"/>
        <v>628843.11343165021</v>
      </c>
      <c r="O130" s="330"/>
      <c r="P130" s="176">
        <f t="shared" si="615"/>
        <v>0</v>
      </c>
      <c r="Q130" s="176">
        <f t="shared" si="615"/>
        <v>0</v>
      </c>
      <c r="R130" s="176">
        <f t="shared" si="615"/>
        <v>0</v>
      </c>
      <c r="S130" s="176">
        <f t="shared" si="615"/>
        <v>0</v>
      </c>
      <c r="T130" s="176">
        <f t="shared" si="615"/>
        <v>0</v>
      </c>
      <c r="U130" s="176">
        <f t="shared" si="615"/>
        <v>0</v>
      </c>
      <c r="V130" s="176">
        <f t="shared" si="615"/>
        <v>0</v>
      </c>
      <c r="W130" s="176">
        <f t="shared" si="615"/>
        <v>0</v>
      </c>
      <c r="X130" s="176">
        <f t="shared" si="615"/>
        <v>0</v>
      </c>
      <c r="Y130" s="176">
        <f t="shared" si="615"/>
        <v>0</v>
      </c>
      <c r="Z130" s="176">
        <f t="shared" si="616"/>
        <v>0</v>
      </c>
      <c r="AA130" s="176">
        <f t="shared" si="616"/>
        <v>0</v>
      </c>
      <c r="AB130" s="176">
        <f t="shared" si="616"/>
        <v>0</v>
      </c>
      <c r="AC130" s="176">
        <f t="shared" si="616"/>
        <v>0</v>
      </c>
      <c r="AD130" s="176">
        <f t="shared" si="616"/>
        <v>0</v>
      </c>
      <c r="AE130" s="176">
        <f t="shared" si="616"/>
        <v>0</v>
      </c>
      <c r="AF130" s="176">
        <f t="shared" si="616"/>
        <v>0</v>
      </c>
      <c r="AG130" s="176">
        <f t="shared" si="616"/>
        <v>0</v>
      </c>
      <c r="AH130" s="176">
        <f t="shared" si="616"/>
        <v>0</v>
      </c>
      <c r="AI130" s="176">
        <f t="shared" si="616"/>
        <v>0</v>
      </c>
      <c r="AJ130" s="176">
        <f t="shared" si="617"/>
        <v>0</v>
      </c>
      <c r="AK130" s="176">
        <f t="shared" si="617"/>
        <v>0</v>
      </c>
      <c r="AL130" s="176">
        <f t="shared" si="617"/>
        <v>0</v>
      </c>
      <c r="AM130" s="176">
        <f t="shared" si="617"/>
        <v>0</v>
      </c>
      <c r="AN130" s="176">
        <f t="shared" si="617"/>
        <v>0</v>
      </c>
      <c r="AO130" s="176">
        <f t="shared" si="617"/>
        <v>0</v>
      </c>
      <c r="AP130" s="176">
        <f t="shared" si="617"/>
        <v>0</v>
      </c>
      <c r="AQ130" s="176">
        <f t="shared" si="617"/>
        <v>0</v>
      </c>
      <c r="AR130" s="176">
        <f t="shared" si="617"/>
        <v>0</v>
      </c>
      <c r="AS130" s="176">
        <f t="shared" si="617"/>
        <v>0</v>
      </c>
      <c r="AT130" s="176">
        <f t="shared" si="617"/>
        <v>0</v>
      </c>
      <c r="AU130" s="176">
        <f t="shared" si="617"/>
        <v>0</v>
      </c>
      <c r="AV130" s="176">
        <f t="shared" si="617"/>
        <v>0</v>
      </c>
      <c r="AW130" s="176">
        <f t="shared" si="617"/>
        <v>0</v>
      </c>
      <c r="AX130" s="176">
        <f t="shared" si="617"/>
        <v>0</v>
      </c>
      <c r="AY130" s="187"/>
      <c r="AZ130" s="176">
        <f t="shared" si="618"/>
        <v>8.0076570748461778E-2</v>
      </c>
      <c r="BA130" s="176">
        <f t="shared" si="618"/>
        <v>7.6274350844780292E-2</v>
      </c>
      <c r="BB130" s="176">
        <f t="shared" si="618"/>
        <v>7.2712167034784156E-2</v>
      </c>
      <c r="BC130" s="176">
        <f t="shared" si="618"/>
        <v>6.9306611336045834E-2</v>
      </c>
      <c r="BD130" s="176">
        <f t="shared" si="618"/>
        <v>6.6018430915452953E-2</v>
      </c>
      <c r="BE130" s="176">
        <f t="shared" si="618"/>
        <v>6.2874223071333599E-2</v>
      </c>
      <c r="BF130" s="176">
        <f t="shared" si="618"/>
        <v>5.9899238381401161E-2</v>
      </c>
      <c r="BG130" s="176">
        <f t="shared" si="618"/>
        <v>5.7043983853278163E-2</v>
      </c>
      <c r="BH130" s="176">
        <f t="shared" si="618"/>
        <v>5.4322147288211005E-2</v>
      </c>
      <c r="BI130" s="176">
        <f t="shared" si="618"/>
        <v>5.1728128788816184E-2</v>
      </c>
      <c r="BJ130" s="176">
        <f t="shared" si="619"/>
        <v>4.9262131229326919E-2</v>
      </c>
      <c r="BK130" s="176">
        <f t="shared" si="619"/>
        <v>4.6913693382624362E-2</v>
      </c>
      <c r="BL130" s="176">
        <f t="shared" si="619"/>
        <v>4.4680867126819263E-2</v>
      </c>
      <c r="BM130" s="176">
        <f t="shared" si="619"/>
        <v>4.2554310762151298E-2</v>
      </c>
      <c r="BN130" s="176">
        <f t="shared" si="619"/>
        <v>4.0528966443330039E-2</v>
      </c>
      <c r="BO130" s="176">
        <f t="shared" si="619"/>
        <v>3.8600017049871545E-2</v>
      </c>
      <c r="BP130" s="176">
        <f t="shared" si="619"/>
        <v>3.6762874728960213E-2</v>
      </c>
      <c r="BQ130" s="176">
        <f t="shared" si="619"/>
        <v>3.5013169983605444E-2</v>
      </c>
      <c r="BR130" s="176">
        <f t="shared" si="619"/>
        <v>3.3346741280140452E-2</v>
      </c>
      <c r="BS130" s="176">
        <f t="shared" si="619"/>
        <v>3.1759625150345083E-2</v>
      </c>
      <c r="BT130" s="176">
        <f t="shared" si="620"/>
        <v>3.024804676465177E-2</v>
      </c>
      <c r="BU130" s="176">
        <f t="shared" si="620"/>
        <v>2.8808410954013385E-2</v>
      </c>
      <c r="BV130" s="176">
        <f t="shared" si="620"/>
        <v>2.7437293659079445E-2</v>
      </c>
      <c r="BW130" s="176">
        <f t="shared" si="620"/>
        <v>2.6131433786343066E-2</v>
      </c>
      <c r="BX130" s="176">
        <f t="shared" si="620"/>
        <v>2.4887725451889286E-2</v>
      </c>
      <c r="BY130" s="176">
        <f t="shared" si="620"/>
        <v>0</v>
      </c>
      <c r="BZ130" s="176">
        <f t="shared" si="620"/>
        <v>0</v>
      </c>
      <c r="CA130" s="176">
        <f t="shared" si="620"/>
        <v>0</v>
      </c>
      <c r="CB130" s="176">
        <f t="shared" si="620"/>
        <v>0</v>
      </c>
      <c r="CC130" s="176">
        <f t="shared" si="620"/>
        <v>0</v>
      </c>
      <c r="CD130" s="176">
        <f t="shared" si="620"/>
        <v>0</v>
      </c>
      <c r="CE130" s="176">
        <f t="shared" si="620"/>
        <v>0</v>
      </c>
      <c r="CF130" s="176">
        <f t="shared" si="620"/>
        <v>0</v>
      </c>
      <c r="CG130" s="176">
        <f t="shared" si="620"/>
        <v>0</v>
      </c>
      <c r="CH130" s="176">
        <f t="shared" si="620"/>
        <v>0</v>
      </c>
      <c r="CJ130" s="176">
        <v>0</v>
      </c>
      <c r="CK130" s="176">
        <f t="shared" si="621"/>
        <v>0</v>
      </c>
      <c r="CL130" s="176">
        <f t="shared" si="621"/>
        <v>0</v>
      </c>
      <c r="CM130" s="176">
        <f t="shared" si="621"/>
        <v>0</v>
      </c>
      <c r="CN130" s="176">
        <f t="shared" si="621"/>
        <v>0</v>
      </c>
      <c r="CO130" s="176">
        <f t="shared" si="621"/>
        <v>0</v>
      </c>
      <c r="CP130" s="176">
        <f t="shared" si="621"/>
        <v>0</v>
      </c>
      <c r="CQ130" s="176">
        <f t="shared" si="621"/>
        <v>0</v>
      </c>
      <c r="CR130" s="176">
        <f t="shared" si="621"/>
        <v>0</v>
      </c>
      <c r="CS130" s="176">
        <f t="shared" si="621"/>
        <v>0</v>
      </c>
      <c r="CT130" s="176">
        <f t="shared" si="621"/>
        <v>0</v>
      </c>
      <c r="CU130" s="176">
        <f t="shared" si="622"/>
        <v>0</v>
      </c>
      <c r="CV130" s="176">
        <f t="shared" si="622"/>
        <v>0</v>
      </c>
      <c r="CW130" s="176">
        <f t="shared" si="622"/>
        <v>0</v>
      </c>
      <c r="CX130" s="176">
        <f t="shared" si="622"/>
        <v>0</v>
      </c>
      <c r="CY130" s="176">
        <f t="shared" si="622"/>
        <v>0</v>
      </c>
      <c r="CZ130" s="176">
        <f t="shared" si="622"/>
        <v>0</v>
      </c>
      <c r="DA130" s="176">
        <f t="shared" si="622"/>
        <v>0</v>
      </c>
      <c r="DB130" s="176">
        <f t="shared" si="622"/>
        <v>0</v>
      </c>
      <c r="DC130" s="176">
        <f t="shared" si="622"/>
        <v>0</v>
      </c>
      <c r="DD130" s="176">
        <f t="shared" si="622"/>
        <v>0</v>
      </c>
      <c r="DE130" s="176">
        <f t="shared" si="623"/>
        <v>0</v>
      </c>
      <c r="DF130" s="176">
        <f t="shared" si="623"/>
        <v>0</v>
      </c>
      <c r="DG130" s="176">
        <f t="shared" si="623"/>
        <v>0</v>
      </c>
      <c r="DH130" s="176">
        <f t="shared" si="623"/>
        <v>0</v>
      </c>
      <c r="DI130" s="176">
        <f t="shared" si="623"/>
        <v>0</v>
      </c>
      <c r="DJ130" s="176">
        <f t="shared" si="623"/>
        <v>0</v>
      </c>
      <c r="DK130" s="176">
        <f t="shared" si="623"/>
        <v>0</v>
      </c>
      <c r="DL130" s="176">
        <f t="shared" si="623"/>
        <v>0</v>
      </c>
      <c r="DM130" s="176">
        <f t="shared" si="623"/>
        <v>0</v>
      </c>
      <c r="DN130" s="176">
        <f t="shared" si="623"/>
        <v>0</v>
      </c>
      <c r="DO130" s="176">
        <f t="shared" si="623"/>
        <v>0</v>
      </c>
      <c r="DP130" s="176">
        <f t="shared" si="623"/>
        <v>0</v>
      </c>
      <c r="DQ130" s="176">
        <f t="shared" si="623"/>
        <v>0</v>
      </c>
      <c r="DR130" s="176">
        <f t="shared" si="623"/>
        <v>0</v>
      </c>
      <c r="DS130" s="176">
        <f t="shared" si="623"/>
        <v>0</v>
      </c>
      <c r="DT130" s="187"/>
      <c r="DU130" s="176">
        <v>0</v>
      </c>
      <c r="DV130" s="176">
        <f t="shared" si="624"/>
        <v>7.6274350844780292E-2</v>
      </c>
      <c r="DW130" s="176">
        <f t="shared" si="624"/>
        <v>7.2712167034784156E-2</v>
      </c>
      <c r="DX130" s="176">
        <f t="shared" si="624"/>
        <v>6.9306611336045834E-2</v>
      </c>
      <c r="DY130" s="176">
        <f t="shared" si="624"/>
        <v>6.6018430915452953E-2</v>
      </c>
      <c r="DZ130" s="176">
        <f t="shared" si="624"/>
        <v>6.2874223071333599E-2</v>
      </c>
      <c r="EA130" s="176">
        <f t="shared" si="624"/>
        <v>5.9899238381401161E-2</v>
      </c>
      <c r="EB130" s="176">
        <f t="shared" si="624"/>
        <v>5.7043983853278163E-2</v>
      </c>
      <c r="EC130" s="176">
        <f t="shared" si="624"/>
        <v>5.4322147288211005E-2</v>
      </c>
      <c r="ED130" s="176">
        <f t="shared" si="624"/>
        <v>5.1728128788816184E-2</v>
      </c>
      <c r="EE130" s="176">
        <f t="shared" si="624"/>
        <v>4.9262131229326919E-2</v>
      </c>
      <c r="EF130" s="176">
        <f t="shared" si="625"/>
        <v>4.6913693382624362E-2</v>
      </c>
      <c r="EG130" s="176">
        <f t="shared" si="625"/>
        <v>4.4680867126819263E-2</v>
      </c>
      <c r="EH130" s="176">
        <f t="shared" si="625"/>
        <v>4.2554310762151298E-2</v>
      </c>
      <c r="EI130" s="176">
        <f t="shared" si="625"/>
        <v>4.0528966443330039E-2</v>
      </c>
      <c r="EJ130" s="176">
        <f t="shared" si="625"/>
        <v>3.8600017049871545E-2</v>
      </c>
      <c r="EK130" s="176">
        <f t="shared" si="625"/>
        <v>3.6762874728960213E-2</v>
      </c>
      <c r="EL130" s="176">
        <f t="shared" si="625"/>
        <v>3.5013169983605444E-2</v>
      </c>
      <c r="EM130" s="176">
        <f t="shared" si="625"/>
        <v>3.3346741280140452E-2</v>
      </c>
      <c r="EN130" s="176">
        <f t="shared" si="625"/>
        <v>3.1759625150345083E-2</v>
      </c>
      <c r="EO130" s="176">
        <f t="shared" si="625"/>
        <v>3.024804676465177E-2</v>
      </c>
      <c r="EP130" s="176">
        <f t="shared" si="626"/>
        <v>2.8808410954013385E-2</v>
      </c>
      <c r="EQ130" s="176">
        <f t="shared" si="626"/>
        <v>2.7437293659079445E-2</v>
      </c>
      <c r="ER130" s="176">
        <f t="shared" si="626"/>
        <v>2.6131433786343066E-2</v>
      </c>
      <c r="ES130" s="176">
        <f t="shared" si="626"/>
        <v>2.4887725451889286E-2</v>
      </c>
      <c r="ET130" s="176">
        <f t="shared" si="626"/>
        <v>2.370321059429701E-2</v>
      </c>
      <c r="EU130" s="176">
        <f t="shared" si="626"/>
        <v>0</v>
      </c>
      <c r="EV130" s="176">
        <f t="shared" si="626"/>
        <v>0</v>
      </c>
      <c r="EW130" s="176">
        <f t="shared" si="626"/>
        <v>0</v>
      </c>
      <c r="EX130" s="176">
        <f t="shared" si="626"/>
        <v>0</v>
      </c>
      <c r="EY130" s="176">
        <f t="shared" si="626"/>
        <v>0</v>
      </c>
      <c r="EZ130" s="176">
        <f t="shared" si="626"/>
        <v>0</v>
      </c>
      <c r="FA130" s="176">
        <f t="shared" si="626"/>
        <v>0</v>
      </c>
      <c r="FB130" s="176">
        <f t="shared" si="626"/>
        <v>0</v>
      </c>
      <c r="FC130" s="176">
        <f t="shared" si="626"/>
        <v>0</v>
      </c>
      <c r="FD130" s="176">
        <f t="shared" si="626"/>
        <v>0</v>
      </c>
      <c r="FF130" s="176">
        <v>0</v>
      </c>
      <c r="FG130" s="176">
        <v>0</v>
      </c>
      <c r="FH130" s="176">
        <f t="shared" si="627"/>
        <v>0</v>
      </c>
      <c r="FI130" s="176">
        <f t="shared" si="627"/>
        <v>0</v>
      </c>
      <c r="FJ130" s="176">
        <f t="shared" si="627"/>
        <v>0</v>
      </c>
      <c r="FK130" s="176">
        <f t="shared" si="627"/>
        <v>0</v>
      </c>
      <c r="FL130" s="176">
        <f t="shared" si="627"/>
        <v>0</v>
      </c>
      <c r="FM130" s="176">
        <f t="shared" si="627"/>
        <v>0</v>
      </c>
      <c r="FN130" s="176">
        <f t="shared" si="627"/>
        <v>0</v>
      </c>
      <c r="FO130" s="176">
        <f t="shared" si="627"/>
        <v>0</v>
      </c>
      <c r="FP130" s="176">
        <f t="shared" si="627"/>
        <v>0</v>
      </c>
      <c r="FQ130" s="176">
        <f t="shared" si="627"/>
        <v>0</v>
      </c>
      <c r="FR130" s="176">
        <f t="shared" si="628"/>
        <v>0</v>
      </c>
      <c r="FS130" s="176">
        <f t="shared" si="628"/>
        <v>0</v>
      </c>
      <c r="FT130" s="176">
        <f t="shared" si="628"/>
        <v>0</v>
      </c>
      <c r="FU130" s="176">
        <f t="shared" si="628"/>
        <v>0</v>
      </c>
      <c r="FV130" s="176">
        <f t="shared" si="628"/>
        <v>0</v>
      </c>
      <c r="FW130" s="176">
        <f t="shared" si="628"/>
        <v>0</v>
      </c>
      <c r="FX130" s="176">
        <f t="shared" si="628"/>
        <v>0</v>
      </c>
      <c r="FY130" s="176">
        <f t="shared" si="628"/>
        <v>0</v>
      </c>
      <c r="FZ130" s="176">
        <f t="shared" si="628"/>
        <v>0</v>
      </c>
      <c r="GA130" s="176">
        <f t="shared" si="628"/>
        <v>0</v>
      </c>
      <c r="GB130" s="176">
        <f t="shared" si="629"/>
        <v>0</v>
      </c>
      <c r="GC130" s="176">
        <f t="shared" si="629"/>
        <v>0</v>
      </c>
      <c r="GD130" s="176">
        <f t="shared" si="629"/>
        <v>0</v>
      </c>
      <c r="GE130" s="176">
        <f t="shared" si="629"/>
        <v>0</v>
      </c>
      <c r="GF130" s="176">
        <f t="shared" si="629"/>
        <v>0</v>
      </c>
      <c r="GG130" s="176">
        <f t="shared" si="629"/>
        <v>0</v>
      </c>
      <c r="GH130" s="176">
        <f t="shared" si="629"/>
        <v>0</v>
      </c>
      <c r="GI130" s="176">
        <f t="shared" si="629"/>
        <v>0</v>
      </c>
      <c r="GJ130" s="176">
        <f t="shared" si="629"/>
        <v>0</v>
      </c>
      <c r="GK130" s="176">
        <f t="shared" si="629"/>
        <v>0</v>
      </c>
      <c r="GL130" s="176">
        <f t="shared" si="629"/>
        <v>0</v>
      </c>
      <c r="GM130" s="176">
        <f t="shared" si="629"/>
        <v>0</v>
      </c>
      <c r="GN130" s="176">
        <f t="shared" si="629"/>
        <v>0</v>
      </c>
      <c r="GO130" s="176">
        <f t="shared" si="629"/>
        <v>0</v>
      </c>
      <c r="GP130" s="176">
        <f t="shared" si="629"/>
        <v>0</v>
      </c>
      <c r="GQ130" s="187"/>
      <c r="GR130" s="176">
        <v>0</v>
      </c>
      <c r="GS130" s="176">
        <v>0</v>
      </c>
      <c r="GT130" s="176">
        <f t="shared" si="630"/>
        <v>7.2712167034784156E-2</v>
      </c>
      <c r="GU130" s="176">
        <f t="shared" si="630"/>
        <v>6.9306611336045834E-2</v>
      </c>
      <c r="GV130" s="176">
        <f t="shared" si="630"/>
        <v>6.6018430915452953E-2</v>
      </c>
      <c r="GW130" s="176">
        <f t="shared" si="630"/>
        <v>6.2874223071333599E-2</v>
      </c>
      <c r="GX130" s="176">
        <f t="shared" si="630"/>
        <v>5.9899238381401161E-2</v>
      </c>
      <c r="GY130" s="176">
        <f t="shared" si="630"/>
        <v>5.7043983853278163E-2</v>
      </c>
      <c r="GZ130" s="176">
        <f t="shared" si="630"/>
        <v>5.4322147288211005E-2</v>
      </c>
      <c r="HA130" s="176">
        <f t="shared" si="630"/>
        <v>5.1728128788816184E-2</v>
      </c>
      <c r="HB130" s="176">
        <f t="shared" si="630"/>
        <v>4.9262131229326919E-2</v>
      </c>
      <c r="HC130" s="176">
        <f t="shared" si="630"/>
        <v>4.6913693382624362E-2</v>
      </c>
      <c r="HD130" s="176">
        <f t="shared" si="631"/>
        <v>4.4680867126819263E-2</v>
      </c>
      <c r="HE130" s="176">
        <f t="shared" si="631"/>
        <v>4.2554310762151298E-2</v>
      </c>
      <c r="HF130" s="176">
        <f t="shared" si="631"/>
        <v>4.0528966443330039E-2</v>
      </c>
      <c r="HG130" s="176">
        <f t="shared" si="631"/>
        <v>3.8600017049871545E-2</v>
      </c>
      <c r="HH130" s="176">
        <f t="shared" si="631"/>
        <v>3.6762874728960213E-2</v>
      </c>
      <c r="HI130" s="176">
        <f t="shared" si="631"/>
        <v>3.5013169983605444E-2</v>
      </c>
      <c r="HJ130" s="176">
        <f t="shared" si="631"/>
        <v>3.3346741280140452E-2</v>
      </c>
      <c r="HK130" s="176">
        <f t="shared" si="631"/>
        <v>3.1759625150345083E-2</v>
      </c>
      <c r="HL130" s="176">
        <f t="shared" si="631"/>
        <v>3.024804676465177E-2</v>
      </c>
      <c r="HM130" s="176">
        <f t="shared" si="631"/>
        <v>2.8808410954013385E-2</v>
      </c>
      <c r="HN130" s="176">
        <f t="shared" si="632"/>
        <v>2.7437293659079445E-2</v>
      </c>
      <c r="HO130" s="176">
        <f t="shared" si="632"/>
        <v>2.6131433786343066E-2</v>
      </c>
      <c r="HP130" s="176">
        <f t="shared" si="632"/>
        <v>2.4887725451889286E-2</v>
      </c>
      <c r="HQ130" s="176">
        <f t="shared" si="632"/>
        <v>2.370321059429701E-2</v>
      </c>
      <c r="HR130" s="176">
        <f t="shared" si="632"/>
        <v>2.257507193912504E-2</v>
      </c>
      <c r="HS130" s="176">
        <f t="shared" si="632"/>
        <v>0</v>
      </c>
      <c r="HT130" s="176">
        <f t="shared" si="632"/>
        <v>0</v>
      </c>
      <c r="HU130" s="176">
        <f t="shared" si="632"/>
        <v>0</v>
      </c>
      <c r="HV130" s="176">
        <f t="shared" si="632"/>
        <v>0</v>
      </c>
      <c r="HW130" s="176">
        <f t="shared" si="632"/>
        <v>0</v>
      </c>
      <c r="HX130" s="176">
        <f t="shared" si="632"/>
        <v>0</v>
      </c>
      <c r="HY130" s="176">
        <f t="shared" si="632"/>
        <v>0</v>
      </c>
      <c r="HZ130" s="176">
        <f t="shared" si="632"/>
        <v>0</v>
      </c>
      <c r="IA130" s="176">
        <f t="shared" si="632"/>
        <v>0</v>
      </c>
      <c r="IB130" s="176">
        <f t="shared" si="632"/>
        <v>0</v>
      </c>
      <c r="IC130" s="176"/>
      <c r="ID130" s="176"/>
    </row>
    <row r="131" spans="1:238" s="332" customFormat="1">
      <c r="A131" s="332">
        <v>1</v>
      </c>
      <c r="B131" s="332">
        <v>2</v>
      </c>
      <c r="C131" s="332">
        <v>3</v>
      </c>
      <c r="D131" s="332">
        <v>4</v>
      </c>
      <c r="E131" s="332">
        <v>5</v>
      </c>
      <c r="F131" s="332">
        <v>6</v>
      </c>
      <c r="G131" s="332">
        <v>7</v>
      </c>
      <c r="H131" s="332">
        <v>8</v>
      </c>
      <c r="I131" s="332">
        <v>9</v>
      </c>
      <c r="J131" s="332">
        <v>10</v>
      </c>
      <c r="K131" s="332">
        <v>11</v>
      </c>
      <c r="L131" s="332">
        <v>12</v>
      </c>
      <c r="M131" s="332">
        <v>13</v>
      </c>
      <c r="N131" s="332">
        <v>14</v>
      </c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333"/>
      <c r="CK131" s="333"/>
      <c r="CL131" s="333"/>
      <c r="CM131" s="333"/>
      <c r="CN131" s="333"/>
      <c r="CO131" s="333"/>
      <c r="CP131" s="333"/>
      <c r="CQ131" s="333"/>
      <c r="CR131" s="333"/>
      <c r="CS131" s="333"/>
      <c r="CT131" s="333"/>
      <c r="CU131" s="333"/>
      <c r="CV131" s="333"/>
      <c r="CW131" s="333"/>
      <c r="CX131" s="333"/>
      <c r="CY131" s="333"/>
      <c r="CZ131" s="333"/>
      <c r="DA131" s="333"/>
      <c r="DB131" s="333"/>
      <c r="DC131" s="333"/>
      <c r="DD131" s="333"/>
      <c r="DE131" s="333"/>
      <c r="DF131" s="333"/>
      <c r="DG131" s="333"/>
      <c r="DH131" s="333"/>
      <c r="DI131" s="333"/>
      <c r="DJ131" s="333"/>
      <c r="DK131" s="333"/>
      <c r="DL131" s="333"/>
      <c r="DM131" s="333"/>
      <c r="DN131" s="333"/>
      <c r="DO131" s="333"/>
      <c r="DP131" s="333"/>
      <c r="DQ131" s="333"/>
      <c r="DR131" s="333"/>
      <c r="DS131" s="333"/>
      <c r="DT131" s="333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</row>
    <row r="132" spans="1:238">
      <c r="O132" s="218"/>
    </row>
    <row r="133" spans="1:238">
      <c r="O133" s="218"/>
    </row>
    <row r="134" spans="1:238">
      <c r="O134" s="218"/>
    </row>
    <row r="135" spans="1:238">
      <c r="O135" s="218"/>
    </row>
    <row r="136" spans="1:238">
      <c r="O136" s="218"/>
    </row>
    <row r="137" spans="1:238">
      <c r="C137" s="218"/>
      <c r="E137" s="218"/>
      <c r="F137" s="218"/>
      <c r="G137" s="218"/>
      <c r="H137" s="218"/>
      <c r="I137" s="218"/>
      <c r="J137" s="218"/>
      <c r="K137" s="218"/>
      <c r="L137" s="218"/>
      <c r="M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  <c r="CL137" s="218"/>
      <c r="CM137" s="218"/>
      <c r="CN137" s="218"/>
      <c r="CO137" s="218"/>
      <c r="CP137" s="218"/>
      <c r="CQ137" s="218"/>
      <c r="CR137" s="218"/>
      <c r="CS137" s="218"/>
      <c r="CT137" s="218"/>
      <c r="CU137" s="218"/>
      <c r="CV137" s="218"/>
      <c r="CW137" s="218"/>
      <c r="CX137" s="218"/>
      <c r="CY137" s="218"/>
      <c r="CZ137" s="218"/>
      <c r="DA137" s="218"/>
      <c r="DB137" s="218"/>
      <c r="DC137" s="218"/>
      <c r="DD137" s="218"/>
      <c r="DE137" s="218"/>
      <c r="DF137" s="218"/>
      <c r="DG137" s="218"/>
      <c r="DH137" s="218"/>
      <c r="DI137" s="218"/>
      <c r="DJ137" s="218"/>
      <c r="DK137" s="218"/>
      <c r="DL137" s="218"/>
      <c r="DM137" s="218"/>
      <c r="DN137" s="218"/>
      <c r="DO137" s="218"/>
      <c r="DP137" s="218"/>
      <c r="DQ137" s="218"/>
      <c r="DR137" s="218"/>
      <c r="DS137" s="218"/>
      <c r="DT137" s="218"/>
      <c r="DU137" s="218"/>
      <c r="DV137" s="218"/>
      <c r="DW137" s="218"/>
      <c r="DX137" s="218"/>
      <c r="DY137" s="218"/>
      <c r="DZ137" s="218"/>
      <c r="EA137" s="218"/>
      <c r="EB137" s="218"/>
      <c r="EC137" s="218"/>
      <c r="ED137" s="218"/>
      <c r="EE137" s="218"/>
      <c r="EF137" s="218"/>
      <c r="EG137" s="218"/>
      <c r="EH137" s="218"/>
      <c r="EI137" s="218"/>
      <c r="EJ137" s="218"/>
      <c r="EK137" s="218"/>
      <c r="EL137" s="218"/>
      <c r="EM137" s="218"/>
      <c r="EN137" s="218"/>
      <c r="EO137" s="218"/>
      <c r="EP137" s="218"/>
      <c r="EQ137" s="218"/>
      <c r="ER137" s="218"/>
      <c r="ES137" s="218"/>
      <c r="ET137" s="218"/>
      <c r="EU137" s="218"/>
      <c r="EV137" s="218"/>
      <c r="EW137" s="218"/>
      <c r="EX137" s="218"/>
      <c r="EY137" s="218"/>
      <c r="EZ137" s="218"/>
      <c r="FA137" s="218"/>
      <c r="FB137" s="218"/>
      <c r="FC137" s="218"/>
      <c r="FD137" s="218"/>
      <c r="FE137" s="218"/>
      <c r="FF137" s="218"/>
      <c r="FG137" s="218"/>
      <c r="FH137" s="218"/>
      <c r="FI137" s="218"/>
      <c r="FJ137" s="218"/>
      <c r="FK137" s="218"/>
      <c r="FL137" s="218"/>
      <c r="FM137" s="218"/>
      <c r="FN137" s="218"/>
      <c r="FO137" s="218"/>
      <c r="FP137" s="218"/>
      <c r="FQ137" s="218"/>
      <c r="FR137" s="218"/>
      <c r="FS137" s="218"/>
      <c r="FT137" s="218"/>
      <c r="FU137" s="218"/>
      <c r="FV137" s="218"/>
      <c r="FW137" s="218"/>
      <c r="FX137" s="218"/>
      <c r="FY137" s="218"/>
      <c r="FZ137" s="218"/>
      <c r="GA137" s="218"/>
      <c r="GB137" s="218"/>
      <c r="GC137" s="218"/>
      <c r="GD137" s="218"/>
      <c r="GE137" s="218"/>
      <c r="GF137" s="218"/>
      <c r="GG137" s="218"/>
      <c r="GH137" s="218"/>
      <c r="GI137" s="218"/>
      <c r="GJ137" s="218"/>
      <c r="GK137" s="218"/>
      <c r="GL137" s="218"/>
      <c r="GM137" s="218"/>
      <c r="GN137" s="218"/>
      <c r="GO137" s="218"/>
      <c r="GP137" s="218"/>
      <c r="GQ137" s="218"/>
      <c r="GR137" s="218"/>
      <c r="GS137" s="218"/>
      <c r="GT137" s="218"/>
      <c r="GU137" s="218"/>
      <c r="GV137" s="218"/>
      <c r="GW137" s="218"/>
      <c r="GX137" s="218"/>
      <c r="GY137" s="218"/>
      <c r="GZ137" s="218"/>
      <c r="HA137" s="218"/>
      <c r="HB137" s="218"/>
      <c r="HC137" s="218"/>
      <c r="HD137" s="218"/>
      <c r="HE137" s="218"/>
      <c r="HF137" s="218"/>
      <c r="HG137" s="218"/>
      <c r="HH137" s="218"/>
      <c r="HI137" s="218"/>
      <c r="HJ137" s="218"/>
      <c r="HK137" s="218"/>
      <c r="HL137" s="218"/>
      <c r="HM137" s="218"/>
      <c r="HN137" s="218"/>
      <c r="HO137" s="218"/>
      <c r="HP137" s="218"/>
      <c r="HQ137" s="218"/>
      <c r="HR137" s="218"/>
      <c r="HS137" s="218"/>
      <c r="HT137" s="218"/>
      <c r="HU137" s="218"/>
      <c r="HV137" s="218"/>
      <c r="HW137" s="218"/>
      <c r="HX137" s="218"/>
      <c r="HY137" s="218"/>
      <c r="HZ137" s="218"/>
      <c r="IA137" s="218"/>
      <c r="IB137" s="218"/>
    </row>
    <row r="138" spans="1:238">
      <c r="C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  <c r="DG138" s="218"/>
      <c r="DH138" s="218"/>
      <c r="DI138" s="218"/>
      <c r="DJ138" s="218"/>
      <c r="DK138" s="218"/>
      <c r="DL138" s="218"/>
      <c r="DM138" s="218"/>
      <c r="DN138" s="218"/>
      <c r="DO138" s="218"/>
      <c r="DP138" s="218"/>
      <c r="DQ138" s="218"/>
      <c r="DR138" s="218"/>
      <c r="DS138" s="218"/>
      <c r="DT138" s="218"/>
      <c r="DU138" s="218"/>
      <c r="DV138" s="218"/>
      <c r="DW138" s="218"/>
      <c r="DX138" s="218"/>
      <c r="DY138" s="218"/>
      <c r="DZ138" s="218"/>
      <c r="EA138" s="218"/>
      <c r="EB138" s="218"/>
      <c r="EC138" s="218"/>
      <c r="ED138" s="218"/>
      <c r="EE138" s="218"/>
      <c r="EF138" s="218"/>
      <c r="EG138" s="218"/>
      <c r="EH138" s="218"/>
      <c r="EI138" s="218"/>
      <c r="EJ138" s="218"/>
      <c r="EK138" s="218"/>
      <c r="EL138" s="218"/>
      <c r="EM138" s="218"/>
      <c r="EN138" s="218"/>
      <c r="EO138" s="218"/>
      <c r="EP138" s="218"/>
      <c r="EQ138" s="218"/>
      <c r="ER138" s="218"/>
      <c r="ES138" s="218"/>
      <c r="ET138" s="218"/>
      <c r="EU138" s="218"/>
      <c r="EV138" s="218"/>
      <c r="EW138" s="218"/>
      <c r="EX138" s="218"/>
      <c r="EY138" s="218"/>
      <c r="EZ138" s="218"/>
      <c r="FA138" s="218"/>
      <c r="FB138" s="218"/>
      <c r="FC138" s="218"/>
      <c r="FD138" s="218"/>
      <c r="FE138" s="218"/>
      <c r="FF138" s="218"/>
      <c r="FG138" s="218"/>
      <c r="FH138" s="218"/>
      <c r="FI138" s="218"/>
      <c r="FJ138" s="218"/>
      <c r="FK138" s="218"/>
      <c r="FL138" s="218"/>
      <c r="FM138" s="218"/>
      <c r="FN138" s="218"/>
      <c r="FO138" s="218"/>
      <c r="FP138" s="218"/>
      <c r="FQ138" s="218"/>
      <c r="FR138" s="218"/>
      <c r="FS138" s="218"/>
      <c r="FT138" s="218"/>
      <c r="FU138" s="218"/>
      <c r="FV138" s="218"/>
      <c r="FW138" s="218"/>
      <c r="FX138" s="218"/>
      <c r="FY138" s="218"/>
      <c r="FZ138" s="218"/>
      <c r="GA138" s="218"/>
      <c r="GB138" s="218"/>
      <c r="GC138" s="218"/>
      <c r="GD138" s="218"/>
      <c r="GE138" s="218"/>
      <c r="GF138" s="218"/>
      <c r="GG138" s="218"/>
      <c r="GH138" s="218"/>
      <c r="GI138" s="218"/>
      <c r="GJ138" s="218"/>
      <c r="GK138" s="218"/>
      <c r="GL138" s="218"/>
      <c r="GM138" s="218"/>
      <c r="GN138" s="218"/>
      <c r="GO138" s="218"/>
      <c r="GP138" s="218"/>
      <c r="GQ138" s="218"/>
      <c r="GR138" s="218"/>
      <c r="GS138" s="218"/>
      <c r="GT138" s="218"/>
      <c r="GU138" s="218"/>
      <c r="GV138" s="218"/>
      <c r="GW138" s="218"/>
      <c r="GX138" s="218"/>
      <c r="GY138" s="218"/>
      <c r="GZ138" s="218"/>
      <c r="HA138" s="218"/>
      <c r="HB138" s="218"/>
      <c r="HC138" s="218"/>
      <c r="HD138" s="218"/>
      <c r="HE138" s="218"/>
      <c r="HF138" s="218"/>
      <c r="HG138" s="218"/>
      <c r="HH138" s="218"/>
      <c r="HI138" s="218"/>
      <c r="HJ138" s="218"/>
      <c r="HK138" s="218"/>
      <c r="HL138" s="218"/>
      <c r="HM138" s="218"/>
      <c r="HN138" s="218"/>
      <c r="HO138" s="218"/>
      <c r="HP138" s="218"/>
      <c r="HQ138" s="218"/>
      <c r="HR138" s="218"/>
      <c r="HS138" s="218"/>
      <c r="HT138" s="218"/>
      <c r="HU138" s="218"/>
      <c r="HV138" s="218"/>
      <c r="HW138" s="218"/>
      <c r="HX138" s="218"/>
      <c r="HY138" s="218"/>
      <c r="HZ138" s="218"/>
      <c r="IA138" s="218"/>
      <c r="IB138" s="218"/>
    </row>
    <row r="139" spans="1:238">
      <c r="C139" s="218"/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DH139" s="218"/>
      <c r="DI139" s="218"/>
      <c r="DJ139" s="218"/>
      <c r="DK139" s="218"/>
      <c r="DL139" s="218"/>
      <c r="DM139" s="218"/>
      <c r="DN139" s="218"/>
      <c r="DO139" s="218"/>
      <c r="DP139" s="218"/>
      <c r="DQ139" s="218"/>
      <c r="DR139" s="218"/>
      <c r="DS139" s="218"/>
      <c r="DT139" s="218"/>
      <c r="DU139" s="218"/>
      <c r="DV139" s="218"/>
      <c r="DW139" s="218"/>
      <c r="DX139" s="218"/>
      <c r="DY139" s="218"/>
      <c r="DZ139" s="218"/>
      <c r="EA139" s="218"/>
      <c r="EB139" s="218"/>
      <c r="EC139" s="218"/>
      <c r="ED139" s="218"/>
      <c r="EE139" s="218"/>
      <c r="EF139" s="218"/>
      <c r="EG139" s="218"/>
      <c r="EH139" s="218"/>
      <c r="EI139" s="218"/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218"/>
      <c r="FA139" s="218"/>
      <c r="FB139" s="218"/>
      <c r="FC139" s="218"/>
      <c r="FD139" s="218"/>
      <c r="FE139" s="218"/>
      <c r="FF139" s="218"/>
      <c r="FG139" s="218"/>
      <c r="FH139" s="218"/>
      <c r="FI139" s="218"/>
      <c r="FJ139" s="218"/>
      <c r="FK139" s="218"/>
      <c r="FL139" s="218"/>
      <c r="FM139" s="218"/>
      <c r="FN139" s="218"/>
      <c r="FO139" s="218"/>
      <c r="FP139" s="218"/>
      <c r="FQ139" s="218"/>
      <c r="FR139" s="218"/>
      <c r="FS139" s="218"/>
      <c r="FT139" s="218"/>
      <c r="FU139" s="218"/>
      <c r="FV139" s="218"/>
      <c r="FW139" s="218"/>
      <c r="FX139" s="218"/>
      <c r="FY139" s="218"/>
      <c r="FZ139" s="218"/>
      <c r="GA139" s="218"/>
      <c r="GB139" s="218"/>
      <c r="GC139" s="218"/>
      <c r="GD139" s="218"/>
      <c r="GE139" s="218"/>
      <c r="GF139" s="218"/>
      <c r="GG139" s="218"/>
      <c r="GH139" s="218"/>
      <c r="GI139" s="218"/>
      <c r="GJ139" s="218"/>
      <c r="GK139" s="218"/>
      <c r="GL139" s="218"/>
      <c r="GM139" s="218"/>
      <c r="GN139" s="218"/>
      <c r="GO139" s="218"/>
      <c r="GP139" s="218"/>
      <c r="GQ139" s="218"/>
      <c r="GR139" s="218"/>
      <c r="GS139" s="218"/>
      <c r="GT139" s="218"/>
      <c r="GU139" s="218"/>
      <c r="GV139" s="218"/>
      <c r="GW139" s="218"/>
      <c r="GX139" s="218"/>
      <c r="GY139" s="218"/>
      <c r="GZ139" s="218"/>
      <c r="HA139" s="218"/>
      <c r="HB139" s="218"/>
      <c r="HC139" s="218"/>
      <c r="HD139" s="218"/>
      <c r="HE139" s="218"/>
      <c r="HF139" s="218"/>
      <c r="HG139" s="218"/>
      <c r="HH139" s="218"/>
      <c r="HI139" s="218"/>
      <c r="HJ139" s="218"/>
      <c r="HK139" s="218"/>
      <c r="HL139" s="218"/>
      <c r="HM139" s="218"/>
      <c r="HN139" s="218"/>
      <c r="HO139" s="218"/>
      <c r="HP139" s="218"/>
      <c r="HQ139" s="218"/>
      <c r="HR139" s="218"/>
      <c r="HS139" s="218"/>
      <c r="HT139" s="218"/>
      <c r="HU139" s="218"/>
      <c r="HV139" s="218"/>
      <c r="HW139" s="218"/>
      <c r="HX139" s="218"/>
      <c r="HY139" s="218"/>
      <c r="HZ139" s="218"/>
      <c r="IA139" s="218"/>
      <c r="IB139" s="218"/>
    </row>
    <row r="140" spans="1:238">
      <c r="C140" s="218"/>
      <c r="E140" s="218"/>
      <c r="F140" s="218"/>
      <c r="G140" s="218"/>
      <c r="H140" s="218"/>
      <c r="I140" s="218"/>
      <c r="J140" s="218"/>
      <c r="K140" s="218"/>
      <c r="L140" s="218"/>
      <c r="M140" s="21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  <c r="CP140" s="218"/>
      <c r="CQ140" s="218"/>
      <c r="CR140" s="218"/>
      <c r="CS140" s="218"/>
      <c r="CT140" s="218"/>
      <c r="CU140" s="218"/>
      <c r="CV140" s="218"/>
      <c r="CW140" s="218"/>
      <c r="CX140" s="218"/>
      <c r="CY140" s="218"/>
      <c r="CZ140" s="218"/>
      <c r="DA140" s="218"/>
      <c r="DB140" s="218"/>
      <c r="DC140" s="218"/>
      <c r="DD140" s="218"/>
      <c r="DE140" s="218"/>
      <c r="DF140" s="218"/>
      <c r="DG140" s="218"/>
      <c r="DH140" s="218"/>
      <c r="DI140" s="218"/>
      <c r="DJ140" s="218"/>
      <c r="DK140" s="218"/>
      <c r="DL140" s="218"/>
      <c r="DM140" s="218"/>
      <c r="DN140" s="218"/>
      <c r="DO140" s="218"/>
      <c r="DP140" s="218"/>
      <c r="DQ140" s="218"/>
      <c r="DR140" s="218"/>
      <c r="DS140" s="218"/>
      <c r="DT140" s="218"/>
      <c r="DU140" s="218"/>
      <c r="DV140" s="218"/>
      <c r="DW140" s="218"/>
      <c r="DX140" s="218"/>
      <c r="DY140" s="218"/>
      <c r="DZ140" s="218"/>
      <c r="EA140" s="218"/>
      <c r="EB140" s="218"/>
      <c r="EC140" s="218"/>
      <c r="ED140" s="218"/>
      <c r="EE140" s="218"/>
      <c r="EF140" s="218"/>
      <c r="EG140" s="218"/>
      <c r="EH140" s="218"/>
      <c r="EI140" s="218"/>
      <c r="EJ140" s="218"/>
      <c r="EK140" s="218"/>
      <c r="EL140" s="218"/>
      <c r="EM140" s="218"/>
      <c r="EN140" s="218"/>
      <c r="EO140" s="218"/>
      <c r="EP140" s="218"/>
      <c r="EQ140" s="218"/>
      <c r="ER140" s="218"/>
      <c r="ES140" s="218"/>
      <c r="ET140" s="218"/>
      <c r="EU140" s="218"/>
      <c r="EV140" s="218"/>
      <c r="EW140" s="218"/>
      <c r="EX140" s="218"/>
      <c r="EY140" s="218"/>
      <c r="EZ140" s="218"/>
      <c r="FA140" s="218"/>
      <c r="FB140" s="218"/>
      <c r="FC140" s="218"/>
      <c r="FD140" s="218"/>
      <c r="FE140" s="218"/>
      <c r="FF140" s="218"/>
      <c r="FG140" s="218"/>
      <c r="FH140" s="218"/>
      <c r="FI140" s="218"/>
      <c r="FJ140" s="218"/>
      <c r="FK140" s="218"/>
      <c r="FL140" s="218"/>
      <c r="FM140" s="218"/>
      <c r="FN140" s="218"/>
      <c r="FO140" s="218"/>
      <c r="FP140" s="218"/>
      <c r="FQ140" s="218"/>
      <c r="FR140" s="218"/>
      <c r="FS140" s="218"/>
      <c r="FT140" s="218"/>
      <c r="FU140" s="218"/>
      <c r="FV140" s="218"/>
      <c r="FW140" s="218"/>
      <c r="FX140" s="218"/>
      <c r="FY140" s="218"/>
      <c r="FZ140" s="218"/>
      <c r="GA140" s="218"/>
      <c r="GB140" s="218"/>
      <c r="GC140" s="218"/>
      <c r="GD140" s="218"/>
      <c r="GE140" s="218"/>
      <c r="GF140" s="218"/>
      <c r="GG140" s="218"/>
      <c r="GH140" s="218"/>
      <c r="GI140" s="218"/>
      <c r="GJ140" s="218"/>
      <c r="GK140" s="218"/>
      <c r="GL140" s="218"/>
      <c r="GM140" s="218"/>
      <c r="GN140" s="218"/>
      <c r="GO140" s="218"/>
      <c r="GP140" s="218"/>
      <c r="GQ140" s="218"/>
      <c r="GR140" s="218"/>
      <c r="GS140" s="218"/>
      <c r="GT140" s="218"/>
      <c r="GU140" s="218"/>
      <c r="GV140" s="218"/>
      <c r="GW140" s="218"/>
      <c r="GX140" s="218"/>
      <c r="GY140" s="218"/>
      <c r="GZ140" s="218"/>
      <c r="HA140" s="218"/>
      <c r="HB140" s="218"/>
      <c r="HC140" s="218"/>
      <c r="HD140" s="218"/>
      <c r="HE140" s="218"/>
      <c r="HF140" s="218"/>
      <c r="HG140" s="218"/>
      <c r="HH140" s="218"/>
      <c r="HI140" s="218"/>
      <c r="HJ140" s="218"/>
      <c r="HK140" s="218"/>
      <c r="HL140" s="218"/>
      <c r="HM140" s="218"/>
      <c r="HN140" s="218"/>
      <c r="HO140" s="218"/>
      <c r="HP140" s="218"/>
      <c r="HQ140" s="218"/>
      <c r="HR140" s="218"/>
      <c r="HS140" s="218"/>
      <c r="HT140" s="218"/>
      <c r="HU140" s="218"/>
      <c r="HV140" s="218"/>
      <c r="HW140" s="218"/>
      <c r="HX140" s="218"/>
      <c r="HY140" s="218"/>
      <c r="HZ140" s="218"/>
      <c r="IA140" s="218"/>
      <c r="IB140" s="218"/>
    </row>
    <row r="141" spans="1:238">
      <c r="C141" s="218"/>
      <c r="E141" s="218"/>
      <c r="F141" s="218"/>
      <c r="G141" s="218"/>
      <c r="H141" s="218"/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  <c r="CP141" s="218"/>
      <c r="CQ141" s="218"/>
      <c r="CR141" s="218"/>
      <c r="CS141" s="218"/>
      <c r="CT141" s="218"/>
      <c r="CU141" s="218"/>
      <c r="CV141" s="218"/>
      <c r="CW141" s="218"/>
      <c r="CX141" s="218"/>
      <c r="CY141" s="218"/>
      <c r="CZ141" s="218"/>
      <c r="DA141" s="218"/>
      <c r="DB141" s="218"/>
      <c r="DC141" s="218"/>
      <c r="DD141" s="218"/>
      <c r="DE141" s="218"/>
      <c r="DF141" s="218"/>
      <c r="DG141" s="218"/>
      <c r="DH141" s="218"/>
      <c r="DI141" s="218"/>
      <c r="DJ141" s="218"/>
      <c r="DK141" s="218"/>
      <c r="DL141" s="218"/>
      <c r="DM141" s="218"/>
      <c r="DN141" s="218"/>
      <c r="DO141" s="218"/>
      <c r="DP141" s="218"/>
      <c r="DQ141" s="218"/>
      <c r="DR141" s="218"/>
      <c r="DS141" s="218"/>
      <c r="DT141" s="218"/>
      <c r="DU141" s="218"/>
      <c r="DV141" s="218"/>
      <c r="DW141" s="218"/>
      <c r="DX141" s="218"/>
      <c r="DY141" s="218"/>
      <c r="DZ141" s="218"/>
      <c r="EA141" s="218"/>
      <c r="EB141" s="218"/>
      <c r="EC141" s="218"/>
      <c r="ED141" s="218"/>
      <c r="EE141" s="218"/>
      <c r="EF141" s="218"/>
      <c r="EG141" s="218"/>
      <c r="EH141" s="218"/>
      <c r="EI141" s="218"/>
      <c r="EJ141" s="218"/>
      <c r="EK141" s="218"/>
      <c r="EL141" s="218"/>
      <c r="EM141" s="218"/>
      <c r="EN141" s="218"/>
      <c r="EO141" s="218"/>
      <c r="EP141" s="218"/>
      <c r="EQ141" s="218"/>
      <c r="ER141" s="218"/>
      <c r="ES141" s="218"/>
      <c r="ET141" s="218"/>
      <c r="EU141" s="218"/>
      <c r="EV141" s="218"/>
      <c r="EW141" s="218"/>
      <c r="EX141" s="218"/>
      <c r="EY141" s="218"/>
      <c r="EZ141" s="218"/>
      <c r="FA141" s="218"/>
      <c r="FB141" s="218"/>
      <c r="FC141" s="218"/>
      <c r="FD141" s="218"/>
      <c r="FE141" s="218"/>
      <c r="FF141" s="218"/>
      <c r="FG141" s="218"/>
      <c r="FH141" s="218"/>
      <c r="FI141" s="218"/>
      <c r="FJ141" s="218"/>
      <c r="FK141" s="218"/>
      <c r="FL141" s="218"/>
      <c r="FM141" s="218"/>
      <c r="FN141" s="218"/>
      <c r="FO141" s="218"/>
      <c r="FP141" s="218"/>
      <c r="FQ141" s="218"/>
      <c r="FR141" s="218"/>
      <c r="FS141" s="218"/>
      <c r="FT141" s="218"/>
      <c r="FU141" s="218"/>
      <c r="FV141" s="218"/>
      <c r="FW141" s="218"/>
      <c r="FX141" s="218"/>
      <c r="FY141" s="218"/>
      <c r="FZ141" s="218"/>
      <c r="GA141" s="218"/>
      <c r="GB141" s="218"/>
      <c r="GC141" s="218"/>
      <c r="GD141" s="218"/>
      <c r="GE141" s="218"/>
      <c r="GF141" s="218"/>
      <c r="GG141" s="218"/>
      <c r="GH141" s="218"/>
      <c r="GI141" s="218"/>
      <c r="GJ141" s="218"/>
      <c r="GK141" s="218"/>
      <c r="GL141" s="218"/>
      <c r="GM141" s="218"/>
      <c r="GN141" s="218"/>
      <c r="GO141" s="218"/>
      <c r="GP141" s="218"/>
      <c r="GQ141" s="218"/>
      <c r="GR141" s="218"/>
      <c r="GS141" s="218"/>
      <c r="GT141" s="218"/>
      <c r="GU141" s="218"/>
      <c r="GV141" s="218"/>
      <c r="GW141" s="218"/>
      <c r="GX141" s="218"/>
      <c r="GY141" s="218"/>
      <c r="GZ141" s="218"/>
      <c r="HA141" s="218"/>
      <c r="HB141" s="218"/>
      <c r="HC141" s="218"/>
      <c r="HD141" s="218"/>
      <c r="HE141" s="218"/>
      <c r="HF141" s="218"/>
      <c r="HG141" s="218"/>
      <c r="HH141" s="218"/>
      <c r="HI141" s="218"/>
      <c r="HJ141" s="218"/>
      <c r="HK141" s="218"/>
      <c r="HL141" s="218"/>
      <c r="HM141" s="218"/>
      <c r="HN141" s="218"/>
      <c r="HO141" s="218"/>
      <c r="HP141" s="218"/>
      <c r="HQ141" s="218"/>
      <c r="HR141" s="218"/>
      <c r="HS141" s="218"/>
      <c r="HT141" s="218"/>
      <c r="HU141" s="218"/>
      <c r="HV141" s="218"/>
      <c r="HW141" s="218"/>
      <c r="HX141" s="218"/>
      <c r="HY141" s="218"/>
      <c r="HZ141" s="218"/>
      <c r="IA141" s="218"/>
      <c r="IB141" s="218"/>
    </row>
    <row r="142" spans="1:238">
      <c r="C142" s="218"/>
      <c r="E142" s="218"/>
      <c r="F142" s="218"/>
      <c r="G142" s="218"/>
      <c r="H142" s="218"/>
      <c r="I142" s="218"/>
      <c r="J142" s="218"/>
      <c r="K142" s="218"/>
      <c r="L142" s="218"/>
      <c r="M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  <c r="CP142" s="218"/>
      <c r="CQ142" s="218"/>
      <c r="CR142" s="218"/>
      <c r="CS142" s="218"/>
      <c r="CT142" s="218"/>
      <c r="CU142" s="218"/>
      <c r="CV142" s="218"/>
      <c r="CW142" s="218"/>
      <c r="CX142" s="218"/>
      <c r="CY142" s="218"/>
      <c r="CZ142" s="218"/>
      <c r="DA142" s="218"/>
      <c r="DB142" s="218"/>
      <c r="DC142" s="218"/>
      <c r="DD142" s="218"/>
      <c r="DE142" s="218"/>
      <c r="DF142" s="218"/>
      <c r="DG142" s="218"/>
      <c r="DH142" s="218"/>
      <c r="DI142" s="218"/>
      <c r="DJ142" s="218"/>
      <c r="DK142" s="218"/>
      <c r="DL142" s="218"/>
      <c r="DM142" s="218"/>
      <c r="DN142" s="218"/>
      <c r="DO142" s="218"/>
      <c r="DP142" s="218"/>
      <c r="DQ142" s="218"/>
      <c r="DR142" s="218"/>
      <c r="DS142" s="218"/>
      <c r="DT142" s="218"/>
      <c r="DU142" s="218"/>
      <c r="DV142" s="218"/>
      <c r="DW142" s="218"/>
      <c r="DX142" s="218"/>
      <c r="DY142" s="218"/>
      <c r="DZ142" s="218"/>
      <c r="EA142" s="218"/>
      <c r="EB142" s="218"/>
      <c r="EC142" s="218"/>
      <c r="ED142" s="218"/>
      <c r="EE142" s="218"/>
      <c r="EF142" s="218"/>
      <c r="EG142" s="218"/>
      <c r="EH142" s="218"/>
      <c r="EI142" s="218"/>
      <c r="EJ142" s="218"/>
      <c r="EK142" s="218"/>
      <c r="EL142" s="218"/>
      <c r="EM142" s="218"/>
      <c r="EN142" s="218"/>
      <c r="EO142" s="218"/>
      <c r="EP142" s="218"/>
      <c r="EQ142" s="218"/>
      <c r="ER142" s="218"/>
      <c r="ES142" s="218"/>
      <c r="ET142" s="218"/>
      <c r="EU142" s="218"/>
      <c r="EV142" s="218"/>
      <c r="EW142" s="218"/>
      <c r="EX142" s="218"/>
      <c r="EY142" s="218"/>
      <c r="EZ142" s="218"/>
      <c r="FA142" s="218"/>
      <c r="FB142" s="218"/>
      <c r="FC142" s="218"/>
      <c r="FD142" s="218"/>
      <c r="FE142" s="218"/>
      <c r="FF142" s="218"/>
      <c r="FG142" s="218"/>
      <c r="FH142" s="218"/>
      <c r="FI142" s="218"/>
      <c r="FJ142" s="218"/>
      <c r="FK142" s="218"/>
      <c r="FL142" s="218"/>
      <c r="FM142" s="218"/>
      <c r="FN142" s="218"/>
      <c r="FO142" s="218"/>
      <c r="FP142" s="218"/>
      <c r="FQ142" s="218"/>
      <c r="FR142" s="218"/>
      <c r="FS142" s="218"/>
      <c r="FT142" s="218"/>
      <c r="FU142" s="218"/>
      <c r="FV142" s="218"/>
      <c r="FW142" s="218"/>
      <c r="FX142" s="218"/>
      <c r="FY142" s="218"/>
      <c r="FZ142" s="218"/>
      <c r="GA142" s="218"/>
      <c r="GB142" s="218"/>
      <c r="GC142" s="218"/>
      <c r="GD142" s="218"/>
      <c r="GE142" s="218"/>
      <c r="GF142" s="218"/>
      <c r="GG142" s="218"/>
      <c r="GH142" s="218"/>
      <c r="GI142" s="218"/>
      <c r="GJ142" s="218"/>
      <c r="GK142" s="218"/>
      <c r="GL142" s="218"/>
      <c r="GM142" s="218"/>
      <c r="GN142" s="218"/>
      <c r="GO142" s="218"/>
      <c r="GP142" s="218"/>
      <c r="GQ142" s="218"/>
      <c r="GR142" s="218"/>
      <c r="GS142" s="218"/>
      <c r="GT142" s="218"/>
      <c r="GU142" s="218"/>
      <c r="GV142" s="218"/>
      <c r="GW142" s="218"/>
      <c r="GX142" s="218"/>
      <c r="GY142" s="218"/>
      <c r="GZ142" s="218"/>
      <c r="HA142" s="218"/>
      <c r="HB142" s="218"/>
      <c r="HC142" s="218"/>
      <c r="HD142" s="218"/>
      <c r="HE142" s="218"/>
      <c r="HF142" s="218"/>
      <c r="HG142" s="218"/>
      <c r="HH142" s="218"/>
      <c r="HI142" s="218"/>
      <c r="HJ142" s="218"/>
      <c r="HK142" s="218"/>
      <c r="HL142" s="218"/>
      <c r="HM142" s="218"/>
      <c r="HN142" s="218"/>
      <c r="HO142" s="218"/>
      <c r="HP142" s="218"/>
      <c r="HQ142" s="218"/>
      <c r="HR142" s="218"/>
      <c r="HS142" s="218"/>
      <c r="HT142" s="218"/>
      <c r="HU142" s="218"/>
      <c r="HV142" s="218"/>
      <c r="HW142" s="218"/>
      <c r="HX142" s="218"/>
      <c r="HY142" s="218"/>
      <c r="HZ142" s="218"/>
      <c r="IA142" s="218"/>
      <c r="IB142" s="218"/>
    </row>
    <row r="143" spans="1:238">
      <c r="C143" s="218"/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  <c r="AT143" s="218"/>
      <c r="AU143" s="218"/>
      <c r="AV143" s="218"/>
      <c r="AW143" s="218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  <c r="CL143" s="218"/>
      <c r="CM143" s="218"/>
      <c r="CN143" s="218"/>
      <c r="CO143" s="218"/>
      <c r="CP143" s="218"/>
      <c r="CQ143" s="218"/>
      <c r="CR143" s="218"/>
      <c r="CS143" s="218"/>
      <c r="CT143" s="218"/>
      <c r="CU143" s="218"/>
      <c r="CV143" s="218"/>
      <c r="CW143" s="218"/>
      <c r="CX143" s="218"/>
      <c r="CY143" s="218"/>
      <c r="CZ143" s="218"/>
      <c r="DA143" s="218"/>
      <c r="DB143" s="218"/>
      <c r="DC143" s="218"/>
      <c r="DD143" s="218"/>
      <c r="DE143" s="218"/>
      <c r="DF143" s="218"/>
      <c r="DG143" s="218"/>
      <c r="DH143" s="218"/>
      <c r="DI143" s="218"/>
      <c r="DJ143" s="218"/>
      <c r="DK143" s="218"/>
      <c r="DL143" s="218"/>
      <c r="DM143" s="218"/>
      <c r="DN143" s="218"/>
      <c r="DO143" s="218"/>
      <c r="DP143" s="218"/>
      <c r="DQ143" s="218"/>
      <c r="DR143" s="218"/>
      <c r="DS143" s="218"/>
      <c r="DT143" s="218"/>
      <c r="DU143" s="218"/>
      <c r="DV143" s="218"/>
      <c r="DW143" s="218"/>
      <c r="DX143" s="218"/>
      <c r="DY143" s="218"/>
      <c r="DZ143" s="218"/>
      <c r="EA143" s="218"/>
      <c r="EB143" s="218"/>
      <c r="EC143" s="218"/>
      <c r="ED143" s="218"/>
      <c r="EE143" s="218"/>
      <c r="EF143" s="218"/>
      <c r="EG143" s="218"/>
      <c r="EH143" s="218"/>
      <c r="EI143" s="218"/>
      <c r="EJ143" s="218"/>
      <c r="EK143" s="218"/>
      <c r="EL143" s="218"/>
      <c r="EM143" s="218"/>
      <c r="EN143" s="218"/>
      <c r="EO143" s="218"/>
      <c r="EP143" s="218"/>
      <c r="EQ143" s="218"/>
      <c r="ER143" s="218"/>
      <c r="ES143" s="218"/>
      <c r="ET143" s="218"/>
      <c r="EU143" s="218"/>
      <c r="EV143" s="218"/>
      <c r="EW143" s="218"/>
      <c r="EX143" s="218"/>
      <c r="EY143" s="218"/>
      <c r="EZ143" s="218"/>
      <c r="FA143" s="218"/>
      <c r="FB143" s="218"/>
      <c r="FC143" s="218"/>
      <c r="FD143" s="218"/>
      <c r="FE143" s="218"/>
      <c r="FF143" s="218"/>
      <c r="FG143" s="218"/>
      <c r="FH143" s="218"/>
      <c r="FI143" s="218"/>
      <c r="FJ143" s="218"/>
      <c r="FK143" s="218"/>
      <c r="FL143" s="218"/>
      <c r="FM143" s="218"/>
      <c r="FN143" s="218"/>
      <c r="FO143" s="218"/>
      <c r="FP143" s="218"/>
      <c r="FQ143" s="218"/>
      <c r="FR143" s="218"/>
      <c r="FS143" s="218"/>
      <c r="FT143" s="218"/>
      <c r="FU143" s="218"/>
      <c r="FV143" s="218"/>
      <c r="FW143" s="218"/>
      <c r="FX143" s="218"/>
      <c r="FY143" s="218"/>
      <c r="FZ143" s="218"/>
      <c r="GA143" s="218"/>
      <c r="GB143" s="218"/>
      <c r="GC143" s="218"/>
      <c r="GD143" s="218"/>
      <c r="GE143" s="218"/>
      <c r="GF143" s="218"/>
      <c r="GG143" s="218"/>
      <c r="GH143" s="218"/>
      <c r="GI143" s="218"/>
      <c r="GJ143" s="218"/>
      <c r="GK143" s="218"/>
      <c r="GL143" s="218"/>
      <c r="GM143" s="218"/>
      <c r="GN143" s="218"/>
      <c r="GO143" s="218"/>
      <c r="GP143" s="218"/>
      <c r="GQ143" s="218"/>
      <c r="GR143" s="218"/>
      <c r="GS143" s="218"/>
      <c r="GT143" s="218"/>
      <c r="GU143" s="218"/>
      <c r="GV143" s="218"/>
      <c r="GW143" s="218"/>
      <c r="GX143" s="218"/>
      <c r="GY143" s="218"/>
      <c r="GZ143" s="218"/>
      <c r="HA143" s="218"/>
      <c r="HB143" s="218"/>
      <c r="HC143" s="218"/>
      <c r="HD143" s="218"/>
      <c r="HE143" s="218"/>
      <c r="HF143" s="218"/>
      <c r="HG143" s="218"/>
      <c r="HH143" s="218"/>
      <c r="HI143" s="218"/>
      <c r="HJ143" s="218"/>
      <c r="HK143" s="218"/>
      <c r="HL143" s="218"/>
      <c r="HM143" s="218"/>
      <c r="HN143" s="218"/>
      <c r="HO143" s="218"/>
      <c r="HP143" s="218"/>
      <c r="HQ143" s="218"/>
      <c r="HR143" s="218"/>
      <c r="HS143" s="218"/>
      <c r="HT143" s="218"/>
      <c r="HU143" s="218"/>
      <c r="HV143" s="218"/>
      <c r="HW143" s="218"/>
      <c r="HX143" s="218"/>
      <c r="HY143" s="218"/>
      <c r="HZ143" s="218"/>
      <c r="IA143" s="218"/>
      <c r="IB143" s="218"/>
    </row>
    <row r="144" spans="1:238">
      <c r="C144" s="218"/>
      <c r="E144" s="218"/>
      <c r="F144" s="218"/>
      <c r="G144" s="218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  <c r="AM144" s="218"/>
      <c r="AN144" s="218"/>
      <c r="AO144" s="218"/>
      <c r="AP144" s="218"/>
      <c r="AQ144" s="218"/>
      <c r="AR144" s="218"/>
      <c r="AS144" s="218"/>
      <c r="AT144" s="218"/>
      <c r="AU144" s="218"/>
      <c r="AV144" s="218"/>
      <c r="AW144" s="218"/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  <c r="CL144" s="218"/>
      <c r="CM144" s="218"/>
      <c r="CN144" s="218"/>
      <c r="CO144" s="218"/>
      <c r="CP144" s="218"/>
      <c r="CQ144" s="218"/>
      <c r="CR144" s="218"/>
      <c r="CS144" s="218"/>
      <c r="CT144" s="218"/>
      <c r="CU144" s="218"/>
      <c r="CV144" s="218"/>
      <c r="CW144" s="218"/>
      <c r="CX144" s="218"/>
      <c r="CY144" s="218"/>
      <c r="CZ144" s="218"/>
      <c r="DA144" s="218"/>
      <c r="DB144" s="218"/>
      <c r="DC144" s="218"/>
      <c r="DD144" s="218"/>
      <c r="DE144" s="218"/>
      <c r="DF144" s="218"/>
      <c r="DG144" s="218"/>
      <c r="DH144" s="218"/>
      <c r="DI144" s="218"/>
      <c r="DJ144" s="218"/>
      <c r="DK144" s="218"/>
      <c r="DL144" s="218"/>
      <c r="DM144" s="218"/>
      <c r="DN144" s="218"/>
      <c r="DO144" s="218"/>
      <c r="DP144" s="218"/>
      <c r="DQ144" s="218"/>
      <c r="DR144" s="218"/>
      <c r="DS144" s="218"/>
      <c r="DT144" s="218"/>
      <c r="DU144" s="218"/>
      <c r="DV144" s="218"/>
      <c r="DW144" s="218"/>
      <c r="DX144" s="218"/>
      <c r="DY144" s="218"/>
      <c r="DZ144" s="218"/>
      <c r="EA144" s="218"/>
      <c r="EB144" s="218"/>
      <c r="EC144" s="218"/>
      <c r="ED144" s="218"/>
      <c r="EE144" s="218"/>
      <c r="EF144" s="218"/>
      <c r="EG144" s="218"/>
      <c r="EH144" s="218"/>
      <c r="EI144" s="218"/>
      <c r="EJ144" s="218"/>
      <c r="EK144" s="218"/>
      <c r="EL144" s="218"/>
      <c r="EM144" s="218"/>
      <c r="EN144" s="218"/>
      <c r="EO144" s="218"/>
      <c r="EP144" s="218"/>
      <c r="EQ144" s="218"/>
      <c r="ER144" s="218"/>
      <c r="ES144" s="218"/>
      <c r="ET144" s="218"/>
      <c r="EU144" s="218"/>
      <c r="EV144" s="218"/>
      <c r="EW144" s="218"/>
      <c r="EX144" s="218"/>
      <c r="EY144" s="218"/>
      <c r="EZ144" s="218"/>
      <c r="FA144" s="218"/>
      <c r="FB144" s="218"/>
      <c r="FC144" s="218"/>
      <c r="FD144" s="218"/>
      <c r="FE144" s="218"/>
      <c r="FF144" s="218"/>
      <c r="FG144" s="218"/>
      <c r="FH144" s="218"/>
      <c r="FI144" s="218"/>
      <c r="FJ144" s="218"/>
      <c r="FK144" s="218"/>
      <c r="FL144" s="218"/>
      <c r="FM144" s="218"/>
      <c r="FN144" s="218"/>
      <c r="FO144" s="218"/>
      <c r="FP144" s="218"/>
      <c r="FQ144" s="218"/>
      <c r="FR144" s="218"/>
      <c r="FS144" s="218"/>
      <c r="FT144" s="218"/>
      <c r="FU144" s="218"/>
      <c r="FV144" s="218"/>
      <c r="FW144" s="218"/>
      <c r="FX144" s="218"/>
      <c r="FY144" s="218"/>
      <c r="FZ144" s="218"/>
      <c r="GA144" s="218"/>
      <c r="GB144" s="218"/>
      <c r="GC144" s="218"/>
      <c r="GD144" s="218"/>
      <c r="GE144" s="218"/>
      <c r="GF144" s="218"/>
      <c r="GG144" s="218"/>
      <c r="GH144" s="218"/>
      <c r="GI144" s="218"/>
      <c r="GJ144" s="218"/>
      <c r="GK144" s="218"/>
      <c r="GL144" s="218"/>
      <c r="GM144" s="218"/>
      <c r="GN144" s="218"/>
      <c r="GO144" s="218"/>
      <c r="GP144" s="218"/>
      <c r="GQ144" s="218"/>
      <c r="GR144" s="218"/>
      <c r="GS144" s="218"/>
      <c r="GT144" s="218"/>
      <c r="GU144" s="218"/>
      <c r="GV144" s="218"/>
      <c r="GW144" s="218"/>
      <c r="GX144" s="218"/>
      <c r="GY144" s="218"/>
      <c r="GZ144" s="218"/>
      <c r="HA144" s="218"/>
      <c r="HB144" s="218"/>
      <c r="HC144" s="218"/>
      <c r="HD144" s="218"/>
      <c r="HE144" s="218"/>
      <c r="HF144" s="218"/>
      <c r="HG144" s="218"/>
      <c r="HH144" s="218"/>
      <c r="HI144" s="218"/>
      <c r="HJ144" s="218"/>
      <c r="HK144" s="218"/>
      <c r="HL144" s="218"/>
      <c r="HM144" s="218"/>
      <c r="HN144" s="218"/>
      <c r="HO144" s="218"/>
      <c r="HP144" s="218"/>
      <c r="HQ144" s="218"/>
      <c r="HR144" s="218"/>
      <c r="HS144" s="218"/>
      <c r="HT144" s="218"/>
      <c r="HU144" s="218"/>
      <c r="HV144" s="218"/>
      <c r="HW144" s="218"/>
      <c r="HX144" s="218"/>
      <c r="HY144" s="218"/>
      <c r="HZ144" s="218"/>
      <c r="IA144" s="218"/>
      <c r="IB144" s="218"/>
    </row>
    <row r="145" spans="3:236">
      <c r="C145" s="218"/>
      <c r="E145" s="218"/>
      <c r="F145" s="218"/>
      <c r="G145" s="218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  <c r="AT145" s="218"/>
      <c r="AU145" s="218"/>
      <c r="AV145" s="218"/>
      <c r="AW145" s="218"/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  <c r="CL145" s="218"/>
      <c r="CM145" s="218"/>
      <c r="CN145" s="218"/>
      <c r="CO145" s="218"/>
      <c r="CP145" s="218"/>
      <c r="CQ145" s="218"/>
      <c r="CR145" s="218"/>
      <c r="CS145" s="218"/>
      <c r="CT145" s="218"/>
      <c r="CU145" s="218"/>
      <c r="CV145" s="218"/>
      <c r="CW145" s="218"/>
      <c r="CX145" s="218"/>
      <c r="CY145" s="218"/>
      <c r="CZ145" s="218"/>
      <c r="DA145" s="218"/>
      <c r="DB145" s="218"/>
      <c r="DC145" s="218"/>
      <c r="DD145" s="218"/>
      <c r="DE145" s="218"/>
      <c r="DF145" s="218"/>
      <c r="DG145" s="218"/>
      <c r="DH145" s="218"/>
      <c r="DI145" s="218"/>
      <c r="DJ145" s="218"/>
      <c r="DK145" s="218"/>
      <c r="DL145" s="218"/>
      <c r="DM145" s="218"/>
      <c r="DN145" s="218"/>
      <c r="DO145" s="218"/>
      <c r="DP145" s="218"/>
      <c r="DQ145" s="218"/>
      <c r="DR145" s="218"/>
      <c r="DS145" s="218"/>
      <c r="DT145" s="218"/>
      <c r="DU145" s="218"/>
      <c r="DV145" s="218"/>
      <c r="DW145" s="218"/>
      <c r="DX145" s="218"/>
      <c r="DY145" s="218"/>
      <c r="DZ145" s="218"/>
      <c r="EA145" s="218"/>
      <c r="EB145" s="218"/>
      <c r="EC145" s="218"/>
      <c r="ED145" s="218"/>
      <c r="EE145" s="218"/>
      <c r="EF145" s="218"/>
      <c r="EG145" s="218"/>
      <c r="EH145" s="218"/>
      <c r="EI145" s="218"/>
      <c r="EJ145" s="218"/>
      <c r="EK145" s="218"/>
      <c r="EL145" s="218"/>
      <c r="EM145" s="218"/>
      <c r="EN145" s="218"/>
      <c r="EO145" s="218"/>
      <c r="EP145" s="218"/>
      <c r="EQ145" s="218"/>
      <c r="ER145" s="218"/>
      <c r="ES145" s="218"/>
      <c r="ET145" s="218"/>
      <c r="EU145" s="218"/>
      <c r="EV145" s="218"/>
      <c r="EW145" s="218"/>
      <c r="EX145" s="218"/>
      <c r="EY145" s="218"/>
      <c r="EZ145" s="218"/>
      <c r="FA145" s="218"/>
      <c r="FB145" s="218"/>
      <c r="FC145" s="218"/>
      <c r="FD145" s="218"/>
      <c r="FE145" s="218"/>
      <c r="FF145" s="218"/>
      <c r="FG145" s="218"/>
      <c r="FH145" s="218"/>
      <c r="FI145" s="218"/>
      <c r="FJ145" s="218"/>
      <c r="FK145" s="218"/>
      <c r="FL145" s="218"/>
      <c r="FM145" s="218"/>
      <c r="FN145" s="218"/>
      <c r="FO145" s="218"/>
      <c r="FP145" s="218"/>
      <c r="FQ145" s="218"/>
      <c r="FR145" s="218"/>
      <c r="FS145" s="218"/>
      <c r="FT145" s="218"/>
      <c r="FU145" s="218"/>
      <c r="FV145" s="218"/>
      <c r="FW145" s="218"/>
      <c r="FX145" s="218"/>
      <c r="FY145" s="218"/>
      <c r="FZ145" s="218"/>
      <c r="GA145" s="218"/>
      <c r="GB145" s="218"/>
      <c r="GC145" s="218"/>
      <c r="GD145" s="218"/>
      <c r="GE145" s="218"/>
      <c r="GF145" s="218"/>
      <c r="GG145" s="218"/>
      <c r="GH145" s="218"/>
      <c r="GI145" s="218"/>
      <c r="GJ145" s="218"/>
      <c r="GK145" s="218"/>
      <c r="GL145" s="218"/>
      <c r="GM145" s="218"/>
      <c r="GN145" s="218"/>
      <c r="GO145" s="218"/>
      <c r="GP145" s="218"/>
      <c r="GQ145" s="218"/>
      <c r="GR145" s="218"/>
      <c r="GS145" s="218"/>
      <c r="GT145" s="218"/>
      <c r="GU145" s="218"/>
      <c r="GV145" s="218"/>
      <c r="GW145" s="218"/>
      <c r="GX145" s="218"/>
      <c r="GY145" s="218"/>
      <c r="GZ145" s="218"/>
      <c r="HA145" s="218"/>
      <c r="HB145" s="218"/>
      <c r="HC145" s="218"/>
      <c r="HD145" s="218"/>
      <c r="HE145" s="218"/>
      <c r="HF145" s="218"/>
      <c r="HG145" s="218"/>
      <c r="HH145" s="218"/>
      <c r="HI145" s="218"/>
      <c r="HJ145" s="218"/>
      <c r="HK145" s="218"/>
      <c r="HL145" s="218"/>
      <c r="HM145" s="218"/>
      <c r="HN145" s="218"/>
      <c r="HO145" s="218"/>
      <c r="HP145" s="218"/>
      <c r="HQ145" s="218"/>
      <c r="HR145" s="218"/>
      <c r="HS145" s="218"/>
      <c r="HT145" s="218"/>
      <c r="HU145" s="218"/>
      <c r="HV145" s="218"/>
      <c r="HW145" s="218"/>
      <c r="HX145" s="218"/>
      <c r="HY145" s="218"/>
      <c r="HZ145" s="218"/>
      <c r="IA145" s="218"/>
      <c r="IB145" s="218"/>
    </row>
    <row r="146" spans="3:236">
      <c r="C146" s="218"/>
      <c r="E146" s="218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  <c r="CL146" s="218"/>
      <c r="CM146" s="218"/>
      <c r="CN146" s="218"/>
      <c r="CO146" s="218"/>
      <c r="CP146" s="218"/>
      <c r="CQ146" s="218"/>
      <c r="CR146" s="218"/>
      <c r="CS146" s="218"/>
      <c r="CT146" s="218"/>
      <c r="CU146" s="218"/>
      <c r="CV146" s="218"/>
      <c r="CW146" s="218"/>
      <c r="CX146" s="218"/>
      <c r="CY146" s="218"/>
      <c r="CZ146" s="218"/>
      <c r="DA146" s="218"/>
      <c r="DB146" s="218"/>
      <c r="DC146" s="218"/>
      <c r="DD146" s="218"/>
      <c r="DE146" s="218"/>
      <c r="DF146" s="218"/>
      <c r="DG146" s="218"/>
      <c r="DH146" s="218"/>
      <c r="DI146" s="218"/>
      <c r="DJ146" s="218"/>
      <c r="DK146" s="218"/>
      <c r="DL146" s="218"/>
      <c r="DM146" s="218"/>
      <c r="DN146" s="218"/>
      <c r="DO146" s="218"/>
      <c r="DP146" s="218"/>
      <c r="DQ146" s="218"/>
      <c r="DR146" s="218"/>
      <c r="DS146" s="218"/>
      <c r="DT146" s="218"/>
      <c r="DU146" s="218"/>
      <c r="DV146" s="218"/>
      <c r="DW146" s="218"/>
      <c r="DX146" s="218"/>
      <c r="DY146" s="218"/>
      <c r="DZ146" s="218"/>
      <c r="EA146" s="218"/>
      <c r="EB146" s="218"/>
      <c r="EC146" s="218"/>
      <c r="ED146" s="218"/>
      <c r="EE146" s="218"/>
      <c r="EF146" s="218"/>
      <c r="EG146" s="218"/>
      <c r="EH146" s="218"/>
      <c r="EI146" s="218"/>
      <c r="EJ146" s="218"/>
      <c r="EK146" s="218"/>
      <c r="EL146" s="218"/>
      <c r="EM146" s="218"/>
      <c r="EN146" s="218"/>
      <c r="EO146" s="218"/>
      <c r="EP146" s="218"/>
      <c r="EQ146" s="218"/>
      <c r="ER146" s="218"/>
      <c r="ES146" s="218"/>
      <c r="ET146" s="218"/>
      <c r="EU146" s="218"/>
      <c r="EV146" s="218"/>
      <c r="EW146" s="218"/>
      <c r="EX146" s="218"/>
      <c r="EY146" s="218"/>
      <c r="EZ146" s="218"/>
      <c r="FA146" s="218"/>
      <c r="FB146" s="218"/>
      <c r="FC146" s="218"/>
      <c r="FD146" s="218"/>
      <c r="FE146" s="218"/>
      <c r="FF146" s="218"/>
      <c r="FG146" s="218"/>
      <c r="FH146" s="218"/>
      <c r="FI146" s="218"/>
      <c r="FJ146" s="218"/>
      <c r="FK146" s="218"/>
      <c r="FL146" s="218"/>
      <c r="FM146" s="218"/>
      <c r="FN146" s="218"/>
      <c r="FO146" s="218"/>
      <c r="FP146" s="218"/>
      <c r="FQ146" s="218"/>
      <c r="FR146" s="218"/>
      <c r="FS146" s="218"/>
      <c r="FT146" s="218"/>
      <c r="FU146" s="218"/>
      <c r="FV146" s="218"/>
      <c r="FW146" s="218"/>
      <c r="FX146" s="218"/>
      <c r="FY146" s="218"/>
      <c r="FZ146" s="218"/>
      <c r="GA146" s="218"/>
      <c r="GB146" s="218"/>
      <c r="GC146" s="218"/>
      <c r="GD146" s="218"/>
      <c r="GE146" s="218"/>
      <c r="GF146" s="218"/>
      <c r="GG146" s="218"/>
      <c r="GH146" s="218"/>
      <c r="GI146" s="218"/>
      <c r="GJ146" s="218"/>
      <c r="GK146" s="218"/>
      <c r="GL146" s="218"/>
      <c r="GM146" s="218"/>
      <c r="GN146" s="218"/>
      <c r="GO146" s="218"/>
      <c r="GP146" s="218"/>
      <c r="GQ146" s="218"/>
      <c r="GR146" s="218"/>
      <c r="GS146" s="218"/>
      <c r="GT146" s="218"/>
      <c r="GU146" s="218"/>
      <c r="GV146" s="218"/>
      <c r="GW146" s="218"/>
      <c r="GX146" s="218"/>
      <c r="GY146" s="218"/>
      <c r="GZ146" s="218"/>
      <c r="HA146" s="218"/>
      <c r="HB146" s="218"/>
      <c r="HC146" s="218"/>
      <c r="HD146" s="218"/>
      <c r="HE146" s="218"/>
      <c r="HF146" s="218"/>
      <c r="HG146" s="218"/>
      <c r="HH146" s="218"/>
      <c r="HI146" s="218"/>
      <c r="HJ146" s="218"/>
      <c r="HK146" s="218"/>
      <c r="HL146" s="218"/>
      <c r="HM146" s="218"/>
      <c r="HN146" s="218"/>
      <c r="HO146" s="218"/>
      <c r="HP146" s="218"/>
      <c r="HQ146" s="218"/>
      <c r="HR146" s="218"/>
      <c r="HS146" s="218"/>
      <c r="HT146" s="218"/>
      <c r="HU146" s="218"/>
      <c r="HV146" s="218"/>
      <c r="HW146" s="218"/>
      <c r="HX146" s="218"/>
      <c r="HY146" s="218"/>
      <c r="HZ146" s="218"/>
      <c r="IA146" s="218"/>
      <c r="IB146" s="218"/>
    </row>
    <row r="147" spans="3:236">
      <c r="C147" s="218"/>
      <c r="E147" s="218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  <c r="CL147" s="218"/>
      <c r="CM147" s="218"/>
      <c r="CN147" s="218"/>
      <c r="CO147" s="218"/>
      <c r="CP147" s="218"/>
      <c r="CQ147" s="218"/>
      <c r="CR147" s="218"/>
      <c r="CS147" s="218"/>
      <c r="CT147" s="218"/>
      <c r="CU147" s="218"/>
      <c r="CV147" s="218"/>
      <c r="CW147" s="218"/>
      <c r="CX147" s="218"/>
      <c r="CY147" s="218"/>
      <c r="CZ147" s="218"/>
      <c r="DA147" s="218"/>
      <c r="DB147" s="218"/>
      <c r="DC147" s="218"/>
      <c r="DD147" s="218"/>
      <c r="DE147" s="218"/>
      <c r="DF147" s="218"/>
      <c r="DG147" s="218"/>
      <c r="DH147" s="218"/>
      <c r="DI147" s="218"/>
      <c r="DJ147" s="218"/>
      <c r="DK147" s="218"/>
      <c r="DL147" s="218"/>
      <c r="DM147" s="218"/>
      <c r="DN147" s="218"/>
      <c r="DO147" s="218"/>
      <c r="DP147" s="218"/>
      <c r="DQ147" s="218"/>
      <c r="DR147" s="218"/>
      <c r="DS147" s="218"/>
      <c r="DT147" s="218"/>
      <c r="DU147" s="218"/>
      <c r="DV147" s="218"/>
      <c r="DW147" s="218"/>
      <c r="DX147" s="218"/>
      <c r="DY147" s="218"/>
      <c r="DZ147" s="218"/>
      <c r="EA147" s="218"/>
      <c r="EB147" s="218"/>
      <c r="EC147" s="218"/>
      <c r="ED147" s="218"/>
      <c r="EE147" s="218"/>
      <c r="EF147" s="218"/>
      <c r="EG147" s="218"/>
      <c r="EH147" s="218"/>
      <c r="EI147" s="218"/>
      <c r="EJ147" s="218"/>
      <c r="EK147" s="218"/>
      <c r="EL147" s="218"/>
      <c r="EM147" s="218"/>
      <c r="EN147" s="218"/>
      <c r="EO147" s="218"/>
      <c r="EP147" s="218"/>
      <c r="EQ147" s="218"/>
      <c r="ER147" s="218"/>
      <c r="ES147" s="218"/>
      <c r="ET147" s="218"/>
      <c r="EU147" s="218"/>
      <c r="EV147" s="218"/>
      <c r="EW147" s="218"/>
      <c r="EX147" s="218"/>
      <c r="EY147" s="218"/>
      <c r="EZ147" s="218"/>
      <c r="FA147" s="218"/>
      <c r="FB147" s="218"/>
      <c r="FC147" s="218"/>
      <c r="FD147" s="218"/>
      <c r="FE147" s="218"/>
      <c r="FF147" s="218"/>
      <c r="FG147" s="218"/>
      <c r="FH147" s="218"/>
      <c r="FI147" s="218"/>
      <c r="FJ147" s="218"/>
      <c r="FK147" s="218"/>
      <c r="FL147" s="218"/>
      <c r="FM147" s="218"/>
      <c r="FN147" s="218"/>
      <c r="FO147" s="218"/>
      <c r="FP147" s="218"/>
      <c r="FQ147" s="218"/>
      <c r="FR147" s="218"/>
      <c r="FS147" s="218"/>
      <c r="FT147" s="218"/>
      <c r="FU147" s="218"/>
      <c r="FV147" s="218"/>
      <c r="FW147" s="218"/>
      <c r="FX147" s="218"/>
      <c r="FY147" s="218"/>
      <c r="FZ147" s="218"/>
      <c r="GA147" s="218"/>
      <c r="GB147" s="218"/>
      <c r="GC147" s="218"/>
      <c r="GD147" s="218"/>
      <c r="GE147" s="218"/>
      <c r="GF147" s="218"/>
      <c r="GG147" s="218"/>
      <c r="GH147" s="218"/>
      <c r="GI147" s="218"/>
      <c r="GJ147" s="218"/>
      <c r="GK147" s="218"/>
      <c r="GL147" s="218"/>
      <c r="GM147" s="218"/>
      <c r="GN147" s="218"/>
      <c r="GO147" s="218"/>
      <c r="GP147" s="218"/>
      <c r="GQ147" s="218"/>
      <c r="GR147" s="218"/>
      <c r="GS147" s="218"/>
      <c r="GT147" s="218"/>
      <c r="GU147" s="218"/>
      <c r="GV147" s="218"/>
      <c r="GW147" s="218"/>
      <c r="GX147" s="218"/>
      <c r="GY147" s="218"/>
      <c r="GZ147" s="218"/>
      <c r="HA147" s="218"/>
      <c r="HB147" s="218"/>
      <c r="HC147" s="218"/>
      <c r="HD147" s="218"/>
      <c r="HE147" s="218"/>
      <c r="HF147" s="218"/>
      <c r="HG147" s="218"/>
      <c r="HH147" s="218"/>
      <c r="HI147" s="218"/>
      <c r="HJ147" s="218"/>
      <c r="HK147" s="218"/>
      <c r="HL147" s="218"/>
      <c r="HM147" s="218"/>
      <c r="HN147" s="218"/>
      <c r="HO147" s="218"/>
      <c r="HP147" s="218"/>
      <c r="HQ147" s="218"/>
      <c r="HR147" s="218"/>
      <c r="HS147" s="218"/>
      <c r="HT147" s="218"/>
      <c r="HU147" s="218"/>
      <c r="HV147" s="218"/>
      <c r="HW147" s="218"/>
      <c r="HX147" s="218"/>
      <c r="HY147" s="218"/>
      <c r="HZ147" s="218"/>
      <c r="IA147" s="218"/>
      <c r="IB147" s="218"/>
    </row>
    <row r="148" spans="3:236">
      <c r="C148" s="218"/>
      <c r="E148" s="218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  <c r="CL148" s="218"/>
      <c r="CM148" s="218"/>
      <c r="CN148" s="218"/>
      <c r="CO148" s="218"/>
      <c r="CP148" s="218"/>
      <c r="CQ148" s="218"/>
      <c r="CR148" s="218"/>
      <c r="CS148" s="218"/>
      <c r="CT148" s="218"/>
      <c r="CU148" s="218"/>
      <c r="CV148" s="218"/>
      <c r="CW148" s="218"/>
      <c r="CX148" s="218"/>
      <c r="CY148" s="218"/>
      <c r="CZ148" s="218"/>
      <c r="DA148" s="218"/>
      <c r="DB148" s="218"/>
      <c r="DC148" s="218"/>
      <c r="DD148" s="218"/>
      <c r="DE148" s="218"/>
      <c r="DF148" s="218"/>
      <c r="DG148" s="218"/>
      <c r="DH148" s="218"/>
      <c r="DI148" s="218"/>
      <c r="DJ148" s="218"/>
      <c r="DK148" s="218"/>
      <c r="DL148" s="218"/>
      <c r="DM148" s="218"/>
      <c r="DN148" s="218"/>
      <c r="DO148" s="218"/>
      <c r="DP148" s="218"/>
      <c r="DQ148" s="218"/>
      <c r="DR148" s="218"/>
      <c r="DS148" s="218"/>
      <c r="DT148" s="218"/>
      <c r="DU148" s="218"/>
      <c r="DV148" s="218"/>
      <c r="DW148" s="218"/>
      <c r="DX148" s="218"/>
      <c r="DY148" s="218"/>
      <c r="DZ148" s="218"/>
      <c r="EA148" s="218"/>
      <c r="EB148" s="218"/>
      <c r="EC148" s="218"/>
      <c r="ED148" s="218"/>
      <c r="EE148" s="218"/>
      <c r="EF148" s="218"/>
      <c r="EG148" s="218"/>
      <c r="EH148" s="218"/>
      <c r="EI148" s="218"/>
      <c r="EJ148" s="218"/>
      <c r="EK148" s="218"/>
      <c r="EL148" s="218"/>
      <c r="EM148" s="218"/>
      <c r="EN148" s="218"/>
      <c r="EO148" s="218"/>
      <c r="EP148" s="218"/>
      <c r="EQ148" s="218"/>
      <c r="ER148" s="218"/>
      <c r="ES148" s="218"/>
      <c r="ET148" s="218"/>
      <c r="EU148" s="218"/>
      <c r="EV148" s="218"/>
      <c r="EW148" s="218"/>
      <c r="EX148" s="218"/>
      <c r="EY148" s="218"/>
      <c r="EZ148" s="218"/>
      <c r="FA148" s="218"/>
      <c r="FB148" s="218"/>
      <c r="FC148" s="218"/>
      <c r="FD148" s="218"/>
      <c r="FE148" s="218"/>
      <c r="FF148" s="218"/>
      <c r="FG148" s="218"/>
      <c r="FH148" s="218"/>
      <c r="FI148" s="218"/>
      <c r="FJ148" s="218"/>
      <c r="FK148" s="218"/>
      <c r="FL148" s="218"/>
      <c r="FM148" s="218"/>
      <c r="FN148" s="218"/>
      <c r="FO148" s="218"/>
      <c r="FP148" s="218"/>
      <c r="FQ148" s="218"/>
      <c r="FR148" s="218"/>
      <c r="FS148" s="218"/>
      <c r="FT148" s="218"/>
      <c r="FU148" s="218"/>
      <c r="FV148" s="218"/>
      <c r="FW148" s="218"/>
      <c r="FX148" s="218"/>
      <c r="FY148" s="218"/>
      <c r="FZ148" s="218"/>
      <c r="GA148" s="218"/>
      <c r="GB148" s="218"/>
      <c r="GC148" s="218"/>
      <c r="GD148" s="218"/>
      <c r="GE148" s="218"/>
      <c r="GF148" s="218"/>
      <c r="GG148" s="218"/>
      <c r="GH148" s="218"/>
      <c r="GI148" s="218"/>
      <c r="GJ148" s="218"/>
      <c r="GK148" s="218"/>
      <c r="GL148" s="218"/>
      <c r="GM148" s="218"/>
      <c r="GN148" s="218"/>
      <c r="GO148" s="218"/>
      <c r="GP148" s="218"/>
      <c r="GQ148" s="218"/>
      <c r="GR148" s="218"/>
      <c r="GS148" s="218"/>
      <c r="GT148" s="218"/>
      <c r="GU148" s="218"/>
      <c r="GV148" s="218"/>
      <c r="GW148" s="218"/>
      <c r="GX148" s="218"/>
      <c r="GY148" s="218"/>
      <c r="GZ148" s="218"/>
      <c r="HA148" s="218"/>
      <c r="HB148" s="218"/>
      <c r="HC148" s="218"/>
      <c r="HD148" s="218"/>
      <c r="HE148" s="218"/>
      <c r="HF148" s="218"/>
      <c r="HG148" s="218"/>
      <c r="HH148" s="218"/>
      <c r="HI148" s="218"/>
      <c r="HJ148" s="218"/>
      <c r="HK148" s="218"/>
      <c r="HL148" s="218"/>
      <c r="HM148" s="218"/>
      <c r="HN148" s="218"/>
      <c r="HO148" s="218"/>
      <c r="HP148" s="218"/>
      <c r="HQ148" s="218"/>
      <c r="HR148" s="218"/>
      <c r="HS148" s="218"/>
      <c r="HT148" s="218"/>
      <c r="HU148" s="218"/>
      <c r="HV148" s="218"/>
      <c r="HW148" s="218"/>
      <c r="HX148" s="218"/>
      <c r="HY148" s="218"/>
      <c r="HZ148" s="218"/>
      <c r="IA148" s="218"/>
      <c r="IB148" s="218"/>
    </row>
    <row r="149" spans="3:236">
      <c r="C149" s="218"/>
      <c r="E149" s="218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  <c r="CL149" s="218"/>
      <c r="CM149" s="218"/>
      <c r="CN149" s="218"/>
      <c r="CO149" s="218"/>
      <c r="CP149" s="218"/>
      <c r="CQ149" s="218"/>
      <c r="CR149" s="218"/>
      <c r="CS149" s="218"/>
      <c r="CT149" s="218"/>
      <c r="CU149" s="218"/>
      <c r="CV149" s="218"/>
      <c r="CW149" s="218"/>
      <c r="CX149" s="218"/>
      <c r="CY149" s="218"/>
      <c r="CZ149" s="218"/>
      <c r="DA149" s="218"/>
      <c r="DB149" s="218"/>
      <c r="DC149" s="218"/>
      <c r="DD149" s="218"/>
      <c r="DE149" s="218"/>
      <c r="DF149" s="218"/>
      <c r="DG149" s="218"/>
      <c r="DH149" s="218"/>
      <c r="DI149" s="218"/>
      <c r="DJ149" s="218"/>
      <c r="DK149" s="218"/>
      <c r="DL149" s="218"/>
      <c r="DM149" s="218"/>
      <c r="DN149" s="218"/>
      <c r="DO149" s="218"/>
      <c r="DP149" s="218"/>
      <c r="DQ149" s="218"/>
      <c r="DR149" s="218"/>
      <c r="DS149" s="218"/>
      <c r="DT149" s="218"/>
      <c r="DU149" s="218"/>
      <c r="DV149" s="218"/>
      <c r="DW149" s="218"/>
      <c r="DX149" s="218"/>
      <c r="DY149" s="218"/>
      <c r="DZ149" s="218"/>
      <c r="EA149" s="218"/>
      <c r="EB149" s="218"/>
      <c r="EC149" s="218"/>
      <c r="ED149" s="218"/>
      <c r="EE149" s="218"/>
      <c r="EF149" s="218"/>
      <c r="EG149" s="218"/>
      <c r="EH149" s="218"/>
      <c r="EI149" s="218"/>
      <c r="EJ149" s="218"/>
      <c r="EK149" s="218"/>
      <c r="EL149" s="218"/>
      <c r="EM149" s="218"/>
      <c r="EN149" s="218"/>
      <c r="EO149" s="218"/>
      <c r="EP149" s="218"/>
      <c r="EQ149" s="218"/>
      <c r="ER149" s="218"/>
      <c r="ES149" s="218"/>
      <c r="ET149" s="218"/>
      <c r="EU149" s="218"/>
      <c r="EV149" s="218"/>
      <c r="EW149" s="218"/>
      <c r="EX149" s="218"/>
      <c r="EY149" s="218"/>
      <c r="EZ149" s="218"/>
      <c r="FA149" s="218"/>
      <c r="FB149" s="218"/>
      <c r="FC149" s="218"/>
      <c r="FD149" s="218"/>
      <c r="FE149" s="218"/>
      <c r="FF149" s="218"/>
      <c r="FG149" s="218"/>
      <c r="FH149" s="218"/>
      <c r="FI149" s="218"/>
      <c r="FJ149" s="218"/>
      <c r="FK149" s="218"/>
      <c r="FL149" s="218"/>
      <c r="FM149" s="218"/>
      <c r="FN149" s="218"/>
      <c r="FO149" s="218"/>
      <c r="FP149" s="218"/>
      <c r="FQ149" s="218"/>
      <c r="FR149" s="218"/>
      <c r="FS149" s="218"/>
      <c r="FT149" s="218"/>
      <c r="FU149" s="218"/>
      <c r="FV149" s="218"/>
      <c r="FW149" s="218"/>
      <c r="FX149" s="218"/>
      <c r="FY149" s="218"/>
      <c r="FZ149" s="218"/>
      <c r="GA149" s="218"/>
      <c r="GB149" s="218"/>
      <c r="GC149" s="218"/>
      <c r="GD149" s="218"/>
      <c r="GE149" s="218"/>
      <c r="GF149" s="218"/>
      <c r="GG149" s="218"/>
      <c r="GH149" s="218"/>
      <c r="GI149" s="218"/>
      <c r="GJ149" s="218"/>
      <c r="GK149" s="218"/>
      <c r="GL149" s="218"/>
      <c r="GM149" s="218"/>
      <c r="GN149" s="218"/>
      <c r="GO149" s="218"/>
      <c r="GP149" s="218"/>
      <c r="GQ149" s="218"/>
      <c r="GR149" s="218"/>
      <c r="GS149" s="218"/>
      <c r="GT149" s="218"/>
      <c r="GU149" s="218"/>
      <c r="GV149" s="218"/>
      <c r="GW149" s="218"/>
      <c r="GX149" s="218"/>
      <c r="GY149" s="218"/>
      <c r="GZ149" s="218"/>
      <c r="HA149" s="218"/>
      <c r="HB149" s="218"/>
      <c r="HC149" s="218"/>
      <c r="HD149" s="218"/>
      <c r="HE149" s="218"/>
      <c r="HF149" s="218"/>
      <c r="HG149" s="218"/>
      <c r="HH149" s="218"/>
      <c r="HI149" s="218"/>
      <c r="HJ149" s="218"/>
      <c r="HK149" s="218"/>
      <c r="HL149" s="218"/>
      <c r="HM149" s="218"/>
      <c r="HN149" s="218"/>
      <c r="HO149" s="218"/>
      <c r="HP149" s="218"/>
      <c r="HQ149" s="218"/>
      <c r="HR149" s="218"/>
      <c r="HS149" s="218"/>
      <c r="HT149" s="218"/>
      <c r="HU149" s="218"/>
      <c r="HV149" s="218"/>
      <c r="HW149" s="218"/>
      <c r="HX149" s="218"/>
      <c r="HY149" s="218"/>
      <c r="HZ149" s="218"/>
      <c r="IA149" s="218"/>
      <c r="IB149" s="218"/>
    </row>
    <row r="150" spans="3:236">
      <c r="C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  <c r="CL150" s="218"/>
      <c r="CM150" s="218"/>
      <c r="CN150" s="218"/>
      <c r="CO150" s="218"/>
      <c r="CP150" s="218"/>
      <c r="CQ150" s="218"/>
      <c r="CR150" s="218"/>
      <c r="CS150" s="218"/>
      <c r="CT150" s="218"/>
      <c r="CU150" s="218"/>
      <c r="CV150" s="218"/>
      <c r="CW150" s="218"/>
      <c r="CX150" s="218"/>
      <c r="CY150" s="218"/>
      <c r="CZ150" s="218"/>
      <c r="DA150" s="218"/>
      <c r="DB150" s="218"/>
      <c r="DC150" s="218"/>
      <c r="DD150" s="218"/>
      <c r="DE150" s="218"/>
      <c r="DF150" s="218"/>
      <c r="DG150" s="218"/>
      <c r="DH150" s="218"/>
      <c r="DI150" s="218"/>
      <c r="DJ150" s="218"/>
      <c r="DK150" s="218"/>
      <c r="DL150" s="218"/>
      <c r="DM150" s="218"/>
      <c r="DN150" s="218"/>
      <c r="DO150" s="218"/>
      <c r="DP150" s="218"/>
      <c r="DQ150" s="218"/>
      <c r="DR150" s="218"/>
      <c r="DS150" s="218"/>
      <c r="DT150" s="218"/>
      <c r="DU150" s="218"/>
      <c r="DV150" s="218"/>
      <c r="DW150" s="218"/>
      <c r="DX150" s="218"/>
      <c r="DY150" s="218"/>
      <c r="DZ150" s="218"/>
      <c r="EA150" s="218"/>
      <c r="EB150" s="218"/>
      <c r="EC150" s="218"/>
      <c r="ED150" s="218"/>
      <c r="EE150" s="218"/>
      <c r="EF150" s="218"/>
      <c r="EG150" s="218"/>
      <c r="EH150" s="218"/>
      <c r="EI150" s="218"/>
      <c r="EJ150" s="218"/>
      <c r="EK150" s="218"/>
      <c r="EL150" s="218"/>
      <c r="EM150" s="218"/>
      <c r="EN150" s="218"/>
      <c r="EO150" s="218"/>
      <c r="EP150" s="218"/>
      <c r="EQ150" s="218"/>
      <c r="ER150" s="218"/>
      <c r="ES150" s="218"/>
      <c r="ET150" s="218"/>
      <c r="EU150" s="218"/>
      <c r="EV150" s="218"/>
      <c r="EW150" s="218"/>
      <c r="EX150" s="218"/>
      <c r="EY150" s="218"/>
      <c r="EZ150" s="218"/>
      <c r="FA150" s="218"/>
      <c r="FB150" s="218"/>
      <c r="FC150" s="218"/>
      <c r="FD150" s="218"/>
      <c r="FE150" s="218"/>
      <c r="FF150" s="218"/>
      <c r="FG150" s="218"/>
      <c r="FH150" s="218"/>
      <c r="FI150" s="218"/>
      <c r="FJ150" s="218"/>
      <c r="FK150" s="218"/>
      <c r="FL150" s="218"/>
      <c r="FM150" s="218"/>
      <c r="FN150" s="218"/>
      <c r="FO150" s="218"/>
      <c r="FP150" s="218"/>
      <c r="FQ150" s="218"/>
      <c r="FR150" s="218"/>
      <c r="FS150" s="218"/>
      <c r="FT150" s="218"/>
      <c r="FU150" s="218"/>
      <c r="FV150" s="218"/>
      <c r="FW150" s="218"/>
      <c r="FX150" s="218"/>
      <c r="FY150" s="218"/>
      <c r="FZ150" s="218"/>
      <c r="GA150" s="218"/>
      <c r="GB150" s="218"/>
      <c r="GC150" s="218"/>
      <c r="GD150" s="218"/>
      <c r="GE150" s="218"/>
      <c r="GF150" s="218"/>
      <c r="GG150" s="218"/>
      <c r="GH150" s="218"/>
      <c r="GI150" s="218"/>
      <c r="GJ150" s="218"/>
      <c r="GK150" s="218"/>
      <c r="GL150" s="218"/>
      <c r="GM150" s="218"/>
      <c r="GN150" s="218"/>
      <c r="GO150" s="218"/>
      <c r="GP150" s="218"/>
      <c r="GQ150" s="218"/>
      <c r="GR150" s="218"/>
      <c r="GS150" s="218"/>
      <c r="GT150" s="218"/>
      <c r="GU150" s="218"/>
      <c r="GV150" s="218"/>
      <c r="GW150" s="218"/>
      <c r="GX150" s="218"/>
      <c r="GY150" s="218"/>
      <c r="GZ150" s="218"/>
      <c r="HA150" s="218"/>
      <c r="HB150" s="218"/>
      <c r="HC150" s="218"/>
      <c r="HD150" s="218"/>
      <c r="HE150" s="218"/>
      <c r="HF150" s="218"/>
      <c r="HG150" s="218"/>
      <c r="HH150" s="218"/>
      <c r="HI150" s="218"/>
      <c r="HJ150" s="218"/>
      <c r="HK150" s="218"/>
      <c r="HL150" s="218"/>
      <c r="HM150" s="218"/>
      <c r="HN150" s="218"/>
      <c r="HO150" s="218"/>
      <c r="HP150" s="218"/>
      <c r="HQ150" s="218"/>
      <c r="HR150" s="218"/>
      <c r="HS150" s="218"/>
      <c r="HT150" s="218"/>
      <c r="HU150" s="218"/>
      <c r="HV150" s="218"/>
      <c r="HW150" s="218"/>
      <c r="HX150" s="218"/>
      <c r="HY150" s="218"/>
      <c r="HZ150" s="218"/>
      <c r="IA150" s="218"/>
      <c r="IB150" s="218"/>
    </row>
    <row r="151" spans="3:236">
      <c r="C151" s="218"/>
      <c r="E151" s="218"/>
      <c r="F151" s="218"/>
      <c r="G151" s="218"/>
      <c r="H151" s="218"/>
      <c r="I151" s="218"/>
      <c r="J151" s="218"/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  <c r="AT151" s="218"/>
      <c r="AU151" s="218"/>
      <c r="AV151" s="218"/>
      <c r="AW151" s="218"/>
      <c r="AX151" s="218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  <c r="CL151" s="218"/>
      <c r="CM151" s="218"/>
      <c r="CN151" s="218"/>
      <c r="CO151" s="218"/>
      <c r="CP151" s="218"/>
      <c r="CQ151" s="218"/>
      <c r="CR151" s="218"/>
      <c r="CS151" s="218"/>
      <c r="CT151" s="218"/>
      <c r="CU151" s="218"/>
      <c r="CV151" s="218"/>
      <c r="CW151" s="218"/>
      <c r="CX151" s="218"/>
      <c r="CY151" s="218"/>
      <c r="CZ151" s="218"/>
      <c r="DA151" s="218"/>
      <c r="DB151" s="218"/>
      <c r="DC151" s="218"/>
      <c r="DD151" s="218"/>
      <c r="DE151" s="218"/>
      <c r="DF151" s="218"/>
      <c r="DG151" s="218"/>
      <c r="DH151" s="218"/>
      <c r="DI151" s="218"/>
      <c r="DJ151" s="218"/>
      <c r="DK151" s="218"/>
      <c r="DL151" s="218"/>
      <c r="DM151" s="218"/>
      <c r="DN151" s="218"/>
      <c r="DO151" s="218"/>
      <c r="DP151" s="218"/>
      <c r="DQ151" s="218"/>
      <c r="DR151" s="218"/>
      <c r="DS151" s="218"/>
      <c r="DT151" s="218"/>
      <c r="DU151" s="218"/>
      <c r="DV151" s="218"/>
      <c r="DW151" s="218"/>
      <c r="DX151" s="218"/>
      <c r="DY151" s="218"/>
      <c r="DZ151" s="218"/>
      <c r="EA151" s="218"/>
      <c r="EB151" s="218"/>
      <c r="EC151" s="218"/>
      <c r="ED151" s="218"/>
      <c r="EE151" s="218"/>
      <c r="EF151" s="218"/>
      <c r="EG151" s="218"/>
      <c r="EH151" s="218"/>
      <c r="EI151" s="218"/>
      <c r="EJ151" s="218"/>
      <c r="EK151" s="218"/>
      <c r="EL151" s="218"/>
      <c r="EM151" s="218"/>
      <c r="EN151" s="218"/>
      <c r="EO151" s="218"/>
      <c r="EP151" s="218"/>
      <c r="EQ151" s="218"/>
      <c r="ER151" s="218"/>
      <c r="ES151" s="218"/>
      <c r="ET151" s="218"/>
      <c r="EU151" s="218"/>
      <c r="EV151" s="218"/>
      <c r="EW151" s="218"/>
      <c r="EX151" s="218"/>
      <c r="EY151" s="218"/>
      <c r="EZ151" s="218"/>
      <c r="FA151" s="218"/>
      <c r="FB151" s="218"/>
      <c r="FC151" s="218"/>
      <c r="FD151" s="218"/>
      <c r="FE151" s="218"/>
      <c r="FF151" s="218"/>
      <c r="FG151" s="218"/>
      <c r="FH151" s="218"/>
      <c r="FI151" s="218"/>
      <c r="FJ151" s="218"/>
      <c r="FK151" s="218"/>
      <c r="FL151" s="218"/>
      <c r="FM151" s="218"/>
      <c r="FN151" s="218"/>
      <c r="FO151" s="218"/>
      <c r="FP151" s="218"/>
      <c r="FQ151" s="218"/>
      <c r="FR151" s="218"/>
      <c r="FS151" s="218"/>
      <c r="FT151" s="218"/>
      <c r="FU151" s="218"/>
      <c r="FV151" s="218"/>
      <c r="FW151" s="218"/>
      <c r="FX151" s="218"/>
      <c r="FY151" s="218"/>
      <c r="FZ151" s="218"/>
      <c r="GA151" s="218"/>
      <c r="GB151" s="218"/>
      <c r="GC151" s="218"/>
      <c r="GD151" s="218"/>
      <c r="GE151" s="218"/>
      <c r="GF151" s="218"/>
      <c r="GG151" s="218"/>
      <c r="GH151" s="218"/>
      <c r="GI151" s="218"/>
      <c r="GJ151" s="218"/>
      <c r="GK151" s="218"/>
      <c r="GL151" s="218"/>
      <c r="GM151" s="218"/>
      <c r="GN151" s="218"/>
      <c r="GO151" s="218"/>
      <c r="GP151" s="218"/>
      <c r="GQ151" s="218"/>
      <c r="GR151" s="218"/>
      <c r="GS151" s="218"/>
      <c r="GT151" s="218"/>
      <c r="GU151" s="218"/>
      <c r="GV151" s="218"/>
      <c r="GW151" s="218"/>
      <c r="GX151" s="218"/>
      <c r="GY151" s="218"/>
      <c r="GZ151" s="218"/>
      <c r="HA151" s="218"/>
      <c r="HB151" s="218"/>
      <c r="HC151" s="218"/>
      <c r="HD151" s="218"/>
      <c r="HE151" s="218"/>
      <c r="HF151" s="218"/>
      <c r="HG151" s="218"/>
      <c r="HH151" s="218"/>
      <c r="HI151" s="218"/>
      <c r="HJ151" s="218"/>
      <c r="HK151" s="218"/>
      <c r="HL151" s="218"/>
      <c r="HM151" s="218"/>
      <c r="HN151" s="218"/>
      <c r="HO151" s="218"/>
      <c r="HP151" s="218"/>
      <c r="HQ151" s="218"/>
      <c r="HR151" s="218"/>
      <c r="HS151" s="218"/>
      <c r="HT151" s="218"/>
      <c r="HU151" s="218"/>
      <c r="HV151" s="218"/>
      <c r="HW151" s="218"/>
      <c r="HX151" s="218"/>
      <c r="HY151" s="218"/>
      <c r="HZ151" s="218"/>
      <c r="IA151" s="218"/>
      <c r="IB151" s="218"/>
    </row>
    <row r="152" spans="3:236">
      <c r="C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8"/>
      <c r="AK152" s="218"/>
      <c r="AL152" s="218"/>
      <c r="AM152" s="218"/>
      <c r="AN152" s="218"/>
      <c r="AO152" s="218"/>
      <c r="AP152" s="218"/>
      <c r="AQ152" s="218"/>
      <c r="AR152" s="218"/>
      <c r="AS152" s="218"/>
      <c r="AT152" s="218"/>
      <c r="AU152" s="218"/>
      <c r="AV152" s="218"/>
      <c r="AW152" s="218"/>
      <c r="AX152" s="218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  <c r="CL152" s="218"/>
      <c r="CM152" s="218"/>
      <c r="CN152" s="218"/>
      <c r="CO152" s="218"/>
      <c r="CP152" s="218"/>
      <c r="CQ152" s="218"/>
      <c r="CR152" s="218"/>
      <c r="CS152" s="218"/>
      <c r="CT152" s="218"/>
      <c r="CU152" s="218"/>
      <c r="CV152" s="218"/>
      <c r="CW152" s="218"/>
      <c r="CX152" s="218"/>
      <c r="CY152" s="218"/>
      <c r="CZ152" s="218"/>
      <c r="DA152" s="218"/>
      <c r="DB152" s="218"/>
      <c r="DC152" s="218"/>
      <c r="DD152" s="218"/>
      <c r="DE152" s="218"/>
      <c r="DF152" s="218"/>
      <c r="DG152" s="218"/>
      <c r="DH152" s="218"/>
      <c r="DI152" s="218"/>
      <c r="DJ152" s="218"/>
      <c r="DK152" s="218"/>
      <c r="DL152" s="218"/>
      <c r="DM152" s="218"/>
      <c r="DN152" s="218"/>
      <c r="DO152" s="218"/>
      <c r="DP152" s="218"/>
      <c r="DQ152" s="218"/>
      <c r="DR152" s="218"/>
      <c r="DS152" s="218"/>
      <c r="DT152" s="218"/>
      <c r="DU152" s="218"/>
      <c r="DV152" s="218"/>
      <c r="DW152" s="218"/>
      <c r="DX152" s="218"/>
      <c r="DY152" s="218"/>
      <c r="DZ152" s="218"/>
      <c r="EA152" s="218"/>
      <c r="EB152" s="218"/>
      <c r="EC152" s="218"/>
      <c r="ED152" s="218"/>
      <c r="EE152" s="218"/>
      <c r="EF152" s="218"/>
      <c r="EG152" s="218"/>
      <c r="EH152" s="218"/>
      <c r="EI152" s="218"/>
      <c r="EJ152" s="218"/>
      <c r="EK152" s="218"/>
      <c r="EL152" s="218"/>
      <c r="EM152" s="218"/>
      <c r="EN152" s="218"/>
      <c r="EO152" s="218"/>
      <c r="EP152" s="218"/>
      <c r="EQ152" s="218"/>
      <c r="ER152" s="218"/>
      <c r="ES152" s="218"/>
      <c r="ET152" s="218"/>
      <c r="EU152" s="218"/>
      <c r="EV152" s="218"/>
      <c r="EW152" s="218"/>
      <c r="EX152" s="218"/>
      <c r="EY152" s="218"/>
      <c r="EZ152" s="218"/>
      <c r="FA152" s="218"/>
      <c r="FB152" s="218"/>
      <c r="FC152" s="218"/>
      <c r="FD152" s="218"/>
      <c r="FE152" s="218"/>
      <c r="FF152" s="218"/>
      <c r="FG152" s="218"/>
      <c r="FH152" s="218"/>
      <c r="FI152" s="218"/>
      <c r="FJ152" s="218"/>
      <c r="FK152" s="218"/>
      <c r="FL152" s="218"/>
      <c r="FM152" s="218"/>
      <c r="FN152" s="218"/>
      <c r="FO152" s="218"/>
      <c r="FP152" s="218"/>
      <c r="FQ152" s="218"/>
      <c r="FR152" s="218"/>
      <c r="FS152" s="218"/>
      <c r="FT152" s="218"/>
      <c r="FU152" s="218"/>
      <c r="FV152" s="218"/>
      <c r="FW152" s="218"/>
      <c r="FX152" s="218"/>
      <c r="FY152" s="218"/>
      <c r="FZ152" s="218"/>
      <c r="GA152" s="218"/>
      <c r="GB152" s="218"/>
      <c r="GC152" s="218"/>
      <c r="GD152" s="218"/>
      <c r="GE152" s="218"/>
      <c r="GF152" s="218"/>
      <c r="GG152" s="218"/>
      <c r="GH152" s="218"/>
      <c r="GI152" s="218"/>
      <c r="GJ152" s="218"/>
      <c r="GK152" s="218"/>
      <c r="GL152" s="218"/>
      <c r="GM152" s="218"/>
      <c r="GN152" s="218"/>
      <c r="GO152" s="218"/>
      <c r="GP152" s="218"/>
      <c r="GQ152" s="218"/>
      <c r="GR152" s="218"/>
      <c r="GS152" s="218"/>
      <c r="GT152" s="218"/>
      <c r="GU152" s="218"/>
      <c r="GV152" s="218"/>
      <c r="GW152" s="218"/>
      <c r="GX152" s="218"/>
      <c r="GY152" s="218"/>
      <c r="GZ152" s="218"/>
      <c r="HA152" s="218"/>
      <c r="HB152" s="218"/>
      <c r="HC152" s="218"/>
      <c r="HD152" s="218"/>
      <c r="HE152" s="218"/>
      <c r="HF152" s="218"/>
      <c r="HG152" s="218"/>
      <c r="HH152" s="218"/>
      <c r="HI152" s="218"/>
      <c r="HJ152" s="218"/>
      <c r="HK152" s="218"/>
      <c r="HL152" s="218"/>
      <c r="HM152" s="218"/>
      <c r="HN152" s="218"/>
      <c r="HO152" s="218"/>
      <c r="HP152" s="218"/>
      <c r="HQ152" s="218"/>
      <c r="HR152" s="218"/>
      <c r="HS152" s="218"/>
      <c r="HT152" s="218"/>
      <c r="HU152" s="218"/>
      <c r="HV152" s="218"/>
      <c r="HW152" s="218"/>
      <c r="HX152" s="218"/>
      <c r="HY152" s="218"/>
      <c r="HZ152" s="218"/>
      <c r="IA152" s="218"/>
      <c r="IB152" s="218"/>
    </row>
    <row r="153" spans="3:236">
      <c r="C153" s="218"/>
      <c r="E153" s="218"/>
      <c r="F153" s="218"/>
      <c r="G153" s="218"/>
      <c r="H153" s="218"/>
      <c r="I153" s="218"/>
      <c r="J153" s="218"/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  <c r="CL153" s="218"/>
      <c r="CM153" s="218"/>
      <c r="CN153" s="218"/>
      <c r="CO153" s="218"/>
      <c r="CP153" s="218"/>
      <c r="CQ153" s="218"/>
      <c r="CR153" s="218"/>
      <c r="CS153" s="218"/>
      <c r="CT153" s="218"/>
      <c r="CU153" s="218"/>
      <c r="CV153" s="218"/>
      <c r="CW153" s="218"/>
      <c r="CX153" s="218"/>
      <c r="CY153" s="218"/>
      <c r="CZ153" s="218"/>
      <c r="DA153" s="218"/>
      <c r="DB153" s="218"/>
      <c r="DC153" s="218"/>
      <c r="DD153" s="218"/>
      <c r="DE153" s="218"/>
      <c r="DF153" s="218"/>
      <c r="DG153" s="218"/>
      <c r="DH153" s="218"/>
      <c r="DI153" s="218"/>
      <c r="DJ153" s="218"/>
      <c r="DK153" s="218"/>
      <c r="DL153" s="218"/>
      <c r="DM153" s="218"/>
      <c r="DN153" s="218"/>
      <c r="DO153" s="218"/>
      <c r="DP153" s="218"/>
      <c r="DQ153" s="218"/>
      <c r="DR153" s="218"/>
      <c r="DS153" s="218"/>
      <c r="DT153" s="218"/>
      <c r="DU153" s="218"/>
      <c r="DV153" s="218"/>
      <c r="DW153" s="218"/>
      <c r="DX153" s="218"/>
      <c r="DY153" s="218"/>
      <c r="DZ153" s="218"/>
      <c r="EA153" s="218"/>
      <c r="EB153" s="218"/>
      <c r="EC153" s="218"/>
      <c r="ED153" s="218"/>
      <c r="EE153" s="218"/>
      <c r="EF153" s="218"/>
      <c r="EG153" s="218"/>
      <c r="EH153" s="218"/>
      <c r="EI153" s="218"/>
      <c r="EJ153" s="218"/>
      <c r="EK153" s="218"/>
      <c r="EL153" s="218"/>
      <c r="EM153" s="218"/>
      <c r="EN153" s="218"/>
      <c r="EO153" s="218"/>
      <c r="EP153" s="218"/>
      <c r="EQ153" s="218"/>
      <c r="ER153" s="218"/>
      <c r="ES153" s="218"/>
      <c r="ET153" s="218"/>
      <c r="EU153" s="218"/>
      <c r="EV153" s="218"/>
      <c r="EW153" s="218"/>
      <c r="EX153" s="218"/>
      <c r="EY153" s="218"/>
      <c r="EZ153" s="218"/>
      <c r="FA153" s="218"/>
      <c r="FB153" s="218"/>
      <c r="FC153" s="218"/>
      <c r="FD153" s="218"/>
      <c r="FE153" s="218"/>
      <c r="FF153" s="218"/>
      <c r="FG153" s="218"/>
      <c r="FH153" s="218"/>
      <c r="FI153" s="218"/>
      <c r="FJ153" s="218"/>
      <c r="FK153" s="218"/>
      <c r="FL153" s="218"/>
      <c r="FM153" s="218"/>
      <c r="FN153" s="218"/>
      <c r="FO153" s="218"/>
      <c r="FP153" s="218"/>
      <c r="FQ153" s="218"/>
      <c r="FR153" s="218"/>
      <c r="FS153" s="218"/>
      <c r="FT153" s="218"/>
      <c r="FU153" s="218"/>
      <c r="FV153" s="218"/>
      <c r="FW153" s="218"/>
      <c r="FX153" s="218"/>
      <c r="FY153" s="218"/>
      <c r="FZ153" s="218"/>
      <c r="GA153" s="218"/>
      <c r="GB153" s="218"/>
      <c r="GC153" s="218"/>
      <c r="GD153" s="218"/>
      <c r="GE153" s="218"/>
      <c r="GF153" s="218"/>
      <c r="GG153" s="218"/>
      <c r="GH153" s="218"/>
      <c r="GI153" s="218"/>
      <c r="GJ153" s="218"/>
      <c r="GK153" s="218"/>
      <c r="GL153" s="218"/>
      <c r="GM153" s="218"/>
      <c r="GN153" s="218"/>
      <c r="GO153" s="218"/>
      <c r="GP153" s="218"/>
      <c r="GQ153" s="218"/>
      <c r="GR153" s="218"/>
      <c r="GS153" s="218"/>
      <c r="GT153" s="218"/>
      <c r="GU153" s="218"/>
      <c r="GV153" s="218"/>
      <c r="GW153" s="218"/>
      <c r="GX153" s="218"/>
      <c r="GY153" s="218"/>
      <c r="GZ153" s="218"/>
      <c r="HA153" s="218"/>
      <c r="HB153" s="218"/>
      <c r="HC153" s="218"/>
      <c r="HD153" s="218"/>
      <c r="HE153" s="218"/>
      <c r="HF153" s="218"/>
      <c r="HG153" s="218"/>
      <c r="HH153" s="218"/>
      <c r="HI153" s="218"/>
      <c r="HJ153" s="218"/>
      <c r="HK153" s="218"/>
      <c r="HL153" s="218"/>
      <c r="HM153" s="218"/>
      <c r="HN153" s="218"/>
      <c r="HO153" s="218"/>
      <c r="HP153" s="218"/>
      <c r="HQ153" s="218"/>
      <c r="HR153" s="218"/>
      <c r="HS153" s="218"/>
      <c r="HT153" s="218"/>
      <c r="HU153" s="218"/>
      <c r="HV153" s="218"/>
      <c r="HW153" s="218"/>
      <c r="HX153" s="218"/>
      <c r="HY153" s="218"/>
      <c r="HZ153" s="218"/>
      <c r="IA153" s="218"/>
      <c r="IB153" s="218"/>
    </row>
    <row r="154" spans="3:236">
      <c r="C154" s="218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8"/>
      <c r="DZ154" s="218"/>
      <c r="EA154" s="218"/>
      <c r="EB154" s="218"/>
      <c r="EC154" s="218"/>
      <c r="ED154" s="218"/>
      <c r="EE154" s="218"/>
      <c r="EF154" s="218"/>
      <c r="EG154" s="218"/>
      <c r="EH154" s="218"/>
      <c r="EI154" s="218"/>
      <c r="EJ154" s="218"/>
      <c r="EK154" s="218"/>
      <c r="EL154" s="218"/>
      <c r="EM154" s="218"/>
      <c r="EN154" s="218"/>
      <c r="EO154" s="218"/>
      <c r="EP154" s="218"/>
      <c r="EQ154" s="218"/>
      <c r="ER154" s="218"/>
      <c r="ES154" s="218"/>
      <c r="ET154" s="218"/>
      <c r="EU154" s="218"/>
      <c r="EV154" s="218"/>
      <c r="EW154" s="218"/>
      <c r="EX154" s="218"/>
      <c r="EY154" s="218"/>
      <c r="EZ154" s="218"/>
      <c r="FA154" s="218"/>
      <c r="FB154" s="218"/>
      <c r="FC154" s="218"/>
      <c r="FD154" s="218"/>
      <c r="FE154" s="218"/>
      <c r="FF154" s="218"/>
      <c r="FG154" s="218"/>
      <c r="FH154" s="218"/>
      <c r="FI154" s="218"/>
      <c r="FJ154" s="218"/>
      <c r="FK154" s="218"/>
      <c r="FL154" s="218"/>
      <c r="FM154" s="218"/>
      <c r="FN154" s="218"/>
      <c r="FO154" s="218"/>
      <c r="FP154" s="218"/>
      <c r="FQ154" s="218"/>
      <c r="FR154" s="218"/>
      <c r="FS154" s="218"/>
      <c r="FT154" s="218"/>
      <c r="FU154" s="218"/>
      <c r="FV154" s="218"/>
      <c r="FW154" s="218"/>
      <c r="FX154" s="218"/>
      <c r="FY154" s="218"/>
      <c r="FZ154" s="218"/>
      <c r="GA154" s="218"/>
      <c r="GB154" s="218"/>
      <c r="GC154" s="218"/>
      <c r="GD154" s="218"/>
      <c r="GE154" s="218"/>
      <c r="GF154" s="218"/>
      <c r="GG154" s="218"/>
      <c r="GH154" s="218"/>
      <c r="GI154" s="218"/>
      <c r="GJ154" s="218"/>
      <c r="GK154" s="218"/>
      <c r="GL154" s="218"/>
      <c r="GM154" s="218"/>
      <c r="GN154" s="218"/>
      <c r="GO154" s="218"/>
      <c r="GP154" s="218"/>
      <c r="GQ154" s="218"/>
      <c r="GR154" s="218"/>
      <c r="GS154" s="218"/>
      <c r="GT154" s="218"/>
      <c r="GU154" s="218"/>
      <c r="GV154" s="218"/>
      <c r="GW154" s="218"/>
      <c r="GX154" s="218"/>
      <c r="GY154" s="218"/>
      <c r="GZ154" s="218"/>
      <c r="HA154" s="218"/>
      <c r="HB154" s="218"/>
      <c r="HC154" s="218"/>
      <c r="HD154" s="218"/>
      <c r="HE154" s="218"/>
      <c r="HF154" s="218"/>
      <c r="HG154" s="218"/>
      <c r="HH154" s="218"/>
      <c r="HI154" s="218"/>
      <c r="HJ154" s="218"/>
      <c r="HK154" s="218"/>
      <c r="HL154" s="218"/>
      <c r="HM154" s="218"/>
      <c r="HN154" s="218"/>
      <c r="HO154" s="218"/>
      <c r="HP154" s="218"/>
      <c r="HQ154" s="218"/>
      <c r="HR154" s="218"/>
      <c r="HS154" s="218"/>
      <c r="HT154" s="218"/>
      <c r="HU154" s="218"/>
      <c r="HV154" s="218"/>
      <c r="HW154" s="218"/>
      <c r="HX154" s="218"/>
      <c r="HY154" s="218"/>
      <c r="HZ154" s="218"/>
      <c r="IA154" s="218"/>
      <c r="IB154" s="218"/>
    </row>
    <row r="155" spans="3:236">
      <c r="C155" s="218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8"/>
      <c r="DZ155" s="218"/>
      <c r="EA155" s="218"/>
      <c r="EB155" s="218"/>
      <c r="EC155" s="218"/>
      <c r="ED155" s="218"/>
      <c r="EE155" s="218"/>
      <c r="EF155" s="218"/>
      <c r="EG155" s="218"/>
      <c r="EH155" s="218"/>
      <c r="EI155" s="218"/>
      <c r="EJ155" s="218"/>
      <c r="EK155" s="218"/>
      <c r="EL155" s="218"/>
      <c r="EM155" s="218"/>
      <c r="EN155" s="218"/>
      <c r="EO155" s="218"/>
      <c r="EP155" s="218"/>
      <c r="EQ155" s="218"/>
      <c r="ER155" s="218"/>
      <c r="ES155" s="218"/>
      <c r="ET155" s="218"/>
      <c r="EU155" s="218"/>
      <c r="EV155" s="218"/>
      <c r="EW155" s="218"/>
      <c r="EX155" s="218"/>
      <c r="EY155" s="218"/>
      <c r="EZ155" s="218"/>
      <c r="FA155" s="218"/>
      <c r="FB155" s="218"/>
      <c r="FC155" s="218"/>
      <c r="FD155" s="218"/>
      <c r="FE155" s="218"/>
      <c r="FF155" s="218"/>
      <c r="FG155" s="218"/>
      <c r="FH155" s="218"/>
      <c r="FI155" s="218"/>
      <c r="FJ155" s="218"/>
      <c r="FK155" s="218"/>
      <c r="FL155" s="218"/>
      <c r="FM155" s="218"/>
      <c r="FN155" s="218"/>
      <c r="FO155" s="218"/>
      <c r="FP155" s="218"/>
      <c r="FQ155" s="218"/>
      <c r="FR155" s="218"/>
      <c r="FS155" s="218"/>
      <c r="FT155" s="218"/>
      <c r="FU155" s="218"/>
      <c r="FV155" s="218"/>
      <c r="FW155" s="218"/>
      <c r="FX155" s="218"/>
      <c r="FY155" s="218"/>
      <c r="FZ155" s="218"/>
      <c r="GA155" s="218"/>
      <c r="GB155" s="218"/>
      <c r="GC155" s="218"/>
      <c r="GD155" s="218"/>
      <c r="GE155" s="218"/>
      <c r="GF155" s="218"/>
      <c r="GG155" s="218"/>
      <c r="GH155" s="218"/>
      <c r="GI155" s="218"/>
      <c r="GJ155" s="218"/>
      <c r="GK155" s="218"/>
      <c r="GL155" s="218"/>
      <c r="GM155" s="218"/>
      <c r="GN155" s="218"/>
      <c r="GO155" s="218"/>
      <c r="GP155" s="218"/>
      <c r="GQ155" s="218"/>
      <c r="GR155" s="218"/>
      <c r="GS155" s="218"/>
      <c r="GT155" s="218"/>
      <c r="GU155" s="218"/>
      <c r="GV155" s="218"/>
      <c r="GW155" s="218"/>
      <c r="GX155" s="218"/>
      <c r="GY155" s="218"/>
      <c r="GZ155" s="218"/>
      <c r="HA155" s="218"/>
      <c r="HB155" s="218"/>
      <c r="HC155" s="218"/>
      <c r="HD155" s="218"/>
      <c r="HE155" s="218"/>
      <c r="HF155" s="218"/>
      <c r="HG155" s="218"/>
      <c r="HH155" s="218"/>
      <c r="HI155" s="218"/>
      <c r="HJ155" s="218"/>
      <c r="HK155" s="218"/>
      <c r="HL155" s="218"/>
      <c r="HM155" s="218"/>
      <c r="HN155" s="218"/>
      <c r="HO155" s="218"/>
      <c r="HP155" s="218"/>
      <c r="HQ155" s="218"/>
      <c r="HR155" s="218"/>
      <c r="HS155" s="218"/>
      <c r="HT155" s="218"/>
      <c r="HU155" s="218"/>
      <c r="HV155" s="218"/>
      <c r="HW155" s="218"/>
      <c r="HX155" s="218"/>
      <c r="HY155" s="218"/>
      <c r="HZ155" s="218"/>
      <c r="IA155" s="218"/>
      <c r="IB155" s="218"/>
    </row>
    <row r="156" spans="3:236">
      <c r="C156" s="218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8"/>
      <c r="DZ156" s="218"/>
      <c r="EA156" s="218"/>
      <c r="EB156" s="218"/>
      <c r="EC156" s="218"/>
      <c r="ED156" s="218"/>
      <c r="EE156" s="218"/>
      <c r="EF156" s="218"/>
      <c r="EG156" s="218"/>
      <c r="EH156" s="218"/>
      <c r="EI156" s="218"/>
      <c r="EJ156" s="218"/>
      <c r="EK156" s="218"/>
      <c r="EL156" s="218"/>
      <c r="EM156" s="218"/>
      <c r="EN156" s="218"/>
      <c r="EO156" s="218"/>
      <c r="EP156" s="218"/>
      <c r="EQ156" s="218"/>
      <c r="ER156" s="218"/>
      <c r="ES156" s="218"/>
      <c r="ET156" s="218"/>
      <c r="EU156" s="218"/>
      <c r="EV156" s="218"/>
      <c r="EW156" s="218"/>
      <c r="EX156" s="218"/>
      <c r="EY156" s="218"/>
      <c r="EZ156" s="218"/>
      <c r="FA156" s="218"/>
      <c r="FB156" s="218"/>
      <c r="FC156" s="218"/>
      <c r="FD156" s="218"/>
      <c r="FE156" s="218"/>
      <c r="FF156" s="218"/>
      <c r="FG156" s="218"/>
      <c r="FH156" s="218"/>
      <c r="FI156" s="218"/>
      <c r="FJ156" s="218"/>
      <c r="FK156" s="218"/>
      <c r="FL156" s="218"/>
      <c r="FM156" s="218"/>
      <c r="FN156" s="218"/>
      <c r="FO156" s="218"/>
      <c r="FP156" s="218"/>
      <c r="FQ156" s="218"/>
      <c r="FR156" s="218"/>
      <c r="FS156" s="218"/>
      <c r="FT156" s="218"/>
      <c r="FU156" s="218"/>
      <c r="FV156" s="218"/>
      <c r="FW156" s="218"/>
      <c r="FX156" s="218"/>
      <c r="FY156" s="218"/>
      <c r="FZ156" s="218"/>
      <c r="GA156" s="218"/>
      <c r="GB156" s="218"/>
      <c r="GC156" s="218"/>
      <c r="GD156" s="218"/>
      <c r="GE156" s="218"/>
      <c r="GF156" s="218"/>
      <c r="GG156" s="218"/>
      <c r="GH156" s="218"/>
      <c r="GI156" s="218"/>
      <c r="GJ156" s="218"/>
      <c r="GK156" s="218"/>
      <c r="GL156" s="218"/>
      <c r="GM156" s="218"/>
      <c r="GN156" s="218"/>
      <c r="GO156" s="218"/>
      <c r="GP156" s="218"/>
      <c r="GQ156" s="218"/>
      <c r="GR156" s="218"/>
      <c r="GS156" s="218"/>
      <c r="GT156" s="218"/>
      <c r="GU156" s="218"/>
      <c r="GV156" s="218"/>
      <c r="GW156" s="218"/>
      <c r="GX156" s="218"/>
      <c r="GY156" s="218"/>
      <c r="GZ156" s="218"/>
      <c r="HA156" s="218"/>
      <c r="HB156" s="218"/>
      <c r="HC156" s="218"/>
      <c r="HD156" s="218"/>
      <c r="HE156" s="218"/>
      <c r="HF156" s="218"/>
      <c r="HG156" s="218"/>
      <c r="HH156" s="218"/>
      <c r="HI156" s="218"/>
      <c r="HJ156" s="218"/>
      <c r="HK156" s="218"/>
      <c r="HL156" s="218"/>
      <c r="HM156" s="218"/>
      <c r="HN156" s="218"/>
      <c r="HO156" s="218"/>
      <c r="HP156" s="218"/>
      <c r="HQ156" s="218"/>
      <c r="HR156" s="218"/>
      <c r="HS156" s="218"/>
      <c r="HT156" s="218"/>
      <c r="HU156" s="218"/>
      <c r="HV156" s="218"/>
      <c r="HW156" s="218"/>
      <c r="HX156" s="218"/>
      <c r="HY156" s="218"/>
      <c r="HZ156" s="218"/>
      <c r="IA156" s="218"/>
      <c r="IB156" s="218"/>
    </row>
    <row r="157" spans="3:236">
      <c r="C157" s="218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8"/>
      <c r="DZ157" s="218"/>
      <c r="EA157" s="218"/>
      <c r="EB157" s="218"/>
      <c r="EC157" s="218"/>
      <c r="ED157" s="218"/>
      <c r="EE157" s="218"/>
      <c r="EF157" s="218"/>
      <c r="EG157" s="218"/>
      <c r="EH157" s="218"/>
      <c r="EI157" s="218"/>
      <c r="EJ157" s="218"/>
      <c r="EK157" s="218"/>
      <c r="EL157" s="218"/>
      <c r="EM157" s="218"/>
      <c r="EN157" s="218"/>
      <c r="EO157" s="218"/>
      <c r="EP157" s="218"/>
      <c r="EQ157" s="218"/>
      <c r="ER157" s="218"/>
      <c r="ES157" s="218"/>
      <c r="ET157" s="218"/>
      <c r="EU157" s="218"/>
      <c r="EV157" s="218"/>
      <c r="EW157" s="218"/>
      <c r="EX157" s="218"/>
      <c r="EY157" s="218"/>
      <c r="EZ157" s="218"/>
      <c r="FA157" s="218"/>
      <c r="FB157" s="218"/>
      <c r="FC157" s="218"/>
      <c r="FD157" s="218"/>
      <c r="FE157" s="218"/>
      <c r="FF157" s="218"/>
      <c r="FG157" s="218"/>
      <c r="FH157" s="218"/>
      <c r="FI157" s="218"/>
      <c r="FJ157" s="218"/>
      <c r="FK157" s="218"/>
      <c r="FL157" s="218"/>
      <c r="FM157" s="218"/>
      <c r="FN157" s="218"/>
      <c r="FO157" s="218"/>
      <c r="FP157" s="218"/>
      <c r="FQ157" s="218"/>
      <c r="FR157" s="218"/>
      <c r="FS157" s="218"/>
      <c r="FT157" s="218"/>
      <c r="FU157" s="218"/>
      <c r="FV157" s="218"/>
      <c r="FW157" s="218"/>
      <c r="FX157" s="218"/>
      <c r="FY157" s="218"/>
      <c r="FZ157" s="218"/>
      <c r="GA157" s="218"/>
      <c r="GB157" s="218"/>
      <c r="GC157" s="218"/>
      <c r="GD157" s="218"/>
      <c r="GE157" s="218"/>
      <c r="GF157" s="218"/>
      <c r="GG157" s="218"/>
      <c r="GH157" s="218"/>
      <c r="GI157" s="218"/>
      <c r="GJ157" s="218"/>
      <c r="GK157" s="218"/>
      <c r="GL157" s="218"/>
      <c r="GM157" s="218"/>
      <c r="GN157" s="218"/>
      <c r="GO157" s="218"/>
      <c r="GP157" s="218"/>
      <c r="GQ157" s="218"/>
      <c r="GR157" s="218"/>
      <c r="GS157" s="218"/>
      <c r="GT157" s="218"/>
      <c r="GU157" s="218"/>
      <c r="GV157" s="218"/>
      <c r="GW157" s="218"/>
      <c r="GX157" s="218"/>
      <c r="GY157" s="218"/>
      <c r="GZ157" s="218"/>
      <c r="HA157" s="218"/>
      <c r="HB157" s="218"/>
      <c r="HC157" s="218"/>
      <c r="HD157" s="218"/>
      <c r="HE157" s="218"/>
      <c r="HF157" s="218"/>
      <c r="HG157" s="218"/>
      <c r="HH157" s="218"/>
      <c r="HI157" s="218"/>
      <c r="HJ157" s="218"/>
      <c r="HK157" s="218"/>
      <c r="HL157" s="218"/>
      <c r="HM157" s="218"/>
      <c r="HN157" s="218"/>
      <c r="HO157" s="218"/>
      <c r="HP157" s="218"/>
      <c r="HQ157" s="218"/>
      <c r="HR157" s="218"/>
      <c r="HS157" s="218"/>
      <c r="HT157" s="218"/>
      <c r="HU157" s="218"/>
      <c r="HV157" s="218"/>
      <c r="HW157" s="218"/>
      <c r="HX157" s="218"/>
      <c r="HY157" s="218"/>
      <c r="HZ157" s="218"/>
      <c r="IA157" s="218"/>
      <c r="IB157" s="218"/>
    </row>
    <row r="158" spans="3:236">
      <c r="C158" s="218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8"/>
      <c r="DZ158" s="218"/>
      <c r="EA158" s="218"/>
      <c r="EB158" s="218"/>
      <c r="EC158" s="218"/>
      <c r="ED158" s="218"/>
      <c r="EE158" s="218"/>
      <c r="EF158" s="218"/>
      <c r="EG158" s="218"/>
      <c r="EH158" s="218"/>
      <c r="EI158" s="218"/>
      <c r="EJ158" s="218"/>
      <c r="EK158" s="218"/>
      <c r="EL158" s="218"/>
      <c r="EM158" s="218"/>
      <c r="EN158" s="218"/>
      <c r="EO158" s="218"/>
      <c r="EP158" s="218"/>
      <c r="EQ158" s="218"/>
      <c r="ER158" s="218"/>
      <c r="ES158" s="218"/>
      <c r="ET158" s="218"/>
      <c r="EU158" s="218"/>
      <c r="EV158" s="218"/>
      <c r="EW158" s="218"/>
      <c r="EX158" s="218"/>
      <c r="EY158" s="218"/>
      <c r="EZ158" s="218"/>
      <c r="FA158" s="218"/>
      <c r="FB158" s="218"/>
      <c r="FC158" s="218"/>
      <c r="FD158" s="218"/>
      <c r="FE158" s="218"/>
      <c r="FF158" s="218"/>
      <c r="FG158" s="218"/>
      <c r="FH158" s="218"/>
      <c r="FI158" s="218"/>
      <c r="FJ158" s="218"/>
      <c r="FK158" s="218"/>
      <c r="FL158" s="218"/>
      <c r="FM158" s="218"/>
      <c r="FN158" s="218"/>
      <c r="FO158" s="218"/>
      <c r="FP158" s="218"/>
      <c r="FQ158" s="218"/>
      <c r="FR158" s="218"/>
      <c r="FS158" s="218"/>
      <c r="FT158" s="218"/>
      <c r="FU158" s="218"/>
      <c r="FV158" s="218"/>
      <c r="FW158" s="218"/>
      <c r="FX158" s="218"/>
      <c r="FY158" s="218"/>
      <c r="FZ158" s="218"/>
      <c r="GA158" s="218"/>
      <c r="GB158" s="218"/>
      <c r="GC158" s="218"/>
      <c r="GD158" s="218"/>
      <c r="GE158" s="218"/>
      <c r="GF158" s="218"/>
      <c r="GG158" s="218"/>
      <c r="GH158" s="218"/>
      <c r="GI158" s="218"/>
      <c r="GJ158" s="218"/>
      <c r="GK158" s="218"/>
      <c r="GL158" s="218"/>
      <c r="GM158" s="218"/>
      <c r="GN158" s="218"/>
      <c r="GO158" s="218"/>
      <c r="GP158" s="218"/>
      <c r="GQ158" s="218"/>
      <c r="GR158" s="218"/>
      <c r="GS158" s="218"/>
      <c r="GT158" s="218"/>
      <c r="GU158" s="218"/>
      <c r="GV158" s="218"/>
      <c r="GW158" s="218"/>
      <c r="GX158" s="218"/>
      <c r="GY158" s="218"/>
      <c r="GZ158" s="218"/>
      <c r="HA158" s="218"/>
      <c r="HB158" s="218"/>
      <c r="HC158" s="218"/>
      <c r="HD158" s="218"/>
      <c r="HE158" s="218"/>
      <c r="HF158" s="218"/>
      <c r="HG158" s="218"/>
      <c r="HH158" s="218"/>
      <c r="HI158" s="218"/>
      <c r="HJ158" s="218"/>
      <c r="HK158" s="218"/>
      <c r="HL158" s="218"/>
      <c r="HM158" s="218"/>
      <c r="HN158" s="218"/>
      <c r="HO158" s="218"/>
      <c r="HP158" s="218"/>
      <c r="HQ158" s="218"/>
      <c r="HR158" s="218"/>
      <c r="HS158" s="218"/>
      <c r="HT158" s="218"/>
      <c r="HU158" s="218"/>
      <c r="HV158" s="218"/>
      <c r="HW158" s="218"/>
      <c r="HX158" s="218"/>
      <c r="HY158" s="218"/>
      <c r="HZ158" s="218"/>
      <c r="IA158" s="218"/>
      <c r="IB158" s="218"/>
    </row>
    <row r="159" spans="3:236">
      <c r="C159" s="218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8"/>
      <c r="DZ159" s="218"/>
      <c r="EA159" s="218"/>
      <c r="EB159" s="218"/>
      <c r="EC159" s="218"/>
      <c r="ED159" s="218"/>
      <c r="EE159" s="218"/>
      <c r="EF159" s="218"/>
      <c r="EG159" s="218"/>
      <c r="EH159" s="218"/>
      <c r="EI159" s="218"/>
      <c r="EJ159" s="218"/>
      <c r="EK159" s="218"/>
      <c r="EL159" s="218"/>
      <c r="EM159" s="218"/>
      <c r="EN159" s="218"/>
      <c r="EO159" s="218"/>
      <c r="EP159" s="218"/>
      <c r="EQ159" s="218"/>
      <c r="ER159" s="218"/>
      <c r="ES159" s="218"/>
      <c r="ET159" s="218"/>
      <c r="EU159" s="218"/>
      <c r="EV159" s="218"/>
      <c r="EW159" s="218"/>
      <c r="EX159" s="218"/>
      <c r="EY159" s="218"/>
      <c r="EZ159" s="218"/>
      <c r="FA159" s="218"/>
      <c r="FB159" s="218"/>
      <c r="FC159" s="218"/>
      <c r="FD159" s="218"/>
      <c r="FE159" s="218"/>
      <c r="FF159" s="218"/>
      <c r="FG159" s="218"/>
      <c r="FH159" s="218"/>
      <c r="FI159" s="218"/>
      <c r="FJ159" s="218"/>
      <c r="FK159" s="218"/>
      <c r="FL159" s="218"/>
      <c r="FM159" s="218"/>
      <c r="FN159" s="218"/>
      <c r="FO159" s="218"/>
      <c r="FP159" s="218"/>
      <c r="FQ159" s="218"/>
      <c r="FR159" s="218"/>
      <c r="FS159" s="218"/>
      <c r="FT159" s="218"/>
      <c r="FU159" s="218"/>
      <c r="FV159" s="218"/>
      <c r="FW159" s="218"/>
      <c r="FX159" s="218"/>
      <c r="FY159" s="218"/>
      <c r="FZ159" s="218"/>
      <c r="GA159" s="218"/>
      <c r="GB159" s="218"/>
      <c r="GC159" s="218"/>
      <c r="GD159" s="218"/>
      <c r="GE159" s="218"/>
      <c r="GF159" s="218"/>
      <c r="GG159" s="218"/>
      <c r="GH159" s="218"/>
      <c r="GI159" s="218"/>
      <c r="GJ159" s="218"/>
      <c r="GK159" s="218"/>
      <c r="GL159" s="218"/>
      <c r="GM159" s="218"/>
      <c r="GN159" s="218"/>
      <c r="GO159" s="218"/>
      <c r="GP159" s="218"/>
      <c r="GQ159" s="218"/>
      <c r="GR159" s="218"/>
      <c r="GS159" s="218"/>
      <c r="GT159" s="218"/>
      <c r="GU159" s="218"/>
      <c r="GV159" s="218"/>
      <c r="GW159" s="218"/>
      <c r="GX159" s="218"/>
      <c r="GY159" s="218"/>
      <c r="GZ159" s="218"/>
      <c r="HA159" s="218"/>
      <c r="HB159" s="218"/>
      <c r="HC159" s="218"/>
      <c r="HD159" s="218"/>
      <c r="HE159" s="218"/>
      <c r="HF159" s="218"/>
      <c r="HG159" s="218"/>
      <c r="HH159" s="218"/>
      <c r="HI159" s="218"/>
      <c r="HJ159" s="218"/>
      <c r="HK159" s="218"/>
      <c r="HL159" s="218"/>
      <c r="HM159" s="218"/>
      <c r="HN159" s="218"/>
      <c r="HO159" s="218"/>
      <c r="HP159" s="218"/>
      <c r="HQ159" s="218"/>
      <c r="HR159" s="218"/>
      <c r="HS159" s="218"/>
      <c r="HT159" s="218"/>
      <c r="HU159" s="218"/>
      <c r="HV159" s="218"/>
      <c r="HW159" s="218"/>
      <c r="HX159" s="218"/>
      <c r="HY159" s="218"/>
      <c r="HZ159" s="218"/>
      <c r="IA159" s="218"/>
      <c r="IB159" s="218"/>
    </row>
    <row r="160" spans="3:236">
      <c r="C160" s="218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8"/>
      <c r="DZ160" s="218"/>
      <c r="EA160" s="218"/>
      <c r="EB160" s="218"/>
      <c r="EC160" s="218"/>
      <c r="ED160" s="218"/>
      <c r="EE160" s="218"/>
      <c r="EF160" s="218"/>
      <c r="EG160" s="218"/>
      <c r="EH160" s="218"/>
      <c r="EI160" s="218"/>
      <c r="EJ160" s="218"/>
      <c r="EK160" s="218"/>
      <c r="EL160" s="218"/>
      <c r="EM160" s="218"/>
      <c r="EN160" s="218"/>
      <c r="EO160" s="218"/>
      <c r="EP160" s="218"/>
      <c r="EQ160" s="218"/>
      <c r="ER160" s="218"/>
      <c r="ES160" s="218"/>
      <c r="ET160" s="218"/>
      <c r="EU160" s="218"/>
      <c r="EV160" s="218"/>
      <c r="EW160" s="218"/>
      <c r="EX160" s="218"/>
      <c r="EY160" s="218"/>
      <c r="EZ160" s="218"/>
      <c r="FA160" s="218"/>
      <c r="FB160" s="218"/>
      <c r="FC160" s="218"/>
      <c r="FD160" s="218"/>
      <c r="FE160" s="218"/>
      <c r="FF160" s="218"/>
      <c r="FG160" s="218"/>
      <c r="FH160" s="218"/>
      <c r="FI160" s="218"/>
      <c r="FJ160" s="218"/>
      <c r="FK160" s="218"/>
      <c r="FL160" s="218"/>
      <c r="FM160" s="218"/>
      <c r="FN160" s="218"/>
      <c r="FO160" s="218"/>
      <c r="FP160" s="218"/>
      <c r="FQ160" s="218"/>
      <c r="FR160" s="218"/>
      <c r="FS160" s="218"/>
      <c r="FT160" s="218"/>
      <c r="FU160" s="218"/>
      <c r="FV160" s="218"/>
      <c r="FW160" s="218"/>
      <c r="FX160" s="218"/>
      <c r="FY160" s="218"/>
      <c r="FZ160" s="218"/>
      <c r="GA160" s="218"/>
      <c r="GB160" s="218"/>
      <c r="GC160" s="218"/>
      <c r="GD160" s="218"/>
      <c r="GE160" s="218"/>
      <c r="GF160" s="218"/>
      <c r="GG160" s="218"/>
      <c r="GH160" s="218"/>
      <c r="GI160" s="218"/>
      <c r="GJ160" s="218"/>
      <c r="GK160" s="218"/>
      <c r="GL160" s="218"/>
      <c r="GM160" s="218"/>
      <c r="GN160" s="218"/>
      <c r="GO160" s="218"/>
      <c r="GP160" s="218"/>
      <c r="GQ160" s="218"/>
      <c r="GR160" s="218"/>
      <c r="GS160" s="218"/>
      <c r="GT160" s="218"/>
      <c r="GU160" s="218"/>
      <c r="GV160" s="218"/>
      <c r="GW160" s="218"/>
      <c r="GX160" s="218"/>
      <c r="GY160" s="218"/>
      <c r="GZ160" s="218"/>
      <c r="HA160" s="218"/>
      <c r="HB160" s="218"/>
      <c r="HC160" s="218"/>
      <c r="HD160" s="218"/>
      <c r="HE160" s="218"/>
      <c r="HF160" s="218"/>
      <c r="HG160" s="218"/>
      <c r="HH160" s="218"/>
      <c r="HI160" s="218"/>
      <c r="HJ160" s="218"/>
      <c r="HK160" s="218"/>
      <c r="HL160" s="218"/>
      <c r="HM160" s="218"/>
      <c r="HN160" s="218"/>
      <c r="HO160" s="218"/>
      <c r="HP160" s="218"/>
      <c r="HQ160" s="218"/>
      <c r="HR160" s="218"/>
      <c r="HS160" s="218"/>
      <c r="HT160" s="218"/>
      <c r="HU160" s="218"/>
      <c r="HV160" s="218"/>
      <c r="HW160" s="218"/>
      <c r="HX160" s="218"/>
      <c r="HY160" s="218"/>
      <c r="HZ160" s="218"/>
      <c r="IA160" s="218"/>
      <c r="IB160" s="218"/>
    </row>
    <row r="161" spans="3:236">
      <c r="C161" s="218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8"/>
      <c r="DZ161" s="218"/>
      <c r="EA161" s="218"/>
      <c r="EB161" s="218"/>
      <c r="EC161" s="218"/>
      <c r="ED161" s="218"/>
      <c r="EE161" s="218"/>
      <c r="EF161" s="218"/>
      <c r="EG161" s="218"/>
      <c r="EH161" s="218"/>
      <c r="EI161" s="218"/>
      <c r="EJ161" s="218"/>
      <c r="EK161" s="218"/>
      <c r="EL161" s="218"/>
      <c r="EM161" s="218"/>
      <c r="EN161" s="218"/>
      <c r="EO161" s="218"/>
      <c r="EP161" s="218"/>
      <c r="EQ161" s="218"/>
      <c r="ER161" s="218"/>
      <c r="ES161" s="218"/>
      <c r="ET161" s="218"/>
      <c r="EU161" s="218"/>
      <c r="EV161" s="218"/>
      <c r="EW161" s="218"/>
      <c r="EX161" s="218"/>
      <c r="EY161" s="218"/>
      <c r="EZ161" s="218"/>
      <c r="FA161" s="218"/>
      <c r="FB161" s="218"/>
      <c r="FC161" s="218"/>
      <c r="FD161" s="218"/>
      <c r="FE161" s="218"/>
      <c r="FF161" s="218"/>
      <c r="FG161" s="218"/>
      <c r="FH161" s="218"/>
      <c r="FI161" s="218"/>
      <c r="FJ161" s="218"/>
      <c r="FK161" s="218"/>
      <c r="FL161" s="218"/>
      <c r="FM161" s="218"/>
      <c r="FN161" s="218"/>
      <c r="FO161" s="218"/>
      <c r="FP161" s="218"/>
      <c r="FQ161" s="218"/>
      <c r="FR161" s="218"/>
      <c r="FS161" s="218"/>
      <c r="FT161" s="218"/>
      <c r="FU161" s="218"/>
      <c r="FV161" s="218"/>
      <c r="FW161" s="218"/>
      <c r="FX161" s="218"/>
      <c r="FY161" s="218"/>
      <c r="FZ161" s="218"/>
      <c r="GA161" s="218"/>
      <c r="GB161" s="218"/>
      <c r="GC161" s="218"/>
      <c r="GD161" s="218"/>
      <c r="GE161" s="218"/>
      <c r="GF161" s="218"/>
      <c r="GG161" s="218"/>
      <c r="GH161" s="218"/>
      <c r="GI161" s="218"/>
      <c r="GJ161" s="218"/>
      <c r="GK161" s="218"/>
      <c r="GL161" s="218"/>
      <c r="GM161" s="218"/>
      <c r="GN161" s="218"/>
      <c r="GO161" s="218"/>
      <c r="GP161" s="218"/>
      <c r="GQ161" s="218"/>
      <c r="GR161" s="218"/>
      <c r="GS161" s="218"/>
      <c r="GT161" s="218"/>
      <c r="GU161" s="218"/>
      <c r="GV161" s="218"/>
      <c r="GW161" s="218"/>
      <c r="GX161" s="218"/>
      <c r="GY161" s="218"/>
      <c r="GZ161" s="218"/>
      <c r="HA161" s="218"/>
      <c r="HB161" s="218"/>
      <c r="HC161" s="218"/>
      <c r="HD161" s="218"/>
      <c r="HE161" s="218"/>
      <c r="HF161" s="218"/>
      <c r="HG161" s="218"/>
      <c r="HH161" s="218"/>
      <c r="HI161" s="218"/>
      <c r="HJ161" s="218"/>
      <c r="HK161" s="218"/>
      <c r="HL161" s="218"/>
      <c r="HM161" s="218"/>
      <c r="HN161" s="218"/>
      <c r="HO161" s="218"/>
      <c r="HP161" s="218"/>
      <c r="HQ161" s="218"/>
      <c r="HR161" s="218"/>
      <c r="HS161" s="218"/>
      <c r="HT161" s="218"/>
      <c r="HU161" s="218"/>
      <c r="HV161" s="218"/>
      <c r="HW161" s="218"/>
      <c r="HX161" s="218"/>
      <c r="HY161" s="218"/>
      <c r="HZ161" s="218"/>
      <c r="IA161" s="218"/>
      <c r="IB161" s="218"/>
    </row>
    <row r="162" spans="3:236">
      <c r="C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8"/>
      <c r="DZ162" s="218"/>
      <c r="EA162" s="218"/>
      <c r="EB162" s="218"/>
      <c r="EC162" s="218"/>
      <c r="ED162" s="218"/>
      <c r="EE162" s="218"/>
      <c r="EF162" s="218"/>
      <c r="EG162" s="218"/>
      <c r="EH162" s="218"/>
      <c r="EI162" s="218"/>
      <c r="EJ162" s="218"/>
      <c r="EK162" s="218"/>
      <c r="EL162" s="218"/>
      <c r="EM162" s="218"/>
      <c r="EN162" s="218"/>
      <c r="EO162" s="218"/>
      <c r="EP162" s="218"/>
      <c r="EQ162" s="218"/>
      <c r="ER162" s="218"/>
      <c r="ES162" s="218"/>
      <c r="ET162" s="218"/>
      <c r="EU162" s="218"/>
      <c r="EV162" s="218"/>
      <c r="EW162" s="218"/>
      <c r="EX162" s="218"/>
      <c r="EY162" s="218"/>
      <c r="EZ162" s="218"/>
      <c r="FA162" s="218"/>
      <c r="FB162" s="218"/>
      <c r="FC162" s="218"/>
      <c r="FD162" s="218"/>
      <c r="FE162" s="218"/>
      <c r="FF162" s="218"/>
      <c r="FG162" s="218"/>
      <c r="FH162" s="218"/>
      <c r="FI162" s="218"/>
      <c r="FJ162" s="218"/>
      <c r="FK162" s="218"/>
      <c r="FL162" s="218"/>
      <c r="FM162" s="218"/>
      <c r="FN162" s="218"/>
      <c r="FO162" s="218"/>
      <c r="FP162" s="218"/>
      <c r="FQ162" s="218"/>
      <c r="FR162" s="218"/>
      <c r="FS162" s="218"/>
      <c r="FT162" s="218"/>
      <c r="FU162" s="218"/>
      <c r="FV162" s="218"/>
      <c r="FW162" s="218"/>
      <c r="FX162" s="218"/>
      <c r="FY162" s="218"/>
      <c r="FZ162" s="218"/>
      <c r="GA162" s="218"/>
      <c r="GB162" s="218"/>
      <c r="GC162" s="218"/>
      <c r="GD162" s="218"/>
      <c r="GE162" s="218"/>
      <c r="GF162" s="218"/>
      <c r="GG162" s="218"/>
      <c r="GH162" s="218"/>
      <c r="GI162" s="218"/>
      <c r="GJ162" s="218"/>
      <c r="GK162" s="218"/>
      <c r="GL162" s="218"/>
      <c r="GM162" s="218"/>
      <c r="GN162" s="218"/>
      <c r="GO162" s="218"/>
      <c r="GP162" s="218"/>
      <c r="GQ162" s="218"/>
      <c r="GR162" s="218"/>
      <c r="GS162" s="218"/>
      <c r="GT162" s="218"/>
      <c r="GU162" s="218"/>
      <c r="GV162" s="218"/>
      <c r="GW162" s="218"/>
      <c r="GX162" s="218"/>
      <c r="GY162" s="218"/>
      <c r="GZ162" s="218"/>
      <c r="HA162" s="218"/>
      <c r="HB162" s="218"/>
      <c r="HC162" s="218"/>
      <c r="HD162" s="218"/>
      <c r="HE162" s="218"/>
      <c r="HF162" s="218"/>
      <c r="HG162" s="218"/>
      <c r="HH162" s="218"/>
      <c r="HI162" s="218"/>
      <c r="HJ162" s="218"/>
      <c r="HK162" s="218"/>
      <c r="HL162" s="218"/>
      <c r="HM162" s="218"/>
      <c r="HN162" s="218"/>
      <c r="HO162" s="218"/>
      <c r="HP162" s="218"/>
      <c r="HQ162" s="218"/>
      <c r="HR162" s="218"/>
      <c r="HS162" s="218"/>
      <c r="HT162" s="218"/>
      <c r="HU162" s="218"/>
      <c r="HV162" s="218"/>
      <c r="HW162" s="218"/>
      <c r="HX162" s="218"/>
      <c r="HY162" s="218"/>
      <c r="HZ162" s="218"/>
      <c r="IA162" s="218"/>
      <c r="IB162" s="218"/>
    </row>
    <row r="163" spans="3:236">
      <c r="C163" s="218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8"/>
      <c r="DZ163" s="218"/>
      <c r="EA163" s="218"/>
      <c r="EB163" s="218"/>
      <c r="EC163" s="218"/>
      <c r="ED163" s="218"/>
      <c r="EE163" s="218"/>
      <c r="EF163" s="218"/>
      <c r="EG163" s="218"/>
      <c r="EH163" s="218"/>
      <c r="EI163" s="218"/>
      <c r="EJ163" s="218"/>
      <c r="EK163" s="218"/>
      <c r="EL163" s="218"/>
      <c r="EM163" s="218"/>
      <c r="EN163" s="218"/>
      <c r="EO163" s="218"/>
      <c r="EP163" s="218"/>
      <c r="EQ163" s="218"/>
      <c r="ER163" s="218"/>
      <c r="ES163" s="218"/>
      <c r="ET163" s="218"/>
      <c r="EU163" s="218"/>
      <c r="EV163" s="218"/>
      <c r="EW163" s="218"/>
      <c r="EX163" s="218"/>
      <c r="EY163" s="218"/>
      <c r="EZ163" s="218"/>
      <c r="FA163" s="218"/>
      <c r="FB163" s="218"/>
      <c r="FC163" s="218"/>
      <c r="FD163" s="218"/>
      <c r="FE163" s="218"/>
      <c r="FF163" s="218"/>
      <c r="FG163" s="218"/>
      <c r="FH163" s="218"/>
      <c r="FI163" s="218"/>
      <c r="FJ163" s="218"/>
      <c r="FK163" s="218"/>
      <c r="FL163" s="218"/>
      <c r="FM163" s="218"/>
      <c r="FN163" s="218"/>
      <c r="FO163" s="218"/>
      <c r="FP163" s="218"/>
      <c r="FQ163" s="218"/>
      <c r="FR163" s="218"/>
      <c r="FS163" s="218"/>
      <c r="FT163" s="218"/>
      <c r="FU163" s="218"/>
      <c r="FV163" s="218"/>
      <c r="FW163" s="218"/>
      <c r="FX163" s="218"/>
      <c r="FY163" s="218"/>
      <c r="FZ163" s="218"/>
      <c r="GA163" s="218"/>
      <c r="GB163" s="218"/>
      <c r="GC163" s="218"/>
      <c r="GD163" s="218"/>
      <c r="GE163" s="218"/>
      <c r="GF163" s="218"/>
      <c r="GG163" s="218"/>
      <c r="GH163" s="218"/>
      <c r="GI163" s="218"/>
      <c r="GJ163" s="218"/>
      <c r="GK163" s="218"/>
      <c r="GL163" s="218"/>
      <c r="GM163" s="218"/>
      <c r="GN163" s="218"/>
      <c r="GO163" s="218"/>
      <c r="GP163" s="218"/>
      <c r="GQ163" s="218"/>
      <c r="GR163" s="218"/>
      <c r="GS163" s="218"/>
      <c r="GT163" s="218"/>
      <c r="GU163" s="218"/>
      <c r="GV163" s="218"/>
      <c r="GW163" s="218"/>
      <c r="GX163" s="218"/>
      <c r="GY163" s="218"/>
      <c r="GZ163" s="218"/>
      <c r="HA163" s="218"/>
      <c r="HB163" s="218"/>
      <c r="HC163" s="218"/>
      <c r="HD163" s="218"/>
      <c r="HE163" s="218"/>
      <c r="HF163" s="218"/>
      <c r="HG163" s="218"/>
      <c r="HH163" s="218"/>
      <c r="HI163" s="218"/>
      <c r="HJ163" s="218"/>
      <c r="HK163" s="218"/>
      <c r="HL163" s="218"/>
      <c r="HM163" s="218"/>
      <c r="HN163" s="218"/>
      <c r="HO163" s="218"/>
      <c r="HP163" s="218"/>
      <c r="HQ163" s="218"/>
      <c r="HR163" s="218"/>
      <c r="HS163" s="218"/>
      <c r="HT163" s="218"/>
      <c r="HU163" s="218"/>
      <c r="HV163" s="218"/>
      <c r="HW163" s="218"/>
      <c r="HX163" s="218"/>
      <c r="HY163" s="218"/>
      <c r="HZ163" s="218"/>
      <c r="IA163" s="218"/>
      <c r="IB163" s="218"/>
    </row>
    <row r="164" spans="3:236">
      <c r="C164" s="218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8"/>
      <c r="DZ164" s="218"/>
      <c r="EA164" s="218"/>
      <c r="EB164" s="218"/>
      <c r="EC164" s="218"/>
      <c r="ED164" s="218"/>
      <c r="EE164" s="218"/>
      <c r="EF164" s="218"/>
      <c r="EG164" s="218"/>
      <c r="EH164" s="218"/>
      <c r="EI164" s="218"/>
      <c r="EJ164" s="218"/>
      <c r="EK164" s="218"/>
      <c r="EL164" s="218"/>
      <c r="EM164" s="218"/>
      <c r="EN164" s="218"/>
      <c r="EO164" s="218"/>
      <c r="EP164" s="218"/>
      <c r="EQ164" s="218"/>
      <c r="ER164" s="218"/>
      <c r="ES164" s="218"/>
      <c r="ET164" s="218"/>
      <c r="EU164" s="218"/>
      <c r="EV164" s="218"/>
      <c r="EW164" s="218"/>
      <c r="EX164" s="218"/>
      <c r="EY164" s="218"/>
      <c r="EZ164" s="218"/>
      <c r="FA164" s="218"/>
      <c r="FB164" s="218"/>
      <c r="FC164" s="218"/>
      <c r="FD164" s="218"/>
      <c r="FE164" s="218"/>
      <c r="FF164" s="218"/>
      <c r="FG164" s="218"/>
      <c r="FH164" s="218"/>
      <c r="FI164" s="218"/>
      <c r="FJ164" s="218"/>
      <c r="FK164" s="218"/>
      <c r="FL164" s="218"/>
      <c r="FM164" s="218"/>
      <c r="FN164" s="218"/>
      <c r="FO164" s="218"/>
      <c r="FP164" s="218"/>
      <c r="FQ164" s="218"/>
      <c r="FR164" s="218"/>
      <c r="FS164" s="218"/>
      <c r="FT164" s="218"/>
      <c r="FU164" s="218"/>
      <c r="FV164" s="218"/>
      <c r="FW164" s="218"/>
      <c r="FX164" s="218"/>
      <c r="FY164" s="218"/>
      <c r="FZ164" s="218"/>
      <c r="GA164" s="218"/>
      <c r="GB164" s="218"/>
      <c r="GC164" s="218"/>
      <c r="GD164" s="218"/>
      <c r="GE164" s="218"/>
      <c r="GF164" s="218"/>
      <c r="GG164" s="218"/>
      <c r="GH164" s="218"/>
      <c r="GI164" s="218"/>
      <c r="GJ164" s="218"/>
      <c r="GK164" s="218"/>
      <c r="GL164" s="218"/>
      <c r="GM164" s="218"/>
      <c r="GN164" s="218"/>
      <c r="GO164" s="218"/>
      <c r="GP164" s="218"/>
      <c r="GQ164" s="218"/>
      <c r="GR164" s="218"/>
      <c r="GS164" s="218"/>
      <c r="GT164" s="218"/>
      <c r="GU164" s="218"/>
      <c r="GV164" s="218"/>
      <c r="GW164" s="218"/>
      <c r="GX164" s="218"/>
      <c r="GY164" s="218"/>
      <c r="GZ164" s="218"/>
      <c r="HA164" s="218"/>
      <c r="HB164" s="218"/>
      <c r="HC164" s="218"/>
      <c r="HD164" s="218"/>
      <c r="HE164" s="218"/>
      <c r="HF164" s="218"/>
      <c r="HG164" s="218"/>
      <c r="HH164" s="218"/>
      <c r="HI164" s="218"/>
      <c r="HJ164" s="218"/>
      <c r="HK164" s="218"/>
      <c r="HL164" s="218"/>
      <c r="HM164" s="218"/>
      <c r="HN164" s="218"/>
      <c r="HO164" s="218"/>
      <c r="HP164" s="218"/>
      <c r="HQ164" s="218"/>
      <c r="HR164" s="218"/>
      <c r="HS164" s="218"/>
      <c r="HT164" s="218"/>
      <c r="HU164" s="218"/>
      <c r="HV164" s="218"/>
      <c r="HW164" s="218"/>
      <c r="HX164" s="218"/>
      <c r="HY164" s="218"/>
      <c r="HZ164" s="218"/>
      <c r="IA164" s="218"/>
      <c r="IB164" s="218"/>
    </row>
    <row r="165" spans="3:236">
      <c r="C165" s="218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8"/>
      <c r="DZ165" s="218"/>
      <c r="EA165" s="218"/>
      <c r="EB165" s="218"/>
      <c r="EC165" s="218"/>
      <c r="ED165" s="218"/>
      <c r="EE165" s="218"/>
      <c r="EF165" s="218"/>
      <c r="EG165" s="218"/>
      <c r="EH165" s="218"/>
      <c r="EI165" s="218"/>
      <c r="EJ165" s="218"/>
      <c r="EK165" s="218"/>
      <c r="EL165" s="218"/>
      <c r="EM165" s="218"/>
      <c r="EN165" s="218"/>
      <c r="EO165" s="218"/>
      <c r="EP165" s="218"/>
      <c r="EQ165" s="218"/>
      <c r="ER165" s="218"/>
      <c r="ES165" s="218"/>
      <c r="ET165" s="218"/>
      <c r="EU165" s="218"/>
      <c r="EV165" s="218"/>
      <c r="EW165" s="218"/>
      <c r="EX165" s="218"/>
      <c r="EY165" s="218"/>
      <c r="EZ165" s="218"/>
      <c r="FA165" s="218"/>
      <c r="FB165" s="218"/>
      <c r="FC165" s="218"/>
      <c r="FD165" s="218"/>
      <c r="FE165" s="218"/>
      <c r="FF165" s="218"/>
      <c r="FG165" s="218"/>
      <c r="FH165" s="218"/>
      <c r="FI165" s="218"/>
      <c r="FJ165" s="218"/>
      <c r="FK165" s="218"/>
      <c r="FL165" s="218"/>
      <c r="FM165" s="218"/>
      <c r="FN165" s="218"/>
      <c r="FO165" s="218"/>
      <c r="FP165" s="218"/>
      <c r="FQ165" s="218"/>
      <c r="FR165" s="218"/>
      <c r="FS165" s="218"/>
      <c r="FT165" s="218"/>
      <c r="FU165" s="218"/>
      <c r="FV165" s="218"/>
      <c r="FW165" s="218"/>
      <c r="FX165" s="218"/>
      <c r="FY165" s="218"/>
      <c r="FZ165" s="218"/>
      <c r="GA165" s="218"/>
      <c r="GB165" s="218"/>
      <c r="GC165" s="218"/>
      <c r="GD165" s="218"/>
      <c r="GE165" s="218"/>
      <c r="GF165" s="218"/>
      <c r="GG165" s="218"/>
      <c r="GH165" s="218"/>
      <c r="GI165" s="218"/>
      <c r="GJ165" s="218"/>
      <c r="GK165" s="218"/>
      <c r="GL165" s="218"/>
      <c r="GM165" s="218"/>
      <c r="GN165" s="218"/>
      <c r="GO165" s="218"/>
      <c r="GP165" s="218"/>
      <c r="GQ165" s="218"/>
      <c r="GR165" s="218"/>
      <c r="GS165" s="218"/>
      <c r="GT165" s="218"/>
      <c r="GU165" s="218"/>
      <c r="GV165" s="218"/>
      <c r="GW165" s="218"/>
      <c r="GX165" s="218"/>
      <c r="GY165" s="218"/>
      <c r="GZ165" s="218"/>
      <c r="HA165" s="218"/>
      <c r="HB165" s="218"/>
      <c r="HC165" s="218"/>
      <c r="HD165" s="218"/>
      <c r="HE165" s="218"/>
      <c r="HF165" s="218"/>
      <c r="HG165" s="218"/>
      <c r="HH165" s="218"/>
      <c r="HI165" s="218"/>
      <c r="HJ165" s="218"/>
      <c r="HK165" s="218"/>
      <c r="HL165" s="218"/>
      <c r="HM165" s="218"/>
      <c r="HN165" s="218"/>
      <c r="HO165" s="218"/>
      <c r="HP165" s="218"/>
      <c r="HQ165" s="218"/>
      <c r="HR165" s="218"/>
      <c r="HS165" s="218"/>
      <c r="HT165" s="218"/>
      <c r="HU165" s="218"/>
      <c r="HV165" s="218"/>
      <c r="HW165" s="218"/>
      <c r="HX165" s="218"/>
      <c r="HY165" s="218"/>
      <c r="HZ165" s="218"/>
      <c r="IA165" s="218"/>
      <c r="IB165" s="218"/>
    </row>
    <row r="166" spans="3:236">
      <c r="C166" s="218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8"/>
      <c r="DZ166" s="218"/>
      <c r="EA166" s="218"/>
      <c r="EB166" s="218"/>
      <c r="EC166" s="218"/>
      <c r="ED166" s="218"/>
      <c r="EE166" s="218"/>
      <c r="EF166" s="218"/>
      <c r="EG166" s="218"/>
      <c r="EH166" s="218"/>
      <c r="EI166" s="218"/>
      <c r="EJ166" s="218"/>
      <c r="EK166" s="218"/>
      <c r="EL166" s="218"/>
      <c r="EM166" s="218"/>
      <c r="EN166" s="218"/>
      <c r="EO166" s="218"/>
      <c r="EP166" s="218"/>
      <c r="EQ166" s="218"/>
      <c r="ER166" s="218"/>
      <c r="ES166" s="218"/>
      <c r="ET166" s="218"/>
      <c r="EU166" s="218"/>
      <c r="EV166" s="218"/>
      <c r="EW166" s="218"/>
      <c r="EX166" s="218"/>
      <c r="EY166" s="218"/>
      <c r="EZ166" s="218"/>
      <c r="FA166" s="218"/>
      <c r="FB166" s="218"/>
      <c r="FC166" s="218"/>
      <c r="FD166" s="218"/>
      <c r="FE166" s="218"/>
      <c r="FF166" s="218"/>
      <c r="FG166" s="218"/>
      <c r="FH166" s="218"/>
      <c r="FI166" s="218"/>
      <c r="FJ166" s="218"/>
      <c r="FK166" s="218"/>
      <c r="FL166" s="218"/>
      <c r="FM166" s="218"/>
      <c r="FN166" s="218"/>
      <c r="FO166" s="218"/>
      <c r="FP166" s="218"/>
      <c r="FQ166" s="218"/>
      <c r="FR166" s="218"/>
      <c r="FS166" s="218"/>
      <c r="FT166" s="218"/>
      <c r="FU166" s="218"/>
      <c r="FV166" s="218"/>
      <c r="FW166" s="218"/>
      <c r="FX166" s="218"/>
      <c r="FY166" s="218"/>
      <c r="FZ166" s="218"/>
      <c r="GA166" s="218"/>
      <c r="GB166" s="218"/>
      <c r="GC166" s="218"/>
      <c r="GD166" s="218"/>
      <c r="GE166" s="218"/>
      <c r="GF166" s="218"/>
      <c r="GG166" s="218"/>
      <c r="GH166" s="218"/>
      <c r="GI166" s="218"/>
      <c r="GJ166" s="218"/>
      <c r="GK166" s="218"/>
      <c r="GL166" s="218"/>
      <c r="GM166" s="218"/>
      <c r="GN166" s="218"/>
      <c r="GO166" s="218"/>
      <c r="GP166" s="218"/>
      <c r="GQ166" s="218"/>
      <c r="GR166" s="218"/>
      <c r="GS166" s="218"/>
      <c r="GT166" s="218"/>
      <c r="GU166" s="218"/>
      <c r="GV166" s="218"/>
      <c r="GW166" s="218"/>
      <c r="GX166" s="218"/>
      <c r="GY166" s="218"/>
      <c r="GZ166" s="218"/>
      <c r="HA166" s="218"/>
      <c r="HB166" s="218"/>
      <c r="HC166" s="218"/>
      <c r="HD166" s="218"/>
      <c r="HE166" s="218"/>
      <c r="HF166" s="218"/>
      <c r="HG166" s="218"/>
      <c r="HH166" s="218"/>
      <c r="HI166" s="218"/>
      <c r="HJ166" s="218"/>
      <c r="HK166" s="218"/>
      <c r="HL166" s="218"/>
      <c r="HM166" s="218"/>
      <c r="HN166" s="218"/>
      <c r="HO166" s="218"/>
      <c r="HP166" s="218"/>
      <c r="HQ166" s="218"/>
      <c r="HR166" s="218"/>
      <c r="HS166" s="218"/>
      <c r="HT166" s="218"/>
      <c r="HU166" s="218"/>
      <c r="HV166" s="218"/>
      <c r="HW166" s="218"/>
      <c r="HX166" s="218"/>
      <c r="HY166" s="218"/>
      <c r="HZ166" s="218"/>
      <c r="IA166" s="218"/>
      <c r="IB166" s="218"/>
    </row>
    <row r="167" spans="3:236">
      <c r="C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8"/>
      <c r="DZ167" s="218"/>
      <c r="EA167" s="218"/>
      <c r="EB167" s="218"/>
      <c r="EC167" s="218"/>
      <c r="ED167" s="218"/>
      <c r="EE167" s="218"/>
      <c r="EF167" s="218"/>
      <c r="EG167" s="218"/>
      <c r="EH167" s="218"/>
      <c r="EI167" s="218"/>
      <c r="EJ167" s="218"/>
      <c r="EK167" s="218"/>
      <c r="EL167" s="218"/>
      <c r="EM167" s="218"/>
      <c r="EN167" s="218"/>
      <c r="EO167" s="218"/>
      <c r="EP167" s="218"/>
      <c r="EQ167" s="218"/>
      <c r="ER167" s="218"/>
      <c r="ES167" s="218"/>
      <c r="ET167" s="218"/>
      <c r="EU167" s="218"/>
      <c r="EV167" s="218"/>
      <c r="EW167" s="218"/>
      <c r="EX167" s="218"/>
      <c r="EY167" s="218"/>
      <c r="EZ167" s="218"/>
      <c r="FA167" s="218"/>
      <c r="FB167" s="218"/>
      <c r="FC167" s="218"/>
      <c r="FD167" s="218"/>
      <c r="FE167" s="218"/>
      <c r="FF167" s="218"/>
      <c r="FG167" s="218"/>
      <c r="FH167" s="218"/>
      <c r="FI167" s="218"/>
      <c r="FJ167" s="218"/>
      <c r="FK167" s="218"/>
      <c r="FL167" s="218"/>
      <c r="FM167" s="218"/>
      <c r="FN167" s="218"/>
      <c r="FO167" s="218"/>
      <c r="FP167" s="218"/>
      <c r="FQ167" s="218"/>
      <c r="FR167" s="218"/>
      <c r="FS167" s="218"/>
      <c r="FT167" s="218"/>
      <c r="FU167" s="218"/>
      <c r="FV167" s="218"/>
      <c r="FW167" s="218"/>
      <c r="FX167" s="218"/>
      <c r="FY167" s="218"/>
      <c r="FZ167" s="218"/>
      <c r="GA167" s="218"/>
      <c r="GB167" s="218"/>
      <c r="GC167" s="218"/>
      <c r="GD167" s="218"/>
      <c r="GE167" s="218"/>
      <c r="GF167" s="218"/>
      <c r="GG167" s="218"/>
      <c r="GH167" s="218"/>
      <c r="GI167" s="218"/>
      <c r="GJ167" s="218"/>
      <c r="GK167" s="218"/>
      <c r="GL167" s="218"/>
      <c r="GM167" s="218"/>
      <c r="GN167" s="218"/>
      <c r="GO167" s="218"/>
      <c r="GP167" s="218"/>
      <c r="GQ167" s="218"/>
      <c r="GR167" s="218"/>
      <c r="GS167" s="218"/>
      <c r="GT167" s="218"/>
      <c r="GU167" s="218"/>
      <c r="GV167" s="218"/>
      <c r="GW167" s="218"/>
      <c r="GX167" s="218"/>
      <c r="GY167" s="218"/>
      <c r="GZ167" s="218"/>
      <c r="HA167" s="218"/>
      <c r="HB167" s="218"/>
      <c r="HC167" s="218"/>
      <c r="HD167" s="218"/>
      <c r="HE167" s="218"/>
      <c r="HF167" s="218"/>
      <c r="HG167" s="218"/>
      <c r="HH167" s="218"/>
      <c r="HI167" s="218"/>
      <c r="HJ167" s="218"/>
      <c r="HK167" s="218"/>
      <c r="HL167" s="218"/>
      <c r="HM167" s="218"/>
      <c r="HN167" s="218"/>
      <c r="HO167" s="218"/>
      <c r="HP167" s="218"/>
      <c r="HQ167" s="218"/>
      <c r="HR167" s="218"/>
      <c r="HS167" s="218"/>
      <c r="HT167" s="218"/>
      <c r="HU167" s="218"/>
      <c r="HV167" s="218"/>
      <c r="HW167" s="218"/>
      <c r="HX167" s="218"/>
      <c r="HY167" s="218"/>
      <c r="HZ167" s="218"/>
      <c r="IA167" s="218"/>
      <c r="IB167" s="218"/>
    </row>
    <row r="168" spans="3:236">
      <c r="C168" s="218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8"/>
      <c r="DZ168" s="218"/>
      <c r="EA168" s="218"/>
      <c r="EB168" s="218"/>
      <c r="EC168" s="218"/>
      <c r="ED168" s="218"/>
      <c r="EE168" s="218"/>
      <c r="EF168" s="218"/>
      <c r="EG168" s="218"/>
      <c r="EH168" s="218"/>
      <c r="EI168" s="218"/>
      <c r="EJ168" s="218"/>
      <c r="EK168" s="218"/>
      <c r="EL168" s="218"/>
      <c r="EM168" s="218"/>
      <c r="EN168" s="218"/>
      <c r="EO168" s="218"/>
      <c r="EP168" s="218"/>
      <c r="EQ168" s="218"/>
      <c r="ER168" s="218"/>
      <c r="ES168" s="218"/>
      <c r="ET168" s="218"/>
      <c r="EU168" s="218"/>
      <c r="EV168" s="218"/>
      <c r="EW168" s="218"/>
      <c r="EX168" s="218"/>
      <c r="EY168" s="218"/>
      <c r="EZ168" s="218"/>
      <c r="FA168" s="218"/>
      <c r="FB168" s="218"/>
      <c r="FC168" s="218"/>
      <c r="FD168" s="218"/>
      <c r="FE168" s="218"/>
      <c r="FF168" s="218"/>
      <c r="FG168" s="218"/>
      <c r="FH168" s="218"/>
      <c r="FI168" s="218"/>
      <c r="FJ168" s="218"/>
      <c r="FK168" s="218"/>
      <c r="FL168" s="218"/>
      <c r="FM168" s="218"/>
      <c r="FN168" s="218"/>
      <c r="FO168" s="218"/>
      <c r="FP168" s="218"/>
      <c r="FQ168" s="218"/>
      <c r="FR168" s="218"/>
      <c r="FS168" s="218"/>
      <c r="FT168" s="218"/>
      <c r="FU168" s="218"/>
      <c r="FV168" s="218"/>
      <c r="FW168" s="218"/>
      <c r="FX168" s="218"/>
      <c r="FY168" s="218"/>
      <c r="FZ168" s="218"/>
      <c r="GA168" s="218"/>
      <c r="GB168" s="218"/>
      <c r="GC168" s="218"/>
      <c r="GD168" s="218"/>
      <c r="GE168" s="218"/>
      <c r="GF168" s="218"/>
      <c r="GG168" s="218"/>
      <c r="GH168" s="218"/>
      <c r="GI168" s="218"/>
      <c r="GJ168" s="218"/>
      <c r="GK168" s="218"/>
      <c r="GL168" s="218"/>
      <c r="GM168" s="218"/>
      <c r="GN168" s="218"/>
      <c r="GO168" s="218"/>
      <c r="GP168" s="218"/>
      <c r="GQ168" s="218"/>
      <c r="GR168" s="218"/>
      <c r="GS168" s="218"/>
      <c r="GT168" s="218"/>
      <c r="GU168" s="218"/>
      <c r="GV168" s="218"/>
      <c r="GW168" s="218"/>
      <c r="GX168" s="218"/>
      <c r="GY168" s="218"/>
      <c r="GZ168" s="218"/>
      <c r="HA168" s="218"/>
      <c r="HB168" s="218"/>
      <c r="HC168" s="218"/>
      <c r="HD168" s="218"/>
      <c r="HE168" s="218"/>
      <c r="HF168" s="218"/>
      <c r="HG168" s="218"/>
      <c r="HH168" s="218"/>
      <c r="HI168" s="218"/>
      <c r="HJ168" s="218"/>
      <c r="HK168" s="218"/>
      <c r="HL168" s="218"/>
      <c r="HM168" s="218"/>
      <c r="HN168" s="218"/>
      <c r="HO168" s="218"/>
      <c r="HP168" s="218"/>
      <c r="HQ168" s="218"/>
      <c r="HR168" s="218"/>
      <c r="HS168" s="218"/>
      <c r="HT168" s="218"/>
      <c r="HU168" s="218"/>
      <c r="HV168" s="218"/>
      <c r="HW168" s="218"/>
      <c r="HX168" s="218"/>
      <c r="HY168" s="218"/>
      <c r="HZ168" s="218"/>
      <c r="IA168" s="218"/>
      <c r="IB168" s="218"/>
    </row>
    <row r="169" spans="3:236">
      <c r="C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35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8"/>
      <c r="DZ169" s="218"/>
      <c r="EA169" s="218"/>
      <c r="EB169" s="218"/>
      <c r="EC169" s="218"/>
      <c r="ED169" s="218"/>
      <c r="EE169" s="218"/>
      <c r="EF169" s="218"/>
      <c r="EG169" s="218"/>
      <c r="EH169" s="218"/>
      <c r="EI169" s="218"/>
      <c r="EJ169" s="218"/>
      <c r="EK169" s="218"/>
      <c r="EL169" s="218"/>
      <c r="EM169" s="218"/>
      <c r="EN169" s="218"/>
      <c r="EO169" s="218"/>
      <c r="EP169" s="218"/>
      <c r="EQ169" s="218"/>
      <c r="ER169" s="218"/>
      <c r="ES169" s="218"/>
      <c r="ET169" s="218"/>
      <c r="EU169" s="218"/>
      <c r="EV169" s="218"/>
      <c r="EW169" s="218"/>
      <c r="EX169" s="218"/>
      <c r="EY169" s="218"/>
      <c r="EZ169" s="218"/>
      <c r="FA169" s="218"/>
      <c r="FB169" s="218"/>
      <c r="FC169" s="218"/>
      <c r="FD169" s="218"/>
      <c r="FE169" s="218"/>
      <c r="FF169" s="218"/>
      <c r="FG169" s="218"/>
      <c r="FH169" s="218"/>
      <c r="FI169" s="218"/>
      <c r="FJ169" s="218"/>
      <c r="FK169" s="218"/>
      <c r="FL169" s="218"/>
      <c r="FM169" s="218"/>
      <c r="FN169" s="218"/>
      <c r="FO169" s="218"/>
      <c r="FP169" s="218"/>
      <c r="FQ169" s="218"/>
      <c r="FR169" s="218"/>
      <c r="FS169" s="218"/>
      <c r="FT169" s="218"/>
      <c r="FU169" s="218"/>
      <c r="FV169" s="218"/>
      <c r="FW169" s="218"/>
      <c r="FX169" s="218"/>
      <c r="FY169" s="218"/>
      <c r="FZ169" s="218"/>
      <c r="GA169" s="218"/>
      <c r="GB169" s="218"/>
      <c r="GC169" s="218"/>
      <c r="GD169" s="218"/>
      <c r="GE169" s="218"/>
      <c r="GF169" s="218"/>
      <c r="GG169" s="218"/>
      <c r="GH169" s="218"/>
      <c r="GI169" s="218"/>
      <c r="GJ169" s="218"/>
      <c r="GK169" s="218"/>
      <c r="GL169" s="218"/>
      <c r="GM169" s="218"/>
      <c r="GN169" s="218"/>
      <c r="GO169" s="218"/>
      <c r="GP169" s="218"/>
      <c r="GQ169" s="218"/>
      <c r="GR169" s="218"/>
      <c r="GS169" s="218"/>
      <c r="GT169" s="218"/>
      <c r="GU169" s="218"/>
      <c r="GV169" s="218"/>
      <c r="GW169" s="218"/>
      <c r="GX169" s="218"/>
      <c r="GY169" s="218"/>
      <c r="GZ169" s="218"/>
      <c r="HA169" s="218"/>
      <c r="HB169" s="218"/>
      <c r="HC169" s="218"/>
      <c r="HD169" s="218"/>
      <c r="HE169" s="218"/>
      <c r="HF169" s="218"/>
      <c r="HG169" s="218"/>
      <c r="HH169" s="218"/>
      <c r="HI169" s="218"/>
      <c r="HJ169" s="218"/>
      <c r="HK169" s="218"/>
      <c r="HL169" s="218"/>
      <c r="HM169" s="218"/>
      <c r="HN169" s="218"/>
      <c r="HO169" s="218"/>
      <c r="HP169" s="218"/>
      <c r="HQ169" s="218"/>
      <c r="HR169" s="218"/>
      <c r="HS169" s="218"/>
      <c r="HT169" s="218"/>
      <c r="HU169" s="218"/>
      <c r="HV169" s="218"/>
      <c r="HW169" s="218"/>
      <c r="HX169" s="218"/>
      <c r="HY169" s="218"/>
      <c r="HZ169" s="218"/>
      <c r="IA169" s="218"/>
      <c r="IB169" s="218"/>
    </row>
    <row r="170" spans="3:236">
      <c r="C170" s="218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35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8"/>
      <c r="DZ170" s="218"/>
      <c r="EA170" s="218"/>
      <c r="EB170" s="218"/>
      <c r="EC170" s="218"/>
      <c r="ED170" s="218"/>
      <c r="EE170" s="218"/>
      <c r="EF170" s="218"/>
      <c r="EG170" s="218"/>
      <c r="EH170" s="218"/>
      <c r="EI170" s="218"/>
      <c r="EJ170" s="218"/>
      <c r="EK170" s="218"/>
      <c r="EL170" s="218"/>
      <c r="EM170" s="218"/>
      <c r="EN170" s="218"/>
      <c r="EO170" s="218"/>
      <c r="EP170" s="218"/>
      <c r="EQ170" s="218"/>
      <c r="ER170" s="218"/>
      <c r="ES170" s="218"/>
      <c r="ET170" s="218"/>
      <c r="EU170" s="218"/>
      <c r="EV170" s="218"/>
      <c r="EW170" s="218"/>
      <c r="EX170" s="218"/>
      <c r="EY170" s="218"/>
      <c r="EZ170" s="218"/>
      <c r="FA170" s="218"/>
      <c r="FB170" s="218"/>
      <c r="FC170" s="218"/>
      <c r="FD170" s="218"/>
      <c r="FE170" s="218"/>
      <c r="FF170" s="218"/>
      <c r="FG170" s="218"/>
      <c r="FH170" s="218"/>
      <c r="FI170" s="218"/>
      <c r="FJ170" s="218"/>
      <c r="FK170" s="218"/>
      <c r="FL170" s="218"/>
      <c r="FM170" s="218"/>
      <c r="FN170" s="218"/>
      <c r="FO170" s="218"/>
      <c r="FP170" s="218"/>
      <c r="FQ170" s="218"/>
      <c r="FR170" s="218"/>
      <c r="FS170" s="218"/>
      <c r="FT170" s="218"/>
      <c r="FU170" s="218"/>
      <c r="FV170" s="218"/>
      <c r="FW170" s="218"/>
      <c r="FX170" s="218"/>
      <c r="FY170" s="218"/>
      <c r="FZ170" s="218"/>
      <c r="GA170" s="218"/>
      <c r="GB170" s="218"/>
      <c r="GC170" s="218"/>
      <c r="GD170" s="218"/>
      <c r="GE170" s="218"/>
      <c r="GF170" s="218"/>
      <c r="GG170" s="218"/>
      <c r="GH170" s="218"/>
      <c r="GI170" s="218"/>
      <c r="GJ170" s="218"/>
      <c r="GK170" s="218"/>
      <c r="GL170" s="218"/>
      <c r="GM170" s="218"/>
      <c r="GN170" s="218"/>
      <c r="GO170" s="218"/>
      <c r="GP170" s="218"/>
      <c r="GQ170" s="218"/>
      <c r="GR170" s="218"/>
      <c r="GS170" s="218"/>
      <c r="GT170" s="218"/>
      <c r="GU170" s="218"/>
      <c r="GV170" s="218"/>
      <c r="GW170" s="218"/>
      <c r="GX170" s="218"/>
      <c r="GY170" s="218"/>
      <c r="GZ170" s="218"/>
      <c r="HA170" s="218"/>
      <c r="HB170" s="218"/>
      <c r="HC170" s="218"/>
      <c r="HD170" s="218"/>
      <c r="HE170" s="218"/>
      <c r="HF170" s="218"/>
      <c r="HG170" s="218"/>
      <c r="HH170" s="218"/>
      <c r="HI170" s="218"/>
      <c r="HJ170" s="218"/>
      <c r="HK170" s="218"/>
      <c r="HL170" s="218"/>
      <c r="HM170" s="218"/>
      <c r="HN170" s="218"/>
      <c r="HO170" s="218"/>
      <c r="HP170" s="218"/>
      <c r="HQ170" s="218"/>
      <c r="HR170" s="218"/>
      <c r="HS170" s="218"/>
      <c r="HT170" s="218"/>
      <c r="HU170" s="218"/>
      <c r="HV170" s="218"/>
      <c r="HW170" s="218"/>
      <c r="HX170" s="218"/>
      <c r="HY170" s="218"/>
      <c r="HZ170" s="218"/>
      <c r="IA170" s="218"/>
      <c r="IB170" s="218"/>
    </row>
    <row r="171" spans="3:236">
      <c r="C171" s="218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35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8"/>
      <c r="DZ171" s="218"/>
      <c r="EA171" s="218"/>
      <c r="EB171" s="218"/>
      <c r="EC171" s="218"/>
      <c r="ED171" s="218"/>
      <c r="EE171" s="218"/>
      <c r="EF171" s="218"/>
      <c r="EG171" s="218"/>
      <c r="EH171" s="218"/>
      <c r="EI171" s="218"/>
      <c r="EJ171" s="218"/>
      <c r="EK171" s="218"/>
      <c r="EL171" s="218"/>
      <c r="EM171" s="218"/>
      <c r="EN171" s="218"/>
      <c r="EO171" s="218"/>
      <c r="EP171" s="218"/>
      <c r="EQ171" s="218"/>
      <c r="ER171" s="218"/>
      <c r="ES171" s="218"/>
      <c r="ET171" s="218"/>
      <c r="EU171" s="218"/>
      <c r="EV171" s="218"/>
      <c r="EW171" s="218"/>
      <c r="EX171" s="218"/>
      <c r="EY171" s="218"/>
      <c r="EZ171" s="218"/>
      <c r="FA171" s="218"/>
      <c r="FB171" s="218"/>
      <c r="FC171" s="218"/>
      <c r="FD171" s="218"/>
      <c r="FE171" s="218"/>
      <c r="FF171" s="218"/>
      <c r="FG171" s="218"/>
      <c r="FH171" s="218"/>
      <c r="FI171" s="218"/>
      <c r="FJ171" s="218"/>
      <c r="FK171" s="218"/>
      <c r="FL171" s="218"/>
      <c r="FM171" s="218"/>
      <c r="FN171" s="218"/>
      <c r="FO171" s="218"/>
      <c r="FP171" s="218"/>
      <c r="FQ171" s="218"/>
      <c r="FR171" s="218"/>
      <c r="FS171" s="218"/>
      <c r="FT171" s="218"/>
      <c r="FU171" s="218"/>
      <c r="FV171" s="218"/>
      <c r="FW171" s="218"/>
      <c r="FX171" s="218"/>
      <c r="FY171" s="218"/>
      <c r="FZ171" s="218"/>
      <c r="GA171" s="218"/>
      <c r="GB171" s="218"/>
      <c r="GC171" s="218"/>
      <c r="GD171" s="218"/>
      <c r="GE171" s="218"/>
      <c r="GF171" s="218"/>
      <c r="GG171" s="218"/>
      <c r="GH171" s="218"/>
      <c r="GI171" s="218"/>
      <c r="GJ171" s="218"/>
      <c r="GK171" s="218"/>
      <c r="GL171" s="218"/>
      <c r="GM171" s="218"/>
      <c r="GN171" s="218"/>
      <c r="GO171" s="218"/>
      <c r="GP171" s="218"/>
      <c r="GQ171" s="218"/>
      <c r="GR171" s="218"/>
      <c r="GS171" s="218"/>
      <c r="GT171" s="218"/>
      <c r="GU171" s="218"/>
      <c r="GV171" s="218"/>
      <c r="GW171" s="218"/>
      <c r="GX171" s="218"/>
      <c r="GY171" s="218"/>
      <c r="GZ171" s="218"/>
      <c r="HA171" s="218"/>
      <c r="HB171" s="218"/>
      <c r="HC171" s="218"/>
      <c r="HD171" s="218"/>
      <c r="HE171" s="218"/>
      <c r="HF171" s="218"/>
      <c r="HG171" s="218"/>
      <c r="HH171" s="218"/>
      <c r="HI171" s="218"/>
      <c r="HJ171" s="218"/>
      <c r="HK171" s="218"/>
      <c r="HL171" s="218"/>
      <c r="HM171" s="218"/>
      <c r="HN171" s="218"/>
      <c r="HO171" s="218"/>
      <c r="HP171" s="218"/>
      <c r="HQ171" s="218"/>
      <c r="HR171" s="218"/>
      <c r="HS171" s="218"/>
      <c r="HT171" s="218"/>
      <c r="HU171" s="218"/>
      <c r="HV171" s="218"/>
      <c r="HW171" s="218"/>
      <c r="HX171" s="218"/>
      <c r="HY171" s="218"/>
      <c r="HZ171" s="218"/>
      <c r="IA171" s="218"/>
      <c r="IB171" s="218"/>
    </row>
    <row r="172" spans="3:236">
      <c r="C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35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8"/>
      <c r="DZ172" s="218"/>
      <c r="EA172" s="218"/>
      <c r="EB172" s="218"/>
      <c r="EC172" s="218"/>
      <c r="ED172" s="218"/>
      <c r="EE172" s="218"/>
      <c r="EF172" s="218"/>
      <c r="EG172" s="218"/>
      <c r="EH172" s="218"/>
      <c r="EI172" s="218"/>
      <c r="EJ172" s="218"/>
      <c r="EK172" s="218"/>
      <c r="EL172" s="218"/>
      <c r="EM172" s="218"/>
      <c r="EN172" s="218"/>
      <c r="EO172" s="218"/>
      <c r="EP172" s="218"/>
      <c r="EQ172" s="218"/>
      <c r="ER172" s="218"/>
      <c r="ES172" s="218"/>
      <c r="ET172" s="218"/>
      <c r="EU172" s="218"/>
      <c r="EV172" s="218"/>
      <c r="EW172" s="218"/>
      <c r="EX172" s="218"/>
      <c r="EY172" s="218"/>
      <c r="EZ172" s="218"/>
      <c r="FA172" s="218"/>
      <c r="FB172" s="218"/>
      <c r="FC172" s="218"/>
      <c r="FD172" s="218"/>
      <c r="FE172" s="218"/>
      <c r="FF172" s="218"/>
      <c r="FG172" s="218"/>
      <c r="FH172" s="218"/>
      <c r="FI172" s="218"/>
      <c r="FJ172" s="218"/>
      <c r="FK172" s="218"/>
      <c r="FL172" s="218"/>
      <c r="FM172" s="218"/>
      <c r="FN172" s="218"/>
      <c r="FO172" s="218"/>
      <c r="FP172" s="218"/>
      <c r="FQ172" s="218"/>
      <c r="FR172" s="218"/>
      <c r="FS172" s="218"/>
      <c r="FT172" s="218"/>
      <c r="FU172" s="218"/>
      <c r="FV172" s="218"/>
      <c r="FW172" s="218"/>
      <c r="FX172" s="218"/>
      <c r="FY172" s="218"/>
      <c r="FZ172" s="218"/>
      <c r="GA172" s="218"/>
      <c r="GB172" s="218"/>
      <c r="GC172" s="218"/>
      <c r="GD172" s="218"/>
      <c r="GE172" s="218"/>
      <c r="GF172" s="218"/>
      <c r="GG172" s="218"/>
      <c r="GH172" s="218"/>
      <c r="GI172" s="218"/>
      <c r="GJ172" s="218"/>
      <c r="GK172" s="218"/>
      <c r="GL172" s="218"/>
      <c r="GM172" s="218"/>
      <c r="GN172" s="218"/>
      <c r="GO172" s="218"/>
      <c r="GP172" s="218"/>
      <c r="GQ172" s="218"/>
      <c r="GR172" s="218"/>
      <c r="GS172" s="218"/>
      <c r="GT172" s="218"/>
      <c r="GU172" s="218"/>
      <c r="GV172" s="218"/>
      <c r="GW172" s="218"/>
      <c r="GX172" s="218"/>
      <c r="GY172" s="218"/>
      <c r="GZ172" s="218"/>
      <c r="HA172" s="218"/>
      <c r="HB172" s="218"/>
      <c r="HC172" s="218"/>
      <c r="HD172" s="218"/>
      <c r="HE172" s="218"/>
      <c r="HF172" s="218"/>
      <c r="HG172" s="218"/>
      <c r="HH172" s="218"/>
      <c r="HI172" s="218"/>
      <c r="HJ172" s="218"/>
      <c r="HK172" s="218"/>
      <c r="HL172" s="218"/>
      <c r="HM172" s="218"/>
      <c r="HN172" s="218"/>
      <c r="HO172" s="218"/>
      <c r="HP172" s="218"/>
      <c r="HQ172" s="218"/>
      <c r="HR172" s="218"/>
      <c r="HS172" s="218"/>
      <c r="HT172" s="218"/>
      <c r="HU172" s="218"/>
      <c r="HV172" s="218"/>
      <c r="HW172" s="218"/>
      <c r="HX172" s="218"/>
      <c r="HY172" s="218"/>
      <c r="HZ172" s="218"/>
      <c r="IA172" s="218"/>
      <c r="IB172" s="218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C139"/>
  <sheetViews>
    <sheetView zoomScale="85" zoomScaleNormal="85" workbookViewId="0"/>
  </sheetViews>
  <sheetFormatPr defaultRowHeight="12.75"/>
  <cols>
    <col min="1" max="1" width="53.5703125" style="218" customWidth="1"/>
    <col min="2" max="2" width="14.5703125" style="218" customWidth="1"/>
    <col min="3" max="3" width="14.5703125" style="235" customWidth="1"/>
    <col min="4" max="4" width="14.5703125" style="218" customWidth="1"/>
    <col min="5" max="14" width="14.5703125" style="235" customWidth="1"/>
    <col min="15" max="20" width="13.85546875" style="187" bestFit="1" customWidth="1"/>
    <col min="21" max="21" width="12.5703125" style="187" bestFit="1" customWidth="1"/>
    <col min="22" max="22" width="12" style="187" bestFit="1" customWidth="1"/>
    <col min="23" max="23" width="12.7109375" style="187" bestFit="1" customWidth="1"/>
    <col min="24" max="24" width="12.5703125" style="187" bestFit="1" customWidth="1"/>
    <col min="25" max="26" width="11.85546875" style="187" bestFit="1" customWidth="1"/>
    <col min="27" max="27" width="11.5703125" style="187" bestFit="1" customWidth="1"/>
    <col min="28" max="28" width="12.28515625" style="187" bestFit="1" customWidth="1"/>
    <col min="29" max="30" width="11.85546875" style="187" bestFit="1" customWidth="1"/>
    <col min="31" max="33" width="12" style="187" bestFit="1" customWidth="1"/>
    <col min="34" max="34" width="12.7109375" style="187" bestFit="1" customWidth="1"/>
    <col min="35" max="35" width="17.5703125" style="187" bestFit="1" customWidth="1"/>
    <col min="36" max="36" width="11.85546875" style="187" bestFit="1" customWidth="1"/>
    <col min="37" max="37" width="12.28515625" style="187" bestFit="1" customWidth="1"/>
    <col min="38" max="49" width="13" style="187" bestFit="1" customWidth="1"/>
    <col min="50" max="50" width="9.140625" style="187"/>
    <col min="51" max="86" width="9.140625" style="144"/>
    <col min="87" max="92" width="13.85546875" style="187" bestFit="1" customWidth="1"/>
    <col min="93" max="93" width="12.5703125" style="187" bestFit="1" customWidth="1"/>
    <col min="94" max="94" width="12" style="187" bestFit="1" customWidth="1"/>
    <col min="95" max="95" width="12.7109375" style="187" bestFit="1" customWidth="1"/>
    <col min="96" max="96" width="12.5703125" style="187" bestFit="1" customWidth="1"/>
    <col min="97" max="98" width="11.85546875" style="187" bestFit="1" customWidth="1"/>
    <col min="99" max="99" width="11.5703125" style="187" bestFit="1" customWidth="1"/>
    <col min="100" max="100" width="12.28515625" style="187" bestFit="1" customWidth="1"/>
    <col min="101" max="102" width="11.85546875" style="187" bestFit="1" customWidth="1"/>
    <col min="103" max="105" width="12" style="187" bestFit="1" customWidth="1"/>
    <col min="106" max="106" width="12.7109375" style="187" bestFit="1" customWidth="1"/>
    <col min="107" max="107" width="17.5703125" style="187" bestFit="1" customWidth="1"/>
    <col min="108" max="108" width="11.85546875" style="187" bestFit="1" customWidth="1"/>
    <col min="109" max="109" width="12.28515625" style="187" bestFit="1" customWidth="1"/>
    <col min="110" max="120" width="13" style="187" bestFit="1" customWidth="1"/>
    <col min="121" max="122" width="13.140625" style="187" customWidth="1"/>
    <col min="123" max="123" width="9.140625" style="187"/>
    <col min="124" max="235" width="9.140625" style="144"/>
    <col min="236" max="16384" width="9.140625" style="218"/>
  </cols>
  <sheetData>
    <row r="1" spans="1:237" ht="54" customHeight="1">
      <c r="A1" s="334" t="s">
        <v>0</v>
      </c>
      <c r="B1" s="429" t="s">
        <v>72</v>
      </c>
      <c r="C1" s="325" t="s">
        <v>73</v>
      </c>
      <c r="D1" s="429" t="s">
        <v>17</v>
      </c>
      <c r="E1" s="212" t="s">
        <v>72</v>
      </c>
      <c r="F1" s="211" t="s">
        <v>73</v>
      </c>
      <c r="G1" s="212" t="s">
        <v>72</v>
      </c>
      <c r="H1" s="211" t="s">
        <v>73</v>
      </c>
      <c r="I1" s="213" t="s">
        <v>72</v>
      </c>
      <c r="J1" s="214" t="s">
        <v>73</v>
      </c>
      <c r="K1" s="215" t="s">
        <v>2</v>
      </c>
      <c r="L1" s="213" t="s">
        <v>74</v>
      </c>
      <c r="M1" s="214" t="s">
        <v>75</v>
      </c>
      <c r="N1" s="215" t="s">
        <v>76</v>
      </c>
      <c r="O1" s="171">
        <v>1</v>
      </c>
      <c r="P1" s="171">
        <f>O1+1</f>
        <v>2</v>
      </c>
      <c r="Q1" s="171">
        <f t="shared" ref="Q1:AW1" si="0">P1+1</f>
        <v>3</v>
      </c>
      <c r="R1" s="171">
        <f t="shared" si="0"/>
        <v>4</v>
      </c>
      <c r="S1" s="171">
        <f t="shared" si="0"/>
        <v>5</v>
      </c>
      <c r="T1" s="171">
        <f t="shared" si="0"/>
        <v>6</v>
      </c>
      <c r="U1" s="171">
        <f t="shared" si="0"/>
        <v>7</v>
      </c>
      <c r="V1" s="171">
        <f t="shared" si="0"/>
        <v>8</v>
      </c>
      <c r="W1" s="171">
        <f t="shared" si="0"/>
        <v>9</v>
      </c>
      <c r="X1" s="171">
        <f t="shared" si="0"/>
        <v>10</v>
      </c>
      <c r="Y1" s="171">
        <f t="shared" si="0"/>
        <v>11</v>
      </c>
      <c r="Z1" s="171">
        <f t="shared" si="0"/>
        <v>12</v>
      </c>
      <c r="AA1" s="171">
        <f t="shared" si="0"/>
        <v>13</v>
      </c>
      <c r="AB1" s="171">
        <f t="shared" si="0"/>
        <v>14</v>
      </c>
      <c r="AC1" s="171">
        <f t="shared" si="0"/>
        <v>15</v>
      </c>
      <c r="AD1" s="171">
        <f t="shared" si="0"/>
        <v>16</v>
      </c>
      <c r="AE1" s="171">
        <f t="shared" si="0"/>
        <v>17</v>
      </c>
      <c r="AF1" s="171">
        <f t="shared" si="0"/>
        <v>18</v>
      </c>
      <c r="AG1" s="171">
        <f t="shared" si="0"/>
        <v>19</v>
      </c>
      <c r="AH1" s="171">
        <f t="shared" si="0"/>
        <v>20</v>
      </c>
      <c r="AI1" s="171">
        <f t="shared" si="0"/>
        <v>21</v>
      </c>
      <c r="AJ1" s="171">
        <f t="shared" si="0"/>
        <v>22</v>
      </c>
      <c r="AK1" s="171">
        <f t="shared" si="0"/>
        <v>23</v>
      </c>
      <c r="AL1" s="171">
        <f t="shared" si="0"/>
        <v>24</v>
      </c>
      <c r="AM1" s="171">
        <f t="shared" si="0"/>
        <v>25</v>
      </c>
      <c r="AN1" s="171">
        <f t="shared" si="0"/>
        <v>26</v>
      </c>
      <c r="AO1" s="171">
        <f t="shared" si="0"/>
        <v>27</v>
      </c>
      <c r="AP1" s="171">
        <f t="shared" si="0"/>
        <v>28</v>
      </c>
      <c r="AQ1" s="171">
        <f t="shared" si="0"/>
        <v>29</v>
      </c>
      <c r="AR1" s="171">
        <f t="shared" si="0"/>
        <v>30</v>
      </c>
      <c r="AS1" s="171">
        <f t="shared" si="0"/>
        <v>31</v>
      </c>
      <c r="AT1" s="171">
        <f t="shared" si="0"/>
        <v>32</v>
      </c>
      <c r="AU1" s="171">
        <f t="shared" si="0"/>
        <v>33</v>
      </c>
      <c r="AV1" s="171">
        <f t="shared" si="0"/>
        <v>34</v>
      </c>
      <c r="AW1" s="171">
        <f t="shared" si="0"/>
        <v>35</v>
      </c>
      <c r="AY1" s="171">
        <v>1</v>
      </c>
      <c r="AZ1" s="171">
        <f>AY1+1</f>
        <v>2</v>
      </c>
      <c r="BA1" s="171">
        <f t="shared" ref="BA1:CG1" si="1">AZ1+1</f>
        <v>3</v>
      </c>
      <c r="BB1" s="171">
        <f t="shared" si="1"/>
        <v>4</v>
      </c>
      <c r="BC1" s="171">
        <f t="shared" si="1"/>
        <v>5</v>
      </c>
      <c r="BD1" s="171">
        <f t="shared" si="1"/>
        <v>6</v>
      </c>
      <c r="BE1" s="171">
        <f t="shared" si="1"/>
        <v>7</v>
      </c>
      <c r="BF1" s="171">
        <f t="shared" si="1"/>
        <v>8</v>
      </c>
      <c r="BG1" s="171">
        <f t="shared" si="1"/>
        <v>9</v>
      </c>
      <c r="BH1" s="171">
        <f t="shared" si="1"/>
        <v>10</v>
      </c>
      <c r="BI1" s="171">
        <f t="shared" si="1"/>
        <v>11</v>
      </c>
      <c r="BJ1" s="171">
        <f t="shared" si="1"/>
        <v>12</v>
      </c>
      <c r="BK1" s="171">
        <f t="shared" si="1"/>
        <v>13</v>
      </c>
      <c r="BL1" s="171">
        <f t="shared" si="1"/>
        <v>14</v>
      </c>
      <c r="BM1" s="171">
        <f t="shared" si="1"/>
        <v>15</v>
      </c>
      <c r="BN1" s="171">
        <f t="shared" si="1"/>
        <v>16</v>
      </c>
      <c r="BO1" s="171">
        <f t="shared" si="1"/>
        <v>17</v>
      </c>
      <c r="BP1" s="171">
        <f t="shared" si="1"/>
        <v>18</v>
      </c>
      <c r="BQ1" s="171">
        <f t="shared" si="1"/>
        <v>19</v>
      </c>
      <c r="BR1" s="171">
        <f t="shared" si="1"/>
        <v>20</v>
      </c>
      <c r="BS1" s="171">
        <f t="shared" si="1"/>
        <v>21</v>
      </c>
      <c r="BT1" s="171">
        <f t="shared" si="1"/>
        <v>22</v>
      </c>
      <c r="BU1" s="171">
        <f t="shared" si="1"/>
        <v>23</v>
      </c>
      <c r="BV1" s="171">
        <f t="shared" si="1"/>
        <v>24</v>
      </c>
      <c r="BW1" s="171">
        <f t="shared" si="1"/>
        <v>25</v>
      </c>
      <c r="BX1" s="171">
        <f t="shared" si="1"/>
        <v>26</v>
      </c>
      <c r="BY1" s="171">
        <f t="shared" si="1"/>
        <v>27</v>
      </c>
      <c r="BZ1" s="171">
        <f t="shared" si="1"/>
        <v>28</v>
      </c>
      <c r="CA1" s="171">
        <f t="shared" si="1"/>
        <v>29</v>
      </c>
      <c r="CB1" s="171">
        <f t="shared" si="1"/>
        <v>30</v>
      </c>
      <c r="CC1" s="171">
        <f t="shared" si="1"/>
        <v>31</v>
      </c>
      <c r="CD1" s="171">
        <f t="shared" si="1"/>
        <v>32</v>
      </c>
      <c r="CE1" s="171">
        <f t="shared" si="1"/>
        <v>33</v>
      </c>
      <c r="CF1" s="171">
        <f t="shared" si="1"/>
        <v>34</v>
      </c>
      <c r="CG1" s="171">
        <f t="shared" si="1"/>
        <v>35</v>
      </c>
      <c r="CI1" s="171">
        <v>1</v>
      </c>
      <c r="CJ1" s="171">
        <f>CI1+1</f>
        <v>2</v>
      </c>
      <c r="CK1" s="171">
        <f t="shared" ref="CK1:DQ1" si="2">CJ1+1</f>
        <v>3</v>
      </c>
      <c r="CL1" s="171">
        <f t="shared" si="2"/>
        <v>4</v>
      </c>
      <c r="CM1" s="171">
        <f t="shared" si="2"/>
        <v>5</v>
      </c>
      <c r="CN1" s="171">
        <f t="shared" si="2"/>
        <v>6</v>
      </c>
      <c r="CO1" s="171">
        <f t="shared" si="2"/>
        <v>7</v>
      </c>
      <c r="CP1" s="171">
        <f t="shared" si="2"/>
        <v>8</v>
      </c>
      <c r="CQ1" s="171">
        <f t="shared" si="2"/>
        <v>9</v>
      </c>
      <c r="CR1" s="171">
        <f t="shared" si="2"/>
        <v>10</v>
      </c>
      <c r="CS1" s="171">
        <f t="shared" si="2"/>
        <v>11</v>
      </c>
      <c r="CT1" s="171">
        <f t="shared" si="2"/>
        <v>12</v>
      </c>
      <c r="CU1" s="171">
        <f t="shared" si="2"/>
        <v>13</v>
      </c>
      <c r="CV1" s="171">
        <f t="shared" si="2"/>
        <v>14</v>
      </c>
      <c r="CW1" s="171">
        <f t="shared" si="2"/>
        <v>15</v>
      </c>
      <c r="CX1" s="171">
        <f t="shared" si="2"/>
        <v>16</v>
      </c>
      <c r="CY1" s="171">
        <f t="shared" si="2"/>
        <v>17</v>
      </c>
      <c r="CZ1" s="171">
        <f t="shared" si="2"/>
        <v>18</v>
      </c>
      <c r="DA1" s="171">
        <f t="shared" si="2"/>
        <v>19</v>
      </c>
      <c r="DB1" s="171">
        <f t="shared" si="2"/>
        <v>20</v>
      </c>
      <c r="DC1" s="171">
        <f t="shared" si="2"/>
        <v>21</v>
      </c>
      <c r="DD1" s="171">
        <f t="shared" si="2"/>
        <v>22</v>
      </c>
      <c r="DE1" s="171">
        <f t="shared" si="2"/>
        <v>23</v>
      </c>
      <c r="DF1" s="171">
        <f t="shared" si="2"/>
        <v>24</v>
      </c>
      <c r="DG1" s="171">
        <f t="shared" si="2"/>
        <v>25</v>
      </c>
      <c r="DH1" s="171">
        <f t="shared" si="2"/>
        <v>26</v>
      </c>
      <c r="DI1" s="171">
        <f t="shared" si="2"/>
        <v>27</v>
      </c>
      <c r="DJ1" s="171">
        <f t="shared" si="2"/>
        <v>28</v>
      </c>
      <c r="DK1" s="171">
        <f t="shared" si="2"/>
        <v>29</v>
      </c>
      <c r="DL1" s="171">
        <f t="shared" si="2"/>
        <v>30</v>
      </c>
      <c r="DM1" s="171">
        <f t="shared" si="2"/>
        <v>31</v>
      </c>
      <c r="DN1" s="171">
        <f t="shared" si="2"/>
        <v>32</v>
      </c>
      <c r="DO1" s="171">
        <f t="shared" si="2"/>
        <v>33</v>
      </c>
      <c r="DP1" s="171">
        <f t="shared" si="2"/>
        <v>34</v>
      </c>
      <c r="DQ1" s="171">
        <f t="shared" si="2"/>
        <v>35</v>
      </c>
      <c r="DR1" s="171">
        <f>DQ1+1</f>
        <v>36</v>
      </c>
      <c r="DT1" s="171">
        <v>1</v>
      </c>
      <c r="DU1" s="171">
        <f>DT1+1</f>
        <v>2</v>
      </c>
      <c r="DV1" s="171">
        <f t="shared" ref="DV1:FB1" si="3">DU1+1</f>
        <v>3</v>
      </c>
      <c r="DW1" s="171">
        <f t="shared" si="3"/>
        <v>4</v>
      </c>
      <c r="DX1" s="171">
        <f t="shared" si="3"/>
        <v>5</v>
      </c>
      <c r="DY1" s="171">
        <f t="shared" si="3"/>
        <v>6</v>
      </c>
      <c r="DZ1" s="171">
        <f t="shared" si="3"/>
        <v>7</v>
      </c>
      <c r="EA1" s="171">
        <f t="shared" si="3"/>
        <v>8</v>
      </c>
      <c r="EB1" s="171">
        <f t="shared" si="3"/>
        <v>9</v>
      </c>
      <c r="EC1" s="171">
        <f t="shared" si="3"/>
        <v>10</v>
      </c>
      <c r="ED1" s="171">
        <f t="shared" si="3"/>
        <v>11</v>
      </c>
      <c r="EE1" s="171">
        <f t="shared" si="3"/>
        <v>12</v>
      </c>
      <c r="EF1" s="171">
        <f t="shared" si="3"/>
        <v>13</v>
      </c>
      <c r="EG1" s="171">
        <f t="shared" si="3"/>
        <v>14</v>
      </c>
      <c r="EH1" s="171">
        <f t="shared" si="3"/>
        <v>15</v>
      </c>
      <c r="EI1" s="171">
        <f t="shared" si="3"/>
        <v>16</v>
      </c>
      <c r="EJ1" s="171">
        <f t="shared" si="3"/>
        <v>17</v>
      </c>
      <c r="EK1" s="171">
        <f t="shared" si="3"/>
        <v>18</v>
      </c>
      <c r="EL1" s="171">
        <f t="shared" si="3"/>
        <v>19</v>
      </c>
      <c r="EM1" s="171">
        <f t="shared" si="3"/>
        <v>20</v>
      </c>
      <c r="EN1" s="171">
        <f t="shared" si="3"/>
        <v>21</v>
      </c>
      <c r="EO1" s="171">
        <f t="shared" si="3"/>
        <v>22</v>
      </c>
      <c r="EP1" s="171">
        <f t="shared" si="3"/>
        <v>23</v>
      </c>
      <c r="EQ1" s="171">
        <f t="shared" si="3"/>
        <v>24</v>
      </c>
      <c r="ER1" s="171">
        <f t="shared" si="3"/>
        <v>25</v>
      </c>
      <c r="ES1" s="171">
        <f t="shared" si="3"/>
        <v>26</v>
      </c>
      <c r="ET1" s="171">
        <f t="shared" si="3"/>
        <v>27</v>
      </c>
      <c r="EU1" s="171">
        <f t="shared" si="3"/>
        <v>28</v>
      </c>
      <c r="EV1" s="171">
        <f t="shared" si="3"/>
        <v>29</v>
      </c>
      <c r="EW1" s="171">
        <f t="shared" si="3"/>
        <v>30</v>
      </c>
      <c r="EX1" s="171">
        <f t="shared" si="3"/>
        <v>31</v>
      </c>
      <c r="EY1" s="171">
        <f t="shared" si="3"/>
        <v>32</v>
      </c>
      <c r="EZ1" s="171">
        <f t="shared" si="3"/>
        <v>33</v>
      </c>
      <c r="FA1" s="171">
        <f t="shared" si="3"/>
        <v>34</v>
      </c>
      <c r="FB1" s="171">
        <f t="shared" si="3"/>
        <v>35</v>
      </c>
      <c r="FC1" s="171">
        <f>FB1+1</f>
        <v>36</v>
      </c>
      <c r="FE1" s="171">
        <v>1</v>
      </c>
      <c r="FF1" s="171">
        <f>FE1+1</f>
        <v>2</v>
      </c>
      <c r="FG1" s="171">
        <f t="shared" ref="FG1:GO1" si="4">FF1+1</f>
        <v>3</v>
      </c>
      <c r="FH1" s="171">
        <f t="shared" si="4"/>
        <v>4</v>
      </c>
      <c r="FI1" s="171">
        <f t="shared" si="4"/>
        <v>5</v>
      </c>
      <c r="FJ1" s="171">
        <f t="shared" si="4"/>
        <v>6</v>
      </c>
      <c r="FK1" s="171">
        <f t="shared" si="4"/>
        <v>7</v>
      </c>
      <c r="FL1" s="171">
        <f t="shared" si="4"/>
        <v>8</v>
      </c>
      <c r="FM1" s="171">
        <f t="shared" si="4"/>
        <v>9</v>
      </c>
      <c r="FN1" s="171">
        <f t="shared" si="4"/>
        <v>10</v>
      </c>
      <c r="FO1" s="171">
        <f t="shared" si="4"/>
        <v>11</v>
      </c>
      <c r="FP1" s="171">
        <f t="shared" si="4"/>
        <v>12</v>
      </c>
      <c r="FQ1" s="171">
        <f t="shared" si="4"/>
        <v>13</v>
      </c>
      <c r="FR1" s="171">
        <f t="shared" si="4"/>
        <v>14</v>
      </c>
      <c r="FS1" s="171">
        <f t="shared" si="4"/>
        <v>15</v>
      </c>
      <c r="FT1" s="171">
        <f t="shared" si="4"/>
        <v>16</v>
      </c>
      <c r="FU1" s="171">
        <f t="shared" si="4"/>
        <v>17</v>
      </c>
      <c r="FV1" s="171">
        <f t="shared" si="4"/>
        <v>18</v>
      </c>
      <c r="FW1" s="171">
        <f t="shared" si="4"/>
        <v>19</v>
      </c>
      <c r="FX1" s="171">
        <f t="shared" si="4"/>
        <v>20</v>
      </c>
      <c r="FY1" s="171">
        <f t="shared" si="4"/>
        <v>21</v>
      </c>
      <c r="FZ1" s="171">
        <f t="shared" si="4"/>
        <v>22</v>
      </c>
      <c r="GA1" s="171">
        <f t="shared" si="4"/>
        <v>23</v>
      </c>
      <c r="GB1" s="171">
        <f t="shared" si="4"/>
        <v>24</v>
      </c>
      <c r="GC1" s="171">
        <f t="shared" si="4"/>
        <v>25</v>
      </c>
      <c r="GD1" s="171">
        <f t="shared" si="4"/>
        <v>26</v>
      </c>
      <c r="GE1" s="171">
        <f t="shared" si="4"/>
        <v>27</v>
      </c>
      <c r="GF1" s="171">
        <f t="shared" si="4"/>
        <v>28</v>
      </c>
      <c r="GG1" s="171">
        <f t="shared" si="4"/>
        <v>29</v>
      </c>
      <c r="GH1" s="171">
        <f t="shared" si="4"/>
        <v>30</v>
      </c>
      <c r="GI1" s="171">
        <f t="shared" si="4"/>
        <v>31</v>
      </c>
      <c r="GJ1" s="171">
        <f t="shared" si="4"/>
        <v>32</v>
      </c>
      <c r="GK1" s="171">
        <f t="shared" si="4"/>
        <v>33</v>
      </c>
      <c r="GL1" s="171">
        <f t="shared" si="4"/>
        <v>34</v>
      </c>
      <c r="GM1" s="171">
        <f t="shared" si="4"/>
        <v>35</v>
      </c>
      <c r="GN1" s="171">
        <f t="shared" si="4"/>
        <v>36</v>
      </c>
      <c r="GO1" s="171">
        <f t="shared" si="4"/>
        <v>37</v>
      </c>
      <c r="GP1" s="187"/>
      <c r="GQ1" s="171">
        <v>1</v>
      </c>
      <c r="GR1" s="171">
        <f>GQ1+1</f>
        <v>2</v>
      </c>
      <c r="GS1" s="171">
        <f t="shared" ref="GS1:HZ1" si="5">GR1+1</f>
        <v>3</v>
      </c>
      <c r="GT1" s="171">
        <f t="shared" si="5"/>
        <v>4</v>
      </c>
      <c r="GU1" s="171">
        <f t="shared" si="5"/>
        <v>5</v>
      </c>
      <c r="GV1" s="171">
        <f t="shared" si="5"/>
        <v>6</v>
      </c>
      <c r="GW1" s="171">
        <f t="shared" si="5"/>
        <v>7</v>
      </c>
      <c r="GX1" s="171">
        <f t="shared" si="5"/>
        <v>8</v>
      </c>
      <c r="GY1" s="171">
        <f t="shared" si="5"/>
        <v>9</v>
      </c>
      <c r="GZ1" s="171">
        <f t="shared" si="5"/>
        <v>10</v>
      </c>
      <c r="HA1" s="171">
        <f t="shared" si="5"/>
        <v>11</v>
      </c>
      <c r="HB1" s="171">
        <f t="shared" si="5"/>
        <v>12</v>
      </c>
      <c r="HC1" s="171">
        <f t="shared" si="5"/>
        <v>13</v>
      </c>
      <c r="HD1" s="171">
        <f t="shared" si="5"/>
        <v>14</v>
      </c>
      <c r="HE1" s="171">
        <f t="shared" si="5"/>
        <v>15</v>
      </c>
      <c r="HF1" s="171">
        <f t="shared" si="5"/>
        <v>16</v>
      </c>
      <c r="HG1" s="171">
        <f t="shared" si="5"/>
        <v>17</v>
      </c>
      <c r="HH1" s="171">
        <f t="shared" si="5"/>
        <v>18</v>
      </c>
      <c r="HI1" s="171">
        <f t="shared" si="5"/>
        <v>19</v>
      </c>
      <c r="HJ1" s="171">
        <f t="shared" si="5"/>
        <v>20</v>
      </c>
      <c r="HK1" s="171">
        <f t="shared" si="5"/>
        <v>21</v>
      </c>
      <c r="HL1" s="171">
        <f t="shared" si="5"/>
        <v>22</v>
      </c>
      <c r="HM1" s="171">
        <f t="shared" si="5"/>
        <v>23</v>
      </c>
      <c r="HN1" s="171">
        <f t="shared" si="5"/>
        <v>24</v>
      </c>
      <c r="HO1" s="171">
        <f t="shared" si="5"/>
        <v>25</v>
      </c>
      <c r="HP1" s="171">
        <f t="shared" si="5"/>
        <v>26</v>
      </c>
      <c r="HQ1" s="171">
        <f t="shared" si="5"/>
        <v>27</v>
      </c>
      <c r="HR1" s="171">
        <f t="shared" si="5"/>
        <v>28</v>
      </c>
      <c r="HS1" s="171">
        <f t="shared" si="5"/>
        <v>29</v>
      </c>
      <c r="HT1" s="171">
        <f t="shared" si="5"/>
        <v>30</v>
      </c>
      <c r="HU1" s="171">
        <f t="shared" si="5"/>
        <v>31</v>
      </c>
      <c r="HV1" s="171">
        <f t="shared" si="5"/>
        <v>32</v>
      </c>
      <c r="HW1" s="171">
        <f t="shared" si="5"/>
        <v>33</v>
      </c>
      <c r="HX1" s="171">
        <f t="shared" si="5"/>
        <v>34</v>
      </c>
      <c r="HY1" s="171">
        <f t="shared" si="5"/>
        <v>35</v>
      </c>
      <c r="HZ1" s="171">
        <f t="shared" si="5"/>
        <v>36</v>
      </c>
      <c r="IA1" s="171">
        <f>HZ1+1</f>
        <v>37</v>
      </c>
    </row>
    <row r="2" spans="1:237" ht="13.5" customHeight="1" thickBot="1">
      <c r="A2" s="335"/>
      <c r="B2" s="327" t="s">
        <v>24</v>
      </c>
      <c r="C2" s="222" t="s">
        <v>24</v>
      </c>
      <c r="D2" s="327"/>
      <c r="E2" s="220" t="s">
        <v>25</v>
      </c>
      <c r="F2" s="221" t="s">
        <v>25</v>
      </c>
      <c r="G2" s="220" t="s">
        <v>26</v>
      </c>
      <c r="H2" s="221" t="s">
        <v>26</v>
      </c>
      <c r="I2" s="220" t="s">
        <v>2</v>
      </c>
      <c r="J2" s="221" t="s">
        <v>2</v>
      </c>
      <c r="K2" s="222" t="s">
        <v>46</v>
      </c>
      <c r="L2" s="220" t="s">
        <v>2</v>
      </c>
      <c r="M2" s="221" t="s">
        <v>2</v>
      </c>
      <c r="N2" s="222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328"/>
      <c r="FY2" s="328"/>
      <c r="FZ2" s="328"/>
      <c r="GA2" s="328"/>
      <c r="GB2" s="328"/>
      <c r="GC2" s="328"/>
      <c r="GD2" s="328"/>
      <c r="GE2" s="328"/>
      <c r="GF2" s="328"/>
      <c r="GG2" s="328"/>
      <c r="GH2" s="328"/>
      <c r="GI2" s="328"/>
      <c r="GJ2" s="328"/>
      <c r="GK2" s="328"/>
      <c r="GL2" s="328"/>
      <c r="GM2" s="328"/>
      <c r="GN2" s="328"/>
      <c r="GO2" s="328"/>
      <c r="GP2" s="187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328"/>
      <c r="HK2" s="328"/>
      <c r="HL2" s="328"/>
      <c r="HM2" s="328"/>
      <c r="HN2" s="328"/>
      <c r="HO2" s="328"/>
      <c r="HP2" s="328"/>
      <c r="HQ2" s="328"/>
      <c r="HR2" s="328"/>
      <c r="HS2" s="328"/>
      <c r="HT2" s="328"/>
      <c r="HU2" s="328"/>
      <c r="HV2" s="328"/>
      <c r="HW2" s="328"/>
      <c r="HX2" s="328"/>
      <c r="HY2" s="328"/>
      <c r="HZ2" s="328"/>
      <c r="IA2" s="328"/>
    </row>
    <row r="3" spans="1:237" s="144" customFormat="1">
      <c r="A3" s="417" t="s">
        <v>286</v>
      </c>
      <c r="B3" s="226">
        <f>SUM(O3:AW3)*VLOOKUP($A3,input,12,FALSE)</f>
        <v>0</v>
      </c>
      <c r="C3" s="329">
        <f>SUM(AY3:CG3)*VLOOKUP($A3,input,12,FALSE)</f>
        <v>311325.6627016408</v>
      </c>
      <c r="D3" s="226">
        <f>SUM(B3:C3)</f>
        <v>311325.6627016408</v>
      </c>
      <c r="E3" s="227">
        <f>IF(Years&gt;1,SUM(CI3:DR3)*VLOOKUP($A3,input,26,FALSE),0)</f>
        <v>0</v>
      </c>
      <c r="F3" s="228">
        <f>IF(Years&gt;1,SUM(DT3:FC3)*VLOOKUP($A3,input,26,FALSE),0)</f>
        <v>0</v>
      </c>
      <c r="G3" s="227">
        <f>IF(Years&gt;2,SUM(FE3:GO3)*VLOOKUP($A3,input,40,FALSE),0)</f>
        <v>0</v>
      </c>
      <c r="H3" s="228">
        <f>IF(Years&gt;2,SUM(GQ3:IA3)*VLOOKUP($A3,input,40,FALSE),0)</f>
        <v>0</v>
      </c>
      <c r="I3" s="227">
        <f>B3+E3+G3</f>
        <v>0</v>
      </c>
      <c r="J3" s="176">
        <f>C3+F3+H3</f>
        <v>311325.6627016408</v>
      </c>
      <c r="K3" s="228">
        <f>SUM(I3:J3)</f>
        <v>311325.6627016408</v>
      </c>
      <c r="L3" s="227">
        <f>(B3*VLOOKUP($A3,input,16,FALSE))+(E3*VLOOKUP($A3,input,30,FALSE))+(G3*VLOOKUP($A3,input,44,FALSE))</f>
        <v>0</v>
      </c>
      <c r="M3" s="176">
        <f>(C3*(VLOOKUP($A3,input,16,FALSE))+(F3*VLOOKUP($A3,input,30,FALSE))+(H3*VLOOKUP($A3,input,44,FALSE)))</f>
        <v>249060.53016131266</v>
      </c>
      <c r="N3" s="228">
        <f>SUM(L3:M3)</f>
        <v>249060.53016131266</v>
      </c>
      <c r="O3" s="176">
        <f t="shared" ref="O3:X4" si="6">IF(O$1&gt;VLOOKUP($A3,input,7,FALSE),0,IF(VLOOKUP($A3,input,2,FALSE)="R",(VLOOKUP($A3,input,5,FALSE)*VLOOKUP(O$1,CS_RATE,4,FALSE))/((1+Discount_Rate)^(O$1-1)),IF(VLOOKUP($A3,input,2,FALSE)="C",VLOOKUP($A3,input,5,FALSE)*VLOOKUP(O$1,CS_RATE,2,FALSE)/((1+Discount_Rate)^(O$1-1)),0)))</f>
        <v>0</v>
      </c>
      <c r="P3" s="176">
        <f t="shared" si="6"/>
        <v>0</v>
      </c>
      <c r="Q3" s="176">
        <f t="shared" si="6"/>
        <v>0</v>
      </c>
      <c r="R3" s="176">
        <f t="shared" si="6"/>
        <v>0</v>
      </c>
      <c r="S3" s="176">
        <f t="shared" si="6"/>
        <v>0</v>
      </c>
      <c r="T3" s="176">
        <f t="shared" si="6"/>
        <v>0</v>
      </c>
      <c r="U3" s="176">
        <f t="shared" si="6"/>
        <v>0</v>
      </c>
      <c r="V3" s="176">
        <f t="shared" si="6"/>
        <v>0</v>
      </c>
      <c r="W3" s="176">
        <f t="shared" si="6"/>
        <v>0</v>
      </c>
      <c r="X3" s="176">
        <f t="shared" si="6"/>
        <v>0</v>
      </c>
      <c r="Y3" s="176">
        <f t="shared" ref="Y3:AN33" si="7">IF(Y$1&gt;VLOOKUP($A3,input,7,FALSE),0,IF(VLOOKUP($A3,input,2,FALSE)="R",(VLOOKUP($A3,input,5,FALSE)*VLOOKUP(Y$1,CS_RATE,4,FALSE))/((1+Discount_Rate)^(Y$1-1)),IF(VLOOKUP($A3,input,2,FALSE)="C",VLOOKUP($A3,input,5,FALSE)*VLOOKUP(Y$1,CS_RATE,2,FALSE)/((1+Discount_Rate)^(Y$1-1)),0)))</f>
        <v>0</v>
      </c>
      <c r="Z3" s="176">
        <f t="shared" si="7"/>
        <v>0</v>
      </c>
      <c r="AA3" s="176">
        <f t="shared" si="7"/>
        <v>0</v>
      </c>
      <c r="AB3" s="176">
        <f t="shared" si="7"/>
        <v>0</v>
      </c>
      <c r="AC3" s="176">
        <f t="shared" si="7"/>
        <v>0</v>
      </c>
      <c r="AD3" s="176">
        <f t="shared" si="7"/>
        <v>0</v>
      </c>
      <c r="AE3" s="176">
        <f t="shared" si="7"/>
        <v>0</v>
      </c>
      <c r="AF3" s="176">
        <f t="shared" si="7"/>
        <v>0</v>
      </c>
      <c r="AG3" s="176">
        <f t="shared" si="7"/>
        <v>0</v>
      </c>
      <c r="AH3" s="176">
        <f t="shared" si="7"/>
        <v>0</v>
      </c>
      <c r="AI3" s="176">
        <f t="shared" si="7"/>
        <v>0</v>
      </c>
      <c r="AJ3" s="176">
        <f t="shared" si="7"/>
        <v>0</v>
      </c>
      <c r="AK3" s="176">
        <f t="shared" si="7"/>
        <v>0</v>
      </c>
      <c r="AL3" s="176">
        <f t="shared" si="7"/>
        <v>0</v>
      </c>
      <c r="AM3" s="176">
        <f t="shared" si="7"/>
        <v>0</v>
      </c>
      <c r="AN3" s="176">
        <f t="shared" si="7"/>
        <v>0</v>
      </c>
      <c r="AO3" s="176">
        <f t="shared" ref="AI3:AW33" si="8">IF(AO$1&gt;VLOOKUP($A3,input,7,FALSE),0,IF(VLOOKUP($A3,input,2,FALSE)="R",(VLOOKUP($A3,input,5,FALSE)*VLOOKUP(AO$1,CS_RATE,4,FALSE))/((1+Discount_Rate)^(AO$1-1)),IF(VLOOKUP($A3,input,2,FALSE)="C",VLOOKUP($A3,input,5,FALSE)*VLOOKUP(AO$1,CS_RATE,2,FALSE)/((1+Discount_Rate)^(AO$1-1)),0)))</f>
        <v>0</v>
      </c>
      <c r="AP3" s="176">
        <f t="shared" si="8"/>
        <v>0</v>
      </c>
      <c r="AQ3" s="176">
        <f t="shared" si="8"/>
        <v>0</v>
      </c>
      <c r="AR3" s="176">
        <f t="shared" si="8"/>
        <v>0</v>
      </c>
      <c r="AS3" s="176">
        <f t="shared" si="8"/>
        <v>0</v>
      </c>
      <c r="AT3" s="176">
        <f t="shared" si="8"/>
        <v>0</v>
      </c>
      <c r="AU3" s="176">
        <f t="shared" si="8"/>
        <v>0</v>
      </c>
      <c r="AV3" s="176">
        <f t="shared" si="8"/>
        <v>0</v>
      </c>
      <c r="AW3" s="176">
        <f t="shared" si="8"/>
        <v>0</v>
      </c>
      <c r="AX3" s="187"/>
      <c r="AY3" s="176">
        <f t="shared" ref="AY3:BH4" si="9">IF(AY$1&gt;VLOOKUP($A3,input,7,FALSE),0,IF(VLOOKUP($A3,input,2,FALSE)="R",(VLOOKUP($A3,input,6,FALSE)*VLOOKUP(AY$1,CS_RATE,5,FALSE))/((1+Discount_Rate)^(AY$1-1)),IF(VLOOKUP($A3,input,2,FALSE)="C",VLOOKUP($A3,input,6,FALSE)*VLOOKUP(AY$1,CS_RATE,3,FALSE)/((1+Discount_Rate)^(AY$1-1)),0)))</f>
        <v>131.94461926995191</v>
      </c>
      <c r="AZ3" s="176">
        <f t="shared" si="9"/>
        <v>125.67958502981466</v>
      </c>
      <c r="BA3" s="176">
        <f t="shared" si="9"/>
        <v>119.81006561625317</v>
      </c>
      <c r="BB3" s="176">
        <f t="shared" si="9"/>
        <v>114.1986271408952</v>
      </c>
      <c r="BC3" s="176">
        <f t="shared" si="9"/>
        <v>108.78059150786491</v>
      </c>
      <c r="BD3" s="176">
        <f t="shared" si="9"/>
        <v>103.59978390059241</v>
      </c>
      <c r="BE3" s="176">
        <f t="shared" si="9"/>
        <v>98.697810469685834</v>
      </c>
      <c r="BF3" s="176">
        <f t="shared" si="9"/>
        <v>93.993120095076691</v>
      </c>
      <c r="BG3" s="176">
        <f t="shared" si="9"/>
        <v>89.508266586290304</v>
      </c>
      <c r="BH3" s="176">
        <f t="shared" si="9"/>
        <v>85.234022820819902</v>
      </c>
      <c r="BI3" s="176">
        <f t="shared" ref="BI3:BX33" si="10">IF(BI$1&gt;VLOOKUP($A3,input,7,FALSE),0,IF(VLOOKUP($A3,input,2,FALSE)="R",(VLOOKUP($A3,input,6,FALSE)*VLOOKUP(BI$1,CS_RATE,5,FALSE))/((1+Discount_Rate)^(BI$1-1)),IF(VLOOKUP($A3,input,2,FALSE)="C",VLOOKUP($A3,input,6,FALSE)*VLOOKUP(BI$1,CS_RATE,3,FALSE)/((1+Discount_Rate)^(BI$1-1)),0)))</f>
        <v>81.170723080755906</v>
      </c>
      <c r="BJ3" s="176">
        <f t="shared" si="10"/>
        <v>77.301130081629282</v>
      </c>
      <c r="BK3" s="176">
        <f t="shared" si="10"/>
        <v>73.62203384331022</v>
      </c>
      <c r="BL3" s="176">
        <f t="shared" si="10"/>
        <v>70.118041760862084</v>
      </c>
      <c r="BM3" s="176">
        <f t="shared" si="10"/>
        <v>66.780819867621048</v>
      </c>
      <c r="BN3" s="176">
        <f t="shared" si="10"/>
        <v>63.602430846563045</v>
      </c>
      <c r="BO3" s="176">
        <f t="shared" si="10"/>
        <v>60.57531515202615</v>
      </c>
      <c r="BP3" s="176">
        <f t="shared" si="10"/>
        <v>57.692273029932068</v>
      </c>
      <c r="BQ3" s="176">
        <f t="shared" si="10"/>
        <v>54.946447393743313</v>
      </c>
      <c r="BR3" s="176">
        <f t="shared" si="10"/>
        <v>52.331307515427881</v>
      </c>
      <c r="BS3" s="176">
        <f t="shared" si="10"/>
        <v>0</v>
      </c>
      <c r="BT3" s="176">
        <f t="shared" si="10"/>
        <v>0</v>
      </c>
      <c r="BU3" s="176">
        <f t="shared" si="10"/>
        <v>0</v>
      </c>
      <c r="BV3" s="176">
        <f t="shared" si="10"/>
        <v>0</v>
      </c>
      <c r="BW3" s="176">
        <f t="shared" si="10"/>
        <v>0</v>
      </c>
      <c r="BX3" s="176">
        <f t="shared" si="10"/>
        <v>0</v>
      </c>
      <c r="BY3" s="176">
        <f t="shared" ref="BS3:CG33" si="11">IF(BY$1&gt;VLOOKUP($A3,input,7,FALSE),0,IF(VLOOKUP($A3,input,2,FALSE)="R",(VLOOKUP($A3,input,6,FALSE)*VLOOKUP(BY$1,CS_RATE,5,FALSE))/((1+Discount_Rate)^(BY$1-1)),IF(VLOOKUP($A3,input,2,FALSE)="C",VLOOKUP($A3,input,6,FALSE)*VLOOKUP(BY$1,CS_RATE,3,FALSE)/((1+Discount_Rate)^(BY$1-1)),0)))</f>
        <v>0</v>
      </c>
      <c r="BZ3" s="176">
        <f t="shared" si="11"/>
        <v>0</v>
      </c>
      <c r="CA3" s="176">
        <f t="shared" si="11"/>
        <v>0</v>
      </c>
      <c r="CB3" s="176">
        <f t="shared" si="11"/>
        <v>0</v>
      </c>
      <c r="CC3" s="176">
        <f t="shared" si="11"/>
        <v>0</v>
      </c>
      <c r="CD3" s="176">
        <f t="shared" si="11"/>
        <v>0</v>
      </c>
      <c r="CE3" s="176">
        <f t="shared" si="11"/>
        <v>0</v>
      </c>
      <c r="CF3" s="176">
        <f t="shared" si="11"/>
        <v>0</v>
      </c>
      <c r="CG3" s="176">
        <f t="shared" si="11"/>
        <v>0</v>
      </c>
      <c r="CI3" s="176">
        <v>0</v>
      </c>
      <c r="CJ3" s="176">
        <f t="shared" ref="CJ3:CS4" si="12">IF(CJ$1-1&gt;VLOOKUP($A3,input,7,FALSE),0,IF(VLOOKUP($A3,input,2,FALSE)="R",(VLOOKUP($A3,input,19,FALSE)*VLOOKUP(CJ$1,CS_RATE,4,FALSE))/((1+Discount_Rate)^(CJ$1-1)),IF(VLOOKUP($A3,input,2,FALSE)="C",VLOOKUP($A3,input,19,FALSE)*VLOOKUP(CJ$1,CS_RATE,2,FALSE)/((1+Discount_Rate)^(CJ$1-1)),0)))</f>
        <v>0</v>
      </c>
      <c r="CK3" s="176">
        <f t="shared" si="12"/>
        <v>0</v>
      </c>
      <c r="CL3" s="176">
        <f t="shared" si="12"/>
        <v>0</v>
      </c>
      <c r="CM3" s="176">
        <f t="shared" si="12"/>
        <v>0</v>
      </c>
      <c r="CN3" s="176">
        <f t="shared" si="12"/>
        <v>0</v>
      </c>
      <c r="CO3" s="176">
        <f t="shared" si="12"/>
        <v>0</v>
      </c>
      <c r="CP3" s="176">
        <f t="shared" si="12"/>
        <v>0</v>
      </c>
      <c r="CQ3" s="176">
        <f t="shared" si="12"/>
        <v>0</v>
      </c>
      <c r="CR3" s="176">
        <f t="shared" si="12"/>
        <v>0</v>
      </c>
      <c r="CS3" s="176">
        <f t="shared" si="12"/>
        <v>0</v>
      </c>
      <c r="CT3" s="176">
        <f t="shared" ref="CT3:DI33" si="13">IF(CT$1-1&gt;VLOOKUP($A3,input,7,FALSE),0,IF(VLOOKUP($A3,input,2,FALSE)="R",(VLOOKUP($A3,input,19,FALSE)*VLOOKUP(CT$1,CS_RATE,4,FALSE))/((1+Discount_Rate)^(CT$1-1)),IF(VLOOKUP($A3,input,2,FALSE)="C",VLOOKUP($A3,input,19,FALSE)*VLOOKUP(CT$1,CS_RATE,2,FALSE)/((1+Discount_Rate)^(CT$1-1)),0)))</f>
        <v>0</v>
      </c>
      <c r="CU3" s="176">
        <f t="shared" si="13"/>
        <v>0</v>
      </c>
      <c r="CV3" s="176">
        <f t="shared" si="13"/>
        <v>0</v>
      </c>
      <c r="CW3" s="176">
        <f t="shared" si="13"/>
        <v>0</v>
      </c>
      <c r="CX3" s="176">
        <f t="shared" si="13"/>
        <v>0</v>
      </c>
      <c r="CY3" s="176">
        <f t="shared" si="13"/>
        <v>0</v>
      </c>
      <c r="CZ3" s="176">
        <f t="shared" si="13"/>
        <v>0</v>
      </c>
      <c r="DA3" s="176">
        <f t="shared" si="13"/>
        <v>0</v>
      </c>
      <c r="DB3" s="176">
        <f t="shared" si="13"/>
        <v>0</v>
      </c>
      <c r="DC3" s="176">
        <f t="shared" si="13"/>
        <v>0</v>
      </c>
      <c r="DD3" s="176">
        <f t="shared" si="13"/>
        <v>0</v>
      </c>
      <c r="DE3" s="176">
        <f t="shared" si="13"/>
        <v>0</v>
      </c>
      <c r="DF3" s="176">
        <f t="shared" si="13"/>
        <v>0</v>
      </c>
      <c r="DG3" s="176">
        <f t="shared" si="13"/>
        <v>0</v>
      </c>
      <c r="DH3" s="176">
        <f t="shared" si="13"/>
        <v>0</v>
      </c>
      <c r="DI3" s="176">
        <f t="shared" si="13"/>
        <v>0</v>
      </c>
      <c r="DJ3" s="176">
        <f t="shared" ref="DD3:DR33" si="14">IF(DJ$1-1&gt;VLOOKUP($A3,input,7,FALSE),0,IF(VLOOKUP($A3,input,2,FALSE)="R",(VLOOKUP($A3,input,19,FALSE)*VLOOKUP(DJ$1,CS_RATE,4,FALSE))/((1+Discount_Rate)^(DJ$1-1)),IF(VLOOKUP($A3,input,2,FALSE)="C",VLOOKUP($A3,input,19,FALSE)*VLOOKUP(DJ$1,CS_RATE,2,FALSE)/((1+Discount_Rate)^(DJ$1-1)),0)))</f>
        <v>0</v>
      </c>
      <c r="DK3" s="176">
        <f t="shared" si="14"/>
        <v>0</v>
      </c>
      <c r="DL3" s="176">
        <f t="shared" si="14"/>
        <v>0</v>
      </c>
      <c r="DM3" s="176">
        <f t="shared" si="14"/>
        <v>0</v>
      </c>
      <c r="DN3" s="176">
        <f t="shared" si="14"/>
        <v>0</v>
      </c>
      <c r="DO3" s="176">
        <f t="shared" si="14"/>
        <v>0</v>
      </c>
      <c r="DP3" s="176">
        <f t="shared" si="14"/>
        <v>0</v>
      </c>
      <c r="DQ3" s="176">
        <f t="shared" si="14"/>
        <v>0</v>
      </c>
      <c r="DR3" s="176">
        <f t="shared" si="14"/>
        <v>0</v>
      </c>
      <c r="DS3" s="187"/>
      <c r="DT3" s="176">
        <v>0</v>
      </c>
      <c r="DU3" s="176">
        <f t="shared" ref="DU3:ED4" si="15">IF(DU$1-1&gt;VLOOKUP($A3,input,7,FALSE),0,IF(VLOOKUP($A3,input,2,FALSE)="R",(VLOOKUP($A3,input,20,FALSE)*VLOOKUP(DU$1,CS_RATE,5,FALSE))/((1+Discount_Rate)^(DU$1-1)),IF(VLOOKUP($A3,input,2,FALSE)="C",VLOOKUP($A3,input,20,FALSE)*VLOOKUP(DU$1,CS_RATE,3,FALSE)/((1+Discount_Rate)^(DU$1-1)),0)))</f>
        <v>125.67958502981466</v>
      </c>
      <c r="DV3" s="176">
        <f t="shared" si="15"/>
        <v>119.81006561625317</v>
      </c>
      <c r="DW3" s="176">
        <f t="shared" si="15"/>
        <v>114.1986271408952</v>
      </c>
      <c r="DX3" s="176">
        <f t="shared" si="15"/>
        <v>108.78059150786491</v>
      </c>
      <c r="DY3" s="176">
        <f t="shared" si="15"/>
        <v>103.59978390059241</v>
      </c>
      <c r="DZ3" s="176">
        <f t="shared" si="15"/>
        <v>98.697810469685834</v>
      </c>
      <c r="EA3" s="176">
        <f t="shared" si="15"/>
        <v>93.993120095076691</v>
      </c>
      <c r="EB3" s="176">
        <f t="shared" si="15"/>
        <v>89.508266586290304</v>
      </c>
      <c r="EC3" s="176">
        <f t="shared" si="15"/>
        <v>85.234022820819902</v>
      </c>
      <c r="ED3" s="176">
        <f t="shared" si="15"/>
        <v>81.170723080755906</v>
      </c>
      <c r="EE3" s="176">
        <f t="shared" ref="EE3:ET33" si="16">IF(EE$1-1&gt;VLOOKUP($A3,input,7,FALSE),0,IF(VLOOKUP($A3,input,2,FALSE)="R",(VLOOKUP($A3,input,20,FALSE)*VLOOKUP(EE$1,CS_RATE,5,FALSE))/((1+Discount_Rate)^(EE$1-1)),IF(VLOOKUP($A3,input,2,FALSE)="C",VLOOKUP($A3,input,20,FALSE)*VLOOKUP(EE$1,CS_RATE,3,FALSE)/((1+Discount_Rate)^(EE$1-1)),0)))</f>
        <v>77.301130081629282</v>
      </c>
      <c r="EF3" s="176">
        <f t="shared" si="16"/>
        <v>73.62203384331022</v>
      </c>
      <c r="EG3" s="176">
        <f t="shared" si="16"/>
        <v>70.118041760862084</v>
      </c>
      <c r="EH3" s="176">
        <f t="shared" si="16"/>
        <v>66.780819867621048</v>
      </c>
      <c r="EI3" s="176">
        <f t="shared" si="16"/>
        <v>63.602430846563045</v>
      </c>
      <c r="EJ3" s="176">
        <f t="shared" si="16"/>
        <v>60.57531515202615</v>
      </c>
      <c r="EK3" s="176">
        <f t="shared" si="16"/>
        <v>57.692273029932068</v>
      </c>
      <c r="EL3" s="176">
        <f t="shared" si="16"/>
        <v>54.946447393743313</v>
      </c>
      <c r="EM3" s="176">
        <f t="shared" si="16"/>
        <v>52.331307515427881</v>
      </c>
      <c r="EN3" s="176">
        <f t="shared" si="16"/>
        <v>49.840633492641714</v>
      </c>
      <c r="EO3" s="176">
        <f t="shared" si="16"/>
        <v>0</v>
      </c>
      <c r="EP3" s="176">
        <f t="shared" si="16"/>
        <v>0</v>
      </c>
      <c r="EQ3" s="176">
        <f t="shared" si="16"/>
        <v>0</v>
      </c>
      <c r="ER3" s="176">
        <f t="shared" si="16"/>
        <v>0</v>
      </c>
      <c r="ES3" s="176">
        <f t="shared" si="16"/>
        <v>0</v>
      </c>
      <c r="ET3" s="176">
        <f t="shared" si="16"/>
        <v>0</v>
      </c>
      <c r="EU3" s="176">
        <f t="shared" ref="EO3:FC33" si="17">IF(EU$1-1&gt;VLOOKUP($A3,input,7,FALSE),0,IF(VLOOKUP($A3,input,2,FALSE)="R",(VLOOKUP($A3,input,20,FALSE)*VLOOKUP(EU$1,CS_RATE,5,FALSE))/((1+Discount_Rate)^(EU$1-1)),IF(VLOOKUP($A3,input,2,FALSE)="C",VLOOKUP($A3,input,20,FALSE)*VLOOKUP(EU$1,CS_RATE,3,FALSE)/((1+Discount_Rate)^(EU$1-1)),0)))</f>
        <v>0</v>
      </c>
      <c r="EV3" s="176">
        <f t="shared" si="17"/>
        <v>0</v>
      </c>
      <c r="EW3" s="176">
        <f t="shared" si="17"/>
        <v>0</v>
      </c>
      <c r="EX3" s="176">
        <f t="shared" si="17"/>
        <v>0</v>
      </c>
      <c r="EY3" s="176">
        <f t="shared" si="17"/>
        <v>0</v>
      </c>
      <c r="EZ3" s="176">
        <f t="shared" si="17"/>
        <v>0</v>
      </c>
      <c r="FA3" s="176">
        <f t="shared" si="17"/>
        <v>0</v>
      </c>
      <c r="FB3" s="176">
        <f t="shared" si="17"/>
        <v>0</v>
      </c>
      <c r="FC3" s="176">
        <f t="shared" si="17"/>
        <v>0</v>
      </c>
      <c r="FE3" s="176">
        <v>0</v>
      </c>
      <c r="FF3" s="176">
        <v>0</v>
      </c>
      <c r="FG3" s="176">
        <f t="shared" ref="FG3:FP4" si="18">IF(FG$1-2&gt;VLOOKUP($A3,input,7,FALSE),0,IF(VLOOKUP($A3,input,2,FALSE)="R",(VLOOKUP($A3,input,33,FALSE)*VLOOKUP(FG$1,CS_RATE,4,FALSE))/((1+Discount_Rate)^(FG$1-1)),IF(VLOOKUP($A3,input,2,FALSE)="C",VLOOKUP($A3,input,33,FALSE)*VLOOKUP(FG$1,CS_RATE,2,FALSE)/((1+Discount_Rate)^(FG$1-1)),0)))</f>
        <v>0</v>
      </c>
      <c r="FH3" s="176">
        <f t="shared" si="18"/>
        <v>0</v>
      </c>
      <c r="FI3" s="176">
        <f t="shared" si="18"/>
        <v>0</v>
      </c>
      <c r="FJ3" s="176">
        <f t="shared" si="18"/>
        <v>0</v>
      </c>
      <c r="FK3" s="176">
        <f t="shared" si="18"/>
        <v>0</v>
      </c>
      <c r="FL3" s="176">
        <f t="shared" si="18"/>
        <v>0</v>
      </c>
      <c r="FM3" s="176">
        <f t="shared" si="18"/>
        <v>0</v>
      </c>
      <c r="FN3" s="176">
        <f t="shared" si="18"/>
        <v>0</v>
      </c>
      <c r="FO3" s="176">
        <f t="shared" si="18"/>
        <v>0</v>
      </c>
      <c r="FP3" s="176">
        <f t="shared" si="18"/>
        <v>0</v>
      </c>
      <c r="FQ3" s="176">
        <f t="shared" ref="FQ3:GF33" si="19">IF(FQ$1-2&gt;VLOOKUP($A3,input,7,FALSE),0,IF(VLOOKUP($A3,input,2,FALSE)="R",(VLOOKUP($A3,input,33,FALSE)*VLOOKUP(FQ$1,CS_RATE,4,FALSE))/((1+Discount_Rate)^(FQ$1-1)),IF(VLOOKUP($A3,input,2,FALSE)="C",VLOOKUP($A3,input,33,FALSE)*VLOOKUP(FQ$1,CS_RATE,2,FALSE)/((1+Discount_Rate)^(FQ$1-1)),0)))</f>
        <v>0</v>
      </c>
      <c r="FR3" s="176">
        <f t="shared" si="19"/>
        <v>0</v>
      </c>
      <c r="FS3" s="176">
        <f t="shared" si="19"/>
        <v>0</v>
      </c>
      <c r="FT3" s="176">
        <f t="shared" si="19"/>
        <v>0</v>
      </c>
      <c r="FU3" s="176">
        <f t="shared" si="19"/>
        <v>0</v>
      </c>
      <c r="FV3" s="176">
        <f t="shared" si="19"/>
        <v>0</v>
      </c>
      <c r="FW3" s="176">
        <f t="shared" si="19"/>
        <v>0</v>
      </c>
      <c r="FX3" s="176">
        <f t="shared" si="19"/>
        <v>0</v>
      </c>
      <c r="FY3" s="176">
        <f t="shared" si="19"/>
        <v>0</v>
      </c>
      <c r="FZ3" s="176">
        <f t="shared" si="19"/>
        <v>0</v>
      </c>
      <c r="GA3" s="176">
        <f t="shared" si="19"/>
        <v>0</v>
      </c>
      <c r="GB3" s="176">
        <f t="shared" si="19"/>
        <v>0</v>
      </c>
      <c r="GC3" s="176">
        <f t="shared" si="19"/>
        <v>0</v>
      </c>
      <c r="GD3" s="176">
        <f t="shared" si="19"/>
        <v>0</v>
      </c>
      <c r="GE3" s="176">
        <f t="shared" si="19"/>
        <v>0</v>
      </c>
      <c r="GF3" s="176">
        <f t="shared" si="19"/>
        <v>0</v>
      </c>
      <c r="GG3" s="176">
        <f t="shared" ref="GA3:GO33" si="20">IF(GG$1-2&gt;VLOOKUP($A3,input,7,FALSE),0,IF(VLOOKUP($A3,input,2,FALSE)="R",(VLOOKUP($A3,input,33,FALSE)*VLOOKUP(GG$1,CS_RATE,4,FALSE))/((1+Discount_Rate)^(GG$1-1)),IF(VLOOKUP($A3,input,2,FALSE)="C",VLOOKUP($A3,input,33,FALSE)*VLOOKUP(GG$1,CS_RATE,2,FALSE)/((1+Discount_Rate)^(GG$1-1)),0)))</f>
        <v>0</v>
      </c>
      <c r="GH3" s="176">
        <f t="shared" si="20"/>
        <v>0</v>
      </c>
      <c r="GI3" s="176">
        <f t="shared" si="20"/>
        <v>0</v>
      </c>
      <c r="GJ3" s="176">
        <f t="shared" si="20"/>
        <v>0</v>
      </c>
      <c r="GK3" s="176">
        <f t="shared" si="20"/>
        <v>0</v>
      </c>
      <c r="GL3" s="176">
        <f t="shared" si="20"/>
        <v>0</v>
      </c>
      <c r="GM3" s="176">
        <f t="shared" si="20"/>
        <v>0</v>
      </c>
      <c r="GN3" s="176">
        <f t="shared" si="20"/>
        <v>0</v>
      </c>
      <c r="GO3" s="176">
        <f t="shared" si="20"/>
        <v>0</v>
      </c>
      <c r="GP3" s="187"/>
      <c r="GQ3" s="176">
        <v>0</v>
      </c>
      <c r="GR3" s="176">
        <v>0</v>
      </c>
      <c r="GS3" s="176">
        <f t="shared" ref="GS3:HB4" si="21">IF(GS$1-2&gt;VLOOKUP($A3,input,7,FALSE),0,IF(VLOOKUP($A3,input,2,FALSE)="R",(VLOOKUP($A3,input,34,FALSE)*VLOOKUP(GS$1,CS_RATE,5,FALSE))/((1+Discount_Rate)^(GS$1-1)),IF(VLOOKUP($A3,input,2,FALSE)="C",VLOOKUP($A3,input,34,FALSE)*VLOOKUP(GS$1,CS_RATE,3,FALSE)/((1+Discount_Rate)^(GS$1-1)),0)))</f>
        <v>119.81006561625317</v>
      </c>
      <c r="GT3" s="176">
        <f t="shared" si="21"/>
        <v>114.1986271408952</v>
      </c>
      <c r="GU3" s="176">
        <f t="shared" si="21"/>
        <v>108.78059150786491</v>
      </c>
      <c r="GV3" s="176">
        <f t="shared" si="21"/>
        <v>103.59978390059241</v>
      </c>
      <c r="GW3" s="176">
        <f t="shared" si="21"/>
        <v>98.697810469685834</v>
      </c>
      <c r="GX3" s="176">
        <f t="shared" si="21"/>
        <v>93.993120095076691</v>
      </c>
      <c r="GY3" s="176">
        <f t="shared" si="21"/>
        <v>89.508266586290304</v>
      </c>
      <c r="GZ3" s="176">
        <f t="shared" si="21"/>
        <v>85.234022820819902</v>
      </c>
      <c r="HA3" s="176">
        <f t="shared" si="21"/>
        <v>81.170723080755906</v>
      </c>
      <c r="HB3" s="176">
        <f t="shared" si="21"/>
        <v>77.301130081629282</v>
      </c>
      <c r="HC3" s="176">
        <f t="shared" ref="HC3:HR33" si="22">IF(HC$1-2&gt;VLOOKUP($A3,input,7,FALSE),0,IF(VLOOKUP($A3,input,2,FALSE)="R",(VLOOKUP($A3,input,34,FALSE)*VLOOKUP(HC$1,CS_RATE,5,FALSE))/((1+Discount_Rate)^(HC$1-1)),IF(VLOOKUP($A3,input,2,FALSE)="C",VLOOKUP($A3,input,34,FALSE)*VLOOKUP(HC$1,CS_RATE,3,FALSE)/((1+Discount_Rate)^(HC$1-1)),0)))</f>
        <v>73.62203384331022</v>
      </c>
      <c r="HD3" s="176">
        <f t="shared" si="22"/>
        <v>70.118041760862084</v>
      </c>
      <c r="HE3" s="176">
        <f t="shared" si="22"/>
        <v>66.780819867621048</v>
      </c>
      <c r="HF3" s="176">
        <f t="shared" si="22"/>
        <v>63.602430846563045</v>
      </c>
      <c r="HG3" s="176">
        <f t="shared" si="22"/>
        <v>60.57531515202615</v>
      </c>
      <c r="HH3" s="176">
        <f t="shared" si="22"/>
        <v>57.692273029932068</v>
      </c>
      <c r="HI3" s="176">
        <f t="shared" si="22"/>
        <v>54.946447393743313</v>
      </c>
      <c r="HJ3" s="176">
        <f t="shared" si="22"/>
        <v>52.331307515427881</v>
      </c>
      <c r="HK3" s="176">
        <f t="shared" si="22"/>
        <v>49.840633492641714</v>
      </c>
      <c r="HL3" s="176">
        <f t="shared" si="22"/>
        <v>47.468501455185304</v>
      </c>
      <c r="HM3" s="176">
        <f t="shared" si="22"/>
        <v>0</v>
      </c>
      <c r="HN3" s="176">
        <f t="shared" si="22"/>
        <v>0</v>
      </c>
      <c r="HO3" s="176">
        <f t="shared" si="22"/>
        <v>0</v>
      </c>
      <c r="HP3" s="176">
        <f t="shared" si="22"/>
        <v>0</v>
      </c>
      <c r="HQ3" s="176">
        <f t="shared" si="22"/>
        <v>0</v>
      </c>
      <c r="HR3" s="176">
        <f t="shared" si="22"/>
        <v>0</v>
      </c>
      <c r="HS3" s="176">
        <f t="shared" ref="HM3:IA33" si="23">IF(HS$1-2&gt;VLOOKUP($A3,input,7,FALSE),0,IF(VLOOKUP($A3,input,2,FALSE)="R",(VLOOKUP($A3,input,34,FALSE)*VLOOKUP(HS$1,CS_RATE,5,FALSE))/((1+Discount_Rate)^(HS$1-1)),IF(VLOOKUP($A3,input,2,FALSE)="C",VLOOKUP($A3,input,34,FALSE)*VLOOKUP(HS$1,CS_RATE,3,FALSE)/((1+Discount_Rate)^(HS$1-1)),0)))</f>
        <v>0</v>
      </c>
      <c r="HT3" s="176">
        <f t="shared" si="23"/>
        <v>0</v>
      </c>
      <c r="HU3" s="176">
        <f t="shared" si="23"/>
        <v>0</v>
      </c>
      <c r="HV3" s="176">
        <f t="shared" si="23"/>
        <v>0</v>
      </c>
      <c r="HW3" s="176">
        <f t="shared" si="23"/>
        <v>0</v>
      </c>
      <c r="HX3" s="176">
        <f t="shared" si="23"/>
        <v>0</v>
      </c>
      <c r="HY3" s="176">
        <f t="shared" si="23"/>
        <v>0</v>
      </c>
      <c r="HZ3" s="176">
        <f t="shared" si="23"/>
        <v>0</v>
      </c>
      <c r="IA3" s="176">
        <f t="shared" si="23"/>
        <v>0</v>
      </c>
      <c r="IB3" s="176"/>
      <c r="IC3" s="176"/>
    </row>
    <row r="4" spans="1:237" s="144" customFormat="1">
      <c r="A4" s="188" t="s">
        <v>287</v>
      </c>
      <c r="B4" s="226">
        <f>SUM(O4:AW4)*VLOOKUP($A4,input,12,FALSE)</f>
        <v>0</v>
      </c>
      <c r="C4" s="329">
        <f>SUM(AY4:CG4)*VLOOKUP($A4,input,12,FALSE)</f>
        <v>34591.740300182311</v>
      </c>
      <c r="D4" s="226">
        <f>SUM(B4:C4)</f>
        <v>34591.740300182311</v>
      </c>
      <c r="E4" s="227">
        <f>IF(Years&gt;1,SUM(CI4:DR4)*VLOOKUP($A4,input,26,FALSE),0)</f>
        <v>0</v>
      </c>
      <c r="F4" s="228">
        <f>IF(Years&gt;1,SUM(DT4:FC4)*VLOOKUP($A4,input,26,FALSE),0)</f>
        <v>0</v>
      </c>
      <c r="G4" s="227">
        <f>IF(Years&gt;2,SUM(FE4:GO4)*VLOOKUP($A4,input,40,FALSE),0)</f>
        <v>0</v>
      </c>
      <c r="H4" s="228">
        <f>IF(Years&gt;2,SUM(GQ4:IA4)*VLOOKUP($A4,input,40,FALSE),0)</f>
        <v>0</v>
      </c>
      <c r="I4" s="227">
        <f>B4+E4+G4</f>
        <v>0</v>
      </c>
      <c r="J4" s="176">
        <f>C4+F4+H4</f>
        <v>34591.740300182311</v>
      </c>
      <c r="K4" s="228">
        <f>SUM(I4:J4)</f>
        <v>34591.740300182311</v>
      </c>
      <c r="L4" s="227">
        <f>(B4*VLOOKUP($A4,input,16,FALSE))+(E4*VLOOKUP($A4,input,30,FALSE))+(G4*VLOOKUP($A4,input,44,FALSE))</f>
        <v>0</v>
      </c>
      <c r="M4" s="176">
        <f>(C4*(VLOOKUP($A4,input,16,FALSE))+(F4*VLOOKUP($A4,input,30,FALSE))+(H4*VLOOKUP($A4,input,44,FALSE)))</f>
        <v>27673.392240145851</v>
      </c>
      <c r="N4" s="228">
        <f>SUM(L4:M4)</f>
        <v>27673.392240145851</v>
      </c>
      <c r="O4" s="176">
        <f t="shared" si="6"/>
        <v>0</v>
      </c>
      <c r="P4" s="176">
        <f t="shared" si="6"/>
        <v>0</v>
      </c>
      <c r="Q4" s="176">
        <f t="shared" si="6"/>
        <v>0</v>
      </c>
      <c r="R4" s="176">
        <f t="shared" si="6"/>
        <v>0</v>
      </c>
      <c r="S4" s="176">
        <f t="shared" si="6"/>
        <v>0</v>
      </c>
      <c r="T4" s="176">
        <f t="shared" si="6"/>
        <v>0</v>
      </c>
      <c r="U4" s="176">
        <f t="shared" si="6"/>
        <v>0</v>
      </c>
      <c r="V4" s="176">
        <f t="shared" si="6"/>
        <v>0</v>
      </c>
      <c r="W4" s="176">
        <f t="shared" si="6"/>
        <v>0</v>
      </c>
      <c r="X4" s="176">
        <f t="shared" si="6"/>
        <v>0</v>
      </c>
      <c r="Y4" s="176">
        <f t="shared" si="7"/>
        <v>0</v>
      </c>
      <c r="Z4" s="176">
        <f t="shared" si="7"/>
        <v>0</v>
      </c>
      <c r="AA4" s="176">
        <f t="shared" si="7"/>
        <v>0</v>
      </c>
      <c r="AB4" s="176">
        <f t="shared" si="7"/>
        <v>0</v>
      </c>
      <c r="AC4" s="176">
        <f t="shared" si="7"/>
        <v>0</v>
      </c>
      <c r="AD4" s="176">
        <f t="shared" si="7"/>
        <v>0</v>
      </c>
      <c r="AE4" s="176">
        <f t="shared" si="7"/>
        <v>0</v>
      </c>
      <c r="AF4" s="176">
        <f t="shared" si="7"/>
        <v>0</v>
      </c>
      <c r="AG4" s="176">
        <f t="shared" si="7"/>
        <v>0</v>
      </c>
      <c r="AH4" s="176">
        <f t="shared" si="7"/>
        <v>0</v>
      </c>
      <c r="AI4" s="176">
        <f t="shared" si="7"/>
        <v>0</v>
      </c>
      <c r="AJ4" s="176">
        <f t="shared" si="7"/>
        <v>0</v>
      </c>
      <c r="AK4" s="176">
        <f t="shared" si="7"/>
        <v>0</v>
      </c>
      <c r="AL4" s="176">
        <f t="shared" si="7"/>
        <v>0</v>
      </c>
      <c r="AM4" s="176">
        <f t="shared" si="7"/>
        <v>0</v>
      </c>
      <c r="AN4" s="176">
        <f t="shared" si="7"/>
        <v>0</v>
      </c>
      <c r="AO4" s="176">
        <f t="shared" si="8"/>
        <v>0</v>
      </c>
      <c r="AP4" s="176">
        <f t="shared" si="8"/>
        <v>0</v>
      </c>
      <c r="AQ4" s="176">
        <f t="shared" si="8"/>
        <v>0</v>
      </c>
      <c r="AR4" s="176">
        <f t="shared" si="8"/>
        <v>0</v>
      </c>
      <c r="AS4" s="176">
        <f t="shared" si="8"/>
        <v>0</v>
      </c>
      <c r="AT4" s="176">
        <f t="shared" si="8"/>
        <v>0</v>
      </c>
      <c r="AU4" s="176">
        <f t="shared" si="8"/>
        <v>0</v>
      </c>
      <c r="AV4" s="176">
        <f t="shared" si="8"/>
        <v>0</v>
      </c>
      <c r="AW4" s="176">
        <f t="shared" si="8"/>
        <v>0</v>
      </c>
      <c r="AX4" s="187"/>
      <c r="AY4" s="176">
        <f t="shared" si="9"/>
        <v>131.94461926995191</v>
      </c>
      <c r="AZ4" s="176">
        <f t="shared" si="9"/>
        <v>125.67958502981466</v>
      </c>
      <c r="BA4" s="176">
        <f t="shared" si="9"/>
        <v>119.81006561625317</v>
      </c>
      <c r="BB4" s="176">
        <f t="shared" si="9"/>
        <v>114.1986271408952</v>
      </c>
      <c r="BC4" s="176">
        <f t="shared" si="9"/>
        <v>108.78059150786491</v>
      </c>
      <c r="BD4" s="176">
        <f t="shared" si="9"/>
        <v>103.59978390059241</v>
      </c>
      <c r="BE4" s="176">
        <f t="shared" si="9"/>
        <v>98.697810469685834</v>
      </c>
      <c r="BF4" s="176">
        <f t="shared" si="9"/>
        <v>93.993120095076691</v>
      </c>
      <c r="BG4" s="176">
        <f t="shared" si="9"/>
        <v>89.508266586290304</v>
      </c>
      <c r="BH4" s="176">
        <f t="shared" si="9"/>
        <v>85.234022820819902</v>
      </c>
      <c r="BI4" s="176">
        <f t="shared" si="10"/>
        <v>81.170723080755906</v>
      </c>
      <c r="BJ4" s="176">
        <f t="shared" si="10"/>
        <v>77.301130081629282</v>
      </c>
      <c r="BK4" s="176">
        <f t="shared" si="10"/>
        <v>73.62203384331022</v>
      </c>
      <c r="BL4" s="176">
        <f t="shared" si="10"/>
        <v>70.118041760862084</v>
      </c>
      <c r="BM4" s="176">
        <f t="shared" si="10"/>
        <v>66.780819867621048</v>
      </c>
      <c r="BN4" s="176">
        <f t="shared" si="10"/>
        <v>63.602430846563045</v>
      </c>
      <c r="BO4" s="176">
        <f t="shared" si="10"/>
        <v>60.57531515202615</v>
      </c>
      <c r="BP4" s="176">
        <f t="shared" si="10"/>
        <v>57.692273029932068</v>
      </c>
      <c r="BQ4" s="176">
        <f t="shared" si="10"/>
        <v>54.946447393743313</v>
      </c>
      <c r="BR4" s="176">
        <f t="shared" si="10"/>
        <v>52.331307515427881</v>
      </c>
      <c r="BS4" s="176">
        <f t="shared" si="10"/>
        <v>0</v>
      </c>
      <c r="BT4" s="176">
        <f t="shared" si="10"/>
        <v>0</v>
      </c>
      <c r="BU4" s="176">
        <f t="shared" si="10"/>
        <v>0</v>
      </c>
      <c r="BV4" s="176">
        <f t="shared" si="10"/>
        <v>0</v>
      </c>
      <c r="BW4" s="176">
        <f t="shared" si="10"/>
        <v>0</v>
      </c>
      <c r="BX4" s="176">
        <f t="shared" si="10"/>
        <v>0</v>
      </c>
      <c r="BY4" s="176">
        <f t="shared" si="11"/>
        <v>0</v>
      </c>
      <c r="BZ4" s="176">
        <f t="shared" si="11"/>
        <v>0</v>
      </c>
      <c r="CA4" s="176">
        <f t="shared" si="11"/>
        <v>0</v>
      </c>
      <c r="CB4" s="176">
        <f t="shared" si="11"/>
        <v>0</v>
      </c>
      <c r="CC4" s="176">
        <f t="shared" si="11"/>
        <v>0</v>
      </c>
      <c r="CD4" s="176">
        <f t="shared" si="11"/>
        <v>0</v>
      </c>
      <c r="CE4" s="176">
        <f t="shared" si="11"/>
        <v>0</v>
      </c>
      <c r="CF4" s="176">
        <f t="shared" si="11"/>
        <v>0</v>
      </c>
      <c r="CG4" s="176">
        <f t="shared" si="11"/>
        <v>0</v>
      </c>
      <c r="CI4" s="176">
        <v>0</v>
      </c>
      <c r="CJ4" s="176">
        <f t="shared" si="12"/>
        <v>0</v>
      </c>
      <c r="CK4" s="176">
        <f t="shared" si="12"/>
        <v>0</v>
      </c>
      <c r="CL4" s="176">
        <f t="shared" si="12"/>
        <v>0</v>
      </c>
      <c r="CM4" s="176">
        <f t="shared" si="12"/>
        <v>0</v>
      </c>
      <c r="CN4" s="176">
        <f t="shared" si="12"/>
        <v>0</v>
      </c>
      <c r="CO4" s="176">
        <f t="shared" si="12"/>
        <v>0</v>
      </c>
      <c r="CP4" s="176">
        <f t="shared" si="12"/>
        <v>0</v>
      </c>
      <c r="CQ4" s="176">
        <f t="shared" si="12"/>
        <v>0</v>
      </c>
      <c r="CR4" s="176">
        <f t="shared" si="12"/>
        <v>0</v>
      </c>
      <c r="CS4" s="176">
        <f t="shared" si="12"/>
        <v>0</v>
      </c>
      <c r="CT4" s="176">
        <f t="shared" si="13"/>
        <v>0</v>
      </c>
      <c r="CU4" s="176">
        <f t="shared" si="13"/>
        <v>0</v>
      </c>
      <c r="CV4" s="176">
        <f t="shared" si="13"/>
        <v>0</v>
      </c>
      <c r="CW4" s="176">
        <f t="shared" si="13"/>
        <v>0</v>
      </c>
      <c r="CX4" s="176">
        <f t="shared" si="13"/>
        <v>0</v>
      </c>
      <c r="CY4" s="176">
        <f t="shared" si="13"/>
        <v>0</v>
      </c>
      <c r="CZ4" s="176">
        <f t="shared" si="13"/>
        <v>0</v>
      </c>
      <c r="DA4" s="176">
        <f t="shared" si="13"/>
        <v>0</v>
      </c>
      <c r="DB4" s="176">
        <f t="shared" si="13"/>
        <v>0</v>
      </c>
      <c r="DC4" s="176">
        <f t="shared" si="13"/>
        <v>0</v>
      </c>
      <c r="DD4" s="176">
        <f t="shared" si="13"/>
        <v>0</v>
      </c>
      <c r="DE4" s="176">
        <f t="shared" si="13"/>
        <v>0</v>
      </c>
      <c r="DF4" s="176">
        <f t="shared" si="13"/>
        <v>0</v>
      </c>
      <c r="DG4" s="176">
        <f t="shared" si="13"/>
        <v>0</v>
      </c>
      <c r="DH4" s="176">
        <f t="shared" si="13"/>
        <v>0</v>
      </c>
      <c r="DI4" s="176">
        <f t="shared" si="13"/>
        <v>0</v>
      </c>
      <c r="DJ4" s="176">
        <f t="shared" si="14"/>
        <v>0</v>
      </c>
      <c r="DK4" s="176">
        <f t="shared" si="14"/>
        <v>0</v>
      </c>
      <c r="DL4" s="176">
        <f t="shared" si="14"/>
        <v>0</v>
      </c>
      <c r="DM4" s="176">
        <f t="shared" si="14"/>
        <v>0</v>
      </c>
      <c r="DN4" s="176">
        <f t="shared" si="14"/>
        <v>0</v>
      </c>
      <c r="DO4" s="176">
        <f t="shared" si="14"/>
        <v>0</v>
      </c>
      <c r="DP4" s="176">
        <f t="shared" si="14"/>
        <v>0</v>
      </c>
      <c r="DQ4" s="176">
        <f t="shared" si="14"/>
        <v>0</v>
      </c>
      <c r="DR4" s="176">
        <f t="shared" si="14"/>
        <v>0</v>
      </c>
      <c r="DS4" s="187"/>
      <c r="DT4" s="176">
        <v>0</v>
      </c>
      <c r="DU4" s="176">
        <f t="shared" si="15"/>
        <v>125.67958502981466</v>
      </c>
      <c r="DV4" s="176">
        <f t="shared" si="15"/>
        <v>119.81006561625317</v>
      </c>
      <c r="DW4" s="176">
        <f t="shared" si="15"/>
        <v>114.1986271408952</v>
      </c>
      <c r="DX4" s="176">
        <f t="shared" si="15"/>
        <v>108.78059150786491</v>
      </c>
      <c r="DY4" s="176">
        <f t="shared" si="15"/>
        <v>103.59978390059241</v>
      </c>
      <c r="DZ4" s="176">
        <f t="shared" si="15"/>
        <v>98.697810469685834</v>
      </c>
      <c r="EA4" s="176">
        <f t="shared" si="15"/>
        <v>93.993120095076691</v>
      </c>
      <c r="EB4" s="176">
        <f t="shared" si="15"/>
        <v>89.508266586290304</v>
      </c>
      <c r="EC4" s="176">
        <f t="shared" si="15"/>
        <v>85.234022820819902</v>
      </c>
      <c r="ED4" s="176">
        <f t="shared" si="15"/>
        <v>81.170723080755906</v>
      </c>
      <c r="EE4" s="176">
        <f t="shared" si="16"/>
        <v>77.301130081629282</v>
      </c>
      <c r="EF4" s="176">
        <f t="shared" si="16"/>
        <v>73.62203384331022</v>
      </c>
      <c r="EG4" s="176">
        <f t="shared" si="16"/>
        <v>70.118041760862084</v>
      </c>
      <c r="EH4" s="176">
        <f t="shared" si="16"/>
        <v>66.780819867621048</v>
      </c>
      <c r="EI4" s="176">
        <f t="shared" si="16"/>
        <v>63.602430846563045</v>
      </c>
      <c r="EJ4" s="176">
        <f t="shared" si="16"/>
        <v>60.57531515202615</v>
      </c>
      <c r="EK4" s="176">
        <f t="shared" si="16"/>
        <v>57.692273029932068</v>
      </c>
      <c r="EL4" s="176">
        <f t="shared" si="16"/>
        <v>54.946447393743313</v>
      </c>
      <c r="EM4" s="176">
        <f t="shared" si="16"/>
        <v>52.331307515427881</v>
      </c>
      <c r="EN4" s="176">
        <f t="shared" si="16"/>
        <v>49.840633492641714</v>
      </c>
      <c r="EO4" s="176">
        <f t="shared" si="16"/>
        <v>0</v>
      </c>
      <c r="EP4" s="176">
        <f t="shared" si="16"/>
        <v>0</v>
      </c>
      <c r="EQ4" s="176">
        <f t="shared" si="16"/>
        <v>0</v>
      </c>
      <c r="ER4" s="176">
        <f t="shared" si="16"/>
        <v>0</v>
      </c>
      <c r="ES4" s="176">
        <f t="shared" si="16"/>
        <v>0</v>
      </c>
      <c r="ET4" s="176">
        <f t="shared" si="16"/>
        <v>0</v>
      </c>
      <c r="EU4" s="176">
        <f t="shared" si="17"/>
        <v>0</v>
      </c>
      <c r="EV4" s="176">
        <f t="shared" si="17"/>
        <v>0</v>
      </c>
      <c r="EW4" s="176">
        <f t="shared" si="17"/>
        <v>0</v>
      </c>
      <c r="EX4" s="176">
        <f t="shared" si="17"/>
        <v>0</v>
      </c>
      <c r="EY4" s="176">
        <f t="shared" si="17"/>
        <v>0</v>
      </c>
      <c r="EZ4" s="176">
        <f t="shared" si="17"/>
        <v>0</v>
      </c>
      <c r="FA4" s="176">
        <f t="shared" si="17"/>
        <v>0</v>
      </c>
      <c r="FB4" s="176">
        <f t="shared" si="17"/>
        <v>0</v>
      </c>
      <c r="FC4" s="176">
        <f t="shared" si="17"/>
        <v>0</v>
      </c>
      <c r="FE4" s="176">
        <v>0</v>
      </c>
      <c r="FF4" s="176">
        <v>0</v>
      </c>
      <c r="FG4" s="176">
        <f t="shared" si="18"/>
        <v>0</v>
      </c>
      <c r="FH4" s="176">
        <f t="shared" si="18"/>
        <v>0</v>
      </c>
      <c r="FI4" s="176">
        <f t="shared" si="18"/>
        <v>0</v>
      </c>
      <c r="FJ4" s="176">
        <f t="shared" si="18"/>
        <v>0</v>
      </c>
      <c r="FK4" s="176">
        <f t="shared" si="18"/>
        <v>0</v>
      </c>
      <c r="FL4" s="176">
        <f t="shared" si="18"/>
        <v>0</v>
      </c>
      <c r="FM4" s="176">
        <f t="shared" si="18"/>
        <v>0</v>
      </c>
      <c r="FN4" s="176">
        <f t="shared" si="18"/>
        <v>0</v>
      </c>
      <c r="FO4" s="176">
        <f t="shared" si="18"/>
        <v>0</v>
      </c>
      <c r="FP4" s="176">
        <f t="shared" si="18"/>
        <v>0</v>
      </c>
      <c r="FQ4" s="176">
        <f t="shared" si="19"/>
        <v>0</v>
      </c>
      <c r="FR4" s="176">
        <f t="shared" si="19"/>
        <v>0</v>
      </c>
      <c r="FS4" s="176">
        <f t="shared" si="19"/>
        <v>0</v>
      </c>
      <c r="FT4" s="176">
        <f t="shared" si="19"/>
        <v>0</v>
      </c>
      <c r="FU4" s="176">
        <f t="shared" si="19"/>
        <v>0</v>
      </c>
      <c r="FV4" s="176">
        <f t="shared" si="19"/>
        <v>0</v>
      </c>
      <c r="FW4" s="176">
        <f t="shared" si="19"/>
        <v>0</v>
      </c>
      <c r="FX4" s="176">
        <f t="shared" si="19"/>
        <v>0</v>
      </c>
      <c r="FY4" s="176">
        <f t="shared" si="19"/>
        <v>0</v>
      </c>
      <c r="FZ4" s="176">
        <f t="shared" si="19"/>
        <v>0</v>
      </c>
      <c r="GA4" s="176">
        <f t="shared" si="19"/>
        <v>0</v>
      </c>
      <c r="GB4" s="176">
        <f t="shared" si="19"/>
        <v>0</v>
      </c>
      <c r="GC4" s="176">
        <f t="shared" si="19"/>
        <v>0</v>
      </c>
      <c r="GD4" s="176">
        <f t="shared" si="19"/>
        <v>0</v>
      </c>
      <c r="GE4" s="176">
        <f t="shared" si="19"/>
        <v>0</v>
      </c>
      <c r="GF4" s="176">
        <f t="shared" si="19"/>
        <v>0</v>
      </c>
      <c r="GG4" s="176">
        <f t="shared" si="20"/>
        <v>0</v>
      </c>
      <c r="GH4" s="176">
        <f t="shared" si="20"/>
        <v>0</v>
      </c>
      <c r="GI4" s="176">
        <f t="shared" si="20"/>
        <v>0</v>
      </c>
      <c r="GJ4" s="176">
        <f t="shared" si="20"/>
        <v>0</v>
      </c>
      <c r="GK4" s="176">
        <f t="shared" si="20"/>
        <v>0</v>
      </c>
      <c r="GL4" s="176">
        <f t="shared" si="20"/>
        <v>0</v>
      </c>
      <c r="GM4" s="176">
        <f t="shared" si="20"/>
        <v>0</v>
      </c>
      <c r="GN4" s="176">
        <f t="shared" si="20"/>
        <v>0</v>
      </c>
      <c r="GO4" s="176">
        <f t="shared" si="20"/>
        <v>0</v>
      </c>
      <c r="GP4" s="187"/>
      <c r="GQ4" s="176">
        <v>0</v>
      </c>
      <c r="GR4" s="176">
        <v>0</v>
      </c>
      <c r="GS4" s="176">
        <f t="shared" si="21"/>
        <v>119.81006561625317</v>
      </c>
      <c r="GT4" s="176">
        <f t="shared" si="21"/>
        <v>114.1986271408952</v>
      </c>
      <c r="GU4" s="176">
        <f t="shared" si="21"/>
        <v>108.78059150786491</v>
      </c>
      <c r="GV4" s="176">
        <f t="shared" si="21"/>
        <v>103.59978390059241</v>
      </c>
      <c r="GW4" s="176">
        <f t="shared" si="21"/>
        <v>98.697810469685834</v>
      </c>
      <c r="GX4" s="176">
        <f t="shared" si="21"/>
        <v>93.993120095076691</v>
      </c>
      <c r="GY4" s="176">
        <f t="shared" si="21"/>
        <v>89.508266586290304</v>
      </c>
      <c r="GZ4" s="176">
        <f t="shared" si="21"/>
        <v>85.234022820819902</v>
      </c>
      <c r="HA4" s="176">
        <f t="shared" si="21"/>
        <v>81.170723080755906</v>
      </c>
      <c r="HB4" s="176">
        <f t="shared" si="21"/>
        <v>77.301130081629282</v>
      </c>
      <c r="HC4" s="176">
        <f t="shared" si="22"/>
        <v>73.62203384331022</v>
      </c>
      <c r="HD4" s="176">
        <f t="shared" si="22"/>
        <v>70.118041760862084</v>
      </c>
      <c r="HE4" s="176">
        <f t="shared" si="22"/>
        <v>66.780819867621048</v>
      </c>
      <c r="HF4" s="176">
        <f t="shared" si="22"/>
        <v>63.602430846563045</v>
      </c>
      <c r="HG4" s="176">
        <f t="shared" si="22"/>
        <v>60.57531515202615</v>
      </c>
      <c r="HH4" s="176">
        <f t="shared" si="22"/>
        <v>57.692273029932068</v>
      </c>
      <c r="HI4" s="176">
        <f t="shared" si="22"/>
        <v>54.946447393743313</v>
      </c>
      <c r="HJ4" s="176">
        <f t="shared" si="22"/>
        <v>52.331307515427881</v>
      </c>
      <c r="HK4" s="176">
        <f t="shared" si="22"/>
        <v>49.840633492641714</v>
      </c>
      <c r="HL4" s="176">
        <f t="shared" si="22"/>
        <v>47.468501455185304</v>
      </c>
      <c r="HM4" s="176">
        <f t="shared" si="22"/>
        <v>0</v>
      </c>
      <c r="HN4" s="176">
        <f t="shared" si="22"/>
        <v>0</v>
      </c>
      <c r="HO4" s="176">
        <f t="shared" si="22"/>
        <v>0</v>
      </c>
      <c r="HP4" s="176">
        <f t="shared" si="22"/>
        <v>0</v>
      </c>
      <c r="HQ4" s="176">
        <f t="shared" si="22"/>
        <v>0</v>
      </c>
      <c r="HR4" s="176">
        <f t="shared" si="22"/>
        <v>0</v>
      </c>
      <c r="HS4" s="176">
        <f t="shared" si="23"/>
        <v>0</v>
      </c>
      <c r="HT4" s="176">
        <f t="shared" si="23"/>
        <v>0</v>
      </c>
      <c r="HU4" s="176">
        <f t="shared" si="23"/>
        <v>0</v>
      </c>
      <c r="HV4" s="176">
        <f t="shared" si="23"/>
        <v>0</v>
      </c>
      <c r="HW4" s="176">
        <f t="shared" si="23"/>
        <v>0</v>
      </c>
      <c r="HX4" s="176">
        <f t="shared" si="23"/>
        <v>0</v>
      </c>
      <c r="HY4" s="176">
        <f t="shared" si="23"/>
        <v>0</v>
      </c>
      <c r="HZ4" s="176">
        <f t="shared" si="23"/>
        <v>0</v>
      </c>
      <c r="IA4" s="176">
        <f t="shared" si="23"/>
        <v>0</v>
      </c>
      <c r="IB4" s="176"/>
      <c r="IC4" s="176"/>
    </row>
    <row r="5" spans="1:237" s="144" customFormat="1">
      <c r="A5" s="188" t="s">
        <v>147</v>
      </c>
      <c r="B5" s="226">
        <f t="shared" ref="B5" si="24">SUM(O5:AW5)*VLOOKUP($A5,input,12,FALSE)</f>
        <v>0</v>
      </c>
      <c r="C5" s="329">
        <f t="shared" ref="C5" si="25">SUM(AY5:CG5)*VLOOKUP($A5,input,12,FALSE)</f>
        <v>1620229.8360759488</v>
      </c>
      <c r="D5" s="226">
        <f t="shared" ref="D5" si="26">SUM(B5:C5)</f>
        <v>1620229.8360759488</v>
      </c>
      <c r="E5" s="227">
        <f t="shared" ref="E5" si="27">IF(Years&gt;1,SUM(CI5:DR5)*VLOOKUP($A5,input,26,FALSE),0)</f>
        <v>0</v>
      </c>
      <c r="F5" s="228">
        <f t="shared" ref="F5" si="28">IF(Years&gt;1,SUM(DT5:FC5)*VLOOKUP($A5,input,26,FALSE),0)</f>
        <v>0</v>
      </c>
      <c r="G5" s="227">
        <f t="shared" ref="G5" si="29">IF(Years&gt;2,SUM(FE5:GO5)*VLOOKUP($A5,input,40,FALSE),0)</f>
        <v>0</v>
      </c>
      <c r="H5" s="228">
        <f t="shared" ref="H5" si="30">IF(Years&gt;2,SUM(GQ5:IA5)*VLOOKUP($A5,input,40,FALSE),0)</f>
        <v>0</v>
      </c>
      <c r="I5" s="227">
        <f t="shared" ref="I5" si="31">B5+E5+G5</f>
        <v>0</v>
      </c>
      <c r="J5" s="176">
        <f t="shared" ref="J5" si="32">C5+F5+H5</f>
        <v>1620229.8360759488</v>
      </c>
      <c r="K5" s="228">
        <f t="shared" ref="K5" si="33">SUM(I5:J5)</f>
        <v>1620229.8360759488</v>
      </c>
      <c r="L5" s="227">
        <f t="shared" ref="L5" si="34">(B5*VLOOKUP($A5,input,16,FALSE))+(E5*VLOOKUP($A5,input,30,FALSE))+(G5*VLOOKUP($A5,input,44,FALSE))</f>
        <v>0</v>
      </c>
      <c r="M5" s="176">
        <f t="shared" ref="M5" si="35">(C5*(VLOOKUP($A5,input,16,FALSE))+(F5*VLOOKUP($A5,input,30,FALSE))+(H5*VLOOKUP($A5,input,44,FALSE)))</f>
        <v>1296183.8688607591</v>
      </c>
      <c r="N5" s="228">
        <f t="shared" ref="N5" si="36">SUM(L5:M5)</f>
        <v>1296183.8688607591</v>
      </c>
      <c r="O5" s="176">
        <f t="shared" ref="O5:X33" si="37">IF(O$1&gt;VLOOKUP($A5,input,7,FALSE),0,IF(VLOOKUP($A5,input,2,FALSE)="R",(VLOOKUP($A5,input,5,FALSE)*VLOOKUP(O$1,CS_RATE,4,FALSE))/((1+Discount_Rate)^(O$1-1)),IF(VLOOKUP($A5,input,2,FALSE)="C",VLOOKUP($A5,input,5,FALSE)*VLOOKUP(O$1,CS_RATE,2,FALSE)/((1+Discount_Rate)^(O$1-1)),0)))</f>
        <v>0</v>
      </c>
      <c r="P5" s="176">
        <f t="shared" si="37"/>
        <v>0</v>
      </c>
      <c r="Q5" s="176">
        <f t="shared" si="37"/>
        <v>0</v>
      </c>
      <c r="R5" s="176">
        <f t="shared" si="37"/>
        <v>0</v>
      </c>
      <c r="S5" s="176">
        <f t="shared" si="37"/>
        <v>0</v>
      </c>
      <c r="T5" s="176">
        <f t="shared" si="37"/>
        <v>0</v>
      </c>
      <c r="U5" s="176">
        <f t="shared" si="37"/>
        <v>0</v>
      </c>
      <c r="V5" s="176">
        <f t="shared" si="37"/>
        <v>0</v>
      </c>
      <c r="W5" s="176">
        <f t="shared" si="37"/>
        <v>0</v>
      </c>
      <c r="X5" s="176">
        <f t="shared" si="37"/>
        <v>0</v>
      </c>
      <c r="Y5" s="176">
        <f t="shared" si="7"/>
        <v>0</v>
      </c>
      <c r="Z5" s="176">
        <f t="shared" si="7"/>
        <v>0</v>
      </c>
      <c r="AA5" s="176">
        <f t="shared" si="7"/>
        <v>0</v>
      </c>
      <c r="AB5" s="176">
        <f t="shared" si="7"/>
        <v>0</v>
      </c>
      <c r="AC5" s="176">
        <f t="shared" si="7"/>
        <v>0</v>
      </c>
      <c r="AD5" s="176">
        <f t="shared" si="7"/>
        <v>0</v>
      </c>
      <c r="AE5" s="176">
        <f t="shared" si="7"/>
        <v>0</v>
      </c>
      <c r="AF5" s="176">
        <f t="shared" si="7"/>
        <v>0</v>
      </c>
      <c r="AG5" s="176">
        <f t="shared" si="7"/>
        <v>0</v>
      </c>
      <c r="AH5" s="176">
        <f t="shared" si="7"/>
        <v>0</v>
      </c>
      <c r="AI5" s="176">
        <f t="shared" si="8"/>
        <v>0</v>
      </c>
      <c r="AJ5" s="176">
        <f t="shared" si="8"/>
        <v>0</v>
      </c>
      <c r="AK5" s="176">
        <f t="shared" si="8"/>
        <v>0</v>
      </c>
      <c r="AL5" s="176">
        <f t="shared" si="8"/>
        <v>0</v>
      </c>
      <c r="AM5" s="176">
        <f t="shared" si="8"/>
        <v>0</v>
      </c>
      <c r="AN5" s="176">
        <f t="shared" si="8"/>
        <v>0</v>
      </c>
      <c r="AO5" s="176">
        <f t="shared" si="8"/>
        <v>0</v>
      </c>
      <c r="AP5" s="176">
        <f t="shared" si="8"/>
        <v>0</v>
      </c>
      <c r="AQ5" s="176">
        <f t="shared" si="8"/>
        <v>0</v>
      </c>
      <c r="AR5" s="176">
        <f t="shared" si="8"/>
        <v>0</v>
      </c>
      <c r="AS5" s="176">
        <f t="shared" si="8"/>
        <v>0</v>
      </c>
      <c r="AT5" s="176">
        <f t="shared" si="8"/>
        <v>0</v>
      </c>
      <c r="AU5" s="176">
        <f t="shared" si="8"/>
        <v>0</v>
      </c>
      <c r="AV5" s="176">
        <f t="shared" si="8"/>
        <v>0</v>
      </c>
      <c r="AW5" s="176">
        <f t="shared" si="8"/>
        <v>0</v>
      </c>
      <c r="AX5" s="187"/>
      <c r="AY5" s="176">
        <f t="shared" ref="AY5:BH33" si="38">IF(AY$1&gt;VLOOKUP($A5,input,7,FALSE),0,IF(VLOOKUP($A5,input,2,FALSE)="R",(VLOOKUP($A5,input,6,FALSE)*VLOOKUP(AY$1,CS_RATE,5,FALSE))/((1+Discount_Rate)^(AY$1-1)),IF(VLOOKUP($A5,input,2,FALSE)="C",VLOOKUP($A5,input,6,FALSE)*VLOOKUP(AY$1,CS_RATE,3,FALSE)/((1+Discount_Rate)^(AY$1-1)),0)))</f>
        <v>81.645289272014438</v>
      </c>
      <c r="AZ5" s="176">
        <f t="shared" si="38"/>
        <v>77.768583001874248</v>
      </c>
      <c r="BA5" s="176">
        <f t="shared" si="38"/>
        <v>74.136615187957744</v>
      </c>
      <c r="BB5" s="176">
        <f t="shared" si="38"/>
        <v>70.664343866189284</v>
      </c>
      <c r="BC5" s="176">
        <f t="shared" si="38"/>
        <v>67.311747231386008</v>
      </c>
      <c r="BD5" s="176">
        <f t="shared" si="38"/>
        <v>64.105943629095847</v>
      </c>
      <c r="BE5" s="176">
        <f t="shared" si="38"/>
        <v>61.072678301684036</v>
      </c>
      <c r="BF5" s="176">
        <f t="shared" si="38"/>
        <v>58.161488677616504</v>
      </c>
      <c r="BG5" s="176">
        <f t="shared" si="38"/>
        <v>55.386330705328795</v>
      </c>
      <c r="BH5" s="176">
        <f t="shared" si="38"/>
        <v>52.741494784153751</v>
      </c>
      <c r="BI5" s="176">
        <f t="shared" si="10"/>
        <v>50.22718776267768</v>
      </c>
      <c r="BJ5" s="176">
        <f t="shared" si="10"/>
        <v>47.832743475925291</v>
      </c>
      <c r="BK5" s="176">
        <f t="shared" si="10"/>
        <v>45.556175637849407</v>
      </c>
      <c r="BL5" s="176">
        <f t="shared" si="10"/>
        <v>43.387959542632885</v>
      </c>
      <c r="BM5" s="176">
        <f t="shared" si="10"/>
        <v>41.322938260627389</v>
      </c>
      <c r="BN5" s="176">
        <f t="shared" si="10"/>
        <v>39.356200302845629</v>
      </c>
      <c r="BO5" s="176">
        <f t="shared" si="10"/>
        <v>37.483067939375296</v>
      </c>
      <c r="BP5" s="176">
        <f t="shared" si="10"/>
        <v>35.699086073770111</v>
      </c>
      <c r="BQ5" s="176">
        <f t="shared" si="10"/>
        <v>0</v>
      </c>
      <c r="BR5" s="176">
        <f t="shared" si="10"/>
        <v>0</v>
      </c>
      <c r="BS5" s="176">
        <f t="shared" si="11"/>
        <v>0</v>
      </c>
      <c r="BT5" s="176">
        <f t="shared" si="11"/>
        <v>0</v>
      </c>
      <c r="BU5" s="176">
        <f t="shared" si="11"/>
        <v>0</v>
      </c>
      <c r="BV5" s="176">
        <f t="shared" si="11"/>
        <v>0</v>
      </c>
      <c r="BW5" s="176">
        <f t="shared" si="11"/>
        <v>0</v>
      </c>
      <c r="BX5" s="176">
        <f t="shared" si="11"/>
        <v>0</v>
      </c>
      <c r="BY5" s="176">
        <f t="shared" si="11"/>
        <v>0</v>
      </c>
      <c r="BZ5" s="176">
        <f t="shared" si="11"/>
        <v>0</v>
      </c>
      <c r="CA5" s="176">
        <f t="shared" si="11"/>
        <v>0</v>
      </c>
      <c r="CB5" s="176">
        <f t="shared" si="11"/>
        <v>0</v>
      </c>
      <c r="CC5" s="176">
        <f t="shared" si="11"/>
        <v>0</v>
      </c>
      <c r="CD5" s="176">
        <f t="shared" si="11"/>
        <v>0</v>
      </c>
      <c r="CE5" s="176">
        <f t="shared" si="11"/>
        <v>0</v>
      </c>
      <c r="CF5" s="176">
        <f t="shared" si="11"/>
        <v>0</v>
      </c>
      <c r="CG5" s="176">
        <f t="shared" si="11"/>
        <v>0</v>
      </c>
      <c r="CI5" s="176">
        <v>0</v>
      </c>
      <c r="CJ5" s="176">
        <f t="shared" ref="CJ5:CS33" si="39">IF(CJ$1-1&gt;VLOOKUP($A5,input,7,FALSE),0,IF(VLOOKUP($A5,input,2,FALSE)="R",(VLOOKUP($A5,input,19,FALSE)*VLOOKUP(CJ$1,CS_RATE,4,FALSE))/((1+Discount_Rate)^(CJ$1-1)),IF(VLOOKUP($A5,input,2,FALSE)="C",VLOOKUP($A5,input,19,FALSE)*VLOOKUP(CJ$1,CS_RATE,2,FALSE)/((1+Discount_Rate)^(CJ$1-1)),0)))</f>
        <v>0</v>
      </c>
      <c r="CK5" s="176">
        <f t="shared" si="39"/>
        <v>0</v>
      </c>
      <c r="CL5" s="176">
        <f t="shared" si="39"/>
        <v>0</v>
      </c>
      <c r="CM5" s="176">
        <f t="shared" si="39"/>
        <v>0</v>
      </c>
      <c r="CN5" s="176">
        <f t="shared" si="39"/>
        <v>0</v>
      </c>
      <c r="CO5" s="176">
        <f t="shared" si="39"/>
        <v>0</v>
      </c>
      <c r="CP5" s="176">
        <f t="shared" si="39"/>
        <v>0</v>
      </c>
      <c r="CQ5" s="176">
        <f t="shared" si="39"/>
        <v>0</v>
      </c>
      <c r="CR5" s="176">
        <f t="shared" si="39"/>
        <v>0</v>
      </c>
      <c r="CS5" s="176">
        <f t="shared" si="39"/>
        <v>0</v>
      </c>
      <c r="CT5" s="176">
        <f t="shared" si="13"/>
        <v>0</v>
      </c>
      <c r="CU5" s="176">
        <f t="shared" si="13"/>
        <v>0</v>
      </c>
      <c r="CV5" s="176">
        <f t="shared" si="13"/>
        <v>0</v>
      </c>
      <c r="CW5" s="176">
        <f t="shared" si="13"/>
        <v>0</v>
      </c>
      <c r="CX5" s="176">
        <f t="shared" si="13"/>
        <v>0</v>
      </c>
      <c r="CY5" s="176">
        <f t="shared" si="13"/>
        <v>0</v>
      </c>
      <c r="CZ5" s="176">
        <f t="shared" si="13"/>
        <v>0</v>
      </c>
      <c r="DA5" s="176">
        <f t="shared" si="13"/>
        <v>0</v>
      </c>
      <c r="DB5" s="176">
        <f t="shared" si="13"/>
        <v>0</v>
      </c>
      <c r="DC5" s="176">
        <f t="shared" si="13"/>
        <v>0</v>
      </c>
      <c r="DD5" s="176">
        <f t="shared" si="14"/>
        <v>0</v>
      </c>
      <c r="DE5" s="176">
        <f t="shared" si="14"/>
        <v>0</v>
      </c>
      <c r="DF5" s="176">
        <f t="shared" si="14"/>
        <v>0</v>
      </c>
      <c r="DG5" s="176">
        <f t="shared" si="14"/>
        <v>0</v>
      </c>
      <c r="DH5" s="176">
        <f t="shared" si="14"/>
        <v>0</v>
      </c>
      <c r="DI5" s="176">
        <f t="shared" si="14"/>
        <v>0</v>
      </c>
      <c r="DJ5" s="176">
        <f t="shared" si="14"/>
        <v>0</v>
      </c>
      <c r="DK5" s="176">
        <f t="shared" si="14"/>
        <v>0</v>
      </c>
      <c r="DL5" s="176">
        <f t="shared" si="14"/>
        <v>0</v>
      </c>
      <c r="DM5" s="176">
        <f t="shared" si="14"/>
        <v>0</v>
      </c>
      <c r="DN5" s="176">
        <f t="shared" si="14"/>
        <v>0</v>
      </c>
      <c r="DO5" s="176">
        <f t="shared" si="14"/>
        <v>0</v>
      </c>
      <c r="DP5" s="176">
        <f t="shared" si="14"/>
        <v>0</v>
      </c>
      <c r="DQ5" s="176">
        <f t="shared" si="14"/>
        <v>0</v>
      </c>
      <c r="DR5" s="176">
        <f t="shared" si="14"/>
        <v>0</v>
      </c>
      <c r="DS5" s="187"/>
      <c r="DT5" s="176">
        <v>0</v>
      </c>
      <c r="DU5" s="176">
        <f t="shared" ref="DU5:ED33" si="40">IF(DU$1-1&gt;VLOOKUP($A5,input,7,FALSE),0,IF(VLOOKUP($A5,input,2,FALSE)="R",(VLOOKUP($A5,input,20,FALSE)*VLOOKUP(DU$1,CS_RATE,5,FALSE))/((1+Discount_Rate)^(DU$1-1)),IF(VLOOKUP($A5,input,2,FALSE)="C",VLOOKUP($A5,input,20,FALSE)*VLOOKUP(DU$1,CS_RATE,3,FALSE)/((1+Discount_Rate)^(DU$1-1)),0)))</f>
        <v>77.768583001874248</v>
      </c>
      <c r="DV5" s="176">
        <f t="shared" si="40"/>
        <v>74.136615187957744</v>
      </c>
      <c r="DW5" s="176">
        <f t="shared" si="40"/>
        <v>70.664343866189284</v>
      </c>
      <c r="DX5" s="176">
        <f t="shared" si="40"/>
        <v>67.311747231386008</v>
      </c>
      <c r="DY5" s="176">
        <f t="shared" si="40"/>
        <v>64.105943629095847</v>
      </c>
      <c r="DZ5" s="176">
        <f t="shared" si="40"/>
        <v>61.072678301684036</v>
      </c>
      <c r="EA5" s="176">
        <f t="shared" si="40"/>
        <v>58.161488677616504</v>
      </c>
      <c r="EB5" s="176">
        <f t="shared" si="40"/>
        <v>55.386330705328795</v>
      </c>
      <c r="EC5" s="176">
        <f t="shared" si="40"/>
        <v>52.741494784153751</v>
      </c>
      <c r="ED5" s="176">
        <f t="shared" si="40"/>
        <v>50.22718776267768</v>
      </c>
      <c r="EE5" s="176">
        <f t="shared" si="16"/>
        <v>47.832743475925291</v>
      </c>
      <c r="EF5" s="176">
        <f t="shared" si="16"/>
        <v>45.556175637849407</v>
      </c>
      <c r="EG5" s="176">
        <f t="shared" si="16"/>
        <v>43.387959542632885</v>
      </c>
      <c r="EH5" s="176">
        <f t="shared" si="16"/>
        <v>41.322938260627389</v>
      </c>
      <c r="EI5" s="176">
        <f t="shared" si="16"/>
        <v>39.356200302845629</v>
      </c>
      <c r="EJ5" s="176">
        <f t="shared" si="16"/>
        <v>37.483067939375296</v>
      </c>
      <c r="EK5" s="176">
        <f t="shared" si="16"/>
        <v>35.699086073770111</v>
      </c>
      <c r="EL5" s="176">
        <f t="shared" si="16"/>
        <v>34.000011646957184</v>
      </c>
      <c r="EM5" s="176">
        <f t="shared" si="16"/>
        <v>0</v>
      </c>
      <c r="EN5" s="176">
        <f t="shared" si="16"/>
        <v>0</v>
      </c>
      <c r="EO5" s="176">
        <f t="shared" si="17"/>
        <v>0</v>
      </c>
      <c r="EP5" s="176">
        <f t="shared" si="17"/>
        <v>0</v>
      </c>
      <c r="EQ5" s="176">
        <f t="shared" si="17"/>
        <v>0</v>
      </c>
      <c r="ER5" s="176">
        <f t="shared" si="17"/>
        <v>0</v>
      </c>
      <c r="ES5" s="176">
        <f t="shared" si="17"/>
        <v>0</v>
      </c>
      <c r="ET5" s="176">
        <f t="shared" si="17"/>
        <v>0</v>
      </c>
      <c r="EU5" s="176">
        <f t="shared" si="17"/>
        <v>0</v>
      </c>
      <c r="EV5" s="176">
        <f t="shared" si="17"/>
        <v>0</v>
      </c>
      <c r="EW5" s="176">
        <f t="shared" si="17"/>
        <v>0</v>
      </c>
      <c r="EX5" s="176">
        <f t="shared" si="17"/>
        <v>0</v>
      </c>
      <c r="EY5" s="176">
        <f t="shared" si="17"/>
        <v>0</v>
      </c>
      <c r="EZ5" s="176">
        <f t="shared" si="17"/>
        <v>0</v>
      </c>
      <c r="FA5" s="176">
        <f t="shared" si="17"/>
        <v>0</v>
      </c>
      <c r="FB5" s="176">
        <f t="shared" si="17"/>
        <v>0</v>
      </c>
      <c r="FC5" s="176">
        <f t="shared" si="17"/>
        <v>0</v>
      </c>
      <c r="FE5" s="176">
        <v>0</v>
      </c>
      <c r="FF5" s="176">
        <v>0</v>
      </c>
      <c r="FG5" s="176">
        <f t="shared" ref="FG5:FP33" si="41">IF(FG$1-2&gt;VLOOKUP($A5,input,7,FALSE),0,IF(VLOOKUP($A5,input,2,FALSE)="R",(VLOOKUP($A5,input,33,FALSE)*VLOOKUP(FG$1,CS_RATE,4,FALSE))/((1+Discount_Rate)^(FG$1-1)),IF(VLOOKUP($A5,input,2,FALSE)="C",VLOOKUP($A5,input,33,FALSE)*VLOOKUP(FG$1,CS_RATE,2,FALSE)/((1+Discount_Rate)^(FG$1-1)),0)))</f>
        <v>0</v>
      </c>
      <c r="FH5" s="176">
        <f t="shared" si="41"/>
        <v>0</v>
      </c>
      <c r="FI5" s="176">
        <f t="shared" si="41"/>
        <v>0</v>
      </c>
      <c r="FJ5" s="176">
        <f t="shared" si="41"/>
        <v>0</v>
      </c>
      <c r="FK5" s="176">
        <f t="shared" si="41"/>
        <v>0</v>
      </c>
      <c r="FL5" s="176">
        <f t="shared" si="41"/>
        <v>0</v>
      </c>
      <c r="FM5" s="176">
        <f t="shared" si="41"/>
        <v>0</v>
      </c>
      <c r="FN5" s="176">
        <f t="shared" si="41"/>
        <v>0</v>
      </c>
      <c r="FO5" s="176">
        <f t="shared" si="41"/>
        <v>0</v>
      </c>
      <c r="FP5" s="176">
        <f t="shared" si="41"/>
        <v>0</v>
      </c>
      <c r="FQ5" s="176">
        <f t="shared" si="19"/>
        <v>0</v>
      </c>
      <c r="FR5" s="176">
        <f t="shared" si="19"/>
        <v>0</v>
      </c>
      <c r="FS5" s="176">
        <f t="shared" si="19"/>
        <v>0</v>
      </c>
      <c r="FT5" s="176">
        <f t="shared" si="19"/>
        <v>0</v>
      </c>
      <c r="FU5" s="176">
        <f t="shared" si="19"/>
        <v>0</v>
      </c>
      <c r="FV5" s="176">
        <f t="shared" si="19"/>
        <v>0</v>
      </c>
      <c r="FW5" s="176">
        <f t="shared" si="19"/>
        <v>0</v>
      </c>
      <c r="FX5" s="176">
        <f t="shared" si="19"/>
        <v>0</v>
      </c>
      <c r="FY5" s="176">
        <f t="shared" si="19"/>
        <v>0</v>
      </c>
      <c r="FZ5" s="176">
        <f t="shared" si="19"/>
        <v>0</v>
      </c>
      <c r="GA5" s="176">
        <f t="shared" si="20"/>
        <v>0</v>
      </c>
      <c r="GB5" s="176">
        <f t="shared" si="20"/>
        <v>0</v>
      </c>
      <c r="GC5" s="176">
        <f t="shared" si="20"/>
        <v>0</v>
      </c>
      <c r="GD5" s="176">
        <f t="shared" si="20"/>
        <v>0</v>
      </c>
      <c r="GE5" s="176">
        <f t="shared" si="20"/>
        <v>0</v>
      </c>
      <c r="GF5" s="176">
        <f t="shared" si="20"/>
        <v>0</v>
      </c>
      <c r="GG5" s="176">
        <f t="shared" si="20"/>
        <v>0</v>
      </c>
      <c r="GH5" s="176">
        <f t="shared" si="20"/>
        <v>0</v>
      </c>
      <c r="GI5" s="176">
        <f t="shared" si="20"/>
        <v>0</v>
      </c>
      <c r="GJ5" s="176">
        <f t="shared" si="20"/>
        <v>0</v>
      </c>
      <c r="GK5" s="176">
        <f t="shared" si="20"/>
        <v>0</v>
      </c>
      <c r="GL5" s="176">
        <f t="shared" si="20"/>
        <v>0</v>
      </c>
      <c r="GM5" s="176">
        <f t="shared" si="20"/>
        <v>0</v>
      </c>
      <c r="GN5" s="176">
        <f t="shared" si="20"/>
        <v>0</v>
      </c>
      <c r="GO5" s="176">
        <f t="shared" si="20"/>
        <v>0</v>
      </c>
      <c r="GP5" s="187"/>
      <c r="GQ5" s="176">
        <v>0</v>
      </c>
      <c r="GR5" s="176">
        <v>0</v>
      </c>
      <c r="GS5" s="176">
        <f t="shared" ref="GS5:HB33" si="42">IF(GS$1-2&gt;VLOOKUP($A5,input,7,FALSE),0,IF(VLOOKUP($A5,input,2,FALSE)="R",(VLOOKUP($A5,input,34,FALSE)*VLOOKUP(GS$1,CS_RATE,5,FALSE))/((1+Discount_Rate)^(GS$1-1)),IF(VLOOKUP($A5,input,2,FALSE)="C",VLOOKUP($A5,input,34,FALSE)*VLOOKUP(GS$1,CS_RATE,3,FALSE)/((1+Discount_Rate)^(GS$1-1)),0)))</f>
        <v>74.136615187957744</v>
      </c>
      <c r="GT5" s="176">
        <f t="shared" si="42"/>
        <v>70.664343866189284</v>
      </c>
      <c r="GU5" s="176">
        <f t="shared" si="42"/>
        <v>67.311747231386008</v>
      </c>
      <c r="GV5" s="176">
        <f t="shared" si="42"/>
        <v>64.105943629095847</v>
      </c>
      <c r="GW5" s="176">
        <f t="shared" si="42"/>
        <v>61.072678301684036</v>
      </c>
      <c r="GX5" s="176">
        <f t="shared" si="42"/>
        <v>58.161488677616504</v>
      </c>
      <c r="GY5" s="176">
        <f t="shared" si="42"/>
        <v>55.386330705328795</v>
      </c>
      <c r="GZ5" s="176">
        <f t="shared" si="42"/>
        <v>52.741494784153751</v>
      </c>
      <c r="HA5" s="176">
        <f t="shared" si="42"/>
        <v>50.22718776267768</v>
      </c>
      <c r="HB5" s="176">
        <f t="shared" si="42"/>
        <v>47.832743475925291</v>
      </c>
      <c r="HC5" s="176">
        <f t="shared" si="22"/>
        <v>45.556175637849407</v>
      </c>
      <c r="HD5" s="176">
        <f t="shared" si="22"/>
        <v>43.387959542632885</v>
      </c>
      <c r="HE5" s="176">
        <f t="shared" si="22"/>
        <v>41.322938260627389</v>
      </c>
      <c r="HF5" s="176">
        <f t="shared" si="22"/>
        <v>39.356200302845629</v>
      </c>
      <c r="HG5" s="176">
        <f t="shared" si="22"/>
        <v>37.483067939375296</v>
      </c>
      <c r="HH5" s="176">
        <f t="shared" si="22"/>
        <v>35.699086073770111</v>
      </c>
      <c r="HI5" s="176">
        <f t="shared" si="22"/>
        <v>34.000011646957184</v>
      </c>
      <c r="HJ5" s="176">
        <f t="shared" si="22"/>
        <v>32.381803545458126</v>
      </c>
      <c r="HK5" s="176">
        <f t="shared" si="22"/>
        <v>0</v>
      </c>
      <c r="HL5" s="176">
        <f t="shared" si="22"/>
        <v>0</v>
      </c>
      <c r="HM5" s="176">
        <f t="shared" si="23"/>
        <v>0</v>
      </c>
      <c r="HN5" s="176">
        <f t="shared" si="23"/>
        <v>0</v>
      </c>
      <c r="HO5" s="176">
        <f t="shared" si="23"/>
        <v>0</v>
      </c>
      <c r="HP5" s="176">
        <f t="shared" si="23"/>
        <v>0</v>
      </c>
      <c r="HQ5" s="176">
        <f t="shared" si="23"/>
        <v>0</v>
      </c>
      <c r="HR5" s="176">
        <f t="shared" si="23"/>
        <v>0</v>
      </c>
      <c r="HS5" s="176">
        <f t="shared" si="23"/>
        <v>0</v>
      </c>
      <c r="HT5" s="176">
        <f t="shared" si="23"/>
        <v>0</v>
      </c>
      <c r="HU5" s="176">
        <f t="shared" si="23"/>
        <v>0</v>
      </c>
      <c r="HV5" s="176">
        <f t="shared" si="23"/>
        <v>0</v>
      </c>
      <c r="HW5" s="176">
        <f t="shared" si="23"/>
        <v>0</v>
      </c>
      <c r="HX5" s="176">
        <f t="shared" si="23"/>
        <v>0</v>
      </c>
      <c r="HY5" s="176">
        <f t="shared" si="23"/>
        <v>0</v>
      </c>
      <c r="HZ5" s="176">
        <f t="shared" si="23"/>
        <v>0</v>
      </c>
      <c r="IA5" s="176">
        <f t="shared" si="23"/>
        <v>0</v>
      </c>
      <c r="IB5" s="176"/>
      <c r="IC5" s="176"/>
    </row>
    <row r="6" spans="1:237" s="144" customFormat="1">
      <c r="A6" s="170" t="s">
        <v>243</v>
      </c>
      <c r="B6" s="226">
        <f t="shared" ref="B6" si="43">SUM(O6:AW6)*VLOOKUP($A6,input,12,FALSE)</f>
        <v>0</v>
      </c>
      <c r="C6" s="329">
        <f t="shared" ref="C6" si="44">SUM(AY6:CG6)*VLOOKUP($A6,input,12,FALSE)</f>
        <v>106409.14660721844</v>
      </c>
      <c r="D6" s="226">
        <f t="shared" ref="D6" si="45">SUM(B6:C6)</f>
        <v>106409.14660721844</v>
      </c>
      <c r="E6" s="227">
        <f t="shared" ref="E6" si="46">IF(Years&gt;1,SUM(CI6:DR6)*VLOOKUP($A6,input,26,FALSE),0)</f>
        <v>0</v>
      </c>
      <c r="F6" s="228">
        <f t="shared" ref="F6" si="47">IF(Years&gt;1,SUM(DT6:FC6)*VLOOKUP($A6,input,26,FALSE),0)</f>
        <v>0</v>
      </c>
      <c r="G6" s="227">
        <f t="shared" ref="G6" si="48">IF(Years&gt;2,SUM(FE6:GO6)*VLOOKUP($A6,input,40,FALSE),0)</f>
        <v>0</v>
      </c>
      <c r="H6" s="228">
        <f t="shared" ref="H6" si="49">IF(Years&gt;2,SUM(GQ6:IA6)*VLOOKUP($A6,input,40,FALSE),0)</f>
        <v>0</v>
      </c>
      <c r="I6" s="227">
        <f t="shared" ref="I6" si="50">B6+E6+G6</f>
        <v>0</v>
      </c>
      <c r="J6" s="176">
        <f t="shared" ref="J6" si="51">C6+F6+H6</f>
        <v>106409.14660721844</v>
      </c>
      <c r="K6" s="228">
        <f t="shared" ref="K6" si="52">SUM(I6:J6)</f>
        <v>106409.14660721844</v>
      </c>
      <c r="L6" s="227">
        <f t="shared" ref="L6" si="53">(B6*VLOOKUP($A6,input,16,FALSE))+(E6*VLOOKUP($A6,input,30,FALSE))+(G6*VLOOKUP($A6,input,44,FALSE))</f>
        <v>0</v>
      </c>
      <c r="M6" s="176">
        <f t="shared" ref="M6" si="54">(C6*(VLOOKUP($A6,input,16,FALSE))+(F6*VLOOKUP($A6,input,30,FALSE))+(H6*VLOOKUP($A6,input,44,FALSE)))</f>
        <v>85127.317285774756</v>
      </c>
      <c r="N6" s="228">
        <f t="shared" ref="N6" si="55">SUM(L6:M6)</f>
        <v>85127.317285774756</v>
      </c>
      <c r="O6" s="176">
        <f t="shared" si="37"/>
        <v>0</v>
      </c>
      <c r="P6" s="176">
        <f t="shared" si="37"/>
        <v>0</v>
      </c>
      <c r="Q6" s="176">
        <f t="shared" si="37"/>
        <v>0</v>
      </c>
      <c r="R6" s="176">
        <f t="shared" si="37"/>
        <v>0</v>
      </c>
      <c r="S6" s="176">
        <f t="shared" si="37"/>
        <v>0</v>
      </c>
      <c r="T6" s="176">
        <f t="shared" si="37"/>
        <v>0</v>
      </c>
      <c r="U6" s="176">
        <f t="shared" si="37"/>
        <v>0</v>
      </c>
      <c r="V6" s="176">
        <f t="shared" si="37"/>
        <v>0</v>
      </c>
      <c r="W6" s="176">
        <f t="shared" si="37"/>
        <v>0</v>
      </c>
      <c r="X6" s="176">
        <f t="shared" si="37"/>
        <v>0</v>
      </c>
      <c r="Y6" s="176">
        <f t="shared" si="7"/>
        <v>0</v>
      </c>
      <c r="Z6" s="176">
        <f t="shared" si="7"/>
        <v>0</v>
      </c>
      <c r="AA6" s="176">
        <f t="shared" si="7"/>
        <v>0</v>
      </c>
      <c r="AB6" s="176">
        <f t="shared" si="7"/>
        <v>0</v>
      </c>
      <c r="AC6" s="176">
        <f t="shared" si="7"/>
        <v>0</v>
      </c>
      <c r="AD6" s="176">
        <f t="shared" si="7"/>
        <v>0</v>
      </c>
      <c r="AE6" s="176">
        <f t="shared" si="7"/>
        <v>0</v>
      </c>
      <c r="AF6" s="176">
        <f t="shared" si="7"/>
        <v>0</v>
      </c>
      <c r="AG6" s="176">
        <f t="shared" si="7"/>
        <v>0</v>
      </c>
      <c r="AH6" s="176">
        <f t="shared" si="7"/>
        <v>0</v>
      </c>
      <c r="AI6" s="176">
        <f t="shared" si="8"/>
        <v>0</v>
      </c>
      <c r="AJ6" s="176">
        <f t="shared" si="8"/>
        <v>0</v>
      </c>
      <c r="AK6" s="176">
        <f t="shared" si="8"/>
        <v>0</v>
      </c>
      <c r="AL6" s="176">
        <f t="shared" si="8"/>
        <v>0</v>
      </c>
      <c r="AM6" s="176">
        <f t="shared" si="8"/>
        <v>0</v>
      </c>
      <c r="AN6" s="176">
        <f t="shared" si="8"/>
        <v>0</v>
      </c>
      <c r="AO6" s="176">
        <f t="shared" si="8"/>
        <v>0</v>
      </c>
      <c r="AP6" s="176">
        <f t="shared" si="8"/>
        <v>0</v>
      </c>
      <c r="AQ6" s="176">
        <f t="shared" si="8"/>
        <v>0</v>
      </c>
      <c r="AR6" s="176">
        <f t="shared" si="8"/>
        <v>0</v>
      </c>
      <c r="AS6" s="176">
        <f t="shared" si="8"/>
        <v>0</v>
      </c>
      <c r="AT6" s="176">
        <f t="shared" si="8"/>
        <v>0</v>
      </c>
      <c r="AU6" s="176">
        <f t="shared" si="8"/>
        <v>0</v>
      </c>
      <c r="AV6" s="176">
        <f t="shared" si="8"/>
        <v>0</v>
      </c>
      <c r="AW6" s="176">
        <f t="shared" si="8"/>
        <v>0</v>
      </c>
      <c r="AX6" s="187"/>
      <c r="AY6" s="176">
        <f t="shared" si="38"/>
        <v>81.645289272014438</v>
      </c>
      <c r="AZ6" s="176">
        <f t="shared" si="38"/>
        <v>77.768583001874248</v>
      </c>
      <c r="BA6" s="176">
        <f t="shared" si="38"/>
        <v>74.136615187957744</v>
      </c>
      <c r="BB6" s="176">
        <f t="shared" si="38"/>
        <v>70.664343866189284</v>
      </c>
      <c r="BC6" s="176">
        <f t="shared" si="38"/>
        <v>67.311747231386008</v>
      </c>
      <c r="BD6" s="176">
        <f t="shared" si="38"/>
        <v>64.105943629095847</v>
      </c>
      <c r="BE6" s="176">
        <f t="shared" si="38"/>
        <v>61.072678301684036</v>
      </c>
      <c r="BF6" s="176">
        <f t="shared" si="38"/>
        <v>58.161488677616504</v>
      </c>
      <c r="BG6" s="176">
        <f t="shared" si="38"/>
        <v>55.386330705328795</v>
      </c>
      <c r="BH6" s="176">
        <f t="shared" si="38"/>
        <v>52.741494784153751</v>
      </c>
      <c r="BI6" s="176">
        <f t="shared" si="10"/>
        <v>50.22718776267768</v>
      </c>
      <c r="BJ6" s="176">
        <f t="shared" si="10"/>
        <v>47.832743475925291</v>
      </c>
      <c r="BK6" s="176">
        <f t="shared" si="10"/>
        <v>45.556175637849407</v>
      </c>
      <c r="BL6" s="176">
        <f t="shared" si="10"/>
        <v>43.387959542632885</v>
      </c>
      <c r="BM6" s="176">
        <f t="shared" si="10"/>
        <v>41.322938260627389</v>
      </c>
      <c r="BN6" s="176">
        <f t="shared" si="10"/>
        <v>39.356200302845629</v>
      </c>
      <c r="BO6" s="176">
        <f t="shared" si="10"/>
        <v>37.483067939375296</v>
      </c>
      <c r="BP6" s="176">
        <f t="shared" si="10"/>
        <v>35.699086073770111</v>
      </c>
      <c r="BQ6" s="176">
        <f t="shared" si="10"/>
        <v>0</v>
      </c>
      <c r="BR6" s="176">
        <f t="shared" si="10"/>
        <v>0</v>
      </c>
      <c r="BS6" s="176">
        <f t="shared" si="11"/>
        <v>0</v>
      </c>
      <c r="BT6" s="176">
        <f t="shared" si="11"/>
        <v>0</v>
      </c>
      <c r="BU6" s="176">
        <f t="shared" si="11"/>
        <v>0</v>
      </c>
      <c r="BV6" s="176">
        <f t="shared" si="11"/>
        <v>0</v>
      </c>
      <c r="BW6" s="176">
        <f t="shared" si="11"/>
        <v>0</v>
      </c>
      <c r="BX6" s="176">
        <f t="shared" si="11"/>
        <v>0</v>
      </c>
      <c r="BY6" s="176">
        <f t="shared" si="11"/>
        <v>0</v>
      </c>
      <c r="BZ6" s="176">
        <f t="shared" si="11"/>
        <v>0</v>
      </c>
      <c r="CA6" s="176">
        <f t="shared" si="11"/>
        <v>0</v>
      </c>
      <c r="CB6" s="176">
        <f t="shared" si="11"/>
        <v>0</v>
      </c>
      <c r="CC6" s="176">
        <f t="shared" si="11"/>
        <v>0</v>
      </c>
      <c r="CD6" s="176">
        <f t="shared" si="11"/>
        <v>0</v>
      </c>
      <c r="CE6" s="176">
        <f t="shared" si="11"/>
        <v>0</v>
      </c>
      <c r="CF6" s="176">
        <f t="shared" si="11"/>
        <v>0</v>
      </c>
      <c r="CG6" s="176">
        <f t="shared" si="11"/>
        <v>0</v>
      </c>
      <c r="CI6" s="176">
        <v>0</v>
      </c>
      <c r="CJ6" s="176">
        <f t="shared" si="39"/>
        <v>0</v>
      </c>
      <c r="CK6" s="176">
        <f t="shared" si="39"/>
        <v>0</v>
      </c>
      <c r="CL6" s="176">
        <f t="shared" si="39"/>
        <v>0</v>
      </c>
      <c r="CM6" s="176">
        <f t="shared" si="39"/>
        <v>0</v>
      </c>
      <c r="CN6" s="176">
        <f t="shared" si="39"/>
        <v>0</v>
      </c>
      <c r="CO6" s="176">
        <f t="shared" si="39"/>
        <v>0</v>
      </c>
      <c r="CP6" s="176">
        <f t="shared" si="39"/>
        <v>0</v>
      </c>
      <c r="CQ6" s="176">
        <f t="shared" si="39"/>
        <v>0</v>
      </c>
      <c r="CR6" s="176">
        <f t="shared" si="39"/>
        <v>0</v>
      </c>
      <c r="CS6" s="176">
        <f t="shared" si="39"/>
        <v>0</v>
      </c>
      <c r="CT6" s="176">
        <f t="shared" si="13"/>
        <v>0</v>
      </c>
      <c r="CU6" s="176">
        <f t="shared" si="13"/>
        <v>0</v>
      </c>
      <c r="CV6" s="176">
        <f t="shared" si="13"/>
        <v>0</v>
      </c>
      <c r="CW6" s="176">
        <f t="shared" si="13"/>
        <v>0</v>
      </c>
      <c r="CX6" s="176">
        <f t="shared" si="13"/>
        <v>0</v>
      </c>
      <c r="CY6" s="176">
        <f t="shared" si="13"/>
        <v>0</v>
      </c>
      <c r="CZ6" s="176">
        <f t="shared" si="13"/>
        <v>0</v>
      </c>
      <c r="DA6" s="176">
        <f t="shared" si="13"/>
        <v>0</v>
      </c>
      <c r="DB6" s="176">
        <f t="shared" si="13"/>
        <v>0</v>
      </c>
      <c r="DC6" s="176">
        <f t="shared" si="13"/>
        <v>0</v>
      </c>
      <c r="DD6" s="176">
        <f t="shared" si="14"/>
        <v>0</v>
      </c>
      <c r="DE6" s="176">
        <f t="shared" si="14"/>
        <v>0</v>
      </c>
      <c r="DF6" s="176">
        <f t="shared" si="14"/>
        <v>0</v>
      </c>
      <c r="DG6" s="176">
        <f t="shared" si="14"/>
        <v>0</v>
      </c>
      <c r="DH6" s="176">
        <f t="shared" si="14"/>
        <v>0</v>
      </c>
      <c r="DI6" s="176">
        <f t="shared" si="14"/>
        <v>0</v>
      </c>
      <c r="DJ6" s="176">
        <f t="shared" si="14"/>
        <v>0</v>
      </c>
      <c r="DK6" s="176">
        <f t="shared" si="14"/>
        <v>0</v>
      </c>
      <c r="DL6" s="176">
        <f t="shared" si="14"/>
        <v>0</v>
      </c>
      <c r="DM6" s="176">
        <f t="shared" si="14"/>
        <v>0</v>
      </c>
      <c r="DN6" s="176">
        <f t="shared" si="14"/>
        <v>0</v>
      </c>
      <c r="DO6" s="176">
        <f t="shared" si="14"/>
        <v>0</v>
      </c>
      <c r="DP6" s="176">
        <f t="shared" si="14"/>
        <v>0</v>
      </c>
      <c r="DQ6" s="176">
        <f t="shared" si="14"/>
        <v>0</v>
      </c>
      <c r="DR6" s="176">
        <f t="shared" si="14"/>
        <v>0</v>
      </c>
      <c r="DS6" s="187"/>
      <c r="DT6" s="176">
        <v>0</v>
      </c>
      <c r="DU6" s="176">
        <f t="shared" si="40"/>
        <v>77.768583001874248</v>
      </c>
      <c r="DV6" s="176">
        <f t="shared" si="40"/>
        <v>74.136615187957744</v>
      </c>
      <c r="DW6" s="176">
        <f t="shared" si="40"/>
        <v>70.664343866189284</v>
      </c>
      <c r="DX6" s="176">
        <f t="shared" si="40"/>
        <v>67.311747231386008</v>
      </c>
      <c r="DY6" s="176">
        <f t="shared" si="40"/>
        <v>64.105943629095847</v>
      </c>
      <c r="DZ6" s="176">
        <f t="shared" si="40"/>
        <v>61.072678301684036</v>
      </c>
      <c r="EA6" s="176">
        <f t="shared" si="40"/>
        <v>58.161488677616504</v>
      </c>
      <c r="EB6" s="176">
        <f t="shared" si="40"/>
        <v>55.386330705328795</v>
      </c>
      <c r="EC6" s="176">
        <f t="shared" si="40"/>
        <v>52.741494784153751</v>
      </c>
      <c r="ED6" s="176">
        <f t="shared" si="40"/>
        <v>50.22718776267768</v>
      </c>
      <c r="EE6" s="176">
        <f t="shared" si="16"/>
        <v>47.832743475925291</v>
      </c>
      <c r="EF6" s="176">
        <f t="shared" si="16"/>
        <v>45.556175637849407</v>
      </c>
      <c r="EG6" s="176">
        <f t="shared" si="16"/>
        <v>43.387959542632885</v>
      </c>
      <c r="EH6" s="176">
        <f t="shared" si="16"/>
        <v>41.322938260627389</v>
      </c>
      <c r="EI6" s="176">
        <f t="shared" si="16"/>
        <v>39.356200302845629</v>
      </c>
      <c r="EJ6" s="176">
        <f t="shared" si="16"/>
        <v>37.483067939375296</v>
      </c>
      <c r="EK6" s="176">
        <f t="shared" si="16"/>
        <v>35.699086073770111</v>
      </c>
      <c r="EL6" s="176">
        <f t="shared" si="16"/>
        <v>34.000011646957184</v>
      </c>
      <c r="EM6" s="176">
        <f t="shared" si="16"/>
        <v>0</v>
      </c>
      <c r="EN6" s="176">
        <f t="shared" si="16"/>
        <v>0</v>
      </c>
      <c r="EO6" s="176">
        <f t="shared" si="17"/>
        <v>0</v>
      </c>
      <c r="EP6" s="176">
        <f t="shared" si="17"/>
        <v>0</v>
      </c>
      <c r="EQ6" s="176">
        <f t="shared" si="17"/>
        <v>0</v>
      </c>
      <c r="ER6" s="176">
        <f t="shared" si="17"/>
        <v>0</v>
      </c>
      <c r="ES6" s="176">
        <f t="shared" si="17"/>
        <v>0</v>
      </c>
      <c r="ET6" s="176">
        <f t="shared" si="17"/>
        <v>0</v>
      </c>
      <c r="EU6" s="176">
        <f t="shared" si="17"/>
        <v>0</v>
      </c>
      <c r="EV6" s="176">
        <f t="shared" si="17"/>
        <v>0</v>
      </c>
      <c r="EW6" s="176">
        <f t="shared" si="17"/>
        <v>0</v>
      </c>
      <c r="EX6" s="176">
        <f t="shared" si="17"/>
        <v>0</v>
      </c>
      <c r="EY6" s="176">
        <f t="shared" si="17"/>
        <v>0</v>
      </c>
      <c r="EZ6" s="176">
        <f t="shared" si="17"/>
        <v>0</v>
      </c>
      <c r="FA6" s="176">
        <f t="shared" si="17"/>
        <v>0</v>
      </c>
      <c r="FB6" s="176">
        <f t="shared" si="17"/>
        <v>0</v>
      </c>
      <c r="FC6" s="176">
        <f t="shared" si="17"/>
        <v>0</v>
      </c>
      <c r="FE6" s="176">
        <v>0</v>
      </c>
      <c r="FF6" s="176">
        <v>0</v>
      </c>
      <c r="FG6" s="176">
        <f t="shared" si="41"/>
        <v>0</v>
      </c>
      <c r="FH6" s="176">
        <f t="shared" si="41"/>
        <v>0</v>
      </c>
      <c r="FI6" s="176">
        <f t="shared" si="41"/>
        <v>0</v>
      </c>
      <c r="FJ6" s="176">
        <f t="shared" si="41"/>
        <v>0</v>
      </c>
      <c r="FK6" s="176">
        <f t="shared" si="41"/>
        <v>0</v>
      </c>
      <c r="FL6" s="176">
        <f t="shared" si="41"/>
        <v>0</v>
      </c>
      <c r="FM6" s="176">
        <f t="shared" si="41"/>
        <v>0</v>
      </c>
      <c r="FN6" s="176">
        <f t="shared" si="41"/>
        <v>0</v>
      </c>
      <c r="FO6" s="176">
        <f t="shared" si="41"/>
        <v>0</v>
      </c>
      <c r="FP6" s="176">
        <f t="shared" si="41"/>
        <v>0</v>
      </c>
      <c r="FQ6" s="176">
        <f t="shared" si="19"/>
        <v>0</v>
      </c>
      <c r="FR6" s="176">
        <f t="shared" si="19"/>
        <v>0</v>
      </c>
      <c r="FS6" s="176">
        <f t="shared" si="19"/>
        <v>0</v>
      </c>
      <c r="FT6" s="176">
        <f t="shared" si="19"/>
        <v>0</v>
      </c>
      <c r="FU6" s="176">
        <f t="shared" si="19"/>
        <v>0</v>
      </c>
      <c r="FV6" s="176">
        <f t="shared" si="19"/>
        <v>0</v>
      </c>
      <c r="FW6" s="176">
        <f t="shared" si="19"/>
        <v>0</v>
      </c>
      <c r="FX6" s="176">
        <f t="shared" si="19"/>
        <v>0</v>
      </c>
      <c r="FY6" s="176">
        <f t="shared" si="19"/>
        <v>0</v>
      </c>
      <c r="FZ6" s="176">
        <f t="shared" si="19"/>
        <v>0</v>
      </c>
      <c r="GA6" s="176">
        <f t="shared" si="20"/>
        <v>0</v>
      </c>
      <c r="GB6" s="176">
        <f t="shared" si="20"/>
        <v>0</v>
      </c>
      <c r="GC6" s="176">
        <f t="shared" si="20"/>
        <v>0</v>
      </c>
      <c r="GD6" s="176">
        <f t="shared" si="20"/>
        <v>0</v>
      </c>
      <c r="GE6" s="176">
        <f t="shared" si="20"/>
        <v>0</v>
      </c>
      <c r="GF6" s="176">
        <f t="shared" si="20"/>
        <v>0</v>
      </c>
      <c r="GG6" s="176">
        <f t="shared" si="20"/>
        <v>0</v>
      </c>
      <c r="GH6" s="176">
        <f t="shared" si="20"/>
        <v>0</v>
      </c>
      <c r="GI6" s="176">
        <f t="shared" si="20"/>
        <v>0</v>
      </c>
      <c r="GJ6" s="176">
        <f t="shared" si="20"/>
        <v>0</v>
      </c>
      <c r="GK6" s="176">
        <f t="shared" si="20"/>
        <v>0</v>
      </c>
      <c r="GL6" s="176">
        <f t="shared" si="20"/>
        <v>0</v>
      </c>
      <c r="GM6" s="176">
        <f t="shared" si="20"/>
        <v>0</v>
      </c>
      <c r="GN6" s="176">
        <f t="shared" si="20"/>
        <v>0</v>
      </c>
      <c r="GO6" s="176">
        <f t="shared" si="20"/>
        <v>0</v>
      </c>
      <c r="GP6" s="187"/>
      <c r="GQ6" s="176">
        <v>0</v>
      </c>
      <c r="GR6" s="176">
        <v>0</v>
      </c>
      <c r="GS6" s="176">
        <f t="shared" si="42"/>
        <v>74.136615187957744</v>
      </c>
      <c r="GT6" s="176">
        <f t="shared" si="42"/>
        <v>70.664343866189284</v>
      </c>
      <c r="GU6" s="176">
        <f t="shared" si="42"/>
        <v>67.311747231386008</v>
      </c>
      <c r="GV6" s="176">
        <f t="shared" si="42"/>
        <v>64.105943629095847</v>
      </c>
      <c r="GW6" s="176">
        <f t="shared" si="42"/>
        <v>61.072678301684036</v>
      </c>
      <c r="GX6" s="176">
        <f t="shared" si="42"/>
        <v>58.161488677616504</v>
      </c>
      <c r="GY6" s="176">
        <f t="shared" si="42"/>
        <v>55.386330705328795</v>
      </c>
      <c r="GZ6" s="176">
        <f t="shared" si="42"/>
        <v>52.741494784153751</v>
      </c>
      <c r="HA6" s="176">
        <f t="shared" si="42"/>
        <v>50.22718776267768</v>
      </c>
      <c r="HB6" s="176">
        <f t="shared" si="42"/>
        <v>47.832743475925291</v>
      </c>
      <c r="HC6" s="176">
        <f t="shared" si="22"/>
        <v>45.556175637849407</v>
      </c>
      <c r="HD6" s="176">
        <f t="shared" si="22"/>
        <v>43.387959542632885</v>
      </c>
      <c r="HE6" s="176">
        <f t="shared" si="22"/>
        <v>41.322938260627389</v>
      </c>
      <c r="HF6" s="176">
        <f t="shared" si="22"/>
        <v>39.356200302845629</v>
      </c>
      <c r="HG6" s="176">
        <f t="shared" si="22"/>
        <v>37.483067939375296</v>
      </c>
      <c r="HH6" s="176">
        <f t="shared" si="22"/>
        <v>35.699086073770111</v>
      </c>
      <c r="HI6" s="176">
        <f t="shared" si="22"/>
        <v>34.000011646957184</v>
      </c>
      <c r="HJ6" s="176">
        <f t="shared" si="22"/>
        <v>32.381803545458126</v>
      </c>
      <c r="HK6" s="176">
        <f t="shared" si="22"/>
        <v>0</v>
      </c>
      <c r="HL6" s="176">
        <f t="shared" si="22"/>
        <v>0</v>
      </c>
      <c r="HM6" s="176">
        <f t="shared" si="23"/>
        <v>0</v>
      </c>
      <c r="HN6" s="176">
        <f t="shared" si="23"/>
        <v>0</v>
      </c>
      <c r="HO6" s="176">
        <f t="shared" si="23"/>
        <v>0</v>
      </c>
      <c r="HP6" s="176">
        <f t="shared" si="23"/>
        <v>0</v>
      </c>
      <c r="HQ6" s="176">
        <f t="shared" si="23"/>
        <v>0</v>
      </c>
      <c r="HR6" s="176">
        <f t="shared" si="23"/>
        <v>0</v>
      </c>
      <c r="HS6" s="176">
        <f t="shared" si="23"/>
        <v>0</v>
      </c>
      <c r="HT6" s="176">
        <f t="shared" si="23"/>
        <v>0</v>
      </c>
      <c r="HU6" s="176">
        <f t="shared" si="23"/>
        <v>0</v>
      </c>
      <c r="HV6" s="176">
        <f t="shared" si="23"/>
        <v>0</v>
      </c>
      <c r="HW6" s="176">
        <f t="shared" si="23"/>
        <v>0</v>
      </c>
      <c r="HX6" s="176">
        <f t="shared" si="23"/>
        <v>0</v>
      </c>
      <c r="HY6" s="176">
        <f t="shared" si="23"/>
        <v>0</v>
      </c>
      <c r="HZ6" s="176">
        <f t="shared" si="23"/>
        <v>0</v>
      </c>
      <c r="IA6" s="176">
        <f t="shared" si="23"/>
        <v>0</v>
      </c>
      <c r="IB6" s="176"/>
      <c r="IC6" s="176"/>
    </row>
    <row r="7" spans="1:237" s="144" customFormat="1">
      <c r="A7" s="188" t="s">
        <v>154</v>
      </c>
      <c r="B7" s="226">
        <f t="shared" ref="B7" si="56">SUM(O7:AW7)*VLOOKUP($A7,input,12,FALSE)</f>
        <v>0</v>
      </c>
      <c r="C7" s="329">
        <f t="shared" ref="C7" si="57">SUM(AY7:CG7)*VLOOKUP($A7,input,12,FALSE)</f>
        <v>6627581.4792375835</v>
      </c>
      <c r="D7" s="226">
        <f t="shared" ref="D7" si="58">SUM(B7:C7)</f>
        <v>6627581.4792375835</v>
      </c>
      <c r="E7" s="227">
        <f t="shared" ref="E7" si="59">IF(Years&gt;1,SUM(CI7:DR7)*VLOOKUP($A7,input,26,FALSE),0)</f>
        <v>0</v>
      </c>
      <c r="F7" s="228">
        <f t="shared" ref="F7" si="60">IF(Years&gt;1,SUM(DT7:FC7)*VLOOKUP($A7,input,26,FALSE),0)</f>
        <v>0</v>
      </c>
      <c r="G7" s="227">
        <f t="shared" ref="G7" si="61">IF(Years&gt;2,SUM(FE7:GO7)*VLOOKUP($A7,input,40,FALSE),0)</f>
        <v>0</v>
      </c>
      <c r="H7" s="228">
        <f t="shared" ref="H7" si="62">IF(Years&gt;2,SUM(GQ7:IA7)*VLOOKUP($A7,input,40,FALSE),0)</f>
        <v>0</v>
      </c>
      <c r="I7" s="227">
        <f t="shared" ref="I7" si="63">B7+E7+G7</f>
        <v>0</v>
      </c>
      <c r="J7" s="176">
        <f t="shared" ref="J7" si="64">C7+F7+H7</f>
        <v>6627581.4792375835</v>
      </c>
      <c r="K7" s="228">
        <f t="shared" ref="K7" si="65">SUM(I7:J7)</f>
        <v>6627581.4792375835</v>
      </c>
      <c r="L7" s="227">
        <f t="shared" ref="L7" si="66">(B7*VLOOKUP($A7,input,16,FALSE))+(E7*VLOOKUP($A7,input,30,FALSE))+(G7*VLOOKUP($A7,input,44,FALSE))</f>
        <v>0</v>
      </c>
      <c r="M7" s="176">
        <f t="shared" ref="M7" si="67">(C7*(VLOOKUP($A7,input,16,FALSE))+(F7*VLOOKUP($A7,input,30,FALSE))+(H7*VLOOKUP($A7,input,44,FALSE)))</f>
        <v>5302065.183390067</v>
      </c>
      <c r="N7" s="228">
        <f t="shared" ref="N7" si="68">SUM(L7:M7)</f>
        <v>5302065.183390067</v>
      </c>
      <c r="O7" s="176">
        <f t="shared" si="37"/>
        <v>0</v>
      </c>
      <c r="P7" s="176">
        <f t="shared" si="37"/>
        <v>0</v>
      </c>
      <c r="Q7" s="176">
        <f t="shared" si="37"/>
        <v>0</v>
      </c>
      <c r="R7" s="176">
        <f t="shared" si="37"/>
        <v>0</v>
      </c>
      <c r="S7" s="176">
        <f t="shared" si="37"/>
        <v>0</v>
      </c>
      <c r="T7" s="176">
        <f t="shared" si="37"/>
        <v>0</v>
      </c>
      <c r="U7" s="176">
        <f t="shared" si="37"/>
        <v>0</v>
      </c>
      <c r="V7" s="176">
        <f t="shared" si="37"/>
        <v>0</v>
      </c>
      <c r="W7" s="176">
        <f t="shared" si="37"/>
        <v>0</v>
      </c>
      <c r="X7" s="176">
        <f t="shared" si="37"/>
        <v>0</v>
      </c>
      <c r="Y7" s="176">
        <f t="shared" si="7"/>
        <v>0</v>
      </c>
      <c r="Z7" s="176">
        <f t="shared" si="7"/>
        <v>0</v>
      </c>
      <c r="AA7" s="176">
        <f t="shared" si="7"/>
        <v>0</v>
      </c>
      <c r="AB7" s="176">
        <f t="shared" si="7"/>
        <v>0</v>
      </c>
      <c r="AC7" s="176">
        <f t="shared" si="7"/>
        <v>0</v>
      </c>
      <c r="AD7" s="176">
        <f t="shared" si="7"/>
        <v>0</v>
      </c>
      <c r="AE7" s="176">
        <f t="shared" si="7"/>
        <v>0</v>
      </c>
      <c r="AF7" s="176">
        <f t="shared" si="7"/>
        <v>0</v>
      </c>
      <c r="AG7" s="176">
        <f t="shared" si="7"/>
        <v>0</v>
      </c>
      <c r="AH7" s="176">
        <f t="shared" si="7"/>
        <v>0</v>
      </c>
      <c r="AI7" s="176">
        <f t="shared" si="8"/>
        <v>0</v>
      </c>
      <c r="AJ7" s="176">
        <f t="shared" si="8"/>
        <v>0</v>
      </c>
      <c r="AK7" s="176">
        <f t="shared" si="8"/>
        <v>0</v>
      </c>
      <c r="AL7" s="176">
        <f t="shared" si="8"/>
        <v>0</v>
      </c>
      <c r="AM7" s="176">
        <f t="shared" si="8"/>
        <v>0</v>
      </c>
      <c r="AN7" s="176">
        <f t="shared" si="8"/>
        <v>0</v>
      </c>
      <c r="AO7" s="176">
        <f t="shared" si="8"/>
        <v>0</v>
      </c>
      <c r="AP7" s="176">
        <f t="shared" si="8"/>
        <v>0</v>
      </c>
      <c r="AQ7" s="176">
        <f t="shared" si="8"/>
        <v>0</v>
      </c>
      <c r="AR7" s="176">
        <f t="shared" si="8"/>
        <v>0</v>
      </c>
      <c r="AS7" s="176">
        <f t="shared" si="8"/>
        <v>0</v>
      </c>
      <c r="AT7" s="176">
        <f t="shared" si="8"/>
        <v>0</v>
      </c>
      <c r="AU7" s="176">
        <f t="shared" si="8"/>
        <v>0</v>
      </c>
      <c r="AV7" s="176">
        <f t="shared" si="8"/>
        <v>0</v>
      </c>
      <c r="AW7" s="176">
        <f t="shared" si="8"/>
        <v>0</v>
      </c>
      <c r="AX7" s="187"/>
      <c r="AY7" s="176">
        <f t="shared" si="38"/>
        <v>149.44003839966931</v>
      </c>
      <c r="AZ7" s="176">
        <f t="shared" si="38"/>
        <v>142.34428138735913</v>
      </c>
      <c r="BA7" s="176">
        <f t="shared" si="38"/>
        <v>135.69648315652981</v>
      </c>
      <c r="BB7" s="176">
        <f t="shared" si="38"/>
        <v>129.3409865407929</v>
      </c>
      <c r="BC7" s="176">
        <f t="shared" si="38"/>
        <v>123.20453734316189</v>
      </c>
      <c r="BD7" s="176">
        <f t="shared" si="38"/>
        <v>117.33677182111295</v>
      </c>
      <c r="BE7" s="176">
        <f t="shared" si="38"/>
        <v>111.78481296290383</v>
      </c>
      <c r="BF7" s="176">
        <f t="shared" si="38"/>
        <v>106.45629624028022</v>
      </c>
      <c r="BG7" s="176">
        <f t="shared" si="38"/>
        <v>101.37676602314647</v>
      </c>
      <c r="BH7" s="176">
        <f t="shared" si="38"/>
        <v>96.53577170313855</v>
      </c>
      <c r="BI7" s="176">
        <f t="shared" si="10"/>
        <v>91.933691887043963</v>
      </c>
      <c r="BJ7" s="176">
        <f t="shared" si="10"/>
        <v>87.55100368361326</v>
      </c>
      <c r="BK7" s="176">
        <f t="shared" si="10"/>
        <v>83.384071479992215</v>
      </c>
      <c r="BL7" s="176">
        <f t="shared" si="10"/>
        <v>79.415461662854838</v>
      </c>
      <c r="BM7" s="176">
        <f t="shared" si="10"/>
        <v>75.635735209184062</v>
      </c>
      <c r="BN7" s="176">
        <f t="shared" si="10"/>
        <v>72.035902340029963</v>
      </c>
      <c r="BO7" s="176">
        <f t="shared" si="10"/>
        <v>68.607401139035147</v>
      </c>
      <c r="BP7" s="176">
        <f t="shared" si="10"/>
        <v>65.342077188597088</v>
      </c>
      <c r="BQ7" s="176">
        <f t="shared" si="10"/>
        <v>0</v>
      </c>
      <c r="BR7" s="176">
        <f t="shared" si="10"/>
        <v>0</v>
      </c>
      <c r="BS7" s="176">
        <f t="shared" si="11"/>
        <v>0</v>
      </c>
      <c r="BT7" s="176">
        <f t="shared" si="11"/>
        <v>0</v>
      </c>
      <c r="BU7" s="176">
        <f t="shared" si="11"/>
        <v>0</v>
      </c>
      <c r="BV7" s="176">
        <f t="shared" si="11"/>
        <v>0</v>
      </c>
      <c r="BW7" s="176">
        <f t="shared" si="11"/>
        <v>0</v>
      </c>
      <c r="BX7" s="176">
        <f t="shared" si="11"/>
        <v>0</v>
      </c>
      <c r="BY7" s="176">
        <f t="shared" si="11"/>
        <v>0</v>
      </c>
      <c r="BZ7" s="176">
        <f t="shared" si="11"/>
        <v>0</v>
      </c>
      <c r="CA7" s="176">
        <f t="shared" si="11"/>
        <v>0</v>
      </c>
      <c r="CB7" s="176">
        <f t="shared" si="11"/>
        <v>0</v>
      </c>
      <c r="CC7" s="176">
        <f t="shared" si="11"/>
        <v>0</v>
      </c>
      <c r="CD7" s="176">
        <f t="shared" si="11"/>
        <v>0</v>
      </c>
      <c r="CE7" s="176">
        <f t="shared" si="11"/>
        <v>0</v>
      </c>
      <c r="CF7" s="176">
        <f t="shared" si="11"/>
        <v>0</v>
      </c>
      <c r="CG7" s="176">
        <f t="shared" si="11"/>
        <v>0</v>
      </c>
      <c r="CI7" s="176">
        <v>0</v>
      </c>
      <c r="CJ7" s="176">
        <f t="shared" si="39"/>
        <v>0</v>
      </c>
      <c r="CK7" s="176">
        <f t="shared" si="39"/>
        <v>0</v>
      </c>
      <c r="CL7" s="176">
        <f t="shared" si="39"/>
        <v>0</v>
      </c>
      <c r="CM7" s="176">
        <f t="shared" si="39"/>
        <v>0</v>
      </c>
      <c r="CN7" s="176">
        <f t="shared" si="39"/>
        <v>0</v>
      </c>
      <c r="CO7" s="176">
        <f t="shared" si="39"/>
        <v>0</v>
      </c>
      <c r="CP7" s="176">
        <f t="shared" si="39"/>
        <v>0</v>
      </c>
      <c r="CQ7" s="176">
        <f t="shared" si="39"/>
        <v>0</v>
      </c>
      <c r="CR7" s="176">
        <f t="shared" si="39"/>
        <v>0</v>
      </c>
      <c r="CS7" s="176">
        <f t="shared" si="39"/>
        <v>0</v>
      </c>
      <c r="CT7" s="176">
        <f t="shared" si="13"/>
        <v>0</v>
      </c>
      <c r="CU7" s="176">
        <f t="shared" si="13"/>
        <v>0</v>
      </c>
      <c r="CV7" s="176">
        <f t="shared" si="13"/>
        <v>0</v>
      </c>
      <c r="CW7" s="176">
        <f t="shared" si="13"/>
        <v>0</v>
      </c>
      <c r="CX7" s="176">
        <f t="shared" si="13"/>
        <v>0</v>
      </c>
      <c r="CY7" s="176">
        <f t="shared" si="13"/>
        <v>0</v>
      </c>
      <c r="CZ7" s="176">
        <f t="shared" si="13"/>
        <v>0</v>
      </c>
      <c r="DA7" s="176">
        <f t="shared" si="13"/>
        <v>0</v>
      </c>
      <c r="DB7" s="176">
        <f t="shared" si="13"/>
        <v>0</v>
      </c>
      <c r="DC7" s="176">
        <f t="shared" si="13"/>
        <v>0</v>
      </c>
      <c r="DD7" s="176">
        <f t="shared" si="14"/>
        <v>0</v>
      </c>
      <c r="DE7" s="176">
        <f t="shared" si="14"/>
        <v>0</v>
      </c>
      <c r="DF7" s="176">
        <f t="shared" si="14"/>
        <v>0</v>
      </c>
      <c r="DG7" s="176">
        <f t="shared" si="14"/>
        <v>0</v>
      </c>
      <c r="DH7" s="176">
        <f t="shared" si="14"/>
        <v>0</v>
      </c>
      <c r="DI7" s="176">
        <f t="shared" si="14"/>
        <v>0</v>
      </c>
      <c r="DJ7" s="176">
        <f t="shared" si="14"/>
        <v>0</v>
      </c>
      <c r="DK7" s="176">
        <f t="shared" si="14"/>
        <v>0</v>
      </c>
      <c r="DL7" s="176">
        <f t="shared" si="14"/>
        <v>0</v>
      </c>
      <c r="DM7" s="176">
        <f t="shared" si="14"/>
        <v>0</v>
      </c>
      <c r="DN7" s="176">
        <f t="shared" si="14"/>
        <v>0</v>
      </c>
      <c r="DO7" s="176">
        <f t="shared" si="14"/>
        <v>0</v>
      </c>
      <c r="DP7" s="176">
        <f t="shared" si="14"/>
        <v>0</v>
      </c>
      <c r="DQ7" s="176">
        <f t="shared" si="14"/>
        <v>0</v>
      </c>
      <c r="DR7" s="176">
        <f t="shared" si="14"/>
        <v>0</v>
      </c>
      <c r="DS7" s="187"/>
      <c r="DT7" s="176">
        <v>0</v>
      </c>
      <c r="DU7" s="176">
        <f t="shared" si="40"/>
        <v>142.34428138735913</v>
      </c>
      <c r="DV7" s="176">
        <f t="shared" si="40"/>
        <v>135.69648315652981</v>
      </c>
      <c r="DW7" s="176">
        <f t="shared" si="40"/>
        <v>129.3409865407929</v>
      </c>
      <c r="DX7" s="176">
        <f t="shared" si="40"/>
        <v>123.20453734316189</v>
      </c>
      <c r="DY7" s="176">
        <f t="shared" si="40"/>
        <v>117.33677182111295</v>
      </c>
      <c r="DZ7" s="176">
        <f t="shared" si="40"/>
        <v>111.78481296290383</v>
      </c>
      <c r="EA7" s="176">
        <f t="shared" si="40"/>
        <v>106.45629624028022</v>
      </c>
      <c r="EB7" s="176">
        <f t="shared" si="40"/>
        <v>101.37676602314647</v>
      </c>
      <c r="EC7" s="176">
        <f t="shared" si="40"/>
        <v>96.53577170313855</v>
      </c>
      <c r="ED7" s="176">
        <f t="shared" si="40"/>
        <v>91.933691887043963</v>
      </c>
      <c r="EE7" s="176">
        <f t="shared" si="16"/>
        <v>87.55100368361326</v>
      </c>
      <c r="EF7" s="176">
        <f t="shared" si="16"/>
        <v>83.384071479992215</v>
      </c>
      <c r="EG7" s="176">
        <f t="shared" si="16"/>
        <v>79.415461662854838</v>
      </c>
      <c r="EH7" s="176">
        <f t="shared" si="16"/>
        <v>75.635735209184062</v>
      </c>
      <c r="EI7" s="176">
        <f t="shared" si="16"/>
        <v>72.035902340029963</v>
      </c>
      <c r="EJ7" s="176">
        <f t="shared" si="16"/>
        <v>68.607401139035147</v>
      </c>
      <c r="EK7" s="176">
        <f t="shared" si="16"/>
        <v>65.342077188597088</v>
      </c>
      <c r="EL7" s="176">
        <f t="shared" si="16"/>
        <v>62.232164175234132</v>
      </c>
      <c r="EM7" s="176">
        <f t="shared" si="16"/>
        <v>0</v>
      </c>
      <c r="EN7" s="176">
        <f t="shared" si="16"/>
        <v>0</v>
      </c>
      <c r="EO7" s="176">
        <f t="shared" si="17"/>
        <v>0</v>
      </c>
      <c r="EP7" s="176">
        <f t="shared" si="17"/>
        <v>0</v>
      </c>
      <c r="EQ7" s="176">
        <f t="shared" si="17"/>
        <v>0</v>
      </c>
      <c r="ER7" s="176">
        <f t="shared" si="17"/>
        <v>0</v>
      </c>
      <c r="ES7" s="176">
        <f t="shared" si="17"/>
        <v>0</v>
      </c>
      <c r="ET7" s="176">
        <f t="shared" si="17"/>
        <v>0</v>
      </c>
      <c r="EU7" s="176">
        <f t="shared" si="17"/>
        <v>0</v>
      </c>
      <c r="EV7" s="176">
        <f t="shared" si="17"/>
        <v>0</v>
      </c>
      <c r="EW7" s="176">
        <f t="shared" si="17"/>
        <v>0</v>
      </c>
      <c r="EX7" s="176">
        <f t="shared" si="17"/>
        <v>0</v>
      </c>
      <c r="EY7" s="176">
        <f t="shared" si="17"/>
        <v>0</v>
      </c>
      <c r="EZ7" s="176">
        <f t="shared" si="17"/>
        <v>0</v>
      </c>
      <c r="FA7" s="176">
        <f t="shared" si="17"/>
        <v>0</v>
      </c>
      <c r="FB7" s="176">
        <f t="shared" si="17"/>
        <v>0</v>
      </c>
      <c r="FC7" s="176">
        <f t="shared" si="17"/>
        <v>0</v>
      </c>
      <c r="FE7" s="176">
        <v>0</v>
      </c>
      <c r="FF7" s="176">
        <v>0</v>
      </c>
      <c r="FG7" s="176">
        <f t="shared" si="41"/>
        <v>0</v>
      </c>
      <c r="FH7" s="176">
        <f t="shared" si="41"/>
        <v>0</v>
      </c>
      <c r="FI7" s="176">
        <f t="shared" si="41"/>
        <v>0</v>
      </c>
      <c r="FJ7" s="176">
        <f t="shared" si="41"/>
        <v>0</v>
      </c>
      <c r="FK7" s="176">
        <f t="shared" si="41"/>
        <v>0</v>
      </c>
      <c r="FL7" s="176">
        <f t="shared" si="41"/>
        <v>0</v>
      </c>
      <c r="FM7" s="176">
        <f t="shared" si="41"/>
        <v>0</v>
      </c>
      <c r="FN7" s="176">
        <f t="shared" si="41"/>
        <v>0</v>
      </c>
      <c r="FO7" s="176">
        <f t="shared" si="41"/>
        <v>0</v>
      </c>
      <c r="FP7" s="176">
        <f t="shared" si="41"/>
        <v>0</v>
      </c>
      <c r="FQ7" s="176">
        <f t="shared" si="19"/>
        <v>0</v>
      </c>
      <c r="FR7" s="176">
        <f t="shared" si="19"/>
        <v>0</v>
      </c>
      <c r="FS7" s="176">
        <f t="shared" si="19"/>
        <v>0</v>
      </c>
      <c r="FT7" s="176">
        <f t="shared" si="19"/>
        <v>0</v>
      </c>
      <c r="FU7" s="176">
        <f t="shared" si="19"/>
        <v>0</v>
      </c>
      <c r="FV7" s="176">
        <f t="shared" si="19"/>
        <v>0</v>
      </c>
      <c r="FW7" s="176">
        <f t="shared" si="19"/>
        <v>0</v>
      </c>
      <c r="FX7" s="176">
        <f t="shared" si="19"/>
        <v>0</v>
      </c>
      <c r="FY7" s="176">
        <f t="shared" si="19"/>
        <v>0</v>
      </c>
      <c r="FZ7" s="176">
        <f t="shared" si="19"/>
        <v>0</v>
      </c>
      <c r="GA7" s="176">
        <f t="shared" si="20"/>
        <v>0</v>
      </c>
      <c r="GB7" s="176">
        <f t="shared" si="20"/>
        <v>0</v>
      </c>
      <c r="GC7" s="176">
        <f t="shared" si="20"/>
        <v>0</v>
      </c>
      <c r="GD7" s="176">
        <f t="shared" si="20"/>
        <v>0</v>
      </c>
      <c r="GE7" s="176">
        <f t="shared" si="20"/>
        <v>0</v>
      </c>
      <c r="GF7" s="176">
        <f t="shared" si="20"/>
        <v>0</v>
      </c>
      <c r="GG7" s="176">
        <f t="shared" si="20"/>
        <v>0</v>
      </c>
      <c r="GH7" s="176">
        <f t="shared" si="20"/>
        <v>0</v>
      </c>
      <c r="GI7" s="176">
        <f t="shared" si="20"/>
        <v>0</v>
      </c>
      <c r="GJ7" s="176">
        <f t="shared" si="20"/>
        <v>0</v>
      </c>
      <c r="GK7" s="176">
        <f t="shared" si="20"/>
        <v>0</v>
      </c>
      <c r="GL7" s="176">
        <f t="shared" si="20"/>
        <v>0</v>
      </c>
      <c r="GM7" s="176">
        <f t="shared" si="20"/>
        <v>0</v>
      </c>
      <c r="GN7" s="176">
        <f t="shared" si="20"/>
        <v>0</v>
      </c>
      <c r="GO7" s="176">
        <f t="shared" si="20"/>
        <v>0</v>
      </c>
      <c r="GP7" s="187"/>
      <c r="GQ7" s="176">
        <v>0</v>
      </c>
      <c r="GR7" s="176">
        <v>0</v>
      </c>
      <c r="GS7" s="176">
        <f t="shared" si="42"/>
        <v>135.69648315652981</v>
      </c>
      <c r="GT7" s="176">
        <f t="shared" si="42"/>
        <v>129.3409865407929</v>
      </c>
      <c r="GU7" s="176">
        <f t="shared" si="42"/>
        <v>123.20453734316189</v>
      </c>
      <c r="GV7" s="176">
        <f t="shared" si="42"/>
        <v>117.33677182111295</v>
      </c>
      <c r="GW7" s="176">
        <f t="shared" si="42"/>
        <v>111.78481296290383</v>
      </c>
      <c r="GX7" s="176">
        <f t="shared" si="42"/>
        <v>106.45629624028022</v>
      </c>
      <c r="GY7" s="176">
        <f t="shared" si="42"/>
        <v>101.37676602314647</v>
      </c>
      <c r="GZ7" s="176">
        <f t="shared" si="42"/>
        <v>96.53577170313855</v>
      </c>
      <c r="HA7" s="176">
        <f t="shared" si="42"/>
        <v>91.933691887043963</v>
      </c>
      <c r="HB7" s="176">
        <f t="shared" si="42"/>
        <v>87.55100368361326</v>
      </c>
      <c r="HC7" s="176">
        <f t="shared" si="22"/>
        <v>83.384071479992215</v>
      </c>
      <c r="HD7" s="176">
        <f t="shared" si="22"/>
        <v>79.415461662854838</v>
      </c>
      <c r="HE7" s="176">
        <f t="shared" si="22"/>
        <v>75.635735209184062</v>
      </c>
      <c r="HF7" s="176">
        <f t="shared" si="22"/>
        <v>72.035902340029963</v>
      </c>
      <c r="HG7" s="176">
        <f t="shared" si="22"/>
        <v>68.607401139035147</v>
      </c>
      <c r="HH7" s="176">
        <f t="shared" si="22"/>
        <v>65.342077188597088</v>
      </c>
      <c r="HI7" s="176">
        <f t="shared" si="22"/>
        <v>62.232164175234132</v>
      </c>
      <c r="HJ7" s="176">
        <f t="shared" si="22"/>
        <v>59.270265418026042</v>
      </c>
      <c r="HK7" s="176">
        <f t="shared" si="22"/>
        <v>0</v>
      </c>
      <c r="HL7" s="176">
        <f t="shared" si="22"/>
        <v>0</v>
      </c>
      <c r="HM7" s="176">
        <f t="shared" si="23"/>
        <v>0</v>
      </c>
      <c r="HN7" s="176">
        <f t="shared" si="23"/>
        <v>0</v>
      </c>
      <c r="HO7" s="176">
        <f t="shared" si="23"/>
        <v>0</v>
      </c>
      <c r="HP7" s="176">
        <f t="shared" si="23"/>
        <v>0</v>
      </c>
      <c r="HQ7" s="176">
        <f t="shared" si="23"/>
        <v>0</v>
      </c>
      <c r="HR7" s="176">
        <f t="shared" si="23"/>
        <v>0</v>
      </c>
      <c r="HS7" s="176">
        <f t="shared" si="23"/>
        <v>0</v>
      </c>
      <c r="HT7" s="176">
        <f t="shared" si="23"/>
        <v>0</v>
      </c>
      <c r="HU7" s="176">
        <f t="shared" si="23"/>
        <v>0</v>
      </c>
      <c r="HV7" s="176">
        <f t="shared" si="23"/>
        <v>0</v>
      </c>
      <c r="HW7" s="176">
        <f t="shared" si="23"/>
        <v>0</v>
      </c>
      <c r="HX7" s="176">
        <f t="shared" si="23"/>
        <v>0</v>
      </c>
      <c r="HY7" s="176">
        <f t="shared" si="23"/>
        <v>0</v>
      </c>
      <c r="HZ7" s="176">
        <f t="shared" si="23"/>
        <v>0</v>
      </c>
      <c r="IA7" s="176">
        <f t="shared" si="23"/>
        <v>0</v>
      </c>
      <c r="IB7" s="176"/>
      <c r="IC7" s="176"/>
    </row>
    <row r="8" spans="1:237" s="144" customFormat="1">
      <c r="A8" s="170" t="s">
        <v>254</v>
      </c>
      <c r="B8" s="226">
        <f t="shared" ref="B8" si="69">SUM(O8:AW8)*VLOOKUP($A8,input,12,FALSE)</f>
        <v>0</v>
      </c>
      <c r="C8" s="329">
        <f t="shared" ref="C8" si="70">SUM(AY8:CG8)*VLOOKUP($A8,input,12,FALSE)</f>
        <v>6392391.4516960224</v>
      </c>
      <c r="D8" s="226">
        <f t="shared" ref="D8" si="71">SUM(B8:C8)</f>
        <v>6392391.4516960224</v>
      </c>
      <c r="E8" s="227">
        <f t="shared" ref="E8" si="72">IF(Years&gt;1,SUM(CI8:DR8)*VLOOKUP($A8,input,26,FALSE),0)</f>
        <v>0</v>
      </c>
      <c r="F8" s="228">
        <f t="shared" ref="F8" si="73">IF(Years&gt;1,SUM(DT8:FC8)*VLOOKUP($A8,input,26,FALSE),0)</f>
        <v>0</v>
      </c>
      <c r="G8" s="227">
        <f t="shared" ref="G8" si="74">IF(Years&gt;2,SUM(FE8:GO8)*VLOOKUP($A8,input,40,FALSE),0)</f>
        <v>0</v>
      </c>
      <c r="H8" s="228">
        <f t="shared" ref="H8" si="75">IF(Years&gt;2,SUM(GQ8:IA8)*VLOOKUP($A8,input,40,FALSE),0)</f>
        <v>0</v>
      </c>
      <c r="I8" s="227">
        <f t="shared" ref="I8" si="76">B8+E8+G8</f>
        <v>0</v>
      </c>
      <c r="J8" s="176">
        <f t="shared" ref="J8" si="77">C8+F8+H8</f>
        <v>6392391.4516960224</v>
      </c>
      <c r="K8" s="228">
        <f t="shared" ref="K8" si="78">SUM(I8:J8)</f>
        <v>6392391.4516960224</v>
      </c>
      <c r="L8" s="227">
        <f t="shared" ref="L8" si="79">(B8*VLOOKUP($A8,input,16,FALSE))+(E8*VLOOKUP($A8,input,30,FALSE))+(G8*VLOOKUP($A8,input,44,FALSE))</f>
        <v>0</v>
      </c>
      <c r="M8" s="176">
        <f t="shared" ref="M8" si="80">(C8*(VLOOKUP($A8,input,16,FALSE))+(F8*VLOOKUP($A8,input,30,FALSE))+(H8*VLOOKUP($A8,input,44,FALSE)))</f>
        <v>5113913.1613568179</v>
      </c>
      <c r="N8" s="228">
        <f t="shared" ref="N8" si="81">SUM(L8:M8)</f>
        <v>5113913.1613568179</v>
      </c>
      <c r="O8" s="176">
        <f t="shared" si="37"/>
        <v>0</v>
      </c>
      <c r="P8" s="176">
        <f t="shared" si="37"/>
        <v>0</v>
      </c>
      <c r="Q8" s="176">
        <f t="shared" si="37"/>
        <v>0</v>
      </c>
      <c r="R8" s="176">
        <f t="shared" si="37"/>
        <v>0</v>
      </c>
      <c r="S8" s="176">
        <f t="shared" si="37"/>
        <v>0</v>
      </c>
      <c r="T8" s="176">
        <f t="shared" si="37"/>
        <v>0</v>
      </c>
      <c r="U8" s="176">
        <f t="shared" si="37"/>
        <v>0</v>
      </c>
      <c r="V8" s="176">
        <f t="shared" si="37"/>
        <v>0</v>
      </c>
      <c r="W8" s="176">
        <f t="shared" si="37"/>
        <v>0</v>
      </c>
      <c r="X8" s="176">
        <f t="shared" si="37"/>
        <v>0</v>
      </c>
      <c r="Y8" s="176">
        <f t="shared" si="7"/>
        <v>0</v>
      </c>
      <c r="Z8" s="176">
        <f t="shared" si="7"/>
        <v>0</v>
      </c>
      <c r="AA8" s="176">
        <f t="shared" si="7"/>
        <v>0</v>
      </c>
      <c r="AB8" s="176">
        <f t="shared" si="7"/>
        <v>0</v>
      </c>
      <c r="AC8" s="176">
        <f t="shared" si="7"/>
        <v>0</v>
      </c>
      <c r="AD8" s="176">
        <f t="shared" si="7"/>
        <v>0</v>
      </c>
      <c r="AE8" s="176">
        <f t="shared" si="7"/>
        <v>0</v>
      </c>
      <c r="AF8" s="176">
        <f t="shared" si="7"/>
        <v>0</v>
      </c>
      <c r="AG8" s="176">
        <f t="shared" si="7"/>
        <v>0</v>
      </c>
      <c r="AH8" s="176">
        <f t="shared" si="7"/>
        <v>0</v>
      </c>
      <c r="AI8" s="176">
        <f t="shared" si="8"/>
        <v>0</v>
      </c>
      <c r="AJ8" s="176">
        <f t="shared" si="8"/>
        <v>0</v>
      </c>
      <c r="AK8" s="176">
        <f t="shared" si="8"/>
        <v>0</v>
      </c>
      <c r="AL8" s="176">
        <f t="shared" si="8"/>
        <v>0</v>
      </c>
      <c r="AM8" s="176">
        <f t="shared" si="8"/>
        <v>0</v>
      </c>
      <c r="AN8" s="176">
        <f t="shared" si="8"/>
        <v>0</v>
      </c>
      <c r="AO8" s="176">
        <f t="shared" si="8"/>
        <v>0</v>
      </c>
      <c r="AP8" s="176">
        <f t="shared" si="8"/>
        <v>0</v>
      </c>
      <c r="AQ8" s="176">
        <f t="shared" si="8"/>
        <v>0</v>
      </c>
      <c r="AR8" s="176">
        <f t="shared" si="8"/>
        <v>0</v>
      </c>
      <c r="AS8" s="176">
        <f t="shared" si="8"/>
        <v>0</v>
      </c>
      <c r="AT8" s="176">
        <f t="shared" si="8"/>
        <v>0</v>
      </c>
      <c r="AU8" s="176">
        <f t="shared" ref="AU8:AW8" si="82">IF(AU$1&gt;VLOOKUP($A8,input,7,FALSE),0,IF(VLOOKUP($A8,input,2,FALSE)="R",(VLOOKUP($A8,input,5,FALSE)*VLOOKUP(AU$1,CS_RATE,4,FALSE))/((1+Discount_Rate)^(AU$1-1)),IF(VLOOKUP($A8,input,2,FALSE)="C",VLOOKUP($A8,input,5,FALSE)*VLOOKUP(AU$1,CS_RATE,2,FALSE)/((1+Discount_Rate)^(AU$1-1)),0)))</f>
        <v>0</v>
      </c>
      <c r="AV8" s="176">
        <f t="shared" si="82"/>
        <v>0</v>
      </c>
      <c r="AW8" s="176">
        <f t="shared" si="82"/>
        <v>0</v>
      </c>
      <c r="AX8" s="187"/>
      <c r="AY8" s="176">
        <f t="shared" si="38"/>
        <v>149.44003839966931</v>
      </c>
      <c r="AZ8" s="176">
        <f t="shared" si="38"/>
        <v>142.34428138735913</v>
      </c>
      <c r="BA8" s="176">
        <f t="shared" si="38"/>
        <v>135.69648315652981</v>
      </c>
      <c r="BB8" s="176">
        <f t="shared" si="38"/>
        <v>129.3409865407929</v>
      </c>
      <c r="BC8" s="176">
        <f t="shared" si="38"/>
        <v>123.20453734316189</v>
      </c>
      <c r="BD8" s="176">
        <f t="shared" si="38"/>
        <v>117.33677182111295</v>
      </c>
      <c r="BE8" s="176">
        <f t="shared" si="38"/>
        <v>111.78481296290383</v>
      </c>
      <c r="BF8" s="176">
        <f t="shared" si="38"/>
        <v>106.45629624028022</v>
      </c>
      <c r="BG8" s="176">
        <f t="shared" si="38"/>
        <v>101.37676602314647</v>
      </c>
      <c r="BH8" s="176">
        <f t="shared" si="38"/>
        <v>96.53577170313855</v>
      </c>
      <c r="BI8" s="176">
        <f t="shared" si="10"/>
        <v>91.933691887043963</v>
      </c>
      <c r="BJ8" s="176">
        <f t="shared" si="10"/>
        <v>87.55100368361326</v>
      </c>
      <c r="BK8" s="176">
        <f t="shared" si="10"/>
        <v>83.384071479992215</v>
      </c>
      <c r="BL8" s="176">
        <f t="shared" si="10"/>
        <v>79.415461662854838</v>
      </c>
      <c r="BM8" s="176">
        <f t="shared" si="10"/>
        <v>75.635735209184062</v>
      </c>
      <c r="BN8" s="176">
        <f t="shared" si="10"/>
        <v>72.035902340029963</v>
      </c>
      <c r="BO8" s="176">
        <f t="shared" si="10"/>
        <v>68.607401139035147</v>
      </c>
      <c r="BP8" s="176">
        <f t="shared" si="10"/>
        <v>65.342077188597088</v>
      </c>
      <c r="BQ8" s="176">
        <f t="shared" si="10"/>
        <v>0</v>
      </c>
      <c r="BR8" s="176">
        <f t="shared" si="10"/>
        <v>0</v>
      </c>
      <c r="BS8" s="176">
        <f t="shared" si="11"/>
        <v>0</v>
      </c>
      <c r="BT8" s="176">
        <f t="shared" si="11"/>
        <v>0</v>
      </c>
      <c r="BU8" s="176">
        <f t="shared" si="11"/>
        <v>0</v>
      </c>
      <c r="BV8" s="176">
        <f t="shared" si="11"/>
        <v>0</v>
      </c>
      <c r="BW8" s="176">
        <f t="shared" si="11"/>
        <v>0</v>
      </c>
      <c r="BX8" s="176">
        <f t="shared" si="11"/>
        <v>0</v>
      </c>
      <c r="BY8" s="176">
        <f t="shared" si="11"/>
        <v>0</v>
      </c>
      <c r="BZ8" s="176">
        <f t="shared" si="11"/>
        <v>0</v>
      </c>
      <c r="CA8" s="176">
        <f t="shared" si="11"/>
        <v>0</v>
      </c>
      <c r="CB8" s="176">
        <f t="shared" si="11"/>
        <v>0</v>
      </c>
      <c r="CC8" s="176">
        <f t="shared" si="11"/>
        <v>0</v>
      </c>
      <c r="CD8" s="176">
        <f t="shared" si="11"/>
        <v>0</v>
      </c>
      <c r="CE8" s="176">
        <f t="shared" ref="CE8:CG8" si="83">IF(CE$1&gt;VLOOKUP($A8,input,7,FALSE),0,IF(VLOOKUP($A8,input,2,FALSE)="R",(VLOOKUP($A8,input,6,FALSE)*VLOOKUP(CE$1,CS_RATE,5,FALSE))/((1+Discount_Rate)^(CE$1-1)),IF(VLOOKUP($A8,input,2,FALSE)="C",VLOOKUP($A8,input,6,FALSE)*VLOOKUP(CE$1,CS_RATE,3,FALSE)/((1+Discount_Rate)^(CE$1-1)),0)))</f>
        <v>0</v>
      </c>
      <c r="CF8" s="176">
        <f t="shared" si="83"/>
        <v>0</v>
      </c>
      <c r="CG8" s="176">
        <f t="shared" si="83"/>
        <v>0</v>
      </c>
      <c r="CI8" s="176">
        <v>0</v>
      </c>
      <c r="CJ8" s="176">
        <f t="shared" si="39"/>
        <v>0</v>
      </c>
      <c r="CK8" s="176">
        <f t="shared" si="39"/>
        <v>0</v>
      </c>
      <c r="CL8" s="176">
        <f t="shared" si="39"/>
        <v>0</v>
      </c>
      <c r="CM8" s="176">
        <f t="shared" si="39"/>
        <v>0</v>
      </c>
      <c r="CN8" s="176">
        <f t="shared" si="39"/>
        <v>0</v>
      </c>
      <c r="CO8" s="176">
        <f t="shared" si="39"/>
        <v>0</v>
      </c>
      <c r="CP8" s="176">
        <f t="shared" si="39"/>
        <v>0</v>
      </c>
      <c r="CQ8" s="176">
        <f t="shared" si="39"/>
        <v>0</v>
      </c>
      <c r="CR8" s="176">
        <f t="shared" si="39"/>
        <v>0</v>
      </c>
      <c r="CS8" s="176">
        <f t="shared" si="39"/>
        <v>0</v>
      </c>
      <c r="CT8" s="176">
        <f t="shared" si="13"/>
        <v>0</v>
      </c>
      <c r="CU8" s="176">
        <f t="shared" si="13"/>
        <v>0</v>
      </c>
      <c r="CV8" s="176">
        <f t="shared" si="13"/>
        <v>0</v>
      </c>
      <c r="CW8" s="176">
        <f t="shared" si="13"/>
        <v>0</v>
      </c>
      <c r="CX8" s="176">
        <f t="shared" si="13"/>
        <v>0</v>
      </c>
      <c r="CY8" s="176">
        <f t="shared" si="13"/>
        <v>0</v>
      </c>
      <c r="CZ8" s="176">
        <f t="shared" si="13"/>
        <v>0</v>
      </c>
      <c r="DA8" s="176">
        <f t="shared" si="13"/>
        <v>0</v>
      </c>
      <c r="DB8" s="176">
        <f t="shared" si="13"/>
        <v>0</v>
      </c>
      <c r="DC8" s="176">
        <f t="shared" si="13"/>
        <v>0</v>
      </c>
      <c r="DD8" s="176">
        <f t="shared" si="14"/>
        <v>0</v>
      </c>
      <c r="DE8" s="176">
        <f t="shared" si="14"/>
        <v>0</v>
      </c>
      <c r="DF8" s="176">
        <f t="shared" si="14"/>
        <v>0</v>
      </c>
      <c r="DG8" s="176">
        <f t="shared" si="14"/>
        <v>0</v>
      </c>
      <c r="DH8" s="176">
        <f t="shared" si="14"/>
        <v>0</v>
      </c>
      <c r="DI8" s="176">
        <f t="shared" si="14"/>
        <v>0</v>
      </c>
      <c r="DJ8" s="176">
        <f t="shared" si="14"/>
        <v>0</v>
      </c>
      <c r="DK8" s="176">
        <f t="shared" si="14"/>
        <v>0</v>
      </c>
      <c r="DL8" s="176">
        <f t="shared" si="14"/>
        <v>0</v>
      </c>
      <c r="DM8" s="176">
        <f t="shared" si="14"/>
        <v>0</v>
      </c>
      <c r="DN8" s="176">
        <f t="shared" si="14"/>
        <v>0</v>
      </c>
      <c r="DO8" s="176">
        <f t="shared" si="14"/>
        <v>0</v>
      </c>
      <c r="DP8" s="176">
        <f t="shared" ref="DP8:DR8" si="84">IF(DP$1-1&gt;VLOOKUP($A8,input,7,FALSE),0,IF(VLOOKUP($A8,input,2,FALSE)="R",(VLOOKUP($A8,input,19,FALSE)*VLOOKUP(DP$1,CS_RATE,4,FALSE))/((1+Discount_Rate)^(DP$1-1)),IF(VLOOKUP($A8,input,2,FALSE)="C",VLOOKUP($A8,input,19,FALSE)*VLOOKUP(DP$1,CS_RATE,2,FALSE)/((1+Discount_Rate)^(DP$1-1)),0)))</f>
        <v>0</v>
      </c>
      <c r="DQ8" s="176">
        <f t="shared" si="84"/>
        <v>0</v>
      </c>
      <c r="DR8" s="176">
        <f t="shared" si="84"/>
        <v>0</v>
      </c>
      <c r="DS8" s="187"/>
      <c r="DT8" s="176">
        <v>0</v>
      </c>
      <c r="DU8" s="176">
        <f t="shared" si="40"/>
        <v>142.34428138735913</v>
      </c>
      <c r="DV8" s="176">
        <f t="shared" si="40"/>
        <v>135.69648315652981</v>
      </c>
      <c r="DW8" s="176">
        <f t="shared" si="40"/>
        <v>129.3409865407929</v>
      </c>
      <c r="DX8" s="176">
        <f t="shared" si="40"/>
        <v>123.20453734316189</v>
      </c>
      <c r="DY8" s="176">
        <f t="shared" si="40"/>
        <v>117.33677182111295</v>
      </c>
      <c r="DZ8" s="176">
        <f t="shared" si="40"/>
        <v>111.78481296290383</v>
      </c>
      <c r="EA8" s="176">
        <f t="shared" si="40"/>
        <v>106.45629624028022</v>
      </c>
      <c r="EB8" s="176">
        <f t="shared" si="40"/>
        <v>101.37676602314647</v>
      </c>
      <c r="EC8" s="176">
        <f t="shared" si="40"/>
        <v>96.53577170313855</v>
      </c>
      <c r="ED8" s="176">
        <f t="shared" si="40"/>
        <v>91.933691887043963</v>
      </c>
      <c r="EE8" s="176">
        <f t="shared" si="16"/>
        <v>87.55100368361326</v>
      </c>
      <c r="EF8" s="176">
        <f t="shared" si="16"/>
        <v>83.384071479992215</v>
      </c>
      <c r="EG8" s="176">
        <f t="shared" si="16"/>
        <v>79.415461662854838</v>
      </c>
      <c r="EH8" s="176">
        <f t="shared" si="16"/>
        <v>75.635735209184062</v>
      </c>
      <c r="EI8" s="176">
        <f t="shared" si="16"/>
        <v>72.035902340029963</v>
      </c>
      <c r="EJ8" s="176">
        <f t="shared" si="16"/>
        <v>68.607401139035147</v>
      </c>
      <c r="EK8" s="176">
        <f t="shared" si="16"/>
        <v>65.342077188597088</v>
      </c>
      <c r="EL8" s="176">
        <f t="shared" si="16"/>
        <v>62.232164175234132</v>
      </c>
      <c r="EM8" s="176">
        <f t="shared" si="16"/>
        <v>0</v>
      </c>
      <c r="EN8" s="176">
        <f t="shared" si="16"/>
        <v>0</v>
      </c>
      <c r="EO8" s="176">
        <f t="shared" si="17"/>
        <v>0</v>
      </c>
      <c r="EP8" s="176">
        <f t="shared" si="17"/>
        <v>0</v>
      </c>
      <c r="EQ8" s="176">
        <f t="shared" si="17"/>
        <v>0</v>
      </c>
      <c r="ER8" s="176">
        <f t="shared" si="17"/>
        <v>0</v>
      </c>
      <c r="ES8" s="176">
        <f t="shared" si="17"/>
        <v>0</v>
      </c>
      <c r="ET8" s="176">
        <f t="shared" si="17"/>
        <v>0</v>
      </c>
      <c r="EU8" s="176">
        <f t="shared" si="17"/>
        <v>0</v>
      </c>
      <c r="EV8" s="176">
        <f t="shared" si="17"/>
        <v>0</v>
      </c>
      <c r="EW8" s="176">
        <f t="shared" si="17"/>
        <v>0</v>
      </c>
      <c r="EX8" s="176">
        <f t="shared" si="17"/>
        <v>0</v>
      </c>
      <c r="EY8" s="176">
        <f t="shared" si="17"/>
        <v>0</v>
      </c>
      <c r="EZ8" s="176">
        <f t="shared" si="17"/>
        <v>0</v>
      </c>
      <c r="FA8" s="176">
        <f t="shared" ref="FA8:FC8" si="85">IF(FA$1-1&gt;VLOOKUP($A8,input,7,FALSE),0,IF(VLOOKUP($A8,input,2,FALSE)="R",(VLOOKUP($A8,input,20,FALSE)*VLOOKUP(FA$1,CS_RATE,5,FALSE))/((1+Discount_Rate)^(FA$1-1)),IF(VLOOKUP($A8,input,2,FALSE)="C",VLOOKUP($A8,input,20,FALSE)*VLOOKUP(FA$1,CS_RATE,3,FALSE)/((1+Discount_Rate)^(FA$1-1)),0)))</f>
        <v>0</v>
      </c>
      <c r="FB8" s="176">
        <f t="shared" si="85"/>
        <v>0</v>
      </c>
      <c r="FC8" s="176">
        <f t="shared" si="85"/>
        <v>0</v>
      </c>
      <c r="FE8" s="176">
        <v>0</v>
      </c>
      <c r="FF8" s="176">
        <v>0</v>
      </c>
      <c r="FG8" s="176">
        <f t="shared" si="41"/>
        <v>0</v>
      </c>
      <c r="FH8" s="176">
        <f t="shared" si="41"/>
        <v>0</v>
      </c>
      <c r="FI8" s="176">
        <f t="shared" si="41"/>
        <v>0</v>
      </c>
      <c r="FJ8" s="176">
        <f t="shared" si="41"/>
        <v>0</v>
      </c>
      <c r="FK8" s="176">
        <f t="shared" si="41"/>
        <v>0</v>
      </c>
      <c r="FL8" s="176">
        <f t="shared" si="41"/>
        <v>0</v>
      </c>
      <c r="FM8" s="176">
        <f t="shared" si="41"/>
        <v>0</v>
      </c>
      <c r="FN8" s="176">
        <f t="shared" si="41"/>
        <v>0</v>
      </c>
      <c r="FO8" s="176">
        <f t="shared" si="41"/>
        <v>0</v>
      </c>
      <c r="FP8" s="176">
        <f t="shared" si="41"/>
        <v>0</v>
      </c>
      <c r="FQ8" s="176">
        <f t="shared" si="19"/>
        <v>0</v>
      </c>
      <c r="FR8" s="176">
        <f t="shared" si="19"/>
        <v>0</v>
      </c>
      <c r="FS8" s="176">
        <f t="shared" si="19"/>
        <v>0</v>
      </c>
      <c r="FT8" s="176">
        <f t="shared" si="19"/>
        <v>0</v>
      </c>
      <c r="FU8" s="176">
        <f t="shared" si="19"/>
        <v>0</v>
      </c>
      <c r="FV8" s="176">
        <f t="shared" si="19"/>
        <v>0</v>
      </c>
      <c r="FW8" s="176">
        <f t="shared" si="19"/>
        <v>0</v>
      </c>
      <c r="FX8" s="176">
        <f t="shared" si="19"/>
        <v>0</v>
      </c>
      <c r="FY8" s="176">
        <f t="shared" si="19"/>
        <v>0</v>
      </c>
      <c r="FZ8" s="176">
        <f t="shared" si="19"/>
        <v>0</v>
      </c>
      <c r="GA8" s="176">
        <f t="shared" si="20"/>
        <v>0</v>
      </c>
      <c r="GB8" s="176">
        <f t="shared" si="20"/>
        <v>0</v>
      </c>
      <c r="GC8" s="176">
        <f t="shared" si="20"/>
        <v>0</v>
      </c>
      <c r="GD8" s="176">
        <f t="shared" si="20"/>
        <v>0</v>
      </c>
      <c r="GE8" s="176">
        <f t="shared" si="20"/>
        <v>0</v>
      </c>
      <c r="GF8" s="176">
        <f t="shared" si="20"/>
        <v>0</v>
      </c>
      <c r="GG8" s="176">
        <f t="shared" si="20"/>
        <v>0</v>
      </c>
      <c r="GH8" s="176">
        <f t="shared" si="20"/>
        <v>0</v>
      </c>
      <c r="GI8" s="176">
        <f t="shared" si="20"/>
        <v>0</v>
      </c>
      <c r="GJ8" s="176">
        <f t="shared" si="20"/>
        <v>0</v>
      </c>
      <c r="GK8" s="176">
        <f t="shared" si="20"/>
        <v>0</v>
      </c>
      <c r="GL8" s="176">
        <f t="shared" si="20"/>
        <v>0</v>
      </c>
      <c r="GM8" s="176">
        <f t="shared" ref="GM8:GO8" si="86">IF(GM$1-2&gt;VLOOKUP($A8,input,7,FALSE),0,IF(VLOOKUP($A8,input,2,FALSE)="R",(VLOOKUP($A8,input,33,FALSE)*VLOOKUP(GM$1,CS_RATE,4,FALSE))/((1+Discount_Rate)^(GM$1-1)),IF(VLOOKUP($A8,input,2,FALSE)="C",VLOOKUP($A8,input,33,FALSE)*VLOOKUP(GM$1,CS_RATE,2,FALSE)/((1+Discount_Rate)^(GM$1-1)),0)))</f>
        <v>0</v>
      </c>
      <c r="GN8" s="176">
        <f t="shared" si="86"/>
        <v>0</v>
      </c>
      <c r="GO8" s="176">
        <f t="shared" si="86"/>
        <v>0</v>
      </c>
      <c r="GP8" s="187"/>
      <c r="GQ8" s="176">
        <v>0</v>
      </c>
      <c r="GR8" s="176">
        <v>0</v>
      </c>
      <c r="GS8" s="176">
        <f t="shared" si="42"/>
        <v>135.69648315652981</v>
      </c>
      <c r="GT8" s="176">
        <f t="shared" si="42"/>
        <v>129.3409865407929</v>
      </c>
      <c r="GU8" s="176">
        <f t="shared" si="42"/>
        <v>123.20453734316189</v>
      </c>
      <c r="GV8" s="176">
        <f t="shared" si="42"/>
        <v>117.33677182111295</v>
      </c>
      <c r="GW8" s="176">
        <f t="shared" si="42"/>
        <v>111.78481296290383</v>
      </c>
      <c r="GX8" s="176">
        <f t="shared" si="42"/>
        <v>106.45629624028022</v>
      </c>
      <c r="GY8" s="176">
        <f t="shared" si="42"/>
        <v>101.37676602314647</v>
      </c>
      <c r="GZ8" s="176">
        <f t="shared" si="42"/>
        <v>96.53577170313855</v>
      </c>
      <c r="HA8" s="176">
        <f t="shared" si="42"/>
        <v>91.933691887043963</v>
      </c>
      <c r="HB8" s="176">
        <f t="shared" si="42"/>
        <v>87.55100368361326</v>
      </c>
      <c r="HC8" s="176">
        <f t="shared" si="22"/>
        <v>83.384071479992215</v>
      </c>
      <c r="HD8" s="176">
        <f t="shared" si="22"/>
        <v>79.415461662854838</v>
      </c>
      <c r="HE8" s="176">
        <f t="shared" si="22"/>
        <v>75.635735209184062</v>
      </c>
      <c r="HF8" s="176">
        <f t="shared" si="22"/>
        <v>72.035902340029963</v>
      </c>
      <c r="HG8" s="176">
        <f t="shared" si="22"/>
        <v>68.607401139035147</v>
      </c>
      <c r="HH8" s="176">
        <f t="shared" si="22"/>
        <v>65.342077188597088</v>
      </c>
      <c r="HI8" s="176">
        <f t="shared" si="22"/>
        <v>62.232164175234132</v>
      </c>
      <c r="HJ8" s="176">
        <f t="shared" si="22"/>
        <v>59.270265418026042</v>
      </c>
      <c r="HK8" s="176">
        <f t="shared" si="22"/>
        <v>0</v>
      </c>
      <c r="HL8" s="176">
        <f t="shared" si="22"/>
        <v>0</v>
      </c>
      <c r="HM8" s="176">
        <f t="shared" si="23"/>
        <v>0</v>
      </c>
      <c r="HN8" s="176">
        <f t="shared" si="23"/>
        <v>0</v>
      </c>
      <c r="HO8" s="176">
        <f t="shared" si="23"/>
        <v>0</v>
      </c>
      <c r="HP8" s="176">
        <f t="shared" si="23"/>
        <v>0</v>
      </c>
      <c r="HQ8" s="176">
        <f t="shared" si="23"/>
        <v>0</v>
      </c>
      <c r="HR8" s="176">
        <f t="shared" si="23"/>
        <v>0</v>
      </c>
      <c r="HS8" s="176">
        <f t="shared" si="23"/>
        <v>0</v>
      </c>
      <c r="HT8" s="176">
        <f t="shared" si="23"/>
        <v>0</v>
      </c>
      <c r="HU8" s="176">
        <f t="shared" si="23"/>
        <v>0</v>
      </c>
      <c r="HV8" s="176">
        <f t="shared" si="23"/>
        <v>0</v>
      </c>
      <c r="HW8" s="176">
        <f t="shared" si="23"/>
        <v>0</v>
      </c>
      <c r="HX8" s="176">
        <f t="shared" si="23"/>
        <v>0</v>
      </c>
      <c r="HY8" s="176">
        <f t="shared" ref="HY8:IA8" si="87">IF(HY$1-2&gt;VLOOKUP($A8,input,7,FALSE),0,IF(VLOOKUP($A8,input,2,FALSE)="R",(VLOOKUP($A8,input,34,FALSE)*VLOOKUP(HY$1,CS_RATE,5,FALSE))/((1+Discount_Rate)^(HY$1-1)),IF(VLOOKUP($A8,input,2,FALSE)="C",VLOOKUP($A8,input,34,FALSE)*VLOOKUP(HY$1,CS_RATE,3,FALSE)/((1+Discount_Rate)^(HY$1-1)),0)))</f>
        <v>0</v>
      </c>
      <c r="HZ8" s="176">
        <f t="shared" si="87"/>
        <v>0</v>
      </c>
      <c r="IA8" s="176">
        <f t="shared" si="87"/>
        <v>0</v>
      </c>
      <c r="IB8" s="176"/>
      <c r="IC8" s="176"/>
    </row>
    <row r="9" spans="1:237" s="144" customFormat="1">
      <c r="A9" s="185" t="s">
        <v>157</v>
      </c>
      <c r="B9" s="226">
        <f t="shared" ref="B9:B73" si="88">SUM(O9:AW9)*VLOOKUP($A9,input,12,FALSE)</f>
        <v>0</v>
      </c>
      <c r="C9" s="329">
        <f t="shared" ref="C9:C73" si="89">SUM(AY9:CG9)*VLOOKUP($A9,input,12,FALSE)</f>
        <v>566371.10898882966</v>
      </c>
      <c r="D9" s="226">
        <f>SUM(B9:C9)</f>
        <v>566371.10898882966</v>
      </c>
      <c r="E9" s="227">
        <f t="shared" ref="E9:E73" si="90">IF(Years&gt;1,SUM(CI9:DR9)*VLOOKUP($A9,input,26,FALSE),0)</f>
        <v>0</v>
      </c>
      <c r="F9" s="228">
        <f t="shared" ref="F9:F73" si="91">IF(Years&gt;1,SUM(DT9:FC9)*VLOOKUP($A9,input,26,FALSE),0)</f>
        <v>0</v>
      </c>
      <c r="G9" s="227">
        <f t="shared" ref="G9:G73" si="92">IF(Years&gt;2,SUM(FE9:GO9)*VLOOKUP($A9,input,40,FALSE),0)</f>
        <v>0</v>
      </c>
      <c r="H9" s="228">
        <f t="shared" ref="H9:H73" si="93">IF(Years&gt;2,SUM(GQ9:IA9)*VLOOKUP($A9,input,40,FALSE),0)</f>
        <v>0</v>
      </c>
      <c r="I9" s="227">
        <f>B9+E9+G9</f>
        <v>0</v>
      </c>
      <c r="J9" s="176">
        <f>C9+F9+H9</f>
        <v>566371.10898882966</v>
      </c>
      <c r="K9" s="228">
        <f>SUM(I9:J9)</f>
        <v>566371.10898882966</v>
      </c>
      <c r="L9" s="227">
        <f t="shared" ref="L9:L73" si="94">(B9*VLOOKUP($A9,input,16,FALSE))+(E9*VLOOKUP($A9,input,30,FALSE))+(G9*VLOOKUP($A9,input,44,FALSE))</f>
        <v>0</v>
      </c>
      <c r="M9" s="176">
        <f t="shared" ref="M9:M73" si="95">(C9*(VLOOKUP($A9,input,16,FALSE))+(F9*VLOOKUP($A9,input,30,FALSE))+(H9*VLOOKUP($A9,input,44,FALSE)))</f>
        <v>453096.88719106372</v>
      </c>
      <c r="N9" s="228">
        <f>SUM(L9:M9)</f>
        <v>453096.88719106372</v>
      </c>
      <c r="O9" s="176">
        <f t="shared" si="37"/>
        <v>0</v>
      </c>
      <c r="P9" s="176">
        <f t="shared" si="37"/>
        <v>0</v>
      </c>
      <c r="Q9" s="176">
        <f t="shared" si="37"/>
        <v>0</v>
      </c>
      <c r="R9" s="176">
        <f t="shared" si="37"/>
        <v>0</v>
      </c>
      <c r="S9" s="176">
        <f t="shared" si="37"/>
        <v>0</v>
      </c>
      <c r="T9" s="176">
        <f t="shared" si="37"/>
        <v>0</v>
      </c>
      <c r="U9" s="176">
        <f t="shared" si="37"/>
        <v>0</v>
      </c>
      <c r="V9" s="176">
        <f t="shared" si="37"/>
        <v>0</v>
      </c>
      <c r="W9" s="176">
        <f t="shared" si="37"/>
        <v>0</v>
      </c>
      <c r="X9" s="176">
        <f t="shared" si="37"/>
        <v>0</v>
      </c>
      <c r="Y9" s="176">
        <f t="shared" si="7"/>
        <v>0</v>
      </c>
      <c r="Z9" s="176">
        <f t="shared" si="7"/>
        <v>0</v>
      </c>
      <c r="AA9" s="176">
        <f t="shared" si="7"/>
        <v>0</v>
      </c>
      <c r="AB9" s="176">
        <f t="shared" si="7"/>
        <v>0</v>
      </c>
      <c r="AC9" s="176">
        <f t="shared" si="7"/>
        <v>0</v>
      </c>
      <c r="AD9" s="176">
        <f t="shared" si="7"/>
        <v>0</v>
      </c>
      <c r="AE9" s="176">
        <f t="shared" si="7"/>
        <v>0</v>
      </c>
      <c r="AF9" s="176">
        <f t="shared" si="7"/>
        <v>0</v>
      </c>
      <c r="AG9" s="176">
        <f t="shared" si="7"/>
        <v>0</v>
      </c>
      <c r="AH9" s="176">
        <f t="shared" si="7"/>
        <v>0</v>
      </c>
      <c r="AI9" s="176">
        <f t="shared" si="8"/>
        <v>0</v>
      </c>
      <c r="AJ9" s="176">
        <f t="shared" si="8"/>
        <v>0</v>
      </c>
      <c r="AK9" s="176">
        <f t="shared" si="8"/>
        <v>0</v>
      </c>
      <c r="AL9" s="176">
        <f t="shared" si="8"/>
        <v>0</v>
      </c>
      <c r="AM9" s="176">
        <f t="shared" si="8"/>
        <v>0</v>
      </c>
      <c r="AN9" s="176">
        <f t="shared" si="8"/>
        <v>0</v>
      </c>
      <c r="AO9" s="176">
        <f t="shared" si="8"/>
        <v>0</v>
      </c>
      <c r="AP9" s="176">
        <f t="shared" si="8"/>
        <v>0</v>
      </c>
      <c r="AQ9" s="176">
        <f t="shared" si="8"/>
        <v>0</v>
      </c>
      <c r="AR9" s="176">
        <f t="shared" si="8"/>
        <v>0</v>
      </c>
      <c r="AS9" s="176">
        <f t="shared" si="8"/>
        <v>0</v>
      </c>
      <c r="AT9" s="176">
        <f t="shared" si="8"/>
        <v>0</v>
      </c>
      <c r="AU9" s="176">
        <f t="shared" si="8"/>
        <v>0</v>
      </c>
      <c r="AV9" s="176">
        <f t="shared" si="8"/>
        <v>0</v>
      </c>
      <c r="AW9" s="176">
        <f t="shared" si="8"/>
        <v>0</v>
      </c>
      <c r="AX9" s="187"/>
      <c r="AY9" s="176">
        <f t="shared" si="38"/>
        <v>3.8635717244792547E-2</v>
      </c>
      <c r="AZ9" s="176">
        <f t="shared" si="38"/>
        <v>3.680120445624406E-2</v>
      </c>
      <c r="BA9" s="176">
        <f t="shared" si="38"/>
        <v>3.5082505401444287E-2</v>
      </c>
      <c r="BB9" s="176">
        <f t="shared" si="38"/>
        <v>3.3439377008107431E-2</v>
      </c>
      <c r="BC9" s="176">
        <f t="shared" si="38"/>
        <v>3.1852880386280882E-2</v>
      </c>
      <c r="BD9" s="176">
        <f t="shared" si="38"/>
        <v>3.0335848324482859E-2</v>
      </c>
      <c r="BE9" s="176">
        <f t="shared" si="38"/>
        <v>2.8900463839189771E-2</v>
      </c>
      <c r="BF9" s="176">
        <f t="shared" si="38"/>
        <v>2.7522847320657812E-2</v>
      </c>
      <c r="BG9" s="176">
        <f t="shared" si="38"/>
        <v>2.6209602923057379E-2</v>
      </c>
      <c r="BH9" s="176">
        <f t="shared" si="38"/>
        <v>2.4958028781787042E-2</v>
      </c>
      <c r="BI9" s="176">
        <f t="shared" si="10"/>
        <v>2.3768222780552829E-2</v>
      </c>
      <c r="BJ9" s="176">
        <f t="shared" si="10"/>
        <v>2.263513753771465E-2</v>
      </c>
      <c r="BK9" s="176">
        <f t="shared" si="10"/>
        <v>2.1557833114339453E-2</v>
      </c>
      <c r="BL9" s="176">
        <f t="shared" si="10"/>
        <v>2.0531802283567348E-2</v>
      </c>
      <c r="BM9" s="176">
        <f t="shared" si="10"/>
        <v>1.9554604712618318E-2</v>
      </c>
      <c r="BN9" s="176">
        <f t="shared" si="10"/>
        <v>1.8623916214739453E-2</v>
      </c>
      <c r="BO9" s="176">
        <f t="shared" si="10"/>
        <v>1.7737523221311523E-2</v>
      </c>
      <c r="BP9" s="176">
        <f t="shared" si="10"/>
        <v>1.689331751705193E-2</v>
      </c>
      <c r="BQ9" s="176">
        <f t="shared" si="10"/>
        <v>1.6089291225792241E-2</v>
      </c>
      <c r="BR9" s="176">
        <f t="shared" si="10"/>
        <v>1.5323532034904294E-2</v>
      </c>
      <c r="BS9" s="176">
        <f t="shared" si="11"/>
        <v>1.4594218647016634E-2</v>
      </c>
      <c r="BT9" s="176">
        <f t="shared" si="11"/>
        <v>1.3899616448203431E-2</v>
      </c>
      <c r="BU9" s="176">
        <f t="shared" si="11"/>
        <v>1.3238073382343183E-2</v>
      </c>
      <c r="BV9" s="176">
        <f t="shared" si="11"/>
        <v>1.2608016021834489E-2</v>
      </c>
      <c r="BW9" s="176">
        <f t="shared" si="11"/>
        <v>1.2007945825323593E-2</v>
      </c>
      <c r="BX9" s="176">
        <f t="shared" si="11"/>
        <v>1.1436435573542861E-2</v>
      </c>
      <c r="BY9" s="176">
        <f t="shared" si="11"/>
        <v>1.0892125974783203E-2</v>
      </c>
      <c r="BZ9" s="176">
        <f t="shared" si="11"/>
        <v>1.0373722431926774E-2</v>
      </c>
      <c r="CA9" s="176">
        <f t="shared" si="11"/>
        <v>9.8799919633506365E-3</v>
      </c>
      <c r="CB9" s="176">
        <f t="shared" si="11"/>
        <v>9.4097602703779558E-3</v>
      </c>
      <c r="CC9" s="176">
        <f t="shared" si="11"/>
        <v>8.9619089443019485E-3</v>
      </c>
      <c r="CD9" s="176">
        <f t="shared" si="11"/>
        <v>8.5353728063396507E-3</v>
      </c>
      <c r="CE9" s="176">
        <f t="shared" si="11"/>
        <v>8.129137374188862E-3</v>
      </c>
      <c r="CF9" s="176">
        <f t="shared" si="11"/>
        <v>7.7422364491626086E-3</v>
      </c>
      <c r="CG9" s="176">
        <f t="shared" si="11"/>
        <v>7.3737498181623692E-3</v>
      </c>
      <c r="CI9" s="176">
        <v>0</v>
      </c>
      <c r="CJ9" s="176">
        <f t="shared" si="39"/>
        <v>0</v>
      </c>
      <c r="CK9" s="176">
        <f t="shared" si="39"/>
        <v>0</v>
      </c>
      <c r="CL9" s="176">
        <f t="shared" si="39"/>
        <v>0</v>
      </c>
      <c r="CM9" s="176">
        <f t="shared" si="39"/>
        <v>0</v>
      </c>
      <c r="CN9" s="176">
        <f t="shared" si="39"/>
        <v>0</v>
      </c>
      <c r="CO9" s="176">
        <f t="shared" si="39"/>
        <v>0</v>
      </c>
      <c r="CP9" s="176">
        <f t="shared" si="39"/>
        <v>0</v>
      </c>
      <c r="CQ9" s="176">
        <f t="shared" si="39"/>
        <v>0</v>
      </c>
      <c r="CR9" s="176">
        <f t="shared" si="39"/>
        <v>0</v>
      </c>
      <c r="CS9" s="176">
        <f t="shared" si="39"/>
        <v>0</v>
      </c>
      <c r="CT9" s="176">
        <f t="shared" si="13"/>
        <v>0</v>
      </c>
      <c r="CU9" s="176">
        <f t="shared" si="13"/>
        <v>0</v>
      </c>
      <c r="CV9" s="176">
        <f t="shared" si="13"/>
        <v>0</v>
      </c>
      <c r="CW9" s="176">
        <f t="shared" si="13"/>
        <v>0</v>
      </c>
      <c r="CX9" s="176">
        <f t="shared" si="13"/>
        <v>0</v>
      </c>
      <c r="CY9" s="176">
        <f t="shared" si="13"/>
        <v>0</v>
      </c>
      <c r="CZ9" s="176">
        <f t="shared" si="13"/>
        <v>0</v>
      </c>
      <c r="DA9" s="176">
        <f t="shared" si="13"/>
        <v>0</v>
      </c>
      <c r="DB9" s="176">
        <f t="shared" si="13"/>
        <v>0</v>
      </c>
      <c r="DC9" s="176">
        <f t="shared" si="13"/>
        <v>0</v>
      </c>
      <c r="DD9" s="176">
        <f t="shared" si="14"/>
        <v>0</v>
      </c>
      <c r="DE9" s="176">
        <f t="shared" si="14"/>
        <v>0</v>
      </c>
      <c r="DF9" s="176">
        <f t="shared" si="14"/>
        <v>0</v>
      </c>
      <c r="DG9" s="176">
        <f t="shared" si="14"/>
        <v>0</v>
      </c>
      <c r="DH9" s="176">
        <f t="shared" si="14"/>
        <v>0</v>
      </c>
      <c r="DI9" s="176">
        <f t="shared" si="14"/>
        <v>0</v>
      </c>
      <c r="DJ9" s="176">
        <f t="shared" si="14"/>
        <v>0</v>
      </c>
      <c r="DK9" s="176">
        <f t="shared" si="14"/>
        <v>0</v>
      </c>
      <c r="DL9" s="176">
        <f t="shared" si="14"/>
        <v>0</v>
      </c>
      <c r="DM9" s="176">
        <f t="shared" si="14"/>
        <v>0</v>
      </c>
      <c r="DN9" s="176">
        <f t="shared" si="14"/>
        <v>0</v>
      </c>
      <c r="DO9" s="176">
        <f t="shared" si="14"/>
        <v>0</v>
      </c>
      <c r="DP9" s="176">
        <f t="shared" si="14"/>
        <v>0</v>
      </c>
      <c r="DQ9" s="176">
        <f t="shared" si="14"/>
        <v>0</v>
      </c>
      <c r="DR9" s="176">
        <f t="shared" si="14"/>
        <v>0</v>
      </c>
      <c r="DS9" s="187"/>
      <c r="DT9" s="176">
        <v>0</v>
      </c>
      <c r="DU9" s="176">
        <f t="shared" si="40"/>
        <v>3.680120445624406E-2</v>
      </c>
      <c r="DV9" s="176">
        <f t="shared" si="40"/>
        <v>3.5082505401444287E-2</v>
      </c>
      <c r="DW9" s="176">
        <f t="shared" si="40"/>
        <v>3.3439377008107431E-2</v>
      </c>
      <c r="DX9" s="176">
        <f t="shared" si="40"/>
        <v>3.1852880386280882E-2</v>
      </c>
      <c r="DY9" s="176">
        <f t="shared" si="40"/>
        <v>3.0335848324482859E-2</v>
      </c>
      <c r="DZ9" s="176">
        <f t="shared" si="40"/>
        <v>2.8900463839189771E-2</v>
      </c>
      <c r="EA9" s="176">
        <f t="shared" si="40"/>
        <v>2.7522847320657812E-2</v>
      </c>
      <c r="EB9" s="176">
        <f t="shared" si="40"/>
        <v>2.6209602923057379E-2</v>
      </c>
      <c r="EC9" s="176">
        <f t="shared" si="40"/>
        <v>2.4958028781787042E-2</v>
      </c>
      <c r="ED9" s="176">
        <f t="shared" si="40"/>
        <v>2.3768222780552829E-2</v>
      </c>
      <c r="EE9" s="176">
        <f t="shared" si="16"/>
        <v>2.263513753771465E-2</v>
      </c>
      <c r="EF9" s="176">
        <f t="shared" si="16"/>
        <v>2.1557833114339453E-2</v>
      </c>
      <c r="EG9" s="176">
        <f t="shared" si="16"/>
        <v>2.0531802283567348E-2</v>
      </c>
      <c r="EH9" s="176">
        <f t="shared" si="16"/>
        <v>1.9554604712618318E-2</v>
      </c>
      <c r="EI9" s="176">
        <f t="shared" si="16"/>
        <v>1.8623916214739453E-2</v>
      </c>
      <c r="EJ9" s="176">
        <f t="shared" si="16"/>
        <v>1.7737523221311523E-2</v>
      </c>
      <c r="EK9" s="176">
        <f t="shared" si="16"/>
        <v>1.689331751705193E-2</v>
      </c>
      <c r="EL9" s="176">
        <f t="shared" si="16"/>
        <v>1.6089291225792241E-2</v>
      </c>
      <c r="EM9" s="176">
        <f t="shared" si="16"/>
        <v>1.5323532034904294E-2</v>
      </c>
      <c r="EN9" s="176">
        <f t="shared" si="16"/>
        <v>1.4594218647016634E-2</v>
      </c>
      <c r="EO9" s="176">
        <f t="shared" si="17"/>
        <v>1.3899616448203431E-2</v>
      </c>
      <c r="EP9" s="176">
        <f t="shared" si="17"/>
        <v>1.3238073382343183E-2</v>
      </c>
      <c r="EQ9" s="176">
        <f t="shared" si="17"/>
        <v>1.2608016021834489E-2</v>
      </c>
      <c r="ER9" s="176">
        <f t="shared" si="17"/>
        <v>1.2007945825323593E-2</v>
      </c>
      <c r="ES9" s="176">
        <f t="shared" si="17"/>
        <v>1.1436435573542861E-2</v>
      </c>
      <c r="ET9" s="176">
        <f t="shared" si="17"/>
        <v>1.0892125974783203E-2</v>
      </c>
      <c r="EU9" s="176">
        <f t="shared" si="17"/>
        <v>1.0373722431926774E-2</v>
      </c>
      <c r="EV9" s="176">
        <f t="shared" si="17"/>
        <v>9.8799919633506365E-3</v>
      </c>
      <c r="EW9" s="176">
        <f t="shared" si="17"/>
        <v>9.4097602703779558E-3</v>
      </c>
      <c r="EX9" s="176">
        <f t="shared" si="17"/>
        <v>8.9619089443019485E-3</v>
      </c>
      <c r="EY9" s="176">
        <f t="shared" si="17"/>
        <v>8.5353728063396507E-3</v>
      </c>
      <c r="EZ9" s="176">
        <f t="shared" si="17"/>
        <v>8.129137374188862E-3</v>
      </c>
      <c r="FA9" s="176">
        <f t="shared" si="17"/>
        <v>7.7422364491626086E-3</v>
      </c>
      <c r="FB9" s="176">
        <f t="shared" si="17"/>
        <v>7.3737498181623692E-3</v>
      </c>
      <c r="FC9" s="176">
        <f t="shared" si="17"/>
        <v>7.0228010650243569E-3</v>
      </c>
      <c r="FE9" s="176">
        <v>0</v>
      </c>
      <c r="FF9" s="176">
        <v>0</v>
      </c>
      <c r="FG9" s="176">
        <f t="shared" si="41"/>
        <v>0</v>
      </c>
      <c r="FH9" s="176">
        <f t="shared" si="41"/>
        <v>0</v>
      </c>
      <c r="FI9" s="176">
        <f t="shared" si="41"/>
        <v>0</v>
      </c>
      <c r="FJ9" s="176">
        <f t="shared" si="41"/>
        <v>0</v>
      </c>
      <c r="FK9" s="176">
        <f t="shared" si="41"/>
        <v>0</v>
      </c>
      <c r="FL9" s="176">
        <f t="shared" si="41"/>
        <v>0</v>
      </c>
      <c r="FM9" s="176">
        <f t="shared" si="41"/>
        <v>0</v>
      </c>
      <c r="FN9" s="176">
        <f t="shared" si="41"/>
        <v>0</v>
      </c>
      <c r="FO9" s="176">
        <f t="shared" si="41"/>
        <v>0</v>
      </c>
      <c r="FP9" s="176">
        <f t="shared" si="41"/>
        <v>0</v>
      </c>
      <c r="FQ9" s="176">
        <f t="shared" si="19"/>
        <v>0</v>
      </c>
      <c r="FR9" s="176">
        <f t="shared" si="19"/>
        <v>0</v>
      </c>
      <c r="FS9" s="176">
        <f t="shared" si="19"/>
        <v>0</v>
      </c>
      <c r="FT9" s="176">
        <f t="shared" si="19"/>
        <v>0</v>
      </c>
      <c r="FU9" s="176">
        <f t="shared" si="19"/>
        <v>0</v>
      </c>
      <c r="FV9" s="176">
        <f t="shared" si="19"/>
        <v>0</v>
      </c>
      <c r="FW9" s="176">
        <f t="shared" si="19"/>
        <v>0</v>
      </c>
      <c r="FX9" s="176">
        <f t="shared" si="19"/>
        <v>0</v>
      </c>
      <c r="FY9" s="176">
        <f t="shared" si="19"/>
        <v>0</v>
      </c>
      <c r="FZ9" s="176">
        <f t="shared" si="19"/>
        <v>0</v>
      </c>
      <c r="GA9" s="176">
        <f t="shared" si="20"/>
        <v>0</v>
      </c>
      <c r="GB9" s="176">
        <f t="shared" si="20"/>
        <v>0</v>
      </c>
      <c r="GC9" s="176">
        <f t="shared" si="20"/>
        <v>0</v>
      </c>
      <c r="GD9" s="176">
        <f t="shared" si="20"/>
        <v>0</v>
      </c>
      <c r="GE9" s="176">
        <f t="shared" si="20"/>
        <v>0</v>
      </c>
      <c r="GF9" s="176">
        <f t="shared" si="20"/>
        <v>0</v>
      </c>
      <c r="GG9" s="176">
        <f t="shared" si="20"/>
        <v>0</v>
      </c>
      <c r="GH9" s="176">
        <f t="shared" si="20"/>
        <v>0</v>
      </c>
      <c r="GI9" s="176">
        <f t="shared" si="20"/>
        <v>0</v>
      </c>
      <c r="GJ9" s="176">
        <f t="shared" si="20"/>
        <v>0</v>
      </c>
      <c r="GK9" s="176">
        <f t="shared" si="20"/>
        <v>0</v>
      </c>
      <c r="GL9" s="176">
        <f t="shared" si="20"/>
        <v>0</v>
      </c>
      <c r="GM9" s="176">
        <f t="shared" si="20"/>
        <v>0</v>
      </c>
      <c r="GN9" s="176">
        <f t="shared" si="20"/>
        <v>0</v>
      </c>
      <c r="GO9" s="176">
        <f t="shared" si="20"/>
        <v>0</v>
      </c>
      <c r="GP9" s="187"/>
      <c r="GQ9" s="176">
        <v>0</v>
      </c>
      <c r="GR9" s="176">
        <v>0</v>
      </c>
      <c r="GS9" s="176">
        <f t="shared" si="42"/>
        <v>3.5082505401444287E-2</v>
      </c>
      <c r="GT9" s="176">
        <f t="shared" si="42"/>
        <v>3.3439377008107431E-2</v>
      </c>
      <c r="GU9" s="176">
        <f t="shared" si="42"/>
        <v>3.1852880386280882E-2</v>
      </c>
      <c r="GV9" s="176">
        <f t="shared" si="42"/>
        <v>3.0335848324482859E-2</v>
      </c>
      <c r="GW9" s="176">
        <f t="shared" si="42"/>
        <v>2.8900463839189771E-2</v>
      </c>
      <c r="GX9" s="176">
        <f t="shared" si="42"/>
        <v>2.7522847320657812E-2</v>
      </c>
      <c r="GY9" s="176">
        <f t="shared" si="42"/>
        <v>2.6209602923057379E-2</v>
      </c>
      <c r="GZ9" s="176">
        <f t="shared" si="42"/>
        <v>2.4958028781787042E-2</v>
      </c>
      <c r="HA9" s="176">
        <f t="shared" si="42"/>
        <v>2.3768222780552829E-2</v>
      </c>
      <c r="HB9" s="176">
        <f t="shared" si="42"/>
        <v>2.263513753771465E-2</v>
      </c>
      <c r="HC9" s="176">
        <f t="shared" si="22"/>
        <v>2.1557833114339453E-2</v>
      </c>
      <c r="HD9" s="176">
        <f t="shared" si="22"/>
        <v>2.0531802283567348E-2</v>
      </c>
      <c r="HE9" s="176">
        <f t="shared" si="22"/>
        <v>1.9554604712618318E-2</v>
      </c>
      <c r="HF9" s="176">
        <f t="shared" si="22"/>
        <v>1.8623916214739453E-2</v>
      </c>
      <c r="HG9" s="176">
        <f t="shared" si="22"/>
        <v>1.7737523221311523E-2</v>
      </c>
      <c r="HH9" s="176">
        <f t="shared" si="22"/>
        <v>1.689331751705193E-2</v>
      </c>
      <c r="HI9" s="176">
        <f t="shared" si="22"/>
        <v>1.6089291225792241E-2</v>
      </c>
      <c r="HJ9" s="176">
        <f t="shared" si="22"/>
        <v>1.5323532034904294E-2</v>
      </c>
      <c r="HK9" s="176">
        <f t="shared" si="22"/>
        <v>1.4594218647016634E-2</v>
      </c>
      <c r="HL9" s="176">
        <f t="shared" si="22"/>
        <v>1.3899616448203431E-2</v>
      </c>
      <c r="HM9" s="176">
        <f t="shared" si="23"/>
        <v>1.3238073382343183E-2</v>
      </c>
      <c r="HN9" s="176">
        <f t="shared" si="23"/>
        <v>1.2608016021834489E-2</v>
      </c>
      <c r="HO9" s="176">
        <f t="shared" si="23"/>
        <v>1.2007945825323593E-2</v>
      </c>
      <c r="HP9" s="176">
        <f t="shared" si="23"/>
        <v>1.1436435573542861E-2</v>
      </c>
      <c r="HQ9" s="176">
        <f t="shared" si="23"/>
        <v>1.0892125974783203E-2</v>
      </c>
      <c r="HR9" s="176">
        <f t="shared" si="23"/>
        <v>1.0373722431926774E-2</v>
      </c>
      <c r="HS9" s="176">
        <f t="shared" si="23"/>
        <v>9.8799919633506365E-3</v>
      </c>
      <c r="HT9" s="176">
        <f t="shared" si="23"/>
        <v>9.4097602703779558E-3</v>
      </c>
      <c r="HU9" s="176">
        <f t="shared" si="23"/>
        <v>8.9619089443019485E-3</v>
      </c>
      <c r="HV9" s="176">
        <f t="shared" si="23"/>
        <v>8.5353728063396507E-3</v>
      </c>
      <c r="HW9" s="176">
        <f t="shared" si="23"/>
        <v>8.129137374188862E-3</v>
      </c>
      <c r="HX9" s="176">
        <f t="shared" si="23"/>
        <v>7.7422364491626086E-3</v>
      </c>
      <c r="HY9" s="176">
        <f t="shared" si="23"/>
        <v>7.3737498181623692E-3</v>
      </c>
      <c r="HZ9" s="176">
        <f t="shared" si="23"/>
        <v>7.0228010650243569E-3</v>
      </c>
      <c r="IA9" s="176">
        <f t="shared" si="23"/>
        <v>6.6885554860333391E-3</v>
      </c>
      <c r="IB9" s="176"/>
      <c r="IC9" s="176"/>
    </row>
    <row r="10" spans="1:237" s="144" customFormat="1">
      <c r="A10" s="185" t="s">
        <v>158</v>
      </c>
      <c r="B10" s="226">
        <f t="shared" ref="B10:B11" si="96">SUM(O10:AW10)*VLOOKUP($A10,input,12,FALSE)</f>
        <v>0</v>
      </c>
      <c r="C10" s="329">
        <f t="shared" ref="C10:C11" si="97">SUM(AY10:CG10)*VLOOKUP($A10,input,12,FALSE)</f>
        <v>138921.21541235445</v>
      </c>
      <c r="D10" s="226">
        <f>SUM(B10:C10)</f>
        <v>138921.21541235445</v>
      </c>
      <c r="E10" s="227">
        <f t="shared" ref="E10:E11" si="98">IF(Years&gt;1,SUM(CI10:DR10)*VLOOKUP($A10,input,26,FALSE),0)</f>
        <v>0</v>
      </c>
      <c r="F10" s="228">
        <f t="shared" ref="F10:F11" si="99">IF(Years&gt;1,SUM(DT10:FC10)*VLOOKUP($A10,input,26,FALSE),0)</f>
        <v>0</v>
      </c>
      <c r="G10" s="227">
        <f t="shared" ref="G10:G11" si="100">IF(Years&gt;2,SUM(FE10:GO10)*VLOOKUP($A10,input,40,FALSE),0)</f>
        <v>0</v>
      </c>
      <c r="H10" s="228">
        <f t="shared" ref="H10:H11" si="101">IF(Years&gt;2,SUM(GQ10:IA10)*VLOOKUP($A10,input,40,FALSE),0)</f>
        <v>0</v>
      </c>
      <c r="I10" s="227">
        <f>B10+E10+G10</f>
        <v>0</v>
      </c>
      <c r="J10" s="176">
        <f>C10+F10+H10</f>
        <v>138921.21541235445</v>
      </c>
      <c r="K10" s="228">
        <f>SUM(I10:J10)</f>
        <v>138921.21541235445</v>
      </c>
      <c r="L10" s="227">
        <f t="shared" ref="L10:L11" si="102">(B10*VLOOKUP($A10,input,16,FALSE))+(E10*VLOOKUP($A10,input,30,FALSE))+(G10*VLOOKUP($A10,input,44,FALSE))</f>
        <v>0</v>
      </c>
      <c r="M10" s="176">
        <f t="shared" ref="M10:M11" si="103">(C10*(VLOOKUP($A10,input,16,FALSE))+(F10*VLOOKUP($A10,input,30,FALSE))+(H10*VLOOKUP($A10,input,44,FALSE)))</f>
        <v>111136.97232988356</v>
      </c>
      <c r="N10" s="228">
        <f>SUM(L10:M10)</f>
        <v>111136.97232988356</v>
      </c>
      <c r="O10" s="176">
        <f t="shared" si="37"/>
        <v>0</v>
      </c>
      <c r="P10" s="176">
        <f t="shared" si="37"/>
        <v>0</v>
      </c>
      <c r="Q10" s="176">
        <f t="shared" si="37"/>
        <v>0</v>
      </c>
      <c r="R10" s="176">
        <f t="shared" si="37"/>
        <v>0</v>
      </c>
      <c r="S10" s="176">
        <f t="shared" si="37"/>
        <v>0</v>
      </c>
      <c r="T10" s="176">
        <f t="shared" si="37"/>
        <v>0</v>
      </c>
      <c r="U10" s="176">
        <f t="shared" si="37"/>
        <v>0</v>
      </c>
      <c r="V10" s="176">
        <f t="shared" si="37"/>
        <v>0</v>
      </c>
      <c r="W10" s="176">
        <f t="shared" si="37"/>
        <v>0</v>
      </c>
      <c r="X10" s="176">
        <f t="shared" si="37"/>
        <v>0</v>
      </c>
      <c r="Y10" s="176">
        <f t="shared" si="7"/>
        <v>0</v>
      </c>
      <c r="Z10" s="176">
        <f t="shared" si="7"/>
        <v>0</v>
      </c>
      <c r="AA10" s="176">
        <f t="shared" si="7"/>
        <v>0</v>
      </c>
      <c r="AB10" s="176">
        <f t="shared" si="7"/>
        <v>0</v>
      </c>
      <c r="AC10" s="176">
        <f t="shared" si="7"/>
        <v>0</v>
      </c>
      <c r="AD10" s="176">
        <f t="shared" si="7"/>
        <v>0</v>
      </c>
      <c r="AE10" s="176">
        <f t="shared" si="7"/>
        <v>0</v>
      </c>
      <c r="AF10" s="176">
        <f t="shared" si="7"/>
        <v>0</v>
      </c>
      <c r="AG10" s="176">
        <f t="shared" si="7"/>
        <v>0</v>
      </c>
      <c r="AH10" s="176">
        <f t="shared" si="7"/>
        <v>0</v>
      </c>
      <c r="AI10" s="176">
        <f t="shared" si="8"/>
        <v>0</v>
      </c>
      <c r="AJ10" s="176">
        <f t="shared" si="8"/>
        <v>0</v>
      </c>
      <c r="AK10" s="176">
        <f t="shared" si="8"/>
        <v>0</v>
      </c>
      <c r="AL10" s="176">
        <f t="shared" si="8"/>
        <v>0</v>
      </c>
      <c r="AM10" s="176">
        <f t="shared" si="8"/>
        <v>0</v>
      </c>
      <c r="AN10" s="176">
        <f t="shared" si="8"/>
        <v>0</v>
      </c>
      <c r="AO10" s="176">
        <f t="shared" si="8"/>
        <v>0</v>
      </c>
      <c r="AP10" s="176">
        <f t="shared" si="8"/>
        <v>0</v>
      </c>
      <c r="AQ10" s="176">
        <f t="shared" si="8"/>
        <v>0</v>
      </c>
      <c r="AR10" s="176">
        <f t="shared" si="8"/>
        <v>0</v>
      </c>
      <c r="AS10" s="176">
        <f t="shared" si="8"/>
        <v>0</v>
      </c>
      <c r="AT10" s="176">
        <f t="shared" si="8"/>
        <v>0</v>
      </c>
      <c r="AU10" s="176">
        <f t="shared" si="8"/>
        <v>0</v>
      </c>
      <c r="AV10" s="176">
        <f t="shared" si="8"/>
        <v>0</v>
      </c>
      <c r="AW10" s="176">
        <f t="shared" si="8"/>
        <v>0</v>
      </c>
      <c r="AX10" s="187"/>
      <c r="AY10" s="176">
        <f t="shared" si="38"/>
        <v>9.4766853619302482E-3</v>
      </c>
      <c r="AZ10" s="176">
        <f t="shared" si="38"/>
        <v>9.0267105270032608E-3</v>
      </c>
      <c r="BA10" s="176">
        <f t="shared" si="38"/>
        <v>8.6051428343165235E-3</v>
      </c>
      <c r="BB10" s="176">
        <f t="shared" si="38"/>
        <v>8.2021113416112564E-3</v>
      </c>
      <c r="BC10" s="176">
        <f t="shared" si="38"/>
        <v>7.8129706607858763E-3</v>
      </c>
      <c r="BD10" s="176">
        <f t="shared" si="38"/>
        <v>7.4408684569486263E-3</v>
      </c>
      <c r="BE10" s="176">
        <f t="shared" si="38"/>
        <v>7.0887930171597549E-3</v>
      </c>
      <c r="BF10" s="176">
        <f t="shared" si="38"/>
        <v>6.7508870786519163E-3</v>
      </c>
      <c r="BG10" s="176">
        <f t="shared" si="38"/>
        <v>6.428770528297093E-3</v>
      </c>
      <c r="BH10" s="176">
        <f t="shared" si="38"/>
        <v>6.1217806445892737E-3</v>
      </c>
      <c r="BI10" s="176">
        <f t="shared" si="10"/>
        <v>5.8299414367393729E-3</v>
      </c>
      <c r="BJ10" s="176">
        <f t="shared" si="10"/>
        <v>5.5520148677413285E-3</v>
      </c>
      <c r="BK10" s="176">
        <f t="shared" si="10"/>
        <v>5.2877703865360911E-3</v>
      </c>
      <c r="BL10" s="176">
        <f t="shared" si="10"/>
        <v>5.0361024469127453E-3</v>
      </c>
      <c r="BM10" s="176">
        <f t="shared" si="10"/>
        <v>4.7964124766799654E-3</v>
      </c>
      <c r="BN10" s="176">
        <f t="shared" si="10"/>
        <v>4.5681303922945823E-3</v>
      </c>
      <c r="BO10" s="176">
        <f t="shared" si="10"/>
        <v>4.3507132429632042E-3</v>
      </c>
      <c r="BP10" s="176">
        <f t="shared" si="10"/>
        <v>4.1436439192768879E-3</v>
      </c>
      <c r="BQ10" s="176">
        <f t="shared" si="10"/>
        <v>3.9464299233075298E-3</v>
      </c>
      <c r="BR10" s="176">
        <f t="shared" si="10"/>
        <v>3.7586021972406758E-3</v>
      </c>
      <c r="BS10" s="176">
        <f t="shared" si="11"/>
        <v>3.5797140077587965E-3</v>
      </c>
      <c r="BT10" s="176">
        <f t="shared" si="11"/>
        <v>3.4093398835215961E-3</v>
      </c>
      <c r="BU10" s="176">
        <f t="shared" si="11"/>
        <v>3.2470746032162521E-3</v>
      </c>
      <c r="BV10" s="176">
        <f t="shared" si="11"/>
        <v>3.0925322317707235E-3</v>
      </c>
      <c r="BW10" s="176">
        <f t="shared" si="11"/>
        <v>2.9453452024378623E-3</v>
      </c>
      <c r="BX10" s="176">
        <f t="shared" si="11"/>
        <v>2.8051634425671169E-3</v>
      </c>
      <c r="BY10" s="176">
        <f t="shared" si="11"/>
        <v>2.6716535409845592E-3</v>
      </c>
      <c r="BZ10" s="176">
        <f t="shared" si="11"/>
        <v>2.5444979550009066E-3</v>
      </c>
      <c r="CA10" s="176">
        <f t="shared" si="11"/>
        <v>2.4233942551614767E-3</v>
      </c>
      <c r="CB10" s="176">
        <f t="shared" si="11"/>
        <v>2.3080544059417628E-3</v>
      </c>
      <c r="CC10" s="176">
        <f t="shared" si="11"/>
        <v>2.1982040806778364E-3</v>
      </c>
      <c r="CD10" s="176">
        <f t="shared" si="11"/>
        <v>2.0935820091021783E-3</v>
      </c>
      <c r="CE10" s="176">
        <f t="shared" si="11"/>
        <v>1.9939393559331173E-3</v>
      </c>
      <c r="CF10" s="176">
        <f t="shared" si="11"/>
        <v>1.899039129039885E-3</v>
      </c>
      <c r="CG10" s="176">
        <f t="shared" si="11"/>
        <v>1.8086556157756754E-3</v>
      </c>
      <c r="CI10" s="176">
        <v>1</v>
      </c>
      <c r="CJ10" s="176">
        <f t="shared" si="39"/>
        <v>0</v>
      </c>
      <c r="CK10" s="176">
        <f t="shared" si="39"/>
        <v>0</v>
      </c>
      <c r="CL10" s="176">
        <f t="shared" si="39"/>
        <v>0</v>
      </c>
      <c r="CM10" s="176">
        <f t="shared" si="39"/>
        <v>0</v>
      </c>
      <c r="CN10" s="176">
        <f t="shared" si="39"/>
        <v>0</v>
      </c>
      <c r="CO10" s="176">
        <f t="shared" si="39"/>
        <v>0</v>
      </c>
      <c r="CP10" s="176">
        <f t="shared" si="39"/>
        <v>0</v>
      </c>
      <c r="CQ10" s="176">
        <f t="shared" si="39"/>
        <v>0</v>
      </c>
      <c r="CR10" s="176">
        <f t="shared" si="39"/>
        <v>0</v>
      </c>
      <c r="CS10" s="176">
        <f t="shared" si="39"/>
        <v>0</v>
      </c>
      <c r="CT10" s="176">
        <f t="shared" si="13"/>
        <v>0</v>
      </c>
      <c r="CU10" s="176">
        <f t="shared" si="13"/>
        <v>0</v>
      </c>
      <c r="CV10" s="176">
        <f t="shared" si="13"/>
        <v>0</v>
      </c>
      <c r="CW10" s="176">
        <f t="shared" si="13"/>
        <v>0</v>
      </c>
      <c r="CX10" s="176">
        <f t="shared" si="13"/>
        <v>0</v>
      </c>
      <c r="CY10" s="176">
        <f t="shared" si="13"/>
        <v>0</v>
      </c>
      <c r="CZ10" s="176">
        <f t="shared" si="13"/>
        <v>0</v>
      </c>
      <c r="DA10" s="176">
        <f t="shared" si="13"/>
        <v>0</v>
      </c>
      <c r="DB10" s="176">
        <f t="shared" si="13"/>
        <v>0</v>
      </c>
      <c r="DC10" s="176">
        <f t="shared" si="13"/>
        <v>0</v>
      </c>
      <c r="DD10" s="176">
        <f t="shared" si="14"/>
        <v>0</v>
      </c>
      <c r="DE10" s="176">
        <f t="shared" si="14"/>
        <v>0</v>
      </c>
      <c r="DF10" s="176">
        <f t="shared" si="14"/>
        <v>0</v>
      </c>
      <c r="DG10" s="176">
        <f t="shared" si="14"/>
        <v>0</v>
      </c>
      <c r="DH10" s="176">
        <f t="shared" si="14"/>
        <v>0</v>
      </c>
      <c r="DI10" s="176">
        <f t="shared" si="14"/>
        <v>0</v>
      </c>
      <c r="DJ10" s="176">
        <f t="shared" si="14"/>
        <v>0</v>
      </c>
      <c r="DK10" s="176">
        <f t="shared" si="14"/>
        <v>0</v>
      </c>
      <c r="DL10" s="176">
        <f t="shared" si="14"/>
        <v>0</v>
      </c>
      <c r="DM10" s="176">
        <f t="shared" si="14"/>
        <v>0</v>
      </c>
      <c r="DN10" s="176">
        <f t="shared" si="14"/>
        <v>0</v>
      </c>
      <c r="DO10" s="176">
        <f t="shared" si="14"/>
        <v>0</v>
      </c>
      <c r="DP10" s="176">
        <f t="shared" si="14"/>
        <v>0</v>
      </c>
      <c r="DQ10" s="176">
        <f t="shared" si="14"/>
        <v>0</v>
      </c>
      <c r="DR10" s="176">
        <f t="shared" si="14"/>
        <v>0</v>
      </c>
      <c r="DS10" s="187"/>
      <c r="DT10" s="176">
        <v>1</v>
      </c>
      <c r="DU10" s="176">
        <f t="shared" si="40"/>
        <v>9.0267105270032608E-3</v>
      </c>
      <c r="DV10" s="176">
        <f t="shared" si="40"/>
        <v>8.6051428343165235E-3</v>
      </c>
      <c r="DW10" s="176">
        <f t="shared" si="40"/>
        <v>8.2021113416112564E-3</v>
      </c>
      <c r="DX10" s="176">
        <f t="shared" si="40"/>
        <v>7.8129706607858763E-3</v>
      </c>
      <c r="DY10" s="176">
        <f t="shared" si="40"/>
        <v>7.4408684569486263E-3</v>
      </c>
      <c r="DZ10" s="176">
        <f t="shared" si="40"/>
        <v>7.0887930171597549E-3</v>
      </c>
      <c r="EA10" s="176">
        <f t="shared" si="40"/>
        <v>6.7508870786519163E-3</v>
      </c>
      <c r="EB10" s="176">
        <f t="shared" si="40"/>
        <v>6.428770528297093E-3</v>
      </c>
      <c r="EC10" s="176">
        <f t="shared" si="40"/>
        <v>6.1217806445892737E-3</v>
      </c>
      <c r="ED10" s="176">
        <f t="shared" si="40"/>
        <v>5.8299414367393729E-3</v>
      </c>
      <c r="EE10" s="176">
        <f t="shared" si="16"/>
        <v>5.5520148677413285E-3</v>
      </c>
      <c r="EF10" s="176">
        <f t="shared" si="16"/>
        <v>5.2877703865360911E-3</v>
      </c>
      <c r="EG10" s="176">
        <f t="shared" si="16"/>
        <v>5.0361024469127453E-3</v>
      </c>
      <c r="EH10" s="176">
        <f t="shared" si="16"/>
        <v>4.7964124766799654E-3</v>
      </c>
      <c r="EI10" s="176">
        <f t="shared" si="16"/>
        <v>4.5681303922945823E-3</v>
      </c>
      <c r="EJ10" s="176">
        <f t="shared" si="16"/>
        <v>4.3507132429632042E-3</v>
      </c>
      <c r="EK10" s="176">
        <f t="shared" si="16"/>
        <v>4.1436439192768879E-3</v>
      </c>
      <c r="EL10" s="176">
        <f t="shared" si="16"/>
        <v>3.9464299233075298E-3</v>
      </c>
      <c r="EM10" s="176">
        <f t="shared" si="16"/>
        <v>3.7586021972406758E-3</v>
      </c>
      <c r="EN10" s="176">
        <f t="shared" si="16"/>
        <v>3.5797140077587965E-3</v>
      </c>
      <c r="EO10" s="176">
        <f t="shared" si="17"/>
        <v>3.4093398835215961E-3</v>
      </c>
      <c r="EP10" s="176">
        <f t="shared" si="17"/>
        <v>3.2470746032162521E-3</v>
      </c>
      <c r="EQ10" s="176">
        <f t="shared" si="17"/>
        <v>3.0925322317707235E-3</v>
      </c>
      <c r="ER10" s="176">
        <f t="shared" si="17"/>
        <v>2.9453452024378623E-3</v>
      </c>
      <c r="ES10" s="176">
        <f t="shared" si="17"/>
        <v>2.8051634425671169E-3</v>
      </c>
      <c r="ET10" s="176">
        <f t="shared" si="17"/>
        <v>2.6716535409845592E-3</v>
      </c>
      <c r="EU10" s="176">
        <f t="shared" si="17"/>
        <v>2.5444979550009066E-3</v>
      </c>
      <c r="EV10" s="176">
        <f t="shared" si="17"/>
        <v>2.4233942551614767E-3</v>
      </c>
      <c r="EW10" s="176">
        <f t="shared" si="17"/>
        <v>2.3080544059417628E-3</v>
      </c>
      <c r="EX10" s="176">
        <f t="shared" si="17"/>
        <v>2.1982040806778364E-3</v>
      </c>
      <c r="EY10" s="176">
        <f t="shared" si="17"/>
        <v>2.0935820091021783E-3</v>
      </c>
      <c r="EZ10" s="176">
        <f t="shared" si="17"/>
        <v>1.9939393559331173E-3</v>
      </c>
      <c r="FA10" s="176">
        <f t="shared" si="17"/>
        <v>1.899039129039885E-3</v>
      </c>
      <c r="FB10" s="176">
        <f t="shared" si="17"/>
        <v>1.8086556157756754E-3</v>
      </c>
      <c r="FC10" s="176">
        <f t="shared" si="17"/>
        <v>1.7225738461380498E-3</v>
      </c>
      <c r="FE10" s="176">
        <v>1</v>
      </c>
      <c r="FF10" s="176">
        <v>1</v>
      </c>
      <c r="FG10" s="176">
        <f t="shared" si="41"/>
        <v>0</v>
      </c>
      <c r="FH10" s="176">
        <f t="shared" si="41"/>
        <v>0</v>
      </c>
      <c r="FI10" s="176">
        <f t="shared" si="41"/>
        <v>0</v>
      </c>
      <c r="FJ10" s="176">
        <f t="shared" si="41"/>
        <v>0</v>
      </c>
      <c r="FK10" s="176">
        <f t="shared" si="41"/>
        <v>0</v>
      </c>
      <c r="FL10" s="176">
        <f t="shared" si="41"/>
        <v>0</v>
      </c>
      <c r="FM10" s="176">
        <f t="shared" si="41"/>
        <v>0</v>
      </c>
      <c r="FN10" s="176">
        <f t="shared" si="41"/>
        <v>0</v>
      </c>
      <c r="FO10" s="176">
        <f t="shared" si="41"/>
        <v>0</v>
      </c>
      <c r="FP10" s="176">
        <f t="shared" si="41"/>
        <v>0</v>
      </c>
      <c r="FQ10" s="176">
        <f t="shared" si="19"/>
        <v>0</v>
      </c>
      <c r="FR10" s="176">
        <f t="shared" si="19"/>
        <v>0</v>
      </c>
      <c r="FS10" s="176">
        <f t="shared" si="19"/>
        <v>0</v>
      </c>
      <c r="FT10" s="176">
        <f t="shared" si="19"/>
        <v>0</v>
      </c>
      <c r="FU10" s="176">
        <f t="shared" si="19"/>
        <v>0</v>
      </c>
      <c r="FV10" s="176">
        <f t="shared" si="19"/>
        <v>0</v>
      </c>
      <c r="FW10" s="176">
        <f t="shared" si="19"/>
        <v>0</v>
      </c>
      <c r="FX10" s="176">
        <f t="shared" si="19"/>
        <v>0</v>
      </c>
      <c r="FY10" s="176">
        <f t="shared" si="19"/>
        <v>0</v>
      </c>
      <c r="FZ10" s="176">
        <f t="shared" si="19"/>
        <v>0</v>
      </c>
      <c r="GA10" s="176">
        <f t="shared" si="20"/>
        <v>0</v>
      </c>
      <c r="GB10" s="176">
        <f t="shared" si="20"/>
        <v>0</v>
      </c>
      <c r="GC10" s="176">
        <f t="shared" si="20"/>
        <v>0</v>
      </c>
      <c r="GD10" s="176">
        <f t="shared" si="20"/>
        <v>0</v>
      </c>
      <c r="GE10" s="176">
        <f t="shared" si="20"/>
        <v>0</v>
      </c>
      <c r="GF10" s="176">
        <f t="shared" si="20"/>
        <v>0</v>
      </c>
      <c r="GG10" s="176">
        <f t="shared" si="20"/>
        <v>0</v>
      </c>
      <c r="GH10" s="176">
        <f t="shared" si="20"/>
        <v>0</v>
      </c>
      <c r="GI10" s="176">
        <f t="shared" si="20"/>
        <v>0</v>
      </c>
      <c r="GJ10" s="176">
        <f t="shared" si="20"/>
        <v>0</v>
      </c>
      <c r="GK10" s="176">
        <f t="shared" si="20"/>
        <v>0</v>
      </c>
      <c r="GL10" s="176">
        <f t="shared" si="20"/>
        <v>0</v>
      </c>
      <c r="GM10" s="176">
        <f t="shared" si="20"/>
        <v>0</v>
      </c>
      <c r="GN10" s="176">
        <f t="shared" si="20"/>
        <v>0</v>
      </c>
      <c r="GO10" s="176">
        <f t="shared" si="20"/>
        <v>0</v>
      </c>
      <c r="GP10" s="187"/>
      <c r="GQ10" s="176">
        <v>1</v>
      </c>
      <c r="GR10" s="176">
        <v>1</v>
      </c>
      <c r="GS10" s="176">
        <f t="shared" si="42"/>
        <v>8.6051428343165235E-3</v>
      </c>
      <c r="GT10" s="176">
        <f t="shared" si="42"/>
        <v>8.2021113416112564E-3</v>
      </c>
      <c r="GU10" s="176">
        <f t="shared" si="42"/>
        <v>7.8129706607858763E-3</v>
      </c>
      <c r="GV10" s="176">
        <f t="shared" si="42"/>
        <v>7.4408684569486263E-3</v>
      </c>
      <c r="GW10" s="176">
        <f t="shared" si="42"/>
        <v>7.0887930171597549E-3</v>
      </c>
      <c r="GX10" s="176">
        <f t="shared" si="42"/>
        <v>6.7508870786519163E-3</v>
      </c>
      <c r="GY10" s="176">
        <f t="shared" si="42"/>
        <v>6.428770528297093E-3</v>
      </c>
      <c r="GZ10" s="176">
        <f t="shared" si="42"/>
        <v>6.1217806445892737E-3</v>
      </c>
      <c r="HA10" s="176">
        <f t="shared" si="42"/>
        <v>5.8299414367393729E-3</v>
      </c>
      <c r="HB10" s="176">
        <f t="shared" si="42"/>
        <v>5.5520148677413285E-3</v>
      </c>
      <c r="HC10" s="176">
        <f t="shared" si="22"/>
        <v>5.2877703865360911E-3</v>
      </c>
      <c r="HD10" s="176">
        <f t="shared" si="22"/>
        <v>5.0361024469127453E-3</v>
      </c>
      <c r="HE10" s="176">
        <f t="shared" si="22"/>
        <v>4.7964124766799654E-3</v>
      </c>
      <c r="HF10" s="176">
        <f t="shared" si="22"/>
        <v>4.5681303922945823E-3</v>
      </c>
      <c r="HG10" s="176">
        <f t="shared" si="22"/>
        <v>4.3507132429632042E-3</v>
      </c>
      <c r="HH10" s="176">
        <f t="shared" si="22"/>
        <v>4.1436439192768879E-3</v>
      </c>
      <c r="HI10" s="176">
        <f t="shared" si="22"/>
        <v>3.9464299233075298E-3</v>
      </c>
      <c r="HJ10" s="176">
        <f t="shared" si="22"/>
        <v>3.7586021972406758E-3</v>
      </c>
      <c r="HK10" s="176">
        <f t="shared" si="22"/>
        <v>3.5797140077587965E-3</v>
      </c>
      <c r="HL10" s="176">
        <f t="shared" si="22"/>
        <v>3.4093398835215961E-3</v>
      </c>
      <c r="HM10" s="176">
        <f t="shared" si="23"/>
        <v>3.2470746032162521E-3</v>
      </c>
      <c r="HN10" s="176">
        <f t="shared" si="23"/>
        <v>3.0925322317707235E-3</v>
      </c>
      <c r="HO10" s="176">
        <f t="shared" si="23"/>
        <v>2.9453452024378623E-3</v>
      </c>
      <c r="HP10" s="176">
        <f t="shared" si="23"/>
        <v>2.8051634425671169E-3</v>
      </c>
      <c r="HQ10" s="176">
        <f t="shared" si="23"/>
        <v>2.6716535409845592E-3</v>
      </c>
      <c r="HR10" s="176">
        <f t="shared" si="23"/>
        <v>2.5444979550009066E-3</v>
      </c>
      <c r="HS10" s="176">
        <f t="shared" si="23"/>
        <v>2.4233942551614767E-3</v>
      </c>
      <c r="HT10" s="176">
        <f t="shared" si="23"/>
        <v>2.3080544059417628E-3</v>
      </c>
      <c r="HU10" s="176">
        <f t="shared" si="23"/>
        <v>2.1982040806778364E-3</v>
      </c>
      <c r="HV10" s="176">
        <f t="shared" si="23"/>
        <v>2.0935820091021783E-3</v>
      </c>
      <c r="HW10" s="176">
        <f t="shared" si="23"/>
        <v>1.9939393559331173E-3</v>
      </c>
      <c r="HX10" s="176">
        <f t="shared" si="23"/>
        <v>1.899039129039885E-3</v>
      </c>
      <c r="HY10" s="176">
        <f t="shared" si="23"/>
        <v>1.8086556157756754E-3</v>
      </c>
      <c r="HZ10" s="176">
        <f t="shared" si="23"/>
        <v>1.7225738461380498E-3</v>
      </c>
      <c r="IA10" s="176">
        <f t="shared" si="23"/>
        <v>1.6405890814798754E-3</v>
      </c>
      <c r="IB10" s="176"/>
      <c r="IC10" s="176"/>
    </row>
    <row r="11" spans="1:237" s="144" customFormat="1">
      <c r="A11" s="236" t="s">
        <v>264</v>
      </c>
      <c r="B11" s="226">
        <f t="shared" si="96"/>
        <v>34535.899968700069</v>
      </c>
      <c r="C11" s="329">
        <f t="shared" si="97"/>
        <v>560888.26263033284</v>
      </c>
      <c r="D11" s="226">
        <f t="shared" ref="D11" si="104">SUM(B11:C11)</f>
        <v>595424.16259903286</v>
      </c>
      <c r="E11" s="227">
        <f t="shared" si="98"/>
        <v>0</v>
      </c>
      <c r="F11" s="228">
        <f t="shared" si="99"/>
        <v>0</v>
      </c>
      <c r="G11" s="227">
        <f t="shared" si="100"/>
        <v>0</v>
      </c>
      <c r="H11" s="228">
        <f t="shared" si="101"/>
        <v>0</v>
      </c>
      <c r="I11" s="227">
        <f t="shared" ref="I11" si="105">B11+E11+G11</f>
        <v>34535.899968700069</v>
      </c>
      <c r="J11" s="176">
        <f t="shared" ref="J11" si="106">C11+F11+H11</f>
        <v>560888.26263033284</v>
      </c>
      <c r="K11" s="228">
        <f t="shared" ref="K11" si="107">SUM(I11:J11)</f>
        <v>595424.16259903286</v>
      </c>
      <c r="L11" s="227">
        <f t="shared" si="102"/>
        <v>27628.719974960055</v>
      </c>
      <c r="M11" s="176">
        <f t="shared" si="103"/>
        <v>448710.61010426632</v>
      </c>
      <c r="N11" s="228">
        <f t="shared" ref="N11" si="108">SUM(L11:M11)</f>
        <v>476339.33007922641</v>
      </c>
      <c r="O11" s="176">
        <f t="shared" si="37"/>
        <v>7.2149196566146907</v>
      </c>
      <c r="P11" s="176">
        <f t="shared" si="37"/>
        <v>6.8723386636296713</v>
      </c>
      <c r="Q11" s="176">
        <f t="shared" si="37"/>
        <v>6.5513849845323495</v>
      </c>
      <c r="R11" s="176">
        <f t="shared" si="37"/>
        <v>6.2445435386154715</v>
      </c>
      <c r="S11" s="176">
        <f t="shared" si="37"/>
        <v>5.9482776355018956</v>
      </c>
      <c r="T11" s="176">
        <f t="shared" si="37"/>
        <v>5.6649836986239288</v>
      </c>
      <c r="U11" s="176">
        <f t="shared" si="37"/>
        <v>5.3969368115394989</v>
      </c>
      <c r="V11" s="176">
        <f t="shared" si="37"/>
        <v>5.1396776428832478</v>
      </c>
      <c r="W11" s="176">
        <f t="shared" si="37"/>
        <v>4.8944394670742151</v>
      </c>
      <c r="X11" s="176">
        <f t="shared" si="37"/>
        <v>4.6607177319153035</v>
      </c>
      <c r="Y11" s="176">
        <f t="shared" si="7"/>
        <v>4.4385307164271977</v>
      </c>
      <c r="Z11" s="176">
        <f t="shared" si="7"/>
        <v>4.2269358613510928</v>
      </c>
      <c r="AA11" s="176">
        <f t="shared" si="7"/>
        <v>4.0257576404028255</v>
      </c>
      <c r="AB11" s="176">
        <f t="shared" si="7"/>
        <v>3.8341543640270501</v>
      </c>
      <c r="AC11" s="176">
        <f t="shared" si="7"/>
        <v>3.6516703190599133</v>
      </c>
      <c r="AD11" s="176">
        <f t="shared" si="7"/>
        <v>3.4778714817046548</v>
      </c>
      <c r="AE11" s="176">
        <f t="shared" si="7"/>
        <v>3.3123444852405046</v>
      </c>
      <c r="AF11" s="176">
        <f t="shared" si="7"/>
        <v>3.1546956368627841</v>
      </c>
      <c r="AG11" s="176">
        <f t="shared" si="7"/>
        <v>3.0045499813158711</v>
      </c>
      <c r="AH11" s="176">
        <f t="shared" si="7"/>
        <v>2.8615504090919219</v>
      </c>
      <c r="AI11" s="176">
        <f t="shared" si="7"/>
        <v>2.7253568070742928</v>
      </c>
      <c r="AJ11" s="176">
        <f t="shared" si="7"/>
        <v>2.5956452496055196</v>
      </c>
      <c r="AK11" s="176">
        <f t="shared" si="7"/>
        <v>2.472107228055898</v>
      </c>
      <c r="AL11" s="176">
        <f t="shared" si="7"/>
        <v>2.3544489170602181</v>
      </c>
      <c r="AM11" s="176">
        <f t="shared" si="7"/>
        <v>2.2423904756774942</v>
      </c>
      <c r="AN11" s="176">
        <f t="shared" si="7"/>
        <v>2.1356653818115228</v>
      </c>
      <c r="AO11" s="176">
        <f t="shared" ref="AO11:AW11" si="109">IF(AO$1&gt;VLOOKUP($A11,input,7,FALSE),0,IF(VLOOKUP($A11,input,2,FALSE)="R",(VLOOKUP($A11,input,5,FALSE)*VLOOKUP(AO$1,CS_RATE,4,FALSE))/((1+Discount_Rate)^(AO$1-1)),IF(VLOOKUP($A11,input,2,FALSE)="C",VLOOKUP($A11,input,5,FALSE)*VLOOKUP(AO$1,CS_RATE,2,FALSE)/((1+Discount_Rate)^(AO$1-1)),0)))</f>
        <v>2.0340197983092665</v>
      </c>
      <c r="AP11" s="176">
        <f t="shared" si="109"/>
        <v>1.9372119692293581</v>
      </c>
      <c r="AQ11" s="176">
        <f t="shared" si="109"/>
        <v>1.8450116448448097</v>
      </c>
      <c r="AR11" s="176">
        <f t="shared" si="109"/>
        <v>1.7571995340123372</v>
      </c>
      <c r="AS11" s="176">
        <f t="shared" si="109"/>
        <v>0</v>
      </c>
      <c r="AT11" s="176">
        <f t="shared" si="109"/>
        <v>0</v>
      </c>
      <c r="AU11" s="176">
        <f t="shared" si="109"/>
        <v>0</v>
      </c>
      <c r="AV11" s="176">
        <f t="shared" si="109"/>
        <v>0</v>
      </c>
      <c r="AW11" s="176">
        <f t="shared" si="109"/>
        <v>0</v>
      </c>
      <c r="AX11" s="187"/>
      <c r="AY11" s="176">
        <f t="shared" si="38"/>
        <v>117.17556962128216</v>
      </c>
      <c r="AZ11" s="176">
        <f t="shared" si="38"/>
        <v>111.61180385465418</v>
      </c>
      <c r="BA11" s="176">
        <f t="shared" si="38"/>
        <v>106.39928147600294</v>
      </c>
      <c r="BB11" s="176">
        <f t="shared" si="38"/>
        <v>101.41595208081489</v>
      </c>
      <c r="BC11" s="176">
        <f t="shared" si="38"/>
        <v>96.604377231901694</v>
      </c>
      <c r="BD11" s="176">
        <f t="shared" si="38"/>
        <v>92.00347659768633</v>
      </c>
      <c r="BE11" s="176">
        <f t="shared" si="38"/>
        <v>87.650199198327613</v>
      </c>
      <c r="BF11" s="176">
        <f t="shared" si="38"/>
        <v>83.472122232500709</v>
      </c>
      <c r="BG11" s="176">
        <f t="shared" si="38"/>
        <v>79.489274978344213</v>
      </c>
      <c r="BH11" s="176">
        <f t="shared" si="38"/>
        <v>75.693463139329239</v>
      </c>
      <c r="BI11" s="176">
        <f t="shared" si="10"/>
        <v>72.084983580114383</v>
      </c>
      <c r="BJ11" s="176">
        <f t="shared" si="10"/>
        <v>68.648528449287795</v>
      </c>
      <c r="BK11" s="176">
        <f t="shared" si="10"/>
        <v>65.381247071677805</v>
      </c>
      <c r="BL11" s="176">
        <f t="shared" si="10"/>
        <v>62.269469793596528</v>
      </c>
      <c r="BM11" s="176">
        <f t="shared" si="10"/>
        <v>59.305795500118279</v>
      </c>
      <c r="BN11" s="176">
        <f t="shared" si="10"/>
        <v>56.483175327494713</v>
      </c>
      <c r="BO11" s="176">
        <f t="shared" si="10"/>
        <v>53.794895897992731</v>
      </c>
      <c r="BP11" s="176">
        <f t="shared" si="10"/>
        <v>51.234563352659009</v>
      </c>
      <c r="BQ11" s="176">
        <f t="shared" si="10"/>
        <v>48.796088144034805</v>
      </c>
      <c r="BR11" s="176">
        <f t="shared" si="10"/>
        <v>46.473670552651257</v>
      </c>
      <c r="BS11" s="176">
        <f t="shared" si="10"/>
        <v>44.261786892857621</v>
      </c>
      <c r="BT11" s="176">
        <f t="shared" si="10"/>
        <v>42.155176375173959</v>
      </c>
      <c r="BU11" s="176">
        <f t="shared" si="10"/>
        <v>40.148828593921571</v>
      </c>
      <c r="BV11" s="176">
        <f t="shared" si="10"/>
        <v>38.237971610371247</v>
      </c>
      <c r="BW11" s="176">
        <f t="shared" si="10"/>
        <v>36.418060603066316</v>
      </c>
      <c r="BX11" s="176">
        <f t="shared" si="10"/>
        <v>34.684767058326031</v>
      </c>
      <c r="BY11" s="176">
        <f t="shared" ref="BY11:CG11" si="110">IF(BY$1&gt;VLOOKUP($A11,input,7,FALSE),0,IF(VLOOKUP($A11,input,2,FALSE)="R",(VLOOKUP($A11,input,6,FALSE)*VLOOKUP(BY$1,CS_RATE,5,FALSE))/((1+Discount_Rate)^(BY$1-1)),IF(VLOOKUP($A11,input,2,FALSE)="C",VLOOKUP($A11,input,6,FALSE)*VLOOKUP(BY$1,CS_RATE,3,FALSE)/((1+Discount_Rate)^(BY$1-1)),0)))</f>
        <v>33.033968475219851</v>
      </c>
      <c r="BZ11" s="176">
        <f t="shared" si="110"/>
        <v>31.461738560526602</v>
      </c>
      <c r="CA11" s="176">
        <f t="shared" si="110"/>
        <v>29.964337890358145</v>
      </c>
      <c r="CB11" s="176">
        <f t="shared" si="110"/>
        <v>28.538205016236848</v>
      </c>
      <c r="CC11" s="176">
        <f t="shared" si="110"/>
        <v>0</v>
      </c>
      <c r="CD11" s="176">
        <f t="shared" si="110"/>
        <v>0</v>
      </c>
      <c r="CE11" s="176">
        <f t="shared" si="110"/>
        <v>0</v>
      </c>
      <c r="CF11" s="176">
        <f t="shared" si="110"/>
        <v>0</v>
      </c>
      <c r="CG11" s="176">
        <f t="shared" si="110"/>
        <v>0</v>
      </c>
      <c r="CI11" s="176">
        <v>0</v>
      </c>
      <c r="CJ11" s="176">
        <f t="shared" si="39"/>
        <v>6.8723386636296713</v>
      </c>
      <c r="CK11" s="176">
        <f t="shared" si="39"/>
        <v>6.5513849845323495</v>
      </c>
      <c r="CL11" s="176">
        <f t="shared" si="39"/>
        <v>6.2445435386154715</v>
      </c>
      <c r="CM11" s="176">
        <f t="shared" si="39"/>
        <v>5.9482776355018956</v>
      </c>
      <c r="CN11" s="176">
        <f t="shared" si="39"/>
        <v>5.6649836986239288</v>
      </c>
      <c r="CO11" s="176">
        <f t="shared" si="39"/>
        <v>5.3969368115394989</v>
      </c>
      <c r="CP11" s="176">
        <f t="shared" si="39"/>
        <v>5.1396776428832478</v>
      </c>
      <c r="CQ11" s="176">
        <f t="shared" si="39"/>
        <v>4.8944394670742151</v>
      </c>
      <c r="CR11" s="176">
        <f t="shared" si="39"/>
        <v>4.6607177319153035</v>
      </c>
      <c r="CS11" s="176">
        <f t="shared" si="39"/>
        <v>4.4385307164271977</v>
      </c>
      <c r="CT11" s="176">
        <f t="shared" si="13"/>
        <v>4.2269358613510928</v>
      </c>
      <c r="CU11" s="176">
        <f t="shared" si="13"/>
        <v>4.0257576404028255</v>
      </c>
      <c r="CV11" s="176">
        <f t="shared" si="13"/>
        <v>3.8341543640270501</v>
      </c>
      <c r="CW11" s="176">
        <f t="shared" si="13"/>
        <v>3.6516703190599133</v>
      </c>
      <c r="CX11" s="176">
        <f t="shared" si="13"/>
        <v>3.4778714817046548</v>
      </c>
      <c r="CY11" s="176">
        <f t="shared" si="13"/>
        <v>3.3123444852405046</v>
      </c>
      <c r="CZ11" s="176">
        <f t="shared" si="13"/>
        <v>3.1546956368627841</v>
      </c>
      <c r="DA11" s="176">
        <f t="shared" si="13"/>
        <v>3.0045499813158711</v>
      </c>
      <c r="DB11" s="176">
        <f t="shared" si="13"/>
        <v>2.8615504090919219</v>
      </c>
      <c r="DC11" s="176">
        <f t="shared" si="13"/>
        <v>2.7253568070742928</v>
      </c>
      <c r="DD11" s="176">
        <f t="shared" si="13"/>
        <v>2.5956452496055196</v>
      </c>
      <c r="DE11" s="176">
        <f t="shared" si="13"/>
        <v>2.472107228055898</v>
      </c>
      <c r="DF11" s="176">
        <f t="shared" si="13"/>
        <v>2.3544489170602181</v>
      </c>
      <c r="DG11" s="176">
        <f t="shared" si="13"/>
        <v>2.2423904756774942</v>
      </c>
      <c r="DH11" s="176">
        <f t="shared" si="13"/>
        <v>2.1356653818115228</v>
      </c>
      <c r="DI11" s="176">
        <f t="shared" si="13"/>
        <v>2.0340197983092665</v>
      </c>
      <c r="DJ11" s="176">
        <f t="shared" ref="DJ11:DR11" si="111">IF(DJ$1-1&gt;VLOOKUP($A11,input,7,FALSE),0,IF(VLOOKUP($A11,input,2,FALSE)="R",(VLOOKUP($A11,input,19,FALSE)*VLOOKUP(DJ$1,CS_RATE,4,FALSE))/((1+Discount_Rate)^(DJ$1-1)),IF(VLOOKUP($A11,input,2,FALSE)="C",VLOOKUP($A11,input,19,FALSE)*VLOOKUP(DJ$1,CS_RATE,2,FALSE)/((1+Discount_Rate)^(DJ$1-1)),0)))</f>
        <v>1.9372119692293581</v>
      </c>
      <c r="DK11" s="176">
        <f t="shared" si="111"/>
        <v>1.8450116448448097</v>
      </c>
      <c r="DL11" s="176">
        <f t="shared" si="111"/>
        <v>1.7571995340123372</v>
      </c>
      <c r="DM11" s="176">
        <f t="shared" si="111"/>
        <v>1.6735667826058065</v>
      </c>
      <c r="DN11" s="176">
        <f t="shared" si="111"/>
        <v>0</v>
      </c>
      <c r="DO11" s="176">
        <f t="shared" si="111"/>
        <v>0</v>
      </c>
      <c r="DP11" s="176">
        <f t="shared" si="111"/>
        <v>0</v>
      </c>
      <c r="DQ11" s="176">
        <f t="shared" si="111"/>
        <v>0</v>
      </c>
      <c r="DR11" s="176">
        <f t="shared" si="111"/>
        <v>0</v>
      </c>
      <c r="DS11" s="187"/>
      <c r="DT11" s="176">
        <v>0</v>
      </c>
      <c r="DU11" s="176">
        <f t="shared" si="40"/>
        <v>111.61180385465418</v>
      </c>
      <c r="DV11" s="176">
        <f t="shared" si="40"/>
        <v>106.39928147600294</v>
      </c>
      <c r="DW11" s="176">
        <f t="shared" si="40"/>
        <v>101.41595208081489</v>
      </c>
      <c r="DX11" s="176">
        <f t="shared" si="40"/>
        <v>96.604377231901694</v>
      </c>
      <c r="DY11" s="176">
        <f t="shared" si="40"/>
        <v>92.00347659768633</v>
      </c>
      <c r="DZ11" s="176">
        <f t="shared" si="40"/>
        <v>87.650199198327613</v>
      </c>
      <c r="EA11" s="176">
        <f t="shared" si="40"/>
        <v>83.472122232500709</v>
      </c>
      <c r="EB11" s="176">
        <f t="shared" si="40"/>
        <v>79.489274978344213</v>
      </c>
      <c r="EC11" s="176">
        <f t="shared" si="40"/>
        <v>75.693463139329239</v>
      </c>
      <c r="ED11" s="176">
        <f t="shared" si="40"/>
        <v>72.084983580114383</v>
      </c>
      <c r="EE11" s="176">
        <f t="shared" si="16"/>
        <v>68.648528449287795</v>
      </c>
      <c r="EF11" s="176">
        <f t="shared" si="16"/>
        <v>65.381247071677805</v>
      </c>
      <c r="EG11" s="176">
        <f t="shared" si="16"/>
        <v>62.269469793596528</v>
      </c>
      <c r="EH11" s="176">
        <f t="shared" si="16"/>
        <v>59.305795500118279</v>
      </c>
      <c r="EI11" s="176">
        <f t="shared" si="16"/>
        <v>56.483175327494713</v>
      </c>
      <c r="EJ11" s="176">
        <f t="shared" si="16"/>
        <v>53.794895897992731</v>
      </c>
      <c r="EK11" s="176">
        <f t="shared" si="16"/>
        <v>51.234563352659009</v>
      </c>
      <c r="EL11" s="176">
        <f t="shared" si="16"/>
        <v>48.796088144034805</v>
      </c>
      <c r="EM11" s="176">
        <f t="shared" si="16"/>
        <v>46.473670552651257</v>
      </c>
      <c r="EN11" s="176">
        <f t="shared" si="16"/>
        <v>44.261786892857621</v>
      </c>
      <c r="EO11" s="176">
        <f t="shared" si="16"/>
        <v>42.155176375173959</v>
      </c>
      <c r="EP11" s="176">
        <f t="shared" si="16"/>
        <v>40.148828593921571</v>
      </c>
      <c r="EQ11" s="176">
        <f t="shared" si="16"/>
        <v>38.237971610371247</v>
      </c>
      <c r="ER11" s="176">
        <f t="shared" si="16"/>
        <v>36.418060603066316</v>
      </c>
      <c r="ES11" s="176">
        <f t="shared" si="16"/>
        <v>34.684767058326031</v>
      </c>
      <c r="ET11" s="176">
        <f t="shared" si="16"/>
        <v>33.033968475219851</v>
      </c>
      <c r="EU11" s="176">
        <f t="shared" ref="EU11:FC11" si="112">IF(EU$1-1&gt;VLOOKUP($A11,input,7,FALSE),0,IF(VLOOKUP($A11,input,2,FALSE)="R",(VLOOKUP($A11,input,20,FALSE)*VLOOKUP(EU$1,CS_RATE,5,FALSE))/((1+Discount_Rate)^(EU$1-1)),IF(VLOOKUP($A11,input,2,FALSE)="C",VLOOKUP($A11,input,20,FALSE)*VLOOKUP(EU$1,CS_RATE,3,FALSE)/((1+Discount_Rate)^(EU$1-1)),0)))</f>
        <v>31.461738560526602</v>
      </c>
      <c r="EV11" s="176">
        <f t="shared" si="112"/>
        <v>29.964337890358145</v>
      </c>
      <c r="EW11" s="176">
        <f t="shared" si="112"/>
        <v>28.538205016236848</v>
      </c>
      <c r="EX11" s="176">
        <f t="shared" si="112"/>
        <v>27.179947994473494</v>
      </c>
      <c r="EY11" s="176">
        <f t="shared" si="112"/>
        <v>0</v>
      </c>
      <c r="EZ11" s="176">
        <f t="shared" si="112"/>
        <v>0</v>
      </c>
      <c r="FA11" s="176">
        <f t="shared" si="112"/>
        <v>0</v>
      </c>
      <c r="FB11" s="176">
        <f t="shared" si="112"/>
        <v>0</v>
      </c>
      <c r="FC11" s="176">
        <f t="shared" si="112"/>
        <v>0</v>
      </c>
      <c r="FE11" s="176">
        <v>0</v>
      </c>
      <c r="FF11" s="176">
        <v>0</v>
      </c>
      <c r="FG11" s="176">
        <f t="shared" si="41"/>
        <v>6.5513849845323495</v>
      </c>
      <c r="FH11" s="176">
        <f t="shared" si="41"/>
        <v>6.2445435386154715</v>
      </c>
      <c r="FI11" s="176">
        <f t="shared" si="41"/>
        <v>5.9482776355018956</v>
      </c>
      <c r="FJ11" s="176">
        <f t="shared" si="41"/>
        <v>5.6649836986239288</v>
      </c>
      <c r="FK11" s="176">
        <f t="shared" si="41"/>
        <v>5.3969368115394989</v>
      </c>
      <c r="FL11" s="176">
        <f t="shared" si="41"/>
        <v>5.1396776428832478</v>
      </c>
      <c r="FM11" s="176">
        <f t="shared" si="41"/>
        <v>4.8944394670742151</v>
      </c>
      <c r="FN11" s="176">
        <f t="shared" si="41"/>
        <v>4.6607177319153035</v>
      </c>
      <c r="FO11" s="176">
        <f t="shared" si="41"/>
        <v>4.4385307164271977</v>
      </c>
      <c r="FP11" s="176">
        <f t="shared" si="41"/>
        <v>4.2269358613510928</v>
      </c>
      <c r="FQ11" s="176">
        <f t="shared" si="19"/>
        <v>4.0257576404028255</v>
      </c>
      <c r="FR11" s="176">
        <f t="shared" si="19"/>
        <v>3.8341543640270501</v>
      </c>
      <c r="FS11" s="176">
        <f t="shared" si="19"/>
        <v>3.6516703190599133</v>
      </c>
      <c r="FT11" s="176">
        <f t="shared" si="19"/>
        <v>3.4778714817046548</v>
      </c>
      <c r="FU11" s="176">
        <f t="shared" si="19"/>
        <v>3.3123444852405046</v>
      </c>
      <c r="FV11" s="176">
        <f t="shared" si="19"/>
        <v>3.1546956368627841</v>
      </c>
      <c r="FW11" s="176">
        <f t="shared" si="19"/>
        <v>3.0045499813158711</v>
      </c>
      <c r="FX11" s="176">
        <f t="shared" si="19"/>
        <v>2.8615504090919219</v>
      </c>
      <c r="FY11" s="176">
        <f t="shared" si="19"/>
        <v>2.7253568070742928</v>
      </c>
      <c r="FZ11" s="176">
        <f t="shared" si="19"/>
        <v>2.5956452496055196</v>
      </c>
      <c r="GA11" s="176">
        <f t="shared" si="19"/>
        <v>2.472107228055898</v>
      </c>
      <c r="GB11" s="176">
        <f t="shared" si="19"/>
        <v>2.3544489170602181</v>
      </c>
      <c r="GC11" s="176">
        <f t="shared" si="19"/>
        <v>2.2423904756774942</v>
      </c>
      <c r="GD11" s="176">
        <f t="shared" si="19"/>
        <v>2.1356653818115228</v>
      </c>
      <c r="GE11" s="176">
        <f t="shared" si="19"/>
        <v>2.0340197983092665</v>
      </c>
      <c r="GF11" s="176">
        <f t="shared" si="19"/>
        <v>1.9372119692293581</v>
      </c>
      <c r="GG11" s="176">
        <f t="shared" ref="GG11:GO11" si="113">IF(GG$1-2&gt;VLOOKUP($A11,input,7,FALSE),0,IF(VLOOKUP($A11,input,2,FALSE)="R",(VLOOKUP($A11,input,33,FALSE)*VLOOKUP(GG$1,CS_RATE,4,FALSE))/((1+Discount_Rate)^(GG$1-1)),IF(VLOOKUP($A11,input,2,FALSE)="C",VLOOKUP($A11,input,33,FALSE)*VLOOKUP(GG$1,CS_RATE,2,FALSE)/((1+Discount_Rate)^(GG$1-1)),0)))</f>
        <v>1.8450116448448097</v>
      </c>
      <c r="GH11" s="176">
        <f t="shared" si="113"/>
        <v>1.7571995340123372</v>
      </c>
      <c r="GI11" s="176">
        <f t="shared" si="113"/>
        <v>1.6735667826058065</v>
      </c>
      <c r="GJ11" s="176">
        <f t="shared" si="113"/>
        <v>1.5939144767732936</v>
      </c>
      <c r="GK11" s="176">
        <f t="shared" si="113"/>
        <v>0</v>
      </c>
      <c r="GL11" s="176">
        <f t="shared" si="113"/>
        <v>0</v>
      </c>
      <c r="GM11" s="176">
        <f t="shared" si="113"/>
        <v>0</v>
      </c>
      <c r="GN11" s="176">
        <f t="shared" si="113"/>
        <v>0</v>
      </c>
      <c r="GO11" s="176">
        <f t="shared" si="113"/>
        <v>0</v>
      </c>
      <c r="GP11" s="187"/>
      <c r="GQ11" s="176">
        <v>0</v>
      </c>
      <c r="GR11" s="176">
        <v>0</v>
      </c>
      <c r="GS11" s="176">
        <f t="shared" si="42"/>
        <v>106.39928147600294</v>
      </c>
      <c r="GT11" s="176">
        <f t="shared" si="42"/>
        <v>101.41595208081489</v>
      </c>
      <c r="GU11" s="176">
        <f t="shared" si="42"/>
        <v>96.604377231901694</v>
      </c>
      <c r="GV11" s="176">
        <f t="shared" si="42"/>
        <v>92.00347659768633</v>
      </c>
      <c r="GW11" s="176">
        <f t="shared" si="42"/>
        <v>87.650199198327613</v>
      </c>
      <c r="GX11" s="176">
        <f t="shared" si="42"/>
        <v>83.472122232500709</v>
      </c>
      <c r="GY11" s="176">
        <f t="shared" si="42"/>
        <v>79.489274978344213</v>
      </c>
      <c r="GZ11" s="176">
        <f t="shared" si="42"/>
        <v>75.693463139329239</v>
      </c>
      <c r="HA11" s="176">
        <f t="shared" si="42"/>
        <v>72.084983580114383</v>
      </c>
      <c r="HB11" s="176">
        <f t="shared" si="42"/>
        <v>68.648528449287795</v>
      </c>
      <c r="HC11" s="176">
        <f t="shared" si="22"/>
        <v>65.381247071677805</v>
      </c>
      <c r="HD11" s="176">
        <f t="shared" si="22"/>
        <v>62.269469793596528</v>
      </c>
      <c r="HE11" s="176">
        <f t="shared" si="22"/>
        <v>59.305795500118279</v>
      </c>
      <c r="HF11" s="176">
        <f t="shared" si="22"/>
        <v>56.483175327494713</v>
      </c>
      <c r="HG11" s="176">
        <f t="shared" si="22"/>
        <v>53.794895897992731</v>
      </c>
      <c r="HH11" s="176">
        <f t="shared" si="22"/>
        <v>51.234563352659009</v>
      </c>
      <c r="HI11" s="176">
        <f t="shared" si="22"/>
        <v>48.796088144034805</v>
      </c>
      <c r="HJ11" s="176">
        <f t="shared" si="22"/>
        <v>46.473670552651257</v>
      </c>
      <c r="HK11" s="176">
        <f t="shared" si="22"/>
        <v>44.261786892857621</v>
      </c>
      <c r="HL11" s="176">
        <f t="shared" si="22"/>
        <v>42.155176375173959</v>
      </c>
      <c r="HM11" s="176">
        <f t="shared" si="22"/>
        <v>40.148828593921571</v>
      </c>
      <c r="HN11" s="176">
        <f t="shared" si="22"/>
        <v>38.237971610371247</v>
      </c>
      <c r="HO11" s="176">
        <f t="shared" si="22"/>
        <v>36.418060603066316</v>
      </c>
      <c r="HP11" s="176">
        <f t="shared" si="22"/>
        <v>34.684767058326031</v>
      </c>
      <c r="HQ11" s="176">
        <f t="shared" si="22"/>
        <v>33.033968475219851</v>
      </c>
      <c r="HR11" s="176">
        <f t="shared" si="22"/>
        <v>31.461738560526602</v>
      </c>
      <c r="HS11" s="176">
        <f t="shared" ref="HS11:IA11" si="114">IF(HS$1-2&gt;VLOOKUP($A11,input,7,FALSE),0,IF(VLOOKUP($A11,input,2,FALSE)="R",(VLOOKUP($A11,input,34,FALSE)*VLOOKUP(HS$1,CS_RATE,5,FALSE))/((1+Discount_Rate)^(HS$1-1)),IF(VLOOKUP($A11,input,2,FALSE)="C",VLOOKUP($A11,input,34,FALSE)*VLOOKUP(HS$1,CS_RATE,3,FALSE)/((1+Discount_Rate)^(HS$1-1)),0)))</f>
        <v>29.964337890358145</v>
      </c>
      <c r="HT11" s="176">
        <f t="shared" si="114"/>
        <v>28.538205016236848</v>
      </c>
      <c r="HU11" s="176">
        <f t="shared" si="114"/>
        <v>27.179947994473494</v>
      </c>
      <c r="HV11" s="176">
        <f t="shared" si="114"/>
        <v>25.886336318698785</v>
      </c>
      <c r="HW11" s="176">
        <f t="shared" si="114"/>
        <v>0</v>
      </c>
      <c r="HX11" s="176">
        <f t="shared" si="114"/>
        <v>0</v>
      </c>
      <c r="HY11" s="176">
        <f t="shared" si="114"/>
        <v>0</v>
      </c>
      <c r="HZ11" s="176">
        <f t="shared" si="114"/>
        <v>0</v>
      </c>
      <c r="IA11" s="176">
        <f t="shared" si="114"/>
        <v>0</v>
      </c>
      <c r="IB11" s="176"/>
      <c r="IC11" s="176"/>
    </row>
    <row r="12" spans="1:237" s="144" customFormat="1">
      <c r="A12" s="236" t="s">
        <v>265</v>
      </c>
      <c r="B12" s="226">
        <f>SUM(O12:AW12)*VLOOKUP($A12,input,12,FALSE)</f>
        <v>42490.292291979349</v>
      </c>
      <c r="C12" s="329">
        <f>SUM(AY12:CG12)*VLOOKUP($A12,input,12,FALSE)</f>
        <v>690073.4089426531</v>
      </c>
      <c r="D12" s="226">
        <f>SUM(B12:C12)</f>
        <v>732563.7012346324</v>
      </c>
      <c r="E12" s="227">
        <f>IF(Years&gt;1,SUM(CI12:DR12)*VLOOKUP($A12,input,26,FALSE),0)</f>
        <v>0</v>
      </c>
      <c r="F12" s="228">
        <f>IF(Years&gt;1,SUM(DT12:FC12)*VLOOKUP($A12,input,26,FALSE),0)</f>
        <v>0</v>
      </c>
      <c r="G12" s="227">
        <f>IF(Years&gt;2,SUM(FE12:GO12)*VLOOKUP($A12,input,40,FALSE),0)</f>
        <v>0</v>
      </c>
      <c r="H12" s="228">
        <f>IF(Years&gt;2,SUM(GQ12:IA12)*VLOOKUP($A12,input,40,FALSE),0)</f>
        <v>0</v>
      </c>
      <c r="I12" s="227">
        <f t="shared" ref="I12" si="115">B12+E12+G12</f>
        <v>42490.292291979349</v>
      </c>
      <c r="J12" s="176">
        <f t="shared" ref="J12" si="116">C12+F12+H12</f>
        <v>690073.4089426531</v>
      </c>
      <c r="K12" s="228">
        <f>SUM(I12:J12)</f>
        <v>732563.7012346324</v>
      </c>
      <c r="L12" s="227">
        <f>(B12*VLOOKUP($A12,input,16,FALSE))+(E12*VLOOKUP($A12,input,30,FALSE))+(G12*VLOOKUP($A12,input,44,FALSE))</f>
        <v>33992.233833583479</v>
      </c>
      <c r="M12" s="176">
        <f>(C12*(VLOOKUP($A12,input,16,FALSE))+(F12*VLOOKUP($A12,input,30,FALSE))+(H12*VLOOKUP($A12,input,44,FALSE)))</f>
        <v>552058.72715412255</v>
      </c>
      <c r="N12" s="228">
        <f>SUM(L12:M12)</f>
        <v>586050.96098770597</v>
      </c>
      <c r="O12" s="176">
        <f t="shared" ref="O12:AW12" si="117">IF(O$1&gt;VLOOKUP($A12,input,7,FALSE),0,IF(VLOOKUP($A12,input,2,FALSE)="R",(VLOOKUP($A12,input,5,FALSE)*VLOOKUP(O$1,CS_RATE,4,FALSE))/((1+Discount_Rate)^(O$1-1)),IF(VLOOKUP($A12,input,2,FALSE)="C",VLOOKUP($A12,input,5,FALSE)*VLOOKUP(O$1,CS_RATE,2,FALSE)/((1+Discount_Rate)^(O$1-1)),0)))</f>
        <v>9.0291976989213083</v>
      </c>
      <c r="P12" s="176">
        <f t="shared" si="117"/>
        <v>8.6004706082850841</v>
      </c>
      <c r="Q12" s="176">
        <f t="shared" si="117"/>
        <v>8.1988092788884366</v>
      </c>
      <c r="R12" s="176">
        <f t="shared" si="117"/>
        <v>7.8148088728871965</v>
      </c>
      <c r="S12" s="176">
        <f t="shared" si="117"/>
        <v>7.4440433567099733</v>
      </c>
      <c r="T12" s="176">
        <f t="shared" si="117"/>
        <v>7.0895117631901785</v>
      </c>
      <c r="U12" s="176">
        <f t="shared" si="117"/>
        <v>6.754061272920775</v>
      </c>
      <c r="V12" s="176">
        <f t="shared" si="117"/>
        <v>6.4321112022047648</v>
      </c>
      <c r="W12" s="176">
        <f t="shared" si="117"/>
        <v>6.1252049470987249</v>
      </c>
      <c r="X12" s="176">
        <f t="shared" si="117"/>
        <v>5.8327110797068711</v>
      </c>
      <c r="Y12" s="176">
        <f t="shared" si="117"/>
        <v>5.5546524755287727</v>
      </c>
      <c r="Z12" s="176">
        <f t="shared" si="117"/>
        <v>5.2898495574803146</v>
      </c>
      <c r="AA12" s="176">
        <f t="shared" si="117"/>
        <v>5.0380826610889162</v>
      </c>
      <c r="AB12" s="176">
        <f t="shared" si="117"/>
        <v>4.7982984438701077</v>
      </c>
      <c r="AC12" s="176">
        <f t="shared" si="117"/>
        <v>4.5699265981217616</v>
      </c>
      <c r="AD12" s="176">
        <f t="shared" si="117"/>
        <v>4.3524239595602108</v>
      </c>
      <c r="AE12" s="176">
        <f t="shared" si="117"/>
        <v>4.1452732154471814</v>
      </c>
      <c r="AF12" s="176">
        <f t="shared" si="117"/>
        <v>3.947981674202548</v>
      </c>
      <c r="AG12" s="176">
        <f t="shared" si="117"/>
        <v>3.7600800935765863</v>
      </c>
      <c r="AH12" s="176">
        <f t="shared" si="117"/>
        <v>3.5811215645945684</v>
      </c>
      <c r="AI12" s="176">
        <f t="shared" si="117"/>
        <v>3.4106804486192894</v>
      </c>
      <c r="AJ12" s="176">
        <f t="shared" si="117"/>
        <v>3.2483513650033986</v>
      </c>
      <c r="AK12" s="176">
        <f t="shared" si="117"/>
        <v>3.0937482269237551</v>
      </c>
      <c r="AL12" s="176">
        <f t="shared" si="117"/>
        <v>2.9465033231046003</v>
      </c>
      <c r="AM12" s="176">
        <f t="shared" si="117"/>
        <v>2.8062664432455184</v>
      </c>
      <c r="AN12" s="176">
        <f t="shared" si="117"/>
        <v>2.6727040450740693</v>
      </c>
      <c r="AO12" s="176">
        <f t="shared" si="117"/>
        <v>2.5454984610420057</v>
      </c>
      <c r="AP12" s="176">
        <f t="shared" si="117"/>
        <v>2.4243471427782604</v>
      </c>
      <c r="AQ12" s="176">
        <f t="shared" si="117"/>
        <v>2.3089619415016913</v>
      </c>
      <c r="AR12" s="176">
        <f t="shared" si="117"/>
        <v>2.1990684226821058</v>
      </c>
      <c r="AS12" s="176">
        <f t="shared" si="117"/>
        <v>0</v>
      </c>
      <c r="AT12" s="176">
        <f t="shared" si="117"/>
        <v>0</v>
      </c>
      <c r="AU12" s="176">
        <f t="shared" si="117"/>
        <v>0</v>
      </c>
      <c r="AV12" s="176">
        <f t="shared" si="117"/>
        <v>0</v>
      </c>
      <c r="AW12" s="176">
        <f t="shared" si="117"/>
        <v>0</v>
      </c>
      <c r="AX12" s="187"/>
      <c r="AY12" s="176">
        <f t="shared" ref="AY12:CG12" si="118">IF(AY$1&gt;VLOOKUP($A12,input,7,FALSE),0,IF(VLOOKUP($A12,input,2,FALSE)="R",(VLOOKUP($A12,input,6,FALSE)*VLOOKUP(AY$1,CS_RATE,5,FALSE))/((1+Discount_Rate)^(AY$1-1)),IF(VLOOKUP($A12,input,2,FALSE)="C",VLOOKUP($A12,input,6,FALSE)*VLOOKUP(AY$1,CS_RATE,3,FALSE)/((1+Discount_Rate)^(AY$1-1)),0)))</f>
        <v>146.64077133891448</v>
      </c>
      <c r="AZ12" s="176">
        <f t="shared" si="118"/>
        <v>139.67792997015198</v>
      </c>
      <c r="BA12" s="176">
        <f t="shared" si="118"/>
        <v>133.1546563500855</v>
      </c>
      <c r="BB12" s="176">
        <f t="shared" si="118"/>
        <v>126.91820903680923</v>
      </c>
      <c r="BC12" s="176">
        <f t="shared" si="118"/>
        <v>120.89670600951435</v>
      </c>
      <c r="BD12" s="176">
        <f t="shared" si="118"/>
        <v>115.13885375382965</v>
      </c>
      <c r="BE12" s="176">
        <f t="shared" si="118"/>
        <v>109.69089256398892</v>
      </c>
      <c r="BF12" s="176">
        <f t="shared" si="118"/>
        <v>104.46218805704764</v>
      </c>
      <c r="BG12" s="176">
        <f t="shared" si="118"/>
        <v>99.477806113249457</v>
      </c>
      <c r="BH12" s="176">
        <f t="shared" si="118"/>
        <v>94.727491881967566</v>
      </c>
      <c r="BI12" s="176">
        <f t="shared" si="118"/>
        <v>90.211616878037844</v>
      </c>
      <c r="BJ12" s="176">
        <f t="shared" si="118"/>
        <v>85.911023907295814</v>
      </c>
      <c r="BK12" s="176">
        <f t="shared" si="118"/>
        <v>81.822145458123089</v>
      </c>
      <c r="BL12" s="176">
        <f t="shared" si="118"/>
        <v>77.927874478535983</v>
      </c>
      <c r="BM12" s="176">
        <f t="shared" si="118"/>
        <v>74.218948754533969</v>
      </c>
      <c r="BN12" s="176">
        <f t="shared" si="118"/>
        <v>70.686546901075232</v>
      </c>
      <c r="BO12" s="176">
        <f t="shared" si="118"/>
        <v>67.32226738111369</v>
      </c>
      <c r="BP12" s="176">
        <f t="shared" si="118"/>
        <v>64.118108523210665</v>
      </c>
      <c r="BQ12" s="176">
        <f t="shared" si="118"/>
        <v>61.066449490195588</v>
      </c>
      <c r="BR12" s="176">
        <f t="shared" si="118"/>
        <v>58.160032153610317</v>
      </c>
      <c r="BS12" s="176">
        <f t="shared" si="118"/>
        <v>55.39194383082765</v>
      </c>
      <c r="BT12" s="176">
        <f t="shared" si="118"/>
        <v>52.75560084378494</v>
      </c>
      <c r="BU12" s="176">
        <f t="shared" si="118"/>
        <v>50.24473286022932</v>
      </c>
      <c r="BV12" s="176">
        <f t="shared" si="118"/>
        <v>47.853367980230665</v>
      </c>
      <c r="BW12" s="176">
        <f t="shared" si="118"/>
        <v>45.575818532492328</v>
      </c>
      <c r="BX12" s="176">
        <f t="shared" si="118"/>
        <v>43.406667546677006</v>
      </c>
      <c r="BY12" s="176">
        <f t="shared" si="118"/>
        <v>41.340755869573371</v>
      </c>
      <c r="BZ12" s="176">
        <f t="shared" si="118"/>
        <v>39.373169894460176</v>
      </c>
      <c r="CA12" s="176">
        <f t="shared" si="118"/>
        <v>37.499229874483277</v>
      </c>
      <c r="CB12" s="176">
        <f t="shared" si="118"/>
        <v>35.714478792249608</v>
      </c>
      <c r="CC12" s="176">
        <f t="shared" si="118"/>
        <v>0</v>
      </c>
      <c r="CD12" s="176">
        <f t="shared" si="118"/>
        <v>0</v>
      </c>
      <c r="CE12" s="176">
        <f t="shared" si="118"/>
        <v>0</v>
      </c>
      <c r="CF12" s="176">
        <f t="shared" si="118"/>
        <v>0</v>
      </c>
      <c r="CG12" s="176">
        <f t="shared" si="118"/>
        <v>0</v>
      </c>
      <c r="CI12" s="176">
        <v>0</v>
      </c>
      <c r="CJ12" s="176">
        <f t="shared" ref="CJ12:DR12" si="119">IF(CJ$1-1&gt;VLOOKUP($A12,input,7,FALSE),0,IF(VLOOKUP($A12,input,2,FALSE)="R",(VLOOKUP($A12,input,19,FALSE)*VLOOKUP(CJ$1,CS_RATE,4,FALSE))/((1+Discount_Rate)^(CJ$1-1)),IF(VLOOKUP($A12,input,2,FALSE)="C",VLOOKUP($A12,input,19,FALSE)*VLOOKUP(CJ$1,CS_RATE,2,FALSE)/((1+Discount_Rate)^(CJ$1-1)),0)))</f>
        <v>8.6004706082850841</v>
      </c>
      <c r="CK12" s="176">
        <f t="shared" si="119"/>
        <v>8.1988092788884366</v>
      </c>
      <c r="CL12" s="176">
        <f t="shared" si="119"/>
        <v>7.8148088728871965</v>
      </c>
      <c r="CM12" s="176">
        <f t="shared" si="119"/>
        <v>7.4440433567099733</v>
      </c>
      <c r="CN12" s="176">
        <f t="shared" si="119"/>
        <v>7.0895117631901785</v>
      </c>
      <c r="CO12" s="176">
        <f t="shared" si="119"/>
        <v>6.754061272920775</v>
      </c>
      <c r="CP12" s="176">
        <f t="shared" si="119"/>
        <v>6.4321112022047648</v>
      </c>
      <c r="CQ12" s="176">
        <f t="shared" si="119"/>
        <v>6.1252049470987249</v>
      </c>
      <c r="CR12" s="176">
        <f t="shared" si="119"/>
        <v>5.8327110797068711</v>
      </c>
      <c r="CS12" s="176">
        <f t="shared" si="119"/>
        <v>5.5546524755287727</v>
      </c>
      <c r="CT12" s="176">
        <f t="shared" si="119"/>
        <v>5.2898495574803146</v>
      </c>
      <c r="CU12" s="176">
        <f t="shared" si="119"/>
        <v>5.0380826610889162</v>
      </c>
      <c r="CV12" s="176">
        <f t="shared" si="119"/>
        <v>4.7982984438701077</v>
      </c>
      <c r="CW12" s="176">
        <f t="shared" si="119"/>
        <v>4.5699265981217616</v>
      </c>
      <c r="CX12" s="176">
        <f t="shared" si="119"/>
        <v>4.3524239595602108</v>
      </c>
      <c r="CY12" s="176">
        <f t="shared" si="119"/>
        <v>4.1452732154471814</v>
      </c>
      <c r="CZ12" s="176">
        <f t="shared" si="119"/>
        <v>3.947981674202548</v>
      </c>
      <c r="DA12" s="176">
        <f t="shared" si="119"/>
        <v>3.7600800935765863</v>
      </c>
      <c r="DB12" s="176">
        <f t="shared" si="119"/>
        <v>3.5811215645945684</v>
      </c>
      <c r="DC12" s="176">
        <f t="shared" si="119"/>
        <v>3.4106804486192894</v>
      </c>
      <c r="DD12" s="176">
        <f t="shared" si="119"/>
        <v>3.2483513650033986</v>
      </c>
      <c r="DE12" s="176">
        <f t="shared" si="119"/>
        <v>3.0937482269237551</v>
      </c>
      <c r="DF12" s="176">
        <f t="shared" si="119"/>
        <v>2.9465033231046003</v>
      </c>
      <c r="DG12" s="176">
        <f t="shared" si="119"/>
        <v>2.8062664432455184</v>
      </c>
      <c r="DH12" s="176">
        <f t="shared" si="119"/>
        <v>2.6727040450740693</v>
      </c>
      <c r="DI12" s="176">
        <f t="shared" si="119"/>
        <v>2.5454984610420057</v>
      </c>
      <c r="DJ12" s="176">
        <f t="shared" si="119"/>
        <v>2.4243471427782604</v>
      </c>
      <c r="DK12" s="176">
        <f t="shared" si="119"/>
        <v>2.3089619415016913</v>
      </c>
      <c r="DL12" s="176">
        <f t="shared" si="119"/>
        <v>2.1990684226821058</v>
      </c>
      <c r="DM12" s="176">
        <f t="shared" si="119"/>
        <v>2.094405213319547</v>
      </c>
      <c r="DN12" s="176">
        <f t="shared" si="119"/>
        <v>0</v>
      </c>
      <c r="DO12" s="176">
        <f t="shared" si="119"/>
        <v>0</v>
      </c>
      <c r="DP12" s="176">
        <f t="shared" si="119"/>
        <v>0</v>
      </c>
      <c r="DQ12" s="176">
        <f t="shared" si="119"/>
        <v>0</v>
      </c>
      <c r="DR12" s="176">
        <f t="shared" si="119"/>
        <v>0</v>
      </c>
      <c r="DS12" s="187"/>
      <c r="DT12" s="176">
        <v>0</v>
      </c>
      <c r="DU12" s="176">
        <f t="shared" ref="DU12:FC12" si="120">IF(DU$1-1&gt;VLOOKUP($A12,input,7,FALSE),0,IF(VLOOKUP($A12,input,2,FALSE)="R",(VLOOKUP($A12,input,20,FALSE)*VLOOKUP(DU$1,CS_RATE,5,FALSE))/((1+Discount_Rate)^(DU$1-1)),IF(VLOOKUP($A12,input,2,FALSE)="C",VLOOKUP($A12,input,20,FALSE)*VLOOKUP(DU$1,CS_RATE,3,FALSE)/((1+Discount_Rate)^(DU$1-1)),0)))</f>
        <v>139.67792997015198</v>
      </c>
      <c r="DV12" s="176">
        <f t="shared" si="120"/>
        <v>133.1546563500855</v>
      </c>
      <c r="DW12" s="176">
        <f t="shared" si="120"/>
        <v>126.91820903680923</v>
      </c>
      <c r="DX12" s="176">
        <f t="shared" si="120"/>
        <v>120.89670600951435</v>
      </c>
      <c r="DY12" s="176">
        <f t="shared" si="120"/>
        <v>115.13885375382965</v>
      </c>
      <c r="DZ12" s="176">
        <f t="shared" si="120"/>
        <v>109.69089256398892</v>
      </c>
      <c r="EA12" s="176">
        <f t="shared" si="120"/>
        <v>104.46218805704764</v>
      </c>
      <c r="EB12" s="176">
        <f t="shared" si="120"/>
        <v>99.477806113249457</v>
      </c>
      <c r="EC12" s="176">
        <f t="shared" si="120"/>
        <v>94.727491881967566</v>
      </c>
      <c r="ED12" s="176">
        <f t="shared" si="120"/>
        <v>90.211616878037844</v>
      </c>
      <c r="EE12" s="176">
        <f t="shared" si="120"/>
        <v>85.911023907295814</v>
      </c>
      <c r="EF12" s="176">
        <f t="shared" si="120"/>
        <v>81.822145458123089</v>
      </c>
      <c r="EG12" s="176">
        <f t="shared" si="120"/>
        <v>77.927874478535983</v>
      </c>
      <c r="EH12" s="176">
        <f t="shared" si="120"/>
        <v>74.218948754533969</v>
      </c>
      <c r="EI12" s="176">
        <f t="shared" si="120"/>
        <v>70.686546901075232</v>
      </c>
      <c r="EJ12" s="176">
        <f t="shared" si="120"/>
        <v>67.32226738111369</v>
      </c>
      <c r="EK12" s="176">
        <f t="shared" si="120"/>
        <v>64.118108523210665</v>
      </c>
      <c r="EL12" s="176">
        <f t="shared" si="120"/>
        <v>61.066449490195588</v>
      </c>
      <c r="EM12" s="176">
        <f t="shared" si="120"/>
        <v>58.160032153610317</v>
      </c>
      <c r="EN12" s="176">
        <f t="shared" si="120"/>
        <v>55.39194383082765</v>
      </c>
      <c r="EO12" s="176">
        <f t="shared" si="120"/>
        <v>52.75560084378494</v>
      </c>
      <c r="EP12" s="176">
        <f t="shared" si="120"/>
        <v>50.24473286022932</v>
      </c>
      <c r="EQ12" s="176">
        <f t="shared" si="120"/>
        <v>47.853367980230665</v>
      </c>
      <c r="ER12" s="176">
        <f t="shared" si="120"/>
        <v>45.575818532492328</v>
      </c>
      <c r="ES12" s="176">
        <f t="shared" si="120"/>
        <v>43.406667546677006</v>
      </c>
      <c r="ET12" s="176">
        <f t="shared" si="120"/>
        <v>41.340755869573371</v>
      </c>
      <c r="EU12" s="176">
        <f t="shared" si="120"/>
        <v>39.373169894460176</v>
      </c>
      <c r="EV12" s="176">
        <f t="shared" si="120"/>
        <v>37.499229874483277</v>
      </c>
      <c r="EW12" s="176">
        <f t="shared" si="120"/>
        <v>35.714478792249608</v>
      </c>
      <c r="EX12" s="176">
        <f t="shared" si="120"/>
        <v>34.014671759165658</v>
      </c>
      <c r="EY12" s="176">
        <f t="shared" si="120"/>
        <v>0</v>
      </c>
      <c r="EZ12" s="176">
        <f t="shared" si="120"/>
        <v>0</v>
      </c>
      <c r="FA12" s="176">
        <f t="shared" si="120"/>
        <v>0</v>
      </c>
      <c r="FB12" s="176">
        <f t="shared" si="120"/>
        <v>0</v>
      </c>
      <c r="FC12" s="176">
        <f t="shared" si="120"/>
        <v>0</v>
      </c>
      <c r="FE12" s="176">
        <v>0</v>
      </c>
      <c r="FF12" s="176">
        <v>0</v>
      </c>
      <c r="FG12" s="176">
        <f t="shared" ref="FG12:GO12" si="121">IF(FG$1-2&gt;VLOOKUP($A12,input,7,FALSE),0,IF(VLOOKUP($A12,input,2,FALSE)="R",(VLOOKUP($A12,input,33,FALSE)*VLOOKUP(FG$1,CS_RATE,4,FALSE))/((1+Discount_Rate)^(FG$1-1)),IF(VLOOKUP($A12,input,2,FALSE)="C",VLOOKUP($A12,input,33,FALSE)*VLOOKUP(FG$1,CS_RATE,2,FALSE)/((1+Discount_Rate)^(FG$1-1)),0)))</f>
        <v>8.1988092788884366</v>
      </c>
      <c r="FH12" s="176">
        <f t="shared" si="121"/>
        <v>7.8148088728871965</v>
      </c>
      <c r="FI12" s="176">
        <f t="shared" si="121"/>
        <v>7.4440433567099733</v>
      </c>
      <c r="FJ12" s="176">
        <f t="shared" si="121"/>
        <v>7.0895117631901785</v>
      </c>
      <c r="FK12" s="176">
        <f t="shared" si="121"/>
        <v>6.754061272920775</v>
      </c>
      <c r="FL12" s="176">
        <f t="shared" si="121"/>
        <v>6.4321112022047648</v>
      </c>
      <c r="FM12" s="176">
        <f t="shared" si="121"/>
        <v>6.1252049470987249</v>
      </c>
      <c r="FN12" s="176">
        <f t="shared" si="121"/>
        <v>5.8327110797068711</v>
      </c>
      <c r="FO12" s="176">
        <f t="shared" si="121"/>
        <v>5.5546524755287727</v>
      </c>
      <c r="FP12" s="176">
        <f t="shared" si="121"/>
        <v>5.2898495574803146</v>
      </c>
      <c r="FQ12" s="176">
        <f t="shared" si="121"/>
        <v>5.0380826610889162</v>
      </c>
      <c r="FR12" s="176">
        <f t="shared" si="121"/>
        <v>4.7982984438701077</v>
      </c>
      <c r="FS12" s="176">
        <f t="shared" si="121"/>
        <v>4.5699265981217616</v>
      </c>
      <c r="FT12" s="176">
        <f t="shared" si="121"/>
        <v>4.3524239595602108</v>
      </c>
      <c r="FU12" s="176">
        <f t="shared" si="121"/>
        <v>4.1452732154471814</v>
      </c>
      <c r="FV12" s="176">
        <f t="shared" si="121"/>
        <v>3.947981674202548</v>
      </c>
      <c r="FW12" s="176">
        <f t="shared" si="121"/>
        <v>3.7600800935765863</v>
      </c>
      <c r="FX12" s="176">
        <f t="shared" si="121"/>
        <v>3.5811215645945684</v>
      </c>
      <c r="FY12" s="176">
        <f t="shared" si="121"/>
        <v>3.4106804486192894</v>
      </c>
      <c r="FZ12" s="176">
        <f t="shared" si="121"/>
        <v>3.2483513650033986</v>
      </c>
      <c r="GA12" s="176">
        <f t="shared" si="121"/>
        <v>3.0937482269237551</v>
      </c>
      <c r="GB12" s="176">
        <f t="shared" si="121"/>
        <v>2.9465033231046003</v>
      </c>
      <c r="GC12" s="176">
        <f t="shared" si="121"/>
        <v>2.8062664432455184</v>
      </c>
      <c r="GD12" s="176">
        <f t="shared" si="121"/>
        <v>2.6727040450740693</v>
      </c>
      <c r="GE12" s="176">
        <f t="shared" si="121"/>
        <v>2.5454984610420057</v>
      </c>
      <c r="GF12" s="176">
        <f t="shared" si="121"/>
        <v>2.4243471427782604</v>
      </c>
      <c r="GG12" s="176">
        <f t="shared" si="121"/>
        <v>2.3089619415016913</v>
      </c>
      <c r="GH12" s="176">
        <f t="shared" si="121"/>
        <v>2.1990684226821058</v>
      </c>
      <c r="GI12" s="176">
        <f t="shared" si="121"/>
        <v>2.094405213319547</v>
      </c>
      <c r="GJ12" s="176">
        <f t="shared" si="121"/>
        <v>1.9947233802893849</v>
      </c>
      <c r="GK12" s="176">
        <f t="shared" si="121"/>
        <v>0</v>
      </c>
      <c r="GL12" s="176">
        <f t="shared" si="121"/>
        <v>0</v>
      </c>
      <c r="GM12" s="176">
        <f t="shared" si="121"/>
        <v>0</v>
      </c>
      <c r="GN12" s="176">
        <f t="shared" si="121"/>
        <v>0</v>
      </c>
      <c r="GO12" s="176">
        <f t="shared" si="121"/>
        <v>0</v>
      </c>
      <c r="GP12" s="187"/>
      <c r="GQ12" s="176">
        <v>0</v>
      </c>
      <c r="GR12" s="176">
        <v>0</v>
      </c>
      <c r="GS12" s="176">
        <f t="shared" ref="GS12:IA12" si="122">IF(GS$1-2&gt;VLOOKUP($A12,input,7,FALSE),0,IF(VLOOKUP($A12,input,2,FALSE)="R",(VLOOKUP($A12,input,34,FALSE)*VLOOKUP(GS$1,CS_RATE,5,FALSE))/((1+Discount_Rate)^(GS$1-1)),IF(VLOOKUP($A12,input,2,FALSE)="C",VLOOKUP($A12,input,34,FALSE)*VLOOKUP(GS$1,CS_RATE,3,FALSE)/((1+Discount_Rate)^(GS$1-1)),0)))</f>
        <v>133.1546563500855</v>
      </c>
      <c r="GT12" s="176">
        <f t="shared" si="122"/>
        <v>126.91820903680923</v>
      </c>
      <c r="GU12" s="176">
        <f t="shared" si="122"/>
        <v>120.89670600951435</v>
      </c>
      <c r="GV12" s="176">
        <f t="shared" si="122"/>
        <v>115.13885375382965</v>
      </c>
      <c r="GW12" s="176">
        <f t="shared" si="122"/>
        <v>109.69089256398892</v>
      </c>
      <c r="GX12" s="176">
        <f t="shared" si="122"/>
        <v>104.46218805704764</v>
      </c>
      <c r="GY12" s="176">
        <f t="shared" si="122"/>
        <v>99.477806113249457</v>
      </c>
      <c r="GZ12" s="176">
        <f t="shared" si="122"/>
        <v>94.727491881967566</v>
      </c>
      <c r="HA12" s="176">
        <f t="shared" si="122"/>
        <v>90.211616878037844</v>
      </c>
      <c r="HB12" s="176">
        <f t="shared" si="122"/>
        <v>85.911023907295814</v>
      </c>
      <c r="HC12" s="176">
        <f t="shared" si="122"/>
        <v>81.822145458123089</v>
      </c>
      <c r="HD12" s="176">
        <f t="shared" si="122"/>
        <v>77.927874478535983</v>
      </c>
      <c r="HE12" s="176">
        <f t="shared" si="122"/>
        <v>74.218948754533969</v>
      </c>
      <c r="HF12" s="176">
        <f t="shared" si="122"/>
        <v>70.686546901075232</v>
      </c>
      <c r="HG12" s="176">
        <f t="shared" si="122"/>
        <v>67.32226738111369</v>
      </c>
      <c r="HH12" s="176">
        <f t="shared" si="122"/>
        <v>64.118108523210665</v>
      </c>
      <c r="HI12" s="176">
        <f t="shared" si="122"/>
        <v>61.066449490195588</v>
      </c>
      <c r="HJ12" s="176">
        <f t="shared" si="122"/>
        <v>58.160032153610317</v>
      </c>
      <c r="HK12" s="176">
        <f t="shared" si="122"/>
        <v>55.39194383082765</v>
      </c>
      <c r="HL12" s="176">
        <f t="shared" si="122"/>
        <v>52.75560084378494</v>
      </c>
      <c r="HM12" s="176">
        <f t="shared" si="122"/>
        <v>50.24473286022932</v>
      </c>
      <c r="HN12" s="176">
        <f t="shared" si="122"/>
        <v>47.853367980230665</v>
      </c>
      <c r="HO12" s="176">
        <f t="shared" si="122"/>
        <v>45.575818532492328</v>
      </c>
      <c r="HP12" s="176">
        <f t="shared" si="122"/>
        <v>43.406667546677006</v>
      </c>
      <c r="HQ12" s="176">
        <f t="shared" si="122"/>
        <v>41.340755869573371</v>
      </c>
      <c r="HR12" s="176">
        <f t="shared" si="122"/>
        <v>39.373169894460176</v>
      </c>
      <c r="HS12" s="176">
        <f t="shared" si="122"/>
        <v>37.499229874483277</v>
      </c>
      <c r="HT12" s="176">
        <f t="shared" si="122"/>
        <v>35.714478792249608</v>
      </c>
      <c r="HU12" s="176">
        <f t="shared" si="122"/>
        <v>34.014671759165658</v>
      </c>
      <c r="HV12" s="176">
        <f t="shared" si="122"/>
        <v>32.395765919307237</v>
      </c>
      <c r="HW12" s="176">
        <f t="shared" si="122"/>
        <v>0</v>
      </c>
      <c r="HX12" s="176">
        <f t="shared" si="122"/>
        <v>0</v>
      </c>
      <c r="HY12" s="176">
        <f t="shared" si="122"/>
        <v>0</v>
      </c>
      <c r="HZ12" s="176">
        <f t="shared" si="122"/>
        <v>0</v>
      </c>
      <c r="IA12" s="176">
        <f t="shared" si="122"/>
        <v>0</v>
      </c>
      <c r="IB12" s="176"/>
      <c r="IC12" s="176"/>
    </row>
    <row r="13" spans="1:237" s="144" customFormat="1">
      <c r="A13" s="236" t="s">
        <v>263</v>
      </c>
      <c r="B13" s="226">
        <f t="shared" ref="B13:B22" si="123">SUM(O13:AW13)*VLOOKUP($A13,input,12,FALSE)</f>
        <v>57625.335225156712</v>
      </c>
      <c r="C13" s="329">
        <f t="shared" ref="C13:C22" si="124">SUM(AY13:CG13)*VLOOKUP($A13,input,12,FALSE)</f>
        <v>935877.57050551951</v>
      </c>
      <c r="D13" s="226">
        <f>SUM(B13:C13)</f>
        <v>993502.90573067626</v>
      </c>
      <c r="E13" s="227">
        <f t="shared" ref="E13:E23" si="125">IF(Years&gt;1,SUM(CI13:DR13)*VLOOKUP($A13,input,26,FALSE),0)</f>
        <v>0</v>
      </c>
      <c r="F13" s="228">
        <f t="shared" ref="F13:F22" si="126">IF(Years&gt;1,SUM(DT13:FC13)*VLOOKUP($A13,input,26,FALSE),0)</f>
        <v>0</v>
      </c>
      <c r="G13" s="227">
        <f t="shared" ref="G13:G22" si="127">IF(Years&gt;2,SUM(FE13:GO13)*VLOOKUP($A13,input,40,FALSE),0)</f>
        <v>0</v>
      </c>
      <c r="H13" s="228">
        <f t="shared" ref="H13:H22" si="128">IF(Years&gt;2,SUM(GQ13:IA13)*VLOOKUP($A13,input,40,FALSE),0)</f>
        <v>0</v>
      </c>
      <c r="I13" s="227">
        <f t="shared" ref="I13:J21" si="129">B13+E13+G13</f>
        <v>57625.335225156712</v>
      </c>
      <c r="J13" s="176">
        <f t="shared" si="129"/>
        <v>935877.57050551951</v>
      </c>
      <c r="K13" s="228">
        <f>SUM(I13:J13)</f>
        <v>993502.90573067626</v>
      </c>
      <c r="L13" s="227">
        <f t="shared" ref="L13:L23" si="130">(B13*VLOOKUP($A13,input,16,FALSE))+(E13*VLOOKUP($A13,input,30,FALSE))+(G13*VLOOKUP($A13,input,44,FALSE))</f>
        <v>46100.268180125371</v>
      </c>
      <c r="M13" s="176">
        <f t="shared" ref="M13:M23" si="131">(C13*(VLOOKUP($A13,input,16,FALSE))+(F13*VLOOKUP($A13,input,30,FALSE))+(H13*VLOOKUP($A13,input,44,FALSE)))</f>
        <v>748702.05640441563</v>
      </c>
      <c r="N13" s="228">
        <f>SUM(L13:M13)</f>
        <v>794802.32458454103</v>
      </c>
      <c r="O13" s="176">
        <f t="shared" ref="O13:AD26" si="132">IF(O$1&gt;VLOOKUP($A13,input,7,FALSE),0,IF(VLOOKUP($A13,input,2,FALSE)="R",(VLOOKUP($A13,input,5,FALSE)*VLOOKUP(O$1,CS_RATE,4,FALSE))/((1+Discount_Rate)^(O$1-1)),IF(VLOOKUP($A13,input,2,FALSE)="C",VLOOKUP($A13,input,5,FALSE)*VLOOKUP(O$1,CS_RATE,2,FALSE)/((1+Discount_Rate)^(O$1-1)),0)))</f>
        <v>12.910908859205236</v>
      </c>
      <c r="P13" s="176">
        <f t="shared" si="132"/>
        <v>12.297869187547832</v>
      </c>
      <c r="Q13" s="176">
        <f t="shared" si="132"/>
        <v>11.723531024952624</v>
      </c>
      <c r="R13" s="176">
        <f t="shared" si="132"/>
        <v>11.174446332259263</v>
      </c>
      <c r="S13" s="176">
        <f t="shared" si="132"/>
        <v>10.644286295108655</v>
      </c>
      <c r="T13" s="176">
        <f t="shared" si="132"/>
        <v>10.137339250169136</v>
      </c>
      <c r="U13" s="176">
        <f t="shared" si="132"/>
        <v>9.6576763995969976</v>
      </c>
      <c r="V13" s="176">
        <f t="shared" si="132"/>
        <v>9.1973178872647594</v>
      </c>
      <c r="W13" s="176">
        <f t="shared" si="132"/>
        <v>8.7584706252907001</v>
      </c>
      <c r="X13" s="176">
        <f t="shared" si="132"/>
        <v>8.3402317307958072</v>
      </c>
      <c r="Y13" s="176">
        <f t="shared" si="7"/>
        <v>7.9426339136065645</v>
      </c>
      <c r="Z13" s="176">
        <f t="shared" si="7"/>
        <v>7.563990488733535</v>
      </c>
      <c r="AA13" s="176">
        <f t="shared" si="7"/>
        <v>7.2039873565103205</v>
      </c>
      <c r="AB13" s="176">
        <f t="shared" si="7"/>
        <v>6.861118335627352</v>
      </c>
      <c r="AC13" s="176">
        <f t="shared" si="7"/>
        <v>6.5345679393703717</v>
      </c>
      <c r="AD13" s="176">
        <f t="shared" si="7"/>
        <v>6.2235594935767509</v>
      </c>
      <c r="AE13" s="176">
        <f t="shared" si="7"/>
        <v>5.9273532893777459</v>
      </c>
      <c r="AF13" s="176">
        <f t="shared" si="7"/>
        <v>5.645244823859719</v>
      </c>
      <c r="AG13" s="176">
        <f t="shared" si="7"/>
        <v>5.3765631244599792</v>
      </c>
      <c r="AH13" s="176">
        <f t="shared" si="7"/>
        <v>5.1206691531118604</v>
      </c>
      <c r="AI13" s="176">
        <f t="shared" si="7"/>
        <v>4.8769542863434712</v>
      </c>
      <c r="AJ13" s="176">
        <f t="shared" si="7"/>
        <v>4.6448388677151407</v>
      </c>
      <c r="AK13" s="176">
        <f t="shared" si="7"/>
        <v>4.4237708291526605</v>
      </c>
      <c r="AL13" s="176">
        <f t="shared" si="7"/>
        <v>4.2132243778972329</v>
      </c>
      <c r="AM13" s="176">
        <f t="shared" si="7"/>
        <v>4.0126987459492005</v>
      </c>
      <c r="AN13" s="176">
        <f t="shared" si="7"/>
        <v>3.8217169990311466</v>
      </c>
      <c r="AO13" s="176">
        <f t="shared" ref="AO13:AW26" si="133">IF(AO$1&gt;VLOOKUP($A13,input,7,FALSE),0,IF(VLOOKUP($A13,input,2,FALSE)="R",(VLOOKUP($A13,input,5,FALSE)*VLOOKUP(AO$1,CS_RATE,4,FALSE))/((1+Discount_Rate)^(AO$1-1)),IF(VLOOKUP($A13,input,2,FALSE)="C",VLOOKUP($A13,input,5,FALSE)*VLOOKUP(AO$1,CS_RATE,2,FALSE)/((1+Discount_Rate)^(AO$1-1)),0)))</f>
        <v>3.6398249022376352</v>
      </c>
      <c r="AP13" s="176">
        <f t="shared" si="133"/>
        <v>3.4665898396735879</v>
      </c>
      <c r="AQ13" s="176">
        <f t="shared" si="133"/>
        <v>3.3015997855117645</v>
      </c>
      <c r="AR13" s="176">
        <f t="shared" si="133"/>
        <v>3.144462324022077</v>
      </c>
      <c r="AS13" s="176">
        <f t="shared" si="133"/>
        <v>0</v>
      </c>
      <c r="AT13" s="176">
        <f t="shared" si="133"/>
        <v>0</v>
      </c>
      <c r="AU13" s="176">
        <f t="shared" si="133"/>
        <v>0</v>
      </c>
      <c r="AV13" s="176">
        <f t="shared" si="133"/>
        <v>0</v>
      </c>
      <c r="AW13" s="176">
        <f t="shared" si="133"/>
        <v>0</v>
      </c>
      <c r="AX13" s="187"/>
      <c r="AY13" s="176">
        <f t="shared" ref="AY13:BN26" si="134">IF(AY$1&gt;VLOOKUP($A13,input,7,FALSE),0,IF(VLOOKUP($A13,input,2,FALSE)="R",(VLOOKUP($A13,input,6,FALSE)*VLOOKUP(AY$1,CS_RATE,5,FALSE))/((1+Discount_Rate)^(AY$1-1)),IF(VLOOKUP($A13,input,2,FALSE)="C",VLOOKUP($A13,input,6,FALSE)*VLOOKUP(AY$1,CS_RATE,3,FALSE)/((1+Discount_Rate)^(AY$1-1)),0)))</f>
        <v>209.6825982696628</v>
      </c>
      <c r="AZ13" s="176">
        <f t="shared" si="134"/>
        <v>199.72638584517063</v>
      </c>
      <c r="BA13" s="176">
        <f t="shared" si="134"/>
        <v>190.39871422021577</v>
      </c>
      <c r="BB13" s="176">
        <f t="shared" si="134"/>
        <v>181.481177407774</v>
      </c>
      <c r="BC13" s="176">
        <f t="shared" si="134"/>
        <v>172.87099083603457</v>
      </c>
      <c r="BD13" s="176">
        <f t="shared" si="134"/>
        <v>164.63780022743867</v>
      </c>
      <c r="BE13" s="176">
        <f t="shared" si="134"/>
        <v>156.84772488121783</v>
      </c>
      <c r="BF13" s="176">
        <f t="shared" si="134"/>
        <v>149.37116610026439</v>
      </c>
      <c r="BG13" s="176">
        <f t="shared" si="134"/>
        <v>142.2439657507212</v>
      </c>
      <c r="BH13" s="176">
        <f t="shared" si="134"/>
        <v>135.45146035458913</v>
      </c>
      <c r="BI13" s="176">
        <f t="shared" si="10"/>
        <v>128.99418114336257</v>
      </c>
      <c r="BJ13" s="176">
        <f t="shared" si="10"/>
        <v>122.84473511977814</v>
      </c>
      <c r="BK13" s="176">
        <f t="shared" si="10"/>
        <v>116.99802107563396</v>
      </c>
      <c r="BL13" s="176">
        <f t="shared" si="10"/>
        <v>111.42957752538325</v>
      </c>
      <c r="BM13" s="176">
        <f t="shared" si="10"/>
        <v>106.1261603686327</v>
      </c>
      <c r="BN13" s="176">
        <f t="shared" si="10"/>
        <v>101.07515584920105</v>
      </c>
      <c r="BO13" s="176">
        <f t="shared" si="10"/>
        <v>96.264550554302772</v>
      </c>
      <c r="BP13" s="176">
        <f t="shared" si="10"/>
        <v>91.68290284160031</v>
      </c>
      <c r="BQ13" s="176">
        <f t="shared" si="10"/>
        <v>87.319315626167537</v>
      </c>
      <c r="BR13" s="176">
        <f t="shared" si="10"/>
        <v>83.163410462639064</v>
      </c>
      <c r="BS13" s="176">
        <f t="shared" si="10"/>
        <v>79.205302860903103</v>
      </c>
      <c r="BT13" s="176">
        <f t="shared" si="10"/>
        <v>75.435578776627068</v>
      </c>
      <c r="BU13" s="176">
        <f t="shared" si="10"/>
        <v>71.845272220701759</v>
      </c>
      <c r="BV13" s="176">
        <f t="shared" si="10"/>
        <v>68.425843934348535</v>
      </c>
      <c r="BW13" s="176">
        <f t="shared" si="10"/>
        <v>65.169161079171289</v>
      </c>
      <c r="BX13" s="176">
        <f t="shared" si="10"/>
        <v>62.067477893846565</v>
      </c>
      <c r="BY13" s="176">
        <f t="shared" ref="BY13:CG26" si="135">IF(BY$1&gt;VLOOKUP($A13,input,7,FALSE),0,IF(VLOOKUP($A13,input,2,FALSE)="R",(VLOOKUP($A13,input,6,FALSE)*VLOOKUP(BY$1,CS_RATE,5,FALSE))/((1+Discount_Rate)^(BY$1-1)),IF(VLOOKUP($A13,input,2,FALSE)="C",VLOOKUP($A13,input,6,FALSE)*VLOOKUP(BY$1,CS_RATE,3,FALSE)/((1+Discount_Rate)^(BY$1-1)),0)))</f>
        <v>59.113417271446046</v>
      </c>
      <c r="BZ13" s="176">
        <f t="shared" si="135"/>
        <v>56.299953213573914</v>
      </c>
      <c r="CA13" s="176">
        <f t="shared" si="135"/>
        <v>53.620394119588241</v>
      </c>
      <c r="CB13" s="176">
        <f t="shared" si="135"/>
        <v>51.068366871160663</v>
      </c>
      <c r="CC13" s="176">
        <f t="shared" si="135"/>
        <v>0</v>
      </c>
      <c r="CD13" s="176">
        <f t="shared" si="135"/>
        <v>0</v>
      </c>
      <c r="CE13" s="176">
        <f t="shared" si="135"/>
        <v>0</v>
      </c>
      <c r="CF13" s="176">
        <f t="shared" si="135"/>
        <v>0</v>
      </c>
      <c r="CG13" s="176">
        <f t="shared" si="135"/>
        <v>0</v>
      </c>
      <c r="CI13" s="176">
        <v>0</v>
      </c>
      <c r="CJ13" s="176">
        <f t="shared" ref="CJ13:CY26" si="136">IF(CJ$1-1&gt;VLOOKUP($A13,input,7,FALSE),0,IF(VLOOKUP($A13,input,2,FALSE)="R",(VLOOKUP($A13,input,19,FALSE)*VLOOKUP(CJ$1,CS_RATE,4,FALSE))/((1+Discount_Rate)^(CJ$1-1)),IF(VLOOKUP($A13,input,2,FALSE)="C",VLOOKUP($A13,input,19,FALSE)*VLOOKUP(CJ$1,CS_RATE,2,FALSE)/((1+Discount_Rate)^(CJ$1-1)),0)))</f>
        <v>12.297869187547832</v>
      </c>
      <c r="CK13" s="176">
        <f t="shared" si="136"/>
        <v>11.723531024952624</v>
      </c>
      <c r="CL13" s="176">
        <f t="shared" si="136"/>
        <v>11.174446332259263</v>
      </c>
      <c r="CM13" s="176">
        <f t="shared" si="136"/>
        <v>10.644286295108655</v>
      </c>
      <c r="CN13" s="176">
        <f t="shared" si="136"/>
        <v>10.137339250169136</v>
      </c>
      <c r="CO13" s="176">
        <f t="shared" si="136"/>
        <v>9.6576763995969976</v>
      </c>
      <c r="CP13" s="176">
        <f t="shared" si="136"/>
        <v>9.1973178872647594</v>
      </c>
      <c r="CQ13" s="176">
        <f t="shared" si="136"/>
        <v>8.7584706252907001</v>
      </c>
      <c r="CR13" s="176">
        <f t="shared" si="136"/>
        <v>8.3402317307958072</v>
      </c>
      <c r="CS13" s="176">
        <f t="shared" si="136"/>
        <v>7.9426339136065645</v>
      </c>
      <c r="CT13" s="176">
        <f t="shared" si="13"/>
        <v>7.563990488733535</v>
      </c>
      <c r="CU13" s="176">
        <f t="shared" si="13"/>
        <v>7.2039873565103205</v>
      </c>
      <c r="CV13" s="176">
        <f t="shared" si="13"/>
        <v>6.861118335627352</v>
      </c>
      <c r="CW13" s="176">
        <f t="shared" si="13"/>
        <v>6.5345679393703717</v>
      </c>
      <c r="CX13" s="176">
        <f t="shared" si="13"/>
        <v>6.2235594935767509</v>
      </c>
      <c r="CY13" s="176">
        <f t="shared" si="13"/>
        <v>5.9273532893777459</v>
      </c>
      <c r="CZ13" s="176">
        <f t="shared" si="13"/>
        <v>5.645244823859719</v>
      </c>
      <c r="DA13" s="176">
        <f t="shared" si="13"/>
        <v>5.3765631244599792</v>
      </c>
      <c r="DB13" s="176">
        <f t="shared" si="13"/>
        <v>5.1206691531118604</v>
      </c>
      <c r="DC13" s="176">
        <f t="shared" si="13"/>
        <v>4.8769542863434712</v>
      </c>
      <c r="DD13" s="176">
        <f t="shared" si="13"/>
        <v>4.6448388677151407</v>
      </c>
      <c r="DE13" s="176">
        <f t="shared" si="13"/>
        <v>4.4237708291526605</v>
      </c>
      <c r="DF13" s="176">
        <f t="shared" si="13"/>
        <v>4.2132243778972329</v>
      </c>
      <c r="DG13" s="176">
        <f t="shared" si="13"/>
        <v>4.0126987459492005</v>
      </c>
      <c r="DH13" s="176">
        <f t="shared" si="13"/>
        <v>3.8217169990311466</v>
      </c>
      <c r="DI13" s="176">
        <f t="shared" si="13"/>
        <v>3.6398249022376352</v>
      </c>
      <c r="DJ13" s="176">
        <f t="shared" ref="DJ13:DR26" si="137">IF(DJ$1-1&gt;VLOOKUP($A13,input,7,FALSE),0,IF(VLOOKUP($A13,input,2,FALSE)="R",(VLOOKUP($A13,input,19,FALSE)*VLOOKUP(DJ$1,CS_RATE,4,FALSE))/((1+Discount_Rate)^(DJ$1-1)),IF(VLOOKUP($A13,input,2,FALSE)="C",VLOOKUP($A13,input,19,FALSE)*VLOOKUP(DJ$1,CS_RATE,2,FALSE)/((1+Discount_Rate)^(DJ$1-1)),0)))</f>
        <v>3.4665898396735879</v>
      </c>
      <c r="DK13" s="176">
        <f t="shared" si="137"/>
        <v>3.3015997855117645</v>
      </c>
      <c r="DL13" s="176">
        <f t="shared" si="137"/>
        <v>3.144462324022077</v>
      </c>
      <c r="DM13" s="176">
        <f t="shared" si="137"/>
        <v>2.9948037162419694</v>
      </c>
      <c r="DN13" s="176">
        <f t="shared" si="137"/>
        <v>0</v>
      </c>
      <c r="DO13" s="176">
        <f t="shared" si="137"/>
        <v>0</v>
      </c>
      <c r="DP13" s="176">
        <f t="shared" si="137"/>
        <v>0</v>
      </c>
      <c r="DQ13" s="176">
        <f t="shared" si="137"/>
        <v>0</v>
      </c>
      <c r="DR13" s="176">
        <f t="shared" si="137"/>
        <v>0</v>
      </c>
      <c r="DS13" s="187"/>
      <c r="DT13" s="176">
        <v>0</v>
      </c>
      <c r="DU13" s="176">
        <f t="shared" ref="DU13:EJ26" si="138">IF(DU$1-1&gt;VLOOKUP($A13,input,7,FALSE),0,IF(VLOOKUP($A13,input,2,FALSE)="R",(VLOOKUP($A13,input,20,FALSE)*VLOOKUP(DU$1,CS_RATE,5,FALSE))/((1+Discount_Rate)^(DU$1-1)),IF(VLOOKUP($A13,input,2,FALSE)="C",VLOOKUP($A13,input,20,FALSE)*VLOOKUP(DU$1,CS_RATE,3,FALSE)/((1+Discount_Rate)^(DU$1-1)),0)))</f>
        <v>199.72638584517063</v>
      </c>
      <c r="DV13" s="176">
        <f t="shared" si="138"/>
        <v>190.39871422021577</v>
      </c>
      <c r="DW13" s="176">
        <f t="shared" si="138"/>
        <v>181.481177407774</v>
      </c>
      <c r="DX13" s="176">
        <f t="shared" si="138"/>
        <v>172.87099083603457</v>
      </c>
      <c r="DY13" s="176">
        <f t="shared" si="138"/>
        <v>164.63780022743867</v>
      </c>
      <c r="DZ13" s="176">
        <f t="shared" si="138"/>
        <v>156.84772488121783</v>
      </c>
      <c r="EA13" s="176">
        <f t="shared" si="138"/>
        <v>149.37116610026439</v>
      </c>
      <c r="EB13" s="176">
        <f t="shared" si="138"/>
        <v>142.2439657507212</v>
      </c>
      <c r="EC13" s="176">
        <f t="shared" si="138"/>
        <v>135.45146035458913</v>
      </c>
      <c r="ED13" s="176">
        <f t="shared" si="138"/>
        <v>128.99418114336257</v>
      </c>
      <c r="EE13" s="176">
        <f t="shared" si="16"/>
        <v>122.84473511977814</v>
      </c>
      <c r="EF13" s="176">
        <f t="shared" si="16"/>
        <v>116.99802107563396</v>
      </c>
      <c r="EG13" s="176">
        <f t="shared" si="16"/>
        <v>111.42957752538325</v>
      </c>
      <c r="EH13" s="176">
        <f t="shared" si="16"/>
        <v>106.1261603686327</v>
      </c>
      <c r="EI13" s="176">
        <f t="shared" si="16"/>
        <v>101.07515584920105</v>
      </c>
      <c r="EJ13" s="176">
        <f t="shared" si="16"/>
        <v>96.264550554302772</v>
      </c>
      <c r="EK13" s="176">
        <f t="shared" si="16"/>
        <v>91.68290284160031</v>
      </c>
      <c r="EL13" s="176">
        <f t="shared" si="16"/>
        <v>87.319315626167537</v>
      </c>
      <c r="EM13" s="176">
        <f t="shared" si="16"/>
        <v>83.163410462639064</v>
      </c>
      <c r="EN13" s="176">
        <f t="shared" si="16"/>
        <v>79.205302860903103</v>
      </c>
      <c r="EO13" s="176">
        <f t="shared" si="16"/>
        <v>75.435578776627068</v>
      </c>
      <c r="EP13" s="176">
        <f t="shared" si="16"/>
        <v>71.845272220701759</v>
      </c>
      <c r="EQ13" s="176">
        <f t="shared" si="16"/>
        <v>68.425843934348535</v>
      </c>
      <c r="ER13" s="176">
        <f t="shared" si="16"/>
        <v>65.169161079171289</v>
      </c>
      <c r="ES13" s="176">
        <f t="shared" si="16"/>
        <v>62.067477893846565</v>
      </c>
      <c r="ET13" s="176">
        <f t="shared" si="16"/>
        <v>59.113417271446046</v>
      </c>
      <c r="EU13" s="176">
        <f t="shared" ref="EU13:FC26" si="139">IF(EU$1-1&gt;VLOOKUP($A13,input,7,FALSE),0,IF(VLOOKUP($A13,input,2,FALSE)="R",(VLOOKUP($A13,input,20,FALSE)*VLOOKUP(EU$1,CS_RATE,5,FALSE))/((1+Discount_Rate)^(EU$1-1)),IF(VLOOKUP($A13,input,2,FALSE)="C",VLOOKUP($A13,input,20,FALSE)*VLOOKUP(EU$1,CS_RATE,3,FALSE)/((1+Discount_Rate)^(EU$1-1)),0)))</f>
        <v>56.299953213573914</v>
      </c>
      <c r="EV13" s="176">
        <f t="shared" si="139"/>
        <v>53.620394119588241</v>
      </c>
      <c r="EW13" s="176">
        <f t="shared" si="139"/>
        <v>51.068366871160663</v>
      </c>
      <c r="EX13" s="176">
        <f t="shared" si="139"/>
        <v>48.637801674320997</v>
      </c>
      <c r="EY13" s="176">
        <f t="shared" si="139"/>
        <v>0</v>
      </c>
      <c r="EZ13" s="176">
        <f t="shared" si="139"/>
        <v>0</v>
      </c>
      <c r="FA13" s="176">
        <f t="shared" si="139"/>
        <v>0</v>
      </c>
      <c r="FB13" s="176">
        <f t="shared" si="139"/>
        <v>0</v>
      </c>
      <c r="FC13" s="176">
        <f t="shared" si="139"/>
        <v>0</v>
      </c>
      <c r="FE13" s="176">
        <v>0</v>
      </c>
      <c r="FF13" s="176">
        <v>0</v>
      </c>
      <c r="FG13" s="176">
        <f t="shared" ref="FG13:FV26" si="140">IF(FG$1-2&gt;VLOOKUP($A13,input,7,FALSE),0,IF(VLOOKUP($A13,input,2,FALSE)="R",(VLOOKUP($A13,input,33,FALSE)*VLOOKUP(FG$1,CS_RATE,4,FALSE))/((1+Discount_Rate)^(FG$1-1)),IF(VLOOKUP($A13,input,2,FALSE)="C",VLOOKUP($A13,input,33,FALSE)*VLOOKUP(FG$1,CS_RATE,2,FALSE)/((1+Discount_Rate)^(FG$1-1)),0)))</f>
        <v>11.723531024952624</v>
      </c>
      <c r="FH13" s="176">
        <f t="shared" si="140"/>
        <v>11.174446332259263</v>
      </c>
      <c r="FI13" s="176">
        <f t="shared" si="140"/>
        <v>10.644286295108655</v>
      </c>
      <c r="FJ13" s="176">
        <f t="shared" si="140"/>
        <v>10.137339250169136</v>
      </c>
      <c r="FK13" s="176">
        <f t="shared" si="140"/>
        <v>9.6576763995969976</v>
      </c>
      <c r="FL13" s="176">
        <f t="shared" si="140"/>
        <v>9.1973178872647594</v>
      </c>
      <c r="FM13" s="176">
        <f t="shared" si="140"/>
        <v>8.7584706252907001</v>
      </c>
      <c r="FN13" s="176">
        <f t="shared" si="140"/>
        <v>8.3402317307958072</v>
      </c>
      <c r="FO13" s="176">
        <f t="shared" si="140"/>
        <v>7.9426339136065645</v>
      </c>
      <c r="FP13" s="176">
        <f t="shared" si="140"/>
        <v>7.563990488733535</v>
      </c>
      <c r="FQ13" s="176">
        <f t="shared" si="19"/>
        <v>7.2039873565103205</v>
      </c>
      <c r="FR13" s="176">
        <f t="shared" si="19"/>
        <v>6.861118335627352</v>
      </c>
      <c r="FS13" s="176">
        <f t="shared" si="19"/>
        <v>6.5345679393703717</v>
      </c>
      <c r="FT13" s="176">
        <f t="shared" si="19"/>
        <v>6.2235594935767509</v>
      </c>
      <c r="FU13" s="176">
        <f t="shared" si="19"/>
        <v>5.9273532893777459</v>
      </c>
      <c r="FV13" s="176">
        <f t="shared" si="19"/>
        <v>5.645244823859719</v>
      </c>
      <c r="FW13" s="176">
        <f t="shared" si="19"/>
        <v>5.3765631244599792</v>
      </c>
      <c r="FX13" s="176">
        <f t="shared" si="19"/>
        <v>5.1206691531118604</v>
      </c>
      <c r="FY13" s="176">
        <f t="shared" si="19"/>
        <v>4.8769542863434712</v>
      </c>
      <c r="FZ13" s="176">
        <f t="shared" si="19"/>
        <v>4.6448388677151407</v>
      </c>
      <c r="GA13" s="176">
        <f t="shared" si="19"/>
        <v>4.4237708291526605</v>
      </c>
      <c r="GB13" s="176">
        <f t="shared" si="19"/>
        <v>4.2132243778972329</v>
      </c>
      <c r="GC13" s="176">
        <f t="shared" si="19"/>
        <v>4.0126987459492005</v>
      </c>
      <c r="GD13" s="176">
        <f t="shared" si="19"/>
        <v>3.8217169990311466</v>
      </c>
      <c r="GE13" s="176">
        <f t="shared" si="19"/>
        <v>3.6398249022376352</v>
      </c>
      <c r="GF13" s="176">
        <f t="shared" si="19"/>
        <v>3.4665898396735879</v>
      </c>
      <c r="GG13" s="176">
        <f t="shared" ref="GG13:GO26" si="141">IF(GG$1-2&gt;VLOOKUP($A13,input,7,FALSE),0,IF(VLOOKUP($A13,input,2,FALSE)="R",(VLOOKUP($A13,input,33,FALSE)*VLOOKUP(GG$1,CS_RATE,4,FALSE))/((1+Discount_Rate)^(GG$1-1)),IF(VLOOKUP($A13,input,2,FALSE)="C",VLOOKUP($A13,input,33,FALSE)*VLOOKUP(GG$1,CS_RATE,2,FALSE)/((1+Discount_Rate)^(GG$1-1)),0)))</f>
        <v>3.3015997855117645</v>
      </c>
      <c r="GH13" s="176">
        <f t="shared" si="141"/>
        <v>3.144462324022077</v>
      </c>
      <c r="GI13" s="176">
        <f t="shared" si="141"/>
        <v>2.9948037162419694</v>
      </c>
      <c r="GJ13" s="176">
        <f t="shared" si="141"/>
        <v>2.8522680110679994</v>
      </c>
      <c r="GK13" s="176">
        <f t="shared" si="141"/>
        <v>0</v>
      </c>
      <c r="GL13" s="176">
        <f t="shared" si="141"/>
        <v>0</v>
      </c>
      <c r="GM13" s="176">
        <f t="shared" si="141"/>
        <v>0</v>
      </c>
      <c r="GN13" s="176">
        <f t="shared" si="141"/>
        <v>0</v>
      </c>
      <c r="GO13" s="176">
        <f t="shared" si="141"/>
        <v>0</v>
      </c>
      <c r="GP13" s="187"/>
      <c r="GQ13" s="176">
        <v>0</v>
      </c>
      <c r="GR13" s="176">
        <v>0</v>
      </c>
      <c r="GS13" s="176">
        <f t="shared" ref="GS13:HH26" si="142">IF(GS$1-2&gt;VLOOKUP($A13,input,7,FALSE),0,IF(VLOOKUP($A13,input,2,FALSE)="R",(VLOOKUP($A13,input,34,FALSE)*VLOOKUP(GS$1,CS_RATE,5,FALSE))/((1+Discount_Rate)^(GS$1-1)),IF(VLOOKUP($A13,input,2,FALSE)="C",VLOOKUP($A13,input,34,FALSE)*VLOOKUP(GS$1,CS_RATE,3,FALSE)/((1+Discount_Rate)^(GS$1-1)),0)))</f>
        <v>190.39871422021577</v>
      </c>
      <c r="GT13" s="176">
        <f t="shared" si="142"/>
        <v>181.481177407774</v>
      </c>
      <c r="GU13" s="176">
        <f t="shared" si="142"/>
        <v>172.87099083603457</v>
      </c>
      <c r="GV13" s="176">
        <f t="shared" si="142"/>
        <v>164.63780022743867</v>
      </c>
      <c r="GW13" s="176">
        <f t="shared" si="142"/>
        <v>156.84772488121783</v>
      </c>
      <c r="GX13" s="176">
        <f t="shared" si="142"/>
        <v>149.37116610026439</v>
      </c>
      <c r="GY13" s="176">
        <f t="shared" si="142"/>
        <v>142.2439657507212</v>
      </c>
      <c r="GZ13" s="176">
        <f t="shared" si="142"/>
        <v>135.45146035458913</v>
      </c>
      <c r="HA13" s="176">
        <f t="shared" si="142"/>
        <v>128.99418114336257</v>
      </c>
      <c r="HB13" s="176">
        <f t="shared" si="142"/>
        <v>122.84473511977814</v>
      </c>
      <c r="HC13" s="176">
        <f t="shared" si="22"/>
        <v>116.99802107563396</v>
      </c>
      <c r="HD13" s="176">
        <f t="shared" si="22"/>
        <v>111.42957752538325</v>
      </c>
      <c r="HE13" s="176">
        <f t="shared" si="22"/>
        <v>106.1261603686327</v>
      </c>
      <c r="HF13" s="176">
        <f t="shared" si="22"/>
        <v>101.07515584920105</v>
      </c>
      <c r="HG13" s="176">
        <f t="shared" si="22"/>
        <v>96.264550554302772</v>
      </c>
      <c r="HH13" s="176">
        <f t="shared" si="22"/>
        <v>91.68290284160031</v>
      </c>
      <c r="HI13" s="176">
        <f t="shared" si="22"/>
        <v>87.319315626167537</v>
      </c>
      <c r="HJ13" s="176">
        <f t="shared" si="22"/>
        <v>83.163410462639064</v>
      </c>
      <c r="HK13" s="176">
        <f t="shared" si="22"/>
        <v>79.205302860903103</v>
      </c>
      <c r="HL13" s="176">
        <f t="shared" si="22"/>
        <v>75.435578776627068</v>
      </c>
      <c r="HM13" s="176">
        <f t="shared" si="22"/>
        <v>71.845272220701759</v>
      </c>
      <c r="HN13" s="176">
        <f t="shared" si="22"/>
        <v>68.425843934348535</v>
      </c>
      <c r="HO13" s="176">
        <f t="shared" si="22"/>
        <v>65.169161079171289</v>
      </c>
      <c r="HP13" s="176">
        <f t="shared" si="22"/>
        <v>62.067477893846565</v>
      </c>
      <c r="HQ13" s="176">
        <f t="shared" si="22"/>
        <v>59.113417271446046</v>
      </c>
      <c r="HR13" s="176">
        <f t="shared" si="22"/>
        <v>56.299953213573914</v>
      </c>
      <c r="HS13" s="176">
        <f t="shared" ref="HS13:IA26" si="143">IF(HS$1-2&gt;VLOOKUP($A13,input,7,FALSE),0,IF(VLOOKUP($A13,input,2,FALSE)="R",(VLOOKUP($A13,input,34,FALSE)*VLOOKUP(HS$1,CS_RATE,5,FALSE))/((1+Discount_Rate)^(HS$1-1)),IF(VLOOKUP($A13,input,2,FALSE)="C",VLOOKUP($A13,input,34,FALSE)*VLOOKUP(HS$1,CS_RATE,3,FALSE)/((1+Discount_Rate)^(HS$1-1)),0)))</f>
        <v>53.620394119588241</v>
      </c>
      <c r="HT13" s="176">
        <f t="shared" si="143"/>
        <v>51.068366871160663</v>
      </c>
      <c r="HU13" s="176">
        <f t="shared" si="143"/>
        <v>48.637801674320997</v>
      </c>
      <c r="HV13" s="176">
        <f t="shared" si="143"/>
        <v>46.322917622934661</v>
      </c>
      <c r="HW13" s="176">
        <f t="shared" si="143"/>
        <v>0</v>
      </c>
      <c r="HX13" s="176">
        <f t="shared" si="143"/>
        <v>0</v>
      </c>
      <c r="HY13" s="176">
        <f t="shared" si="143"/>
        <v>0</v>
      </c>
      <c r="HZ13" s="176">
        <f t="shared" si="143"/>
        <v>0</v>
      </c>
      <c r="IA13" s="176">
        <f t="shared" si="143"/>
        <v>0</v>
      </c>
      <c r="IB13" s="176"/>
      <c r="IC13" s="176"/>
    </row>
    <row r="14" spans="1:237" s="144" customFormat="1">
      <c r="A14" s="185" t="s">
        <v>185</v>
      </c>
      <c r="B14" s="226">
        <f t="shared" si="123"/>
        <v>6484.6924550048461</v>
      </c>
      <c r="C14" s="329">
        <f t="shared" si="124"/>
        <v>105316.14604154181</v>
      </c>
      <c r="D14" s="226">
        <f>SUM(B14:C14)</f>
        <v>111800.83849654665</v>
      </c>
      <c r="E14" s="227">
        <f t="shared" si="125"/>
        <v>0</v>
      </c>
      <c r="F14" s="228">
        <f t="shared" si="126"/>
        <v>0</v>
      </c>
      <c r="G14" s="227">
        <f t="shared" si="127"/>
        <v>0</v>
      </c>
      <c r="H14" s="228">
        <f t="shared" si="128"/>
        <v>0</v>
      </c>
      <c r="I14" s="227">
        <f t="shared" si="129"/>
        <v>6484.6924550048461</v>
      </c>
      <c r="J14" s="176">
        <f t="shared" si="129"/>
        <v>105316.14604154181</v>
      </c>
      <c r="K14" s="228">
        <f>SUM(I14:J14)</f>
        <v>111800.83849654665</v>
      </c>
      <c r="L14" s="227">
        <f t="shared" si="130"/>
        <v>5187.7539640038776</v>
      </c>
      <c r="M14" s="176">
        <f t="shared" si="131"/>
        <v>84252.916833233452</v>
      </c>
      <c r="N14" s="228">
        <f>SUM(L14:M14)</f>
        <v>89440.670797237326</v>
      </c>
      <c r="O14" s="176">
        <f t="shared" ref="O14:AW18" si="144">IF(O$1&gt;VLOOKUP($A14,input,7,FALSE),0,IF(VLOOKUP($A14,input,2,FALSE)="R",(VLOOKUP($A14,input,5,FALSE)*VLOOKUP(O$1,CS_RATE,4,FALSE))/((1+Discount_Rate)^(O$1-1)),IF(VLOOKUP($A14,input,2,FALSE)="C",VLOOKUP($A14,input,5,FALSE)*VLOOKUP(O$1,CS_RATE,2,FALSE)/((1+Discount_Rate)^(O$1-1)),0)))</f>
        <v>18.227165448289746</v>
      </c>
      <c r="P14" s="176">
        <f t="shared" si="144"/>
        <v>17.361697676538117</v>
      </c>
      <c r="Q14" s="176">
        <f t="shared" si="144"/>
        <v>16.550867329344882</v>
      </c>
      <c r="R14" s="176">
        <f t="shared" si="144"/>
        <v>15.775688939660139</v>
      </c>
      <c r="S14" s="176">
        <f t="shared" si="144"/>
        <v>15.027227710741631</v>
      </c>
      <c r="T14" s="176">
        <f t="shared" si="144"/>
        <v>14.31153776494466</v>
      </c>
      <c r="U14" s="176">
        <f t="shared" si="144"/>
        <v>13.634366681783996</v>
      </c>
      <c r="V14" s="176">
        <f t="shared" si="144"/>
        <v>12.984448782020838</v>
      </c>
      <c r="W14" s="176">
        <f t="shared" si="144"/>
        <v>12.364899706292753</v>
      </c>
      <c r="X14" s="176">
        <f t="shared" si="144"/>
        <v>11.77444479641761</v>
      </c>
      <c r="Y14" s="176">
        <f t="shared" si="144"/>
        <v>11.213130230973972</v>
      </c>
      <c r="Z14" s="176">
        <f t="shared" si="144"/>
        <v>10.678574807623814</v>
      </c>
      <c r="AA14" s="176">
        <f t="shared" si="144"/>
        <v>10.170335091543983</v>
      </c>
      <c r="AB14" s="176">
        <f t="shared" si="144"/>
        <v>9.686284709120967</v>
      </c>
      <c r="AC14" s="176">
        <f t="shared" si="144"/>
        <v>9.225272384993465</v>
      </c>
      <c r="AD14" s="176">
        <f t="shared" si="144"/>
        <v>8.7862016379907075</v>
      </c>
      <c r="AE14" s="176">
        <f t="shared" si="144"/>
        <v>8.3680281732391713</v>
      </c>
      <c r="AF14" s="176">
        <f t="shared" si="144"/>
        <v>7.9697573983901915</v>
      </c>
      <c r="AG14" s="176">
        <f t="shared" si="144"/>
        <v>7.5904420580611482</v>
      </c>
      <c r="AH14" s="176">
        <f t="shared" si="144"/>
        <v>7.2291799808638029</v>
      </c>
      <c r="AI14" s="176">
        <f t="shared" si="144"/>
        <v>6.8851119336613706</v>
      </c>
      <c r="AJ14" s="176">
        <f t="shared" si="144"/>
        <v>6.5574195779507871</v>
      </c>
      <c r="AK14" s="176">
        <f t="shared" si="144"/>
        <v>6.2453235235096374</v>
      </c>
      <c r="AL14" s="176">
        <f t="shared" si="144"/>
        <v>5.9480814746784461</v>
      </c>
      <c r="AM14" s="176">
        <f t="shared" si="144"/>
        <v>5.6649864648694592</v>
      </c>
      <c r="AN14" s="176">
        <f t="shared" si="144"/>
        <v>5.3953651751027953</v>
      </c>
      <c r="AO14" s="176">
        <f t="shared" si="144"/>
        <v>5.1385763325707794</v>
      </c>
      <c r="AP14" s="176">
        <f t="shared" si="144"/>
        <v>4.8940091854215364</v>
      </c>
      <c r="AQ14" s="176">
        <f t="shared" si="144"/>
        <v>4.6610820501342554</v>
      </c>
      <c r="AR14" s="176">
        <f t="shared" si="144"/>
        <v>4.4392409280311673</v>
      </c>
      <c r="AS14" s="176">
        <f t="shared" si="144"/>
        <v>0</v>
      </c>
      <c r="AT14" s="176">
        <f t="shared" si="144"/>
        <v>0</v>
      </c>
      <c r="AU14" s="176">
        <f t="shared" si="144"/>
        <v>0</v>
      </c>
      <c r="AV14" s="176">
        <f t="shared" si="144"/>
        <v>0</v>
      </c>
      <c r="AW14" s="176">
        <f t="shared" si="144"/>
        <v>0</v>
      </c>
      <c r="AX14" s="187"/>
      <c r="AY14" s="176">
        <f t="shared" ref="AY14:CG18" si="145">IF(AY$1&gt;VLOOKUP($A14,input,7,FALSE),0,IF(VLOOKUP($A14,input,2,FALSE)="R",(VLOOKUP($A14,input,6,FALSE)*VLOOKUP(AY$1,CS_RATE,5,FALSE))/((1+Discount_Rate)^(AY$1-1)),IF(VLOOKUP($A14,input,2,FALSE)="C",VLOOKUP($A14,input,6,FALSE)*VLOOKUP(AY$1,CS_RATE,3,FALSE)/((1+Discount_Rate)^(AY$1-1)),0)))</f>
        <v>296.02249167481807</v>
      </c>
      <c r="AZ14" s="176">
        <f t="shared" si="145"/>
        <v>281.96666236965262</v>
      </c>
      <c r="BA14" s="176">
        <f t="shared" si="145"/>
        <v>268.7981847814811</v>
      </c>
      <c r="BB14" s="176">
        <f t="shared" si="145"/>
        <v>256.20872104626915</v>
      </c>
      <c r="BC14" s="176">
        <f t="shared" si="145"/>
        <v>244.05316353322527</v>
      </c>
      <c r="BD14" s="176">
        <f t="shared" si="145"/>
        <v>232.42983561520751</v>
      </c>
      <c r="BE14" s="176">
        <f t="shared" si="145"/>
        <v>221.4320821852487</v>
      </c>
      <c r="BF14" s="176">
        <f t="shared" si="145"/>
        <v>210.87694037684383</v>
      </c>
      <c r="BG14" s="176">
        <f t="shared" si="145"/>
        <v>200.8150104716064</v>
      </c>
      <c r="BH14" s="176">
        <f t="shared" si="145"/>
        <v>191.22559108883172</v>
      </c>
      <c r="BI14" s="176">
        <f t="shared" si="145"/>
        <v>182.1094322023942</v>
      </c>
      <c r="BJ14" s="176">
        <f t="shared" si="145"/>
        <v>173.42786134556914</v>
      </c>
      <c r="BK14" s="176">
        <f t="shared" si="145"/>
        <v>165.17367681265969</v>
      </c>
      <c r="BL14" s="176">
        <f t="shared" si="145"/>
        <v>157.31234474171751</v>
      </c>
      <c r="BM14" s="176">
        <f t="shared" si="145"/>
        <v>149.82516757924614</v>
      </c>
      <c r="BN14" s="176">
        <f t="shared" si="145"/>
        <v>142.69433766946028</v>
      </c>
      <c r="BO14" s="176">
        <f t="shared" si="145"/>
        <v>135.90289490019214</v>
      </c>
      <c r="BP14" s="176">
        <f t="shared" si="145"/>
        <v>129.43468636461222</v>
      </c>
      <c r="BQ14" s="176">
        <f t="shared" si="145"/>
        <v>123.27432794282475</v>
      </c>
      <c r="BR14" s="176">
        <f t="shared" si="145"/>
        <v>117.40716771196104</v>
      </c>
      <c r="BS14" s="176">
        <f t="shared" si="145"/>
        <v>111.81925109774554</v>
      </c>
      <c r="BT14" s="176">
        <f t="shared" si="145"/>
        <v>106.49728768464998</v>
      </c>
      <c r="BU14" s="176">
        <f t="shared" si="145"/>
        <v>101.42861960569658</v>
      </c>
      <c r="BV14" s="176">
        <f t="shared" si="145"/>
        <v>96.601191436727333</v>
      </c>
      <c r="BW14" s="176">
        <f t="shared" si="145"/>
        <v>92.003521523535937</v>
      </c>
      <c r="BX14" s="176">
        <f t="shared" si="145"/>
        <v>87.624674673665751</v>
      </c>
      <c r="BY14" s="176">
        <f t="shared" si="145"/>
        <v>83.454236147923822</v>
      </c>
      <c r="BZ14" s="176">
        <f t="shared" si="145"/>
        <v>79.482286889751407</v>
      </c>
      <c r="CA14" s="176">
        <f t="shared" si="145"/>
        <v>75.699379933536349</v>
      </c>
      <c r="CB14" s="176">
        <f t="shared" si="145"/>
        <v>72.096517935756225</v>
      </c>
      <c r="CC14" s="176">
        <f t="shared" si="145"/>
        <v>0</v>
      </c>
      <c r="CD14" s="176">
        <f t="shared" si="145"/>
        <v>0</v>
      </c>
      <c r="CE14" s="176">
        <f t="shared" si="145"/>
        <v>0</v>
      </c>
      <c r="CF14" s="176">
        <f t="shared" si="145"/>
        <v>0</v>
      </c>
      <c r="CG14" s="176">
        <f t="shared" si="145"/>
        <v>0</v>
      </c>
      <c r="CI14" s="176">
        <v>0</v>
      </c>
      <c r="CJ14" s="176">
        <f t="shared" ref="CJ14:DR18" si="146">IF(CJ$1-1&gt;VLOOKUP($A14,input,7,FALSE),0,IF(VLOOKUP($A14,input,2,FALSE)="R",(VLOOKUP($A14,input,19,FALSE)*VLOOKUP(CJ$1,CS_RATE,4,FALSE))/((1+Discount_Rate)^(CJ$1-1)),IF(VLOOKUP($A14,input,2,FALSE)="C",VLOOKUP($A14,input,19,FALSE)*VLOOKUP(CJ$1,CS_RATE,2,FALSE)/((1+Discount_Rate)^(CJ$1-1)),0)))</f>
        <v>17.361697676538117</v>
      </c>
      <c r="CK14" s="176">
        <f t="shared" si="146"/>
        <v>16.550867329344882</v>
      </c>
      <c r="CL14" s="176">
        <f t="shared" si="146"/>
        <v>15.775688939660139</v>
      </c>
      <c r="CM14" s="176">
        <f t="shared" si="146"/>
        <v>15.027227710741631</v>
      </c>
      <c r="CN14" s="176">
        <f t="shared" si="146"/>
        <v>14.31153776494466</v>
      </c>
      <c r="CO14" s="176">
        <f t="shared" si="146"/>
        <v>13.634366681783996</v>
      </c>
      <c r="CP14" s="176">
        <f t="shared" si="146"/>
        <v>12.984448782020838</v>
      </c>
      <c r="CQ14" s="176">
        <f t="shared" si="146"/>
        <v>12.364899706292753</v>
      </c>
      <c r="CR14" s="176">
        <f t="shared" si="146"/>
        <v>11.77444479641761</v>
      </c>
      <c r="CS14" s="176">
        <f t="shared" si="146"/>
        <v>11.213130230973972</v>
      </c>
      <c r="CT14" s="176">
        <f t="shared" si="146"/>
        <v>10.678574807623814</v>
      </c>
      <c r="CU14" s="176">
        <f t="shared" si="146"/>
        <v>10.170335091543983</v>
      </c>
      <c r="CV14" s="176">
        <f t="shared" si="146"/>
        <v>9.686284709120967</v>
      </c>
      <c r="CW14" s="176">
        <f t="shared" si="146"/>
        <v>9.225272384993465</v>
      </c>
      <c r="CX14" s="176">
        <f t="shared" si="146"/>
        <v>8.7862016379907075</v>
      </c>
      <c r="CY14" s="176">
        <f t="shared" si="146"/>
        <v>8.3680281732391713</v>
      </c>
      <c r="CZ14" s="176">
        <f t="shared" si="146"/>
        <v>7.9697573983901915</v>
      </c>
      <c r="DA14" s="176">
        <f t="shared" si="146"/>
        <v>7.5904420580611482</v>
      </c>
      <c r="DB14" s="176">
        <f t="shared" si="146"/>
        <v>7.2291799808638029</v>
      </c>
      <c r="DC14" s="176">
        <f t="shared" si="146"/>
        <v>6.8851119336613706</v>
      </c>
      <c r="DD14" s="176">
        <f t="shared" si="146"/>
        <v>6.5574195779507871</v>
      </c>
      <c r="DE14" s="176">
        <f t="shared" si="146"/>
        <v>6.2453235235096374</v>
      </c>
      <c r="DF14" s="176">
        <f t="shared" si="146"/>
        <v>5.9480814746784461</v>
      </c>
      <c r="DG14" s="176">
        <f t="shared" si="146"/>
        <v>5.6649864648694592</v>
      </c>
      <c r="DH14" s="176">
        <f t="shared" si="146"/>
        <v>5.3953651751027953</v>
      </c>
      <c r="DI14" s="176">
        <f t="shared" si="146"/>
        <v>5.1385763325707794</v>
      </c>
      <c r="DJ14" s="176">
        <f t="shared" si="146"/>
        <v>4.8940091854215364</v>
      </c>
      <c r="DK14" s="176">
        <f t="shared" si="146"/>
        <v>4.6610820501342554</v>
      </c>
      <c r="DL14" s="176">
        <f t="shared" si="146"/>
        <v>4.4392409280311673</v>
      </c>
      <c r="DM14" s="176">
        <f t="shared" si="146"/>
        <v>4.2279581876357213</v>
      </c>
      <c r="DN14" s="176">
        <f t="shared" si="146"/>
        <v>0</v>
      </c>
      <c r="DO14" s="176">
        <f t="shared" si="146"/>
        <v>0</v>
      </c>
      <c r="DP14" s="176">
        <f t="shared" si="146"/>
        <v>0</v>
      </c>
      <c r="DQ14" s="176">
        <f t="shared" si="146"/>
        <v>0</v>
      </c>
      <c r="DR14" s="176">
        <f t="shared" si="146"/>
        <v>0</v>
      </c>
      <c r="DS14" s="187"/>
      <c r="DT14" s="176">
        <v>0</v>
      </c>
      <c r="DU14" s="176">
        <f t="shared" ref="DU14:FC18" si="147">IF(DU$1-1&gt;VLOOKUP($A14,input,7,FALSE),0,IF(VLOOKUP($A14,input,2,FALSE)="R",(VLOOKUP($A14,input,20,FALSE)*VLOOKUP(DU$1,CS_RATE,5,FALSE))/((1+Discount_Rate)^(DU$1-1)),IF(VLOOKUP($A14,input,2,FALSE)="C",VLOOKUP($A14,input,20,FALSE)*VLOOKUP(DU$1,CS_RATE,3,FALSE)/((1+Discount_Rate)^(DU$1-1)),0)))</f>
        <v>281.96666236965262</v>
      </c>
      <c r="DV14" s="176">
        <f t="shared" si="147"/>
        <v>268.7981847814811</v>
      </c>
      <c r="DW14" s="176">
        <f t="shared" si="147"/>
        <v>256.20872104626915</v>
      </c>
      <c r="DX14" s="176">
        <f t="shared" si="147"/>
        <v>244.05316353322527</v>
      </c>
      <c r="DY14" s="176">
        <f t="shared" si="147"/>
        <v>232.42983561520751</v>
      </c>
      <c r="DZ14" s="176">
        <f t="shared" si="147"/>
        <v>221.4320821852487</v>
      </c>
      <c r="EA14" s="176">
        <f t="shared" si="147"/>
        <v>210.87694037684383</v>
      </c>
      <c r="EB14" s="176">
        <f t="shared" si="147"/>
        <v>200.8150104716064</v>
      </c>
      <c r="EC14" s="176">
        <f t="shared" si="147"/>
        <v>191.22559108883172</v>
      </c>
      <c r="ED14" s="176">
        <f t="shared" si="147"/>
        <v>182.1094322023942</v>
      </c>
      <c r="EE14" s="176">
        <f t="shared" si="147"/>
        <v>173.42786134556914</v>
      </c>
      <c r="EF14" s="176">
        <f t="shared" si="147"/>
        <v>165.17367681265969</v>
      </c>
      <c r="EG14" s="176">
        <f t="shared" si="147"/>
        <v>157.31234474171751</v>
      </c>
      <c r="EH14" s="176">
        <f t="shared" si="147"/>
        <v>149.82516757924614</v>
      </c>
      <c r="EI14" s="176">
        <f t="shared" si="147"/>
        <v>142.69433766946028</v>
      </c>
      <c r="EJ14" s="176">
        <f t="shared" si="147"/>
        <v>135.90289490019214</v>
      </c>
      <c r="EK14" s="176">
        <f t="shared" si="147"/>
        <v>129.43468636461222</v>
      </c>
      <c r="EL14" s="176">
        <f t="shared" si="147"/>
        <v>123.27432794282475</v>
      </c>
      <c r="EM14" s="176">
        <f t="shared" si="147"/>
        <v>117.40716771196104</v>
      </c>
      <c r="EN14" s="176">
        <f t="shared" si="147"/>
        <v>111.81925109774554</v>
      </c>
      <c r="EO14" s="176">
        <f t="shared" si="147"/>
        <v>106.49728768464998</v>
      </c>
      <c r="EP14" s="176">
        <f t="shared" si="147"/>
        <v>101.42861960569658</v>
      </c>
      <c r="EQ14" s="176">
        <f t="shared" si="147"/>
        <v>96.601191436727333</v>
      </c>
      <c r="ER14" s="176">
        <f t="shared" si="147"/>
        <v>92.003521523535937</v>
      </c>
      <c r="ES14" s="176">
        <f t="shared" si="147"/>
        <v>87.624674673665751</v>
      </c>
      <c r="ET14" s="176">
        <f t="shared" si="147"/>
        <v>83.454236147923822</v>
      </c>
      <c r="EU14" s="176">
        <f t="shared" si="147"/>
        <v>79.482286889751407</v>
      </c>
      <c r="EV14" s="176">
        <f t="shared" si="147"/>
        <v>75.699379933536349</v>
      </c>
      <c r="EW14" s="176">
        <f t="shared" si="147"/>
        <v>72.096517935756225</v>
      </c>
      <c r="EX14" s="176">
        <f t="shared" si="147"/>
        <v>68.665131775511981</v>
      </c>
      <c r="EY14" s="176">
        <f t="shared" si="147"/>
        <v>0</v>
      </c>
      <c r="EZ14" s="176">
        <f t="shared" si="147"/>
        <v>0</v>
      </c>
      <c r="FA14" s="176">
        <f t="shared" si="147"/>
        <v>0</v>
      </c>
      <c r="FB14" s="176">
        <f t="shared" si="147"/>
        <v>0</v>
      </c>
      <c r="FC14" s="176">
        <f t="shared" si="147"/>
        <v>0</v>
      </c>
      <c r="FE14" s="176">
        <v>0</v>
      </c>
      <c r="FF14" s="176">
        <v>0</v>
      </c>
      <c r="FG14" s="176">
        <f t="shared" ref="FG14:GO18" si="148">IF(FG$1-2&gt;VLOOKUP($A14,input,7,FALSE),0,IF(VLOOKUP($A14,input,2,FALSE)="R",(VLOOKUP($A14,input,33,FALSE)*VLOOKUP(FG$1,CS_RATE,4,FALSE))/((1+Discount_Rate)^(FG$1-1)),IF(VLOOKUP($A14,input,2,FALSE)="C",VLOOKUP($A14,input,33,FALSE)*VLOOKUP(FG$1,CS_RATE,2,FALSE)/((1+Discount_Rate)^(FG$1-1)),0)))</f>
        <v>16.550867329344882</v>
      </c>
      <c r="FH14" s="176">
        <f t="shared" si="148"/>
        <v>15.775688939660139</v>
      </c>
      <c r="FI14" s="176">
        <f t="shared" si="148"/>
        <v>15.027227710741631</v>
      </c>
      <c r="FJ14" s="176">
        <f t="shared" si="148"/>
        <v>14.31153776494466</v>
      </c>
      <c r="FK14" s="176">
        <f t="shared" si="148"/>
        <v>13.634366681783996</v>
      </c>
      <c r="FL14" s="176">
        <f t="shared" si="148"/>
        <v>12.984448782020838</v>
      </c>
      <c r="FM14" s="176">
        <f t="shared" si="148"/>
        <v>12.364899706292753</v>
      </c>
      <c r="FN14" s="176">
        <f t="shared" si="148"/>
        <v>11.77444479641761</v>
      </c>
      <c r="FO14" s="176">
        <f t="shared" si="148"/>
        <v>11.213130230973972</v>
      </c>
      <c r="FP14" s="176">
        <f t="shared" si="148"/>
        <v>10.678574807623814</v>
      </c>
      <c r="FQ14" s="176">
        <f t="shared" si="148"/>
        <v>10.170335091543983</v>
      </c>
      <c r="FR14" s="176">
        <f t="shared" si="148"/>
        <v>9.686284709120967</v>
      </c>
      <c r="FS14" s="176">
        <f t="shared" si="148"/>
        <v>9.225272384993465</v>
      </c>
      <c r="FT14" s="176">
        <f t="shared" si="148"/>
        <v>8.7862016379907075</v>
      </c>
      <c r="FU14" s="176">
        <f t="shared" si="148"/>
        <v>8.3680281732391713</v>
      </c>
      <c r="FV14" s="176">
        <f t="shared" si="148"/>
        <v>7.9697573983901915</v>
      </c>
      <c r="FW14" s="176">
        <f t="shared" si="148"/>
        <v>7.5904420580611482</v>
      </c>
      <c r="FX14" s="176">
        <f t="shared" si="148"/>
        <v>7.2291799808638029</v>
      </c>
      <c r="FY14" s="176">
        <f t="shared" si="148"/>
        <v>6.8851119336613706</v>
      </c>
      <c r="FZ14" s="176">
        <f t="shared" si="148"/>
        <v>6.5574195779507871</v>
      </c>
      <c r="GA14" s="176">
        <f t="shared" si="148"/>
        <v>6.2453235235096374</v>
      </c>
      <c r="GB14" s="176">
        <f t="shared" si="148"/>
        <v>5.9480814746784461</v>
      </c>
      <c r="GC14" s="176">
        <f t="shared" si="148"/>
        <v>5.6649864648694592</v>
      </c>
      <c r="GD14" s="176">
        <f t="shared" si="148"/>
        <v>5.3953651751027953</v>
      </c>
      <c r="GE14" s="176">
        <f t="shared" si="148"/>
        <v>5.1385763325707794</v>
      </c>
      <c r="GF14" s="176">
        <f t="shared" si="148"/>
        <v>4.8940091854215364</v>
      </c>
      <c r="GG14" s="176">
        <f t="shared" si="148"/>
        <v>4.6610820501342554</v>
      </c>
      <c r="GH14" s="176">
        <f t="shared" si="148"/>
        <v>4.4392409280311673</v>
      </c>
      <c r="GI14" s="176">
        <f t="shared" si="148"/>
        <v>4.2279581876357213</v>
      </c>
      <c r="GJ14" s="176">
        <f t="shared" si="148"/>
        <v>4.0267313097430577</v>
      </c>
      <c r="GK14" s="176">
        <f t="shared" si="148"/>
        <v>0</v>
      </c>
      <c r="GL14" s="176">
        <f t="shared" si="148"/>
        <v>0</v>
      </c>
      <c r="GM14" s="176">
        <f t="shared" si="148"/>
        <v>0</v>
      </c>
      <c r="GN14" s="176">
        <f t="shared" si="148"/>
        <v>0</v>
      </c>
      <c r="GO14" s="176">
        <f t="shared" si="148"/>
        <v>0</v>
      </c>
      <c r="GP14" s="187"/>
      <c r="GQ14" s="176">
        <v>0</v>
      </c>
      <c r="GR14" s="176">
        <v>0</v>
      </c>
      <c r="GS14" s="176">
        <f t="shared" ref="GS14:IA18" si="149">IF(GS$1-2&gt;VLOOKUP($A14,input,7,FALSE),0,IF(VLOOKUP($A14,input,2,FALSE)="R",(VLOOKUP($A14,input,34,FALSE)*VLOOKUP(GS$1,CS_RATE,5,FALSE))/((1+Discount_Rate)^(GS$1-1)),IF(VLOOKUP($A14,input,2,FALSE)="C",VLOOKUP($A14,input,34,FALSE)*VLOOKUP(GS$1,CS_RATE,3,FALSE)/((1+Discount_Rate)^(GS$1-1)),0)))</f>
        <v>268.7981847814811</v>
      </c>
      <c r="GT14" s="176">
        <f t="shared" si="149"/>
        <v>256.20872104626915</v>
      </c>
      <c r="GU14" s="176">
        <f t="shared" si="149"/>
        <v>244.05316353322527</v>
      </c>
      <c r="GV14" s="176">
        <f t="shared" si="149"/>
        <v>232.42983561520751</v>
      </c>
      <c r="GW14" s="176">
        <f t="shared" si="149"/>
        <v>221.4320821852487</v>
      </c>
      <c r="GX14" s="176">
        <f t="shared" si="149"/>
        <v>210.87694037684383</v>
      </c>
      <c r="GY14" s="176">
        <f t="shared" si="149"/>
        <v>200.8150104716064</v>
      </c>
      <c r="GZ14" s="176">
        <f t="shared" si="149"/>
        <v>191.22559108883172</v>
      </c>
      <c r="HA14" s="176">
        <f t="shared" si="149"/>
        <v>182.1094322023942</v>
      </c>
      <c r="HB14" s="176">
        <f t="shared" si="149"/>
        <v>173.42786134556914</v>
      </c>
      <c r="HC14" s="176">
        <f t="shared" si="149"/>
        <v>165.17367681265969</v>
      </c>
      <c r="HD14" s="176">
        <f t="shared" si="149"/>
        <v>157.31234474171751</v>
      </c>
      <c r="HE14" s="176">
        <f t="shared" si="149"/>
        <v>149.82516757924614</v>
      </c>
      <c r="HF14" s="176">
        <f t="shared" si="149"/>
        <v>142.69433766946028</v>
      </c>
      <c r="HG14" s="176">
        <f t="shared" si="149"/>
        <v>135.90289490019214</v>
      </c>
      <c r="HH14" s="176">
        <f t="shared" si="149"/>
        <v>129.43468636461222</v>
      </c>
      <c r="HI14" s="176">
        <f t="shared" si="149"/>
        <v>123.27432794282475</v>
      </c>
      <c r="HJ14" s="176">
        <f t="shared" si="149"/>
        <v>117.40716771196104</v>
      </c>
      <c r="HK14" s="176">
        <f t="shared" si="149"/>
        <v>111.81925109774554</v>
      </c>
      <c r="HL14" s="176">
        <f t="shared" si="149"/>
        <v>106.49728768464998</v>
      </c>
      <c r="HM14" s="176">
        <f t="shared" si="149"/>
        <v>101.42861960569658</v>
      </c>
      <c r="HN14" s="176">
        <f t="shared" si="149"/>
        <v>96.601191436727333</v>
      </c>
      <c r="HO14" s="176">
        <f t="shared" si="149"/>
        <v>92.003521523535937</v>
      </c>
      <c r="HP14" s="176">
        <f t="shared" si="149"/>
        <v>87.624674673665751</v>
      </c>
      <c r="HQ14" s="176">
        <f t="shared" si="149"/>
        <v>83.454236147923822</v>
      </c>
      <c r="HR14" s="176">
        <f t="shared" si="149"/>
        <v>79.482286889751407</v>
      </c>
      <c r="HS14" s="176">
        <f t="shared" si="149"/>
        <v>75.699379933536349</v>
      </c>
      <c r="HT14" s="176">
        <f t="shared" si="149"/>
        <v>72.096517935756225</v>
      </c>
      <c r="HU14" s="176">
        <f t="shared" si="149"/>
        <v>68.665131775511981</v>
      </c>
      <c r="HV14" s="176">
        <f t="shared" si="149"/>
        <v>65.397060173554806</v>
      </c>
      <c r="HW14" s="176">
        <f t="shared" si="149"/>
        <v>0</v>
      </c>
      <c r="HX14" s="176">
        <f t="shared" si="149"/>
        <v>0</v>
      </c>
      <c r="HY14" s="176">
        <f t="shared" si="149"/>
        <v>0</v>
      </c>
      <c r="HZ14" s="176">
        <f t="shared" si="149"/>
        <v>0</v>
      </c>
      <c r="IA14" s="176">
        <f t="shared" si="149"/>
        <v>0</v>
      </c>
      <c r="IB14" s="176"/>
      <c r="IC14" s="176"/>
    </row>
    <row r="15" spans="1:237" s="144" customFormat="1">
      <c r="A15" s="236" t="s">
        <v>244</v>
      </c>
      <c r="B15" s="226">
        <f t="shared" si="123"/>
        <v>0</v>
      </c>
      <c r="C15" s="329">
        <f t="shared" si="124"/>
        <v>679020.92870110786</v>
      </c>
      <c r="D15" s="226">
        <f t="shared" ref="D15" si="150">SUM(B15:C15)</f>
        <v>679020.92870110786</v>
      </c>
      <c r="E15" s="227">
        <f t="shared" si="125"/>
        <v>0</v>
      </c>
      <c r="F15" s="228">
        <f t="shared" si="126"/>
        <v>0</v>
      </c>
      <c r="G15" s="227">
        <f t="shared" si="127"/>
        <v>0</v>
      </c>
      <c r="H15" s="228">
        <f t="shared" si="128"/>
        <v>0</v>
      </c>
      <c r="I15" s="227">
        <f t="shared" ref="I15:I19" si="151">B15+E15+G15</f>
        <v>0</v>
      </c>
      <c r="J15" s="176">
        <f t="shared" ref="J15:J19" si="152">C15+F15+H15</f>
        <v>679020.92870110786</v>
      </c>
      <c r="K15" s="228">
        <f t="shared" ref="K15:K18" si="153">SUM(I15:J15)</f>
        <v>679020.92870110786</v>
      </c>
      <c r="L15" s="227">
        <f t="shared" si="130"/>
        <v>0</v>
      </c>
      <c r="M15" s="176">
        <f t="shared" si="131"/>
        <v>543216.74296088633</v>
      </c>
      <c r="N15" s="228">
        <f t="shared" ref="N15:N18" si="154">SUM(L15:M15)</f>
        <v>543216.74296088633</v>
      </c>
      <c r="O15" s="176">
        <f t="shared" si="144"/>
        <v>0</v>
      </c>
      <c r="P15" s="176">
        <f t="shared" si="144"/>
        <v>0</v>
      </c>
      <c r="Q15" s="176">
        <f t="shared" si="144"/>
        <v>0</v>
      </c>
      <c r="R15" s="176">
        <f t="shared" si="144"/>
        <v>0</v>
      </c>
      <c r="S15" s="176">
        <f t="shared" si="144"/>
        <v>0</v>
      </c>
      <c r="T15" s="176">
        <f t="shared" si="144"/>
        <v>0</v>
      </c>
      <c r="U15" s="176">
        <f t="shared" si="144"/>
        <v>0</v>
      </c>
      <c r="V15" s="176">
        <f t="shared" si="144"/>
        <v>0</v>
      </c>
      <c r="W15" s="176">
        <f t="shared" si="144"/>
        <v>0</v>
      </c>
      <c r="X15" s="176">
        <f t="shared" si="144"/>
        <v>0</v>
      </c>
      <c r="Y15" s="176">
        <f t="shared" si="144"/>
        <v>0</v>
      </c>
      <c r="Z15" s="176">
        <f t="shared" si="144"/>
        <v>0</v>
      </c>
      <c r="AA15" s="176">
        <f t="shared" si="144"/>
        <v>0</v>
      </c>
      <c r="AB15" s="176">
        <f t="shared" si="144"/>
        <v>0</v>
      </c>
      <c r="AC15" s="176">
        <f t="shared" si="144"/>
        <v>0</v>
      </c>
      <c r="AD15" s="176">
        <f t="shared" si="144"/>
        <v>0</v>
      </c>
      <c r="AE15" s="176">
        <f t="shared" si="144"/>
        <v>0</v>
      </c>
      <c r="AF15" s="176">
        <f t="shared" si="144"/>
        <v>0</v>
      </c>
      <c r="AG15" s="176">
        <f t="shared" si="144"/>
        <v>0</v>
      </c>
      <c r="AH15" s="176">
        <f t="shared" si="144"/>
        <v>0</v>
      </c>
      <c r="AI15" s="176">
        <f t="shared" si="144"/>
        <v>0</v>
      </c>
      <c r="AJ15" s="176">
        <f t="shared" si="144"/>
        <v>0</v>
      </c>
      <c r="AK15" s="176">
        <f t="shared" si="144"/>
        <v>0</v>
      </c>
      <c r="AL15" s="176">
        <f t="shared" si="144"/>
        <v>0</v>
      </c>
      <c r="AM15" s="176">
        <f t="shared" si="144"/>
        <v>0</v>
      </c>
      <c r="AN15" s="176">
        <f t="shared" si="144"/>
        <v>0</v>
      </c>
      <c r="AO15" s="176">
        <f t="shared" si="144"/>
        <v>0</v>
      </c>
      <c r="AP15" s="176">
        <f t="shared" si="144"/>
        <v>0</v>
      </c>
      <c r="AQ15" s="176">
        <f t="shared" si="144"/>
        <v>0</v>
      </c>
      <c r="AR15" s="176">
        <f t="shared" si="144"/>
        <v>0</v>
      </c>
      <c r="AS15" s="176">
        <f t="shared" si="144"/>
        <v>0</v>
      </c>
      <c r="AT15" s="176">
        <f t="shared" si="144"/>
        <v>0</v>
      </c>
      <c r="AU15" s="176">
        <f t="shared" si="144"/>
        <v>0</v>
      </c>
      <c r="AV15" s="176">
        <f t="shared" si="144"/>
        <v>0</v>
      </c>
      <c r="AW15" s="176">
        <f t="shared" si="144"/>
        <v>0</v>
      </c>
      <c r="AX15" s="187"/>
      <c r="AY15" s="176">
        <f t="shared" si="145"/>
        <v>93.308902025159369</v>
      </c>
      <c r="AZ15" s="176">
        <f t="shared" si="145"/>
        <v>88.878380573570581</v>
      </c>
      <c r="BA15" s="176">
        <f t="shared" si="145"/>
        <v>84.727560214808861</v>
      </c>
      <c r="BB15" s="176">
        <f t="shared" si="145"/>
        <v>80.75925013278777</v>
      </c>
      <c r="BC15" s="176">
        <f t="shared" si="145"/>
        <v>76.927711121584025</v>
      </c>
      <c r="BD15" s="176">
        <f t="shared" si="145"/>
        <v>73.263935576109546</v>
      </c>
      <c r="BE15" s="176">
        <f t="shared" si="145"/>
        <v>69.797346630496051</v>
      </c>
      <c r="BF15" s="176">
        <f t="shared" si="145"/>
        <v>66.470272774418873</v>
      </c>
      <c r="BG15" s="176">
        <f t="shared" si="145"/>
        <v>63.298663663232915</v>
      </c>
      <c r="BH15" s="176">
        <f t="shared" si="145"/>
        <v>60.275994039032859</v>
      </c>
      <c r="BI15" s="176">
        <f t="shared" si="145"/>
        <v>57.402500300203059</v>
      </c>
      <c r="BJ15" s="176">
        <f t="shared" si="145"/>
        <v>54.665992543914626</v>
      </c>
      <c r="BK15" s="176">
        <f t="shared" si="145"/>
        <v>52.064200728970754</v>
      </c>
      <c r="BL15" s="176">
        <f t="shared" si="145"/>
        <v>49.586239477294733</v>
      </c>
      <c r="BM15" s="176">
        <f t="shared" si="145"/>
        <v>47.226215155002734</v>
      </c>
      <c r="BN15" s="176">
        <f t="shared" si="145"/>
        <v>44.978514631823586</v>
      </c>
      <c r="BO15" s="176">
        <f t="shared" si="145"/>
        <v>42.83779193071463</v>
      </c>
      <c r="BP15" s="176">
        <f t="shared" si="145"/>
        <v>40.798955512880134</v>
      </c>
      <c r="BQ15" s="176">
        <f t="shared" si="145"/>
        <v>38.857156167951075</v>
      </c>
      <c r="BR15" s="176">
        <f t="shared" si="145"/>
        <v>37.007775480523584</v>
      </c>
      <c r="BS15" s="176">
        <f t="shared" si="145"/>
        <v>35.246414845625083</v>
      </c>
      <c r="BT15" s="176">
        <f t="shared" si="145"/>
        <v>33.568885006981873</v>
      </c>
      <c r="BU15" s="176">
        <f t="shared" si="145"/>
        <v>31.971196093206178</v>
      </c>
      <c r="BV15" s="176">
        <f t="shared" si="145"/>
        <v>30.44954812820405</v>
      </c>
      <c r="BW15" s="176">
        <f t="shared" si="145"/>
        <v>29.000321993234341</v>
      </c>
      <c r="BX15" s="176">
        <f t="shared" si="145"/>
        <v>27.620070819122382</v>
      </c>
      <c r="BY15" s="176">
        <f t="shared" si="145"/>
        <v>26.305511788155659</v>
      </c>
      <c r="BZ15" s="176">
        <f t="shared" si="145"/>
        <v>25.053518326162777</v>
      </c>
      <c r="CA15" s="176">
        <f t="shared" si="145"/>
        <v>23.861112666205312</v>
      </c>
      <c r="CB15" s="176">
        <f t="shared" si="145"/>
        <v>22.725458766195821</v>
      </c>
      <c r="CC15" s="176">
        <f t="shared" si="145"/>
        <v>0</v>
      </c>
      <c r="CD15" s="176">
        <f t="shared" si="145"/>
        <v>0</v>
      </c>
      <c r="CE15" s="176">
        <f t="shared" si="145"/>
        <v>0</v>
      </c>
      <c r="CF15" s="176">
        <f t="shared" si="145"/>
        <v>0</v>
      </c>
      <c r="CG15" s="176">
        <f t="shared" si="145"/>
        <v>0</v>
      </c>
      <c r="CI15" s="176">
        <v>0</v>
      </c>
      <c r="CJ15" s="176">
        <f t="shared" si="146"/>
        <v>0</v>
      </c>
      <c r="CK15" s="176">
        <f t="shared" si="146"/>
        <v>0</v>
      </c>
      <c r="CL15" s="176">
        <f t="shared" si="146"/>
        <v>0</v>
      </c>
      <c r="CM15" s="176">
        <f t="shared" si="146"/>
        <v>0</v>
      </c>
      <c r="CN15" s="176">
        <f t="shared" si="146"/>
        <v>0</v>
      </c>
      <c r="CO15" s="176">
        <f t="shared" si="146"/>
        <v>0</v>
      </c>
      <c r="CP15" s="176">
        <f t="shared" si="146"/>
        <v>0</v>
      </c>
      <c r="CQ15" s="176">
        <f t="shared" si="146"/>
        <v>0</v>
      </c>
      <c r="CR15" s="176">
        <f t="shared" si="146"/>
        <v>0</v>
      </c>
      <c r="CS15" s="176">
        <f t="shared" si="146"/>
        <v>0</v>
      </c>
      <c r="CT15" s="176">
        <f t="shared" si="146"/>
        <v>0</v>
      </c>
      <c r="CU15" s="176">
        <f t="shared" si="146"/>
        <v>0</v>
      </c>
      <c r="CV15" s="176">
        <f t="shared" si="146"/>
        <v>0</v>
      </c>
      <c r="CW15" s="176">
        <f t="shared" si="146"/>
        <v>0</v>
      </c>
      <c r="CX15" s="176">
        <f t="shared" si="146"/>
        <v>0</v>
      </c>
      <c r="CY15" s="176">
        <f t="shared" si="146"/>
        <v>0</v>
      </c>
      <c r="CZ15" s="176">
        <f t="shared" si="146"/>
        <v>0</v>
      </c>
      <c r="DA15" s="176">
        <f t="shared" si="146"/>
        <v>0</v>
      </c>
      <c r="DB15" s="176">
        <f t="shared" si="146"/>
        <v>0</v>
      </c>
      <c r="DC15" s="176">
        <f t="shared" si="146"/>
        <v>0</v>
      </c>
      <c r="DD15" s="176">
        <f t="shared" si="146"/>
        <v>0</v>
      </c>
      <c r="DE15" s="176">
        <f t="shared" si="146"/>
        <v>0</v>
      </c>
      <c r="DF15" s="176">
        <f t="shared" si="146"/>
        <v>0</v>
      </c>
      <c r="DG15" s="176">
        <f t="shared" si="146"/>
        <v>0</v>
      </c>
      <c r="DH15" s="176">
        <f t="shared" si="146"/>
        <v>0</v>
      </c>
      <c r="DI15" s="176">
        <f t="shared" si="146"/>
        <v>0</v>
      </c>
      <c r="DJ15" s="176">
        <f t="shared" si="146"/>
        <v>0</v>
      </c>
      <c r="DK15" s="176">
        <f t="shared" si="146"/>
        <v>0</v>
      </c>
      <c r="DL15" s="176">
        <f t="shared" si="146"/>
        <v>0</v>
      </c>
      <c r="DM15" s="176">
        <f t="shared" si="146"/>
        <v>0</v>
      </c>
      <c r="DN15" s="176">
        <f t="shared" si="146"/>
        <v>0</v>
      </c>
      <c r="DO15" s="176">
        <f t="shared" si="146"/>
        <v>0</v>
      </c>
      <c r="DP15" s="176">
        <f t="shared" si="146"/>
        <v>0</v>
      </c>
      <c r="DQ15" s="176">
        <f t="shared" si="146"/>
        <v>0</v>
      </c>
      <c r="DR15" s="176">
        <f t="shared" si="146"/>
        <v>0</v>
      </c>
      <c r="DS15" s="187"/>
      <c r="DT15" s="176">
        <v>0</v>
      </c>
      <c r="DU15" s="176">
        <f t="shared" si="147"/>
        <v>88.878380573570581</v>
      </c>
      <c r="DV15" s="176">
        <f t="shared" si="147"/>
        <v>84.727560214808861</v>
      </c>
      <c r="DW15" s="176">
        <f t="shared" si="147"/>
        <v>80.75925013278777</v>
      </c>
      <c r="DX15" s="176">
        <f t="shared" si="147"/>
        <v>76.927711121584025</v>
      </c>
      <c r="DY15" s="176">
        <f t="shared" si="147"/>
        <v>73.263935576109546</v>
      </c>
      <c r="DZ15" s="176">
        <f t="shared" si="147"/>
        <v>69.797346630496051</v>
      </c>
      <c r="EA15" s="176">
        <f t="shared" si="147"/>
        <v>66.470272774418873</v>
      </c>
      <c r="EB15" s="176">
        <f t="shared" si="147"/>
        <v>63.298663663232915</v>
      </c>
      <c r="EC15" s="176">
        <f t="shared" si="147"/>
        <v>60.275994039032859</v>
      </c>
      <c r="ED15" s="176">
        <f t="shared" si="147"/>
        <v>57.402500300203059</v>
      </c>
      <c r="EE15" s="176">
        <f t="shared" si="147"/>
        <v>54.665992543914626</v>
      </c>
      <c r="EF15" s="176">
        <f t="shared" si="147"/>
        <v>52.064200728970754</v>
      </c>
      <c r="EG15" s="176">
        <f t="shared" si="147"/>
        <v>49.586239477294733</v>
      </c>
      <c r="EH15" s="176">
        <f t="shared" si="147"/>
        <v>47.226215155002734</v>
      </c>
      <c r="EI15" s="176">
        <f t="shared" si="147"/>
        <v>44.978514631823586</v>
      </c>
      <c r="EJ15" s="176">
        <f t="shared" si="147"/>
        <v>42.83779193071463</v>
      </c>
      <c r="EK15" s="176">
        <f t="shared" si="147"/>
        <v>40.798955512880134</v>
      </c>
      <c r="EL15" s="176">
        <f t="shared" si="147"/>
        <v>38.857156167951075</v>
      </c>
      <c r="EM15" s="176">
        <f t="shared" si="147"/>
        <v>37.007775480523584</v>
      </c>
      <c r="EN15" s="176">
        <f t="shared" si="147"/>
        <v>35.246414845625083</v>
      </c>
      <c r="EO15" s="176">
        <f t="shared" si="147"/>
        <v>33.568885006981873</v>
      </c>
      <c r="EP15" s="176">
        <f t="shared" si="147"/>
        <v>31.971196093206178</v>
      </c>
      <c r="EQ15" s="176">
        <f t="shared" si="147"/>
        <v>30.44954812820405</v>
      </c>
      <c r="ER15" s="176">
        <f t="shared" si="147"/>
        <v>29.000321993234341</v>
      </c>
      <c r="ES15" s="176">
        <f t="shared" si="147"/>
        <v>27.620070819122382</v>
      </c>
      <c r="ET15" s="176">
        <f t="shared" si="147"/>
        <v>26.305511788155659</v>
      </c>
      <c r="EU15" s="176">
        <f t="shared" si="147"/>
        <v>25.053518326162777</v>
      </c>
      <c r="EV15" s="176">
        <f t="shared" si="147"/>
        <v>23.861112666205312</v>
      </c>
      <c r="EW15" s="176">
        <f t="shared" si="147"/>
        <v>22.725458766195821</v>
      </c>
      <c r="EX15" s="176">
        <f t="shared" si="147"/>
        <v>21.64385556359716</v>
      </c>
      <c r="EY15" s="176">
        <f t="shared" si="147"/>
        <v>0</v>
      </c>
      <c r="EZ15" s="176">
        <f t="shared" si="147"/>
        <v>0</v>
      </c>
      <c r="FA15" s="176">
        <f t="shared" si="147"/>
        <v>0</v>
      </c>
      <c r="FB15" s="176">
        <f t="shared" si="147"/>
        <v>0</v>
      </c>
      <c r="FC15" s="176">
        <f t="shared" si="147"/>
        <v>0</v>
      </c>
      <c r="FE15" s="176">
        <v>0</v>
      </c>
      <c r="FF15" s="176">
        <v>0</v>
      </c>
      <c r="FG15" s="176">
        <f t="shared" si="148"/>
        <v>0</v>
      </c>
      <c r="FH15" s="176">
        <f t="shared" si="148"/>
        <v>0</v>
      </c>
      <c r="FI15" s="176">
        <f t="shared" si="148"/>
        <v>0</v>
      </c>
      <c r="FJ15" s="176">
        <f t="shared" si="148"/>
        <v>0</v>
      </c>
      <c r="FK15" s="176">
        <f t="shared" si="148"/>
        <v>0</v>
      </c>
      <c r="FL15" s="176">
        <f t="shared" si="148"/>
        <v>0</v>
      </c>
      <c r="FM15" s="176">
        <f t="shared" si="148"/>
        <v>0</v>
      </c>
      <c r="FN15" s="176">
        <f t="shared" si="148"/>
        <v>0</v>
      </c>
      <c r="FO15" s="176">
        <f t="shared" si="148"/>
        <v>0</v>
      </c>
      <c r="FP15" s="176">
        <f t="shared" si="148"/>
        <v>0</v>
      </c>
      <c r="FQ15" s="176">
        <f t="shared" si="148"/>
        <v>0</v>
      </c>
      <c r="FR15" s="176">
        <f t="shared" si="148"/>
        <v>0</v>
      </c>
      <c r="FS15" s="176">
        <f t="shared" si="148"/>
        <v>0</v>
      </c>
      <c r="FT15" s="176">
        <f t="shared" si="148"/>
        <v>0</v>
      </c>
      <c r="FU15" s="176">
        <f t="shared" si="148"/>
        <v>0</v>
      </c>
      <c r="FV15" s="176">
        <f t="shared" si="148"/>
        <v>0</v>
      </c>
      <c r="FW15" s="176">
        <f t="shared" si="148"/>
        <v>0</v>
      </c>
      <c r="FX15" s="176">
        <f t="shared" si="148"/>
        <v>0</v>
      </c>
      <c r="FY15" s="176">
        <f t="shared" si="148"/>
        <v>0</v>
      </c>
      <c r="FZ15" s="176">
        <f t="shared" si="148"/>
        <v>0</v>
      </c>
      <c r="GA15" s="176">
        <f t="shared" si="148"/>
        <v>0</v>
      </c>
      <c r="GB15" s="176">
        <f t="shared" si="148"/>
        <v>0</v>
      </c>
      <c r="GC15" s="176">
        <f t="shared" si="148"/>
        <v>0</v>
      </c>
      <c r="GD15" s="176">
        <f t="shared" si="148"/>
        <v>0</v>
      </c>
      <c r="GE15" s="176">
        <f t="shared" si="148"/>
        <v>0</v>
      </c>
      <c r="GF15" s="176">
        <f t="shared" si="148"/>
        <v>0</v>
      </c>
      <c r="GG15" s="176">
        <f t="shared" si="148"/>
        <v>0</v>
      </c>
      <c r="GH15" s="176">
        <f t="shared" si="148"/>
        <v>0</v>
      </c>
      <c r="GI15" s="176">
        <f t="shared" si="148"/>
        <v>0</v>
      </c>
      <c r="GJ15" s="176">
        <f t="shared" si="148"/>
        <v>0</v>
      </c>
      <c r="GK15" s="176">
        <f t="shared" si="148"/>
        <v>0</v>
      </c>
      <c r="GL15" s="176">
        <f t="shared" si="148"/>
        <v>0</v>
      </c>
      <c r="GM15" s="176">
        <f t="shared" si="148"/>
        <v>0</v>
      </c>
      <c r="GN15" s="176">
        <f t="shared" si="148"/>
        <v>0</v>
      </c>
      <c r="GO15" s="176">
        <f t="shared" si="148"/>
        <v>0</v>
      </c>
      <c r="GP15" s="187"/>
      <c r="GQ15" s="176">
        <v>0</v>
      </c>
      <c r="GR15" s="176">
        <v>0</v>
      </c>
      <c r="GS15" s="176">
        <f t="shared" si="149"/>
        <v>84.727560214808861</v>
      </c>
      <c r="GT15" s="176">
        <f t="shared" si="149"/>
        <v>80.75925013278777</v>
      </c>
      <c r="GU15" s="176">
        <f t="shared" si="149"/>
        <v>76.927711121584025</v>
      </c>
      <c r="GV15" s="176">
        <f t="shared" si="149"/>
        <v>73.263935576109546</v>
      </c>
      <c r="GW15" s="176">
        <f t="shared" si="149"/>
        <v>69.797346630496051</v>
      </c>
      <c r="GX15" s="176">
        <f t="shared" si="149"/>
        <v>66.470272774418873</v>
      </c>
      <c r="GY15" s="176">
        <f t="shared" si="149"/>
        <v>63.298663663232915</v>
      </c>
      <c r="GZ15" s="176">
        <f t="shared" si="149"/>
        <v>60.275994039032859</v>
      </c>
      <c r="HA15" s="176">
        <f t="shared" si="149"/>
        <v>57.402500300203059</v>
      </c>
      <c r="HB15" s="176">
        <f t="shared" si="149"/>
        <v>54.665992543914626</v>
      </c>
      <c r="HC15" s="176">
        <f t="shared" si="149"/>
        <v>52.064200728970754</v>
      </c>
      <c r="HD15" s="176">
        <f t="shared" si="149"/>
        <v>49.586239477294733</v>
      </c>
      <c r="HE15" s="176">
        <f t="shared" si="149"/>
        <v>47.226215155002734</v>
      </c>
      <c r="HF15" s="176">
        <f t="shared" si="149"/>
        <v>44.978514631823586</v>
      </c>
      <c r="HG15" s="176">
        <f t="shared" si="149"/>
        <v>42.83779193071463</v>
      </c>
      <c r="HH15" s="176">
        <f t="shared" si="149"/>
        <v>40.798955512880134</v>
      </c>
      <c r="HI15" s="176">
        <f t="shared" si="149"/>
        <v>38.857156167951075</v>
      </c>
      <c r="HJ15" s="176">
        <f t="shared" si="149"/>
        <v>37.007775480523584</v>
      </c>
      <c r="HK15" s="176">
        <f t="shared" si="149"/>
        <v>35.246414845625083</v>
      </c>
      <c r="HL15" s="176">
        <f t="shared" si="149"/>
        <v>33.568885006981873</v>
      </c>
      <c r="HM15" s="176">
        <f t="shared" si="149"/>
        <v>31.971196093206178</v>
      </c>
      <c r="HN15" s="176">
        <f t="shared" si="149"/>
        <v>30.44954812820405</v>
      </c>
      <c r="HO15" s="176">
        <f t="shared" si="149"/>
        <v>29.000321993234341</v>
      </c>
      <c r="HP15" s="176">
        <f t="shared" si="149"/>
        <v>27.620070819122382</v>
      </c>
      <c r="HQ15" s="176">
        <f t="shared" si="149"/>
        <v>26.305511788155659</v>
      </c>
      <c r="HR15" s="176">
        <f t="shared" si="149"/>
        <v>25.053518326162777</v>
      </c>
      <c r="HS15" s="176">
        <f t="shared" si="149"/>
        <v>23.861112666205312</v>
      </c>
      <c r="HT15" s="176">
        <f t="shared" si="149"/>
        <v>22.725458766195821</v>
      </c>
      <c r="HU15" s="176">
        <f t="shared" si="149"/>
        <v>21.64385556359716</v>
      </c>
      <c r="HV15" s="176">
        <f t="shared" si="149"/>
        <v>20.613730551159911</v>
      </c>
      <c r="HW15" s="176">
        <f t="shared" si="149"/>
        <v>0</v>
      </c>
      <c r="HX15" s="176">
        <f t="shared" si="149"/>
        <v>0</v>
      </c>
      <c r="HY15" s="176">
        <f t="shared" si="149"/>
        <v>0</v>
      </c>
      <c r="HZ15" s="176">
        <f t="shared" si="149"/>
        <v>0</v>
      </c>
      <c r="IA15" s="176">
        <f t="shared" si="149"/>
        <v>0</v>
      </c>
      <c r="IB15" s="176"/>
      <c r="IC15" s="176"/>
    </row>
    <row r="16" spans="1:237" s="144" customFormat="1">
      <c r="A16" s="236" t="s">
        <v>266</v>
      </c>
      <c r="B16" s="226">
        <f>SUM(O16:AW16)*VLOOKUP($A16,input,12,FALSE)</f>
        <v>70209.896214225475</v>
      </c>
      <c r="C16" s="329">
        <f>SUM(AY16:CG16)*VLOOKUP($A16,input,12,FALSE)</f>
        <v>100509.24371711191</v>
      </c>
      <c r="D16" s="226">
        <f>SUM(B16:C16)</f>
        <v>170719.13993133738</v>
      </c>
      <c r="E16" s="227">
        <f>IF(Years&gt;1,SUM(CI16:DR16)*VLOOKUP($A16,input,26,FALSE),0)</f>
        <v>0</v>
      </c>
      <c r="F16" s="228">
        <f>IF(Years&gt;1,SUM(DT16:FC16)*VLOOKUP($A16,input,26,FALSE),0)</f>
        <v>0</v>
      </c>
      <c r="G16" s="227">
        <f>IF(Years&gt;2,SUM(FE16:GO16)*VLOOKUP($A16,input,40,FALSE),0)</f>
        <v>0</v>
      </c>
      <c r="H16" s="228">
        <f>IF(Years&gt;2,SUM(GQ16:IA16)*VLOOKUP($A16,input,40,FALSE),0)</f>
        <v>0</v>
      </c>
      <c r="I16" s="227">
        <f t="shared" ref="I16:J17" si="155">B16+E16+G16</f>
        <v>70209.896214225475</v>
      </c>
      <c r="J16" s="176">
        <f t="shared" si="155"/>
        <v>100509.24371711191</v>
      </c>
      <c r="K16" s="228">
        <f>SUM(I16:J16)</f>
        <v>170719.13993133738</v>
      </c>
      <c r="L16" s="227">
        <f>(B16*VLOOKUP($A16,input,16,FALSE))+(E16*VLOOKUP($A16,input,30,FALSE))+(G16*VLOOKUP($A16,input,44,FALSE))</f>
        <v>56167.916971380386</v>
      </c>
      <c r="M16" s="176">
        <f>(C16*(VLOOKUP($A16,input,16,FALSE))+(F16*VLOOKUP($A16,input,30,FALSE))+(H16*VLOOKUP($A16,input,44,FALSE)))</f>
        <v>80407.39497368953</v>
      </c>
      <c r="N16" s="228">
        <f>SUM(L16:M16)</f>
        <v>136575.31194506993</v>
      </c>
      <c r="O16" s="176">
        <f t="shared" si="144"/>
        <v>43.416095477523484</v>
      </c>
      <c r="P16" s="176">
        <f t="shared" si="144"/>
        <v>41.354599326753977</v>
      </c>
      <c r="Q16" s="176">
        <f t="shared" si="144"/>
        <v>39.423246485870095</v>
      </c>
      <c r="R16" s="176">
        <f t="shared" si="144"/>
        <v>37.576814627107126</v>
      </c>
      <c r="S16" s="176">
        <f t="shared" si="144"/>
        <v>35.79402156100263</v>
      </c>
      <c r="T16" s="176">
        <f t="shared" si="144"/>
        <v>34.089287870666794</v>
      </c>
      <c r="U16" s="176">
        <f t="shared" si="144"/>
        <v>32.476303971193822</v>
      </c>
      <c r="V16" s="176">
        <f t="shared" si="144"/>
        <v>30.928235640507964</v>
      </c>
      <c r="W16" s="176">
        <f t="shared" si="144"/>
        <v>29.452504161516767</v>
      </c>
      <c r="X16" s="176">
        <f t="shared" si="144"/>
        <v>28.04607336924472</v>
      </c>
      <c r="Y16" s="176">
        <f t="shared" si="144"/>
        <v>26.7090532585005</v>
      </c>
      <c r="Z16" s="176">
        <f t="shared" si="144"/>
        <v>25.435771937603946</v>
      </c>
      <c r="AA16" s="176">
        <f t="shared" si="144"/>
        <v>24.225173169441568</v>
      </c>
      <c r="AB16" s="176">
        <f t="shared" si="144"/>
        <v>23.072192050197856</v>
      </c>
      <c r="AC16" s="176">
        <f t="shared" si="144"/>
        <v>21.974086305921933</v>
      </c>
      <c r="AD16" s="176">
        <f t="shared" si="144"/>
        <v>20.928244179380641</v>
      </c>
      <c r="AE16" s="176">
        <f t="shared" si="144"/>
        <v>19.932178218201635</v>
      </c>
      <c r="AF16" s="176">
        <f t="shared" si="144"/>
        <v>18.983519358665525</v>
      </c>
      <c r="AG16" s="176">
        <f t="shared" si="144"/>
        <v>18.080011291076204</v>
      </c>
      <c r="AH16" s="176">
        <f t="shared" si="144"/>
        <v>17.219505093307529</v>
      </c>
      <c r="AI16" s="176">
        <f t="shared" si="144"/>
        <v>16.399954119762846</v>
      </c>
      <c r="AJ16" s="176">
        <f t="shared" si="144"/>
        <v>15.619409133591111</v>
      </c>
      <c r="AK16" s="176">
        <f t="shared" si="144"/>
        <v>14.876013670581983</v>
      </c>
      <c r="AL16" s="176">
        <f t="shared" si="144"/>
        <v>14.167999623713241</v>
      </c>
      <c r="AM16" s="176">
        <f t="shared" si="144"/>
        <v>13.493683037848779</v>
      </c>
      <c r="AN16" s="176">
        <f t="shared" si="144"/>
        <v>12.851460104585128</v>
      </c>
      <c r="AO16" s="176">
        <f t="shared" si="144"/>
        <v>12.239803347720674</v>
      </c>
      <c r="AP16" s="176">
        <f t="shared" si="144"/>
        <v>11.657257990274907</v>
      </c>
      <c r="AQ16" s="176">
        <f t="shared" si="144"/>
        <v>11.102438494417012</v>
      </c>
      <c r="AR16" s="176">
        <f t="shared" si="144"/>
        <v>10.574025266074239</v>
      </c>
      <c r="AS16" s="176">
        <f t="shared" si="144"/>
        <v>0</v>
      </c>
      <c r="AT16" s="176">
        <f t="shared" si="144"/>
        <v>0</v>
      </c>
      <c r="AU16" s="176">
        <f t="shared" si="144"/>
        <v>0</v>
      </c>
      <c r="AV16" s="176">
        <f t="shared" si="144"/>
        <v>0</v>
      </c>
      <c r="AW16" s="176">
        <f t="shared" si="144"/>
        <v>0</v>
      </c>
      <c r="AX16" s="187"/>
      <c r="AY16" s="176">
        <f t="shared" si="145"/>
        <v>62.15247645832099</v>
      </c>
      <c r="AZ16" s="176">
        <f t="shared" si="145"/>
        <v>59.20133381017677</v>
      </c>
      <c r="BA16" s="176">
        <f t="shared" si="145"/>
        <v>56.436498311832835</v>
      </c>
      <c r="BB16" s="176">
        <f t="shared" si="145"/>
        <v>53.793231768136593</v>
      </c>
      <c r="BC16" s="176">
        <f t="shared" si="145"/>
        <v>51.241067579892601</v>
      </c>
      <c r="BD16" s="176">
        <f t="shared" si="145"/>
        <v>48.800649587649218</v>
      </c>
      <c r="BE16" s="176">
        <f t="shared" si="145"/>
        <v>46.491576357156973</v>
      </c>
      <c r="BF16" s="176">
        <f t="shared" si="145"/>
        <v>44.275433255835566</v>
      </c>
      <c r="BG16" s="176">
        <f t="shared" si="145"/>
        <v>42.162844249431551</v>
      </c>
      <c r="BH16" s="176">
        <f t="shared" si="145"/>
        <v>40.149462904437044</v>
      </c>
      <c r="BI16" s="176">
        <f t="shared" si="145"/>
        <v>38.235446684338378</v>
      </c>
      <c r="BJ16" s="176">
        <f t="shared" si="145"/>
        <v>36.412675971048131</v>
      </c>
      <c r="BK16" s="176">
        <f t="shared" si="145"/>
        <v>34.679638704312858</v>
      </c>
      <c r="BL16" s="176">
        <f t="shared" si="145"/>
        <v>33.029084201829285</v>
      </c>
      <c r="BM16" s="176">
        <f t="shared" si="145"/>
        <v>31.457086750902601</v>
      </c>
      <c r="BN16" s="176">
        <f t="shared" si="145"/>
        <v>29.95990748054124</v>
      </c>
      <c r="BO16" s="176">
        <f t="shared" si="145"/>
        <v>28.533985468849441</v>
      </c>
      <c r="BP16" s="176">
        <f t="shared" si="145"/>
        <v>27.175929273657498</v>
      </c>
      <c r="BQ16" s="176">
        <f t="shared" si="145"/>
        <v>25.882508866246159</v>
      </c>
      <c r="BR16" s="176">
        <f t="shared" si="145"/>
        <v>24.650647948980001</v>
      </c>
      <c r="BS16" s="176">
        <f t="shared" si="145"/>
        <v>23.477416638578077</v>
      </c>
      <c r="BT16" s="176">
        <f t="shared" si="145"/>
        <v>22.360024497619332</v>
      </c>
      <c r="BU16" s="176">
        <f t="shared" si="145"/>
        <v>21.295813897709053</v>
      </c>
      <c r="BV16" s="176">
        <f t="shared" si="145"/>
        <v>20.282253698520915</v>
      </c>
      <c r="BW16" s="176">
        <f t="shared" si="145"/>
        <v>19.316933227680934</v>
      </c>
      <c r="BX16" s="176">
        <f t="shared" si="145"/>
        <v>18.397556547174798</v>
      </c>
      <c r="BY16" s="176">
        <f t="shared" si="145"/>
        <v>17.521936992641809</v>
      </c>
      <c r="BZ16" s="176">
        <f t="shared" si="145"/>
        <v>16.687991972567485</v>
      </c>
      <c r="CA16" s="176">
        <f t="shared" si="145"/>
        <v>15.893738015005193</v>
      </c>
      <c r="CB16" s="176">
        <f t="shared" si="145"/>
        <v>15.137286050045745</v>
      </c>
      <c r="CC16" s="176">
        <f t="shared" si="145"/>
        <v>0</v>
      </c>
      <c r="CD16" s="176">
        <f t="shared" si="145"/>
        <v>0</v>
      </c>
      <c r="CE16" s="176">
        <f t="shared" si="145"/>
        <v>0</v>
      </c>
      <c r="CF16" s="176">
        <f t="shared" si="145"/>
        <v>0</v>
      </c>
      <c r="CG16" s="176">
        <f t="shared" si="145"/>
        <v>0</v>
      </c>
      <c r="CI16" s="176">
        <v>0</v>
      </c>
      <c r="CJ16" s="176">
        <f t="shared" si="146"/>
        <v>41.354599326753977</v>
      </c>
      <c r="CK16" s="176">
        <f t="shared" si="146"/>
        <v>39.423246485870095</v>
      </c>
      <c r="CL16" s="176">
        <f t="shared" si="146"/>
        <v>37.576814627107126</v>
      </c>
      <c r="CM16" s="176">
        <f t="shared" si="146"/>
        <v>35.79402156100263</v>
      </c>
      <c r="CN16" s="176">
        <f t="shared" si="146"/>
        <v>34.089287870666794</v>
      </c>
      <c r="CO16" s="176">
        <f t="shared" si="146"/>
        <v>32.476303971193822</v>
      </c>
      <c r="CP16" s="176">
        <f t="shared" si="146"/>
        <v>30.928235640507964</v>
      </c>
      <c r="CQ16" s="176">
        <f t="shared" si="146"/>
        <v>29.452504161516767</v>
      </c>
      <c r="CR16" s="176">
        <f t="shared" si="146"/>
        <v>28.04607336924472</v>
      </c>
      <c r="CS16" s="176">
        <f t="shared" si="146"/>
        <v>26.7090532585005</v>
      </c>
      <c r="CT16" s="176">
        <f t="shared" si="146"/>
        <v>25.435771937603946</v>
      </c>
      <c r="CU16" s="176">
        <f t="shared" si="146"/>
        <v>24.225173169441568</v>
      </c>
      <c r="CV16" s="176">
        <f t="shared" si="146"/>
        <v>23.072192050197856</v>
      </c>
      <c r="CW16" s="176">
        <f t="shared" si="146"/>
        <v>21.974086305921933</v>
      </c>
      <c r="CX16" s="176">
        <f t="shared" si="146"/>
        <v>20.928244179380641</v>
      </c>
      <c r="CY16" s="176">
        <f t="shared" si="146"/>
        <v>19.932178218201635</v>
      </c>
      <c r="CZ16" s="176">
        <f t="shared" si="146"/>
        <v>18.983519358665525</v>
      </c>
      <c r="DA16" s="176">
        <f t="shared" si="146"/>
        <v>18.080011291076204</v>
      </c>
      <c r="DB16" s="176">
        <f t="shared" si="146"/>
        <v>17.219505093307529</v>
      </c>
      <c r="DC16" s="176">
        <f t="shared" si="146"/>
        <v>16.399954119762846</v>
      </c>
      <c r="DD16" s="176">
        <f t="shared" si="146"/>
        <v>15.619409133591111</v>
      </c>
      <c r="DE16" s="176">
        <f t="shared" si="146"/>
        <v>14.876013670581983</v>
      </c>
      <c r="DF16" s="176">
        <f t="shared" si="146"/>
        <v>14.167999623713241</v>
      </c>
      <c r="DG16" s="176">
        <f t="shared" si="146"/>
        <v>13.493683037848779</v>
      </c>
      <c r="DH16" s="176">
        <f t="shared" si="146"/>
        <v>12.851460104585128</v>
      </c>
      <c r="DI16" s="176">
        <f t="shared" si="146"/>
        <v>12.239803347720674</v>
      </c>
      <c r="DJ16" s="176">
        <f t="shared" si="146"/>
        <v>11.657257990274907</v>
      </c>
      <c r="DK16" s="176">
        <f t="shared" si="146"/>
        <v>11.102438494417012</v>
      </c>
      <c r="DL16" s="176">
        <f t="shared" si="146"/>
        <v>10.574025266074239</v>
      </c>
      <c r="DM16" s="176">
        <f t="shared" si="146"/>
        <v>10.070761516382309</v>
      </c>
      <c r="DN16" s="176">
        <f t="shared" si="146"/>
        <v>0</v>
      </c>
      <c r="DO16" s="176">
        <f t="shared" si="146"/>
        <v>0</v>
      </c>
      <c r="DP16" s="176">
        <f t="shared" si="146"/>
        <v>0</v>
      </c>
      <c r="DQ16" s="176">
        <f t="shared" si="146"/>
        <v>0</v>
      </c>
      <c r="DR16" s="176">
        <f t="shared" si="146"/>
        <v>0</v>
      </c>
      <c r="DS16" s="187"/>
      <c r="DT16" s="176">
        <v>0</v>
      </c>
      <c r="DU16" s="176">
        <f t="shared" si="147"/>
        <v>59.20133381017677</v>
      </c>
      <c r="DV16" s="176">
        <f t="shared" si="147"/>
        <v>56.436498311832835</v>
      </c>
      <c r="DW16" s="176">
        <f t="shared" si="147"/>
        <v>53.793231768136593</v>
      </c>
      <c r="DX16" s="176">
        <f t="shared" si="147"/>
        <v>51.241067579892601</v>
      </c>
      <c r="DY16" s="176">
        <f t="shared" si="147"/>
        <v>48.800649587649218</v>
      </c>
      <c r="DZ16" s="176">
        <f t="shared" si="147"/>
        <v>46.491576357156973</v>
      </c>
      <c r="EA16" s="176">
        <f t="shared" si="147"/>
        <v>44.275433255835566</v>
      </c>
      <c r="EB16" s="176">
        <f t="shared" si="147"/>
        <v>42.162844249431551</v>
      </c>
      <c r="EC16" s="176">
        <f t="shared" si="147"/>
        <v>40.149462904437044</v>
      </c>
      <c r="ED16" s="176">
        <f t="shared" si="147"/>
        <v>38.235446684338378</v>
      </c>
      <c r="EE16" s="176">
        <f t="shared" si="147"/>
        <v>36.412675971048131</v>
      </c>
      <c r="EF16" s="176">
        <f t="shared" si="147"/>
        <v>34.679638704312858</v>
      </c>
      <c r="EG16" s="176">
        <f t="shared" si="147"/>
        <v>33.029084201829285</v>
      </c>
      <c r="EH16" s="176">
        <f t="shared" si="147"/>
        <v>31.457086750902601</v>
      </c>
      <c r="EI16" s="176">
        <f t="shared" si="147"/>
        <v>29.95990748054124</v>
      </c>
      <c r="EJ16" s="176">
        <f t="shared" si="147"/>
        <v>28.533985468849441</v>
      </c>
      <c r="EK16" s="176">
        <f t="shared" si="147"/>
        <v>27.175929273657498</v>
      </c>
      <c r="EL16" s="176">
        <f t="shared" si="147"/>
        <v>25.882508866246159</v>
      </c>
      <c r="EM16" s="176">
        <f t="shared" si="147"/>
        <v>24.650647948980001</v>
      </c>
      <c r="EN16" s="176">
        <f t="shared" si="147"/>
        <v>23.477416638578077</v>
      </c>
      <c r="EO16" s="176">
        <f t="shared" si="147"/>
        <v>22.360024497619332</v>
      </c>
      <c r="EP16" s="176">
        <f t="shared" si="147"/>
        <v>21.295813897709053</v>
      </c>
      <c r="EQ16" s="176">
        <f t="shared" si="147"/>
        <v>20.282253698520915</v>
      </c>
      <c r="ER16" s="176">
        <f t="shared" si="147"/>
        <v>19.316933227680934</v>
      </c>
      <c r="ES16" s="176">
        <f t="shared" si="147"/>
        <v>18.397556547174798</v>
      </c>
      <c r="ET16" s="176">
        <f t="shared" si="147"/>
        <v>17.521936992641809</v>
      </c>
      <c r="EU16" s="176">
        <f t="shared" si="147"/>
        <v>16.687991972567485</v>
      </c>
      <c r="EV16" s="176">
        <f t="shared" si="147"/>
        <v>15.893738015005193</v>
      </c>
      <c r="EW16" s="176">
        <f t="shared" si="147"/>
        <v>15.137286050045745</v>
      </c>
      <c r="EX16" s="176">
        <f t="shared" si="147"/>
        <v>14.416836916814797</v>
      </c>
      <c r="EY16" s="176">
        <f t="shared" si="147"/>
        <v>0</v>
      </c>
      <c r="EZ16" s="176">
        <f t="shared" si="147"/>
        <v>0</v>
      </c>
      <c r="FA16" s="176">
        <f t="shared" si="147"/>
        <v>0</v>
      </c>
      <c r="FB16" s="176">
        <f t="shared" si="147"/>
        <v>0</v>
      </c>
      <c r="FC16" s="176">
        <f t="shared" si="147"/>
        <v>0</v>
      </c>
      <c r="FE16" s="176">
        <v>0</v>
      </c>
      <c r="FF16" s="176">
        <v>0</v>
      </c>
      <c r="FG16" s="176">
        <f t="shared" si="148"/>
        <v>39.423246485870095</v>
      </c>
      <c r="FH16" s="176">
        <f t="shared" si="148"/>
        <v>37.576814627107126</v>
      </c>
      <c r="FI16" s="176">
        <f t="shared" si="148"/>
        <v>35.79402156100263</v>
      </c>
      <c r="FJ16" s="176">
        <f t="shared" si="148"/>
        <v>34.089287870666794</v>
      </c>
      <c r="FK16" s="176">
        <f t="shared" si="148"/>
        <v>32.476303971193822</v>
      </c>
      <c r="FL16" s="176">
        <f t="shared" si="148"/>
        <v>30.928235640507964</v>
      </c>
      <c r="FM16" s="176">
        <f t="shared" si="148"/>
        <v>29.452504161516767</v>
      </c>
      <c r="FN16" s="176">
        <f t="shared" si="148"/>
        <v>28.04607336924472</v>
      </c>
      <c r="FO16" s="176">
        <f t="shared" si="148"/>
        <v>26.7090532585005</v>
      </c>
      <c r="FP16" s="176">
        <f t="shared" si="148"/>
        <v>25.435771937603946</v>
      </c>
      <c r="FQ16" s="176">
        <f t="shared" si="148"/>
        <v>24.225173169441568</v>
      </c>
      <c r="FR16" s="176">
        <f t="shared" si="148"/>
        <v>23.072192050197856</v>
      </c>
      <c r="FS16" s="176">
        <f t="shared" si="148"/>
        <v>21.974086305921933</v>
      </c>
      <c r="FT16" s="176">
        <f t="shared" si="148"/>
        <v>20.928244179380641</v>
      </c>
      <c r="FU16" s="176">
        <f t="shared" si="148"/>
        <v>19.932178218201635</v>
      </c>
      <c r="FV16" s="176">
        <f t="shared" si="148"/>
        <v>18.983519358665525</v>
      </c>
      <c r="FW16" s="176">
        <f t="shared" si="148"/>
        <v>18.080011291076204</v>
      </c>
      <c r="FX16" s="176">
        <f t="shared" si="148"/>
        <v>17.219505093307529</v>
      </c>
      <c r="FY16" s="176">
        <f t="shared" si="148"/>
        <v>16.399954119762846</v>
      </c>
      <c r="FZ16" s="176">
        <f t="shared" si="148"/>
        <v>15.619409133591111</v>
      </c>
      <c r="GA16" s="176">
        <f t="shared" si="148"/>
        <v>14.876013670581983</v>
      </c>
      <c r="GB16" s="176">
        <f t="shared" si="148"/>
        <v>14.167999623713241</v>
      </c>
      <c r="GC16" s="176">
        <f t="shared" si="148"/>
        <v>13.493683037848779</v>
      </c>
      <c r="GD16" s="176">
        <f t="shared" si="148"/>
        <v>12.851460104585128</v>
      </c>
      <c r="GE16" s="176">
        <f t="shared" si="148"/>
        <v>12.239803347720674</v>
      </c>
      <c r="GF16" s="176">
        <f t="shared" si="148"/>
        <v>11.657257990274907</v>
      </c>
      <c r="GG16" s="176">
        <f t="shared" si="148"/>
        <v>11.102438494417012</v>
      </c>
      <c r="GH16" s="176">
        <f t="shared" si="148"/>
        <v>10.574025266074239</v>
      </c>
      <c r="GI16" s="176">
        <f t="shared" si="148"/>
        <v>10.070761516382309</v>
      </c>
      <c r="GJ16" s="176">
        <f t="shared" si="148"/>
        <v>9.5914502725129775</v>
      </c>
      <c r="GK16" s="176">
        <f t="shared" si="148"/>
        <v>0</v>
      </c>
      <c r="GL16" s="176">
        <f t="shared" si="148"/>
        <v>0</v>
      </c>
      <c r="GM16" s="176">
        <f t="shared" si="148"/>
        <v>0</v>
      </c>
      <c r="GN16" s="176">
        <f t="shared" si="148"/>
        <v>0</v>
      </c>
      <c r="GO16" s="176">
        <f t="shared" si="148"/>
        <v>0</v>
      </c>
      <c r="GP16" s="187"/>
      <c r="GQ16" s="176">
        <v>0</v>
      </c>
      <c r="GR16" s="176">
        <v>0</v>
      </c>
      <c r="GS16" s="176">
        <f t="shared" si="149"/>
        <v>56.436498311832835</v>
      </c>
      <c r="GT16" s="176">
        <f t="shared" si="149"/>
        <v>53.793231768136593</v>
      </c>
      <c r="GU16" s="176">
        <f t="shared" si="149"/>
        <v>51.241067579892601</v>
      </c>
      <c r="GV16" s="176">
        <f t="shared" si="149"/>
        <v>48.800649587649218</v>
      </c>
      <c r="GW16" s="176">
        <f t="shared" si="149"/>
        <v>46.491576357156973</v>
      </c>
      <c r="GX16" s="176">
        <f t="shared" si="149"/>
        <v>44.275433255835566</v>
      </c>
      <c r="GY16" s="176">
        <f t="shared" si="149"/>
        <v>42.162844249431551</v>
      </c>
      <c r="GZ16" s="176">
        <f t="shared" si="149"/>
        <v>40.149462904437044</v>
      </c>
      <c r="HA16" s="176">
        <f t="shared" si="149"/>
        <v>38.235446684338378</v>
      </c>
      <c r="HB16" s="176">
        <f t="shared" si="149"/>
        <v>36.412675971048131</v>
      </c>
      <c r="HC16" s="176">
        <f t="shared" si="149"/>
        <v>34.679638704312858</v>
      </c>
      <c r="HD16" s="176">
        <f t="shared" si="149"/>
        <v>33.029084201829285</v>
      </c>
      <c r="HE16" s="176">
        <f t="shared" si="149"/>
        <v>31.457086750902601</v>
      </c>
      <c r="HF16" s="176">
        <f t="shared" si="149"/>
        <v>29.95990748054124</v>
      </c>
      <c r="HG16" s="176">
        <f t="shared" si="149"/>
        <v>28.533985468849441</v>
      </c>
      <c r="HH16" s="176">
        <f t="shared" si="149"/>
        <v>27.175929273657498</v>
      </c>
      <c r="HI16" s="176">
        <f t="shared" si="149"/>
        <v>25.882508866246159</v>
      </c>
      <c r="HJ16" s="176">
        <f t="shared" si="149"/>
        <v>24.650647948980001</v>
      </c>
      <c r="HK16" s="176">
        <f t="shared" si="149"/>
        <v>23.477416638578077</v>
      </c>
      <c r="HL16" s="176">
        <f t="shared" si="149"/>
        <v>22.360024497619332</v>
      </c>
      <c r="HM16" s="176">
        <f t="shared" si="149"/>
        <v>21.295813897709053</v>
      </c>
      <c r="HN16" s="176">
        <f t="shared" si="149"/>
        <v>20.282253698520915</v>
      </c>
      <c r="HO16" s="176">
        <f t="shared" si="149"/>
        <v>19.316933227680934</v>
      </c>
      <c r="HP16" s="176">
        <f t="shared" si="149"/>
        <v>18.397556547174798</v>
      </c>
      <c r="HQ16" s="176">
        <f t="shared" si="149"/>
        <v>17.521936992641809</v>
      </c>
      <c r="HR16" s="176">
        <f t="shared" si="149"/>
        <v>16.687991972567485</v>
      </c>
      <c r="HS16" s="176">
        <f t="shared" si="149"/>
        <v>15.893738015005193</v>
      </c>
      <c r="HT16" s="176">
        <f t="shared" si="149"/>
        <v>15.137286050045745</v>
      </c>
      <c r="HU16" s="176">
        <f t="shared" si="149"/>
        <v>14.416836916814797</v>
      </c>
      <c r="HV16" s="176">
        <f t="shared" si="149"/>
        <v>13.730677084311671</v>
      </c>
      <c r="HW16" s="176">
        <f t="shared" si="149"/>
        <v>0</v>
      </c>
      <c r="HX16" s="176">
        <f t="shared" si="149"/>
        <v>0</v>
      </c>
      <c r="HY16" s="176">
        <f t="shared" si="149"/>
        <v>0</v>
      </c>
      <c r="HZ16" s="176">
        <f t="shared" si="149"/>
        <v>0</v>
      </c>
      <c r="IA16" s="176">
        <f t="shared" si="149"/>
        <v>0</v>
      </c>
      <c r="IB16" s="176"/>
      <c r="IC16" s="176"/>
    </row>
    <row r="17" spans="1:237" s="144" customFormat="1">
      <c r="A17" s="192" t="s">
        <v>249</v>
      </c>
      <c r="B17" s="226">
        <f>SUM(O17:AW17)*VLOOKUP($A17,input,12,FALSE)</f>
        <v>11864.039605179327</v>
      </c>
      <c r="C17" s="329">
        <f>SUM(AY17:CG17)*VLOOKUP($A17,input,12,FALSE)</f>
        <v>192680.67628054807</v>
      </c>
      <c r="D17" s="226">
        <f>SUM(B17:C17)</f>
        <v>204544.7158857274</v>
      </c>
      <c r="E17" s="227">
        <f>IF(Years&gt;1,SUM(CI17:DR17)*VLOOKUP($A17,input,26,FALSE),0)</f>
        <v>0</v>
      </c>
      <c r="F17" s="228">
        <f>IF(Years&gt;1,SUM(DT17:FC17)*VLOOKUP($A17,input,26,FALSE),0)</f>
        <v>0</v>
      </c>
      <c r="G17" s="227">
        <f>IF(Years&gt;2,SUM(FE17:GO17)*VLOOKUP($A17,input,40,FALSE),0)</f>
        <v>0</v>
      </c>
      <c r="H17" s="228">
        <f>IF(Years&gt;2,SUM(GQ17:IA17)*VLOOKUP($A17,input,40,FALSE),0)</f>
        <v>0</v>
      </c>
      <c r="I17" s="227">
        <f t="shared" si="155"/>
        <v>11864.039605179327</v>
      </c>
      <c r="J17" s="176">
        <f t="shared" si="155"/>
        <v>192680.67628054807</v>
      </c>
      <c r="K17" s="228">
        <f>SUM(I17:J17)</f>
        <v>204544.7158857274</v>
      </c>
      <c r="L17" s="227">
        <f>(B17*VLOOKUP($A17,input,16,FALSE))+(E17*VLOOKUP($A17,input,30,FALSE))+(G17*VLOOKUP($A17,input,44,FALSE))</f>
        <v>9491.2316841434622</v>
      </c>
      <c r="M17" s="176">
        <f>(C17*(VLOOKUP($A17,input,16,FALSE))+(F17*VLOOKUP($A17,input,30,FALSE))+(H17*VLOOKUP($A17,input,44,FALSE)))</f>
        <v>154144.54102443845</v>
      </c>
      <c r="N17" s="228">
        <f>SUM(L17:M17)</f>
        <v>163635.77270858191</v>
      </c>
      <c r="O17" s="176">
        <f t="shared" si="144"/>
        <v>8.7338501106388353</v>
      </c>
      <c r="P17" s="176">
        <f t="shared" si="144"/>
        <v>8.3191468033411802</v>
      </c>
      <c r="Q17" s="176">
        <f t="shared" si="144"/>
        <v>7.9306239286444233</v>
      </c>
      <c r="R17" s="176">
        <f t="shared" si="144"/>
        <v>7.5591842835871486</v>
      </c>
      <c r="S17" s="176">
        <f t="shared" si="144"/>
        <v>7.2005466113970318</v>
      </c>
      <c r="T17" s="176">
        <f t="shared" si="144"/>
        <v>6.8576118457026496</v>
      </c>
      <c r="U17" s="176">
        <f t="shared" si="144"/>
        <v>6.5331340350214981</v>
      </c>
      <c r="V17" s="176">
        <f t="shared" si="144"/>
        <v>6.221715041384984</v>
      </c>
      <c r="W17" s="176">
        <f t="shared" si="144"/>
        <v>5.9248477759319442</v>
      </c>
      <c r="X17" s="176">
        <f t="shared" si="144"/>
        <v>5.641921464950105</v>
      </c>
      <c r="Y17" s="176">
        <f t="shared" si="144"/>
        <v>5.3729582356750285</v>
      </c>
      <c r="Z17" s="176">
        <f t="shared" si="144"/>
        <v>5.1168170953197443</v>
      </c>
      <c r="AA17" s="176">
        <f t="shared" si="144"/>
        <v>4.8732855646981577</v>
      </c>
      <c r="AB17" s="176">
        <f t="shared" si="144"/>
        <v>4.6413447564537966</v>
      </c>
      <c r="AC17" s="176">
        <f t="shared" si="144"/>
        <v>4.4204430178093688</v>
      </c>
      <c r="AD17" s="176">
        <f t="shared" si="144"/>
        <v>4.2100549515372139</v>
      </c>
      <c r="AE17" s="176">
        <f t="shared" si="144"/>
        <v>4.0096801663437693</v>
      </c>
      <c r="AF17" s="176">
        <f t="shared" si="144"/>
        <v>3.8188420867286332</v>
      </c>
      <c r="AG17" s="176">
        <f t="shared" si="144"/>
        <v>3.6370868194876329</v>
      </c>
      <c r="AH17" s="176">
        <f t="shared" si="144"/>
        <v>3.4639820741639058</v>
      </c>
      <c r="AI17" s="176">
        <f t="shared" si="144"/>
        <v>3.2991161348794069</v>
      </c>
      <c r="AJ17" s="176">
        <f t="shared" si="144"/>
        <v>3.1420968811014185</v>
      </c>
      <c r="AK17" s="176">
        <f t="shared" si="144"/>
        <v>2.9925508550150344</v>
      </c>
      <c r="AL17" s="176">
        <f t="shared" si="144"/>
        <v>2.8501223732834222</v>
      </c>
      <c r="AM17" s="176">
        <f t="shared" si="144"/>
        <v>2.7144726810832824</v>
      </c>
      <c r="AN17" s="176">
        <f t="shared" si="144"/>
        <v>2.5852791464034226</v>
      </c>
      <c r="AO17" s="176">
        <f t="shared" si="144"/>
        <v>2.4622344926901647</v>
      </c>
      <c r="AP17" s="176">
        <f t="shared" si="144"/>
        <v>2.345046068014486</v>
      </c>
      <c r="AQ17" s="176">
        <f t="shared" si="144"/>
        <v>2.233435149022664</v>
      </c>
      <c r="AR17" s="176">
        <f t="shared" si="144"/>
        <v>2.1271362780149343</v>
      </c>
      <c r="AS17" s="176">
        <f t="shared" si="144"/>
        <v>0</v>
      </c>
      <c r="AT17" s="176">
        <f t="shared" si="144"/>
        <v>0</v>
      </c>
      <c r="AU17" s="176">
        <f t="shared" si="144"/>
        <v>0</v>
      </c>
      <c r="AV17" s="176">
        <f t="shared" si="144"/>
        <v>0</v>
      </c>
      <c r="AW17" s="176">
        <f t="shared" si="144"/>
        <v>0</v>
      </c>
      <c r="AX17" s="187"/>
      <c r="AY17" s="176">
        <f t="shared" si="145"/>
        <v>141.84411059418366</v>
      </c>
      <c r="AZ17" s="176">
        <f t="shared" si="145"/>
        <v>135.10902571879188</v>
      </c>
      <c r="BA17" s="176">
        <f t="shared" si="145"/>
        <v>128.79913020779301</v>
      </c>
      <c r="BB17" s="176">
        <f t="shared" si="145"/>
        <v>122.76667883467064</v>
      </c>
      <c r="BC17" s="176">
        <f t="shared" si="145"/>
        <v>116.94214085967045</v>
      </c>
      <c r="BD17" s="176">
        <f t="shared" si="145"/>
        <v>111.37262956562027</v>
      </c>
      <c r="BE17" s="176">
        <f t="shared" si="145"/>
        <v>106.102872713765</v>
      </c>
      <c r="BF17" s="176">
        <f t="shared" si="145"/>
        <v>101.04520059723768</v>
      </c>
      <c r="BG17" s="176">
        <f t="shared" si="145"/>
        <v>96.223859184311394</v>
      </c>
      <c r="BH17" s="176">
        <f t="shared" si="145"/>
        <v>91.62892906339853</v>
      </c>
      <c r="BI17" s="176">
        <f t="shared" si="145"/>
        <v>87.260769596980552</v>
      </c>
      <c r="BJ17" s="176">
        <f t="shared" si="145"/>
        <v>83.100850228085207</v>
      </c>
      <c r="BK17" s="176">
        <f t="shared" si="145"/>
        <v>79.145720139399444</v>
      </c>
      <c r="BL17" s="176">
        <f t="shared" si="145"/>
        <v>75.378831855406318</v>
      </c>
      <c r="BM17" s="176">
        <f t="shared" si="145"/>
        <v>71.791226131722127</v>
      </c>
      <c r="BN17" s="176">
        <f t="shared" si="145"/>
        <v>68.374370133283065</v>
      </c>
      <c r="BO17" s="176">
        <f t="shared" si="145"/>
        <v>65.120137139675393</v>
      </c>
      <c r="BP17" s="176">
        <f t="shared" si="145"/>
        <v>62.020787216376689</v>
      </c>
      <c r="BQ17" s="176">
        <f t="shared" si="145"/>
        <v>59.068948805936863</v>
      </c>
      <c r="BR17" s="176">
        <f t="shared" si="145"/>
        <v>56.257601195314663</v>
      </c>
      <c r="BS17" s="176">
        <f t="shared" si="145"/>
        <v>53.58005781766974</v>
      </c>
      <c r="BT17" s="176">
        <f t="shared" si="145"/>
        <v>51.029950348894779</v>
      </c>
      <c r="BU17" s="176">
        <f t="shared" si="145"/>
        <v>48.601213561062949</v>
      </c>
      <c r="BV17" s="176">
        <f t="shared" si="145"/>
        <v>46.288070896765184</v>
      </c>
      <c r="BW17" s="176">
        <f t="shared" si="145"/>
        <v>44.08502073002763</v>
      </c>
      <c r="BX17" s="176">
        <f t="shared" si="145"/>
        <v>41.9868232811315</v>
      </c>
      <c r="BY17" s="176">
        <f t="shared" si="145"/>
        <v>39.988488154213499</v>
      </c>
      <c r="BZ17" s="176">
        <f t="shared" si="145"/>
        <v>38.08526246800588</v>
      </c>
      <c r="CA17" s="176">
        <f t="shared" si="145"/>
        <v>36.272619551486166</v>
      </c>
      <c r="CB17" s="176">
        <f t="shared" si="145"/>
        <v>34.546248177549856</v>
      </c>
      <c r="CC17" s="176">
        <f t="shared" si="145"/>
        <v>0</v>
      </c>
      <c r="CD17" s="176">
        <f t="shared" si="145"/>
        <v>0</v>
      </c>
      <c r="CE17" s="176">
        <f t="shared" si="145"/>
        <v>0</v>
      </c>
      <c r="CF17" s="176">
        <f t="shared" si="145"/>
        <v>0</v>
      </c>
      <c r="CG17" s="176">
        <f t="shared" si="145"/>
        <v>0</v>
      </c>
      <c r="CI17" s="176">
        <v>0</v>
      </c>
      <c r="CJ17" s="176">
        <f t="shared" si="146"/>
        <v>8.3191468033411802</v>
      </c>
      <c r="CK17" s="176">
        <f t="shared" si="146"/>
        <v>7.9306239286444233</v>
      </c>
      <c r="CL17" s="176">
        <f t="shared" si="146"/>
        <v>7.5591842835871486</v>
      </c>
      <c r="CM17" s="176">
        <f t="shared" si="146"/>
        <v>7.2005466113970318</v>
      </c>
      <c r="CN17" s="176">
        <f t="shared" si="146"/>
        <v>6.8576118457026496</v>
      </c>
      <c r="CO17" s="176">
        <f t="shared" si="146"/>
        <v>6.5331340350214981</v>
      </c>
      <c r="CP17" s="176">
        <f t="shared" si="146"/>
        <v>6.221715041384984</v>
      </c>
      <c r="CQ17" s="176">
        <f t="shared" si="146"/>
        <v>5.9248477759319442</v>
      </c>
      <c r="CR17" s="176">
        <f t="shared" si="146"/>
        <v>5.641921464950105</v>
      </c>
      <c r="CS17" s="176">
        <f t="shared" si="146"/>
        <v>5.3729582356750285</v>
      </c>
      <c r="CT17" s="176">
        <f t="shared" si="146"/>
        <v>5.1168170953197443</v>
      </c>
      <c r="CU17" s="176">
        <f t="shared" si="146"/>
        <v>4.8732855646981577</v>
      </c>
      <c r="CV17" s="176">
        <f t="shared" si="146"/>
        <v>4.6413447564537966</v>
      </c>
      <c r="CW17" s="176">
        <f t="shared" si="146"/>
        <v>4.4204430178093688</v>
      </c>
      <c r="CX17" s="176">
        <f t="shared" si="146"/>
        <v>4.2100549515372139</v>
      </c>
      <c r="CY17" s="176">
        <f t="shared" si="146"/>
        <v>4.0096801663437693</v>
      </c>
      <c r="CZ17" s="176">
        <f t="shared" si="146"/>
        <v>3.8188420867286332</v>
      </c>
      <c r="DA17" s="176">
        <f t="shared" si="146"/>
        <v>3.6370868194876329</v>
      </c>
      <c r="DB17" s="176">
        <f t="shared" si="146"/>
        <v>3.4639820741639058</v>
      </c>
      <c r="DC17" s="176">
        <f t="shared" si="146"/>
        <v>3.2991161348794069</v>
      </c>
      <c r="DD17" s="176">
        <f t="shared" si="146"/>
        <v>3.1420968811014185</v>
      </c>
      <c r="DE17" s="176">
        <f t="shared" si="146"/>
        <v>2.9925508550150344</v>
      </c>
      <c r="DF17" s="176">
        <f t="shared" si="146"/>
        <v>2.8501223732834222</v>
      </c>
      <c r="DG17" s="176">
        <f t="shared" si="146"/>
        <v>2.7144726810832824</v>
      </c>
      <c r="DH17" s="176">
        <f t="shared" si="146"/>
        <v>2.5852791464034226</v>
      </c>
      <c r="DI17" s="176">
        <f t="shared" si="146"/>
        <v>2.4622344926901647</v>
      </c>
      <c r="DJ17" s="176">
        <f t="shared" si="146"/>
        <v>2.345046068014486</v>
      </c>
      <c r="DK17" s="176">
        <f t="shared" si="146"/>
        <v>2.233435149022664</v>
      </c>
      <c r="DL17" s="176">
        <f t="shared" si="146"/>
        <v>2.1271362780149343</v>
      </c>
      <c r="DM17" s="176">
        <f t="shared" si="146"/>
        <v>2.0258966315754501</v>
      </c>
      <c r="DN17" s="176">
        <f t="shared" si="146"/>
        <v>0</v>
      </c>
      <c r="DO17" s="176">
        <f t="shared" si="146"/>
        <v>0</v>
      </c>
      <c r="DP17" s="176">
        <f t="shared" si="146"/>
        <v>0</v>
      </c>
      <c r="DQ17" s="176">
        <f t="shared" si="146"/>
        <v>0</v>
      </c>
      <c r="DR17" s="176">
        <f t="shared" si="146"/>
        <v>0</v>
      </c>
      <c r="DS17" s="187"/>
      <c r="DT17" s="176">
        <v>0</v>
      </c>
      <c r="DU17" s="176">
        <f t="shared" si="147"/>
        <v>135.10902571879188</v>
      </c>
      <c r="DV17" s="176">
        <f t="shared" si="147"/>
        <v>128.79913020779301</v>
      </c>
      <c r="DW17" s="176">
        <f t="shared" si="147"/>
        <v>122.76667883467064</v>
      </c>
      <c r="DX17" s="176">
        <f t="shared" si="147"/>
        <v>116.94214085967045</v>
      </c>
      <c r="DY17" s="176">
        <f t="shared" si="147"/>
        <v>111.37262956562027</v>
      </c>
      <c r="DZ17" s="176">
        <f t="shared" si="147"/>
        <v>106.102872713765</v>
      </c>
      <c r="EA17" s="176">
        <f t="shared" si="147"/>
        <v>101.04520059723768</v>
      </c>
      <c r="EB17" s="176">
        <f t="shared" si="147"/>
        <v>96.223859184311394</v>
      </c>
      <c r="EC17" s="176">
        <f t="shared" si="147"/>
        <v>91.62892906339853</v>
      </c>
      <c r="ED17" s="176">
        <f t="shared" si="147"/>
        <v>87.260769596980552</v>
      </c>
      <c r="EE17" s="176">
        <f t="shared" si="147"/>
        <v>83.100850228085207</v>
      </c>
      <c r="EF17" s="176">
        <f t="shared" si="147"/>
        <v>79.145720139399444</v>
      </c>
      <c r="EG17" s="176">
        <f t="shared" si="147"/>
        <v>75.378831855406318</v>
      </c>
      <c r="EH17" s="176">
        <f t="shared" si="147"/>
        <v>71.791226131722127</v>
      </c>
      <c r="EI17" s="176">
        <f t="shared" si="147"/>
        <v>68.374370133283065</v>
      </c>
      <c r="EJ17" s="176">
        <f t="shared" si="147"/>
        <v>65.120137139675393</v>
      </c>
      <c r="EK17" s="176">
        <f t="shared" si="147"/>
        <v>62.020787216376689</v>
      </c>
      <c r="EL17" s="176">
        <f t="shared" si="147"/>
        <v>59.068948805936863</v>
      </c>
      <c r="EM17" s="176">
        <f t="shared" si="147"/>
        <v>56.257601195314663</v>
      </c>
      <c r="EN17" s="176">
        <f t="shared" si="147"/>
        <v>53.58005781766974</v>
      </c>
      <c r="EO17" s="176">
        <f t="shared" si="147"/>
        <v>51.029950348894779</v>
      </c>
      <c r="EP17" s="176">
        <f t="shared" si="147"/>
        <v>48.601213561062949</v>
      </c>
      <c r="EQ17" s="176">
        <f t="shared" si="147"/>
        <v>46.288070896765184</v>
      </c>
      <c r="ER17" s="176">
        <f t="shared" si="147"/>
        <v>44.08502073002763</v>
      </c>
      <c r="ES17" s="176">
        <f t="shared" si="147"/>
        <v>41.9868232811315</v>
      </c>
      <c r="ET17" s="176">
        <f t="shared" si="147"/>
        <v>39.988488154213499</v>
      </c>
      <c r="EU17" s="176">
        <f t="shared" si="147"/>
        <v>38.08526246800588</v>
      </c>
      <c r="EV17" s="176">
        <f t="shared" si="147"/>
        <v>36.272619551486166</v>
      </c>
      <c r="EW17" s="176">
        <f t="shared" si="147"/>
        <v>34.546248177549856</v>
      </c>
      <c r="EX17" s="176">
        <f t="shared" si="147"/>
        <v>32.902042309099492</v>
      </c>
      <c r="EY17" s="176">
        <f t="shared" si="147"/>
        <v>0</v>
      </c>
      <c r="EZ17" s="176">
        <f t="shared" si="147"/>
        <v>0</v>
      </c>
      <c r="FA17" s="176">
        <f t="shared" si="147"/>
        <v>0</v>
      </c>
      <c r="FB17" s="176">
        <f t="shared" si="147"/>
        <v>0</v>
      </c>
      <c r="FC17" s="176">
        <f t="shared" si="147"/>
        <v>0</v>
      </c>
      <c r="FE17" s="176">
        <v>0</v>
      </c>
      <c r="FF17" s="176">
        <v>0</v>
      </c>
      <c r="FG17" s="176">
        <f t="shared" si="148"/>
        <v>7.9306239286444233</v>
      </c>
      <c r="FH17" s="176">
        <f t="shared" si="148"/>
        <v>7.5591842835871486</v>
      </c>
      <c r="FI17" s="176">
        <f t="shared" si="148"/>
        <v>7.2005466113970318</v>
      </c>
      <c r="FJ17" s="176">
        <f t="shared" si="148"/>
        <v>6.8576118457026496</v>
      </c>
      <c r="FK17" s="176">
        <f t="shared" si="148"/>
        <v>6.5331340350214981</v>
      </c>
      <c r="FL17" s="176">
        <f t="shared" si="148"/>
        <v>6.221715041384984</v>
      </c>
      <c r="FM17" s="176">
        <f t="shared" si="148"/>
        <v>5.9248477759319442</v>
      </c>
      <c r="FN17" s="176">
        <f t="shared" si="148"/>
        <v>5.641921464950105</v>
      </c>
      <c r="FO17" s="176">
        <f t="shared" si="148"/>
        <v>5.3729582356750285</v>
      </c>
      <c r="FP17" s="176">
        <f t="shared" si="148"/>
        <v>5.1168170953197443</v>
      </c>
      <c r="FQ17" s="176">
        <f t="shared" si="148"/>
        <v>4.8732855646981577</v>
      </c>
      <c r="FR17" s="176">
        <f t="shared" si="148"/>
        <v>4.6413447564537966</v>
      </c>
      <c r="FS17" s="176">
        <f t="shared" si="148"/>
        <v>4.4204430178093688</v>
      </c>
      <c r="FT17" s="176">
        <f t="shared" si="148"/>
        <v>4.2100549515372139</v>
      </c>
      <c r="FU17" s="176">
        <f t="shared" si="148"/>
        <v>4.0096801663437693</v>
      </c>
      <c r="FV17" s="176">
        <f t="shared" si="148"/>
        <v>3.8188420867286332</v>
      </c>
      <c r="FW17" s="176">
        <f t="shared" si="148"/>
        <v>3.6370868194876329</v>
      </c>
      <c r="FX17" s="176">
        <f t="shared" si="148"/>
        <v>3.4639820741639058</v>
      </c>
      <c r="FY17" s="176">
        <f t="shared" si="148"/>
        <v>3.2991161348794069</v>
      </c>
      <c r="FZ17" s="176">
        <f t="shared" si="148"/>
        <v>3.1420968811014185</v>
      </c>
      <c r="GA17" s="176">
        <f t="shared" si="148"/>
        <v>2.9925508550150344</v>
      </c>
      <c r="GB17" s="176">
        <f t="shared" si="148"/>
        <v>2.8501223732834222</v>
      </c>
      <c r="GC17" s="176">
        <f t="shared" si="148"/>
        <v>2.7144726810832824</v>
      </c>
      <c r="GD17" s="176">
        <f t="shared" si="148"/>
        <v>2.5852791464034226</v>
      </c>
      <c r="GE17" s="176">
        <f t="shared" si="148"/>
        <v>2.4622344926901647</v>
      </c>
      <c r="GF17" s="176">
        <f t="shared" si="148"/>
        <v>2.345046068014486</v>
      </c>
      <c r="GG17" s="176">
        <f t="shared" si="148"/>
        <v>2.233435149022664</v>
      </c>
      <c r="GH17" s="176">
        <f t="shared" si="148"/>
        <v>2.1271362780149343</v>
      </c>
      <c r="GI17" s="176">
        <f t="shared" si="148"/>
        <v>2.0258966315754501</v>
      </c>
      <c r="GJ17" s="176">
        <f t="shared" si="148"/>
        <v>1.9294754192518819</v>
      </c>
      <c r="GK17" s="176">
        <f t="shared" si="148"/>
        <v>0</v>
      </c>
      <c r="GL17" s="176">
        <f t="shared" si="148"/>
        <v>0</v>
      </c>
      <c r="GM17" s="176">
        <f t="shared" si="148"/>
        <v>0</v>
      </c>
      <c r="GN17" s="176">
        <f t="shared" si="148"/>
        <v>0</v>
      </c>
      <c r="GO17" s="176">
        <f t="shared" si="148"/>
        <v>0</v>
      </c>
      <c r="GP17" s="187"/>
      <c r="GQ17" s="176">
        <v>0</v>
      </c>
      <c r="GR17" s="176">
        <v>0</v>
      </c>
      <c r="GS17" s="176">
        <f t="shared" si="149"/>
        <v>128.79913020779301</v>
      </c>
      <c r="GT17" s="176">
        <f t="shared" si="149"/>
        <v>122.76667883467064</v>
      </c>
      <c r="GU17" s="176">
        <f t="shared" si="149"/>
        <v>116.94214085967045</v>
      </c>
      <c r="GV17" s="176">
        <f t="shared" si="149"/>
        <v>111.37262956562027</v>
      </c>
      <c r="GW17" s="176">
        <f t="shared" si="149"/>
        <v>106.102872713765</v>
      </c>
      <c r="GX17" s="176">
        <f t="shared" si="149"/>
        <v>101.04520059723768</v>
      </c>
      <c r="GY17" s="176">
        <f t="shared" si="149"/>
        <v>96.223859184311394</v>
      </c>
      <c r="GZ17" s="176">
        <f t="shared" si="149"/>
        <v>91.62892906339853</v>
      </c>
      <c r="HA17" s="176">
        <f t="shared" si="149"/>
        <v>87.260769596980552</v>
      </c>
      <c r="HB17" s="176">
        <f t="shared" si="149"/>
        <v>83.100850228085207</v>
      </c>
      <c r="HC17" s="176">
        <f t="shared" si="149"/>
        <v>79.145720139399444</v>
      </c>
      <c r="HD17" s="176">
        <f t="shared" si="149"/>
        <v>75.378831855406318</v>
      </c>
      <c r="HE17" s="176">
        <f t="shared" si="149"/>
        <v>71.791226131722127</v>
      </c>
      <c r="HF17" s="176">
        <f t="shared" si="149"/>
        <v>68.374370133283065</v>
      </c>
      <c r="HG17" s="176">
        <f t="shared" si="149"/>
        <v>65.120137139675393</v>
      </c>
      <c r="HH17" s="176">
        <f t="shared" si="149"/>
        <v>62.020787216376689</v>
      </c>
      <c r="HI17" s="176">
        <f t="shared" si="149"/>
        <v>59.068948805936863</v>
      </c>
      <c r="HJ17" s="176">
        <f t="shared" si="149"/>
        <v>56.257601195314663</v>
      </c>
      <c r="HK17" s="176">
        <f t="shared" si="149"/>
        <v>53.58005781766974</v>
      </c>
      <c r="HL17" s="176">
        <f t="shared" si="149"/>
        <v>51.029950348894779</v>
      </c>
      <c r="HM17" s="176">
        <f t="shared" si="149"/>
        <v>48.601213561062949</v>
      </c>
      <c r="HN17" s="176">
        <f t="shared" si="149"/>
        <v>46.288070896765184</v>
      </c>
      <c r="HO17" s="176">
        <f t="shared" si="149"/>
        <v>44.08502073002763</v>
      </c>
      <c r="HP17" s="176">
        <f t="shared" si="149"/>
        <v>41.9868232811315</v>
      </c>
      <c r="HQ17" s="176">
        <f t="shared" si="149"/>
        <v>39.988488154213499</v>
      </c>
      <c r="HR17" s="176">
        <f t="shared" si="149"/>
        <v>38.08526246800588</v>
      </c>
      <c r="HS17" s="176">
        <f t="shared" si="149"/>
        <v>36.272619551486166</v>
      </c>
      <c r="HT17" s="176">
        <f t="shared" si="149"/>
        <v>34.546248177549856</v>
      </c>
      <c r="HU17" s="176">
        <f t="shared" si="149"/>
        <v>32.902042309099492</v>
      </c>
      <c r="HV17" s="176">
        <f t="shared" si="149"/>
        <v>31.336091333161679</v>
      </c>
      <c r="HW17" s="176">
        <f t="shared" si="149"/>
        <v>0</v>
      </c>
      <c r="HX17" s="176">
        <f t="shared" si="149"/>
        <v>0</v>
      </c>
      <c r="HY17" s="176">
        <f t="shared" si="149"/>
        <v>0</v>
      </c>
      <c r="HZ17" s="176">
        <f t="shared" si="149"/>
        <v>0</v>
      </c>
      <c r="IA17" s="176">
        <f t="shared" si="149"/>
        <v>0</v>
      </c>
      <c r="IB17" s="176"/>
      <c r="IC17" s="176"/>
    </row>
    <row r="18" spans="1:237" s="144" customFormat="1">
      <c r="A18" s="236" t="s">
        <v>267</v>
      </c>
      <c r="B18" s="226">
        <f t="shared" ref="B18" si="156">SUM(O18:AW18)*VLOOKUP($A18,input,12,FALSE)</f>
        <v>3060.1689457803823</v>
      </c>
      <c r="C18" s="329">
        <f t="shared" ref="C18" si="157">SUM(AY18:CG18)*VLOOKUP($A18,input,12,FALSE)</f>
        <v>49699.38078664933</v>
      </c>
      <c r="D18" s="226">
        <f t="shared" ref="D18" si="158">SUM(B18:C18)</f>
        <v>52759.54973242971</v>
      </c>
      <c r="E18" s="227">
        <f t="shared" si="125"/>
        <v>0</v>
      </c>
      <c r="F18" s="228">
        <f t="shared" si="126"/>
        <v>0</v>
      </c>
      <c r="G18" s="227">
        <f t="shared" si="127"/>
        <v>0</v>
      </c>
      <c r="H18" s="228">
        <f t="shared" si="128"/>
        <v>0</v>
      </c>
      <c r="I18" s="227">
        <f t="shared" si="151"/>
        <v>3060.1689457803823</v>
      </c>
      <c r="J18" s="176">
        <f t="shared" si="152"/>
        <v>49699.38078664933</v>
      </c>
      <c r="K18" s="228">
        <f t="shared" si="153"/>
        <v>52759.54973242971</v>
      </c>
      <c r="L18" s="227">
        <f t="shared" si="130"/>
        <v>2448.1351566243061</v>
      </c>
      <c r="M18" s="176">
        <f t="shared" si="131"/>
        <v>39759.504629319468</v>
      </c>
      <c r="N18" s="228">
        <f t="shared" si="154"/>
        <v>42207.639785943771</v>
      </c>
      <c r="O18" s="176">
        <f t="shared" si="37"/>
        <v>2.742513319765818</v>
      </c>
      <c r="P18" s="176">
        <f t="shared" si="37"/>
        <v>2.6122924744791147</v>
      </c>
      <c r="Q18" s="176">
        <f t="shared" si="37"/>
        <v>2.4902925379801326</v>
      </c>
      <c r="R18" s="176">
        <f t="shared" si="37"/>
        <v>2.3736569006433079</v>
      </c>
      <c r="S18" s="176">
        <f t="shared" si="37"/>
        <v>2.2610412064773291</v>
      </c>
      <c r="T18" s="176">
        <f t="shared" si="37"/>
        <v>2.1533563766699144</v>
      </c>
      <c r="U18" s="176">
        <f t="shared" si="37"/>
        <v>2.0514672090647217</v>
      </c>
      <c r="V18" s="176">
        <f t="shared" si="37"/>
        <v>1.9536786361836906</v>
      </c>
      <c r="W18" s="176">
        <f t="shared" si="37"/>
        <v>1.8604594465486781</v>
      </c>
      <c r="X18" s="176">
        <f t="shared" si="37"/>
        <v>1.7716178513128349</v>
      </c>
      <c r="Y18" s="176">
        <f t="shared" si="7"/>
        <v>1.6871607986419173</v>
      </c>
      <c r="Z18" s="176">
        <f t="shared" si="7"/>
        <v>1.6067300057767313</v>
      </c>
      <c r="AA18" s="176">
        <f t="shared" si="7"/>
        <v>1.5302587521999047</v>
      </c>
      <c r="AB18" s="176">
        <f t="shared" si="7"/>
        <v>1.4574270974371826</v>
      </c>
      <c r="AC18" s="176">
        <f t="shared" si="7"/>
        <v>1.3880618171865167</v>
      </c>
      <c r="AD18" s="176">
        <f t="shared" si="7"/>
        <v>1.3219979316421202</v>
      </c>
      <c r="AE18" s="176">
        <f t="shared" si="7"/>
        <v>1.259078313103116</v>
      </c>
      <c r="AF18" s="176">
        <f t="shared" si="7"/>
        <v>1.1991533122577833</v>
      </c>
      <c r="AG18" s="176">
        <f t="shared" si="7"/>
        <v>1.1420804022545707</v>
      </c>
      <c r="AH18" s="176">
        <f t="shared" si="7"/>
        <v>1.0877238397133038</v>
      </c>
      <c r="AI18" s="176">
        <f t="shared" si="7"/>
        <v>1.0359543418703452</v>
      </c>
      <c r="AJ18" s="176">
        <f t="shared" si="7"/>
        <v>0.98664877908981752</v>
      </c>
      <c r="AK18" s="176">
        <f t="shared" si="7"/>
        <v>0.93968988200955195</v>
      </c>
      <c r="AL18" s="176">
        <f t="shared" si="7"/>
        <v>0.89496596262522921</v>
      </c>
      <c r="AM18" s="176">
        <f t="shared" si="7"/>
        <v>0.85237064864933987</v>
      </c>
      <c r="AN18" s="176">
        <f t="shared" si="7"/>
        <v>0.81180263051315205</v>
      </c>
      <c r="AO18" s="176">
        <f t="shared" si="144"/>
        <v>0.77316542040995517</v>
      </c>
      <c r="AP18" s="176">
        <f t="shared" si="144"/>
        <v>0.73636712280648109</v>
      </c>
      <c r="AQ18" s="176">
        <f t="shared" si="144"/>
        <v>0.70132021587668203</v>
      </c>
      <c r="AR18" s="176">
        <f t="shared" si="144"/>
        <v>0.66794134333802291</v>
      </c>
      <c r="AS18" s="176">
        <f t="shared" si="144"/>
        <v>0</v>
      </c>
      <c r="AT18" s="176">
        <f t="shared" si="144"/>
        <v>0</v>
      </c>
      <c r="AU18" s="176">
        <f t="shared" si="144"/>
        <v>0</v>
      </c>
      <c r="AV18" s="176">
        <f t="shared" si="144"/>
        <v>0</v>
      </c>
      <c r="AW18" s="176">
        <f t="shared" si="144"/>
        <v>0</v>
      </c>
      <c r="AX18" s="187"/>
      <c r="AY18" s="176">
        <f t="shared" si="38"/>
        <v>44.540421201072164</v>
      </c>
      <c r="AZ18" s="176">
        <f t="shared" si="38"/>
        <v>42.425539476915326</v>
      </c>
      <c r="BA18" s="176">
        <f t="shared" si="38"/>
        <v>40.444171321287655</v>
      </c>
      <c r="BB18" s="176">
        <f t="shared" si="38"/>
        <v>38.549923305572904</v>
      </c>
      <c r="BC18" s="176">
        <f t="shared" si="38"/>
        <v>36.720962105693616</v>
      </c>
      <c r="BD18" s="176">
        <f t="shared" si="38"/>
        <v>34.972081747658535</v>
      </c>
      <c r="BE18" s="176">
        <f t="shared" si="38"/>
        <v>33.317327180650842</v>
      </c>
      <c r="BF18" s="176">
        <f t="shared" si="38"/>
        <v>31.729169269664006</v>
      </c>
      <c r="BG18" s="176">
        <f t="shared" si="38"/>
        <v>30.215221482996331</v>
      </c>
      <c r="BH18" s="176">
        <f t="shared" si="38"/>
        <v>28.772369029569589</v>
      </c>
      <c r="BI18" s="176">
        <f t="shared" si="10"/>
        <v>27.40072475267505</v>
      </c>
      <c r="BJ18" s="176">
        <f t="shared" si="10"/>
        <v>26.094469878384245</v>
      </c>
      <c r="BK18" s="176">
        <f t="shared" si="10"/>
        <v>24.852520816719629</v>
      </c>
      <c r="BL18" s="176">
        <f t="shared" si="10"/>
        <v>23.669681500489904</v>
      </c>
      <c r="BM18" s="176">
        <f t="shared" si="10"/>
        <v>22.543138640395835</v>
      </c>
      <c r="BN18" s="176">
        <f t="shared" si="10"/>
        <v>21.470212843784537</v>
      </c>
      <c r="BO18" s="176">
        <f t="shared" si="10"/>
        <v>20.448352241927058</v>
      </c>
      <c r="BP18" s="176">
        <f t="shared" si="10"/>
        <v>19.475126420601374</v>
      </c>
      <c r="BQ18" s="176">
        <f t="shared" si="10"/>
        <v>18.548220639545391</v>
      </c>
      <c r="BR18" s="176">
        <f t="shared" si="10"/>
        <v>17.665430327031174</v>
      </c>
      <c r="BS18" s="176">
        <f t="shared" si="10"/>
        <v>16.824655836466341</v>
      </c>
      <c r="BT18" s="176">
        <f t="shared" si="10"/>
        <v>16.023897452551502</v>
      </c>
      <c r="BU18" s="176">
        <f t="shared" si="10"/>
        <v>15.261250635116383</v>
      </c>
      <c r="BV18" s="176">
        <f t="shared" si="10"/>
        <v>14.534901489322399</v>
      </c>
      <c r="BW18" s="176">
        <f t="shared" si="10"/>
        <v>13.843122451457953</v>
      </c>
      <c r="BX18" s="176">
        <f t="shared" si="10"/>
        <v>13.184268180065448</v>
      </c>
      <c r="BY18" s="176">
        <f t="shared" si="145"/>
        <v>12.556771642627426</v>
      </c>
      <c r="BZ18" s="176">
        <f t="shared" si="145"/>
        <v>11.959140388504261</v>
      </c>
      <c r="CA18" s="176">
        <f t="shared" si="145"/>
        <v>11.38995299925894</v>
      </c>
      <c r="CB18" s="176">
        <f t="shared" si="145"/>
        <v>10.847855707926284</v>
      </c>
      <c r="CC18" s="176">
        <f t="shared" si="145"/>
        <v>0</v>
      </c>
      <c r="CD18" s="176">
        <f t="shared" si="145"/>
        <v>0</v>
      </c>
      <c r="CE18" s="176">
        <f t="shared" si="145"/>
        <v>0</v>
      </c>
      <c r="CF18" s="176">
        <f t="shared" si="145"/>
        <v>0</v>
      </c>
      <c r="CG18" s="176">
        <f t="shared" si="145"/>
        <v>0</v>
      </c>
      <c r="CI18" s="176">
        <v>0</v>
      </c>
      <c r="CJ18" s="176">
        <f t="shared" si="39"/>
        <v>2.6122924744791147</v>
      </c>
      <c r="CK18" s="176">
        <f t="shared" si="39"/>
        <v>2.4902925379801326</v>
      </c>
      <c r="CL18" s="176">
        <f t="shared" si="39"/>
        <v>2.3736569006433079</v>
      </c>
      <c r="CM18" s="176">
        <f t="shared" si="39"/>
        <v>2.2610412064773291</v>
      </c>
      <c r="CN18" s="176">
        <f t="shared" si="39"/>
        <v>2.1533563766699144</v>
      </c>
      <c r="CO18" s="176">
        <f t="shared" si="39"/>
        <v>2.0514672090647217</v>
      </c>
      <c r="CP18" s="176">
        <f t="shared" si="39"/>
        <v>1.9536786361836906</v>
      </c>
      <c r="CQ18" s="176">
        <f t="shared" si="39"/>
        <v>1.8604594465486781</v>
      </c>
      <c r="CR18" s="176">
        <f t="shared" si="39"/>
        <v>1.7716178513128349</v>
      </c>
      <c r="CS18" s="176">
        <f t="shared" si="39"/>
        <v>1.6871607986419173</v>
      </c>
      <c r="CT18" s="176">
        <f t="shared" si="13"/>
        <v>1.6067300057767313</v>
      </c>
      <c r="CU18" s="176">
        <f t="shared" si="13"/>
        <v>1.5302587521999047</v>
      </c>
      <c r="CV18" s="176">
        <f t="shared" si="13"/>
        <v>1.4574270974371826</v>
      </c>
      <c r="CW18" s="176">
        <f t="shared" si="13"/>
        <v>1.3880618171865167</v>
      </c>
      <c r="CX18" s="176">
        <f t="shared" si="13"/>
        <v>1.3219979316421202</v>
      </c>
      <c r="CY18" s="176">
        <f t="shared" si="13"/>
        <v>1.259078313103116</v>
      </c>
      <c r="CZ18" s="176">
        <f t="shared" si="13"/>
        <v>1.1991533122577833</v>
      </c>
      <c r="DA18" s="176">
        <f t="shared" si="13"/>
        <v>1.1420804022545707</v>
      </c>
      <c r="DB18" s="176">
        <f t="shared" si="13"/>
        <v>1.0877238397133038</v>
      </c>
      <c r="DC18" s="176">
        <f t="shared" si="13"/>
        <v>1.0359543418703452</v>
      </c>
      <c r="DD18" s="176">
        <f t="shared" si="13"/>
        <v>0.98664877908981752</v>
      </c>
      <c r="DE18" s="176">
        <f t="shared" si="13"/>
        <v>0.93968988200955195</v>
      </c>
      <c r="DF18" s="176">
        <f t="shared" si="13"/>
        <v>0.89496596262522921</v>
      </c>
      <c r="DG18" s="176">
        <f t="shared" si="13"/>
        <v>0.85237064864933987</v>
      </c>
      <c r="DH18" s="176">
        <f t="shared" si="13"/>
        <v>0.81180263051315205</v>
      </c>
      <c r="DI18" s="176">
        <f t="shared" si="13"/>
        <v>0.77316542040995517</v>
      </c>
      <c r="DJ18" s="176">
        <f t="shared" si="146"/>
        <v>0.73636712280648109</v>
      </c>
      <c r="DK18" s="176">
        <f t="shared" si="146"/>
        <v>0.70132021587668203</v>
      </c>
      <c r="DL18" s="176">
        <f t="shared" si="146"/>
        <v>0.66794134333802291</v>
      </c>
      <c r="DM18" s="176">
        <f t="shared" si="146"/>
        <v>0.6361511161951896</v>
      </c>
      <c r="DN18" s="176">
        <f t="shared" si="146"/>
        <v>0</v>
      </c>
      <c r="DO18" s="176">
        <f t="shared" si="146"/>
        <v>0</v>
      </c>
      <c r="DP18" s="176">
        <f t="shared" si="146"/>
        <v>0</v>
      </c>
      <c r="DQ18" s="176">
        <f t="shared" si="146"/>
        <v>0</v>
      </c>
      <c r="DR18" s="176">
        <f t="shared" si="146"/>
        <v>0</v>
      </c>
      <c r="DS18" s="187"/>
      <c r="DT18" s="176">
        <v>0</v>
      </c>
      <c r="DU18" s="176">
        <f t="shared" si="40"/>
        <v>42.425539476915326</v>
      </c>
      <c r="DV18" s="176">
        <f t="shared" si="40"/>
        <v>40.444171321287655</v>
      </c>
      <c r="DW18" s="176">
        <f t="shared" si="40"/>
        <v>38.549923305572904</v>
      </c>
      <c r="DX18" s="176">
        <f t="shared" si="40"/>
        <v>36.720962105693616</v>
      </c>
      <c r="DY18" s="176">
        <f t="shared" si="40"/>
        <v>34.972081747658535</v>
      </c>
      <c r="DZ18" s="176">
        <f t="shared" si="40"/>
        <v>33.317327180650842</v>
      </c>
      <c r="EA18" s="176">
        <f t="shared" si="40"/>
        <v>31.729169269664006</v>
      </c>
      <c r="EB18" s="176">
        <f t="shared" si="40"/>
        <v>30.215221482996331</v>
      </c>
      <c r="EC18" s="176">
        <f t="shared" si="40"/>
        <v>28.772369029569589</v>
      </c>
      <c r="ED18" s="176">
        <f t="shared" si="40"/>
        <v>27.40072475267505</v>
      </c>
      <c r="EE18" s="176">
        <f t="shared" si="16"/>
        <v>26.094469878384245</v>
      </c>
      <c r="EF18" s="176">
        <f t="shared" si="16"/>
        <v>24.852520816719629</v>
      </c>
      <c r="EG18" s="176">
        <f t="shared" si="16"/>
        <v>23.669681500489904</v>
      </c>
      <c r="EH18" s="176">
        <f t="shared" si="16"/>
        <v>22.543138640395835</v>
      </c>
      <c r="EI18" s="176">
        <f t="shared" si="16"/>
        <v>21.470212843784537</v>
      </c>
      <c r="EJ18" s="176">
        <f t="shared" si="16"/>
        <v>20.448352241927058</v>
      </c>
      <c r="EK18" s="176">
        <f t="shared" si="16"/>
        <v>19.475126420601374</v>
      </c>
      <c r="EL18" s="176">
        <f t="shared" si="16"/>
        <v>18.548220639545391</v>
      </c>
      <c r="EM18" s="176">
        <f t="shared" si="16"/>
        <v>17.665430327031174</v>
      </c>
      <c r="EN18" s="176">
        <f t="shared" si="16"/>
        <v>16.824655836466341</v>
      </c>
      <c r="EO18" s="176">
        <f t="shared" si="16"/>
        <v>16.023897452551502</v>
      </c>
      <c r="EP18" s="176">
        <f t="shared" si="16"/>
        <v>15.261250635116383</v>
      </c>
      <c r="EQ18" s="176">
        <f t="shared" si="16"/>
        <v>14.534901489322399</v>
      </c>
      <c r="ER18" s="176">
        <f t="shared" si="16"/>
        <v>13.843122451457953</v>
      </c>
      <c r="ES18" s="176">
        <f t="shared" si="16"/>
        <v>13.184268180065448</v>
      </c>
      <c r="ET18" s="176">
        <f t="shared" si="16"/>
        <v>12.556771642627426</v>
      </c>
      <c r="EU18" s="176">
        <f t="shared" si="147"/>
        <v>11.959140388504261</v>
      </c>
      <c r="EV18" s="176">
        <f t="shared" si="147"/>
        <v>11.38995299925894</v>
      </c>
      <c r="EW18" s="176">
        <f t="shared" si="147"/>
        <v>10.847855707926284</v>
      </c>
      <c r="EX18" s="176">
        <f t="shared" si="147"/>
        <v>10.331559179185831</v>
      </c>
      <c r="EY18" s="176">
        <f t="shared" si="147"/>
        <v>0</v>
      </c>
      <c r="EZ18" s="176">
        <f t="shared" si="147"/>
        <v>0</v>
      </c>
      <c r="FA18" s="176">
        <f t="shared" si="147"/>
        <v>0</v>
      </c>
      <c r="FB18" s="176">
        <f t="shared" si="147"/>
        <v>0</v>
      </c>
      <c r="FC18" s="176">
        <f t="shared" si="147"/>
        <v>0</v>
      </c>
      <c r="FE18" s="176">
        <v>0</v>
      </c>
      <c r="FF18" s="176">
        <v>0</v>
      </c>
      <c r="FG18" s="176">
        <f t="shared" si="41"/>
        <v>2.4902925379801326</v>
      </c>
      <c r="FH18" s="176">
        <f t="shared" si="41"/>
        <v>2.3736569006433079</v>
      </c>
      <c r="FI18" s="176">
        <f t="shared" si="41"/>
        <v>2.2610412064773291</v>
      </c>
      <c r="FJ18" s="176">
        <f t="shared" si="41"/>
        <v>2.1533563766699144</v>
      </c>
      <c r="FK18" s="176">
        <f t="shared" si="41"/>
        <v>2.0514672090647217</v>
      </c>
      <c r="FL18" s="176">
        <f t="shared" si="41"/>
        <v>1.9536786361836906</v>
      </c>
      <c r="FM18" s="176">
        <f t="shared" si="41"/>
        <v>1.8604594465486781</v>
      </c>
      <c r="FN18" s="176">
        <f t="shared" si="41"/>
        <v>1.7716178513128349</v>
      </c>
      <c r="FO18" s="176">
        <f t="shared" si="41"/>
        <v>1.6871607986419173</v>
      </c>
      <c r="FP18" s="176">
        <f t="shared" si="41"/>
        <v>1.6067300057767313</v>
      </c>
      <c r="FQ18" s="176">
        <f t="shared" si="19"/>
        <v>1.5302587521999047</v>
      </c>
      <c r="FR18" s="176">
        <f t="shared" si="19"/>
        <v>1.4574270974371826</v>
      </c>
      <c r="FS18" s="176">
        <f t="shared" si="19"/>
        <v>1.3880618171865167</v>
      </c>
      <c r="FT18" s="176">
        <f t="shared" si="19"/>
        <v>1.3219979316421202</v>
      </c>
      <c r="FU18" s="176">
        <f t="shared" si="19"/>
        <v>1.259078313103116</v>
      </c>
      <c r="FV18" s="176">
        <f t="shared" si="19"/>
        <v>1.1991533122577833</v>
      </c>
      <c r="FW18" s="176">
        <f t="shared" si="19"/>
        <v>1.1420804022545707</v>
      </c>
      <c r="FX18" s="176">
        <f t="shared" si="19"/>
        <v>1.0877238397133038</v>
      </c>
      <c r="FY18" s="176">
        <f t="shared" si="19"/>
        <v>1.0359543418703452</v>
      </c>
      <c r="FZ18" s="176">
        <f t="shared" si="19"/>
        <v>0.98664877908981752</v>
      </c>
      <c r="GA18" s="176">
        <f t="shared" si="19"/>
        <v>0.93968988200955195</v>
      </c>
      <c r="GB18" s="176">
        <f t="shared" si="19"/>
        <v>0.89496596262522921</v>
      </c>
      <c r="GC18" s="176">
        <f t="shared" si="19"/>
        <v>0.85237064864933987</v>
      </c>
      <c r="GD18" s="176">
        <f t="shared" si="19"/>
        <v>0.81180263051315205</v>
      </c>
      <c r="GE18" s="176">
        <f t="shared" si="19"/>
        <v>0.77316542040995517</v>
      </c>
      <c r="GF18" s="176">
        <f t="shared" si="19"/>
        <v>0.73636712280648109</v>
      </c>
      <c r="GG18" s="176">
        <f t="shared" si="148"/>
        <v>0.70132021587668203</v>
      </c>
      <c r="GH18" s="176">
        <f t="shared" si="148"/>
        <v>0.66794134333802291</v>
      </c>
      <c r="GI18" s="176">
        <f t="shared" si="148"/>
        <v>0.6361511161951896</v>
      </c>
      <c r="GJ18" s="176">
        <f t="shared" si="148"/>
        <v>0.6058739239196731</v>
      </c>
      <c r="GK18" s="176">
        <f t="shared" si="148"/>
        <v>0</v>
      </c>
      <c r="GL18" s="176">
        <f t="shared" si="148"/>
        <v>0</v>
      </c>
      <c r="GM18" s="176">
        <f t="shared" si="148"/>
        <v>0</v>
      </c>
      <c r="GN18" s="176">
        <f t="shared" si="148"/>
        <v>0</v>
      </c>
      <c r="GO18" s="176">
        <f t="shared" si="148"/>
        <v>0</v>
      </c>
      <c r="GP18" s="187"/>
      <c r="GQ18" s="176">
        <v>0</v>
      </c>
      <c r="GR18" s="176">
        <v>0</v>
      </c>
      <c r="GS18" s="176">
        <f t="shared" si="42"/>
        <v>40.444171321287655</v>
      </c>
      <c r="GT18" s="176">
        <f t="shared" si="42"/>
        <v>38.549923305572904</v>
      </c>
      <c r="GU18" s="176">
        <f t="shared" si="42"/>
        <v>36.720962105693616</v>
      </c>
      <c r="GV18" s="176">
        <f t="shared" si="42"/>
        <v>34.972081747658535</v>
      </c>
      <c r="GW18" s="176">
        <f t="shared" si="42"/>
        <v>33.317327180650842</v>
      </c>
      <c r="GX18" s="176">
        <f t="shared" si="42"/>
        <v>31.729169269664006</v>
      </c>
      <c r="GY18" s="176">
        <f t="shared" si="42"/>
        <v>30.215221482996331</v>
      </c>
      <c r="GZ18" s="176">
        <f t="shared" si="42"/>
        <v>28.772369029569589</v>
      </c>
      <c r="HA18" s="176">
        <f t="shared" si="42"/>
        <v>27.40072475267505</v>
      </c>
      <c r="HB18" s="176">
        <f t="shared" si="42"/>
        <v>26.094469878384245</v>
      </c>
      <c r="HC18" s="176">
        <f t="shared" si="22"/>
        <v>24.852520816719629</v>
      </c>
      <c r="HD18" s="176">
        <f t="shared" si="22"/>
        <v>23.669681500489904</v>
      </c>
      <c r="HE18" s="176">
        <f t="shared" si="22"/>
        <v>22.543138640395835</v>
      </c>
      <c r="HF18" s="176">
        <f t="shared" si="22"/>
        <v>21.470212843784537</v>
      </c>
      <c r="HG18" s="176">
        <f t="shared" si="22"/>
        <v>20.448352241927058</v>
      </c>
      <c r="HH18" s="176">
        <f t="shared" si="22"/>
        <v>19.475126420601374</v>
      </c>
      <c r="HI18" s="176">
        <f t="shared" si="22"/>
        <v>18.548220639545391</v>
      </c>
      <c r="HJ18" s="176">
        <f t="shared" si="22"/>
        <v>17.665430327031174</v>
      </c>
      <c r="HK18" s="176">
        <f t="shared" si="22"/>
        <v>16.824655836466341</v>
      </c>
      <c r="HL18" s="176">
        <f t="shared" si="22"/>
        <v>16.023897452551502</v>
      </c>
      <c r="HM18" s="176">
        <f t="shared" si="22"/>
        <v>15.261250635116383</v>
      </c>
      <c r="HN18" s="176">
        <f t="shared" si="22"/>
        <v>14.534901489322399</v>
      </c>
      <c r="HO18" s="176">
        <f t="shared" si="22"/>
        <v>13.843122451457953</v>
      </c>
      <c r="HP18" s="176">
        <f t="shared" si="22"/>
        <v>13.184268180065448</v>
      </c>
      <c r="HQ18" s="176">
        <f t="shared" si="22"/>
        <v>12.556771642627426</v>
      </c>
      <c r="HR18" s="176">
        <f t="shared" si="22"/>
        <v>11.959140388504261</v>
      </c>
      <c r="HS18" s="176">
        <f t="shared" si="149"/>
        <v>11.38995299925894</v>
      </c>
      <c r="HT18" s="176">
        <f t="shared" si="149"/>
        <v>10.847855707926284</v>
      </c>
      <c r="HU18" s="176">
        <f t="shared" si="149"/>
        <v>10.331559179185831</v>
      </c>
      <c r="HV18" s="176">
        <f t="shared" si="149"/>
        <v>9.8398354427802364</v>
      </c>
      <c r="HW18" s="176">
        <f t="shared" si="149"/>
        <v>0</v>
      </c>
      <c r="HX18" s="176">
        <f t="shared" si="149"/>
        <v>0</v>
      </c>
      <c r="HY18" s="176">
        <f t="shared" si="149"/>
        <v>0</v>
      </c>
      <c r="HZ18" s="176">
        <f t="shared" si="149"/>
        <v>0</v>
      </c>
      <c r="IA18" s="176">
        <f t="shared" si="149"/>
        <v>0</v>
      </c>
      <c r="IB18" s="176"/>
      <c r="IC18" s="176"/>
    </row>
    <row r="19" spans="1:237" s="144" customFormat="1">
      <c r="A19" s="236" t="s">
        <v>268</v>
      </c>
      <c r="B19" s="226">
        <f>SUM(O19:AW19)*VLOOKUP($A19,input,12,FALSE)</f>
        <v>3907.6003461503324</v>
      </c>
      <c r="C19" s="329">
        <f>SUM(AY19:CG19)*VLOOKUP($A19,input,12,FALSE)</f>
        <v>63462.286235259933</v>
      </c>
      <c r="D19" s="226">
        <f>SUM(B19:C19)</f>
        <v>67369.886581410261</v>
      </c>
      <c r="E19" s="227">
        <f>IF(Years&gt;1,SUM(CI19:DR19)*VLOOKUP($A19,input,26,FALSE),0)</f>
        <v>0</v>
      </c>
      <c r="F19" s="228">
        <f>IF(Years&gt;1,SUM(DT19:FC19)*VLOOKUP($A19,input,26,FALSE),0)</f>
        <v>0</v>
      </c>
      <c r="G19" s="227">
        <f>IF(Years&gt;2,SUM(FE19:GO19)*VLOOKUP($A19,input,40,FALSE),0)</f>
        <v>0</v>
      </c>
      <c r="H19" s="228">
        <f>IF(Years&gt;2,SUM(GQ19:IA19)*VLOOKUP($A19,input,40,FALSE),0)</f>
        <v>0</v>
      </c>
      <c r="I19" s="227">
        <f t="shared" si="151"/>
        <v>3907.6003461503324</v>
      </c>
      <c r="J19" s="176">
        <f t="shared" si="152"/>
        <v>63462.286235259933</v>
      </c>
      <c r="K19" s="228">
        <f>SUM(I19:J19)</f>
        <v>67369.886581410261</v>
      </c>
      <c r="L19" s="227">
        <f>(B19*VLOOKUP($A19,input,16,FALSE))+(E19*VLOOKUP($A19,input,30,FALSE))+(G19*VLOOKUP($A19,input,44,FALSE))</f>
        <v>3126.080276920266</v>
      </c>
      <c r="M19" s="176">
        <f>(C19*(VLOOKUP($A19,input,16,FALSE))+(F19*VLOOKUP($A19,input,30,FALSE))+(H19*VLOOKUP($A19,input,44,FALSE)))</f>
        <v>50769.828988207948</v>
      </c>
      <c r="N19" s="228">
        <f>SUM(L19:M19)</f>
        <v>53895.909265128212</v>
      </c>
      <c r="O19" s="176">
        <f t="shared" ref="O19:AW19" si="159">IF(O$1&gt;VLOOKUP($A19,input,7,FALSE),0,IF(VLOOKUP($A19,input,2,FALSE)="R",(VLOOKUP($A19,input,5,FALSE)*VLOOKUP(O$1,CS_RATE,4,FALSE))/((1+Discount_Rate)^(O$1-1)),IF(VLOOKUP($A19,input,2,FALSE)="C",VLOOKUP($A19,input,5,FALSE)*VLOOKUP(O$1,CS_RATE,2,FALSE)/((1+Discount_Rate)^(O$1-1)),0)))</f>
        <v>3.5019785467778908</v>
      </c>
      <c r="P19" s="176">
        <f t="shared" si="159"/>
        <v>3.3356965443348696</v>
      </c>
      <c r="Q19" s="176">
        <f t="shared" si="159"/>
        <v>3.1799120100361695</v>
      </c>
      <c r="R19" s="176">
        <f t="shared" si="159"/>
        <v>3.0309772731291469</v>
      </c>
      <c r="S19" s="176">
        <f t="shared" si="159"/>
        <v>2.8871756944248967</v>
      </c>
      <c r="T19" s="176">
        <f t="shared" si="159"/>
        <v>2.7496704502092753</v>
      </c>
      <c r="U19" s="176">
        <f t="shared" si="159"/>
        <v>2.6195658208057213</v>
      </c>
      <c r="V19" s="176">
        <f t="shared" si="159"/>
        <v>2.4946973354345587</v>
      </c>
      <c r="W19" s="176">
        <f t="shared" si="159"/>
        <v>2.3756636009775431</v>
      </c>
      <c r="X19" s="176">
        <f t="shared" si="159"/>
        <v>2.2622197178302352</v>
      </c>
      <c r="Y19" s="176">
        <f t="shared" si="159"/>
        <v>2.1543745582658325</v>
      </c>
      <c r="Z19" s="176">
        <f t="shared" si="159"/>
        <v>2.0516706227610571</v>
      </c>
      <c r="AA19" s="176">
        <f t="shared" si="159"/>
        <v>1.9540227143475706</v>
      </c>
      <c r="AB19" s="176">
        <f t="shared" si="159"/>
        <v>1.8610222936505563</v>
      </c>
      <c r="AC19" s="176">
        <f t="shared" si="159"/>
        <v>1.7724481665612442</v>
      </c>
      <c r="AD19" s="176">
        <f t="shared" si="159"/>
        <v>1.6880896665583998</v>
      </c>
      <c r="AE19" s="176">
        <f t="shared" si="159"/>
        <v>1.6077461536547482</v>
      </c>
      <c r="AF19" s="176">
        <f t="shared" si="159"/>
        <v>1.5312265371907079</v>
      </c>
      <c r="AG19" s="176">
        <f t="shared" si="159"/>
        <v>1.4583488213404519</v>
      </c>
      <c r="AH19" s="176">
        <f t="shared" si="159"/>
        <v>1.3889396722492953</v>
      </c>
      <c r="AI19" s="176">
        <f t="shared" si="159"/>
        <v>1.322834005772902</v>
      </c>
      <c r="AJ19" s="176">
        <f t="shared" si="159"/>
        <v>1.259874594837767</v>
      </c>
      <c r="AK19" s="176">
        <f t="shared" si="159"/>
        <v>1.19991169548912</v>
      </c>
      <c r="AL19" s="176">
        <f t="shared" si="159"/>
        <v>1.1428026907368312</v>
      </c>
      <c r="AM19" s="176">
        <f t="shared" si="159"/>
        <v>1.0884117513522338</v>
      </c>
      <c r="AN19" s="176">
        <f t="shared" si="159"/>
        <v>1.0366095128091017</v>
      </c>
      <c r="AO19" s="176">
        <f t="shared" si="159"/>
        <v>0.98727276760040428</v>
      </c>
      <c r="AP19" s="176">
        <f t="shared" si="159"/>
        <v>0.94028417219904514</v>
      </c>
      <c r="AQ19" s="176">
        <f t="shared" si="159"/>
        <v>0.8955319679656093</v>
      </c>
      <c r="AR19" s="176">
        <f t="shared" si="159"/>
        <v>0.85290971533932147</v>
      </c>
      <c r="AS19" s="176">
        <f t="shared" si="159"/>
        <v>0</v>
      </c>
      <c r="AT19" s="176">
        <f t="shared" si="159"/>
        <v>0</v>
      </c>
      <c r="AU19" s="176">
        <f t="shared" si="159"/>
        <v>0</v>
      </c>
      <c r="AV19" s="176">
        <f t="shared" si="159"/>
        <v>0</v>
      </c>
      <c r="AW19" s="176">
        <f t="shared" si="159"/>
        <v>0</v>
      </c>
      <c r="AX19" s="187"/>
      <c r="AY19" s="176">
        <f t="shared" ref="AY19:CG19" si="160">IF(AY$1&gt;VLOOKUP($A19,input,7,FALSE),0,IF(VLOOKUP($A19,input,2,FALSE)="R",(VLOOKUP($A19,input,6,FALSE)*VLOOKUP(AY$1,CS_RATE,5,FALSE))/((1+Discount_Rate)^(AY$1-1)),IF(VLOOKUP($A19,input,2,FALSE)="C",VLOOKUP($A19,input,6,FALSE)*VLOOKUP(AY$1,CS_RATE,3,FALSE)/((1+Discount_Rate)^(AY$1-1)),0)))</f>
        <v>56.874691687522919</v>
      </c>
      <c r="AZ19" s="176">
        <f t="shared" si="160"/>
        <v>54.174150408984197</v>
      </c>
      <c r="BA19" s="176">
        <f t="shared" si="160"/>
        <v>51.644095687182713</v>
      </c>
      <c r="BB19" s="176">
        <f t="shared" si="160"/>
        <v>49.225286682500794</v>
      </c>
      <c r="BC19" s="176">
        <f t="shared" si="160"/>
        <v>46.889843919578013</v>
      </c>
      <c r="BD19" s="176">
        <f t="shared" si="160"/>
        <v>44.656658231625528</v>
      </c>
      <c r="BE19" s="176">
        <f t="shared" si="160"/>
        <v>42.543663938369541</v>
      </c>
      <c r="BF19" s="176">
        <f t="shared" si="160"/>
        <v>40.515708452032506</v>
      </c>
      <c r="BG19" s="176">
        <f t="shared" si="160"/>
        <v>38.582513585979939</v>
      </c>
      <c r="BH19" s="176">
        <f t="shared" si="160"/>
        <v>36.740101991604249</v>
      </c>
      <c r="BI19" s="176">
        <f t="shared" si="160"/>
        <v>34.988617761108145</v>
      </c>
      <c r="BJ19" s="176">
        <f t="shared" si="160"/>
        <v>33.320630767782959</v>
      </c>
      <c r="BK19" s="176">
        <f t="shared" si="160"/>
        <v>31.734757350580455</v>
      </c>
      <c r="BL19" s="176">
        <f t="shared" si="160"/>
        <v>30.224362531394803</v>
      </c>
      <c r="BM19" s="176">
        <f t="shared" si="160"/>
        <v>28.785853956197762</v>
      </c>
      <c r="BN19" s="176">
        <f t="shared" si="160"/>
        <v>27.415810246678721</v>
      </c>
      <c r="BO19" s="176">
        <f t="shared" si="160"/>
        <v>26.110972862768399</v>
      </c>
      <c r="BP19" s="176">
        <f t="shared" si="160"/>
        <v>24.868238352460217</v>
      </c>
      <c r="BQ19" s="176">
        <f t="shared" si="160"/>
        <v>23.684650970496428</v>
      </c>
      <c r="BR19" s="176">
        <f t="shared" si="160"/>
        <v>22.557395648362888</v>
      </c>
      <c r="BS19" s="176">
        <f t="shared" si="160"/>
        <v>21.483791298872411</v>
      </c>
      <c r="BT19" s="176">
        <f t="shared" si="160"/>
        <v>20.461284439411923</v>
      </c>
      <c r="BU19" s="176">
        <f t="shared" si="160"/>
        <v>19.487443118687079</v>
      </c>
      <c r="BV19" s="176">
        <f t="shared" si="160"/>
        <v>18.559951132519373</v>
      </c>
      <c r="BW19" s="176">
        <f t="shared" si="160"/>
        <v>17.676602514938619</v>
      </c>
      <c r="BX19" s="176">
        <f t="shared" si="160"/>
        <v>16.83529629146819</v>
      </c>
      <c r="BY19" s="176">
        <f t="shared" si="160"/>
        <v>16.034031482124256</v>
      </c>
      <c r="BZ19" s="176">
        <f t="shared" si="160"/>
        <v>15.270902342243906</v>
      </c>
      <c r="CA19" s="176">
        <f t="shared" si="160"/>
        <v>14.544093829822957</v>
      </c>
      <c r="CB19" s="176">
        <f t="shared" si="160"/>
        <v>13.851877288582797</v>
      </c>
      <c r="CC19" s="176">
        <f t="shared" si="160"/>
        <v>0</v>
      </c>
      <c r="CD19" s="176">
        <f t="shared" si="160"/>
        <v>0</v>
      </c>
      <c r="CE19" s="176">
        <f t="shared" si="160"/>
        <v>0</v>
      </c>
      <c r="CF19" s="176">
        <f t="shared" si="160"/>
        <v>0</v>
      </c>
      <c r="CG19" s="176">
        <f t="shared" si="160"/>
        <v>0</v>
      </c>
      <c r="CI19" s="176">
        <v>0</v>
      </c>
      <c r="CJ19" s="176">
        <f t="shared" ref="CJ19:DR19" si="161">IF(CJ$1-1&gt;VLOOKUP($A19,input,7,FALSE),0,IF(VLOOKUP($A19,input,2,FALSE)="R",(VLOOKUP($A19,input,19,FALSE)*VLOOKUP(CJ$1,CS_RATE,4,FALSE))/((1+Discount_Rate)^(CJ$1-1)),IF(VLOOKUP($A19,input,2,FALSE)="C",VLOOKUP($A19,input,19,FALSE)*VLOOKUP(CJ$1,CS_RATE,2,FALSE)/((1+Discount_Rate)^(CJ$1-1)),0)))</f>
        <v>3.3356965443348696</v>
      </c>
      <c r="CK19" s="176">
        <f t="shared" si="161"/>
        <v>3.1799120100361695</v>
      </c>
      <c r="CL19" s="176">
        <f t="shared" si="161"/>
        <v>3.0309772731291469</v>
      </c>
      <c r="CM19" s="176">
        <f t="shared" si="161"/>
        <v>2.8871756944248967</v>
      </c>
      <c r="CN19" s="176">
        <f t="shared" si="161"/>
        <v>2.7496704502092753</v>
      </c>
      <c r="CO19" s="176">
        <f t="shared" si="161"/>
        <v>2.6195658208057213</v>
      </c>
      <c r="CP19" s="176">
        <f t="shared" si="161"/>
        <v>2.4946973354345587</v>
      </c>
      <c r="CQ19" s="176">
        <f t="shared" si="161"/>
        <v>2.3756636009775431</v>
      </c>
      <c r="CR19" s="176">
        <f t="shared" si="161"/>
        <v>2.2622197178302352</v>
      </c>
      <c r="CS19" s="176">
        <f t="shared" si="161"/>
        <v>2.1543745582658325</v>
      </c>
      <c r="CT19" s="176">
        <f t="shared" si="161"/>
        <v>2.0516706227610571</v>
      </c>
      <c r="CU19" s="176">
        <f t="shared" si="161"/>
        <v>1.9540227143475706</v>
      </c>
      <c r="CV19" s="176">
        <f t="shared" si="161"/>
        <v>1.8610222936505563</v>
      </c>
      <c r="CW19" s="176">
        <f t="shared" si="161"/>
        <v>1.7724481665612442</v>
      </c>
      <c r="CX19" s="176">
        <f t="shared" si="161"/>
        <v>1.6880896665583998</v>
      </c>
      <c r="CY19" s="176">
        <f t="shared" si="161"/>
        <v>1.6077461536547482</v>
      </c>
      <c r="CZ19" s="176">
        <f t="shared" si="161"/>
        <v>1.5312265371907079</v>
      </c>
      <c r="DA19" s="176">
        <f t="shared" si="161"/>
        <v>1.4583488213404519</v>
      </c>
      <c r="DB19" s="176">
        <f t="shared" si="161"/>
        <v>1.3889396722492953</v>
      </c>
      <c r="DC19" s="176">
        <f t="shared" si="161"/>
        <v>1.322834005772902</v>
      </c>
      <c r="DD19" s="176">
        <f t="shared" si="161"/>
        <v>1.259874594837767</v>
      </c>
      <c r="DE19" s="176">
        <f t="shared" si="161"/>
        <v>1.19991169548912</v>
      </c>
      <c r="DF19" s="176">
        <f t="shared" si="161"/>
        <v>1.1428026907368312</v>
      </c>
      <c r="DG19" s="176">
        <f t="shared" si="161"/>
        <v>1.0884117513522338</v>
      </c>
      <c r="DH19" s="176">
        <f t="shared" si="161"/>
        <v>1.0366095128091017</v>
      </c>
      <c r="DI19" s="176">
        <f t="shared" si="161"/>
        <v>0.98727276760040428</v>
      </c>
      <c r="DJ19" s="176">
        <f t="shared" si="161"/>
        <v>0.94028417219904514</v>
      </c>
      <c r="DK19" s="176">
        <f t="shared" si="161"/>
        <v>0.8955319679656093</v>
      </c>
      <c r="DL19" s="176">
        <f t="shared" si="161"/>
        <v>0.85290971533932147</v>
      </c>
      <c r="DM19" s="176">
        <f t="shared" si="161"/>
        <v>0.8123160406800114</v>
      </c>
      <c r="DN19" s="176">
        <f t="shared" si="161"/>
        <v>0</v>
      </c>
      <c r="DO19" s="176">
        <f t="shared" si="161"/>
        <v>0</v>
      </c>
      <c r="DP19" s="176">
        <f t="shared" si="161"/>
        <v>0</v>
      </c>
      <c r="DQ19" s="176">
        <f t="shared" si="161"/>
        <v>0</v>
      </c>
      <c r="DR19" s="176">
        <f t="shared" si="161"/>
        <v>0</v>
      </c>
      <c r="DS19" s="187"/>
      <c r="DT19" s="176">
        <v>0</v>
      </c>
      <c r="DU19" s="176">
        <f t="shared" ref="DU19:FC19" si="162">IF(DU$1-1&gt;VLOOKUP($A19,input,7,FALSE),0,IF(VLOOKUP($A19,input,2,FALSE)="R",(VLOOKUP($A19,input,20,FALSE)*VLOOKUP(DU$1,CS_RATE,5,FALSE))/((1+Discount_Rate)^(DU$1-1)),IF(VLOOKUP($A19,input,2,FALSE)="C",VLOOKUP($A19,input,20,FALSE)*VLOOKUP(DU$1,CS_RATE,3,FALSE)/((1+Discount_Rate)^(DU$1-1)),0)))</f>
        <v>54.174150408984197</v>
      </c>
      <c r="DV19" s="176">
        <f t="shared" si="162"/>
        <v>51.644095687182713</v>
      </c>
      <c r="DW19" s="176">
        <f t="shared" si="162"/>
        <v>49.225286682500794</v>
      </c>
      <c r="DX19" s="176">
        <f t="shared" si="162"/>
        <v>46.889843919578013</v>
      </c>
      <c r="DY19" s="176">
        <f t="shared" si="162"/>
        <v>44.656658231625528</v>
      </c>
      <c r="DZ19" s="176">
        <f t="shared" si="162"/>
        <v>42.543663938369541</v>
      </c>
      <c r="EA19" s="176">
        <f t="shared" si="162"/>
        <v>40.515708452032506</v>
      </c>
      <c r="EB19" s="176">
        <f t="shared" si="162"/>
        <v>38.582513585979939</v>
      </c>
      <c r="EC19" s="176">
        <f t="shared" si="162"/>
        <v>36.740101991604249</v>
      </c>
      <c r="ED19" s="176">
        <f t="shared" si="162"/>
        <v>34.988617761108145</v>
      </c>
      <c r="EE19" s="176">
        <f t="shared" si="162"/>
        <v>33.320630767782959</v>
      </c>
      <c r="EF19" s="176">
        <f t="shared" si="162"/>
        <v>31.734757350580455</v>
      </c>
      <c r="EG19" s="176">
        <f t="shared" si="162"/>
        <v>30.224362531394803</v>
      </c>
      <c r="EH19" s="176">
        <f t="shared" si="162"/>
        <v>28.785853956197762</v>
      </c>
      <c r="EI19" s="176">
        <f t="shared" si="162"/>
        <v>27.415810246678721</v>
      </c>
      <c r="EJ19" s="176">
        <f t="shared" si="162"/>
        <v>26.110972862768399</v>
      </c>
      <c r="EK19" s="176">
        <f t="shared" si="162"/>
        <v>24.868238352460217</v>
      </c>
      <c r="EL19" s="176">
        <f t="shared" si="162"/>
        <v>23.684650970496428</v>
      </c>
      <c r="EM19" s="176">
        <f t="shared" si="162"/>
        <v>22.557395648362888</v>
      </c>
      <c r="EN19" s="176">
        <f t="shared" si="162"/>
        <v>21.483791298872411</v>
      </c>
      <c r="EO19" s="176">
        <f t="shared" si="162"/>
        <v>20.461284439411923</v>
      </c>
      <c r="EP19" s="176">
        <f t="shared" si="162"/>
        <v>19.487443118687079</v>
      </c>
      <c r="EQ19" s="176">
        <f t="shared" si="162"/>
        <v>18.559951132519373</v>
      </c>
      <c r="ER19" s="176">
        <f t="shared" si="162"/>
        <v>17.676602514938619</v>
      </c>
      <c r="ES19" s="176">
        <f t="shared" si="162"/>
        <v>16.83529629146819</v>
      </c>
      <c r="ET19" s="176">
        <f t="shared" si="162"/>
        <v>16.034031482124256</v>
      </c>
      <c r="EU19" s="176">
        <f t="shared" si="162"/>
        <v>15.270902342243906</v>
      </c>
      <c r="EV19" s="176">
        <f t="shared" si="162"/>
        <v>14.544093829822957</v>
      </c>
      <c r="EW19" s="176">
        <f t="shared" si="162"/>
        <v>13.851877288582797</v>
      </c>
      <c r="EX19" s="176">
        <f t="shared" si="162"/>
        <v>13.192606336498832</v>
      </c>
      <c r="EY19" s="176">
        <f t="shared" si="162"/>
        <v>0</v>
      </c>
      <c r="EZ19" s="176">
        <f t="shared" si="162"/>
        <v>0</v>
      </c>
      <c r="FA19" s="176">
        <f t="shared" si="162"/>
        <v>0</v>
      </c>
      <c r="FB19" s="176">
        <f t="shared" si="162"/>
        <v>0</v>
      </c>
      <c r="FC19" s="176">
        <f t="shared" si="162"/>
        <v>0</v>
      </c>
      <c r="FE19" s="176">
        <v>0</v>
      </c>
      <c r="FF19" s="176">
        <v>0</v>
      </c>
      <c r="FG19" s="176">
        <f t="shared" ref="FG19:GO19" si="163">IF(FG$1-2&gt;VLOOKUP($A19,input,7,FALSE),0,IF(VLOOKUP($A19,input,2,FALSE)="R",(VLOOKUP($A19,input,33,FALSE)*VLOOKUP(FG$1,CS_RATE,4,FALSE))/((1+Discount_Rate)^(FG$1-1)),IF(VLOOKUP($A19,input,2,FALSE)="C",VLOOKUP($A19,input,33,FALSE)*VLOOKUP(FG$1,CS_RATE,2,FALSE)/((1+Discount_Rate)^(FG$1-1)),0)))</f>
        <v>3.1799120100361695</v>
      </c>
      <c r="FH19" s="176">
        <f t="shared" si="163"/>
        <v>3.0309772731291469</v>
      </c>
      <c r="FI19" s="176">
        <f t="shared" si="163"/>
        <v>2.8871756944248967</v>
      </c>
      <c r="FJ19" s="176">
        <f t="shared" si="163"/>
        <v>2.7496704502092753</v>
      </c>
      <c r="FK19" s="176">
        <f t="shared" si="163"/>
        <v>2.6195658208057213</v>
      </c>
      <c r="FL19" s="176">
        <f t="shared" si="163"/>
        <v>2.4946973354345587</v>
      </c>
      <c r="FM19" s="176">
        <f t="shared" si="163"/>
        <v>2.3756636009775431</v>
      </c>
      <c r="FN19" s="176">
        <f t="shared" si="163"/>
        <v>2.2622197178302352</v>
      </c>
      <c r="FO19" s="176">
        <f t="shared" si="163"/>
        <v>2.1543745582658325</v>
      </c>
      <c r="FP19" s="176">
        <f t="shared" si="163"/>
        <v>2.0516706227610571</v>
      </c>
      <c r="FQ19" s="176">
        <f t="shared" si="163"/>
        <v>1.9540227143475706</v>
      </c>
      <c r="FR19" s="176">
        <f t="shared" si="163"/>
        <v>1.8610222936505563</v>
      </c>
      <c r="FS19" s="176">
        <f t="shared" si="163"/>
        <v>1.7724481665612442</v>
      </c>
      <c r="FT19" s="176">
        <f t="shared" si="163"/>
        <v>1.6880896665583998</v>
      </c>
      <c r="FU19" s="176">
        <f t="shared" si="163"/>
        <v>1.6077461536547482</v>
      </c>
      <c r="FV19" s="176">
        <f t="shared" si="163"/>
        <v>1.5312265371907079</v>
      </c>
      <c r="FW19" s="176">
        <f t="shared" si="163"/>
        <v>1.4583488213404519</v>
      </c>
      <c r="FX19" s="176">
        <f t="shared" si="163"/>
        <v>1.3889396722492953</v>
      </c>
      <c r="FY19" s="176">
        <f t="shared" si="163"/>
        <v>1.322834005772902</v>
      </c>
      <c r="FZ19" s="176">
        <f t="shared" si="163"/>
        <v>1.259874594837767</v>
      </c>
      <c r="GA19" s="176">
        <f t="shared" si="163"/>
        <v>1.19991169548912</v>
      </c>
      <c r="GB19" s="176">
        <f t="shared" si="163"/>
        <v>1.1428026907368312</v>
      </c>
      <c r="GC19" s="176">
        <f t="shared" si="163"/>
        <v>1.0884117513522338</v>
      </c>
      <c r="GD19" s="176">
        <f t="shared" si="163"/>
        <v>1.0366095128091017</v>
      </c>
      <c r="GE19" s="176">
        <f t="shared" si="163"/>
        <v>0.98727276760040428</v>
      </c>
      <c r="GF19" s="176">
        <f t="shared" si="163"/>
        <v>0.94028417219904514</v>
      </c>
      <c r="GG19" s="176">
        <f t="shared" si="163"/>
        <v>0.8955319679656093</v>
      </c>
      <c r="GH19" s="176">
        <f t="shared" si="163"/>
        <v>0.85290971533932147</v>
      </c>
      <c r="GI19" s="176">
        <f t="shared" si="163"/>
        <v>0.8123160406800114</v>
      </c>
      <c r="GJ19" s="176">
        <f t="shared" si="163"/>
        <v>0.77365439515896717</v>
      </c>
      <c r="GK19" s="176">
        <f t="shared" si="163"/>
        <v>0</v>
      </c>
      <c r="GL19" s="176">
        <f t="shared" si="163"/>
        <v>0</v>
      </c>
      <c r="GM19" s="176">
        <f t="shared" si="163"/>
        <v>0</v>
      </c>
      <c r="GN19" s="176">
        <f t="shared" si="163"/>
        <v>0</v>
      </c>
      <c r="GO19" s="176">
        <f t="shared" si="163"/>
        <v>0</v>
      </c>
      <c r="GP19" s="187"/>
      <c r="GQ19" s="176">
        <v>0</v>
      </c>
      <c r="GR19" s="176">
        <v>0</v>
      </c>
      <c r="GS19" s="176">
        <f t="shared" ref="GS19:IA19" si="164">IF(GS$1-2&gt;VLOOKUP($A19,input,7,FALSE),0,IF(VLOOKUP($A19,input,2,FALSE)="R",(VLOOKUP($A19,input,34,FALSE)*VLOOKUP(GS$1,CS_RATE,5,FALSE))/((1+Discount_Rate)^(GS$1-1)),IF(VLOOKUP($A19,input,2,FALSE)="C",VLOOKUP($A19,input,34,FALSE)*VLOOKUP(GS$1,CS_RATE,3,FALSE)/((1+Discount_Rate)^(GS$1-1)),0)))</f>
        <v>51.644095687182713</v>
      </c>
      <c r="GT19" s="176">
        <f t="shared" si="164"/>
        <v>49.225286682500794</v>
      </c>
      <c r="GU19" s="176">
        <f t="shared" si="164"/>
        <v>46.889843919578013</v>
      </c>
      <c r="GV19" s="176">
        <f t="shared" si="164"/>
        <v>44.656658231625528</v>
      </c>
      <c r="GW19" s="176">
        <f t="shared" si="164"/>
        <v>42.543663938369541</v>
      </c>
      <c r="GX19" s="176">
        <f t="shared" si="164"/>
        <v>40.515708452032506</v>
      </c>
      <c r="GY19" s="176">
        <f t="shared" si="164"/>
        <v>38.582513585979939</v>
      </c>
      <c r="GZ19" s="176">
        <f t="shared" si="164"/>
        <v>36.740101991604249</v>
      </c>
      <c r="HA19" s="176">
        <f t="shared" si="164"/>
        <v>34.988617761108145</v>
      </c>
      <c r="HB19" s="176">
        <f t="shared" si="164"/>
        <v>33.320630767782959</v>
      </c>
      <c r="HC19" s="176">
        <f t="shared" si="164"/>
        <v>31.734757350580455</v>
      </c>
      <c r="HD19" s="176">
        <f t="shared" si="164"/>
        <v>30.224362531394803</v>
      </c>
      <c r="HE19" s="176">
        <f t="shared" si="164"/>
        <v>28.785853956197762</v>
      </c>
      <c r="HF19" s="176">
        <f t="shared" si="164"/>
        <v>27.415810246678721</v>
      </c>
      <c r="HG19" s="176">
        <f t="shared" si="164"/>
        <v>26.110972862768399</v>
      </c>
      <c r="HH19" s="176">
        <f t="shared" si="164"/>
        <v>24.868238352460217</v>
      </c>
      <c r="HI19" s="176">
        <f t="shared" si="164"/>
        <v>23.684650970496428</v>
      </c>
      <c r="HJ19" s="176">
        <f t="shared" si="164"/>
        <v>22.557395648362888</v>
      </c>
      <c r="HK19" s="176">
        <f t="shared" si="164"/>
        <v>21.483791298872411</v>
      </c>
      <c r="HL19" s="176">
        <f t="shared" si="164"/>
        <v>20.461284439411923</v>
      </c>
      <c r="HM19" s="176">
        <f t="shared" si="164"/>
        <v>19.487443118687079</v>
      </c>
      <c r="HN19" s="176">
        <f t="shared" si="164"/>
        <v>18.559951132519373</v>
      </c>
      <c r="HO19" s="176">
        <f t="shared" si="164"/>
        <v>17.676602514938619</v>
      </c>
      <c r="HP19" s="176">
        <f t="shared" si="164"/>
        <v>16.83529629146819</v>
      </c>
      <c r="HQ19" s="176">
        <f t="shared" si="164"/>
        <v>16.034031482124256</v>
      </c>
      <c r="HR19" s="176">
        <f t="shared" si="164"/>
        <v>15.270902342243906</v>
      </c>
      <c r="HS19" s="176">
        <f t="shared" si="164"/>
        <v>14.544093829822957</v>
      </c>
      <c r="HT19" s="176">
        <f t="shared" si="164"/>
        <v>13.851877288582797</v>
      </c>
      <c r="HU19" s="176">
        <f t="shared" si="164"/>
        <v>13.192606336498832</v>
      </c>
      <c r="HV19" s="176">
        <f t="shared" si="164"/>
        <v>12.564712950011689</v>
      </c>
      <c r="HW19" s="176">
        <f t="shared" si="164"/>
        <v>0</v>
      </c>
      <c r="HX19" s="176">
        <f t="shared" si="164"/>
        <v>0</v>
      </c>
      <c r="HY19" s="176">
        <f t="shared" si="164"/>
        <v>0</v>
      </c>
      <c r="HZ19" s="176">
        <f t="shared" si="164"/>
        <v>0</v>
      </c>
      <c r="IA19" s="176">
        <f t="shared" si="164"/>
        <v>0</v>
      </c>
      <c r="IB19" s="176"/>
      <c r="IC19" s="176"/>
    </row>
    <row r="20" spans="1:237" s="144" customFormat="1">
      <c r="A20" s="236" t="s">
        <v>252</v>
      </c>
      <c r="B20" s="226">
        <f t="shared" ref="B20" si="165">SUM(O20:AW20)*VLOOKUP($A20,input,12,FALSE)</f>
        <v>0</v>
      </c>
      <c r="C20" s="329">
        <f t="shared" ref="C20" si="166">SUM(AY20:CG20)*VLOOKUP($A20,input,12,FALSE)</f>
        <v>235771.15579899575</v>
      </c>
      <c r="D20" s="226">
        <f t="shared" ref="D20" si="167">SUM(B20:C20)</f>
        <v>235771.15579899575</v>
      </c>
      <c r="E20" s="227">
        <f t="shared" ref="E20" si="168">IF(Years&gt;1,SUM(CI20:DR20)*VLOOKUP($A20,input,26,FALSE),0)</f>
        <v>0</v>
      </c>
      <c r="F20" s="228">
        <f t="shared" ref="F20" si="169">IF(Years&gt;1,SUM(DT20:FC20)*VLOOKUP($A20,input,26,FALSE),0)</f>
        <v>0</v>
      </c>
      <c r="G20" s="227">
        <f t="shared" ref="G20" si="170">IF(Years&gt;2,SUM(FE20:GO20)*VLOOKUP($A20,input,40,FALSE),0)</f>
        <v>0</v>
      </c>
      <c r="H20" s="228">
        <f t="shared" ref="H20" si="171">IF(Years&gt;2,SUM(GQ20:IA20)*VLOOKUP($A20,input,40,FALSE),0)</f>
        <v>0</v>
      </c>
      <c r="I20" s="227">
        <f t="shared" ref="I20" si="172">B20+E20+G20</f>
        <v>0</v>
      </c>
      <c r="J20" s="176">
        <f t="shared" ref="J20" si="173">C20+F20+H20</f>
        <v>235771.15579899575</v>
      </c>
      <c r="K20" s="228">
        <f t="shared" ref="K20" si="174">SUM(I20:J20)</f>
        <v>235771.15579899575</v>
      </c>
      <c r="L20" s="227">
        <f t="shared" ref="L20" si="175">(B20*VLOOKUP($A20,input,16,FALSE))+(E20*VLOOKUP($A20,input,30,FALSE))+(G20*VLOOKUP($A20,input,44,FALSE))</f>
        <v>0</v>
      </c>
      <c r="M20" s="176">
        <f t="shared" ref="M20" si="176">(C20*(VLOOKUP($A20,input,16,FALSE))+(F20*VLOOKUP($A20,input,30,FALSE))+(H20*VLOOKUP($A20,input,44,FALSE)))</f>
        <v>188616.9246391966</v>
      </c>
      <c r="N20" s="228">
        <f t="shared" ref="N20" si="177">SUM(L20:M20)</f>
        <v>188616.9246391966</v>
      </c>
      <c r="O20" s="176">
        <f t="shared" si="132"/>
        <v>0</v>
      </c>
      <c r="P20" s="176">
        <f t="shared" si="132"/>
        <v>0</v>
      </c>
      <c r="Q20" s="176">
        <f t="shared" si="132"/>
        <v>0</v>
      </c>
      <c r="R20" s="176">
        <f t="shared" si="132"/>
        <v>0</v>
      </c>
      <c r="S20" s="176">
        <f t="shared" si="132"/>
        <v>0</v>
      </c>
      <c r="T20" s="176">
        <f t="shared" si="132"/>
        <v>0</v>
      </c>
      <c r="U20" s="176">
        <f t="shared" si="132"/>
        <v>0</v>
      </c>
      <c r="V20" s="176">
        <f t="shared" si="132"/>
        <v>0</v>
      </c>
      <c r="W20" s="176">
        <f t="shared" si="132"/>
        <v>0</v>
      </c>
      <c r="X20" s="176">
        <f t="shared" si="132"/>
        <v>0</v>
      </c>
      <c r="Y20" s="176">
        <f t="shared" si="132"/>
        <v>0</v>
      </c>
      <c r="Z20" s="176">
        <f t="shared" si="132"/>
        <v>0</v>
      </c>
      <c r="AA20" s="176">
        <f t="shared" si="132"/>
        <v>0</v>
      </c>
      <c r="AB20" s="176">
        <f t="shared" si="132"/>
        <v>0</v>
      </c>
      <c r="AC20" s="176">
        <f t="shared" si="132"/>
        <v>0</v>
      </c>
      <c r="AD20" s="176">
        <f t="shared" si="132"/>
        <v>0</v>
      </c>
      <c r="AE20" s="176">
        <f t="shared" si="7"/>
        <v>0</v>
      </c>
      <c r="AF20" s="176">
        <f t="shared" si="7"/>
        <v>0</v>
      </c>
      <c r="AG20" s="176">
        <f t="shared" si="7"/>
        <v>0</v>
      </c>
      <c r="AH20" s="176">
        <f t="shared" si="7"/>
        <v>0</v>
      </c>
      <c r="AI20" s="176">
        <f t="shared" si="7"/>
        <v>0</v>
      </c>
      <c r="AJ20" s="176">
        <f t="shared" si="7"/>
        <v>0</v>
      </c>
      <c r="AK20" s="176">
        <f t="shared" si="7"/>
        <v>0</v>
      </c>
      <c r="AL20" s="176">
        <f t="shared" si="7"/>
        <v>0</v>
      </c>
      <c r="AM20" s="176">
        <f t="shared" si="7"/>
        <v>0</v>
      </c>
      <c r="AN20" s="176">
        <f t="shared" si="7"/>
        <v>0</v>
      </c>
      <c r="AO20" s="176">
        <f t="shared" si="133"/>
        <v>0</v>
      </c>
      <c r="AP20" s="176">
        <f t="shared" si="133"/>
        <v>0</v>
      </c>
      <c r="AQ20" s="176">
        <f t="shared" si="133"/>
        <v>0</v>
      </c>
      <c r="AR20" s="176">
        <f t="shared" si="133"/>
        <v>0</v>
      </c>
      <c r="AS20" s="176">
        <f t="shared" si="133"/>
        <v>0</v>
      </c>
      <c r="AT20" s="176">
        <f t="shared" si="133"/>
        <v>0</v>
      </c>
      <c r="AU20" s="176">
        <f t="shared" si="133"/>
        <v>0</v>
      </c>
      <c r="AV20" s="176">
        <f t="shared" si="133"/>
        <v>0</v>
      </c>
      <c r="AW20" s="176">
        <f t="shared" si="133"/>
        <v>0</v>
      </c>
      <c r="AX20" s="187"/>
      <c r="AY20" s="176">
        <f t="shared" si="134"/>
        <v>29.159031882862301</v>
      </c>
      <c r="AZ20" s="176">
        <f t="shared" si="134"/>
        <v>27.774493929240805</v>
      </c>
      <c r="BA20" s="176">
        <f t="shared" si="134"/>
        <v>26.477362567127766</v>
      </c>
      <c r="BB20" s="176">
        <f t="shared" si="134"/>
        <v>25.237265666496175</v>
      </c>
      <c r="BC20" s="176">
        <f t="shared" si="134"/>
        <v>24.039909725495004</v>
      </c>
      <c r="BD20" s="176">
        <f t="shared" si="134"/>
        <v>22.894979867534232</v>
      </c>
      <c r="BE20" s="176">
        <f t="shared" si="134"/>
        <v>21.811670822030013</v>
      </c>
      <c r="BF20" s="176">
        <f t="shared" si="134"/>
        <v>20.771960242005896</v>
      </c>
      <c r="BG20" s="176">
        <f t="shared" si="134"/>
        <v>19.780832394760285</v>
      </c>
      <c r="BH20" s="176">
        <f t="shared" si="134"/>
        <v>18.836248137197767</v>
      </c>
      <c r="BI20" s="176">
        <f t="shared" si="134"/>
        <v>17.938281343813458</v>
      </c>
      <c r="BJ20" s="176">
        <f t="shared" si="134"/>
        <v>17.083122669973321</v>
      </c>
      <c r="BK20" s="176">
        <f t="shared" si="134"/>
        <v>16.27006272780336</v>
      </c>
      <c r="BL20" s="176">
        <f t="shared" si="134"/>
        <v>15.495699836654603</v>
      </c>
      <c r="BM20" s="176">
        <f t="shared" si="134"/>
        <v>14.758192235938354</v>
      </c>
      <c r="BN20" s="176">
        <f t="shared" si="134"/>
        <v>14.05578582244487</v>
      </c>
      <c r="BO20" s="176">
        <f t="shared" si="10"/>
        <v>13.386809978348321</v>
      </c>
      <c r="BP20" s="176">
        <f t="shared" si="10"/>
        <v>12.749673597775042</v>
      </c>
      <c r="BQ20" s="176">
        <f t="shared" si="10"/>
        <v>12.142861302484709</v>
      </c>
      <c r="BR20" s="176">
        <f t="shared" si="10"/>
        <v>11.564929837663618</v>
      </c>
      <c r="BS20" s="176">
        <f t="shared" si="10"/>
        <v>11.014504639257837</v>
      </c>
      <c r="BT20" s="176">
        <f t="shared" si="10"/>
        <v>10.490276564681835</v>
      </c>
      <c r="BU20" s="176">
        <f t="shared" si="10"/>
        <v>9.9909987791269295</v>
      </c>
      <c r="BV20" s="176">
        <f t="shared" si="10"/>
        <v>9.5154837900637652</v>
      </c>
      <c r="BW20" s="176">
        <f t="shared" si="10"/>
        <v>9.0626006228857303</v>
      </c>
      <c r="BX20" s="176">
        <f t="shared" si="10"/>
        <v>8.6312721309757432</v>
      </c>
      <c r="BY20" s="176">
        <f t="shared" si="135"/>
        <v>8.2204724337986441</v>
      </c>
      <c r="BZ20" s="176">
        <f t="shared" si="135"/>
        <v>7.8292244769258676</v>
      </c>
      <c r="CA20" s="176">
        <f t="shared" si="135"/>
        <v>7.4565977081891601</v>
      </c>
      <c r="CB20" s="176">
        <f t="shared" si="135"/>
        <v>7.1017058644361937</v>
      </c>
      <c r="CC20" s="176">
        <f t="shared" si="135"/>
        <v>0</v>
      </c>
      <c r="CD20" s="176">
        <f t="shared" si="135"/>
        <v>0</v>
      </c>
      <c r="CE20" s="176">
        <f t="shared" si="135"/>
        <v>0</v>
      </c>
      <c r="CF20" s="176">
        <f t="shared" si="135"/>
        <v>0</v>
      </c>
      <c r="CG20" s="176">
        <f t="shared" si="135"/>
        <v>0</v>
      </c>
      <c r="CI20" s="176">
        <v>0</v>
      </c>
      <c r="CJ20" s="176">
        <f t="shared" si="136"/>
        <v>0</v>
      </c>
      <c r="CK20" s="176">
        <f t="shared" si="136"/>
        <v>0</v>
      </c>
      <c r="CL20" s="176">
        <f t="shared" si="136"/>
        <v>0</v>
      </c>
      <c r="CM20" s="176">
        <f t="shared" si="136"/>
        <v>0</v>
      </c>
      <c r="CN20" s="176">
        <f t="shared" si="136"/>
        <v>0</v>
      </c>
      <c r="CO20" s="176">
        <f t="shared" si="136"/>
        <v>0</v>
      </c>
      <c r="CP20" s="176">
        <f t="shared" si="136"/>
        <v>0</v>
      </c>
      <c r="CQ20" s="176">
        <f t="shared" si="136"/>
        <v>0</v>
      </c>
      <c r="CR20" s="176">
        <f t="shared" si="136"/>
        <v>0</v>
      </c>
      <c r="CS20" s="176">
        <f t="shared" si="136"/>
        <v>0</v>
      </c>
      <c r="CT20" s="176">
        <f t="shared" si="136"/>
        <v>0</v>
      </c>
      <c r="CU20" s="176">
        <f t="shared" si="136"/>
        <v>0</v>
      </c>
      <c r="CV20" s="176">
        <f t="shared" si="136"/>
        <v>0</v>
      </c>
      <c r="CW20" s="176">
        <f t="shared" si="136"/>
        <v>0</v>
      </c>
      <c r="CX20" s="176">
        <f t="shared" si="136"/>
        <v>0</v>
      </c>
      <c r="CY20" s="176">
        <f t="shared" si="136"/>
        <v>0</v>
      </c>
      <c r="CZ20" s="176">
        <f t="shared" si="13"/>
        <v>0</v>
      </c>
      <c r="DA20" s="176">
        <f t="shared" si="13"/>
        <v>0</v>
      </c>
      <c r="DB20" s="176">
        <f t="shared" si="13"/>
        <v>0</v>
      </c>
      <c r="DC20" s="176">
        <f t="shared" si="13"/>
        <v>0</v>
      </c>
      <c r="DD20" s="176">
        <f t="shared" si="13"/>
        <v>0</v>
      </c>
      <c r="DE20" s="176">
        <f t="shared" si="13"/>
        <v>0</v>
      </c>
      <c r="DF20" s="176">
        <f t="shared" si="13"/>
        <v>0</v>
      </c>
      <c r="DG20" s="176">
        <f t="shared" si="13"/>
        <v>0</v>
      </c>
      <c r="DH20" s="176">
        <f t="shared" si="13"/>
        <v>0</v>
      </c>
      <c r="DI20" s="176">
        <f t="shared" si="13"/>
        <v>0</v>
      </c>
      <c r="DJ20" s="176">
        <f t="shared" si="137"/>
        <v>0</v>
      </c>
      <c r="DK20" s="176">
        <f t="shared" si="137"/>
        <v>0</v>
      </c>
      <c r="DL20" s="176">
        <f t="shared" si="137"/>
        <v>0</v>
      </c>
      <c r="DM20" s="176">
        <f t="shared" si="137"/>
        <v>0</v>
      </c>
      <c r="DN20" s="176">
        <f t="shared" si="137"/>
        <v>0</v>
      </c>
      <c r="DO20" s="176">
        <f t="shared" si="137"/>
        <v>0</v>
      </c>
      <c r="DP20" s="176">
        <f t="shared" si="137"/>
        <v>0</v>
      </c>
      <c r="DQ20" s="176">
        <f t="shared" si="137"/>
        <v>0</v>
      </c>
      <c r="DR20" s="176">
        <f t="shared" si="137"/>
        <v>0</v>
      </c>
      <c r="DS20" s="187"/>
      <c r="DT20" s="176">
        <v>0</v>
      </c>
      <c r="DU20" s="176">
        <f t="shared" si="138"/>
        <v>27.774493929240805</v>
      </c>
      <c r="DV20" s="176">
        <f t="shared" si="138"/>
        <v>26.477362567127766</v>
      </c>
      <c r="DW20" s="176">
        <f t="shared" si="138"/>
        <v>25.237265666496175</v>
      </c>
      <c r="DX20" s="176">
        <f t="shared" si="138"/>
        <v>24.039909725495004</v>
      </c>
      <c r="DY20" s="176">
        <f t="shared" si="138"/>
        <v>22.894979867534232</v>
      </c>
      <c r="DZ20" s="176">
        <f t="shared" si="138"/>
        <v>21.811670822030013</v>
      </c>
      <c r="EA20" s="176">
        <f t="shared" si="138"/>
        <v>20.771960242005896</v>
      </c>
      <c r="EB20" s="176">
        <f t="shared" si="138"/>
        <v>19.780832394760285</v>
      </c>
      <c r="EC20" s="176">
        <f t="shared" si="138"/>
        <v>18.836248137197767</v>
      </c>
      <c r="ED20" s="176">
        <f t="shared" si="138"/>
        <v>17.938281343813458</v>
      </c>
      <c r="EE20" s="176">
        <f t="shared" si="138"/>
        <v>17.083122669973321</v>
      </c>
      <c r="EF20" s="176">
        <f t="shared" si="138"/>
        <v>16.27006272780336</v>
      </c>
      <c r="EG20" s="176">
        <f t="shared" si="138"/>
        <v>15.495699836654603</v>
      </c>
      <c r="EH20" s="176">
        <f t="shared" si="138"/>
        <v>14.758192235938354</v>
      </c>
      <c r="EI20" s="176">
        <f t="shared" si="138"/>
        <v>14.05578582244487</v>
      </c>
      <c r="EJ20" s="176">
        <f t="shared" si="138"/>
        <v>13.386809978348321</v>
      </c>
      <c r="EK20" s="176">
        <f t="shared" si="16"/>
        <v>12.749673597775042</v>
      </c>
      <c r="EL20" s="176">
        <f t="shared" si="16"/>
        <v>12.142861302484709</v>
      </c>
      <c r="EM20" s="176">
        <f t="shared" si="16"/>
        <v>11.564929837663618</v>
      </c>
      <c r="EN20" s="176">
        <f t="shared" si="16"/>
        <v>11.014504639257837</v>
      </c>
      <c r="EO20" s="176">
        <f t="shared" si="16"/>
        <v>10.490276564681835</v>
      </c>
      <c r="EP20" s="176">
        <f t="shared" si="16"/>
        <v>9.9909987791269295</v>
      </c>
      <c r="EQ20" s="176">
        <f t="shared" si="16"/>
        <v>9.5154837900637652</v>
      </c>
      <c r="ER20" s="176">
        <f t="shared" si="16"/>
        <v>9.0626006228857303</v>
      </c>
      <c r="ES20" s="176">
        <f t="shared" si="16"/>
        <v>8.6312721309757432</v>
      </c>
      <c r="ET20" s="176">
        <f t="shared" si="16"/>
        <v>8.2204724337986441</v>
      </c>
      <c r="EU20" s="176">
        <f t="shared" si="139"/>
        <v>7.8292244769258676</v>
      </c>
      <c r="EV20" s="176">
        <f t="shared" si="139"/>
        <v>7.4565977081891601</v>
      </c>
      <c r="EW20" s="176">
        <f t="shared" si="139"/>
        <v>7.1017058644361937</v>
      </c>
      <c r="EX20" s="176">
        <f t="shared" si="139"/>
        <v>6.7637048636241124</v>
      </c>
      <c r="EY20" s="176">
        <f t="shared" si="139"/>
        <v>0</v>
      </c>
      <c r="EZ20" s="176">
        <f t="shared" si="139"/>
        <v>0</v>
      </c>
      <c r="FA20" s="176">
        <f t="shared" si="139"/>
        <v>0</v>
      </c>
      <c r="FB20" s="176">
        <f t="shared" si="139"/>
        <v>0</v>
      </c>
      <c r="FC20" s="176">
        <f t="shared" si="139"/>
        <v>0</v>
      </c>
      <c r="FE20" s="176">
        <v>0</v>
      </c>
      <c r="FF20" s="176">
        <v>0</v>
      </c>
      <c r="FG20" s="176">
        <f t="shared" si="140"/>
        <v>0</v>
      </c>
      <c r="FH20" s="176">
        <f t="shared" si="140"/>
        <v>0</v>
      </c>
      <c r="FI20" s="176">
        <f t="shared" si="140"/>
        <v>0</v>
      </c>
      <c r="FJ20" s="176">
        <f t="shared" si="140"/>
        <v>0</v>
      </c>
      <c r="FK20" s="176">
        <f t="shared" si="140"/>
        <v>0</v>
      </c>
      <c r="FL20" s="176">
        <f t="shared" si="140"/>
        <v>0</v>
      </c>
      <c r="FM20" s="176">
        <f t="shared" si="140"/>
        <v>0</v>
      </c>
      <c r="FN20" s="176">
        <f t="shared" si="140"/>
        <v>0</v>
      </c>
      <c r="FO20" s="176">
        <f t="shared" si="140"/>
        <v>0</v>
      </c>
      <c r="FP20" s="176">
        <f t="shared" si="140"/>
        <v>0</v>
      </c>
      <c r="FQ20" s="176">
        <f t="shared" si="140"/>
        <v>0</v>
      </c>
      <c r="FR20" s="176">
        <f t="shared" si="140"/>
        <v>0</v>
      </c>
      <c r="FS20" s="176">
        <f t="shared" si="140"/>
        <v>0</v>
      </c>
      <c r="FT20" s="176">
        <f t="shared" si="140"/>
        <v>0</v>
      </c>
      <c r="FU20" s="176">
        <f t="shared" si="140"/>
        <v>0</v>
      </c>
      <c r="FV20" s="176">
        <f t="shared" si="140"/>
        <v>0</v>
      </c>
      <c r="FW20" s="176">
        <f t="shared" si="19"/>
        <v>0</v>
      </c>
      <c r="FX20" s="176">
        <f t="shared" si="19"/>
        <v>0</v>
      </c>
      <c r="FY20" s="176">
        <f t="shared" si="19"/>
        <v>0</v>
      </c>
      <c r="FZ20" s="176">
        <f t="shared" si="19"/>
        <v>0</v>
      </c>
      <c r="GA20" s="176">
        <f t="shared" si="19"/>
        <v>0</v>
      </c>
      <c r="GB20" s="176">
        <f t="shared" si="19"/>
        <v>0</v>
      </c>
      <c r="GC20" s="176">
        <f t="shared" si="19"/>
        <v>0</v>
      </c>
      <c r="GD20" s="176">
        <f t="shared" si="19"/>
        <v>0</v>
      </c>
      <c r="GE20" s="176">
        <f t="shared" si="19"/>
        <v>0</v>
      </c>
      <c r="GF20" s="176">
        <f t="shared" si="19"/>
        <v>0</v>
      </c>
      <c r="GG20" s="176">
        <f t="shared" si="141"/>
        <v>0</v>
      </c>
      <c r="GH20" s="176">
        <f t="shared" si="141"/>
        <v>0</v>
      </c>
      <c r="GI20" s="176">
        <f t="shared" si="141"/>
        <v>0</v>
      </c>
      <c r="GJ20" s="176">
        <f t="shared" si="141"/>
        <v>0</v>
      </c>
      <c r="GK20" s="176">
        <f t="shared" si="141"/>
        <v>0</v>
      </c>
      <c r="GL20" s="176">
        <f t="shared" si="141"/>
        <v>0</v>
      </c>
      <c r="GM20" s="176">
        <f t="shared" si="141"/>
        <v>0</v>
      </c>
      <c r="GN20" s="176">
        <f t="shared" si="141"/>
        <v>0</v>
      </c>
      <c r="GO20" s="176">
        <f t="shared" si="141"/>
        <v>0</v>
      </c>
      <c r="GP20" s="187"/>
      <c r="GQ20" s="176">
        <v>0</v>
      </c>
      <c r="GR20" s="176">
        <v>0</v>
      </c>
      <c r="GS20" s="176">
        <f t="shared" si="142"/>
        <v>26.477362567127766</v>
      </c>
      <c r="GT20" s="176">
        <f t="shared" si="142"/>
        <v>25.237265666496175</v>
      </c>
      <c r="GU20" s="176">
        <f t="shared" si="142"/>
        <v>24.039909725495004</v>
      </c>
      <c r="GV20" s="176">
        <f t="shared" si="142"/>
        <v>22.894979867534232</v>
      </c>
      <c r="GW20" s="176">
        <f t="shared" si="142"/>
        <v>21.811670822030013</v>
      </c>
      <c r="GX20" s="176">
        <f t="shared" si="142"/>
        <v>20.771960242005896</v>
      </c>
      <c r="GY20" s="176">
        <f t="shared" si="142"/>
        <v>19.780832394760285</v>
      </c>
      <c r="GZ20" s="176">
        <f t="shared" si="142"/>
        <v>18.836248137197767</v>
      </c>
      <c r="HA20" s="176">
        <f t="shared" si="142"/>
        <v>17.938281343813458</v>
      </c>
      <c r="HB20" s="176">
        <f t="shared" si="142"/>
        <v>17.083122669973321</v>
      </c>
      <c r="HC20" s="176">
        <f t="shared" si="142"/>
        <v>16.27006272780336</v>
      </c>
      <c r="HD20" s="176">
        <f t="shared" si="142"/>
        <v>15.495699836654603</v>
      </c>
      <c r="HE20" s="176">
        <f t="shared" si="142"/>
        <v>14.758192235938354</v>
      </c>
      <c r="HF20" s="176">
        <f t="shared" si="142"/>
        <v>14.05578582244487</v>
      </c>
      <c r="HG20" s="176">
        <f t="shared" si="142"/>
        <v>13.386809978348321</v>
      </c>
      <c r="HH20" s="176">
        <f t="shared" si="142"/>
        <v>12.749673597775042</v>
      </c>
      <c r="HI20" s="176">
        <f t="shared" si="22"/>
        <v>12.142861302484709</v>
      </c>
      <c r="HJ20" s="176">
        <f t="shared" si="22"/>
        <v>11.564929837663618</v>
      </c>
      <c r="HK20" s="176">
        <f t="shared" si="22"/>
        <v>11.014504639257837</v>
      </c>
      <c r="HL20" s="176">
        <f t="shared" si="22"/>
        <v>10.490276564681835</v>
      </c>
      <c r="HM20" s="176">
        <f t="shared" si="22"/>
        <v>9.9909987791269295</v>
      </c>
      <c r="HN20" s="176">
        <f t="shared" si="22"/>
        <v>9.5154837900637652</v>
      </c>
      <c r="HO20" s="176">
        <f t="shared" si="22"/>
        <v>9.0626006228857303</v>
      </c>
      <c r="HP20" s="176">
        <f t="shared" si="22"/>
        <v>8.6312721309757432</v>
      </c>
      <c r="HQ20" s="176">
        <f t="shared" si="22"/>
        <v>8.2204724337986441</v>
      </c>
      <c r="HR20" s="176">
        <f t="shared" si="22"/>
        <v>7.8292244769258676</v>
      </c>
      <c r="HS20" s="176">
        <f t="shared" si="143"/>
        <v>7.4565977081891601</v>
      </c>
      <c r="HT20" s="176">
        <f t="shared" si="143"/>
        <v>7.1017058644361937</v>
      </c>
      <c r="HU20" s="176">
        <f t="shared" si="143"/>
        <v>6.7637048636241124</v>
      </c>
      <c r="HV20" s="176">
        <f t="shared" si="143"/>
        <v>6.4417907972374717</v>
      </c>
      <c r="HW20" s="176">
        <f t="shared" si="143"/>
        <v>0</v>
      </c>
      <c r="HX20" s="176">
        <f t="shared" si="143"/>
        <v>0</v>
      </c>
      <c r="HY20" s="176">
        <f t="shared" si="143"/>
        <v>0</v>
      </c>
      <c r="HZ20" s="176">
        <f t="shared" si="143"/>
        <v>0</v>
      </c>
      <c r="IA20" s="176">
        <f t="shared" si="143"/>
        <v>0</v>
      </c>
      <c r="IB20" s="176"/>
      <c r="IC20" s="176"/>
    </row>
    <row r="21" spans="1:237" s="144" customFormat="1">
      <c r="A21" s="188" t="s">
        <v>149</v>
      </c>
      <c r="B21" s="226">
        <f t="shared" si="123"/>
        <v>10220.875250433521</v>
      </c>
      <c r="C21" s="329">
        <f t="shared" si="124"/>
        <v>14631.732803215236</v>
      </c>
      <c r="D21" s="226">
        <f>SUM(B21:C21)</f>
        <v>24852.608053648757</v>
      </c>
      <c r="E21" s="227">
        <f t="shared" si="125"/>
        <v>0</v>
      </c>
      <c r="F21" s="228">
        <f t="shared" si="126"/>
        <v>0</v>
      </c>
      <c r="G21" s="227">
        <f t="shared" si="127"/>
        <v>0</v>
      </c>
      <c r="H21" s="228">
        <f t="shared" si="128"/>
        <v>0</v>
      </c>
      <c r="I21" s="227">
        <f t="shared" si="129"/>
        <v>10220.875250433521</v>
      </c>
      <c r="J21" s="176">
        <f t="shared" si="129"/>
        <v>14631.732803215236</v>
      </c>
      <c r="K21" s="228">
        <f>SUM(I21:J21)</f>
        <v>24852.608053648757</v>
      </c>
      <c r="L21" s="227">
        <f t="shared" si="130"/>
        <v>10220.875250433521</v>
      </c>
      <c r="M21" s="176">
        <f t="shared" si="131"/>
        <v>14631.732803215236</v>
      </c>
      <c r="N21" s="228">
        <f>SUM(L21:M21)</f>
        <v>24852.608053648757</v>
      </c>
      <c r="O21" s="176">
        <f t="shared" si="132"/>
        <v>25.990587768857601</v>
      </c>
      <c r="P21" s="176">
        <f t="shared" si="132"/>
        <v>24.756494835063609</v>
      </c>
      <c r="Q21" s="176">
        <f t="shared" si="132"/>
        <v>23.600310821473258</v>
      </c>
      <c r="R21" s="176">
        <f t="shared" si="132"/>
        <v>22.494963858404269</v>
      </c>
      <c r="S21" s="176">
        <f t="shared" si="132"/>
        <v>21.427713587538992</v>
      </c>
      <c r="T21" s="176">
        <f t="shared" si="132"/>
        <v>20.407192738902573</v>
      </c>
      <c r="U21" s="176">
        <f t="shared" si="132"/>
        <v>19.441596935136438</v>
      </c>
      <c r="V21" s="176">
        <f t="shared" si="132"/>
        <v>18.514862152140822</v>
      </c>
      <c r="W21" s="176">
        <f t="shared" si="132"/>
        <v>17.631431062676704</v>
      </c>
      <c r="X21" s="176">
        <f t="shared" si="132"/>
        <v>16.789486098595482</v>
      </c>
      <c r="Y21" s="176">
        <f t="shared" si="7"/>
        <v>15.989093107129554</v>
      </c>
      <c r="Z21" s="176">
        <f t="shared" si="7"/>
        <v>15.226856670130253</v>
      </c>
      <c r="AA21" s="176">
        <f t="shared" si="7"/>
        <v>14.50214448238679</v>
      </c>
      <c r="AB21" s="176">
        <f t="shared" si="7"/>
        <v>13.811924492635454</v>
      </c>
      <c r="AC21" s="176">
        <f t="shared" si="7"/>
        <v>13.154555067490682</v>
      </c>
      <c r="AD21" s="176">
        <f t="shared" si="7"/>
        <v>12.528472706023786</v>
      </c>
      <c r="AE21" s="176">
        <f t="shared" si="7"/>
        <v>11.932188321100298</v>
      </c>
      <c r="AF21" s="176">
        <f t="shared" si="7"/>
        <v>11.364283697704533</v>
      </c>
      <c r="AG21" s="176">
        <f t="shared" si="7"/>
        <v>10.823408119827933</v>
      </c>
      <c r="AH21" s="176">
        <f t="shared" si="7"/>
        <v>10.308275157898386</v>
      </c>
      <c r="AI21" s="176">
        <f t="shared" si="7"/>
        <v>0</v>
      </c>
      <c r="AJ21" s="176">
        <f t="shared" si="7"/>
        <v>0</v>
      </c>
      <c r="AK21" s="176">
        <f t="shared" si="7"/>
        <v>0</v>
      </c>
      <c r="AL21" s="176">
        <f t="shared" si="7"/>
        <v>0</v>
      </c>
      <c r="AM21" s="176">
        <f t="shared" si="7"/>
        <v>0</v>
      </c>
      <c r="AN21" s="176">
        <f t="shared" si="7"/>
        <v>0</v>
      </c>
      <c r="AO21" s="176">
        <f t="shared" si="133"/>
        <v>0</v>
      </c>
      <c r="AP21" s="176">
        <f t="shared" si="133"/>
        <v>0</v>
      </c>
      <c r="AQ21" s="176">
        <f t="shared" si="133"/>
        <v>0</v>
      </c>
      <c r="AR21" s="176">
        <f t="shared" si="133"/>
        <v>0</v>
      </c>
      <c r="AS21" s="176">
        <f t="shared" si="133"/>
        <v>0</v>
      </c>
      <c r="AT21" s="176">
        <f t="shared" si="133"/>
        <v>0</v>
      </c>
      <c r="AU21" s="176">
        <f t="shared" si="133"/>
        <v>0</v>
      </c>
      <c r="AV21" s="176">
        <f t="shared" si="133"/>
        <v>0</v>
      </c>
      <c r="AW21" s="176">
        <f t="shared" si="133"/>
        <v>0</v>
      </c>
      <c r="AX21" s="187"/>
      <c r="AY21" s="176">
        <f t="shared" si="134"/>
        <v>37.206924682532296</v>
      </c>
      <c r="AZ21" s="176">
        <f t="shared" si="134"/>
        <v>35.440254253711274</v>
      </c>
      <c r="BA21" s="176">
        <f t="shared" si="134"/>
        <v>33.785114635655034</v>
      </c>
      <c r="BB21" s="176">
        <f t="shared" si="134"/>
        <v>32.202750990449125</v>
      </c>
      <c r="BC21" s="176">
        <f t="shared" si="134"/>
        <v>30.674924809731625</v>
      </c>
      <c r="BD21" s="176">
        <f t="shared" si="134"/>
        <v>29.213994310973682</v>
      </c>
      <c r="BE21" s="176">
        <f t="shared" si="134"/>
        <v>27.831691968910295</v>
      </c>
      <c r="BF21" s="176">
        <f t="shared" si="134"/>
        <v>26.505021268799524</v>
      </c>
      <c r="BG21" s="176">
        <f t="shared" si="134"/>
        <v>25.240342135714123</v>
      </c>
      <c r="BH21" s="176">
        <f t="shared" si="134"/>
        <v>24.035052623064352</v>
      </c>
      <c r="BI21" s="176">
        <f t="shared" si="10"/>
        <v>22.889246994705971</v>
      </c>
      <c r="BJ21" s="176">
        <f t="shared" si="10"/>
        <v>21.798064526885959</v>
      </c>
      <c r="BK21" s="176">
        <f t="shared" si="10"/>
        <v>20.760600040677087</v>
      </c>
      <c r="BL21" s="176">
        <f t="shared" si="10"/>
        <v>19.772512991571272</v>
      </c>
      <c r="BM21" s="176">
        <f t="shared" si="10"/>
        <v>18.83145329305734</v>
      </c>
      <c r="BN21" s="176">
        <f t="shared" si="10"/>
        <v>17.935182709439655</v>
      </c>
      <c r="BO21" s="176">
        <f t="shared" si="10"/>
        <v>17.081569532372459</v>
      </c>
      <c r="BP21" s="176">
        <f t="shared" si="10"/>
        <v>16.268583510760951</v>
      </c>
      <c r="BQ21" s="176">
        <f t="shared" si="10"/>
        <v>15.494291021970488</v>
      </c>
      <c r="BR21" s="176">
        <f t="shared" si="10"/>
        <v>14.756850472858776</v>
      </c>
      <c r="BS21" s="176">
        <f t="shared" si="10"/>
        <v>0</v>
      </c>
      <c r="BT21" s="176">
        <f t="shared" si="10"/>
        <v>0</v>
      </c>
      <c r="BU21" s="176">
        <f t="shared" si="10"/>
        <v>0</v>
      </c>
      <c r="BV21" s="176">
        <f t="shared" si="10"/>
        <v>0</v>
      </c>
      <c r="BW21" s="176">
        <f t="shared" si="10"/>
        <v>0</v>
      </c>
      <c r="BX21" s="176">
        <f t="shared" si="10"/>
        <v>0</v>
      </c>
      <c r="BY21" s="176">
        <f t="shared" si="135"/>
        <v>0</v>
      </c>
      <c r="BZ21" s="176">
        <f t="shared" si="135"/>
        <v>0</v>
      </c>
      <c r="CA21" s="176">
        <f t="shared" si="135"/>
        <v>0</v>
      </c>
      <c r="CB21" s="176">
        <f t="shared" si="135"/>
        <v>0</v>
      </c>
      <c r="CC21" s="176">
        <f t="shared" si="135"/>
        <v>0</v>
      </c>
      <c r="CD21" s="176">
        <f t="shared" si="135"/>
        <v>0</v>
      </c>
      <c r="CE21" s="176">
        <f t="shared" si="135"/>
        <v>0</v>
      </c>
      <c r="CF21" s="176">
        <f t="shared" si="135"/>
        <v>0</v>
      </c>
      <c r="CG21" s="176">
        <f t="shared" si="135"/>
        <v>0</v>
      </c>
      <c r="CI21" s="176">
        <v>0</v>
      </c>
      <c r="CJ21" s="176">
        <f t="shared" si="136"/>
        <v>24.756494835063609</v>
      </c>
      <c r="CK21" s="176">
        <f t="shared" si="136"/>
        <v>23.600310821473258</v>
      </c>
      <c r="CL21" s="176">
        <f t="shared" si="136"/>
        <v>22.494963858404269</v>
      </c>
      <c r="CM21" s="176">
        <f t="shared" si="136"/>
        <v>21.427713587538992</v>
      </c>
      <c r="CN21" s="176">
        <f t="shared" si="136"/>
        <v>20.407192738902573</v>
      </c>
      <c r="CO21" s="176">
        <f t="shared" si="136"/>
        <v>19.441596935136438</v>
      </c>
      <c r="CP21" s="176">
        <f t="shared" si="136"/>
        <v>18.514862152140822</v>
      </c>
      <c r="CQ21" s="176">
        <f t="shared" si="136"/>
        <v>17.631431062676704</v>
      </c>
      <c r="CR21" s="176">
        <f t="shared" si="136"/>
        <v>16.789486098595482</v>
      </c>
      <c r="CS21" s="176">
        <f t="shared" si="136"/>
        <v>15.989093107129554</v>
      </c>
      <c r="CT21" s="176">
        <f t="shared" si="13"/>
        <v>15.226856670130253</v>
      </c>
      <c r="CU21" s="176">
        <f t="shared" si="13"/>
        <v>14.50214448238679</v>
      </c>
      <c r="CV21" s="176">
        <f t="shared" si="13"/>
        <v>13.811924492635454</v>
      </c>
      <c r="CW21" s="176">
        <f t="shared" si="13"/>
        <v>13.154555067490682</v>
      </c>
      <c r="CX21" s="176">
        <f t="shared" si="13"/>
        <v>12.528472706023786</v>
      </c>
      <c r="CY21" s="176">
        <f t="shared" si="13"/>
        <v>11.932188321100298</v>
      </c>
      <c r="CZ21" s="176">
        <f t="shared" si="13"/>
        <v>11.364283697704533</v>
      </c>
      <c r="DA21" s="176">
        <f t="shared" si="13"/>
        <v>10.823408119827933</v>
      </c>
      <c r="DB21" s="176">
        <f t="shared" si="13"/>
        <v>10.308275157898386</v>
      </c>
      <c r="DC21" s="176">
        <f t="shared" si="13"/>
        <v>9.8176596091097323</v>
      </c>
      <c r="DD21" s="176">
        <f t="shared" si="13"/>
        <v>0</v>
      </c>
      <c r="DE21" s="176">
        <f t="shared" si="13"/>
        <v>0</v>
      </c>
      <c r="DF21" s="176">
        <f t="shared" si="13"/>
        <v>0</v>
      </c>
      <c r="DG21" s="176">
        <f t="shared" si="13"/>
        <v>0</v>
      </c>
      <c r="DH21" s="176">
        <f t="shared" si="13"/>
        <v>0</v>
      </c>
      <c r="DI21" s="176">
        <f t="shared" si="13"/>
        <v>0</v>
      </c>
      <c r="DJ21" s="176">
        <f t="shared" si="137"/>
        <v>0</v>
      </c>
      <c r="DK21" s="176">
        <f t="shared" si="137"/>
        <v>0</v>
      </c>
      <c r="DL21" s="176">
        <f t="shared" si="137"/>
        <v>0</v>
      </c>
      <c r="DM21" s="176">
        <f t="shared" si="137"/>
        <v>0</v>
      </c>
      <c r="DN21" s="176">
        <f t="shared" si="137"/>
        <v>0</v>
      </c>
      <c r="DO21" s="176">
        <f t="shared" si="137"/>
        <v>0</v>
      </c>
      <c r="DP21" s="176">
        <f t="shared" si="137"/>
        <v>0</v>
      </c>
      <c r="DQ21" s="176">
        <f t="shared" si="137"/>
        <v>0</v>
      </c>
      <c r="DR21" s="176">
        <f t="shared" si="137"/>
        <v>0</v>
      </c>
      <c r="DS21" s="187"/>
      <c r="DT21" s="176">
        <v>0</v>
      </c>
      <c r="DU21" s="176">
        <f t="shared" si="138"/>
        <v>35.440254253711274</v>
      </c>
      <c r="DV21" s="176">
        <f t="shared" si="138"/>
        <v>33.785114635655034</v>
      </c>
      <c r="DW21" s="176">
        <f t="shared" si="138"/>
        <v>32.202750990449125</v>
      </c>
      <c r="DX21" s="176">
        <f t="shared" si="138"/>
        <v>30.674924809731625</v>
      </c>
      <c r="DY21" s="176">
        <f t="shared" si="138"/>
        <v>29.213994310973682</v>
      </c>
      <c r="DZ21" s="176">
        <f t="shared" si="138"/>
        <v>27.831691968910295</v>
      </c>
      <c r="EA21" s="176">
        <f t="shared" si="138"/>
        <v>26.505021268799524</v>
      </c>
      <c r="EB21" s="176">
        <f t="shared" si="138"/>
        <v>25.240342135714123</v>
      </c>
      <c r="EC21" s="176">
        <f t="shared" si="138"/>
        <v>24.035052623064352</v>
      </c>
      <c r="ED21" s="176">
        <f t="shared" si="138"/>
        <v>22.889246994705971</v>
      </c>
      <c r="EE21" s="176">
        <f t="shared" si="16"/>
        <v>21.798064526885959</v>
      </c>
      <c r="EF21" s="176">
        <f t="shared" si="16"/>
        <v>20.760600040677087</v>
      </c>
      <c r="EG21" s="176">
        <f t="shared" si="16"/>
        <v>19.772512991571272</v>
      </c>
      <c r="EH21" s="176">
        <f t="shared" si="16"/>
        <v>18.83145329305734</v>
      </c>
      <c r="EI21" s="176">
        <f t="shared" si="16"/>
        <v>17.935182709439655</v>
      </c>
      <c r="EJ21" s="176">
        <f t="shared" si="16"/>
        <v>17.081569532372459</v>
      </c>
      <c r="EK21" s="176">
        <f t="shared" si="16"/>
        <v>16.268583510760951</v>
      </c>
      <c r="EL21" s="176">
        <f t="shared" si="16"/>
        <v>15.494291021970488</v>
      </c>
      <c r="EM21" s="176">
        <f t="shared" si="16"/>
        <v>14.756850472858776</v>
      </c>
      <c r="EN21" s="176">
        <f t="shared" si="16"/>
        <v>14.054507919693</v>
      </c>
      <c r="EO21" s="176">
        <f t="shared" si="16"/>
        <v>0</v>
      </c>
      <c r="EP21" s="176">
        <f t="shared" si="16"/>
        <v>0</v>
      </c>
      <c r="EQ21" s="176">
        <f t="shared" si="16"/>
        <v>0</v>
      </c>
      <c r="ER21" s="176">
        <f t="shared" si="16"/>
        <v>0</v>
      </c>
      <c r="ES21" s="176">
        <f t="shared" si="16"/>
        <v>0</v>
      </c>
      <c r="ET21" s="176">
        <f t="shared" si="16"/>
        <v>0</v>
      </c>
      <c r="EU21" s="176">
        <f t="shared" si="139"/>
        <v>0</v>
      </c>
      <c r="EV21" s="176">
        <f t="shared" si="139"/>
        <v>0</v>
      </c>
      <c r="EW21" s="176">
        <f t="shared" si="139"/>
        <v>0</v>
      </c>
      <c r="EX21" s="176">
        <f t="shared" si="139"/>
        <v>0</v>
      </c>
      <c r="EY21" s="176">
        <f t="shared" si="139"/>
        <v>0</v>
      </c>
      <c r="EZ21" s="176">
        <f t="shared" si="139"/>
        <v>0</v>
      </c>
      <c r="FA21" s="176">
        <f t="shared" si="139"/>
        <v>0</v>
      </c>
      <c r="FB21" s="176">
        <f t="shared" si="139"/>
        <v>0</v>
      </c>
      <c r="FC21" s="176">
        <f t="shared" si="139"/>
        <v>0</v>
      </c>
      <c r="FE21" s="176">
        <v>0</v>
      </c>
      <c r="FF21" s="176">
        <v>0</v>
      </c>
      <c r="FG21" s="176">
        <f t="shared" si="140"/>
        <v>23.600310821473258</v>
      </c>
      <c r="FH21" s="176">
        <f t="shared" si="140"/>
        <v>22.494963858404269</v>
      </c>
      <c r="FI21" s="176">
        <f t="shared" si="140"/>
        <v>21.427713587538992</v>
      </c>
      <c r="FJ21" s="176">
        <f t="shared" si="140"/>
        <v>20.407192738902573</v>
      </c>
      <c r="FK21" s="176">
        <f t="shared" si="140"/>
        <v>19.441596935136438</v>
      </c>
      <c r="FL21" s="176">
        <f t="shared" si="140"/>
        <v>18.514862152140822</v>
      </c>
      <c r="FM21" s="176">
        <f t="shared" si="140"/>
        <v>17.631431062676704</v>
      </c>
      <c r="FN21" s="176">
        <f t="shared" si="140"/>
        <v>16.789486098595482</v>
      </c>
      <c r="FO21" s="176">
        <f t="shared" si="140"/>
        <v>15.989093107129554</v>
      </c>
      <c r="FP21" s="176">
        <f t="shared" si="140"/>
        <v>15.226856670130253</v>
      </c>
      <c r="FQ21" s="176">
        <f t="shared" si="19"/>
        <v>14.50214448238679</v>
      </c>
      <c r="FR21" s="176">
        <f t="shared" si="19"/>
        <v>13.811924492635454</v>
      </c>
      <c r="FS21" s="176">
        <f t="shared" si="19"/>
        <v>13.154555067490682</v>
      </c>
      <c r="FT21" s="176">
        <f t="shared" si="19"/>
        <v>12.528472706023786</v>
      </c>
      <c r="FU21" s="176">
        <f t="shared" si="19"/>
        <v>11.932188321100298</v>
      </c>
      <c r="FV21" s="176">
        <f t="shared" si="19"/>
        <v>11.364283697704533</v>
      </c>
      <c r="FW21" s="176">
        <f t="shared" si="19"/>
        <v>10.823408119827933</v>
      </c>
      <c r="FX21" s="176">
        <f t="shared" si="19"/>
        <v>10.308275157898386</v>
      </c>
      <c r="FY21" s="176">
        <f t="shared" si="19"/>
        <v>9.8176596091097323</v>
      </c>
      <c r="FZ21" s="176">
        <f t="shared" si="19"/>
        <v>9.3503945833742712</v>
      </c>
      <c r="GA21" s="176">
        <f t="shared" si="19"/>
        <v>0</v>
      </c>
      <c r="GB21" s="176">
        <f t="shared" si="19"/>
        <v>0</v>
      </c>
      <c r="GC21" s="176">
        <f t="shared" si="19"/>
        <v>0</v>
      </c>
      <c r="GD21" s="176">
        <f t="shared" si="19"/>
        <v>0</v>
      </c>
      <c r="GE21" s="176">
        <f t="shared" si="19"/>
        <v>0</v>
      </c>
      <c r="GF21" s="176">
        <f t="shared" si="19"/>
        <v>0</v>
      </c>
      <c r="GG21" s="176">
        <f t="shared" si="141"/>
        <v>0</v>
      </c>
      <c r="GH21" s="176">
        <f t="shared" si="141"/>
        <v>0</v>
      </c>
      <c r="GI21" s="176">
        <f t="shared" si="141"/>
        <v>0</v>
      </c>
      <c r="GJ21" s="176">
        <f t="shared" si="141"/>
        <v>0</v>
      </c>
      <c r="GK21" s="176">
        <f t="shared" si="141"/>
        <v>0</v>
      </c>
      <c r="GL21" s="176">
        <f t="shared" si="141"/>
        <v>0</v>
      </c>
      <c r="GM21" s="176">
        <f t="shared" si="141"/>
        <v>0</v>
      </c>
      <c r="GN21" s="176">
        <f t="shared" si="141"/>
        <v>0</v>
      </c>
      <c r="GO21" s="176">
        <f t="shared" si="141"/>
        <v>0</v>
      </c>
      <c r="GP21" s="187"/>
      <c r="GQ21" s="176">
        <v>0</v>
      </c>
      <c r="GR21" s="176">
        <v>0</v>
      </c>
      <c r="GS21" s="176">
        <f t="shared" si="142"/>
        <v>33.785114635655034</v>
      </c>
      <c r="GT21" s="176">
        <f t="shared" si="142"/>
        <v>32.202750990449125</v>
      </c>
      <c r="GU21" s="176">
        <f t="shared" si="142"/>
        <v>30.674924809731625</v>
      </c>
      <c r="GV21" s="176">
        <f t="shared" si="142"/>
        <v>29.213994310973682</v>
      </c>
      <c r="GW21" s="176">
        <f t="shared" si="142"/>
        <v>27.831691968910295</v>
      </c>
      <c r="GX21" s="176">
        <f t="shared" si="142"/>
        <v>26.505021268799524</v>
      </c>
      <c r="GY21" s="176">
        <f t="shared" si="142"/>
        <v>25.240342135714123</v>
      </c>
      <c r="GZ21" s="176">
        <f t="shared" si="142"/>
        <v>24.035052623064352</v>
      </c>
      <c r="HA21" s="176">
        <f t="shared" si="142"/>
        <v>22.889246994705971</v>
      </c>
      <c r="HB21" s="176">
        <f t="shared" si="142"/>
        <v>21.798064526885959</v>
      </c>
      <c r="HC21" s="176">
        <f t="shared" si="22"/>
        <v>20.760600040677087</v>
      </c>
      <c r="HD21" s="176">
        <f t="shared" si="22"/>
        <v>19.772512991571272</v>
      </c>
      <c r="HE21" s="176">
        <f t="shared" si="22"/>
        <v>18.83145329305734</v>
      </c>
      <c r="HF21" s="176">
        <f t="shared" si="22"/>
        <v>17.935182709439655</v>
      </c>
      <c r="HG21" s="176">
        <f t="shared" si="22"/>
        <v>17.081569532372459</v>
      </c>
      <c r="HH21" s="176">
        <f t="shared" si="22"/>
        <v>16.268583510760951</v>
      </c>
      <c r="HI21" s="176">
        <f t="shared" si="22"/>
        <v>15.494291021970488</v>
      </c>
      <c r="HJ21" s="176">
        <f t="shared" si="22"/>
        <v>14.756850472858776</v>
      </c>
      <c r="HK21" s="176">
        <f t="shared" si="22"/>
        <v>14.054507919693</v>
      </c>
      <c r="HL21" s="176">
        <f t="shared" si="22"/>
        <v>13.385592896534021</v>
      </c>
      <c r="HM21" s="176">
        <f t="shared" si="22"/>
        <v>0</v>
      </c>
      <c r="HN21" s="176">
        <f t="shared" si="22"/>
        <v>0</v>
      </c>
      <c r="HO21" s="176">
        <f t="shared" si="22"/>
        <v>0</v>
      </c>
      <c r="HP21" s="176">
        <f t="shared" si="22"/>
        <v>0</v>
      </c>
      <c r="HQ21" s="176">
        <f t="shared" si="22"/>
        <v>0</v>
      </c>
      <c r="HR21" s="176">
        <f t="shared" si="22"/>
        <v>0</v>
      </c>
      <c r="HS21" s="176">
        <f t="shared" si="143"/>
        <v>0</v>
      </c>
      <c r="HT21" s="176">
        <f t="shared" si="143"/>
        <v>0</v>
      </c>
      <c r="HU21" s="176">
        <f t="shared" si="143"/>
        <v>0</v>
      </c>
      <c r="HV21" s="176">
        <f t="shared" si="143"/>
        <v>0</v>
      </c>
      <c r="HW21" s="176">
        <f t="shared" si="143"/>
        <v>0</v>
      </c>
      <c r="HX21" s="176">
        <f t="shared" si="143"/>
        <v>0</v>
      </c>
      <c r="HY21" s="176">
        <f t="shared" si="143"/>
        <v>0</v>
      </c>
      <c r="HZ21" s="176">
        <f t="shared" si="143"/>
        <v>0</v>
      </c>
      <c r="IA21" s="176">
        <f t="shared" si="143"/>
        <v>0</v>
      </c>
      <c r="IC21" s="210"/>
    </row>
    <row r="22" spans="1:237" s="144" customFormat="1">
      <c r="A22" s="188" t="s">
        <v>148</v>
      </c>
      <c r="B22" s="226">
        <f t="shared" si="123"/>
        <v>11150.045727745663</v>
      </c>
      <c r="C22" s="329">
        <f t="shared" si="124"/>
        <v>15961.890330780259</v>
      </c>
      <c r="D22" s="226">
        <f t="shared" ref="D22" si="178">SUM(B22:C22)</f>
        <v>27111.93605852592</v>
      </c>
      <c r="E22" s="227">
        <f t="shared" si="125"/>
        <v>0</v>
      </c>
      <c r="F22" s="228">
        <f t="shared" si="126"/>
        <v>0</v>
      </c>
      <c r="G22" s="227">
        <f t="shared" si="127"/>
        <v>0</v>
      </c>
      <c r="H22" s="228">
        <f t="shared" si="128"/>
        <v>0</v>
      </c>
      <c r="I22" s="227">
        <f t="shared" ref="I22:I23" si="179">B22+E22+G22</f>
        <v>11150.045727745663</v>
      </c>
      <c r="J22" s="176">
        <f t="shared" ref="J22:J23" si="180">C22+F22+H22</f>
        <v>15961.890330780259</v>
      </c>
      <c r="K22" s="228">
        <f t="shared" ref="K22:K23" si="181">SUM(I22:J22)</f>
        <v>27111.93605852592</v>
      </c>
      <c r="L22" s="227">
        <f t="shared" si="130"/>
        <v>11150.045727745663</v>
      </c>
      <c r="M22" s="176">
        <f t="shared" si="131"/>
        <v>15961.890330780259</v>
      </c>
      <c r="N22" s="228">
        <f t="shared" ref="N22" si="182">SUM(L22:M22)</f>
        <v>27111.93605852592</v>
      </c>
      <c r="O22" s="176">
        <f t="shared" si="132"/>
        <v>28.353368475117382</v>
      </c>
      <c r="P22" s="176">
        <f t="shared" si="132"/>
        <v>27.007085274614848</v>
      </c>
      <c r="Q22" s="176">
        <f t="shared" si="132"/>
        <v>25.745793623425374</v>
      </c>
      <c r="R22" s="176">
        <f t="shared" si="132"/>
        <v>24.539960572804659</v>
      </c>
      <c r="S22" s="176">
        <f t="shared" si="132"/>
        <v>23.375687550042539</v>
      </c>
      <c r="T22" s="176">
        <f t="shared" si="132"/>
        <v>22.262392078802808</v>
      </c>
      <c r="U22" s="176">
        <f t="shared" si="132"/>
        <v>21.209014838330663</v>
      </c>
      <c r="V22" s="176">
        <f t="shared" si="132"/>
        <v>20.198031438699079</v>
      </c>
      <c r="W22" s="176">
        <f t="shared" si="132"/>
        <v>19.234288432010953</v>
      </c>
      <c r="X22" s="176">
        <f t="shared" si="132"/>
        <v>18.315803016649618</v>
      </c>
      <c r="Y22" s="176">
        <f t="shared" si="7"/>
        <v>17.442647025959513</v>
      </c>
      <c r="Z22" s="176">
        <f t="shared" si="7"/>
        <v>16.611116367414823</v>
      </c>
      <c r="AA22" s="176">
        <f t="shared" si="7"/>
        <v>15.82052125351286</v>
      </c>
      <c r="AB22" s="176">
        <f t="shared" si="7"/>
        <v>15.067553991965948</v>
      </c>
      <c r="AC22" s="176">
        <f t="shared" si="7"/>
        <v>14.350423709989833</v>
      </c>
      <c r="AD22" s="176">
        <f t="shared" si="7"/>
        <v>13.667424770207766</v>
      </c>
      <c r="AE22" s="176">
        <f t="shared" si="7"/>
        <v>13.016932713927599</v>
      </c>
      <c r="AF22" s="176">
        <f t="shared" si="7"/>
        <v>12.397400397495854</v>
      </c>
      <c r="AG22" s="176">
        <f t="shared" si="7"/>
        <v>11.807354312539564</v>
      </c>
      <c r="AH22" s="176">
        <f t="shared" si="7"/>
        <v>11.245391081343692</v>
      </c>
      <c r="AI22" s="176">
        <f t="shared" si="7"/>
        <v>0</v>
      </c>
      <c r="AJ22" s="176">
        <f t="shared" si="7"/>
        <v>0</v>
      </c>
      <c r="AK22" s="176">
        <f t="shared" si="7"/>
        <v>0</v>
      </c>
      <c r="AL22" s="176">
        <f t="shared" si="7"/>
        <v>0</v>
      </c>
      <c r="AM22" s="176">
        <f t="shared" si="7"/>
        <v>0</v>
      </c>
      <c r="AN22" s="176">
        <f t="shared" si="7"/>
        <v>0</v>
      </c>
      <c r="AO22" s="176">
        <f t="shared" si="133"/>
        <v>0</v>
      </c>
      <c r="AP22" s="176">
        <f t="shared" si="133"/>
        <v>0</v>
      </c>
      <c r="AQ22" s="176">
        <f t="shared" si="133"/>
        <v>0</v>
      </c>
      <c r="AR22" s="176">
        <f t="shared" si="133"/>
        <v>0</v>
      </c>
      <c r="AS22" s="176">
        <f t="shared" si="133"/>
        <v>0</v>
      </c>
      <c r="AT22" s="176">
        <f t="shared" si="133"/>
        <v>0</v>
      </c>
      <c r="AU22" s="176">
        <f t="shared" si="133"/>
        <v>0</v>
      </c>
      <c r="AV22" s="176">
        <f t="shared" si="133"/>
        <v>0</v>
      </c>
      <c r="AW22" s="176">
        <f t="shared" si="133"/>
        <v>0</v>
      </c>
      <c r="AX22" s="187"/>
      <c r="AY22" s="176">
        <f t="shared" si="134"/>
        <v>40.589372380944319</v>
      </c>
      <c r="AZ22" s="176">
        <f t="shared" si="134"/>
        <v>38.662095549503199</v>
      </c>
      <c r="BA22" s="176">
        <f t="shared" si="134"/>
        <v>36.856488693441854</v>
      </c>
      <c r="BB22" s="176">
        <f t="shared" si="134"/>
        <v>35.13027380776267</v>
      </c>
      <c r="BC22" s="176">
        <f t="shared" si="134"/>
        <v>33.463554337889043</v>
      </c>
      <c r="BD22" s="176">
        <f t="shared" si="134"/>
        <v>31.869811975607654</v>
      </c>
      <c r="BE22" s="176">
        <f t="shared" si="134"/>
        <v>30.361845784265778</v>
      </c>
      <c r="BF22" s="176">
        <f t="shared" si="134"/>
        <v>28.914568656872206</v>
      </c>
      <c r="BG22" s="176">
        <f t="shared" si="134"/>
        <v>27.534918693506317</v>
      </c>
      <c r="BH22" s="176">
        <f t="shared" si="134"/>
        <v>26.22005740697929</v>
      </c>
      <c r="BI22" s="176">
        <f t="shared" si="10"/>
        <v>24.970087630588331</v>
      </c>
      <c r="BJ22" s="176">
        <f t="shared" si="10"/>
        <v>23.779706756602859</v>
      </c>
      <c r="BK22" s="176">
        <f t="shared" si="10"/>
        <v>22.647927317102276</v>
      </c>
      <c r="BL22" s="176">
        <f t="shared" si="10"/>
        <v>21.570014172623207</v>
      </c>
      <c r="BM22" s="176">
        <f t="shared" si="10"/>
        <v>20.543403592426188</v>
      </c>
      <c r="BN22" s="176">
        <f t="shared" si="10"/>
        <v>19.565653864843259</v>
      </c>
      <c r="BO22" s="176">
        <f t="shared" si="10"/>
        <v>18.634439489860863</v>
      </c>
      <c r="BP22" s="176">
        <f t="shared" si="10"/>
        <v>17.747545648102857</v>
      </c>
      <c r="BQ22" s="176">
        <f t="shared" si="10"/>
        <v>16.902862933058714</v>
      </c>
      <c r="BR22" s="176">
        <f t="shared" si="10"/>
        <v>16.098382334027754</v>
      </c>
      <c r="BS22" s="176">
        <f t="shared" si="10"/>
        <v>0</v>
      </c>
      <c r="BT22" s="176">
        <f t="shared" si="10"/>
        <v>0</v>
      </c>
      <c r="BU22" s="176">
        <f t="shared" si="10"/>
        <v>0</v>
      </c>
      <c r="BV22" s="176">
        <f t="shared" si="10"/>
        <v>0</v>
      </c>
      <c r="BW22" s="176">
        <f t="shared" si="10"/>
        <v>0</v>
      </c>
      <c r="BX22" s="176">
        <f t="shared" si="10"/>
        <v>0</v>
      </c>
      <c r="BY22" s="176">
        <f t="shared" si="135"/>
        <v>0</v>
      </c>
      <c r="BZ22" s="176">
        <f t="shared" si="135"/>
        <v>0</v>
      </c>
      <c r="CA22" s="176">
        <f t="shared" si="135"/>
        <v>0</v>
      </c>
      <c r="CB22" s="176">
        <f t="shared" si="135"/>
        <v>0</v>
      </c>
      <c r="CC22" s="176">
        <f t="shared" si="135"/>
        <v>0</v>
      </c>
      <c r="CD22" s="176">
        <f t="shared" si="135"/>
        <v>0</v>
      </c>
      <c r="CE22" s="176">
        <f t="shared" si="135"/>
        <v>0</v>
      </c>
      <c r="CF22" s="176">
        <f t="shared" si="135"/>
        <v>0</v>
      </c>
      <c r="CG22" s="176">
        <f t="shared" si="135"/>
        <v>0</v>
      </c>
      <c r="CI22" s="176">
        <v>0</v>
      </c>
      <c r="CJ22" s="176">
        <f t="shared" si="136"/>
        <v>27.007085274614848</v>
      </c>
      <c r="CK22" s="176">
        <f t="shared" si="136"/>
        <v>25.745793623425374</v>
      </c>
      <c r="CL22" s="176">
        <f t="shared" si="136"/>
        <v>24.539960572804659</v>
      </c>
      <c r="CM22" s="176">
        <f t="shared" si="136"/>
        <v>23.375687550042539</v>
      </c>
      <c r="CN22" s="176">
        <f t="shared" si="136"/>
        <v>22.262392078802808</v>
      </c>
      <c r="CO22" s="176">
        <f t="shared" si="136"/>
        <v>21.209014838330663</v>
      </c>
      <c r="CP22" s="176">
        <f t="shared" si="136"/>
        <v>20.198031438699079</v>
      </c>
      <c r="CQ22" s="176">
        <f t="shared" si="136"/>
        <v>19.234288432010953</v>
      </c>
      <c r="CR22" s="176">
        <f t="shared" si="136"/>
        <v>18.315803016649618</v>
      </c>
      <c r="CS22" s="176">
        <f t="shared" si="136"/>
        <v>17.442647025959513</v>
      </c>
      <c r="CT22" s="176">
        <f t="shared" si="13"/>
        <v>16.611116367414823</v>
      </c>
      <c r="CU22" s="176">
        <f t="shared" si="13"/>
        <v>15.82052125351286</v>
      </c>
      <c r="CV22" s="176">
        <f t="shared" si="13"/>
        <v>15.067553991965948</v>
      </c>
      <c r="CW22" s="176">
        <f t="shared" si="13"/>
        <v>14.350423709989833</v>
      </c>
      <c r="CX22" s="176">
        <f t="shared" si="13"/>
        <v>13.667424770207766</v>
      </c>
      <c r="CY22" s="176">
        <f t="shared" si="13"/>
        <v>13.016932713927599</v>
      </c>
      <c r="CZ22" s="176">
        <f t="shared" si="13"/>
        <v>12.397400397495854</v>
      </c>
      <c r="DA22" s="176">
        <f t="shared" si="13"/>
        <v>11.807354312539564</v>
      </c>
      <c r="DB22" s="176">
        <f t="shared" si="13"/>
        <v>11.245391081343692</v>
      </c>
      <c r="DC22" s="176">
        <f t="shared" si="13"/>
        <v>10.710174119028798</v>
      </c>
      <c r="DD22" s="176">
        <f t="shared" si="13"/>
        <v>0</v>
      </c>
      <c r="DE22" s="176">
        <f t="shared" si="13"/>
        <v>0</v>
      </c>
      <c r="DF22" s="176">
        <f t="shared" si="13"/>
        <v>0</v>
      </c>
      <c r="DG22" s="176">
        <f t="shared" si="13"/>
        <v>0</v>
      </c>
      <c r="DH22" s="176">
        <f t="shared" si="13"/>
        <v>0</v>
      </c>
      <c r="DI22" s="176">
        <f t="shared" si="13"/>
        <v>0</v>
      </c>
      <c r="DJ22" s="176">
        <f t="shared" si="137"/>
        <v>0</v>
      </c>
      <c r="DK22" s="176">
        <f t="shared" si="137"/>
        <v>0</v>
      </c>
      <c r="DL22" s="176">
        <f t="shared" si="137"/>
        <v>0</v>
      </c>
      <c r="DM22" s="176">
        <f t="shared" si="137"/>
        <v>0</v>
      </c>
      <c r="DN22" s="176">
        <f t="shared" si="137"/>
        <v>0</v>
      </c>
      <c r="DO22" s="176">
        <f t="shared" si="137"/>
        <v>0</v>
      </c>
      <c r="DP22" s="176">
        <f t="shared" si="137"/>
        <v>0</v>
      </c>
      <c r="DQ22" s="176">
        <f t="shared" si="137"/>
        <v>0</v>
      </c>
      <c r="DR22" s="176">
        <f t="shared" si="137"/>
        <v>0</v>
      </c>
      <c r="DS22" s="187"/>
      <c r="DT22" s="176">
        <v>0</v>
      </c>
      <c r="DU22" s="176">
        <f t="shared" si="138"/>
        <v>38.662095549503199</v>
      </c>
      <c r="DV22" s="176">
        <f t="shared" si="138"/>
        <v>36.856488693441854</v>
      </c>
      <c r="DW22" s="176">
        <f t="shared" si="138"/>
        <v>35.13027380776267</v>
      </c>
      <c r="DX22" s="176">
        <f t="shared" si="138"/>
        <v>33.463554337889043</v>
      </c>
      <c r="DY22" s="176">
        <f t="shared" si="138"/>
        <v>31.869811975607654</v>
      </c>
      <c r="DZ22" s="176">
        <f t="shared" si="138"/>
        <v>30.361845784265778</v>
      </c>
      <c r="EA22" s="176">
        <f t="shared" si="138"/>
        <v>28.914568656872206</v>
      </c>
      <c r="EB22" s="176">
        <f t="shared" si="138"/>
        <v>27.534918693506317</v>
      </c>
      <c r="EC22" s="176">
        <f t="shared" si="138"/>
        <v>26.22005740697929</v>
      </c>
      <c r="ED22" s="176">
        <f t="shared" si="138"/>
        <v>24.970087630588331</v>
      </c>
      <c r="EE22" s="176">
        <f t="shared" si="16"/>
        <v>23.779706756602859</v>
      </c>
      <c r="EF22" s="176">
        <f t="shared" si="16"/>
        <v>22.647927317102276</v>
      </c>
      <c r="EG22" s="176">
        <f t="shared" si="16"/>
        <v>21.570014172623207</v>
      </c>
      <c r="EH22" s="176">
        <f t="shared" si="16"/>
        <v>20.543403592426188</v>
      </c>
      <c r="EI22" s="176">
        <f t="shared" si="16"/>
        <v>19.565653864843259</v>
      </c>
      <c r="EJ22" s="176">
        <f t="shared" si="16"/>
        <v>18.634439489860863</v>
      </c>
      <c r="EK22" s="176">
        <f t="shared" si="16"/>
        <v>17.747545648102857</v>
      </c>
      <c r="EL22" s="176">
        <f t="shared" si="16"/>
        <v>16.902862933058714</v>
      </c>
      <c r="EM22" s="176">
        <f t="shared" si="16"/>
        <v>16.098382334027754</v>
      </c>
      <c r="EN22" s="176">
        <f t="shared" si="16"/>
        <v>15.332190457846908</v>
      </c>
      <c r="EO22" s="176">
        <f t="shared" si="16"/>
        <v>0</v>
      </c>
      <c r="EP22" s="176">
        <f t="shared" si="16"/>
        <v>0</v>
      </c>
      <c r="EQ22" s="176">
        <f t="shared" si="16"/>
        <v>0</v>
      </c>
      <c r="ER22" s="176">
        <f t="shared" si="16"/>
        <v>0</v>
      </c>
      <c r="ES22" s="176">
        <f t="shared" si="16"/>
        <v>0</v>
      </c>
      <c r="ET22" s="176">
        <f t="shared" si="16"/>
        <v>0</v>
      </c>
      <c r="EU22" s="176">
        <f t="shared" si="139"/>
        <v>0</v>
      </c>
      <c r="EV22" s="176">
        <f t="shared" si="139"/>
        <v>0</v>
      </c>
      <c r="EW22" s="176">
        <f t="shared" si="139"/>
        <v>0</v>
      </c>
      <c r="EX22" s="176">
        <f t="shared" si="139"/>
        <v>0</v>
      </c>
      <c r="EY22" s="176">
        <f t="shared" si="139"/>
        <v>0</v>
      </c>
      <c r="EZ22" s="176">
        <f t="shared" si="139"/>
        <v>0</v>
      </c>
      <c r="FA22" s="176">
        <f t="shared" si="139"/>
        <v>0</v>
      </c>
      <c r="FB22" s="176">
        <f t="shared" si="139"/>
        <v>0</v>
      </c>
      <c r="FC22" s="176">
        <f t="shared" si="139"/>
        <v>0</v>
      </c>
      <c r="FE22" s="176">
        <v>0</v>
      </c>
      <c r="FF22" s="176">
        <v>0</v>
      </c>
      <c r="FG22" s="176">
        <f t="shared" si="140"/>
        <v>25.745793623425374</v>
      </c>
      <c r="FH22" s="176">
        <f t="shared" si="140"/>
        <v>24.539960572804659</v>
      </c>
      <c r="FI22" s="176">
        <f t="shared" si="140"/>
        <v>23.375687550042539</v>
      </c>
      <c r="FJ22" s="176">
        <f t="shared" si="140"/>
        <v>22.262392078802808</v>
      </c>
      <c r="FK22" s="176">
        <f t="shared" si="140"/>
        <v>21.209014838330663</v>
      </c>
      <c r="FL22" s="176">
        <f t="shared" si="140"/>
        <v>20.198031438699079</v>
      </c>
      <c r="FM22" s="176">
        <f t="shared" si="140"/>
        <v>19.234288432010953</v>
      </c>
      <c r="FN22" s="176">
        <f t="shared" si="140"/>
        <v>18.315803016649618</v>
      </c>
      <c r="FO22" s="176">
        <f t="shared" si="140"/>
        <v>17.442647025959513</v>
      </c>
      <c r="FP22" s="176">
        <f t="shared" si="140"/>
        <v>16.611116367414823</v>
      </c>
      <c r="FQ22" s="176">
        <f t="shared" si="19"/>
        <v>15.82052125351286</v>
      </c>
      <c r="FR22" s="176">
        <f t="shared" si="19"/>
        <v>15.067553991965948</v>
      </c>
      <c r="FS22" s="176">
        <f t="shared" si="19"/>
        <v>14.350423709989833</v>
      </c>
      <c r="FT22" s="176">
        <f t="shared" si="19"/>
        <v>13.667424770207766</v>
      </c>
      <c r="FU22" s="176">
        <f t="shared" si="19"/>
        <v>13.016932713927599</v>
      </c>
      <c r="FV22" s="176">
        <f t="shared" si="19"/>
        <v>12.397400397495854</v>
      </c>
      <c r="FW22" s="176">
        <f t="shared" si="19"/>
        <v>11.807354312539564</v>
      </c>
      <c r="FX22" s="176">
        <f t="shared" si="19"/>
        <v>11.245391081343692</v>
      </c>
      <c r="FY22" s="176">
        <f t="shared" si="19"/>
        <v>10.710174119028798</v>
      </c>
      <c r="FZ22" s="176">
        <f t="shared" si="19"/>
        <v>10.200430454590114</v>
      </c>
      <c r="GA22" s="176">
        <f t="shared" si="19"/>
        <v>0</v>
      </c>
      <c r="GB22" s="176">
        <f t="shared" si="19"/>
        <v>0</v>
      </c>
      <c r="GC22" s="176">
        <f t="shared" si="19"/>
        <v>0</v>
      </c>
      <c r="GD22" s="176">
        <f t="shared" si="19"/>
        <v>0</v>
      </c>
      <c r="GE22" s="176">
        <f t="shared" si="19"/>
        <v>0</v>
      </c>
      <c r="GF22" s="176">
        <f t="shared" si="19"/>
        <v>0</v>
      </c>
      <c r="GG22" s="176">
        <f t="shared" si="141"/>
        <v>0</v>
      </c>
      <c r="GH22" s="176">
        <f t="shared" si="141"/>
        <v>0</v>
      </c>
      <c r="GI22" s="176">
        <f t="shared" si="141"/>
        <v>0</v>
      </c>
      <c r="GJ22" s="176">
        <f t="shared" si="141"/>
        <v>0</v>
      </c>
      <c r="GK22" s="176">
        <f t="shared" si="141"/>
        <v>0</v>
      </c>
      <c r="GL22" s="176">
        <f t="shared" si="141"/>
        <v>0</v>
      </c>
      <c r="GM22" s="176">
        <f t="shared" si="141"/>
        <v>0</v>
      </c>
      <c r="GN22" s="176">
        <f t="shared" si="141"/>
        <v>0</v>
      </c>
      <c r="GO22" s="176">
        <f t="shared" si="141"/>
        <v>0</v>
      </c>
      <c r="GP22" s="187"/>
      <c r="GQ22" s="176">
        <v>0</v>
      </c>
      <c r="GR22" s="176">
        <v>0</v>
      </c>
      <c r="GS22" s="176">
        <f t="shared" si="142"/>
        <v>36.856488693441854</v>
      </c>
      <c r="GT22" s="176">
        <f t="shared" si="142"/>
        <v>35.13027380776267</v>
      </c>
      <c r="GU22" s="176">
        <f t="shared" si="142"/>
        <v>33.463554337889043</v>
      </c>
      <c r="GV22" s="176">
        <f t="shared" si="142"/>
        <v>31.869811975607654</v>
      </c>
      <c r="GW22" s="176">
        <f t="shared" si="142"/>
        <v>30.361845784265778</v>
      </c>
      <c r="GX22" s="176">
        <f t="shared" si="142"/>
        <v>28.914568656872206</v>
      </c>
      <c r="GY22" s="176">
        <f t="shared" si="142"/>
        <v>27.534918693506317</v>
      </c>
      <c r="GZ22" s="176">
        <f t="shared" si="142"/>
        <v>26.22005740697929</v>
      </c>
      <c r="HA22" s="176">
        <f t="shared" si="142"/>
        <v>24.970087630588331</v>
      </c>
      <c r="HB22" s="176">
        <f t="shared" si="142"/>
        <v>23.779706756602859</v>
      </c>
      <c r="HC22" s="176">
        <f t="shared" si="22"/>
        <v>22.647927317102276</v>
      </c>
      <c r="HD22" s="176">
        <f t="shared" si="22"/>
        <v>21.570014172623207</v>
      </c>
      <c r="HE22" s="176">
        <f t="shared" si="22"/>
        <v>20.543403592426188</v>
      </c>
      <c r="HF22" s="176">
        <f t="shared" si="22"/>
        <v>19.565653864843259</v>
      </c>
      <c r="HG22" s="176">
        <f t="shared" si="22"/>
        <v>18.634439489860863</v>
      </c>
      <c r="HH22" s="176">
        <f t="shared" si="22"/>
        <v>17.747545648102857</v>
      </c>
      <c r="HI22" s="176">
        <f t="shared" si="22"/>
        <v>16.902862933058714</v>
      </c>
      <c r="HJ22" s="176">
        <f t="shared" si="22"/>
        <v>16.098382334027754</v>
      </c>
      <c r="HK22" s="176">
        <f t="shared" si="22"/>
        <v>15.332190457846908</v>
      </c>
      <c r="HL22" s="176">
        <f t="shared" si="22"/>
        <v>14.602464978037112</v>
      </c>
      <c r="HM22" s="176">
        <f t="shared" si="22"/>
        <v>0</v>
      </c>
      <c r="HN22" s="176">
        <f t="shared" si="22"/>
        <v>0</v>
      </c>
      <c r="HO22" s="176">
        <f t="shared" si="22"/>
        <v>0</v>
      </c>
      <c r="HP22" s="176">
        <f t="shared" si="22"/>
        <v>0</v>
      </c>
      <c r="HQ22" s="176">
        <f t="shared" si="22"/>
        <v>0</v>
      </c>
      <c r="HR22" s="176">
        <f t="shared" si="22"/>
        <v>0</v>
      </c>
      <c r="HS22" s="176">
        <f t="shared" si="143"/>
        <v>0</v>
      </c>
      <c r="HT22" s="176">
        <f t="shared" si="143"/>
        <v>0</v>
      </c>
      <c r="HU22" s="176">
        <f t="shared" si="143"/>
        <v>0</v>
      </c>
      <c r="HV22" s="176">
        <f t="shared" si="143"/>
        <v>0</v>
      </c>
      <c r="HW22" s="176">
        <f t="shared" si="143"/>
        <v>0</v>
      </c>
      <c r="HX22" s="176">
        <f t="shared" si="143"/>
        <v>0</v>
      </c>
      <c r="HY22" s="176">
        <f t="shared" si="143"/>
        <v>0</v>
      </c>
      <c r="HZ22" s="176">
        <f t="shared" si="143"/>
        <v>0</v>
      </c>
      <c r="IA22" s="176">
        <f t="shared" si="143"/>
        <v>0</v>
      </c>
      <c r="IC22" s="210"/>
    </row>
    <row r="23" spans="1:237">
      <c r="A23" s="192" t="s">
        <v>226</v>
      </c>
      <c r="B23" s="226">
        <f t="shared" ref="B23" si="183">SUM(O23:AW23)*VLOOKUP($A23,input,12,FALSE)</f>
        <v>0</v>
      </c>
      <c r="C23" s="329">
        <f t="shared" ref="C23" si="184">SUM(AY23:CG23)*VLOOKUP($A23,input,12,FALSE)</f>
        <v>8546.7043977136</v>
      </c>
      <c r="D23" s="226">
        <f t="shared" ref="D23" si="185">SUM(B23:C23)</f>
        <v>8546.7043977136</v>
      </c>
      <c r="E23" s="227">
        <f t="shared" si="125"/>
        <v>0</v>
      </c>
      <c r="F23" s="228">
        <f t="shared" ref="F23" si="186">IF(Years&gt;1,SUM(DT23:FC23)*VLOOKUP($A23,input,26,FALSE),0)</f>
        <v>0</v>
      </c>
      <c r="G23" s="227">
        <f t="shared" ref="G23" si="187">IF(Years&gt;2,SUM(FE23:GO23)*VLOOKUP($A23,input,40,FALSE),0)</f>
        <v>0</v>
      </c>
      <c r="H23" s="228">
        <f t="shared" ref="H23" si="188">IF(Years&gt;2,SUM(GQ23:IA23)*VLOOKUP($A23,input,40,FALSE),0)</f>
        <v>0</v>
      </c>
      <c r="I23" s="227">
        <f t="shared" si="179"/>
        <v>0</v>
      </c>
      <c r="J23" s="176">
        <f t="shared" si="180"/>
        <v>8546.7043977136</v>
      </c>
      <c r="K23" s="228">
        <f t="shared" si="181"/>
        <v>8546.7043977136</v>
      </c>
      <c r="L23" s="227">
        <f t="shared" si="130"/>
        <v>0</v>
      </c>
      <c r="M23" s="176">
        <f t="shared" si="131"/>
        <v>6837.3635181708805</v>
      </c>
      <c r="N23" s="228">
        <f t="shared" ref="N23" si="189">SUM(L23:M23)</f>
        <v>6837.3635181708805</v>
      </c>
      <c r="O23" s="176">
        <f t="shared" si="132"/>
        <v>0</v>
      </c>
      <c r="P23" s="176">
        <f t="shared" si="132"/>
        <v>0</v>
      </c>
      <c r="Q23" s="176">
        <f t="shared" si="132"/>
        <v>0</v>
      </c>
      <c r="R23" s="176">
        <f t="shared" si="132"/>
        <v>0</v>
      </c>
      <c r="S23" s="176">
        <f t="shared" si="132"/>
        <v>0</v>
      </c>
      <c r="T23" s="176">
        <f t="shared" si="132"/>
        <v>0</v>
      </c>
      <c r="U23" s="176">
        <f t="shared" si="132"/>
        <v>0</v>
      </c>
      <c r="V23" s="176">
        <f t="shared" si="132"/>
        <v>0</v>
      </c>
      <c r="W23" s="176">
        <f t="shared" si="132"/>
        <v>0</v>
      </c>
      <c r="X23" s="176">
        <f t="shared" si="132"/>
        <v>0</v>
      </c>
      <c r="Y23" s="176">
        <f t="shared" si="7"/>
        <v>0</v>
      </c>
      <c r="Z23" s="176">
        <f t="shared" si="7"/>
        <v>0</v>
      </c>
      <c r="AA23" s="176">
        <f t="shared" si="7"/>
        <v>0</v>
      </c>
      <c r="AB23" s="176">
        <f t="shared" si="7"/>
        <v>0</v>
      </c>
      <c r="AC23" s="176">
        <f t="shared" si="7"/>
        <v>0</v>
      </c>
      <c r="AD23" s="176">
        <f t="shared" si="7"/>
        <v>0</v>
      </c>
      <c r="AE23" s="176">
        <f t="shared" si="7"/>
        <v>0</v>
      </c>
      <c r="AF23" s="176">
        <f t="shared" si="7"/>
        <v>0</v>
      </c>
      <c r="AG23" s="176">
        <f t="shared" si="7"/>
        <v>0</v>
      </c>
      <c r="AH23" s="176">
        <f t="shared" si="7"/>
        <v>0</v>
      </c>
      <c r="AI23" s="176">
        <f t="shared" si="7"/>
        <v>0</v>
      </c>
      <c r="AJ23" s="176">
        <f t="shared" si="7"/>
        <v>0</v>
      </c>
      <c r="AK23" s="176">
        <f t="shared" si="7"/>
        <v>0</v>
      </c>
      <c r="AL23" s="176">
        <f t="shared" si="7"/>
        <v>0</v>
      </c>
      <c r="AM23" s="176">
        <f t="shared" si="7"/>
        <v>0</v>
      </c>
      <c r="AN23" s="176">
        <f t="shared" si="7"/>
        <v>0</v>
      </c>
      <c r="AO23" s="176">
        <f t="shared" si="133"/>
        <v>0</v>
      </c>
      <c r="AP23" s="176">
        <f t="shared" si="133"/>
        <v>0</v>
      </c>
      <c r="AQ23" s="176">
        <f t="shared" si="133"/>
        <v>0</v>
      </c>
      <c r="AR23" s="176">
        <f t="shared" si="133"/>
        <v>0</v>
      </c>
      <c r="AS23" s="176">
        <f t="shared" si="133"/>
        <v>0</v>
      </c>
      <c r="AT23" s="176">
        <f t="shared" si="133"/>
        <v>0</v>
      </c>
      <c r="AU23" s="176">
        <f t="shared" si="133"/>
        <v>0</v>
      </c>
      <c r="AV23" s="176">
        <f t="shared" si="133"/>
        <v>0</v>
      </c>
      <c r="AW23" s="176">
        <f t="shared" si="133"/>
        <v>0</v>
      </c>
      <c r="AY23" s="176">
        <f t="shared" si="134"/>
        <v>0.21140298115075171</v>
      </c>
      <c r="AZ23" s="176">
        <f t="shared" si="134"/>
        <v>0.20136508098699585</v>
      </c>
      <c r="BA23" s="176">
        <f t="shared" si="134"/>
        <v>0.19196087861167632</v>
      </c>
      <c r="BB23" s="176">
        <f t="shared" si="134"/>
        <v>0.18297017608209729</v>
      </c>
      <c r="BC23" s="176">
        <f t="shared" si="134"/>
        <v>0.17428934550983879</v>
      </c>
      <c r="BD23" s="176">
        <f t="shared" si="134"/>
        <v>0.16598860403962321</v>
      </c>
      <c r="BE23" s="176">
        <f t="shared" si="134"/>
        <v>0.1581346134597176</v>
      </c>
      <c r="BF23" s="176">
        <f t="shared" si="134"/>
        <v>0.15059671175454276</v>
      </c>
      <c r="BG23" s="176">
        <f t="shared" si="134"/>
        <v>0.14341103486201209</v>
      </c>
      <c r="BH23" s="176">
        <f t="shared" si="134"/>
        <v>0.13656279899468382</v>
      </c>
      <c r="BI23" s="176">
        <f t="shared" si="10"/>
        <v>0.13005253974264758</v>
      </c>
      <c r="BJ23" s="176">
        <f t="shared" si="10"/>
        <v>0.12385263935730657</v>
      </c>
      <c r="BK23" s="176">
        <f t="shared" si="10"/>
        <v>0.11795795477657436</v>
      </c>
      <c r="BL23" s="176">
        <f t="shared" si="10"/>
        <v>0.11234382381574587</v>
      </c>
      <c r="BM23" s="176">
        <f t="shared" si="10"/>
        <v>0.10699689371055307</v>
      </c>
      <c r="BN23" s="176">
        <f t="shared" si="10"/>
        <v>0.1019044472127253</v>
      </c>
      <c r="BO23" s="176">
        <f t="shared" si="10"/>
        <v>9.705437234302533E-2</v>
      </c>
      <c r="BP23" s="176">
        <f t="shared" si="10"/>
        <v>9.2435133583869053E-2</v>
      </c>
      <c r="BQ23" s="176">
        <f t="shared" si="10"/>
        <v>8.8035744443014152E-2</v>
      </c>
      <c r="BR23" s="176">
        <f t="shared" si="10"/>
        <v>8.3845741323061232E-2</v>
      </c>
      <c r="BS23" s="176">
        <f t="shared" si="10"/>
        <v>7.9855158634619311E-2</v>
      </c>
      <c r="BT23" s="176">
        <f t="shared" si="10"/>
        <v>7.6054505093943306E-2</v>
      </c>
      <c r="BU23" s="176">
        <f t="shared" si="10"/>
        <v>7.243474114867024E-2</v>
      </c>
      <c r="BV23" s="176">
        <f t="shared" si="10"/>
        <v>6.8987257477962291E-2</v>
      </c>
      <c r="BW23" s="176">
        <f t="shared" si="10"/>
        <v>6.5703854515921548E-2</v>
      </c>
      <c r="BX23" s="176">
        <f t="shared" si="10"/>
        <v>6.2576722949574143E-2</v>
      </c>
      <c r="BY23" s="176">
        <f t="shared" si="135"/>
        <v>5.9598425145040178E-2</v>
      </c>
      <c r="BZ23" s="176">
        <f t="shared" si="135"/>
        <v>5.6761877457712544E-2</v>
      </c>
      <c r="CA23" s="176">
        <f t="shared" si="135"/>
        <v>5.4060333384371412E-2</v>
      </c>
      <c r="CB23" s="176">
        <f t="shared" si="135"/>
        <v>5.1487367517162402E-2</v>
      </c>
      <c r="CC23" s="176">
        <f t="shared" si="135"/>
        <v>0</v>
      </c>
      <c r="CD23" s="176">
        <f t="shared" si="135"/>
        <v>0</v>
      </c>
      <c r="CE23" s="176">
        <f t="shared" si="135"/>
        <v>0</v>
      </c>
      <c r="CF23" s="176">
        <f t="shared" si="135"/>
        <v>0</v>
      </c>
      <c r="CG23" s="176">
        <f t="shared" si="135"/>
        <v>0</v>
      </c>
      <c r="CI23" s="176">
        <v>0</v>
      </c>
      <c r="CJ23" s="176">
        <f t="shared" si="136"/>
        <v>0</v>
      </c>
      <c r="CK23" s="176">
        <f t="shared" si="136"/>
        <v>0</v>
      </c>
      <c r="CL23" s="176">
        <f t="shared" si="136"/>
        <v>0</v>
      </c>
      <c r="CM23" s="176">
        <f t="shared" si="136"/>
        <v>0</v>
      </c>
      <c r="CN23" s="176">
        <f t="shared" si="136"/>
        <v>0</v>
      </c>
      <c r="CO23" s="176">
        <f t="shared" si="136"/>
        <v>0</v>
      </c>
      <c r="CP23" s="176">
        <f t="shared" si="136"/>
        <v>0</v>
      </c>
      <c r="CQ23" s="176">
        <f t="shared" si="136"/>
        <v>0</v>
      </c>
      <c r="CR23" s="176">
        <f t="shared" si="136"/>
        <v>0</v>
      </c>
      <c r="CS23" s="176">
        <f t="shared" si="136"/>
        <v>0</v>
      </c>
      <c r="CT23" s="176">
        <f t="shared" si="13"/>
        <v>0</v>
      </c>
      <c r="CU23" s="176">
        <f t="shared" si="13"/>
        <v>0</v>
      </c>
      <c r="CV23" s="176">
        <f t="shared" si="13"/>
        <v>0</v>
      </c>
      <c r="CW23" s="176">
        <f t="shared" si="13"/>
        <v>0</v>
      </c>
      <c r="CX23" s="176">
        <f t="shared" si="13"/>
        <v>0</v>
      </c>
      <c r="CY23" s="176">
        <f t="shared" si="13"/>
        <v>0</v>
      </c>
      <c r="CZ23" s="176">
        <f t="shared" si="13"/>
        <v>0</v>
      </c>
      <c r="DA23" s="176">
        <f t="shared" si="13"/>
        <v>0</v>
      </c>
      <c r="DB23" s="176">
        <f t="shared" si="13"/>
        <v>0</v>
      </c>
      <c r="DC23" s="176">
        <f t="shared" si="13"/>
        <v>0</v>
      </c>
      <c r="DD23" s="176">
        <f t="shared" si="13"/>
        <v>0</v>
      </c>
      <c r="DE23" s="176">
        <f t="shared" si="13"/>
        <v>0</v>
      </c>
      <c r="DF23" s="176">
        <f t="shared" si="13"/>
        <v>0</v>
      </c>
      <c r="DG23" s="176">
        <f t="shared" si="13"/>
        <v>0</v>
      </c>
      <c r="DH23" s="176">
        <f t="shared" si="13"/>
        <v>0</v>
      </c>
      <c r="DI23" s="176">
        <f t="shared" si="13"/>
        <v>0</v>
      </c>
      <c r="DJ23" s="176">
        <f t="shared" si="137"/>
        <v>0</v>
      </c>
      <c r="DK23" s="176">
        <f t="shared" si="137"/>
        <v>0</v>
      </c>
      <c r="DL23" s="176">
        <f t="shared" si="137"/>
        <v>0</v>
      </c>
      <c r="DM23" s="176">
        <f t="shared" si="137"/>
        <v>0</v>
      </c>
      <c r="DN23" s="176">
        <f t="shared" si="137"/>
        <v>0</v>
      </c>
      <c r="DO23" s="176">
        <f t="shared" si="137"/>
        <v>0</v>
      </c>
      <c r="DP23" s="176">
        <f t="shared" si="137"/>
        <v>0</v>
      </c>
      <c r="DQ23" s="176">
        <f t="shared" si="137"/>
        <v>0</v>
      </c>
      <c r="DR23" s="176">
        <f t="shared" si="137"/>
        <v>0</v>
      </c>
      <c r="DT23" s="176">
        <v>0</v>
      </c>
      <c r="DU23" s="176">
        <f t="shared" si="138"/>
        <v>0.20136508098699585</v>
      </c>
      <c r="DV23" s="176">
        <f t="shared" si="138"/>
        <v>0.19196087861167632</v>
      </c>
      <c r="DW23" s="176">
        <f t="shared" si="138"/>
        <v>0.18297017608209729</v>
      </c>
      <c r="DX23" s="176">
        <f t="shared" si="138"/>
        <v>0.17428934550983879</v>
      </c>
      <c r="DY23" s="176">
        <f t="shared" si="138"/>
        <v>0.16598860403962321</v>
      </c>
      <c r="DZ23" s="176">
        <f t="shared" si="138"/>
        <v>0.1581346134597176</v>
      </c>
      <c r="EA23" s="176">
        <f t="shared" si="138"/>
        <v>0.15059671175454276</v>
      </c>
      <c r="EB23" s="176">
        <f t="shared" si="138"/>
        <v>0.14341103486201209</v>
      </c>
      <c r="EC23" s="176">
        <f t="shared" si="138"/>
        <v>0.13656279899468382</v>
      </c>
      <c r="ED23" s="176">
        <f t="shared" si="138"/>
        <v>0.13005253974264758</v>
      </c>
      <c r="EE23" s="176">
        <f t="shared" si="16"/>
        <v>0.12385263935730657</v>
      </c>
      <c r="EF23" s="176">
        <f t="shared" si="16"/>
        <v>0.11795795477657436</v>
      </c>
      <c r="EG23" s="176">
        <f t="shared" si="16"/>
        <v>0.11234382381574587</v>
      </c>
      <c r="EH23" s="176">
        <f t="shared" si="16"/>
        <v>0.10699689371055307</v>
      </c>
      <c r="EI23" s="176">
        <f t="shared" si="16"/>
        <v>0.1019044472127253</v>
      </c>
      <c r="EJ23" s="176">
        <f t="shared" si="16"/>
        <v>9.705437234302533E-2</v>
      </c>
      <c r="EK23" s="176">
        <f t="shared" si="16"/>
        <v>9.2435133583869053E-2</v>
      </c>
      <c r="EL23" s="176">
        <f t="shared" si="16"/>
        <v>8.8035744443014152E-2</v>
      </c>
      <c r="EM23" s="176">
        <f t="shared" si="16"/>
        <v>8.3845741323061232E-2</v>
      </c>
      <c r="EN23" s="176">
        <f t="shared" si="16"/>
        <v>7.9855158634619311E-2</v>
      </c>
      <c r="EO23" s="176">
        <f t="shared" si="16"/>
        <v>7.6054505093943306E-2</v>
      </c>
      <c r="EP23" s="176">
        <f t="shared" si="16"/>
        <v>7.243474114867024E-2</v>
      </c>
      <c r="EQ23" s="176">
        <f t="shared" si="16"/>
        <v>6.8987257477962291E-2</v>
      </c>
      <c r="ER23" s="176">
        <f t="shared" si="16"/>
        <v>6.5703854515921548E-2</v>
      </c>
      <c r="ES23" s="176">
        <f t="shared" si="16"/>
        <v>6.2576722949574143E-2</v>
      </c>
      <c r="ET23" s="176">
        <f t="shared" si="16"/>
        <v>5.9598425145040178E-2</v>
      </c>
      <c r="EU23" s="176">
        <f t="shared" si="139"/>
        <v>5.6761877457712544E-2</v>
      </c>
      <c r="EV23" s="176">
        <f t="shared" si="139"/>
        <v>5.4060333384371412E-2</v>
      </c>
      <c r="EW23" s="176">
        <f t="shared" si="139"/>
        <v>5.1487367517162402E-2</v>
      </c>
      <c r="EX23" s="176">
        <f t="shared" si="139"/>
        <v>4.9036860261274823E-2</v>
      </c>
      <c r="EY23" s="176">
        <f t="shared" si="139"/>
        <v>0</v>
      </c>
      <c r="EZ23" s="176">
        <f t="shared" si="139"/>
        <v>0</v>
      </c>
      <c r="FA23" s="176">
        <f t="shared" si="139"/>
        <v>0</v>
      </c>
      <c r="FB23" s="176">
        <f t="shared" si="139"/>
        <v>0</v>
      </c>
      <c r="FC23" s="176">
        <f t="shared" si="139"/>
        <v>0</v>
      </c>
      <c r="FE23" s="176">
        <v>0</v>
      </c>
      <c r="FF23" s="176">
        <v>0</v>
      </c>
      <c r="FG23" s="176">
        <f t="shared" si="140"/>
        <v>0</v>
      </c>
      <c r="FH23" s="176">
        <f t="shared" si="140"/>
        <v>0</v>
      </c>
      <c r="FI23" s="176">
        <f t="shared" si="140"/>
        <v>0</v>
      </c>
      <c r="FJ23" s="176">
        <f t="shared" si="140"/>
        <v>0</v>
      </c>
      <c r="FK23" s="176">
        <f t="shared" si="140"/>
        <v>0</v>
      </c>
      <c r="FL23" s="176">
        <f t="shared" si="140"/>
        <v>0</v>
      </c>
      <c r="FM23" s="176">
        <f t="shared" si="140"/>
        <v>0</v>
      </c>
      <c r="FN23" s="176">
        <f t="shared" si="140"/>
        <v>0</v>
      </c>
      <c r="FO23" s="176">
        <f t="shared" si="140"/>
        <v>0</v>
      </c>
      <c r="FP23" s="176">
        <f t="shared" si="140"/>
        <v>0</v>
      </c>
      <c r="FQ23" s="176">
        <f t="shared" si="19"/>
        <v>0</v>
      </c>
      <c r="FR23" s="176">
        <f t="shared" si="19"/>
        <v>0</v>
      </c>
      <c r="FS23" s="176">
        <f t="shared" si="19"/>
        <v>0</v>
      </c>
      <c r="FT23" s="176">
        <f t="shared" si="19"/>
        <v>0</v>
      </c>
      <c r="FU23" s="176">
        <f t="shared" si="19"/>
        <v>0</v>
      </c>
      <c r="FV23" s="176">
        <f t="shared" si="19"/>
        <v>0</v>
      </c>
      <c r="FW23" s="176">
        <f t="shared" si="19"/>
        <v>0</v>
      </c>
      <c r="FX23" s="176">
        <f t="shared" si="19"/>
        <v>0</v>
      </c>
      <c r="FY23" s="176">
        <f t="shared" si="19"/>
        <v>0</v>
      </c>
      <c r="FZ23" s="176">
        <f t="shared" si="19"/>
        <v>0</v>
      </c>
      <c r="GA23" s="176">
        <f t="shared" si="19"/>
        <v>0</v>
      </c>
      <c r="GB23" s="176">
        <f t="shared" si="19"/>
        <v>0</v>
      </c>
      <c r="GC23" s="176">
        <f t="shared" si="19"/>
        <v>0</v>
      </c>
      <c r="GD23" s="176">
        <f t="shared" si="19"/>
        <v>0</v>
      </c>
      <c r="GE23" s="176">
        <f t="shared" si="19"/>
        <v>0</v>
      </c>
      <c r="GF23" s="176">
        <f t="shared" si="19"/>
        <v>0</v>
      </c>
      <c r="GG23" s="176">
        <f t="shared" si="141"/>
        <v>0</v>
      </c>
      <c r="GH23" s="176">
        <f t="shared" si="141"/>
        <v>0</v>
      </c>
      <c r="GI23" s="176">
        <f t="shared" si="141"/>
        <v>0</v>
      </c>
      <c r="GJ23" s="176">
        <f t="shared" si="141"/>
        <v>0</v>
      </c>
      <c r="GK23" s="176">
        <f t="shared" si="141"/>
        <v>0</v>
      </c>
      <c r="GL23" s="176">
        <f t="shared" si="141"/>
        <v>0</v>
      </c>
      <c r="GM23" s="176">
        <f t="shared" si="141"/>
        <v>0</v>
      </c>
      <c r="GN23" s="176">
        <f t="shared" si="141"/>
        <v>0</v>
      </c>
      <c r="GO23" s="176">
        <f t="shared" si="141"/>
        <v>0</v>
      </c>
      <c r="GP23" s="187"/>
      <c r="GQ23" s="176">
        <v>0</v>
      </c>
      <c r="GR23" s="176">
        <v>0</v>
      </c>
      <c r="GS23" s="176">
        <f t="shared" si="142"/>
        <v>0.19196087861167632</v>
      </c>
      <c r="GT23" s="176">
        <f t="shared" si="142"/>
        <v>0.18297017608209729</v>
      </c>
      <c r="GU23" s="176">
        <f t="shared" si="142"/>
        <v>0.17428934550983879</v>
      </c>
      <c r="GV23" s="176">
        <f t="shared" si="142"/>
        <v>0.16598860403962321</v>
      </c>
      <c r="GW23" s="176">
        <f t="shared" si="142"/>
        <v>0.1581346134597176</v>
      </c>
      <c r="GX23" s="176">
        <f t="shared" si="142"/>
        <v>0.15059671175454276</v>
      </c>
      <c r="GY23" s="176">
        <f t="shared" si="142"/>
        <v>0.14341103486201209</v>
      </c>
      <c r="GZ23" s="176">
        <f t="shared" si="142"/>
        <v>0.13656279899468382</v>
      </c>
      <c r="HA23" s="176">
        <f t="shared" si="142"/>
        <v>0.13005253974264758</v>
      </c>
      <c r="HB23" s="176">
        <f t="shared" si="142"/>
        <v>0.12385263935730657</v>
      </c>
      <c r="HC23" s="176">
        <f t="shared" si="22"/>
        <v>0.11795795477657436</v>
      </c>
      <c r="HD23" s="176">
        <f t="shared" si="22"/>
        <v>0.11234382381574587</v>
      </c>
      <c r="HE23" s="176">
        <f t="shared" si="22"/>
        <v>0.10699689371055307</v>
      </c>
      <c r="HF23" s="176">
        <f t="shared" si="22"/>
        <v>0.1019044472127253</v>
      </c>
      <c r="HG23" s="176">
        <f t="shared" si="22"/>
        <v>9.705437234302533E-2</v>
      </c>
      <c r="HH23" s="176">
        <f t="shared" si="22"/>
        <v>9.2435133583869053E-2</v>
      </c>
      <c r="HI23" s="176">
        <f t="shared" si="22"/>
        <v>8.8035744443014152E-2</v>
      </c>
      <c r="HJ23" s="176">
        <f t="shared" si="22"/>
        <v>8.3845741323061232E-2</v>
      </c>
      <c r="HK23" s="176">
        <f t="shared" si="22"/>
        <v>7.9855158634619311E-2</v>
      </c>
      <c r="HL23" s="176">
        <f t="shared" si="22"/>
        <v>7.6054505093943306E-2</v>
      </c>
      <c r="HM23" s="176">
        <f t="shared" si="22"/>
        <v>7.243474114867024E-2</v>
      </c>
      <c r="HN23" s="176">
        <f t="shared" si="22"/>
        <v>6.8987257477962291E-2</v>
      </c>
      <c r="HO23" s="176">
        <f t="shared" si="22"/>
        <v>6.5703854515921548E-2</v>
      </c>
      <c r="HP23" s="176">
        <f t="shared" si="22"/>
        <v>6.2576722949574143E-2</v>
      </c>
      <c r="HQ23" s="176">
        <f t="shared" si="22"/>
        <v>5.9598425145040178E-2</v>
      </c>
      <c r="HR23" s="176">
        <f t="shared" si="22"/>
        <v>5.6761877457712544E-2</v>
      </c>
      <c r="HS23" s="176">
        <f t="shared" si="143"/>
        <v>5.4060333384371412E-2</v>
      </c>
      <c r="HT23" s="176">
        <f t="shared" si="143"/>
        <v>5.1487367517162402E-2</v>
      </c>
      <c r="HU23" s="176">
        <f t="shared" si="143"/>
        <v>4.9036860261274823E-2</v>
      </c>
      <c r="HV23" s="176">
        <f t="shared" si="143"/>
        <v>4.6702983279971674E-2</v>
      </c>
      <c r="HW23" s="176">
        <f t="shared" si="143"/>
        <v>0</v>
      </c>
      <c r="HX23" s="176">
        <f t="shared" si="143"/>
        <v>0</v>
      </c>
      <c r="HY23" s="176">
        <f t="shared" si="143"/>
        <v>0</v>
      </c>
      <c r="HZ23" s="176">
        <f t="shared" si="143"/>
        <v>0</v>
      </c>
      <c r="IA23" s="176">
        <f t="shared" si="143"/>
        <v>0</v>
      </c>
    </row>
    <row r="24" spans="1:237">
      <c r="A24" s="192" t="s">
        <v>227</v>
      </c>
      <c r="B24" s="226">
        <f t="shared" ref="B24" si="190">SUM(O24:AW24)*VLOOKUP($A24,input,12,FALSE)</f>
        <v>0</v>
      </c>
      <c r="C24" s="329">
        <f t="shared" ref="C24" si="191">SUM(AY24:CG24)*VLOOKUP($A24,input,12,FALSE)</f>
        <v>4937.0480024309709</v>
      </c>
      <c r="D24" s="226">
        <f t="shared" ref="D24" si="192">SUM(B24:C24)</f>
        <v>4937.0480024309709</v>
      </c>
      <c r="E24" s="227">
        <f t="shared" ref="E24" si="193">IF(Years&gt;1,SUM(CI24:DR24)*VLOOKUP($A24,input,26,FALSE),0)</f>
        <v>0</v>
      </c>
      <c r="F24" s="228">
        <f t="shared" ref="F24" si="194">IF(Years&gt;1,SUM(DT24:FC24)*VLOOKUP($A24,input,26,FALSE),0)</f>
        <v>0</v>
      </c>
      <c r="G24" s="227">
        <f t="shared" ref="G24" si="195">IF(Years&gt;2,SUM(FE24:GO24)*VLOOKUP($A24,input,40,FALSE),0)</f>
        <v>0</v>
      </c>
      <c r="H24" s="228">
        <f t="shared" ref="H24" si="196">IF(Years&gt;2,SUM(GQ24:IA24)*VLOOKUP($A24,input,40,FALSE),0)</f>
        <v>0</v>
      </c>
      <c r="I24" s="227">
        <f t="shared" ref="I24" si="197">B24+E24+G24</f>
        <v>0</v>
      </c>
      <c r="J24" s="176">
        <f t="shared" ref="J24" si="198">C24+F24+H24</f>
        <v>4937.0480024309709</v>
      </c>
      <c r="K24" s="228">
        <f t="shared" ref="K24" si="199">SUM(I24:J24)</f>
        <v>4937.0480024309709</v>
      </c>
      <c r="L24" s="227">
        <f t="shared" ref="L24" si="200">(B24*VLOOKUP($A24,input,16,FALSE))+(E24*VLOOKUP($A24,input,30,FALSE))+(G24*VLOOKUP($A24,input,44,FALSE))</f>
        <v>0</v>
      </c>
      <c r="M24" s="176">
        <f t="shared" ref="M24" si="201">(C24*(VLOOKUP($A24,input,16,FALSE))+(F24*VLOOKUP($A24,input,30,FALSE))+(H24*VLOOKUP($A24,input,44,FALSE)))</f>
        <v>3949.6384019447769</v>
      </c>
      <c r="N24" s="228">
        <f t="shared" ref="N24" si="202">SUM(L24:M24)</f>
        <v>3949.6384019447769</v>
      </c>
      <c r="O24" s="176">
        <f t="shared" si="132"/>
        <v>0</v>
      </c>
      <c r="P24" s="176">
        <f t="shared" si="132"/>
        <v>0</v>
      </c>
      <c r="Q24" s="176">
        <f t="shared" si="132"/>
        <v>0</v>
      </c>
      <c r="R24" s="176">
        <f t="shared" si="132"/>
        <v>0</v>
      </c>
      <c r="S24" s="176">
        <f t="shared" si="132"/>
        <v>0</v>
      </c>
      <c r="T24" s="176">
        <f t="shared" si="132"/>
        <v>0</v>
      </c>
      <c r="U24" s="176">
        <f t="shared" si="132"/>
        <v>0</v>
      </c>
      <c r="V24" s="176">
        <f t="shared" si="132"/>
        <v>0</v>
      </c>
      <c r="W24" s="176">
        <f t="shared" si="132"/>
        <v>0</v>
      </c>
      <c r="X24" s="176">
        <f t="shared" si="132"/>
        <v>0</v>
      </c>
      <c r="Y24" s="176">
        <f t="shared" si="7"/>
        <v>0</v>
      </c>
      <c r="Z24" s="176">
        <f t="shared" si="7"/>
        <v>0</v>
      </c>
      <c r="AA24" s="176">
        <f t="shared" si="7"/>
        <v>0</v>
      </c>
      <c r="AB24" s="176">
        <f t="shared" si="7"/>
        <v>0</v>
      </c>
      <c r="AC24" s="176">
        <f t="shared" si="7"/>
        <v>0</v>
      </c>
      <c r="AD24" s="176">
        <f t="shared" si="7"/>
        <v>0</v>
      </c>
      <c r="AE24" s="176">
        <f t="shared" si="7"/>
        <v>0</v>
      </c>
      <c r="AF24" s="176">
        <f t="shared" si="7"/>
        <v>0</v>
      </c>
      <c r="AG24" s="176">
        <f t="shared" si="7"/>
        <v>0</v>
      </c>
      <c r="AH24" s="176">
        <f t="shared" si="7"/>
        <v>0</v>
      </c>
      <c r="AI24" s="176">
        <f t="shared" si="7"/>
        <v>0</v>
      </c>
      <c r="AJ24" s="176">
        <f t="shared" si="7"/>
        <v>0</v>
      </c>
      <c r="AK24" s="176">
        <f t="shared" si="7"/>
        <v>0</v>
      </c>
      <c r="AL24" s="176">
        <f t="shared" si="7"/>
        <v>0</v>
      </c>
      <c r="AM24" s="176">
        <f t="shared" si="7"/>
        <v>0</v>
      </c>
      <c r="AN24" s="176">
        <f t="shared" si="7"/>
        <v>0</v>
      </c>
      <c r="AO24" s="176">
        <f t="shared" si="133"/>
        <v>0</v>
      </c>
      <c r="AP24" s="176">
        <f t="shared" si="133"/>
        <v>0</v>
      </c>
      <c r="AQ24" s="176">
        <f t="shared" si="133"/>
        <v>0</v>
      </c>
      <c r="AR24" s="176">
        <f t="shared" si="133"/>
        <v>0</v>
      </c>
      <c r="AS24" s="176">
        <f t="shared" si="133"/>
        <v>0</v>
      </c>
      <c r="AT24" s="176">
        <f t="shared" si="133"/>
        <v>0</v>
      </c>
      <c r="AU24" s="176">
        <f t="shared" si="133"/>
        <v>0</v>
      </c>
      <c r="AV24" s="176">
        <f t="shared" si="133"/>
        <v>0</v>
      </c>
      <c r="AW24" s="176">
        <f t="shared" si="133"/>
        <v>0</v>
      </c>
      <c r="AY24" s="176">
        <f t="shared" si="134"/>
        <v>0.50882510635594713</v>
      </c>
      <c r="AZ24" s="176">
        <f t="shared" si="134"/>
        <v>0.48466491906525205</v>
      </c>
      <c r="BA24" s="176">
        <f t="shared" si="134"/>
        <v>0.46202997679637953</v>
      </c>
      <c r="BB24" s="176">
        <f t="shared" si="134"/>
        <v>0.44039028588035833</v>
      </c>
      <c r="BC24" s="176">
        <f t="shared" si="134"/>
        <v>0.41949642470988785</v>
      </c>
      <c r="BD24" s="176">
        <f t="shared" si="134"/>
        <v>0.39951739868847236</v>
      </c>
      <c r="BE24" s="176">
        <f t="shared" si="134"/>
        <v>0.38061365584442375</v>
      </c>
      <c r="BF24" s="176">
        <f t="shared" si="134"/>
        <v>0.36247070622300287</v>
      </c>
      <c r="BG24" s="176">
        <f t="shared" si="134"/>
        <v>0.34517552528856699</v>
      </c>
      <c r="BH24" s="176">
        <f t="shared" si="134"/>
        <v>0.32869252999410109</v>
      </c>
      <c r="BI24" s="176">
        <f t="shared" si="10"/>
        <v>0.31302300944954481</v>
      </c>
      <c r="BJ24" s="176">
        <f t="shared" si="10"/>
        <v>0.29810049059103444</v>
      </c>
      <c r="BK24" s="176">
        <f t="shared" si="10"/>
        <v>0.2839125946001686</v>
      </c>
      <c r="BL24" s="176">
        <f t="shared" si="10"/>
        <v>0.27039996214962281</v>
      </c>
      <c r="BM24" s="176">
        <f t="shared" si="10"/>
        <v>0.25753045451712425</v>
      </c>
      <c r="BN24" s="176">
        <f t="shared" si="10"/>
        <v>0.24527346260166299</v>
      </c>
      <c r="BO24" s="176">
        <f t="shared" si="10"/>
        <v>0.23359983412217819</v>
      </c>
      <c r="BP24" s="176">
        <f t="shared" si="10"/>
        <v>0.22248180428117445</v>
      </c>
      <c r="BQ24" s="176">
        <f t="shared" si="10"/>
        <v>0.21189292972835816</v>
      </c>
      <c r="BR24" s="176">
        <f t="shared" si="10"/>
        <v>0.20180802566723013</v>
      </c>
      <c r="BS24" s="176">
        <f t="shared" si="10"/>
        <v>0.19220310595504925</v>
      </c>
      <c r="BT24" s="176">
        <f t="shared" si="10"/>
        <v>0.18305532605369804</v>
      </c>
      <c r="BU24" s="176">
        <f t="shared" si="10"/>
        <v>0.17434292869576495</v>
      </c>
      <c r="BV24" s="176">
        <f t="shared" si="10"/>
        <v>0.1660451921366127</v>
      </c>
      <c r="BW24" s="176">
        <f t="shared" si="10"/>
        <v>0.158142380869356</v>
      </c>
      <c r="BX24" s="176">
        <f t="shared" si="10"/>
        <v>0.15061569868552674</v>
      </c>
      <c r="BY24" s="176">
        <f t="shared" si="135"/>
        <v>0.14344724396978634</v>
      </c>
      <c r="BZ24" s="176">
        <f t="shared" si="135"/>
        <v>0.13661996712235638</v>
      </c>
      <c r="CA24" s="176">
        <f t="shared" si="135"/>
        <v>0.13011763000790083</v>
      </c>
      <c r="CB24" s="176">
        <f t="shared" si="135"/>
        <v>0.12392476733441157</v>
      </c>
      <c r="CC24" s="176">
        <f t="shared" si="135"/>
        <v>0</v>
      </c>
      <c r="CD24" s="176">
        <f t="shared" si="135"/>
        <v>0</v>
      </c>
      <c r="CE24" s="176">
        <f t="shared" si="135"/>
        <v>0</v>
      </c>
      <c r="CF24" s="176">
        <f t="shared" si="135"/>
        <v>0</v>
      </c>
      <c r="CG24" s="176">
        <f t="shared" si="135"/>
        <v>0</v>
      </c>
      <c r="CI24" s="176">
        <v>0</v>
      </c>
      <c r="CJ24" s="176">
        <f t="shared" si="136"/>
        <v>0</v>
      </c>
      <c r="CK24" s="176">
        <f t="shared" si="136"/>
        <v>0</v>
      </c>
      <c r="CL24" s="176">
        <f t="shared" si="136"/>
        <v>0</v>
      </c>
      <c r="CM24" s="176">
        <f t="shared" si="136"/>
        <v>0</v>
      </c>
      <c r="CN24" s="176">
        <f t="shared" si="136"/>
        <v>0</v>
      </c>
      <c r="CO24" s="176">
        <f t="shared" si="136"/>
        <v>0</v>
      </c>
      <c r="CP24" s="176">
        <f t="shared" si="136"/>
        <v>0</v>
      </c>
      <c r="CQ24" s="176">
        <f t="shared" si="136"/>
        <v>0</v>
      </c>
      <c r="CR24" s="176">
        <f t="shared" si="136"/>
        <v>0</v>
      </c>
      <c r="CS24" s="176">
        <f t="shared" si="136"/>
        <v>0</v>
      </c>
      <c r="CT24" s="176">
        <f t="shared" si="13"/>
        <v>0</v>
      </c>
      <c r="CU24" s="176">
        <f t="shared" si="13"/>
        <v>0</v>
      </c>
      <c r="CV24" s="176">
        <f t="shared" si="13"/>
        <v>0</v>
      </c>
      <c r="CW24" s="176">
        <f t="shared" si="13"/>
        <v>0</v>
      </c>
      <c r="CX24" s="176">
        <f t="shared" si="13"/>
        <v>0</v>
      </c>
      <c r="CY24" s="176">
        <f t="shared" si="13"/>
        <v>0</v>
      </c>
      <c r="CZ24" s="176">
        <f t="shared" si="13"/>
        <v>0</v>
      </c>
      <c r="DA24" s="176">
        <f t="shared" si="13"/>
        <v>0</v>
      </c>
      <c r="DB24" s="176">
        <f t="shared" si="13"/>
        <v>0</v>
      </c>
      <c r="DC24" s="176">
        <f t="shared" si="13"/>
        <v>0</v>
      </c>
      <c r="DD24" s="176">
        <f t="shared" si="13"/>
        <v>0</v>
      </c>
      <c r="DE24" s="176">
        <f t="shared" si="13"/>
        <v>0</v>
      </c>
      <c r="DF24" s="176">
        <f t="shared" si="13"/>
        <v>0</v>
      </c>
      <c r="DG24" s="176">
        <f t="shared" si="13"/>
        <v>0</v>
      </c>
      <c r="DH24" s="176">
        <f t="shared" si="13"/>
        <v>0</v>
      </c>
      <c r="DI24" s="176">
        <f t="shared" si="13"/>
        <v>0</v>
      </c>
      <c r="DJ24" s="176">
        <f t="shared" si="137"/>
        <v>0</v>
      </c>
      <c r="DK24" s="176">
        <f t="shared" si="137"/>
        <v>0</v>
      </c>
      <c r="DL24" s="176">
        <f t="shared" si="137"/>
        <v>0</v>
      </c>
      <c r="DM24" s="176">
        <f t="shared" si="137"/>
        <v>0</v>
      </c>
      <c r="DN24" s="176">
        <f t="shared" si="137"/>
        <v>0</v>
      </c>
      <c r="DO24" s="176">
        <f t="shared" si="137"/>
        <v>0</v>
      </c>
      <c r="DP24" s="176">
        <f t="shared" si="137"/>
        <v>0</v>
      </c>
      <c r="DQ24" s="176">
        <f t="shared" si="137"/>
        <v>0</v>
      </c>
      <c r="DR24" s="176">
        <f t="shared" si="137"/>
        <v>0</v>
      </c>
      <c r="DT24" s="176">
        <v>0</v>
      </c>
      <c r="DU24" s="176">
        <f t="shared" si="138"/>
        <v>0.48466491906525205</v>
      </c>
      <c r="DV24" s="176">
        <f t="shared" si="138"/>
        <v>0.46202997679637953</v>
      </c>
      <c r="DW24" s="176">
        <f t="shared" si="138"/>
        <v>0.44039028588035833</v>
      </c>
      <c r="DX24" s="176">
        <f t="shared" si="138"/>
        <v>0.41949642470988785</v>
      </c>
      <c r="DY24" s="176">
        <f t="shared" si="138"/>
        <v>0.39951739868847236</v>
      </c>
      <c r="DZ24" s="176">
        <f t="shared" si="138"/>
        <v>0.38061365584442375</v>
      </c>
      <c r="EA24" s="176">
        <f t="shared" si="138"/>
        <v>0.36247070622300287</v>
      </c>
      <c r="EB24" s="176">
        <f t="shared" si="138"/>
        <v>0.34517552528856699</v>
      </c>
      <c r="EC24" s="176">
        <f t="shared" si="138"/>
        <v>0.32869252999410109</v>
      </c>
      <c r="ED24" s="176">
        <f t="shared" si="138"/>
        <v>0.31302300944954481</v>
      </c>
      <c r="EE24" s="176">
        <f t="shared" si="16"/>
        <v>0.29810049059103444</v>
      </c>
      <c r="EF24" s="176">
        <f t="shared" si="16"/>
        <v>0.2839125946001686</v>
      </c>
      <c r="EG24" s="176">
        <f t="shared" si="16"/>
        <v>0.27039996214962281</v>
      </c>
      <c r="EH24" s="176">
        <f t="shared" si="16"/>
        <v>0.25753045451712425</v>
      </c>
      <c r="EI24" s="176">
        <f t="shared" si="16"/>
        <v>0.24527346260166299</v>
      </c>
      <c r="EJ24" s="176">
        <f t="shared" si="16"/>
        <v>0.23359983412217819</v>
      </c>
      <c r="EK24" s="176">
        <f t="shared" si="16"/>
        <v>0.22248180428117445</v>
      </c>
      <c r="EL24" s="176">
        <f t="shared" si="16"/>
        <v>0.21189292972835816</v>
      </c>
      <c r="EM24" s="176">
        <f t="shared" si="16"/>
        <v>0.20180802566723013</v>
      </c>
      <c r="EN24" s="176">
        <f t="shared" si="16"/>
        <v>0.19220310595504925</v>
      </c>
      <c r="EO24" s="176">
        <f t="shared" si="16"/>
        <v>0.18305532605369804</v>
      </c>
      <c r="EP24" s="176">
        <f t="shared" si="16"/>
        <v>0.17434292869576495</v>
      </c>
      <c r="EQ24" s="176">
        <f t="shared" si="16"/>
        <v>0.1660451921366127</v>
      </c>
      <c r="ER24" s="176">
        <f t="shared" si="16"/>
        <v>0.158142380869356</v>
      </c>
      <c r="ES24" s="176">
        <f t="shared" si="16"/>
        <v>0.15061569868552674</v>
      </c>
      <c r="ET24" s="176">
        <f t="shared" si="16"/>
        <v>0.14344724396978634</v>
      </c>
      <c r="EU24" s="176">
        <f t="shared" si="139"/>
        <v>0.13661996712235638</v>
      </c>
      <c r="EV24" s="176">
        <f t="shared" si="139"/>
        <v>0.13011763000790083</v>
      </c>
      <c r="EW24" s="176">
        <f t="shared" si="139"/>
        <v>0.12392476733441157</v>
      </c>
      <c r="EX24" s="176">
        <f t="shared" si="139"/>
        <v>0.11802664987024077</v>
      </c>
      <c r="EY24" s="176">
        <f t="shared" si="139"/>
        <v>0</v>
      </c>
      <c r="EZ24" s="176">
        <f t="shared" si="139"/>
        <v>0</v>
      </c>
      <c r="FA24" s="176">
        <f t="shared" si="139"/>
        <v>0</v>
      </c>
      <c r="FB24" s="176">
        <f t="shared" si="139"/>
        <v>0</v>
      </c>
      <c r="FC24" s="176">
        <f t="shared" si="139"/>
        <v>0</v>
      </c>
      <c r="FE24" s="176">
        <v>0</v>
      </c>
      <c r="FF24" s="176">
        <v>0</v>
      </c>
      <c r="FG24" s="176">
        <f t="shared" si="140"/>
        <v>0</v>
      </c>
      <c r="FH24" s="176">
        <f t="shared" si="140"/>
        <v>0</v>
      </c>
      <c r="FI24" s="176">
        <f t="shared" si="140"/>
        <v>0</v>
      </c>
      <c r="FJ24" s="176">
        <f t="shared" si="140"/>
        <v>0</v>
      </c>
      <c r="FK24" s="176">
        <f t="shared" si="140"/>
        <v>0</v>
      </c>
      <c r="FL24" s="176">
        <f t="shared" si="140"/>
        <v>0</v>
      </c>
      <c r="FM24" s="176">
        <f t="shared" si="140"/>
        <v>0</v>
      </c>
      <c r="FN24" s="176">
        <f t="shared" si="140"/>
        <v>0</v>
      </c>
      <c r="FO24" s="176">
        <f t="shared" si="140"/>
        <v>0</v>
      </c>
      <c r="FP24" s="176">
        <f t="shared" si="140"/>
        <v>0</v>
      </c>
      <c r="FQ24" s="176">
        <f t="shared" si="19"/>
        <v>0</v>
      </c>
      <c r="FR24" s="176">
        <f t="shared" si="19"/>
        <v>0</v>
      </c>
      <c r="FS24" s="176">
        <f t="shared" si="19"/>
        <v>0</v>
      </c>
      <c r="FT24" s="176">
        <f t="shared" si="19"/>
        <v>0</v>
      </c>
      <c r="FU24" s="176">
        <f t="shared" si="19"/>
        <v>0</v>
      </c>
      <c r="FV24" s="176">
        <f t="shared" si="19"/>
        <v>0</v>
      </c>
      <c r="FW24" s="176">
        <f t="shared" si="19"/>
        <v>0</v>
      </c>
      <c r="FX24" s="176">
        <f t="shared" si="19"/>
        <v>0</v>
      </c>
      <c r="FY24" s="176">
        <f t="shared" si="19"/>
        <v>0</v>
      </c>
      <c r="FZ24" s="176">
        <f t="shared" si="19"/>
        <v>0</v>
      </c>
      <c r="GA24" s="176">
        <f t="shared" si="19"/>
        <v>0</v>
      </c>
      <c r="GB24" s="176">
        <f t="shared" si="19"/>
        <v>0</v>
      </c>
      <c r="GC24" s="176">
        <f t="shared" si="19"/>
        <v>0</v>
      </c>
      <c r="GD24" s="176">
        <f t="shared" si="19"/>
        <v>0</v>
      </c>
      <c r="GE24" s="176">
        <f t="shared" si="19"/>
        <v>0</v>
      </c>
      <c r="GF24" s="176">
        <f t="shared" si="19"/>
        <v>0</v>
      </c>
      <c r="GG24" s="176">
        <f t="shared" si="141"/>
        <v>0</v>
      </c>
      <c r="GH24" s="176">
        <f t="shared" si="141"/>
        <v>0</v>
      </c>
      <c r="GI24" s="176">
        <f t="shared" si="141"/>
        <v>0</v>
      </c>
      <c r="GJ24" s="176">
        <f t="shared" si="141"/>
        <v>0</v>
      </c>
      <c r="GK24" s="176">
        <f t="shared" si="141"/>
        <v>0</v>
      </c>
      <c r="GL24" s="176">
        <f t="shared" si="141"/>
        <v>0</v>
      </c>
      <c r="GM24" s="176">
        <f t="shared" si="141"/>
        <v>0</v>
      </c>
      <c r="GN24" s="176">
        <f t="shared" si="141"/>
        <v>0</v>
      </c>
      <c r="GO24" s="176">
        <f t="shared" si="141"/>
        <v>0</v>
      </c>
      <c r="GP24" s="187"/>
      <c r="GQ24" s="176">
        <v>0</v>
      </c>
      <c r="GR24" s="176">
        <v>0</v>
      </c>
      <c r="GS24" s="176">
        <f t="shared" si="142"/>
        <v>0.46202997679637953</v>
      </c>
      <c r="GT24" s="176">
        <f t="shared" si="142"/>
        <v>0.44039028588035833</v>
      </c>
      <c r="GU24" s="176">
        <f t="shared" si="142"/>
        <v>0.41949642470988785</v>
      </c>
      <c r="GV24" s="176">
        <f t="shared" si="142"/>
        <v>0.39951739868847236</v>
      </c>
      <c r="GW24" s="176">
        <f t="shared" si="142"/>
        <v>0.38061365584442375</v>
      </c>
      <c r="GX24" s="176">
        <f t="shared" si="142"/>
        <v>0.36247070622300287</v>
      </c>
      <c r="GY24" s="176">
        <f t="shared" si="142"/>
        <v>0.34517552528856699</v>
      </c>
      <c r="GZ24" s="176">
        <f t="shared" si="142"/>
        <v>0.32869252999410109</v>
      </c>
      <c r="HA24" s="176">
        <f t="shared" si="142"/>
        <v>0.31302300944954481</v>
      </c>
      <c r="HB24" s="176">
        <f t="shared" si="142"/>
        <v>0.29810049059103444</v>
      </c>
      <c r="HC24" s="176">
        <f t="shared" si="22"/>
        <v>0.2839125946001686</v>
      </c>
      <c r="HD24" s="176">
        <f t="shared" si="22"/>
        <v>0.27039996214962281</v>
      </c>
      <c r="HE24" s="176">
        <f t="shared" si="22"/>
        <v>0.25753045451712425</v>
      </c>
      <c r="HF24" s="176">
        <f t="shared" si="22"/>
        <v>0.24527346260166299</v>
      </c>
      <c r="HG24" s="176">
        <f t="shared" si="22"/>
        <v>0.23359983412217819</v>
      </c>
      <c r="HH24" s="176">
        <f t="shared" si="22"/>
        <v>0.22248180428117445</v>
      </c>
      <c r="HI24" s="176">
        <f t="shared" si="22"/>
        <v>0.21189292972835816</v>
      </c>
      <c r="HJ24" s="176">
        <f t="shared" si="22"/>
        <v>0.20180802566723013</v>
      </c>
      <c r="HK24" s="176">
        <f t="shared" si="22"/>
        <v>0.19220310595504925</v>
      </c>
      <c r="HL24" s="176">
        <f t="shared" si="22"/>
        <v>0.18305532605369804</v>
      </c>
      <c r="HM24" s="176">
        <f t="shared" si="22"/>
        <v>0.17434292869576495</v>
      </c>
      <c r="HN24" s="176">
        <f t="shared" si="22"/>
        <v>0.1660451921366127</v>
      </c>
      <c r="HO24" s="176">
        <f t="shared" si="22"/>
        <v>0.158142380869356</v>
      </c>
      <c r="HP24" s="176">
        <f t="shared" si="22"/>
        <v>0.15061569868552674</v>
      </c>
      <c r="HQ24" s="176">
        <f t="shared" si="22"/>
        <v>0.14344724396978634</v>
      </c>
      <c r="HR24" s="176">
        <f t="shared" si="22"/>
        <v>0.13661996712235638</v>
      </c>
      <c r="HS24" s="176">
        <f t="shared" si="143"/>
        <v>0.13011763000790083</v>
      </c>
      <c r="HT24" s="176">
        <f t="shared" si="143"/>
        <v>0.12392476733441157</v>
      </c>
      <c r="HU24" s="176">
        <f t="shared" si="143"/>
        <v>0.11802664987024077</v>
      </c>
      <c r="HV24" s="176">
        <f t="shared" si="143"/>
        <v>0.11240924941179389</v>
      </c>
      <c r="HW24" s="176">
        <f t="shared" si="143"/>
        <v>0</v>
      </c>
      <c r="HX24" s="176">
        <f t="shared" si="143"/>
        <v>0</v>
      </c>
      <c r="HY24" s="176">
        <f t="shared" si="143"/>
        <v>0</v>
      </c>
      <c r="HZ24" s="176">
        <f t="shared" si="143"/>
        <v>0</v>
      </c>
      <c r="IA24" s="176">
        <f t="shared" si="143"/>
        <v>0</v>
      </c>
    </row>
    <row r="25" spans="1:237">
      <c r="A25" s="192" t="s">
        <v>248</v>
      </c>
      <c r="B25" s="226">
        <f t="shared" ref="B25" si="203">SUM(O25:AW25)*VLOOKUP($A25,input,12,FALSE)</f>
        <v>0</v>
      </c>
      <c r="C25" s="329">
        <f t="shared" ref="C25" si="204">SUM(AY25:CG25)*VLOOKUP($A25,input,12,FALSE)</f>
        <v>1856.6978519170925</v>
      </c>
      <c r="D25" s="226">
        <f t="shared" ref="D25" si="205">SUM(B25:C25)</f>
        <v>1856.6978519170925</v>
      </c>
      <c r="E25" s="227">
        <f t="shared" ref="E25" si="206">IF(Years&gt;1,SUM(CI25:DR25)*VLOOKUP($A25,input,26,FALSE),0)</f>
        <v>0</v>
      </c>
      <c r="F25" s="228">
        <f t="shared" ref="F25" si="207">IF(Years&gt;1,SUM(DT25:FC25)*VLOOKUP($A25,input,26,FALSE),0)</f>
        <v>0</v>
      </c>
      <c r="G25" s="227">
        <f t="shared" ref="G25" si="208">IF(Years&gt;2,SUM(FE25:GO25)*VLOOKUP($A25,input,40,FALSE),0)</f>
        <v>0</v>
      </c>
      <c r="H25" s="228">
        <f t="shared" ref="H25" si="209">IF(Years&gt;2,SUM(GQ25:IA25)*VLOOKUP($A25,input,40,FALSE),0)</f>
        <v>0</v>
      </c>
      <c r="I25" s="227">
        <f t="shared" ref="I25" si="210">B25+E25+G25</f>
        <v>0</v>
      </c>
      <c r="J25" s="176">
        <f t="shared" ref="J25" si="211">C25+F25+H25</f>
        <v>1856.6978519170925</v>
      </c>
      <c r="K25" s="228">
        <f t="shared" ref="K25" si="212">SUM(I25:J25)</f>
        <v>1856.6978519170925</v>
      </c>
      <c r="L25" s="227">
        <f t="shared" ref="L25" si="213">(B25*VLOOKUP($A25,input,16,FALSE))+(E25*VLOOKUP($A25,input,30,FALSE))+(G25*VLOOKUP($A25,input,44,FALSE))</f>
        <v>0</v>
      </c>
      <c r="M25" s="176">
        <f t="shared" ref="M25" si="214">(C25*(VLOOKUP($A25,input,16,FALSE))+(F25*VLOOKUP($A25,input,30,FALSE))+(H25*VLOOKUP($A25,input,44,FALSE)))</f>
        <v>1485.358281533674</v>
      </c>
      <c r="N25" s="228">
        <f t="shared" ref="N25" si="215">SUM(L25:M25)</f>
        <v>1485.358281533674</v>
      </c>
      <c r="O25" s="176">
        <f t="shared" si="132"/>
        <v>0</v>
      </c>
      <c r="P25" s="176">
        <f t="shared" si="132"/>
        <v>0</v>
      </c>
      <c r="Q25" s="176">
        <f t="shared" si="132"/>
        <v>0</v>
      </c>
      <c r="R25" s="176">
        <f t="shared" si="132"/>
        <v>0</v>
      </c>
      <c r="S25" s="176">
        <f t="shared" si="132"/>
        <v>0</v>
      </c>
      <c r="T25" s="176">
        <f t="shared" si="132"/>
        <v>0</v>
      </c>
      <c r="U25" s="176">
        <f t="shared" si="132"/>
        <v>0</v>
      </c>
      <c r="V25" s="176">
        <f t="shared" si="132"/>
        <v>0</v>
      </c>
      <c r="W25" s="176">
        <f t="shared" si="132"/>
        <v>0</v>
      </c>
      <c r="X25" s="176">
        <f t="shared" si="132"/>
        <v>0</v>
      </c>
      <c r="Y25" s="176">
        <f t="shared" si="7"/>
        <v>0</v>
      </c>
      <c r="Z25" s="176">
        <f t="shared" si="7"/>
        <v>0</v>
      </c>
      <c r="AA25" s="176">
        <f t="shared" si="7"/>
        <v>0</v>
      </c>
      <c r="AB25" s="176">
        <f t="shared" si="7"/>
        <v>0</v>
      </c>
      <c r="AC25" s="176">
        <f t="shared" si="7"/>
        <v>0</v>
      </c>
      <c r="AD25" s="176">
        <f t="shared" si="7"/>
        <v>0</v>
      </c>
      <c r="AE25" s="176">
        <f t="shared" si="7"/>
        <v>0</v>
      </c>
      <c r="AF25" s="176">
        <f t="shared" si="7"/>
        <v>0</v>
      </c>
      <c r="AG25" s="176">
        <f t="shared" si="7"/>
        <v>0</v>
      </c>
      <c r="AH25" s="176">
        <f t="shared" si="7"/>
        <v>0</v>
      </c>
      <c r="AI25" s="176">
        <f t="shared" si="7"/>
        <v>0</v>
      </c>
      <c r="AJ25" s="176">
        <f t="shared" si="7"/>
        <v>0</v>
      </c>
      <c r="AK25" s="176">
        <f t="shared" si="7"/>
        <v>0</v>
      </c>
      <c r="AL25" s="176">
        <f t="shared" si="7"/>
        <v>0</v>
      </c>
      <c r="AM25" s="176">
        <f t="shared" si="7"/>
        <v>0</v>
      </c>
      <c r="AN25" s="176">
        <f t="shared" si="7"/>
        <v>0</v>
      </c>
      <c r="AO25" s="176">
        <f t="shared" si="133"/>
        <v>0</v>
      </c>
      <c r="AP25" s="176">
        <f t="shared" si="133"/>
        <v>0</v>
      </c>
      <c r="AQ25" s="176">
        <f t="shared" si="133"/>
        <v>0</v>
      </c>
      <c r="AR25" s="176">
        <f t="shared" si="133"/>
        <v>0</v>
      </c>
      <c r="AS25" s="176">
        <f t="shared" si="133"/>
        <v>0</v>
      </c>
      <c r="AT25" s="176">
        <f t="shared" si="133"/>
        <v>0</v>
      </c>
      <c r="AU25" s="176">
        <f t="shared" si="133"/>
        <v>0</v>
      </c>
      <c r="AV25" s="176">
        <f t="shared" si="133"/>
        <v>0</v>
      </c>
      <c r="AW25" s="176">
        <f t="shared" si="133"/>
        <v>0</v>
      </c>
      <c r="AY25" s="176">
        <f t="shared" si="134"/>
        <v>0.15308491738502708</v>
      </c>
      <c r="AZ25" s="176">
        <f t="shared" si="134"/>
        <v>0.14581609312851423</v>
      </c>
      <c r="BA25" s="176">
        <f t="shared" si="134"/>
        <v>0.13900615347742079</v>
      </c>
      <c r="BB25" s="176">
        <f t="shared" si="134"/>
        <v>0.13249564474910494</v>
      </c>
      <c r="BC25" s="176">
        <f t="shared" si="134"/>
        <v>0.12620952605884878</v>
      </c>
      <c r="BD25" s="176">
        <f t="shared" si="134"/>
        <v>0.12019864430455474</v>
      </c>
      <c r="BE25" s="176">
        <f t="shared" si="134"/>
        <v>0.11451127181565758</v>
      </c>
      <c r="BF25" s="176">
        <f t="shared" si="134"/>
        <v>0.10905279127053097</v>
      </c>
      <c r="BG25" s="176">
        <f t="shared" si="134"/>
        <v>0.1038493700724915</v>
      </c>
      <c r="BH25" s="176">
        <f t="shared" si="134"/>
        <v>9.8890302720288287E-2</v>
      </c>
      <c r="BI25" s="176">
        <f t="shared" si="10"/>
        <v>9.4175977055020649E-2</v>
      </c>
      <c r="BJ25" s="176">
        <f t="shared" si="10"/>
        <v>8.9686394017359922E-2</v>
      </c>
      <c r="BK25" s="176">
        <f t="shared" si="10"/>
        <v>8.5417829320967642E-2</v>
      </c>
      <c r="BL25" s="176">
        <f t="shared" si="10"/>
        <v>8.1352424142436666E-2</v>
      </c>
      <c r="BM25" s="176">
        <f t="shared" si="10"/>
        <v>7.7480509238676359E-2</v>
      </c>
      <c r="BN25" s="176">
        <f t="shared" si="10"/>
        <v>7.3792875567835564E-2</v>
      </c>
      <c r="BO25" s="176">
        <f t="shared" si="10"/>
        <v>7.0280752386328693E-2</v>
      </c>
      <c r="BP25" s="176">
        <f t="shared" si="10"/>
        <v>6.6935786388318971E-2</v>
      </c>
      <c r="BQ25" s="176">
        <f t="shared" si="10"/>
        <v>6.3750021838044721E-2</v>
      </c>
      <c r="BR25" s="176">
        <f t="shared" si="10"/>
        <v>6.0715881647734005E-2</v>
      </c>
      <c r="BS25" s="176">
        <f t="shared" si="10"/>
        <v>5.782614935610364E-2</v>
      </c>
      <c r="BT25" s="176">
        <f t="shared" si="10"/>
        <v>5.5073951964579641E-2</v>
      </c>
      <c r="BU25" s="176">
        <f t="shared" si="10"/>
        <v>5.2452743590416379E-2</v>
      </c>
      <c r="BV25" s="176">
        <f t="shared" si="10"/>
        <v>4.9956289897834766E-2</v>
      </c>
      <c r="BW25" s="176">
        <f t="shared" si="10"/>
        <v>4.7578653270150088E-2</v>
      </c>
      <c r="BX25" s="176">
        <f t="shared" si="10"/>
        <v>4.5314178687622664E-2</v>
      </c>
      <c r="BY25" s="176">
        <f t="shared" si="135"/>
        <v>4.3157480277442879E-2</v>
      </c>
      <c r="BZ25" s="176">
        <f t="shared" si="135"/>
        <v>4.1103428503860805E-2</v>
      </c>
      <c r="CA25" s="176">
        <f t="shared" si="135"/>
        <v>3.9147137967993094E-2</v>
      </c>
      <c r="CB25" s="176">
        <f t="shared" si="135"/>
        <v>3.7283955788290017E-2</v>
      </c>
      <c r="CC25" s="176">
        <f t="shared" si="135"/>
        <v>0</v>
      </c>
      <c r="CD25" s="176">
        <f t="shared" si="135"/>
        <v>0</v>
      </c>
      <c r="CE25" s="176">
        <f t="shared" si="135"/>
        <v>0</v>
      </c>
      <c r="CF25" s="176">
        <f t="shared" si="135"/>
        <v>0</v>
      </c>
      <c r="CG25" s="176">
        <f t="shared" si="135"/>
        <v>0</v>
      </c>
      <c r="CI25" s="176">
        <v>0</v>
      </c>
      <c r="CJ25" s="176">
        <f t="shared" si="136"/>
        <v>0</v>
      </c>
      <c r="CK25" s="176">
        <f t="shared" si="136"/>
        <v>0</v>
      </c>
      <c r="CL25" s="176">
        <f t="shared" si="136"/>
        <v>0</v>
      </c>
      <c r="CM25" s="176">
        <f t="shared" si="136"/>
        <v>0</v>
      </c>
      <c r="CN25" s="176">
        <f t="shared" si="136"/>
        <v>0</v>
      </c>
      <c r="CO25" s="176">
        <f t="shared" si="136"/>
        <v>0</v>
      </c>
      <c r="CP25" s="176">
        <f t="shared" si="136"/>
        <v>0</v>
      </c>
      <c r="CQ25" s="176">
        <f t="shared" si="136"/>
        <v>0</v>
      </c>
      <c r="CR25" s="176">
        <f t="shared" si="136"/>
        <v>0</v>
      </c>
      <c r="CS25" s="176">
        <f t="shared" si="136"/>
        <v>0</v>
      </c>
      <c r="CT25" s="176">
        <f t="shared" si="13"/>
        <v>0</v>
      </c>
      <c r="CU25" s="176">
        <f t="shared" si="13"/>
        <v>0</v>
      </c>
      <c r="CV25" s="176">
        <f t="shared" si="13"/>
        <v>0</v>
      </c>
      <c r="CW25" s="176">
        <f t="shared" si="13"/>
        <v>0</v>
      </c>
      <c r="CX25" s="176">
        <f t="shared" si="13"/>
        <v>0</v>
      </c>
      <c r="CY25" s="176">
        <f t="shared" si="13"/>
        <v>0</v>
      </c>
      <c r="CZ25" s="176">
        <f t="shared" si="13"/>
        <v>0</v>
      </c>
      <c r="DA25" s="176">
        <f t="shared" si="13"/>
        <v>0</v>
      </c>
      <c r="DB25" s="176">
        <f t="shared" si="13"/>
        <v>0</v>
      </c>
      <c r="DC25" s="176">
        <f t="shared" si="13"/>
        <v>0</v>
      </c>
      <c r="DD25" s="176">
        <f t="shared" si="13"/>
        <v>0</v>
      </c>
      <c r="DE25" s="176">
        <f t="shared" si="13"/>
        <v>0</v>
      </c>
      <c r="DF25" s="176">
        <f t="shared" si="13"/>
        <v>0</v>
      </c>
      <c r="DG25" s="176">
        <f t="shared" si="13"/>
        <v>0</v>
      </c>
      <c r="DH25" s="176">
        <f t="shared" si="13"/>
        <v>0</v>
      </c>
      <c r="DI25" s="176">
        <f t="shared" si="13"/>
        <v>0</v>
      </c>
      <c r="DJ25" s="176">
        <f t="shared" si="137"/>
        <v>0</v>
      </c>
      <c r="DK25" s="176">
        <f t="shared" si="137"/>
        <v>0</v>
      </c>
      <c r="DL25" s="176">
        <f t="shared" si="137"/>
        <v>0</v>
      </c>
      <c r="DM25" s="176">
        <f t="shared" si="137"/>
        <v>0</v>
      </c>
      <c r="DN25" s="176">
        <f t="shared" si="137"/>
        <v>0</v>
      </c>
      <c r="DO25" s="176">
        <f t="shared" si="137"/>
        <v>0</v>
      </c>
      <c r="DP25" s="176">
        <f t="shared" si="137"/>
        <v>0</v>
      </c>
      <c r="DQ25" s="176">
        <f t="shared" si="137"/>
        <v>0</v>
      </c>
      <c r="DR25" s="176">
        <f t="shared" si="137"/>
        <v>0</v>
      </c>
      <c r="DT25" s="176">
        <v>0</v>
      </c>
      <c r="DU25" s="176">
        <f t="shared" si="138"/>
        <v>0.14581609312851423</v>
      </c>
      <c r="DV25" s="176">
        <f t="shared" si="138"/>
        <v>0.13900615347742079</v>
      </c>
      <c r="DW25" s="176">
        <f t="shared" si="138"/>
        <v>0.13249564474910494</v>
      </c>
      <c r="DX25" s="176">
        <f t="shared" si="138"/>
        <v>0.12620952605884878</v>
      </c>
      <c r="DY25" s="176">
        <f t="shared" si="138"/>
        <v>0.12019864430455474</v>
      </c>
      <c r="DZ25" s="176">
        <f t="shared" si="138"/>
        <v>0.11451127181565758</v>
      </c>
      <c r="EA25" s="176">
        <f t="shared" si="138"/>
        <v>0.10905279127053097</v>
      </c>
      <c r="EB25" s="176">
        <f t="shared" si="138"/>
        <v>0.1038493700724915</v>
      </c>
      <c r="EC25" s="176">
        <f t="shared" si="138"/>
        <v>9.8890302720288287E-2</v>
      </c>
      <c r="ED25" s="176">
        <f t="shared" si="138"/>
        <v>9.4175977055020649E-2</v>
      </c>
      <c r="EE25" s="176">
        <f t="shared" si="16"/>
        <v>8.9686394017359922E-2</v>
      </c>
      <c r="EF25" s="176">
        <f t="shared" si="16"/>
        <v>8.5417829320967642E-2</v>
      </c>
      <c r="EG25" s="176">
        <f t="shared" si="16"/>
        <v>8.1352424142436666E-2</v>
      </c>
      <c r="EH25" s="176">
        <f t="shared" si="16"/>
        <v>7.7480509238676359E-2</v>
      </c>
      <c r="EI25" s="176">
        <f t="shared" si="16"/>
        <v>7.3792875567835564E-2</v>
      </c>
      <c r="EJ25" s="176">
        <f t="shared" si="16"/>
        <v>7.0280752386328693E-2</v>
      </c>
      <c r="EK25" s="176">
        <f t="shared" si="16"/>
        <v>6.6935786388318971E-2</v>
      </c>
      <c r="EL25" s="176">
        <f t="shared" si="16"/>
        <v>6.3750021838044721E-2</v>
      </c>
      <c r="EM25" s="176">
        <f t="shared" si="16"/>
        <v>6.0715881647734005E-2</v>
      </c>
      <c r="EN25" s="176">
        <f t="shared" si="16"/>
        <v>5.782614935610364E-2</v>
      </c>
      <c r="EO25" s="176">
        <f t="shared" si="16"/>
        <v>5.5073951964579641E-2</v>
      </c>
      <c r="EP25" s="176">
        <f t="shared" si="16"/>
        <v>5.2452743590416379E-2</v>
      </c>
      <c r="EQ25" s="176">
        <f t="shared" si="16"/>
        <v>4.9956289897834766E-2</v>
      </c>
      <c r="ER25" s="176">
        <f t="shared" si="16"/>
        <v>4.7578653270150088E-2</v>
      </c>
      <c r="ES25" s="176">
        <f t="shared" si="16"/>
        <v>4.5314178687622664E-2</v>
      </c>
      <c r="ET25" s="176">
        <f t="shared" si="16"/>
        <v>4.3157480277442879E-2</v>
      </c>
      <c r="EU25" s="176">
        <f t="shared" si="139"/>
        <v>4.1103428503860805E-2</v>
      </c>
      <c r="EV25" s="176">
        <f t="shared" si="139"/>
        <v>3.9147137967993094E-2</v>
      </c>
      <c r="EW25" s="176">
        <f t="shared" si="139"/>
        <v>3.7283955788290017E-2</v>
      </c>
      <c r="EX25" s="176">
        <f t="shared" si="139"/>
        <v>3.5509450534026592E-2</v>
      </c>
      <c r="EY25" s="176">
        <f t="shared" si="139"/>
        <v>0</v>
      </c>
      <c r="EZ25" s="176">
        <f t="shared" si="139"/>
        <v>0</v>
      </c>
      <c r="FA25" s="176">
        <f t="shared" si="139"/>
        <v>0</v>
      </c>
      <c r="FB25" s="176">
        <f t="shared" si="139"/>
        <v>0</v>
      </c>
      <c r="FC25" s="176">
        <f t="shared" si="139"/>
        <v>0</v>
      </c>
      <c r="FE25" s="176">
        <v>0</v>
      </c>
      <c r="FF25" s="176">
        <v>0</v>
      </c>
      <c r="FG25" s="176">
        <f t="shared" si="140"/>
        <v>0</v>
      </c>
      <c r="FH25" s="176">
        <f t="shared" si="140"/>
        <v>0</v>
      </c>
      <c r="FI25" s="176">
        <f t="shared" si="140"/>
        <v>0</v>
      </c>
      <c r="FJ25" s="176">
        <f t="shared" si="140"/>
        <v>0</v>
      </c>
      <c r="FK25" s="176">
        <f t="shared" si="140"/>
        <v>0</v>
      </c>
      <c r="FL25" s="176">
        <f t="shared" si="140"/>
        <v>0</v>
      </c>
      <c r="FM25" s="176">
        <f t="shared" si="140"/>
        <v>0</v>
      </c>
      <c r="FN25" s="176">
        <f t="shared" si="140"/>
        <v>0</v>
      </c>
      <c r="FO25" s="176">
        <f t="shared" si="140"/>
        <v>0</v>
      </c>
      <c r="FP25" s="176">
        <f t="shared" si="140"/>
        <v>0</v>
      </c>
      <c r="FQ25" s="176">
        <f t="shared" si="19"/>
        <v>0</v>
      </c>
      <c r="FR25" s="176">
        <f t="shared" si="19"/>
        <v>0</v>
      </c>
      <c r="FS25" s="176">
        <f t="shared" si="19"/>
        <v>0</v>
      </c>
      <c r="FT25" s="176">
        <f t="shared" si="19"/>
        <v>0</v>
      </c>
      <c r="FU25" s="176">
        <f t="shared" si="19"/>
        <v>0</v>
      </c>
      <c r="FV25" s="176">
        <f t="shared" si="19"/>
        <v>0</v>
      </c>
      <c r="FW25" s="176">
        <f t="shared" si="19"/>
        <v>0</v>
      </c>
      <c r="FX25" s="176">
        <f t="shared" si="19"/>
        <v>0</v>
      </c>
      <c r="FY25" s="176">
        <f t="shared" si="19"/>
        <v>0</v>
      </c>
      <c r="FZ25" s="176">
        <f t="shared" si="19"/>
        <v>0</v>
      </c>
      <c r="GA25" s="176">
        <f t="shared" si="19"/>
        <v>0</v>
      </c>
      <c r="GB25" s="176">
        <f t="shared" si="19"/>
        <v>0</v>
      </c>
      <c r="GC25" s="176">
        <f t="shared" si="19"/>
        <v>0</v>
      </c>
      <c r="GD25" s="176">
        <f t="shared" si="19"/>
        <v>0</v>
      </c>
      <c r="GE25" s="176">
        <f t="shared" si="19"/>
        <v>0</v>
      </c>
      <c r="GF25" s="176">
        <f t="shared" si="19"/>
        <v>0</v>
      </c>
      <c r="GG25" s="176">
        <f t="shared" si="141"/>
        <v>0</v>
      </c>
      <c r="GH25" s="176">
        <f t="shared" si="141"/>
        <v>0</v>
      </c>
      <c r="GI25" s="176">
        <f t="shared" si="141"/>
        <v>0</v>
      </c>
      <c r="GJ25" s="176">
        <f t="shared" si="141"/>
        <v>0</v>
      </c>
      <c r="GK25" s="176">
        <f t="shared" si="141"/>
        <v>0</v>
      </c>
      <c r="GL25" s="176">
        <f t="shared" si="141"/>
        <v>0</v>
      </c>
      <c r="GM25" s="176">
        <f t="shared" si="141"/>
        <v>0</v>
      </c>
      <c r="GN25" s="176">
        <f t="shared" si="141"/>
        <v>0</v>
      </c>
      <c r="GO25" s="176">
        <f t="shared" si="141"/>
        <v>0</v>
      </c>
      <c r="GP25" s="187"/>
      <c r="GQ25" s="176">
        <v>0</v>
      </c>
      <c r="GR25" s="176">
        <v>0</v>
      </c>
      <c r="GS25" s="176">
        <f t="shared" si="142"/>
        <v>0.13900615347742079</v>
      </c>
      <c r="GT25" s="176">
        <f t="shared" si="142"/>
        <v>0.13249564474910494</v>
      </c>
      <c r="GU25" s="176">
        <f t="shared" si="142"/>
        <v>0.12620952605884878</v>
      </c>
      <c r="GV25" s="176">
        <f t="shared" si="142"/>
        <v>0.12019864430455474</v>
      </c>
      <c r="GW25" s="176">
        <f t="shared" si="142"/>
        <v>0.11451127181565758</v>
      </c>
      <c r="GX25" s="176">
        <f t="shared" si="142"/>
        <v>0.10905279127053097</v>
      </c>
      <c r="GY25" s="176">
        <f t="shared" si="142"/>
        <v>0.1038493700724915</v>
      </c>
      <c r="GZ25" s="176">
        <f t="shared" si="142"/>
        <v>9.8890302720288287E-2</v>
      </c>
      <c r="HA25" s="176">
        <f t="shared" si="142"/>
        <v>9.4175977055020649E-2</v>
      </c>
      <c r="HB25" s="176">
        <f t="shared" si="142"/>
        <v>8.9686394017359922E-2</v>
      </c>
      <c r="HC25" s="176">
        <f t="shared" si="22"/>
        <v>8.5417829320967642E-2</v>
      </c>
      <c r="HD25" s="176">
        <f t="shared" si="22"/>
        <v>8.1352424142436666E-2</v>
      </c>
      <c r="HE25" s="176">
        <f t="shared" si="22"/>
        <v>7.7480509238676359E-2</v>
      </c>
      <c r="HF25" s="176">
        <f t="shared" si="22"/>
        <v>7.3792875567835564E-2</v>
      </c>
      <c r="HG25" s="176">
        <f t="shared" si="22"/>
        <v>7.0280752386328693E-2</v>
      </c>
      <c r="HH25" s="176">
        <f t="shared" si="22"/>
        <v>6.6935786388318971E-2</v>
      </c>
      <c r="HI25" s="176">
        <f t="shared" si="22"/>
        <v>6.3750021838044721E-2</v>
      </c>
      <c r="HJ25" s="176">
        <f t="shared" si="22"/>
        <v>6.0715881647734005E-2</v>
      </c>
      <c r="HK25" s="176">
        <f t="shared" si="22"/>
        <v>5.782614935610364E-2</v>
      </c>
      <c r="HL25" s="176">
        <f t="shared" si="22"/>
        <v>5.5073951964579641E-2</v>
      </c>
      <c r="HM25" s="176">
        <f t="shared" si="22"/>
        <v>5.2452743590416379E-2</v>
      </c>
      <c r="HN25" s="176">
        <f t="shared" si="22"/>
        <v>4.9956289897834766E-2</v>
      </c>
      <c r="HO25" s="176">
        <f t="shared" si="22"/>
        <v>4.7578653270150088E-2</v>
      </c>
      <c r="HP25" s="176">
        <f t="shared" si="22"/>
        <v>4.5314178687622664E-2</v>
      </c>
      <c r="HQ25" s="176">
        <f t="shared" si="22"/>
        <v>4.3157480277442879E-2</v>
      </c>
      <c r="HR25" s="176">
        <f t="shared" si="22"/>
        <v>4.1103428503860805E-2</v>
      </c>
      <c r="HS25" s="176">
        <f t="shared" si="143"/>
        <v>3.9147137967993094E-2</v>
      </c>
      <c r="HT25" s="176">
        <f t="shared" si="143"/>
        <v>3.7283955788290017E-2</v>
      </c>
      <c r="HU25" s="176">
        <f t="shared" si="143"/>
        <v>3.5509450534026592E-2</v>
      </c>
      <c r="HV25" s="176">
        <f t="shared" si="143"/>
        <v>3.3819401685496728E-2</v>
      </c>
      <c r="HW25" s="176">
        <f t="shared" si="143"/>
        <v>0</v>
      </c>
      <c r="HX25" s="176">
        <f t="shared" si="143"/>
        <v>0</v>
      </c>
      <c r="HY25" s="176">
        <f t="shared" si="143"/>
        <v>0</v>
      </c>
      <c r="HZ25" s="176">
        <f t="shared" si="143"/>
        <v>0</v>
      </c>
      <c r="IA25" s="176">
        <f t="shared" si="143"/>
        <v>0</v>
      </c>
    </row>
    <row r="26" spans="1:237">
      <c r="A26" s="192" t="s">
        <v>262</v>
      </c>
      <c r="B26" s="226">
        <f t="shared" ref="B26" si="216">SUM(O26:AW26)*VLOOKUP($A26,input,12,FALSE)</f>
        <v>0</v>
      </c>
      <c r="C26" s="329">
        <f t="shared" ref="C26" si="217">SUM(AY26:CG26)*VLOOKUP($A26,input,12,FALSE)</f>
        <v>411.42066686924761</v>
      </c>
      <c r="D26" s="226">
        <f t="shared" ref="D26" si="218">SUM(B26:C26)</f>
        <v>411.42066686924761</v>
      </c>
      <c r="E26" s="227">
        <f t="shared" ref="E26" si="219">IF(Years&gt;1,SUM(CI26:DR26)*VLOOKUP($A26,input,26,FALSE),0)</f>
        <v>0</v>
      </c>
      <c r="F26" s="228">
        <f t="shared" ref="F26" si="220">IF(Years&gt;1,SUM(DT26:FC26)*VLOOKUP($A26,input,26,FALSE),0)</f>
        <v>0</v>
      </c>
      <c r="G26" s="227">
        <f t="shared" ref="G26" si="221">IF(Years&gt;2,SUM(FE26:GO26)*VLOOKUP($A26,input,40,FALSE),0)</f>
        <v>0</v>
      </c>
      <c r="H26" s="228">
        <f t="shared" ref="H26" si="222">IF(Years&gt;2,SUM(GQ26:IA26)*VLOOKUP($A26,input,40,FALSE),0)</f>
        <v>0</v>
      </c>
      <c r="I26" s="227">
        <f t="shared" ref="I26" si="223">B26+E26+G26</f>
        <v>0</v>
      </c>
      <c r="J26" s="176">
        <f t="shared" ref="J26" si="224">C26+F26+H26</f>
        <v>411.42066686924761</v>
      </c>
      <c r="K26" s="228">
        <f t="shared" ref="K26" si="225">SUM(I26:J26)</f>
        <v>411.42066686924761</v>
      </c>
      <c r="L26" s="227">
        <f t="shared" ref="L26" si="226">(B26*VLOOKUP($A26,input,16,FALSE))+(E26*VLOOKUP($A26,input,30,FALSE))+(G26*VLOOKUP($A26,input,44,FALSE))</f>
        <v>0</v>
      </c>
      <c r="M26" s="176">
        <f t="shared" ref="M26" si="227">(C26*(VLOOKUP($A26,input,16,FALSE))+(F26*VLOOKUP($A26,input,30,FALSE))+(H26*VLOOKUP($A26,input,44,FALSE)))</f>
        <v>329.13653349539811</v>
      </c>
      <c r="N26" s="228">
        <f t="shared" ref="N26" si="228">SUM(L26:M26)</f>
        <v>329.13653349539811</v>
      </c>
      <c r="O26" s="176">
        <f t="shared" si="132"/>
        <v>0</v>
      </c>
      <c r="P26" s="176">
        <f t="shared" si="132"/>
        <v>0</v>
      </c>
      <c r="Q26" s="176">
        <f t="shared" si="132"/>
        <v>0</v>
      </c>
      <c r="R26" s="176">
        <f t="shared" si="132"/>
        <v>0</v>
      </c>
      <c r="S26" s="176">
        <f t="shared" si="132"/>
        <v>0</v>
      </c>
      <c r="T26" s="176">
        <f t="shared" si="132"/>
        <v>0</v>
      </c>
      <c r="U26" s="176">
        <f t="shared" si="132"/>
        <v>0</v>
      </c>
      <c r="V26" s="176">
        <f t="shared" si="132"/>
        <v>0</v>
      </c>
      <c r="W26" s="176">
        <f t="shared" si="132"/>
        <v>0</v>
      </c>
      <c r="X26" s="176">
        <f t="shared" si="132"/>
        <v>0</v>
      </c>
      <c r="Y26" s="176">
        <f t="shared" si="7"/>
        <v>0</v>
      </c>
      <c r="Z26" s="176">
        <f t="shared" si="7"/>
        <v>0</v>
      </c>
      <c r="AA26" s="176">
        <f t="shared" si="7"/>
        <v>0</v>
      </c>
      <c r="AB26" s="176">
        <f t="shared" si="7"/>
        <v>0</v>
      </c>
      <c r="AC26" s="176">
        <f t="shared" si="7"/>
        <v>0</v>
      </c>
      <c r="AD26" s="176">
        <f t="shared" si="7"/>
        <v>0</v>
      </c>
      <c r="AE26" s="176">
        <f t="shared" si="7"/>
        <v>0</v>
      </c>
      <c r="AF26" s="176">
        <f t="shared" si="7"/>
        <v>0</v>
      </c>
      <c r="AG26" s="176">
        <f t="shared" si="7"/>
        <v>0</v>
      </c>
      <c r="AH26" s="176">
        <f t="shared" si="7"/>
        <v>0</v>
      </c>
      <c r="AI26" s="176">
        <f t="shared" si="7"/>
        <v>0</v>
      </c>
      <c r="AJ26" s="176">
        <f t="shared" si="7"/>
        <v>0</v>
      </c>
      <c r="AK26" s="176">
        <f t="shared" si="7"/>
        <v>0</v>
      </c>
      <c r="AL26" s="176">
        <f t="shared" si="7"/>
        <v>0</v>
      </c>
      <c r="AM26" s="176">
        <f t="shared" si="7"/>
        <v>0</v>
      </c>
      <c r="AN26" s="176">
        <f t="shared" si="7"/>
        <v>0</v>
      </c>
      <c r="AO26" s="176">
        <f t="shared" si="133"/>
        <v>0</v>
      </c>
      <c r="AP26" s="176">
        <f t="shared" si="133"/>
        <v>0</v>
      </c>
      <c r="AQ26" s="176">
        <f t="shared" si="133"/>
        <v>0</v>
      </c>
      <c r="AR26" s="176">
        <f t="shared" si="133"/>
        <v>0</v>
      </c>
      <c r="AS26" s="176">
        <f t="shared" si="133"/>
        <v>0</v>
      </c>
      <c r="AT26" s="176">
        <f t="shared" si="133"/>
        <v>0</v>
      </c>
      <c r="AU26" s="176">
        <f t="shared" si="133"/>
        <v>0</v>
      </c>
      <c r="AV26" s="176">
        <f t="shared" si="133"/>
        <v>0</v>
      </c>
      <c r="AW26" s="176">
        <f t="shared" si="133"/>
        <v>0</v>
      </c>
      <c r="AY26" s="176">
        <f t="shared" si="134"/>
        <v>0.50882510635594713</v>
      </c>
      <c r="AZ26" s="176">
        <f t="shared" si="134"/>
        <v>0.48466491906525205</v>
      </c>
      <c r="BA26" s="176">
        <f t="shared" si="134"/>
        <v>0.46202997679637953</v>
      </c>
      <c r="BB26" s="176">
        <f t="shared" si="134"/>
        <v>0.44039028588035833</v>
      </c>
      <c r="BC26" s="176">
        <f t="shared" si="134"/>
        <v>0.41949642470988785</v>
      </c>
      <c r="BD26" s="176">
        <f t="shared" si="134"/>
        <v>0.39951739868847236</v>
      </c>
      <c r="BE26" s="176">
        <f t="shared" si="134"/>
        <v>0.38061365584442375</v>
      </c>
      <c r="BF26" s="176">
        <f t="shared" si="134"/>
        <v>0.36247070622300287</v>
      </c>
      <c r="BG26" s="176">
        <f t="shared" si="134"/>
        <v>0.34517552528856699</v>
      </c>
      <c r="BH26" s="176">
        <f t="shared" si="134"/>
        <v>0.32869252999410109</v>
      </c>
      <c r="BI26" s="176">
        <f t="shared" si="10"/>
        <v>0.31302300944954481</v>
      </c>
      <c r="BJ26" s="176">
        <f t="shared" si="10"/>
        <v>0.29810049059103444</v>
      </c>
      <c r="BK26" s="176">
        <f t="shared" si="10"/>
        <v>0.2839125946001686</v>
      </c>
      <c r="BL26" s="176">
        <f t="shared" si="10"/>
        <v>0.27039996214962281</v>
      </c>
      <c r="BM26" s="176">
        <f t="shared" si="10"/>
        <v>0.25753045451712425</v>
      </c>
      <c r="BN26" s="176">
        <f t="shared" si="10"/>
        <v>0.24527346260166299</v>
      </c>
      <c r="BO26" s="176">
        <f t="shared" si="10"/>
        <v>0.23359983412217819</v>
      </c>
      <c r="BP26" s="176">
        <f t="shared" si="10"/>
        <v>0.22248180428117445</v>
      </c>
      <c r="BQ26" s="176">
        <f t="shared" si="10"/>
        <v>0.21189292972835816</v>
      </c>
      <c r="BR26" s="176">
        <f t="shared" si="10"/>
        <v>0.20180802566723013</v>
      </c>
      <c r="BS26" s="176">
        <f t="shared" si="10"/>
        <v>0.19220310595504925</v>
      </c>
      <c r="BT26" s="176">
        <f t="shared" si="10"/>
        <v>0.18305532605369804</v>
      </c>
      <c r="BU26" s="176">
        <f t="shared" si="10"/>
        <v>0.17434292869576495</v>
      </c>
      <c r="BV26" s="176">
        <f t="shared" si="10"/>
        <v>0.1660451921366127</v>
      </c>
      <c r="BW26" s="176">
        <f t="shared" si="10"/>
        <v>0.158142380869356</v>
      </c>
      <c r="BX26" s="176">
        <f t="shared" si="10"/>
        <v>0.15061569868552674</v>
      </c>
      <c r="BY26" s="176">
        <f t="shared" si="135"/>
        <v>0.14344724396978634</v>
      </c>
      <c r="BZ26" s="176">
        <f t="shared" si="135"/>
        <v>0.13661996712235638</v>
      </c>
      <c r="CA26" s="176">
        <f t="shared" si="135"/>
        <v>0.13011763000790083</v>
      </c>
      <c r="CB26" s="176">
        <f t="shared" si="135"/>
        <v>0.12392476733441157</v>
      </c>
      <c r="CC26" s="176">
        <f t="shared" si="135"/>
        <v>0</v>
      </c>
      <c r="CD26" s="176">
        <f t="shared" si="135"/>
        <v>0</v>
      </c>
      <c r="CE26" s="176">
        <f t="shared" si="135"/>
        <v>0</v>
      </c>
      <c r="CF26" s="176">
        <f t="shared" si="135"/>
        <v>0</v>
      </c>
      <c r="CG26" s="176">
        <f t="shared" si="135"/>
        <v>0</v>
      </c>
      <c r="CI26" s="176">
        <v>0</v>
      </c>
      <c r="CJ26" s="176">
        <f t="shared" si="136"/>
        <v>0</v>
      </c>
      <c r="CK26" s="176">
        <f t="shared" si="136"/>
        <v>0</v>
      </c>
      <c r="CL26" s="176">
        <f t="shared" si="136"/>
        <v>0</v>
      </c>
      <c r="CM26" s="176">
        <f t="shared" si="136"/>
        <v>0</v>
      </c>
      <c r="CN26" s="176">
        <f t="shared" si="136"/>
        <v>0</v>
      </c>
      <c r="CO26" s="176">
        <f t="shared" si="136"/>
        <v>0</v>
      </c>
      <c r="CP26" s="176">
        <f t="shared" si="136"/>
        <v>0</v>
      </c>
      <c r="CQ26" s="176">
        <f t="shared" si="136"/>
        <v>0</v>
      </c>
      <c r="CR26" s="176">
        <f t="shared" si="136"/>
        <v>0</v>
      </c>
      <c r="CS26" s="176">
        <f t="shared" si="136"/>
        <v>0</v>
      </c>
      <c r="CT26" s="176">
        <f t="shared" si="13"/>
        <v>0</v>
      </c>
      <c r="CU26" s="176">
        <f t="shared" si="13"/>
        <v>0</v>
      </c>
      <c r="CV26" s="176">
        <f t="shared" si="13"/>
        <v>0</v>
      </c>
      <c r="CW26" s="176">
        <f t="shared" si="13"/>
        <v>0</v>
      </c>
      <c r="CX26" s="176">
        <f t="shared" si="13"/>
        <v>0</v>
      </c>
      <c r="CY26" s="176">
        <f t="shared" si="13"/>
        <v>0</v>
      </c>
      <c r="CZ26" s="176">
        <f t="shared" si="13"/>
        <v>0</v>
      </c>
      <c r="DA26" s="176">
        <f t="shared" si="13"/>
        <v>0</v>
      </c>
      <c r="DB26" s="176">
        <f t="shared" si="13"/>
        <v>0</v>
      </c>
      <c r="DC26" s="176">
        <f t="shared" si="13"/>
        <v>0</v>
      </c>
      <c r="DD26" s="176">
        <f t="shared" si="13"/>
        <v>0</v>
      </c>
      <c r="DE26" s="176">
        <f t="shared" si="13"/>
        <v>0</v>
      </c>
      <c r="DF26" s="176">
        <f t="shared" si="13"/>
        <v>0</v>
      </c>
      <c r="DG26" s="176">
        <f t="shared" si="13"/>
        <v>0</v>
      </c>
      <c r="DH26" s="176">
        <f t="shared" si="13"/>
        <v>0</v>
      </c>
      <c r="DI26" s="176">
        <f t="shared" si="13"/>
        <v>0</v>
      </c>
      <c r="DJ26" s="176">
        <f t="shared" si="137"/>
        <v>0</v>
      </c>
      <c r="DK26" s="176">
        <f t="shared" si="137"/>
        <v>0</v>
      </c>
      <c r="DL26" s="176">
        <f t="shared" si="137"/>
        <v>0</v>
      </c>
      <c r="DM26" s="176">
        <f t="shared" si="137"/>
        <v>0</v>
      </c>
      <c r="DN26" s="176">
        <f t="shared" si="137"/>
        <v>0</v>
      </c>
      <c r="DO26" s="176">
        <f t="shared" si="137"/>
        <v>0</v>
      </c>
      <c r="DP26" s="176">
        <f t="shared" si="137"/>
        <v>0</v>
      </c>
      <c r="DQ26" s="176">
        <f t="shared" si="137"/>
        <v>0</v>
      </c>
      <c r="DR26" s="176">
        <f t="shared" si="137"/>
        <v>0</v>
      </c>
      <c r="DT26" s="176">
        <v>0</v>
      </c>
      <c r="DU26" s="176">
        <f t="shared" si="138"/>
        <v>0.48466491906525205</v>
      </c>
      <c r="DV26" s="176">
        <f t="shared" si="138"/>
        <v>0.46202997679637953</v>
      </c>
      <c r="DW26" s="176">
        <f t="shared" si="138"/>
        <v>0.44039028588035833</v>
      </c>
      <c r="DX26" s="176">
        <f t="shared" si="138"/>
        <v>0.41949642470988785</v>
      </c>
      <c r="DY26" s="176">
        <f t="shared" si="138"/>
        <v>0.39951739868847236</v>
      </c>
      <c r="DZ26" s="176">
        <f t="shared" si="138"/>
        <v>0.38061365584442375</v>
      </c>
      <c r="EA26" s="176">
        <f t="shared" si="138"/>
        <v>0.36247070622300287</v>
      </c>
      <c r="EB26" s="176">
        <f t="shared" si="138"/>
        <v>0.34517552528856699</v>
      </c>
      <c r="EC26" s="176">
        <f t="shared" si="138"/>
        <v>0.32869252999410109</v>
      </c>
      <c r="ED26" s="176">
        <f t="shared" si="138"/>
        <v>0.31302300944954481</v>
      </c>
      <c r="EE26" s="176">
        <f t="shared" si="16"/>
        <v>0.29810049059103444</v>
      </c>
      <c r="EF26" s="176">
        <f t="shared" si="16"/>
        <v>0.2839125946001686</v>
      </c>
      <c r="EG26" s="176">
        <f t="shared" si="16"/>
        <v>0.27039996214962281</v>
      </c>
      <c r="EH26" s="176">
        <f t="shared" si="16"/>
        <v>0.25753045451712425</v>
      </c>
      <c r="EI26" s="176">
        <f t="shared" si="16"/>
        <v>0.24527346260166299</v>
      </c>
      <c r="EJ26" s="176">
        <f t="shared" si="16"/>
        <v>0.23359983412217819</v>
      </c>
      <c r="EK26" s="176">
        <f t="shared" si="16"/>
        <v>0.22248180428117445</v>
      </c>
      <c r="EL26" s="176">
        <f t="shared" si="16"/>
        <v>0.21189292972835816</v>
      </c>
      <c r="EM26" s="176">
        <f t="shared" si="16"/>
        <v>0.20180802566723013</v>
      </c>
      <c r="EN26" s="176">
        <f t="shared" si="16"/>
        <v>0.19220310595504925</v>
      </c>
      <c r="EO26" s="176">
        <f t="shared" si="16"/>
        <v>0.18305532605369804</v>
      </c>
      <c r="EP26" s="176">
        <f t="shared" si="16"/>
        <v>0.17434292869576495</v>
      </c>
      <c r="EQ26" s="176">
        <f t="shared" si="16"/>
        <v>0.1660451921366127</v>
      </c>
      <c r="ER26" s="176">
        <f t="shared" si="16"/>
        <v>0.158142380869356</v>
      </c>
      <c r="ES26" s="176">
        <f t="shared" si="16"/>
        <v>0.15061569868552674</v>
      </c>
      <c r="ET26" s="176">
        <f t="shared" si="16"/>
        <v>0.14344724396978634</v>
      </c>
      <c r="EU26" s="176">
        <f t="shared" si="139"/>
        <v>0.13661996712235638</v>
      </c>
      <c r="EV26" s="176">
        <f t="shared" si="139"/>
        <v>0.13011763000790083</v>
      </c>
      <c r="EW26" s="176">
        <f t="shared" si="139"/>
        <v>0.12392476733441157</v>
      </c>
      <c r="EX26" s="176">
        <f t="shared" si="139"/>
        <v>0.11802664987024077</v>
      </c>
      <c r="EY26" s="176">
        <f t="shared" si="139"/>
        <v>0</v>
      </c>
      <c r="EZ26" s="176">
        <f t="shared" si="139"/>
        <v>0</v>
      </c>
      <c r="FA26" s="176">
        <f t="shared" si="139"/>
        <v>0</v>
      </c>
      <c r="FB26" s="176">
        <f t="shared" si="139"/>
        <v>0</v>
      </c>
      <c r="FC26" s="176">
        <f t="shared" si="139"/>
        <v>0</v>
      </c>
      <c r="FE26" s="176">
        <v>0</v>
      </c>
      <c r="FF26" s="176">
        <v>0</v>
      </c>
      <c r="FG26" s="176">
        <f t="shared" si="140"/>
        <v>0</v>
      </c>
      <c r="FH26" s="176">
        <f t="shared" si="140"/>
        <v>0</v>
      </c>
      <c r="FI26" s="176">
        <f t="shared" si="140"/>
        <v>0</v>
      </c>
      <c r="FJ26" s="176">
        <f t="shared" si="140"/>
        <v>0</v>
      </c>
      <c r="FK26" s="176">
        <f t="shared" si="140"/>
        <v>0</v>
      </c>
      <c r="FL26" s="176">
        <f t="shared" si="140"/>
        <v>0</v>
      </c>
      <c r="FM26" s="176">
        <f t="shared" si="140"/>
        <v>0</v>
      </c>
      <c r="FN26" s="176">
        <f t="shared" si="140"/>
        <v>0</v>
      </c>
      <c r="FO26" s="176">
        <f t="shared" si="140"/>
        <v>0</v>
      </c>
      <c r="FP26" s="176">
        <f t="shared" si="140"/>
        <v>0</v>
      </c>
      <c r="FQ26" s="176">
        <f t="shared" si="19"/>
        <v>0</v>
      </c>
      <c r="FR26" s="176">
        <f t="shared" si="19"/>
        <v>0</v>
      </c>
      <c r="FS26" s="176">
        <f t="shared" si="19"/>
        <v>0</v>
      </c>
      <c r="FT26" s="176">
        <f t="shared" si="19"/>
        <v>0</v>
      </c>
      <c r="FU26" s="176">
        <f t="shared" si="19"/>
        <v>0</v>
      </c>
      <c r="FV26" s="176">
        <f t="shared" si="19"/>
        <v>0</v>
      </c>
      <c r="FW26" s="176">
        <f t="shared" si="19"/>
        <v>0</v>
      </c>
      <c r="FX26" s="176">
        <f t="shared" si="19"/>
        <v>0</v>
      </c>
      <c r="FY26" s="176">
        <f t="shared" si="19"/>
        <v>0</v>
      </c>
      <c r="FZ26" s="176">
        <f t="shared" si="19"/>
        <v>0</v>
      </c>
      <c r="GA26" s="176">
        <f t="shared" si="19"/>
        <v>0</v>
      </c>
      <c r="GB26" s="176">
        <f t="shared" si="19"/>
        <v>0</v>
      </c>
      <c r="GC26" s="176">
        <f t="shared" si="19"/>
        <v>0</v>
      </c>
      <c r="GD26" s="176">
        <f t="shared" si="19"/>
        <v>0</v>
      </c>
      <c r="GE26" s="176">
        <f t="shared" si="19"/>
        <v>0</v>
      </c>
      <c r="GF26" s="176">
        <f t="shared" si="19"/>
        <v>0</v>
      </c>
      <c r="GG26" s="176">
        <f t="shared" si="141"/>
        <v>0</v>
      </c>
      <c r="GH26" s="176">
        <f t="shared" si="141"/>
        <v>0</v>
      </c>
      <c r="GI26" s="176">
        <f t="shared" si="141"/>
        <v>0</v>
      </c>
      <c r="GJ26" s="176">
        <f t="shared" si="141"/>
        <v>0</v>
      </c>
      <c r="GK26" s="176">
        <f t="shared" si="141"/>
        <v>0</v>
      </c>
      <c r="GL26" s="176">
        <f t="shared" si="141"/>
        <v>0</v>
      </c>
      <c r="GM26" s="176">
        <f t="shared" si="141"/>
        <v>0</v>
      </c>
      <c r="GN26" s="176">
        <f t="shared" si="141"/>
        <v>0</v>
      </c>
      <c r="GO26" s="176">
        <f t="shared" si="141"/>
        <v>0</v>
      </c>
      <c r="GP26" s="187"/>
      <c r="GQ26" s="176">
        <v>0</v>
      </c>
      <c r="GR26" s="176">
        <v>0</v>
      </c>
      <c r="GS26" s="176">
        <f t="shared" si="142"/>
        <v>0.46202997679637953</v>
      </c>
      <c r="GT26" s="176">
        <f t="shared" si="142"/>
        <v>0.44039028588035833</v>
      </c>
      <c r="GU26" s="176">
        <f t="shared" si="142"/>
        <v>0.41949642470988785</v>
      </c>
      <c r="GV26" s="176">
        <f t="shared" si="142"/>
        <v>0.39951739868847236</v>
      </c>
      <c r="GW26" s="176">
        <f t="shared" si="142"/>
        <v>0.38061365584442375</v>
      </c>
      <c r="GX26" s="176">
        <f t="shared" si="142"/>
        <v>0.36247070622300287</v>
      </c>
      <c r="GY26" s="176">
        <f t="shared" si="142"/>
        <v>0.34517552528856699</v>
      </c>
      <c r="GZ26" s="176">
        <f t="shared" si="142"/>
        <v>0.32869252999410109</v>
      </c>
      <c r="HA26" s="176">
        <f t="shared" si="142"/>
        <v>0.31302300944954481</v>
      </c>
      <c r="HB26" s="176">
        <f t="shared" si="142"/>
        <v>0.29810049059103444</v>
      </c>
      <c r="HC26" s="176">
        <f t="shared" si="22"/>
        <v>0.2839125946001686</v>
      </c>
      <c r="HD26" s="176">
        <f t="shared" si="22"/>
        <v>0.27039996214962281</v>
      </c>
      <c r="HE26" s="176">
        <f t="shared" si="22"/>
        <v>0.25753045451712425</v>
      </c>
      <c r="HF26" s="176">
        <f t="shared" si="22"/>
        <v>0.24527346260166299</v>
      </c>
      <c r="HG26" s="176">
        <f t="shared" si="22"/>
        <v>0.23359983412217819</v>
      </c>
      <c r="HH26" s="176">
        <f t="shared" si="22"/>
        <v>0.22248180428117445</v>
      </c>
      <c r="HI26" s="176">
        <f t="shared" si="22"/>
        <v>0.21189292972835816</v>
      </c>
      <c r="HJ26" s="176">
        <f t="shared" si="22"/>
        <v>0.20180802566723013</v>
      </c>
      <c r="HK26" s="176">
        <f t="shared" si="22"/>
        <v>0.19220310595504925</v>
      </c>
      <c r="HL26" s="176">
        <f t="shared" si="22"/>
        <v>0.18305532605369804</v>
      </c>
      <c r="HM26" s="176">
        <f t="shared" si="22"/>
        <v>0.17434292869576495</v>
      </c>
      <c r="HN26" s="176">
        <f t="shared" si="22"/>
        <v>0.1660451921366127</v>
      </c>
      <c r="HO26" s="176">
        <f t="shared" si="22"/>
        <v>0.158142380869356</v>
      </c>
      <c r="HP26" s="176">
        <f t="shared" si="22"/>
        <v>0.15061569868552674</v>
      </c>
      <c r="HQ26" s="176">
        <f t="shared" si="22"/>
        <v>0.14344724396978634</v>
      </c>
      <c r="HR26" s="176">
        <f t="shared" si="22"/>
        <v>0.13661996712235638</v>
      </c>
      <c r="HS26" s="176">
        <f t="shared" si="143"/>
        <v>0.13011763000790083</v>
      </c>
      <c r="HT26" s="176">
        <f t="shared" si="143"/>
        <v>0.12392476733441157</v>
      </c>
      <c r="HU26" s="176">
        <f t="shared" si="143"/>
        <v>0.11802664987024077</v>
      </c>
      <c r="HV26" s="176">
        <f t="shared" si="143"/>
        <v>0.11240924941179389</v>
      </c>
      <c r="HW26" s="176">
        <f t="shared" si="143"/>
        <v>0</v>
      </c>
      <c r="HX26" s="176">
        <f t="shared" si="143"/>
        <v>0</v>
      </c>
      <c r="HY26" s="176">
        <f t="shared" si="143"/>
        <v>0</v>
      </c>
      <c r="HZ26" s="176">
        <f t="shared" si="143"/>
        <v>0</v>
      </c>
      <c r="IA26" s="176">
        <f t="shared" si="143"/>
        <v>0</v>
      </c>
    </row>
    <row r="27" spans="1:237" s="144" customFormat="1">
      <c r="A27" s="185" t="s">
        <v>6</v>
      </c>
      <c r="B27" s="226">
        <f t="shared" si="88"/>
        <v>0</v>
      </c>
      <c r="C27" s="329">
        <f t="shared" si="89"/>
        <v>70807.954592362148</v>
      </c>
      <c r="D27" s="226">
        <f t="shared" ref="D27" si="229">SUM(B27:C27)</f>
        <v>70807.954592362148</v>
      </c>
      <c r="E27" s="227">
        <f t="shared" si="90"/>
        <v>0</v>
      </c>
      <c r="F27" s="228">
        <f t="shared" si="91"/>
        <v>0</v>
      </c>
      <c r="G27" s="227">
        <f t="shared" si="92"/>
        <v>0</v>
      </c>
      <c r="H27" s="228">
        <f t="shared" si="93"/>
        <v>0</v>
      </c>
      <c r="I27" s="227">
        <f t="shared" ref="I27:J27" si="230">B27+E27+G27</f>
        <v>0</v>
      </c>
      <c r="J27" s="176">
        <f t="shared" si="230"/>
        <v>70807.954592362148</v>
      </c>
      <c r="K27" s="228">
        <f t="shared" ref="K27" si="231">SUM(I27:J27)</f>
        <v>70807.954592362148</v>
      </c>
      <c r="L27" s="227">
        <f t="shared" si="94"/>
        <v>0</v>
      </c>
      <c r="M27" s="176">
        <f t="shared" si="95"/>
        <v>56646.363673889718</v>
      </c>
      <c r="N27" s="228">
        <f t="shared" ref="N27" si="232">SUM(L27:M27)</f>
        <v>56646.363673889718</v>
      </c>
      <c r="O27" s="176">
        <f t="shared" si="37"/>
        <v>0</v>
      </c>
      <c r="P27" s="176">
        <f t="shared" si="37"/>
        <v>0</v>
      </c>
      <c r="Q27" s="176">
        <f t="shared" si="37"/>
        <v>0</v>
      </c>
      <c r="R27" s="176">
        <f t="shared" si="37"/>
        <v>0</v>
      </c>
      <c r="S27" s="176">
        <f t="shared" si="37"/>
        <v>0</v>
      </c>
      <c r="T27" s="176">
        <f t="shared" si="37"/>
        <v>0</v>
      </c>
      <c r="U27" s="176">
        <f t="shared" si="37"/>
        <v>0</v>
      </c>
      <c r="V27" s="176">
        <f t="shared" si="37"/>
        <v>0</v>
      </c>
      <c r="W27" s="176">
        <f t="shared" si="37"/>
        <v>0</v>
      </c>
      <c r="X27" s="176">
        <f t="shared" si="37"/>
        <v>0</v>
      </c>
      <c r="Y27" s="176">
        <f t="shared" si="7"/>
        <v>0</v>
      </c>
      <c r="Z27" s="176">
        <f t="shared" si="7"/>
        <v>0</v>
      </c>
      <c r="AA27" s="176">
        <f t="shared" si="7"/>
        <v>0</v>
      </c>
      <c r="AB27" s="176">
        <f t="shared" si="7"/>
        <v>0</v>
      </c>
      <c r="AC27" s="176">
        <f t="shared" si="7"/>
        <v>0</v>
      </c>
      <c r="AD27" s="176">
        <f t="shared" si="7"/>
        <v>0</v>
      </c>
      <c r="AE27" s="176">
        <f t="shared" si="7"/>
        <v>0</v>
      </c>
      <c r="AF27" s="176">
        <f t="shared" si="7"/>
        <v>0</v>
      </c>
      <c r="AG27" s="176">
        <f t="shared" si="7"/>
        <v>0</v>
      </c>
      <c r="AH27" s="176">
        <f t="shared" si="7"/>
        <v>0</v>
      </c>
      <c r="AI27" s="176">
        <f t="shared" si="8"/>
        <v>0</v>
      </c>
      <c r="AJ27" s="176">
        <f t="shared" si="8"/>
        <v>0</v>
      </c>
      <c r="AK27" s="176">
        <f t="shared" si="8"/>
        <v>0</v>
      </c>
      <c r="AL27" s="176">
        <f t="shared" si="8"/>
        <v>0</v>
      </c>
      <c r="AM27" s="176">
        <f t="shared" si="8"/>
        <v>0</v>
      </c>
      <c r="AN27" s="176">
        <f t="shared" si="8"/>
        <v>0</v>
      </c>
      <c r="AO27" s="176">
        <f t="shared" si="8"/>
        <v>0</v>
      </c>
      <c r="AP27" s="176">
        <f t="shared" si="8"/>
        <v>0</v>
      </c>
      <c r="AQ27" s="176">
        <f t="shared" si="8"/>
        <v>0</v>
      </c>
      <c r="AR27" s="176">
        <f t="shared" si="8"/>
        <v>0</v>
      </c>
      <c r="AS27" s="176">
        <f t="shared" si="8"/>
        <v>0</v>
      </c>
      <c r="AT27" s="176">
        <f t="shared" si="8"/>
        <v>0</v>
      </c>
      <c r="AU27" s="176">
        <f t="shared" si="8"/>
        <v>0</v>
      </c>
      <c r="AV27" s="176">
        <f t="shared" si="8"/>
        <v>0</v>
      </c>
      <c r="AW27" s="176">
        <f t="shared" si="8"/>
        <v>0</v>
      </c>
      <c r="AX27" s="187"/>
      <c r="AY27" s="176">
        <f t="shared" si="38"/>
        <v>540.17106563002403</v>
      </c>
      <c r="AZ27" s="176">
        <f t="shared" si="38"/>
        <v>514.52250003918584</v>
      </c>
      <c r="BA27" s="176">
        <f t="shared" si="38"/>
        <v>490.49314155604185</v>
      </c>
      <c r="BB27" s="176">
        <f t="shared" si="38"/>
        <v>467.52034647184166</v>
      </c>
      <c r="BC27" s="176">
        <f t="shared" si="38"/>
        <v>445.33932766479489</v>
      </c>
      <c r="BD27" s="176">
        <f t="shared" si="38"/>
        <v>424.12950204607165</v>
      </c>
      <c r="BE27" s="176">
        <f t="shared" si="38"/>
        <v>404.061201978106</v>
      </c>
      <c r="BF27" s="176">
        <f t="shared" si="38"/>
        <v>384.80056348315924</v>
      </c>
      <c r="BG27" s="176">
        <f t="shared" si="38"/>
        <v>366.43992011293426</v>
      </c>
      <c r="BH27" s="176">
        <f t="shared" si="38"/>
        <v>348.94149674158865</v>
      </c>
      <c r="BI27" s="176">
        <f t="shared" si="10"/>
        <v>332.30666189414427</v>
      </c>
      <c r="BJ27" s="176">
        <f t="shared" si="10"/>
        <v>316.46484746125572</v>
      </c>
      <c r="BK27" s="176">
        <f t="shared" si="10"/>
        <v>301.40291203255725</v>
      </c>
      <c r="BL27" s="176">
        <f t="shared" si="10"/>
        <v>287.05783947402654</v>
      </c>
      <c r="BM27" s="176">
        <f t="shared" si="10"/>
        <v>273.39551117075803</v>
      </c>
      <c r="BN27" s="176">
        <f t="shared" si="10"/>
        <v>260.38343236079118</v>
      </c>
      <c r="BO27" s="176">
        <f t="shared" si="10"/>
        <v>247.99065484890264</v>
      </c>
      <c r="BP27" s="176">
        <f t="shared" si="10"/>
        <v>236.18770339878262</v>
      </c>
      <c r="BQ27" s="176">
        <f t="shared" si="10"/>
        <v>224.94650562852922</v>
      </c>
      <c r="BR27" s="176">
        <f t="shared" si="10"/>
        <v>214.24032524271851</v>
      </c>
      <c r="BS27" s="176">
        <f t="shared" si="11"/>
        <v>0</v>
      </c>
      <c r="BT27" s="176">
        <f t="shared" si="11"/>
        <v>0</v>
      </c>
      <c r="BU27" s="176">
        <f t="shared" si="11"/>
        <v>0</v>
      </c>
      <c r="BV27" s="176">
        <f t="shared" si="11"/>
        <v>0</v>
      </c>
      <c r="BW27" s="176">
        <f t="shared" si="11"/>
        <v>0</v>
      </c>
      <c r="BX27" s="176">
        <f t="shared" si="11"/>
        <v>0</v>
      </c>
      <c r="BY27" s="176">
        <f t="shared" si="11"/>
        <v>0</v>
      </c>
      <c r="BZ27" s="176">
        <f t="shared" si="11"/>
        <v>0</v>
      </c>
      <c r="CA27" s="176">
        <f t="shared" si="11"/>
        <v>0</v>
      </c>
      <c r="CB27" s="176">
        <f t="shared" si="11"/>
        <v>0</v>
      </c>
      <c r="CC27" s="176">
        <f t="shared" si="11"/>
        <v>0</v>
      </c>
      <c r="CD27" s="176">
        <f t="shared" si="11"/>
        <v>0</v>
      </c>
      <c r="CE27" s="176">
        <f t="shared" si="11"/>
        <v>0</v>
      </c>
      <c r="CF27" s="176">
        <f t="shared" si="11"/>
        <v>0</v>
      </c>
      <c r="CG27" s="176">
        <f t="shared" si="11"/>
        <v>0</v>
      </c>
      <c r="CI27" s="176">
        <v>0</v>
      </c>
      <c r="CJ27" s="176">
        <f t="shared" si="39"/>
        <v>0</v>
      </c>
      <c r="CK27" s="176">
        <f t="shared" si="39"/>
        <v>0</v>
      </c>
      <c r="CL27" s="176">
        <f t="shared" si="39"/>
        <v>0</v>
      </c>
      <c r="CM27" s="176">
        <f t="shared" si="39"/>
        <v>0</v>
      </c>
      <c r="CN27" s="176">
        <f t="shared" si="39"/>
        <v>0</v>
      </c>
      <c r="CO27" s="176">
        <f t="shared" si="39"/>
        <v>0</v>
      </c>
      <c r="CP27" s="176">
        <f t="shared" si="39"/>
        <v>0</v>
      </c>
      <c r="CQ27" s="176">
        <f t="shared" si="39"/>
        <v>0</v>
      </c>
      <c r="CR27" s="176">
        <f t="shared" si="39"/>
        <v>0</v>
      </c>
      <c r="CS27" s="176">
        <f t="shared" si="39"/>
        <v>0</v>
      </c>
      <c r="CT27" s="176">
        <f t="shared" si="13"/>
        <v>0</v>
      </c>
      <c r="CU27" s="176">
        <f t="shared" si="13"/>
        <v>0</v>
      </c>
      <c r="CV27" s="176">
        <f t="shared" si="13"/>
        <v>0</v>
      </c>
      <c r="CW27" s="176">
        <f t="shared" si="13"/>
        <v>0</v>
      </c>
      <c r="CX27" s="176">
        <f t="shared" si="13"/>
        <v>0</v>
      </c>
      <c r="CY27" s="176">
        <f t="shared" si="13"/>
        <v>0</v>
      </c>
      <c r="CZ27" s="176">
        <f t="shared" si="13"/>
        <v>0</v>
      </c>
      <c r="DA27" s="176">
        <f t="shared" si="13"/>
        <v>0</v>
      </c>
      <c r="DB27" s="176">
        <f t="shared" si="13"/>
        <v>0</v>
      </c>
      <c r="DC27" s="176">
        <f t="shared" si="13"/>
        <v>0</v>
      </c>
      <c r="DD27" s="176">
        <f t="shared" si="14"/>
        <v>0</v>
      </c>
      <c r="DE27" s="176">
        <f t="shared" si="14"/>
        <v>0</v>
      </c>
      <c r="DF27" s="176">
        <f t="shared" si="14"/>
        <v>0</v>
      </c>
      <c r="DG27" s="176">
        <f t="shared" si="14"/>
        <v>0</v>
      </c>
      <c r="DH27" s="176">
        <f t="shared" si="14"/>
        <v>0</v>
      </c>
      <c r="DI27" s="176">
        <f t="shared" si="14"/>
        <v>0</v>
      </c>
      <c r="DJ27" s="176">
        <f t="shared" si="14"/>
        <v>0</v>
      </c>
      <c r="DK27" s="176">
        <f t="shared" si="14"/>
        <v>0</v>
      </c>
      <c r="DL27" s="176">
        <f t="shared" si="14"/>
        <v>0</v>
      </c>
      <c r="DM27" s="176">
        <f t="shared" si="14"/>
        <v>0</v>
      </c>
      <c r="DN27" s="176">
        <f t="shared" si="14"/>
        <v>0</v>
      </c>
      <c r="DO27" s="176">
        <f t="shared" si="14"/>
        <v>0</v>
      </c>
      <c r="DP27" s="176">
        <f t="shared" si="14"/>
        <v>0</v>
      </c>
      <c r="DQ27" s="176">
        <f t="shared" si="14"/>
        <v>0</v>
      </c>
      <c r="DR27" s="176">
        <f t="shared" si="14"/>
        <v>0</v>
      </c>
      <c r="DS27" s="187"/>
      <c r="DT27" s="176">
        <v>0</v>
      </c>
      <c r="DU27" s="176">
        <f t="shared" si="40"/>
        <v>514.52250003918584</v>
      </c>
      <c r="DV27" s="176">
        <f t="shared" si="40"/>
        <v>490.49314155604185</v>
      </c>
      <c r="DW27" s="176">
        <f t="shared" si="40"/>
        <v>467.52034647184166</v>
      </c>
      <c r="DX27" s="176">
        <f t="shared" si="40"/>
        <v>445.33932766479489</v>
      </c>
      <c r="DY27" s="176">
        <f t="shared" si="40"/>
        <v>424.12950204607165</v>
      </c>
      <c r="DZ27" s="176">
        <f t="shared" si="40"/>
        <v>404.061201978106</v>
      </c>
      <c r="EA27" s="176">
        <f t="shared" si="40"/>
        <v>384.80056348315924</v>
      </c>
      <c r="EB27" s="176">
        <f t="shared" si="40"/>
        <v>366.43992011293426</v>
      </c>
      <c r="EC27" s="176">
        <f t="shared" si="40"/>
        <v>348.94149674158865</v>
      </c>
      <c r="ED27" s="176">
        <f t="shared" si="40"/>
        <v>332.30666189414427</v>
      </c>
      <c r="EE27" s="176">
        <f t="shared" si="16"/>
        <v>316.46484746125572</v>
      </c>
      <c r="EF27" s="176">
        <f t="shared" si="16"/>
        <v>301.40291203255725</v>
      </c>
      <c r="EG27" s="176">
        <f t="shared" si="16"/>
        <v>287.05783947402654</v>
      </c>
      <c r="EH27" s="176">
        <f t="shared" si="16"/>
        <v>273.39551117075803</v>
      </c>
      <c r="EI27" s="176">
        <f t="shared" si="16"/>
        <v>260.38343236079118</v>
      </c>
      <c r="EJ27" s="176">
        <f t="shared" si="16"/>
        <v>247.99065484890264</v>
      </c>
      <c r="EK27" s="176">
        <f t="shared" si="16"/>
        <v>236.18770339878262</v>
      </c>
      <c r="EL27" s="176">
        <f t="shared" si="16"/>
        <v>224.94650562852922</v>
      </c>
      <c r="EM27" s="176">
        <f t="shared" si="16"/>
        <v>214.24032524271851</v>
      </c>
      <c r="EN27" s="176">
        <f t="shared" si="16"/>
        <v>204.04369844225138</v>
      </c>
      <c r="EO27" s="176">
        <f t="shared" si="17"/>
        <v>0</v>
      </c>
      <c r="EP27" s="176">
        <f t="shared" si="17"/>
        <v>0</v>
      </c>
      <c r="EQ27" s="176">
        <f t="shared" si="17"/>
        <v>0</v>
      </c>
      <c r="ER27" s="176">
        <f t="shared" si="17"/>
        <v>0</v>
      </c>
      <c r="ES27" s="176">
        <f t="shared" si="17"/>
        <v>0</v>
      </c>
      <c r="ET27" s="176">
        <f t="shared" si="17"/>
        <v>0</v>
      </c>
      <c r="EU27" s="176">
        <f t="shared" si="17"/>
        <v>0</v>
      </c>
      <c r="EV27" s="176">
        <f t="shared" si="17"/>
        <v>0</v>
      </c>
      <c r="EW27" s="176">
        <f t="shared" si="17"/>
        <v>0</v>
      </c>
      <c r="EX27" s="176">
        <f t="shared" si="17"/>
        <v>0</v>
      </c>
      <c r="EY27" s="176">
        <f t="shared" si="17"/>
        <v>0</v>
      </c>
      <c r="EZ27" s="176">
        <f t="shared" si="17"/>
        <v>0</v>
      </c>
      <c r="FA27" s="176">
        <f t="shared" si="17"/>
        <v>0</v>
      </c>
      <c r="FB27" s="176">
        <f t="shared" si="17"/>
        <v>0</v>
      </c>
      <c r="FC27" s="176">
        <f t="shared" si="17"/>
        <v>0</v>
      </c>
      <c r="FE27" s="176">
        <v>0</v>
      </c>
      <c r="FF27" s="176">
        <v>0</v>
      </c>
      <c r="FG27" s="176">
        <f t="shared" si="41"/>
        <v>0</v>
      </c>
      <c r="FH27" s="176">
        <f t="shared" si="41"/>
        <v>0</v>
      </c>
      <c r="FI27" s="176">
        <f t="shared" si="41"/>
        <v>0</v>
      </c>
      <c r="FJ27" s="176">
        <f t="shared" si="41"/>
        <v>0</v>
      </c>
      <c r="FK27" s="176">
        <f t="shared" si="41"/>
        <v>0</v>
      </c>
      <c r="FL27" s="176">
        <f t="shared" si="41"/>
        <v>0</v>
      </c>
      <c r="FM27" s="176">
        <f t="shared" si="41"/>
        <v>0</v>
      </c>
      <c r="FN27" s="176">
        <f t="shared" si="41"/>
        <v>0</v>
      </c>
      <c r="FO27" s="176">
        <f t="shared" si="41"/>
        <v>0</v>
      </c>
      <c r="FP27" s="176">
        <f t="shared" si="41"/>
        <v>0</v>
      </c>
      <c r="FQ27" s="176">
        <f t="shared" si="19"/>
        <v>0</v>
      </c>
      <c r="FR27" s="176">
        <f t="shared" si="19"/>
        <v>0</v>
      </c>
      <c r="FS27" s="176">
        <f t="shared" si="19"/>
        <v>0</v>
      </c>
      <c r="FT27" s="176">
        <f t="shared" si="19"/>
        <v>0</v>
      </c>
      <c r="FU27" s="176">
        <f t="shared" si="19"/>
        <v>0</v>
      </c>
      <c r="FV27" s="176">
        <f t="shared" si="19"/>
        <v>0</v>
      </c>
      <c r="FW27" s="176">
        <f t="shared" si="19"/>
        <v>0</v>
      </c>
      <c r="FX27" s="176">
        <f t="shared" si="19"/>
        <v>0</v>
      </c>
      <c r="FY27" s="176">
        <f t="shared" si="19"/>
        <v>0</v>
      </c>
      <c r="FZ27" s="176">
        <f t="shared" si="19"/>
        <v>0</v>
      </c>
      <c r="GA27" s="176">
        <f t="shared" si="20"/>
        <v>0</v>
      </c>
      <c r="GB27" s="176">
        <f t="shared" si="20"/>
        <v>0</v>
      </c>
      <c r="GC27" s="176">
        <f t="shared" si="20"/>
        <v>0</v>
      </c>
      <c r="GD27" s="176">
        <f t="shared" si="20"/>
        <v>0</v>
      </c>
      <c r="GE27" s="176">
        <f t="shared" si="20"/>
        <v>0</v>
      </c>
      <c r="GF27" s="176">
        <f t="shared" si="20"/>
        <v>0</v>
      </c>
      <c r="GG27" s="176">
        <f t="shared" si="20"/>
        <v>0</v>
      </c>
      <c r="GH27" s="176">
        <f t="shared" si="20"/>
        <v>0</v>
      </c>
      <c r="GI27" s="176">
        <f t="shared" si="20"/>
        <v>0</v>
      </c>
      <c r="GJ27" s="176">
        <f t="shared" si="20"/>
        <v>0</v>
      </c>
      <c r="GK27" s="176">
        <f t="shared" si="20"/>
        <v>0</v>
      </c>
      <c r="GL27" s="176">
        <f t="shared" si="20"/>
        <v>0</v>
      </c>
      <c r="GM27" s="176">
        <f t="shared" si="20"/>
        <v>0</v>
      </c>
      <c r="GN27" s="176">
        <f t="shared" si="20"/>
        <v>0</v>
      </c>
      <c r="GO27" s="176">
        <f t="shared" si="20"/>
        <v>0</v>
      </c>
      <c r="GP27" s="187"/>
      <c r="GQ27" s="176">
        <v>0</v>
      </c>
      <c r="GR27" s="176">
        <v>0</v>
      </c>
      <c r="GS27" s="176">
        <f t="shared" si="42"/>
        <v>490.49314155604185</v>
      </c>
      <c r="GT27" s="176">
        <f t="shared" si="42"/>
        <v>467.52034647184166</v>
      </c>
      <c r="GU27" s="176">
        <f t="shared" si="42"/>
        <v>445.33932766479489</v>
      </c>
      <c r="GV27" s="176">
        <f t="shared" si="42"/>
        <v>424.12950204607165</v>
      </c>
      <c r="GW27" s="176">
        <f t="shared" si="42"/>
        <v>404.061201978106</v>
      </c>
      <c r="GX27" s="176">
        <f t="shared" si="42"/>
        <v>384.80056348315924</v>
      </c>
      <c r="GY27" s="176">
        <f t="shared" si="42"/>
        <v>366.43992011293426</v>
      </c>
      <c r="GZ27" s="176">
        <f t="shared" si="42"/>
        <v>348.94149674158865</v>
      </c>
      <c r="HA27" s="176">
        <f t="shared" si="42"/>
        <v>332.30666189414427</v>
      </c>
      <c r="HB27" s="176">
        <f t="shared" si="42"/>
        <v>316.46484746125572</v>
      </c>
      <c r="HC27" s="176">
        <f t="shared" si="22"/>
        <v>301.40291203255725</v>
      </c>
      <c r="HD27" s="176">
        <f t="shared" si="22"/>
        <v>287.05783947402654</v>
      </c>
      <c r="HE27" s="176">
        <f t="shared" si="22"/>
        <v>273.39551117075803</v>
      </c>
      <c r="HF27" s="176">
        <f t="shared" si="22"/>
        <v>260.38343236079118</v>
      </c>
      <c r="HG27" s="176">
        <f t="shared" si="22"/>
        <v>247.99065484890264</v>
      </c>
      <c r="HH27" s="176">
        <f t="shared" si="22"/>
        <v>236.18770339878262</v>
      </c>
      <c r="HI27" s="176">
        <f t="shared" si="22"/>
        <v>224.94650562852922</v>
      </c>
      <c r="HJ27" s="176">
        <f t="shared" si="22"/>
        <v>214.24032524271851</v>
      </c>
      <c r="HK27" s="176">
        <f t="shared" si="22"/>
        <v>204.04369844225138</v>
      </c>
      <c r="HL27" s="176">
        <f t="shared" si="22"/>
        <v>194.33237336073097</v>
      </c>
      <c r="HM27" s="176">
        <f t="shared" si="23"/>
        <v>0</v>
      </c>
      <c r="HN27" s="176">
        <f t="shared" si="23"/>
        <v>0</v>
      </c>
      <c r="HO27" s="176">
        <f t="shared" si="23"/>
        <v>0</v>
      </c>
      <c r="HP27" s="176">
        <f t="shared" si="23"/>
        <v>0</v>
      </c>
      <c r="HQ27" s="176">
        <f t="shared" si="23"/>
        <v>0</v>
      </c>
      <c r="HR27" s="176">
        <f t="shared" si="23"/>
        <v>0</v>
      </c>
      <c r="HS27" s="176">
        <f t="shared" si="23"/>
        <v>0</v>
      </c>
      <c r="HT27" s="176">
        <f t="shared" si="23"/>
        <v>0</v>
      </c>
      <c r="HU27" s="176">
        <f t="shared" si="23"/>
        <v>0</v>
      </c>
      <c r="HV27" s="176">
        <f t="shared" si="23"/>
        <v>0</v>
      </c>
      <c r="HW27" s="176">
        <f t="shared" si="23"/>
        <v>0</v>
      </c>
      <c r="HX27" s="176">
        <f t="shared" si="23"/>
        <v>0</v>
      </c>
      <c r="HY27" s="176">
        <f t="shared" si="23"/>
        <v>0</v>
      </c>
      <c r="HZ27" s="176">
        <f t="shared" si="23"/>
        <v>0</v>
      </c>
      <c r="IA27" s="176">
        <f t="shared" si="23"/>
        <v>0</v>
      </c>
      <c r="IB27" s="176"/>
      <c r="IC27" s="176"/>
    </row>
    <row r="28" spans="1:237" s="144" customFormat="1">
      <c r="A28" s="185" t="s">
        <v>7</v>
      </c>
      <c r="B28" s="226">
        <f t="shared" si="88"/>
        <v>0</v>
      </c>
      <c r="C28" s="329">
        <f t="shared" si="89"/>
        <v>34772.15088974197</v>
      </c>
      <c r="D28" s="226">
        <f t="shared" ref="D28:D123" si="233">SUM(B28:C28)</f>
        <v>34772.15088974197</v>
      </c>
      <c r="E28" s="227">
        <f t="shared" si="90"/>
        <v>0</v>
      </c>
      <c r="F28" s="228">
        <f t="shared" si="91"/>
        <v>0</v>
      </c>
      <c r="G28" s="227">
        <f t="shared" si="92"/>
        <v>0</v>
      </c>
      <c r="H28" s="228">
        <f t="shared" si="93"/>
        <v>0</v>
      </c>
      <c r="I28" s="227">
        <f t="shared" ref="I28:I123" si="234">B28+E28+G28</f>
        <v>0</v>
      </c>
      <c r="J28" s="176">
        <f t="shared" ref="J28:J123" si="235">C28+F28+H28</f>
        <v>34772.15088974197</v>
      </c>
      <c r="K28" s="228">
        <f t="shared" ref="K28:K123" si="236">SUM(I28:J28)</f>
        <v>34772.15088974197</v>
      </c>
      <c r="L28" s="227">
        <f t="shared" si="94"/>
        <v>0</v>
      </c>
      <c r="M28" s="176">
        <f t="shared" si="95"/>
        <v>27817.720711793576</v>
      </c>
      <c r="N28" s="228">
        <f t="shared" ref="N28:N123" si="237">SUM(L28:M28)</f>
        <v>27817.720711793576</v>
      </c>
      <c r="O28" s="176">
        <f t="shared" si="37"/>
        <v>0</v>
      </c>
      <c r="P28" s="176">
        <f t="shared" si="37"/>
        <v>0</v>
      </c>
      <c r="Q28" s="176">
        <f t="shared" si="37"/>
        <v>0</v>
      </c>
      <c r="R28" s="176">
        <f t="shared" si="37"/>
        <v>0</v>
      </c>
      <c r="S28" s="176">
        <f t="shared" si="37"/>
        <v>0</v>
      </c>
      <c r="T28" s="176">
        <f t="shared" si="37"/>
        <v>0</v>
      </c>
      <c r="U28" s="176">
        <f t="shared" si="37"/>
        <v>0</v>
      </c>
      <c r="V28" s="176">
        <f t="shared" si="37"/>
        <v>0</v>
      </c>
      <c r="W28" s="176">
        <f t="shared" si="37"/>
        <v>0</v>
      </c>
      <c r="X28" s="176">
        <f t="shared" si="37"/>
        <v>0</v>
      </c>
      <c r="Y28" s="176">
        <f t="shared" si="7"/>
        <v>0</v>
      </c>
      <c r="Z28" s="176">
        <f t="shared" si="7"/>
        <v>0</v>
      </c>
      <c r="AA28" s="176">
        <f t="shared" si="7"/>
        <v>0</v>
      </c>
      <c r="AB28" s="176">
        <f t="shared" si="7"/>
        <v>0</v>
      </c>
      <c r="AC28" s="176">
        <f t="shared" si="7"/>
        <v>0</v>
      </c>
      <c r="AD28" s="176">
        <f t="shared" si="7"/>
        <v>0</v>
      </c>
      <c r="AE28" s="176">
        <f t="shared" si="7"/>
        <v>0</v>
      </c>
      <c r="AF28" s="176">
        <f t="shared" si="7"/>
        <v>0</v>
      </c>
      <c r="AG28" s="176">
        <f t="shared" si="7"/>
        <v>0</v>
      </c>
      <c r="AH28" s="176">
        <f t="shared" si="7"/>
        <v>0</v>
      </c>
      <c r="AI28" s="176">
        <f t="shared" si="8"/>
        <v>0</v>
      </c>
      <c r="AJ28" s="176">
        <f t="shared" si="8"/>
        <v>0</v>
      </c>
      <c r="AK28" s="176">
        <f t="shared" si="8"/>
        <v>0</v>
      </c>
      <c r="AL28" s="176">
        <f t="shared" si="8"/>
        <v>0</v>
      </c>
      <c r="AM28" s="176">
        <f t="shared" si="8"/>
        <v>0</v>
      </c>
      <c r="AN28" s="176">
        <f t="shared" si="8"/>
        <v>0</v>
      </c>
      <c r="AO28" s="176">
        <f t="shared" si="8"/>
        <v>0</v>
      </c>
      <c r="AP28" s="176">
        <f t="shared" si="8"/>
        <v>0</v>
      </c>
      <c r="AQ28" s="176">
        <f t="shared" si="8"/>
        <v>0</v>
      </c>
      <c r="AR28" s="176">
        <f t="shared" si="8"/>
        <v>0</v>
      </c>
      <c r="AS28" s="176">
        <f t="shared" si="8"/>
        <v>0</v>
      </c>
      <c r="AT28" s="176">
        <f t="shared" si="8"/>
        <v>0</v>
      </c>
      <c r="AU28" s="176">
        <f t="shared" si="8"/>
        <v>0</v>
      </c>
      <c r="AV28" s="176">
        <f t="shared" si="8"/>
        <v>0</v>
      </c>
      <c r="AW28" s="176">
        <f t="shared" si="8"/>
        <v>0</v>
      </c>
      <c r="AX28" s="187"/>
      <c r="AY28" s="176">
        <f t="shared" si="38"/>
        <v>356.17757444916299</v>
      </c>
      <c r="AZ28" s="176">
        <f t="shared" si="38"/>
        <v>339.26544334567643</v>
      </c>
      <c r="BA28" s="176">
        <f t="shared" si="38"/>
        <v>0</v>
      </c>
      <c r="BB28" s="176">
        <f t="shared" si="38"/>
        <v>0</v>
      </c>
      <c r="BC28" s="176">
        <f t="shared" si="38"/>
        <v>0</v>
      </c>
      <c r="BD28" s="176">
        <f t="shared" si="38"/>
        <v>0</v>
      </c>
      <c r="BE28" s="176">
        <f t="shared" si="38"/>
        <v>0</v>
      </c>
      <c r="BF28" s="176">
        <f t="shared" si="38"/>
        <v>0</v>
      </c>
      <c r="BG28" s="176">
        <f t="shared" si="38"/>
        <v>0</v>
      </c>
      <c r="BH28" s="176">
        <f t="shared" si="38"/>
        <v>0</v>
      </c>
      <c r="BI28" s="176">
        <f t="shared" si="10"/>
        <v>0</v>
      </c>
      <c r="BJ28" s="176">
        <f t="shared" si="10"/>
        <v>0</v>
      </c>
      <c r="BK28" s="176">
        <f t="shared" si="10"/>
        <v>0</v>
      </c>
      <c r="BL28" s="176">
        <f t="shared" si="10"/>
        <v>0</v>
      </c>
      <c r="BM28" s="176">
        <f t="shared" si="10"/>
        <v>0</v>
      </c>
      <c r="BN28" s="176">
        <f t="shared" si="10"/>
        <v>0</v>
      </c>
      <c r="BO28" s="176">
        <f t="shared" si="10"/>
        <v>0</v>
      </c>
      <c r="BP28" s="176">
        <f t="shared" si="10"/>
        <v>0</v>
      </c>
      <c r="BQ28" s="176">
        <f t="shared" si="10"/>
        <v>0</v>
      </c>
      <c r="BR28" s="176">
        <f t="shared" si="10"/>
        <v>0</v>
      </c>
      <c r="BS28" s="176">
        <f t="shared" si="11"/>
        <v>0</v>
      </c>
      <c r="BT28" s="176">
        <f t="shared" si="11"/>
        <v>0</v>
      </c>
      <c r="BU28" s="176">
        <f t="shared" si="11"/>
        <v>0</v>
      </c>
      <c r="BV28" s="176">
        <f t="shared" si="11"/>
        <v>0</v>
      </c>
      <c r="BW28" s="176">
        <f t="shared" si="11"/>
        <v>0</v>
      </c>
      <c r="BX28" s="176">
        <f t="shared" si="11"/>
        <v>0</v>
      </c>
      <c r="BY28" s="176">
        <f t="shared" si="11"/>
        <v>0</v>
      </c>
      <c r="BZ28" s="176">
        <f t="shared" si="11"/>
        <v>0</v>
      </c>
      <c r="CA28" s="176">
        <f t="shared" si="11"/>
        <v>0</v>
      </c>
      <c r="CB28" s="176">
        <f t="shared" si="11"/>
        <v>0</v>
      </c>
      <c r="CC28" s="176">
        <f t="shared" si="11"/>
        <v>0</v>
      </c>
      <c r="CD28" s="176">
        <f t="shared" si="11"/>
        <v>0</v>
      </c>
      <c r="CE28" s="176">
        <f t="shared" si="11"/>
        <v>0</v>
      </c>
      <c r="CF28" s="176">
        <f t="shared" si="11"/>
        <v>0</v>
      </c>
      <c r="CG28" s="176">
        <f t="shared" si="11"/>
        <v>0</v>
      </c>
      <c r="CI28" s="176">
        <v>0</v>
      </c>
      <c r="CJ28" s="176">
        <f t="shared" si="39"/>
        <v>0</v>
      </c>
      <c r="CK28" s="176">
        <f t="shared" si="39"/>
        <v>0</v>
      </c>
      <c r="CL28" s="176">
        <f t="shared" si="39"/>
        <v>0</v>
      </c>
      <c r="CM28" s="176">
        <f t="shared" si="39"/>
        <v>0</v>
      </c>
      <c r="CN28" s="176">
        <f t="shared" si="39"/>
        <v>0</v>
      </c>
      <c r="CO28" s="176">
        <f t="shared" si="39"/>
        <v>0</v>
      </c>
      <c r="CP28" s="176">
        <f t="shared" si="39"/>
        <v>0</v>
      </c>
      <c r="CQ28" s="176">
        <f t="shared" si="39"/>
        <v>0</v>
      </c>
      <c r="CR28" s="176">
        <f t="shared" si="39"/>
        <v>0</v>
      </c>
      <c r="CS28" s="176">
        <f t="shared" si="39"/>
        <v>0</v>
      </c>
      <c r="CT28" s="176">
        <f t="shared" si="13"/>
        <v>0</v>
      </c>
      <c r="CU28" s="176">
        <f t="shared" si="13"/>
        <v>0</v>
      </c>
      <c r="CV28" s="176">
        <f t="shared" si="13"/>
        <v>0</v>
      </c>
      <c r="CW28" s="176">
        <f t="shared" si="13"/>
        <v>0</v>
      </c>
      <c r="CX28" s="176">
        <f t="shared" si="13"/>
        <v>0</v>
      </c>
      <c r="CY28" s="176">
        <f t="shared" si="13"/>
        <v>0</v>
      </c>
      <c r="CZ28" s="176">
        <f t="shared" si="13"/>
        <v>0</v>
      </c>
      <c r="DA28" s="176">
        <f t="shared" si="13"/>
        <v>0</v>
      </c>
      <c r="DB28" s="176">
        <f t="shared" si="13"/>
        <v>0</v>
      </c>
      <c r="DC28" s="176">
        <f t="shared" si="13"/>
        <v>0</v>
      </c>
      <c r="DD28" s="176">
        <f t="shared" si="14"/>
        <v>0</v>
      </c>
      <c r="DE28" s="176">
        <f t="shared" si="14"/>
        <v>0</v>
      </c>
      <c r="DF28" s="176">
        <f t="shared" si="14"/>
        <v>0</v>
      </c>
      <c r="DG28" s="176">
        <f t="shared" si="14"/>
        <v>0</v>
      </c>
      <c r="DH28" s="176">
        <f t="shared" si="14"/>
        <v>0</v>
      </c>
      <c r="DI28" s="176">
        <f t="shared" si="14"/>
        <v>0</v>
      </c>
      <c r="DJ28" s="176">
        <f t="shared" si="14"/>
        <v>0</v>
      </c>
      <c r="DK28" s="176">
        <f t="shared" si="14"/>
        <v>0</v>
      </c>
      <c r="DL28" s="176">
        <f t="shared" si="14"/>
        <v>0</v>
      </c>
      <c r="DM28" s="176">
        <f t="shared" si="14"/>
        <v>0</v>
      </c>
      <c r="DN28" s="176">
        <f t="shared" si="14"/>
        <v>0</v>
      </c>
      <c r="DO28" s="176">
        <f t="shared" si="14"/>
        <v>0</v>
      </c>
      <c r="DP28" s="176">
        <f t="shared" si="14"/>
        <v>0</v>
      </c>
      <c r="DQ28" s="176">
        <f t="shared" si="14"/>
        <v>0</v>
      </c>
      <c r="DR28" s="176">
        <f t="shared" si="14"/>
        <v>0</v>
      </c>
      <c r="DS28" s="187"/>
      <c r="DT28" s="176">
        <v>0</v>
      </c>
      <c r="DU28" s="176">
        <f t="shared" si="40"/>
        <v>339.26544334567643</v>
      </c>
      <c r="DV28" s="176">
        <f t="shared" si="40"/>
        <v>323.42098375746571</v>
      </c>
      <c r="DW28" s="176">
        <f t="shared" si="40"/>
        <v>0</v>
      </c>
      <c r="DX28" s="176">
        <f t="shared" si="40"/>
        <v>0</v>
      </c>
      <c r="DY28" s="176">
        <f t="shared" si="40"/>
        <v>0</v>
      </c>
      <c r="DZ28" s="176">
        <f t="shared" si="40"/>
        <v>0</v>
      </c>
      <c r="EA28" s="176">
        <f t="shared" si="40"/>
        <v>0</v>
      </c>
      <c r="EB28" s="176">
        <f t="shared" si="40"/>
        <v>0</v>
      </c>
      <c r="EC28" s="176">
        <f t="shared" si="40"/>
        <v>0</v>
      </c>
      <c r="ED28" s="176">
        <f t="shared" si="40"/>
        <v>0</v>
      </c>
      <c r="EE28" s="176">
        <f t="shared" si="16"/>
        <v>0</v>
      </c>
      <c r="EF28" s="176">
        <f t="shared" si="16"/>
        <v>0</v>
      </c>
      <c r="EG28" s="176">
        <f t="shared" si="16"/>
        <v>0</v>
      </c>
      <c r="EH28" s="176">
        <f t="shared" si="16"/>
        <v>0</v>
      </c>
      <c r="EI28" s="176">
        <f t="shared" si="16"/>
        <v>0</v>
      </c>
      <c r="EJ28" s="176">
        <f t="shared" si="16"/>
        <v>0</v>
      </c>
      <c r="EK28" s="176">
        <f t="shared" si="16"/>
        <v>0</v>
      </c>
      <c r="EL28" s="176">
        <f t="shared" si="16"/>
        <v>0</v>
      </c>
      <c r="EM28" s="176">
        <f t="shared" si="16"/>
        <v>0</v>
      </c>
      <c r="EN28" s="176">
        <f t="shared" si="16"/>
        <v>0</v>
      </c>
      <c r="EO28" s="176">
        <f t="shared" si="17"/>
        <v>0</v>
      </c>
      <c r="EP28" s="176">
        <f t="shared" si="17"/>
        <v>0</v>
      </c>
      <c r="EQ28" s="176">
        <f t="shared" si="17"/>
        <v>0</v>
      </c>
      <c r="ER28" s="176">
        <f t="shared" si="17"/>
        <v>0</v>
      </c>
      <c r="ES28" s="176">
        <f t="shared" si="17"/>
        <v>0</v>
      </c>
      <c r="ET28" s="176">
        <f t="shared" si="17"/>
        <v>0</v>
      </c>
      <c r="EU28" s="176">
        <f t="shared" si="17"/>
        <v>0</v>
      </c>
      <c r="EV28" s="176">
        <f t="shared" si="17"/>
        <v>0</v>
      </c>
      <c r="EW28" s="176">
        <f t="shared" si="17"/>
        <v>0</v>
      </c>
      <c r="EX28" s="176">
        <f t="shared" si="17"/>
        <v>0</v>
      </c>
      <c r="EY28" s="176">
        <f t="shared" si="17"/>
        <v>0</v>
      </c>
      <c r="EZ28" s="176">
        <f t="shared" si="17"/>
        <v>0</v>
      </c>
      <c r="FA28" s="176">
        <f t="shared" si="17"/>
        <v>0</v>
      </c>
      <c r="FB28" s="176">
        <f t="shared" si="17"/>
        <v>0</v>
      </c>
      <c r="FC28" s="176">
        <f t="shared" si="17"/>
        <v>0</v>
      </c>
      <c r="FE28" s="176">
        <v>0</v>
      </c>
      <c r="FF28" s="176">
        <v>0</v>
      </c>
      <c r="FG28" s="176">
        <f t="shared" si="41"/>
        <v>0</v>
      </c>
      <c r="FH28" s="176">
        <f t="shared" si="41"/>
        <v>0</v>
      </c>
      <c r="FI28" s="176">
        <f t="shared" si="41"/>
        <v>0</v>
      </c>
      <c r="FJ28" s="176">
        <f t="shared" si="41"/>
        <v>0</v>
      </c>
      <c r="FK28" s="176">
        <f t="shared" si="41"/>
        <v>0</v>
      </c>
      <c r="FL28" s="176">
        <f t="shared" si="41"/>
        <v>0</v>
      </c>
      <c r="FM28" s="176">
        <f t="shared" si="41"/>
        <v>0</v>
      </c>
      <c r="FN28" s="176">
        <f t="shared" si="41"/>
        <v>0</v>
      </c>
      <c r="FO28" s="176">
        <f t="shared" si="41"/>
        <v>0</v>
      </c>
      <c r="FP28" s="176">
        <f t="shared" si="41"/>
        <v>0</v>
      </c>
      <c r="FQ28" s="176">
        <f t="shared" si="19"/>
        <v>0</v>
      </c>
      <c r="FR28" s="176">
        <f t="shared" si="19"/>
        <v>0</v>
      </c>
      <c r="FS28" s="176">
        <f t="shared" si="19"/>
        <v>0</v>
      </c>
      <c r="FT28" s="176">
        <f t="shared" si="19"/>
        <v>0</v>
      </c>
      <c r="FU28" s="176">
        <f t="shared" si="19"/>
        <v>0</v>
      </c>
      <c r="FV28" s="176">
        <f t="shared" si="19"/>
        <v>0</v>
      </c>
      <c r="FW28" s="176">
        <f t="shared" si="19"/>
        <v>0</v>
      </c>
      <c r="FX28" s="176">
        <f t="shared" si="19"/>
        <v>0</v>
      </c>
      <c r="FY28" s="176">
        <f t="shared" si="19"/>
        <v>0</v>
      </c>
      <c r="FZ28" s="176">
        <f t="shared" si="19"/>
        <v>0</v>
      </c>
      <c r="GA28" s="176">
        <f t="shared" si="20"/>
        <v>0</v>
      </c>
      <c r="GB28" s="176">
        <f t="shared" si="20"/>
        <v>0</v>
      </c>
      <c r="GC28" s="176">
        <f t="shared" si="20"/>
        <v>0</v>
      </c>
      <c r="GD28" s="176">
        <f t="shared" si="20"/>
        <v>0</v>
      </c>
      <c r="GE28" s="176">
        <f t="shared" si="20"/>
        <v>0</v>
      </c>
      <c r="GF28" s="176">
        <f t="shared" si="20"/>
        <v>0</v>
      </c>
      <c r="GG28" s="176">
        <f t="shared" si="20"/>
        <v>0</v>
      </c>
      <c r="GH28" s="176">
        <f t="shared" si="20"/>
        <v>0</v>
      </c>
      <c r="GI28" s="176">
        <f t="shared" si="20"/>
        <v>0</v>
      </c>
      <c r="GJ28" s="176">
        <f t="shared" si="20"/>
        <v>0</v>
      </c>
      <c r="GK28" s="176">
        <f t="shared" si="20"/>
        <v>0</v>
      </c>
      <c r="GL28" s="176">
        <f t="shared" si="20"/>
        <v>0</v>
      </c>
      <c r="GM28" s="176">
        <f t="shared" si="20"/>
        <v>0</v>
      </c>
      <c r="GN28" s="176">
        <f t="shared" si="20"/>
        <v>0</v>
      </c>
      <c r="GO28" s="176">
        <f t="shared" si="20"/>
        <v>0</v>
      </c>
      <c r="GP28" s="187"/>
      <c r="GQ28" s="176">
        <v>0</v>
      </c>
      <c r="GR28" s="176">
        <v>0</v>
      </c>
      <c r="GS28" s="176">
        <f t="shared" si="42"/>
        <v>323.42098375746571</v>
      </c>
      <c r="GT28" s="176">
        <f t="shared" si="42"/>
        <v>308.27320011625079</v>
      </c>
      <c r="GU28" s="176">
        <f t="shared" si="42"/>
        <v>0</v>
      </c>
      <c r="GV28" s="176">
        <f t="shared" si="42"/>
        <v>0</v>
      </c>
      <c r="GW28" s="176">
        <f t="shared" si="42"/>
        <v>0</v>
      </c>
      <c r="GX28" s="176">
        <f t="shared" si="42"/>
        <v>0</v>
      </c>
      <c r="GY28" s="176">
        <f t="shared" si="42"/>
        <v>0</v>
      </c>
      <c r="GZ28" s="176">
        <f t="shared" si="42"/>
        <v>0</v>
      </c>
      <c r="HA28" s="176">
        <f t="shared" si="42"/>
        <v>0</v>
      </c>
      <c r="HB28" s="176">
        <f t="shared" si="42"/>
        <v>0</v>
      </c>
      <c r="HC28" s="176">
        <f t="shared" si="22"/>
        <v>0</v>
      </c>
      <c r="HD28" s="176">
        <f t="shared" si="22"/>
        <v>0</v>
      </c>
      <c r="HE28" s="176">
        <f t="shared" si="22"/>
        <v>0</v>
      </c>
      <c r="HF28" s="176">
        <f t="shared" si="22"/>
        <v>0</v>
      </c>
      <c r="HG28" s="176">
        <f t="shared" si="22"/>
        <v>0</v>
      </c>
      <c r="HH28" s="176">
        <f t="shared" si="22"/>
        <v>0</v>
      </c>
      <c r="HI28" s="176">
        <f t="shared" si="22"/>
        <v>0</v>
      </c>
      <c r="HJ28" s="176">
        <f t="shared" si="22"/>
        <v>0</v>
      </c>
      <c r="HK28" s="176">
        <f t="shared" si="22"/>
        <v>0</v>
      </c>
      <c r="HL28" s="176">
        <f t="shared" si="22"/>
        <v>0</v>
      </c>
      <c r="HM28" s="176">
        <f t="shared" si="23"/>
        <v>0</v>
      </c>
      <c r="HN28" s="176">
        <f t="shared" si="23"/>
        <v>0</v>
      </c>
      <c r="HO28" s="176">
        <f t="shared" si="23"/>
        <v>0</v>
      </c>
      <c r="HP28" s="176">
        <f t="shared" si="23"/>
        <v>0</v>
      </c>
      <c r="HQ28" s="176">
        <f t="shared" si="23"/>
        <v>0</v>
      </c>
      <c r="HR28" s="176">
        <f t="shared" si="23"/>
        <v>0</v>
      </c>
      <c r="HS28" s="176">
        <f t="shared" si="23"/>
        <v>0</v>
      </c>
      <c r="HT28" s="176">
        <f t="shared" si="23"/>
        <v>0</v>
      </c>
      <c r="HU28" s="176">
        <f t="shared" si="23"/>
        <v>0</v>
      </c>
      <c r="HV28" s="176">
        <f t="shared" si="23"/>
        <v>0</v>
      </c>
      <c r="HW28" s="176">
        <f t="shared" si="23"/>
        <v>0</v>
      </c>
      <c r="HX28" s="176">
        <f t="shared" si="23"/>
        <v>0</v>
      </c>
      <c r="HY28" s="176">
        <f t="shared" si="23"/>
        <v>0</v>
      </c>
      <c r="HZ28" s="176">
        <f t="shared" si="23"/>
        <v>0</v>
      </c>
      <c r="IA28" s="176">
        <f t="shared" si="23"/>
        <v>0</v>
      </c>
      <c r="IB28" s="176"/>
      <c r="IC28" s="176"/>
    </row>
    <row r="29" spans="1:237" s="144" customFormat="1">
      <c r="A29" s="188" t="s">
        <v>127</v>
      </c>
      <c r="B29" s="226">
        <f t="shared" si="88"/>
        <v>0</v>
      </c>
      <c r="C29" s="329">
        <f t="shared" si="89"/>
        <v>2448.6700718981392</v>
      </c>
      <c r="D29" s="226">
        <f t="shared" si="233"/>
        <v>2448.6700718981392</v>
      </c>
      <c r="E29" s="227">
        <f t="shared" si="90"/>
        <v>0</v>
      </c>
      <c r="F29" s="228">
        <f t="shared" si="91"/>
        <v>0</v>
      </c>
      <c r="G29" s="227">
        <f t="shared" si="92"/>
        <v>0</v>
      </c>
      <c r="H29" s="228">
        <f t="shared" si="93"/>
        <v>0</v>
      </c>
      <c r="I29" s="227">
        <f t="shared" si="234"/>
        <v>0</v>
      </c>
      <c r="J29" s="176">
        <f t="shared" si="235"/>
        <v>2448.6700718981392</v>
      </c>
      <c r="K29" s="228">
        <f t="shared" si="236"/>
        <v>2448.6700718981392</v>
      </c>
      <c r="L29" s="227">
        <f t="shared" si="94"/>
        <v>0</v>
      </c>
      <c r="M29" s="176">
        <f t="shared" si="95"/>
        <v>1958.9360575185115</v>
      </c>
      <c r="N29" s="228">
        <f t="shared" si="237"/>
        <v>1958.9360575185115</v>
      </c>
      <c r="O29" s="176">
        <f t="shared" si="37"/>
        <v>0</v>
      </c>
      <c r="P29" s="176">
        <f t="shared" si="37"/>
        <v>0</v>
      </c>
      <c r="Q29" s="176">
        <f t="shared" si="37"/>
        <v>0</v>
      </c>
      <c r="R29" s="176">
        <f t="shared" si="37"/>
        <v>0</v>
      </c>
      <c r="S29" s="176">
        <f t="shared" si="37"/>
        <v>0</v>
      </c>
      <c r="T29" s="176">
        <f t="shared" si="37"/>
        <v>0</v>
      </c>
      <c r="U29" s="176">
        <f t="shared" si="37"/>
        <v>0</v>
      </c>
      <c r="V29" s="176">
        <f t="shared" si="37"/>
        <v>0</v>
      </c>
      <c r="W29" s="176">
        <f t="shared" si="37"/>
        <v>0</v>
      </c>
      <c r="X29" s="176">
        <f t="shared" si="37"/>
        <v>0</v>
      </c>
      <c r="Y29" s="176">
        <f t="shared" si="7"/>
        <v>0</v>
      </c>
      <c r="Z29" s="176">
        <f t="shared" si="7"/>
        <v>0</v>
      </c>
      <c r="AA29" s="176">
        <f t="shared" si="7"/>
        <v>0</v>
      </c>
      <c r="AB29" s="176">
        <f t="shared" si="7"/>
        <v>0</v>
      </c>
      <c r="AC29" s="176">
        <f t="shared" si="7"/>
        <v>0</v>
      </c>
      <c r="AD29" s="176">
        <f t="shared" si="7"/>
        <v>0</v>
      </c>
      <c r="AE29" s="176">
        <f t="shared" si="7"/>
        <v>0</v>
      </c>
      <c r="AF29" s="176">
        <f t="shared" si="7"/>
        <v>0</v>
      </c>
      <c r="AG29" s="176">
        <f t="shared" si="7"/>
        <v>0</v>
      </c>
      <c r="AH29" s="176">
        <f t="shared" si="7"/>
        <v>0</v>
      </c>
      <c r="AI29" s="176">
        <f t="shared" si="8"/>
        <v>0</v>
      </c>
      <c r="AJ29" s="176">
        <f t="shared" si="8"/>
        <v>0</v>
      </c>
      <c r="AK29" s="176">
        <f t="shared" si="8"/>
        <v>0</v>
      </c>
      <c r="AL29" s="176">
        <f t="shared" si="8"/>
        <v>0</v>
      </c>
      <c r="AM29" s="176">
        <f t="shared" si="8"/>
        <v>0</v>
      </c>
      <c r="AN29" s="176">
        <f t="shared" si="8"/>
        <v>0</v>
      </c>
      <c r="AO29" s="176">
        <f t="shared" si="8"/>
        <v>0</v>
      </c>
      <c r="AP29" s="176">
        <f t="shared" si="8"/>
        <v>0</v>
      </c>
      <c r="AQ29" s="176">
        <f t="shared" si="8"/>
        <v>0</v>
      </c>
      <c r="AR29" s="176">
        <f t="shared" si="8"/>
        <v>0</v>
      </c>
      <c r="AS29" s="176">
        <f t="shared" si="8"/>
        <v>0</v>
      </c>
      <c r="AT29" s="176">
        <f t="shared" si="8"/>
        <v>0</v>
      </c>
      <c r="AU29" s="176">
        <f t="shared" si="8"/>
        <v>0</v>
      </c>
      <c r="AV29" s="176">
        <f t="shared" si="8"/>
        <v>0</v>
      </c>
      <c r="AW29" s="176">
        <f t="shared" si="8"/>
        <v>0</v>
      </c>
      <c r="AX29" s="187"/>
      <c r="AY29" s="176">
        <f t="shared" si="38"/>
        <v>9.4766853619302482E-3</v>
      </c>
      <c r="AZ29" s="176">
        <f t="shared" si="38"/>
        <v>9.0267105270032608E-3</v>
      </c>
      <c r="BA29" s="176">
        <f t="shared" si="38"/>
        <v>8.6051428343165235E-3</v>
      </c>
      <c r="BB29" s="176">
        <f t="shared" si="38"/>
        <v>8.2021113416112564E-3</v>
      </c>
      <c r="BC29" s="176">
        <f t="shared" si="38"/>
        <v>7.8129706607858763E-3</v>
      </c>
      <c r="BD29" s="176">
        <f t="shared" si="38"/>
        <v>7.4408684569486263E-3</v>
      </c>
      <c r="BE29" s="176">
        <f t="shared" si="38"/>
        <v>7.0887930171597549E-3</v>
      </c>
      <c r="BF29" s="176">
        <f t="shared" si="38"/>
        <v>6.7508870786519163E-3</v>
      </c>
      <c r="BG29" s="176">
        <f t="shared" si="38"/>
        <v>6.428770528297093E-3</v>
      </c>
      <c r="BH29" s="176">
        <f t="shared" si="38"/>
        <v>6.1217806445892737E-3</v>
      </c>
      <c r="BI29" s="176">
        <f t="shared" si="10"/>
        <v>5.8299414367393729E-3</v>
      </c>
      <c r="BJ29" s="176">
        <f t="shared" si="10"/>
        <v>5.5520148677413285E-3</v>
      </c>
      <c r="BK29" s="176">
        <f t="shared" si="10"/>
        <v>5.2877703865360911E-3</v>
      </c>
      <c r="BL29" s="176">
        <f t="shared" si="10"/>
        <v>5.0361024469127453E-3</v>
      </c>
      <c r="BM29" s="176">
        <f t="shared" si="10"/>
        <v>4.7964124766799654E-3</v>
      </c>
      <c r="BN29" s="176">
        <f t="shared" si="10"/>
        <v>4.5681303922945823E-3</v>
      </c>
      <c r="BO29" s="176">
        <f t="shared" si="10"/>
        <v>4.3507132429632042E-3</v>
      </c>
      <c r="BP29" s="176">
        <f t="shared" si="10"/>
        <v>4.1436439192768879E-3</v>
      </c>
      <c r="BQ29" s="176">
        <f t="shared" si="10"/>
        <v>3.9464299233075298E-3</v>
      </c>
      <c r="BR29" s="176">
        <f t="shared" si="10"/>
        <v>3.7586021972406758E-3</v>
      </c>
      <c r="BS29" s="176">
        <f t="shared" si="11"/>
        <v>3.5797140077587965E-3</v>
      </c>
      <c r="BT29" s="176">
        <f t="shared" si="11"/>
        <v>3.4093398835215961E-3</v>
      </c>
      <c r="BU29" s="176">
        <f t="shared" si="11"/>
        <v>3.2470746032162521E-3</v>
      </c>
      <c r="BV29" s="176">
        <f t="shared" si="11"/>
        <v>3.0925322317707235E-3</v>
      </c>
      <c r="BW29" s="176">
        <f t="shared" si="11"/>
        <v>2.9453452024378623E-3</v>
      </c>
      <c r="BX29" s="176">
        <f t="shared" si="11"/>
        <v>2.8051634425671169E-3</v>
      </c>
      <c r="BY29" s="176">
        <f t="shared" si="11"/>
        <v>2.6716535409845592E-3</v>
      </c>
      <c r="BZ29" s="176">
        <f t="shared" si="11"/>
        <v>2.5444979550009066E-3</v>
      </c>
      <c r="CA29" s="176">
        <f t="shared" si="11"/>
        <v>2.4233942551614767E-3</v>
      </c>
      <c r="CB29" s="176">
        <f t="shared" si="11"/>
        <v>2.3080544059417628E-3</v>
      </c>
      <c r="CC29" s="176">
        <f t="shared" si="11"/>
        <v>2.1982040806778364E-3</v>
      </c>
      <c r="CD29" s="176">
        <f t="shared" si="11"/>
        <v>2.0935820091021783E-3</v>
      </c>
      <c r="CE29" s="176">
        <f t="shared" si="11"/>
        <v>1.9939393559331173E-3</v>
      </c>
      <c r="CF29" s="176">
        <f t="shared" si="11"/>
        <v>1.899039129039885E-3</v>
      </c>
      <c r="CG29" s="176">
        <f t="shared" si="11"/>
        <v>1.8086556157756754E-3</v>
      </c>
      <c r="CI29" s="176">
        <v>0</v>
      </c>
      <c r="CJ29" s="176">
        <f t="shared" si="39"/>
        <v>0</v>
      </c>
      <c r="CK29" s="176">
        <f t="shared" si="39"/>
        <v>0</v>
      </c>
      <c r="CL29" s="176">
        <f t="shared" si="39"/>
        <v>0</v>
      </c>
      <c r="CM29" s="176">
        <f t="shared" si="39"/>
        <v>0</v>
      </c>
      <c r="CN29" s="176">
        <f t="shared" si="39"/>
        <v>0</v>
      </c>
      <c r="CO29" s="176">
        <f t="shared" si="39"/>
        <v>0</v>
      </c>
      <c r="CP29" s="176">
        <f t="shared" si="39"/>
        <v>0</v>
      </c>
      <c r="CQ29" s="176">
        <f t="shared" si="39"/>
        <v>0</v>
      </c>
      <c r="CR29" s="176">
        <f t="shared" si="39"/>
        <v>0</v>
      </c>
      <c r="CS29" s="176">
        <f t="shared" si="39"/>
        <v>0</v>
      </c>
      <c r="CT29" s="176">
        <f t="shared" si="13"/>
        <v>0</v>
      </c>
      <c r="CU29" s="176">
        <f t="shared" si="13"/>
        <v>0</v>
      </c>
      <c r="CV29" s="176">
        <f t="shared" si="13"/>
        <v>0</v>
      </c>
      <c r="CW29" s="176">
        <f t="shared" si="13"/>
        <v>0</v>
      </c>
      <c r="CX29" s="176">
        <f t="shared" si="13"/>
        <v>0</v>
      </c>
      <c r="CY29" s="176">
        <f t="shared" si="13"/>
        <v>0</v>
      </c>
      <c r="CZ29" s="176">
        <f t="shared" si="13"/>
        <v>0</v>
      </c>
      <c r="DA29" s="176">
        <f t="shared" si="13"/>
        <v>0</v>
      </c>
      <c r="DB29" s="176">
        <f t="shared" si="13"/>
        <v>0</v>
      </c>
      <c r="DC29" s="176">
        <f t="shared" si="13"/>
        <v>0</v>
      </c>
      <c r="DD29" s="176">
        <f t="shared" si="14"/>
        <v>0</v>
      </c>
      <c r="DE29" s="176">
        <f t="shared" si="14"/>
        <v>0</v>
      </c>
      <c r="DF29" s="176">
        <f t="shared" si="14"/>
        <v>0</v>
      </c>
      <c r="DG29" s="176">
        <f t="shared" si="14"/>
        <v>0</v>
      </c>
      <c r="DH29" s="176">
        <f t="shared" si="14"/>
        <v>0</v>
      </c>
      <c r="DI29" s="176">
        <f t="shared" si="14"/>
        <v>0</v>
      </c>
      <c r="DJ29" s="176">
        <f t="shared" si="14"/>
        <v>0</v>
      </c>
      <c r="DK29" s="176">
        <f t="shared" si="14"/>
        <v>0</v>
      </c>
      <c r="DL29" s="176">
        <f t="shared" si="14"/>
        <v>0</v>
      </c>
      <c r="DM29" s="176">
        <f t="shared" si="14"/>
        <v>0</v>
      </c>
      <c r="DN29" s="176">
        <f t="shared" si="14"/>
        <v>0</v>
      </c>
      <c r="DO29" s="176">
        <f t="shared" si="14"/>
        <v>0</v>
      </c>
      <c r="DP29" s="176">
        <f t="shared" si="14"/>
        <v>0</v>
      </c>
      <c r="DQ29" s="176">
        <f t="shared" si="14"/>
        <v>0</v>
      </c>
      <c r="DR29" s="176">
        <f t="shared" si="14"/>
        <v>0</v>
      </c>
      <c r="DS29" s="187"/>
      <c r="DT29" s="176">
        <v>0</v>
      </c>
      <c r="DU29" s="176">
        <f t="shared" si="40"/>
        <v>9.0267105270032608E-3</v>
      </c>
      <c r="DV29" s="176">
        <f t="shared" si="40"/>
        <v>8.6051428343165235E-3</v>
      </c>
      <c r="DW29" s="176">
        <f t="shared" si="40"/>
        <v>8.2021113416112564E-3</v>
      </c>
      <c r="DX29" s="176">
        <f t="shared" si="40"/>
        <v>7.8129706607858763E-3</v>
      </c>
      <c r="DY29" s="176">
        <f t="shared" si="40"/>
        <v>7.4408684569486263E-3</v>
      </c>
      <c r="DZ29" s="176">
        <f t="shared" si="40"/>
        <v>7.0887930171597549E-3</v>
      </c>
      <c r="EA29" s="176">
        <f t="shared" si="40"/>
        <v>6.7508870786519163E-3</v>
      </c>
      <c r="EB29" s="176">
        <f t="shared" si="40"/>
        <v>6.428770528297093E-3</v>
      </c>
      <c r="EC29" s="176">
        <f t="shared" si="40"/>
        <v>6.1217806445892737E-3</v>
      </c>
      <c r="ED29" s="176">
        <f t="shared" si="40"/>
        <v>5.8299414367393729E-3</v>
      </c>
      <c r="EE29" s="176">
        <f t="shared" si="16"/>
        <v>5.5520148677413285E-3</v>
      </c>
      <c r="EF29" s="176">
        <f t="shared" si="16"/>
        <v>5.2877703865360911E-3</v>
      </c>
      <c r="EG29" s="176">
        <f t="shared" si="16"/>
        <v>5.0361024469127453E-3</v>
      </c>
      <c r="EH29" s="176">
        <f t="shared" si="16"/>
        <v>4.7964124766799654E-3</v>
      </c>
      <c r="EI29" s="176">
        <f t="shared" si="16"/>
        <v>4.5681303922945823E-3</v>
      </c>
      <c r="EJ29" s="176">
        <f t="shared" si="16"/>
        <v>4.3507132429632042E-3</v>
      </c>
      <c r="EK29" s="176">
        <f t="shared" si="16"/>
        <v>4.1436439192768879E-3</v>
      </c>
      <c r="EL29" s="176">
        <f t="shared" si="16"/>
        <v>3.9464299233075298E-3</v>
      </c>
      <c r="EM29" s="176">
        <f t="shared" si="16"/>
        <v>3.7586021972406758E-3</v>
      </c>
      <c r="EN29" s="176">
        <f t="shared" si="16"/>
        <v>3.5797140077587965E-3</v>
      </c>
      <c r="EO29" s="176">
        <f t="shared" si="17"/>
        <v>3.4093398835215961E-3</v>
      </c>
      <c r="EP29" s="176">
        <f t="shared" si="17"/>
        <v>3.2470746032162521E-3</v>
      </c>
      <c r="EQ29" s="176">
        <f t="shared" si="17"/>
        <v>3.0925322317707235E-3</v>
      </c>
      <c r="ER29" s="176">
        <f t="shared" si="17"/>
        <v>2.9453452024378623E-3</v>
      </c>
      <c r="ES29" s="176">
        <f t="shared" si="17"/>
        <v>2.8051634425671169E-3</v>
      </c>
      <c r="ET29" s="176">
        <f t="shared" si="17"/>
        <v>2.6716535409845592E-3</v>
      </c>
      <c r="EU29" s="176">
        <f t="shared" si="17"/>
        <v>2.5444979550009066E-3</v>
      </c>
      <c r="EV29" s="176">
        <f t="shared" si="17"/>
        <v>2.4233942551614767E-3</v>
      </c>
      <c r="EW29" s="176">
        <f t="shared" si="17"/>
        <v>2.3080544059417628E-3</v>
      </c>
      <c r="EX29" s="176">
        <f t="shared" si="17"/>
        <v>2.1982040806778364E-3</v>
      </c>
      <c r="EY29" s="176">
        <f t="shared" si="17"/>
        <v>2.0935820091021783E-3</v>
      </c>
      <c r="EZ29" s="176">
        <f t="shared" si="17"/>
        <v>1.9939393559331173E-3</v>
      </c>
      <c r="FA29" s="176">
        <f t="shared" si="17"/>
        <v>1.899039129039885E-3</v>
      </c>
      <c r="FB29" s="176">
        <f t="shared" si="17"/>
        <v>1.8086556157756754E-3</v>
      </c>
      <c r="FC29" s="176">
        <f t="shared" si="17"/>
        <v>1.7225738461380498E-3</v>
      </c>
      <c r="FE29" s="176">
        <v>0</v>
      </c>
      <c r="FF29" s="176">
        <v>0</v>
      </c>
      <c r="FG29" s="176">
        <f t="shared" si="41"/>
        <v>0</v>
      </c>
      <c r="FH29" s="176">
        <f t="shared" si="41"/>
        <v>0</v>
      </c>
      <c r="FI29" s="176">
        <f t="shared" si="41"/>
        <v>0</v>
      </c>
      <c r="FJ29" s="176">
        <f t="shared" si="41"/>
        <v>0</v>
      </c>
      <c r="FK29" s="176">
        <f t="shared" si="41"/>
        <v>0</v>
      </c>
      <c r="FL29" s="176">
        <f t="shared" si="41"/>
        <v>0</v>
      </c>
      <c r="FM29" s="176">
        <f t="shared" si="41"/>
        <v>0</v>
      </c>
      <c r="FN29" s="176">
        <f t="shared" si="41"/>
        <v>0</v>
      </c>
      <c r="FO29" s="176">
        <f t="shared" si="41"/>
        <v>0</v>
      </c>
      <c r="FP29" s="176">
        <f t="shared" si="41"/>
        <v>0</v>
      </c>
      <c r="FQ29" s="176">
        <f t="shared" si="19"/>
        <v>0</v>
      </c>
      <c r="FR29" s="176">
        <f t="shared" si="19"/>
        <v>0</v>
      </c>
      <c r="FS29" s="176">
        <f t="shared" si="19"/>
        <v>0</v>
      </c>
      <c r="FT29" s="176">
        <f t="shared" si="19"/>
        <v>0</v>
      </c>
      <c r="FU29" s="176">
        <f t="shared" si="19"/>
        <v>0</v>
      </c>
      <c r="FV29" s="176">
        <f t="shared" si="19"/>
        <v>0</v>
      </c>
      <c r="FW29" s="176">
        <f t="shared" si="19"/>
        <v>0</v>
      </c>
      <c r="FX29" s="176">
        <f t="shared" si="19"/>
        <v>0</v>
      </c>
      <c r="FY29" s="176">
        <f t="shared" si="19"/>
        <v>0</v>
      </c>
      <c r="FZ29" s="176">
        <f t="shared" si="19"/>
        <v>0</v>
      </c>
      <c r="GA29" s="176">
        <f t="shared" si="20"/>
        <v>0</v>
      </c>
      <c r="GB29" s="176">
        <f t="shared" si="20"/>
        <v>0</v>
      </c>
      <c r="GC29" s="176">
        <f t="shared" si="20"/>
        <v>0</v>
      </c>
      <c r="GD29" s="176">
        <f t="shared" si="20"/>
        <v>0</v>
      </c>
      <c r="GE29" s="176">
        <f t="shared" si="20"/>
        <v>0</v>
      </c>
      <c r="GF29" s="176">
        <f t="shared" si="20"/>
        <v>0</v>
      </c>
      <c r="GG29" s="176">
        <f t="shared" si="20"/>
        <v>0</v>
      </c>
      <c r="GH29" s="176">
        <f t="shared" si="20"/>
        <v>0</v>
      </c>
      <c r="GI29" s="176">
        <f t="shared" si="20"/>
        <v>0</v>
      </c>
      <c r="GJ29" s="176">
        <f t="shared" si="20"/>
        <v>0</v>
      </c>
      <c r="GK29" s="176">
        <f t="shared" si="20"/>
        <v>0</v>
      </c>
      <c r="GL29" s="176">
        <f t="shared" si="20"/>
        <v>0</v>
      </c>
      <c r="GM29" s="176">
        <f t="shared" si="20"/>
        <v>0</v>
      </c>
      <c r="GN29" s="176">
        <f t="shared" si="20"/>
        <v>0</v>
      </c>
      <c r="GO29" s="176">
        <f t="shared" si="20"/>
        <v>0</v>
      </c>
      <c r="GP29" s="187"/>
      <c r="GQ29" s="176">
        <v>0</v>
      </c>
      <c r="GR29" s="176">
        <v>0</v>
      </c>
      <c r="GS29" s="176">
        <f t="shared" si="42"/>
        <v>8.6051428343165235E-3</v>
      </c>
      <c r="GT29" s="176">
        <f t="shared" si="42"/>
        <v>8.2021113416112564E-3</v>
      </c>
      <c r="GU29" s="176">
        <f t="shared" si="42"/>
        <v>7.8129706607858763E-3</v>
      </c>
      <c r="GV29" s="176">
        <f t="shared" si="42"/>
        <v>7.4408684569486263E-3</v>
      </c>
      <c r="GW29" s="176">
        <f t="shared" si="42"/>
        <v>7.0887930171597549E-3</v>
      </c>
      <c r="GX29" s="176">
        <f t="shared" si="42"/>
        <v>6.7508870786519163E-3</v>
      </c>
      <c r="GY29" s="176">
        <f t="shared" si="42"/>
        <v>6.428770528297093E-3</v>
      </c>
      <c r="GZ29" s="176">
        <f t="shared" si="42"/>
        <v>6.1217806445892737E-3</v>
      </c>
      <c r="HA29" s="176">
        <f t="shared" si="42"/>
        <v>5.8299414367393729E-3</v>
      </c>
      <c r="HB29" s="176">
        <f t="shared" si="42"/>
        <v>5.5520148677413285E-3</v>
      </c>
      <c r="HC29" s="176">
        <f t="shared" si="22"/>
        <v>5.2877703865360911E-3</v>
      </c>
      <c r="HD29" s="176">
        <f t="shared" si="22"/>
        <v>5.0361024469127453E-3</v>
      </c>
      <c r="HE29" s="176">
        <f t="shared" si="22"/>
        <v>4.7964124766799654E-3</v>
      </c>
      <c r="HF29" s="176">
        <f t="shared" si="22"/>
        <v>4.5681303922945823E-3</v>
      </c>
      <c r="HG29" s="176">
        <f t="shared" si="22"/>
        <v>4.3507132429632042E-3</v>
      </c>
      <c r="HH29" s="176">
        <f t="shared" si="22"/>
        <v>4.1436439192768879E-3</v>
      </c>
      <c r="HI29" s="176">
        <f t="shared" si="22"/>
        <v>3.9464299233075298E-3</v>
      </c>
      <c r="HJ29" s="176">
        <f t="shared" si="22"/>
        <v>3.7586021972406758E-3</v>
      </c>
      <c r="HK29" s="176">
        <f t="shared" si="22"/>
        <v>3.5797140077587965E-3</v>
      </c>
      <c r="HL29" s="176">
        <f t="shared" si="22"/>
        <v>3.4093398835215961E-3</v>
      </c>
      <c r="HM29" s="176">
        <f t="shared" si="23"/>
        <v>3.2470746032162521E-3</v>
      </c>
      <c r="HN29" s="176">
        <f t="shared" si="23"/>
        <v>3.0925322317707235E-3</v>
      </c>
      <c r="HO29" s="176">
        <f t="shared" si="23"/>
        <v>2.9453452024378623E-3</v>
      </c>
      <c r="HP29" s="176">
        <f t="shared" si="23"/>
        <v>2.8051634425671169E-3</v>
      </c>
      <c r="HQ29" s="176">
        <f t="shared" si="23"/>
        <v>2.6716535409845592E-3</v>
      </c>
      <c r="HR29" s="176">
        <f t="shared" si="23"/>
        <v>2.5444979550009066E-3</v>
      </c>
      <c r="HS29" s="176">
        <f t="shared" si="23"/>
        <v>2.4233942551614767E-3</v>
      </c>
      <c r="HT29" s="176">
        <f t="shared" si="23"/>
        <v>2.3080544059417628E-3</v>
      </c>
      <c r="HU29" s="176">
        <f t="shared" si="23"/>
        <v>2.1982040806778364E-3</v>
      </c>
      <c r="HV29" s="176">
        <f t="shared" si="23"/>
        <v>2.0935820091021783E-3</v>
      </c>
      <c r="HW29" s="176">
        <f t="shared" si="23"/>
        <v>1.9939393559331173E-3</v>
      </c>
      <c r="HX29" s="176">
        <f t="shared" si="23"/>
        <v>1.899039129039885E-3</v>
      </c>
      <c r="HY29" s="176">
        <f t="shared" si="23"/>
        <v>1.8086556157756754E-3</v>
      </c>
      <c r="HZ29" s="176">
        <f t="shared" si="23"/>
        <v>1.7225738461380498E-3</v>
      </c>
      <c r="IA29" s="176">
        <f t="shared" si="23"/>
        <v>1.6405890814798754E-3</v>
      </c>
      <c r="IB29" s="176"/>
      <c r="IC29" s="176"/>
    </row>
    <row r="30" spans="1:237" s="144" customFormat="1">
      <c r="A30" s="188" t="s">
        <v>128</v>
      </c>
      <c r="B30" s="226">
        <f t="shared" ref="B30:B33" si="238">SUM(O30:AW30)*VLOOKUP($A30,input,12,FALSE)</f>
        <v>0</v>
      </c>
      <c r="C30" s="329">
        <f t="shared" ref="C30:C33" si="239">SUM(AY30:CG30)*VLOOKUP($A30,input,12,FALSE)</f>
        <v>231930.49484073979</v>
      </c>
      <c r="D30" s="226">
        <f t="shared" ref="D30:D33" si="240">SUM(B30:C30)</f>
        <v>231930.49484073979</v>
      </c>
      <c r="E30" s="227">
        <f t="shared" ref="E30:E33" si="241">IF(Years&gt;1,SUM(CI30:DR30)*VLOOKUP($A30,input,26,FALSE),0)</f>
        <v>0</v>
      </c>
      <c r="F30" s="228">
        <f t="shared" ref="F30:F33" si="242">IF(Years&gt;1,SUM(DT30:FC30)*VLOOKUP($A30,input,26,FALSE),0)</f>
        <v>0</v>
      </c>
      <c r="G30" s="227">
        <f t="shared" ref="G30:G33" si="243">IF(Years&gt;2,SUM(FE30:GO30)*VLOOKUP($A30,input,40,FALSE),0)</f>
        <v>0</v>
      </c>
      <c r="H30" s="228">
        <f t="shared" ref="H30:H33" si="244">IF(Years&gt;2,SUM(GQ30:IA30)*VLOOKUP($A30,input,40,FALSE),0)</f>
        <v>0</v>
      </c>
      <c r="I30" s="227">
        <f t="shared" ref="I30:I33" si="245">B30+E30+G30</f>
        <v>0</v>
      </c>
      <c r="J30" s="176">
        <f t="shared" ref="J30:J33" si="246">C30+F30+H30</f>
        <v>231930.49484073979</v>
      </c>
      <c r="K30" s="228">
        <f t="shared" ref="K30:K33" si="247">SUM(I30:J30)</f>
        <v>231930.49484073979</v>
      </c>
      <c r="L30" s="227">
        <f t="shared" ref="L30:L33" si="248">(B30*VLOOKUP($A30,input,16,FALSE))+(E30*VLOOKUP($A30,input,30,FALSE))+(G30*VLOOKUP($A30,input,44,FALSE))</f>
        <v>0</v>
      </c>
      <c r="M30" s="176">
        <f t="shared" ref="M30:M33" si="249">(C30*(VLOOKUP($A30,input,16,FALSE))+(F30*VLOOKUP($A30,input,30,FALSE))+(H30*VLOOKUP($A30,input,44,FALSE)))</f>
        <v>185544.39587259185</v>
      </c>
      <c r="N30" s="228">
        <f t="shared" ref="N30:N33" si="250">SUM(L30:M30)</f>
        <v>185544.39587259185</v>
      </c>
      <c r="O30" s="176">
        <f t="shared" si="37"/>
        <v>0</v>
      </c>
      <c r="P30" s="176">
        <f t="shared" si="37"/>
        <v>0</v>
      </c>
      <c r="Q30" s="176">
        <f t="shared" si="37"/>
        <v>0</v>
      </c>
      <c r="R30" s="176">
        <f t="shared" si="37"/>
        <v>0</v>
      </c>
      <c r="S30" s="176">
        <f t="shared" si="37"/>
        <v>0</v>
      </c>
      <c r="T30" s="176">
        <f t="shared" si="37"/>
        <v>0</v>
      </c>
      <c r="U30" s="176">
        <f t="shared" si="37"/>
        <v>0</v>
      </c>
      <c r="V30" s="176">
        <f t="shared" si="37"/>
        <v>0</v>
      </c>
      <c r="W30" s="176">
        <f t="shared" si="37"/>
        <v>0</v>
      </c>
      <c r="X30" s="176">
        <f t="shared" si="37"/>
        <v>0</v>
      </c>
      <c r="Y30" s="176">
        <f t="shared" si="7"/>
        <v>0</v>
      </c>
      <c r="Z30" s="176">
        <f t="shared" si="7"/>
        <v>0</v>
      </c>
      <c r="AA30" s="176">
        <f t="shared" si="7"/>
        <v>0</v>
      </c>
      <c r="AB30" s="176">
        <f t="shared" si="7"/>
        <v>0</v>
      </c>
      <c r="AC30" s="176">
        <f t="shared" si="7"/>
        <v>0</v>
      </c>
      <c r="AD30" s="176">
        <f t="shared" si="7"/>
        <v>0</v>
      </c>
      <c r="AE30" s="176">
        <f t="shared" si="7"/>
        <v>0</v>
      </c>
      <c r="AF30" s="176">
        <f t="shared" si="7"/>
        <v>0</v>
      </c>
      <c r="AG30" s="176">
        <f t="shared" si="7"/>
        <v>0</v>
      </c>
      <c r="AH30" s="176">
        <f t="shared" si="7"/>
        <v>0</v>
      </c>
      <c r="AI30" s="176">
        <f t="shared" si="8"/>
        <v>0</v>
      </c>
      <c r="AJ30" s="176">
        <f t="shared" si="8"/>
        <v>0</v>
      </c>
      <c r="AK30" s="176">
        <f t="shared" si="8"/>
        <v>0</v>
      </c>
      <c r="AL30" s="176">
        <f t="shared" si="8"/>
        <v>0</v>
      </c>
      <c r="AM30" s="176">
        <f t="shared" si="8"/>
        <v>0</v>
      </c>
      <c r="AN30" s="176">
        <f t="shared" si="8"/>
        <v>0</v>
      </c>
      <c r="AO30" s="176">
        <f t="shared" si="8"/>
        <v>0</v>
      </c>
      <c r="AP30" s="176">
        <f t="shared" si="8"/>
        <v>0</v>
      </c>
      <c r="AQ30" s="176">
        <f t="shared" si="8"/>
        <v>0</v>
      </c>
      <c r="AR30" s="176">
        <f t="shared" si="8"/>
        <v>0</v>
      </c>
      <c r="AS30" s="176">
        <f t="shared" si="8"/>
        <v>0</v>
      </c>
      <c r="AT30" s="176">
        <f t="shared" si="8"/>
        <v>0</v>
      </c>
      <c r="AU30" s="176">
        <f t="shared" si="8"/>
        <v>0</v>
      </c>
      <c r="AV30" s="176">
        <f t="shared" si="8"/>
        <v>0</v>
      </c>
      <c r="AW30" s="176">
        <f t="shared" si="8"/>
        <v>0</v>
      </c>
      <c r="AX30" s="187"/>
      <c r="AY30" s="176">
        <f t="shared" si="38"/>
        <v>2.2598249709218282E-2</v>
      </c>
      <c r="AZ30" s="176">
        <f t="shared" si="38"/>
        <v>2.1525232795161622E-2</v>
      </c>
      <c r="BA30" s="176">
        <f t="shared" si="38"/>
        <v>2.0519955989524018E-2</v>
      </c>
      <c r="BB30" s="176">
        <f t="shared" si="38"/>
        <v>1.9558880891534534E-2</v>
      </c>
      <c r="BC30" s="176">
        <f t="shared" si="38"/>
        <v>1.8630930037258627E-2</v>
      </c>
      <c r="BD30" s="176">
        <f t="shared" si="38"/>
        <v>1.774360939733903E-2</v>
      </c>
      <c r="BE30" s="176">
        <f t="shared" si="38"/>
        <v>1.6904044887073262E-2</v>
      </c>
      <c r="BF30" s="176">
        <f t="shared" si="38"/>
        <v>1.6098269187554571E-2</v>
      </c>
      <c r="BG30" s="176">
        <f t="shared" si="38"/>
        <v>1.5330145105939221E-2</v>
      </c>
      <c r="BH30" s="176">
        <f t="shared" si="38"/>
        <v>1.4598092306328268E-2</v>
      </c>
      <c r="BI30" s="176">
        <f t="shared" si="10"/>
        <v>1.3902168041455429E-2</v>
      </c>
      <c r="BJ30" s="176">
        <f t="shared" si="10"/>
        <v>1.3239420069229324E-2</v>
      </c>
      <c r="BK30" s="176">
        <f t="shared" si="10"/>
        <v>1.2609298614047604E-2</v>
      </c>
      <c r="BL30" s="176">
        <f t="shared" si="10"/>
        <v>1.2009167373407317E-2</v>
      </c>
      <c r="BM30" s="176">
        <f t="shared" si="10"/>
        <v>1.1437598982852225E-2</v>
      </c>
      <c r="BN30" s="176">
        <f t="shared" si="10"/>
        <v>1.0893234012394773E-2</v>
      </c>
      <c r="BO30" s="176">
        <f t="shared" si="10"/>
        <v>1.0374777733219948E-2</v>
      </c>
      <c r="BP30" s="176">
        <f t="shared" si="10"/>
        <v>9.880997038275656E-3</v>
      </c>
      <c r="BQ30" s="176">
        <f t="shared" si="10"/>
        <v>9.4107175094256482E-3</v>
      </c>
      <c r="BR30" s="176">
        <f t="shared" si="10"/>
        <v>8.9628206241893042E-3</v>
      </c>
      <c r="BS30" s="176">
        <f t="shared" si="11"/>
        <v>8.5362410954248225E-3</v>
      </c>
      <c r="BT30" s="176">
        <f t="shared" si="11"/>
        <v>8.1299643376284217E-3</v>
      </c>
      <c r="BU30" s="176">
        <f t="shared" si="11"/>
        <v>7.7430240538233696E-3</v>
      </c>
      <c r="BV30" s="176">
        <f t="shared" si="11"/>
        <v>7.3744999372994174E-3</v>
      </c>
      <c r="BW30" s="176">
        <f t="shared" si="11"/>
        <v>7.0235154827364412E-3</v>
      </c>
      <c r="BX30" s="176">
        <f t="shared" si="11"/>
        <v>6.6892359015062013E-3</v>
      </c>
      <c r="BY30" s="176">
        <f t="shared" si="11"/>
        <v>6.3708661361939487E-3</v>
      </c>
      <c r="BZ30" s="176">
        <f t="shared" si="11"/>
        <v>6.067648969617547E-3</v>
      </c>
      <c r="CA30" s="176">
        <f t="shared" si="11"/>
        <v>5.7788632238465988E-3</v>
      </c>
      <c r="CB30" s="176">
        <f t="shared" si="11"/>
        <v>5.50382204493805E-3</v>
      </c>
      <c r="CC30" s="176">
        <f t="shared" si="11"/>
        <v>5.2418712693086868E-3</v>
      </c>
      <c r="CD30" s="176">
        <f t="shared" si="11"/>
        <v>4.9923878678590399E-3</v>
      </c>
      <c r="CE30" s="176">
        <f t="shared" si="11"/>
        <v>4.7547784641482019E-3</v>
      </c>
      <c r="CF30" s="176">
        <f t="shared" si="11"/>
        <v>4.5284779230951111E-3</v>
      </c>
      <c r="CG30" s="176">
        <f t="shared" si="11"/>
        <v>4.312948006849688E-3</v>
      </c>
      <c r="CI30" s="176">
        <v>1</v>
      </c>
      <c r="CJ30" s="176">
        <f t="shared" si="39"/>
        <v>0</v>
      </c>
      <c r="CK30" s="176">
        <f t="shared" si="39"/>
        <v>0</v>
      </c>
      <c r="CL30" s="176">
        <f t="shared" si="39"/>
        <v>0</v>
      </c>
      <c r="CM30" s="176">
        <f t="shared" si="39"/>
        <v>0</v>
      </c>
      <c r="CN30" s="176">
        <f t="shared" si="39"/>
        <v>0</v>
      </c>
      <c r="CO30" s="176">
        <f t="shared" si="39"/>
        <v>0</v>
      </c>
      <c r="CP30" s="176">
        <f t="shared" si="39"/>
        <v>0</v>
      </c>
      <c r="CQ30" s="176">
        <f t="shared" si="39"/>
        <v>0</v>
      </c>
      <c r="CR30" s="176">
        <f t="shared" si="39"/>
        <v>0</v>
      </c>
      <c r="CS30" s="176">
        <f t="shared" si="39"/>
        <v>0</v>
      </c>
      <c r="CT30" s="176">
        <f t="shared" si="13"/>
        <v>0</v>
      </c>
      <c r="CU30" s="176">
        <f t="shared" si="13"/>
        <v>0</v>
      </c>
      <c r="CV30" s="176">
        <f t="shared" si="13"/>
        <v>0</v>
      </c>
      <c r="CW30" s="176">
        <f t="shared" si="13"/>
        <v>0</v>
      </c>
      <c r="CX30" s="176">
        <f t="shared" si="13"/>
        <v>0</v>
      </c>
      <c r="CY30" s="176">
        <f t="shared" si="13"/>
        <v>0</v>
      </c>
      <c r="CZ30" s="176">
        <f t="shared" si="13"/>
        <v>0</v>
      </c>
      <c r="DA30" s="176">
        <f t="shared" si="13"/>
        <v>0</v>
      </c>
      <c r="DB30" s="176">
        <f t="shared" si="13"/>
        <v>0</v>
      </c>
      <c r="DC30" s="176">
        <f t="shared" si="13"/>
        <v>0</v>
      </c>
      <c r="DD30" s="176">
        <f t="shared" si="14"/>
        <v>0</v>
      </c>
      <c r="DE30" s="176">
        <f t="shared" si="14"/>
        <v>0</v>
      </c>
      <c r="DF30" s="176">
        <f t="shared" si="14"/>
        <v>0</v>
      </c>
      <c r="DG30" s="176">
        <f t="shared" si="14"/>
        <v>0</v>
      </c>
      <c r="DH30" s="176">
        <f t="shared" si="14"/>
        <v>0</v>
      </c>
      <c r="DI30" s="176">
        <f t="shared" si="14"/>
        <v>0</v>
      </c>
      <c r="DJ30" s="176">
        <f t="shared" si="14"/>
        <v>0</v>
      </c>
      <c r="DK30" s="176">
        <f t="shared" si="14"/>
        <v>0</v>
      </c>
      <c r="DL30" s="176">
        <f t="shared" si="14"/>
        <v>0</v>
      </c>
      <c r="DM30" s="176">
        <f t="shared" si="14"/>
        <v>0</v>
      </c>
      <c r="DN30" s="176">
        <f t="shared" si="14"/>
        <v>0</v>
      </c>
      <c r="DO30" s="176">
        <f t="shared" si="14"/>
        <v>0</v>
      </c>
      <c r="DP30" s="176">
        <f t="shared" si="14"/>
        <v>0</v>
      </c>
      <c r="DQ30" s="176">
        <f t="shared" si="14"/>
        <v>0</v>
      </c>
      <c r="DR30" s="176">
        <f t="shared" si="14"/>
        <v>0</v>
      </c>
      <c r="DS30" s="187"/>
      <c r="DT30" s="176">
        <v>1</v>
      </c>
      <c r="DU30" s="176">
        <f t="shared" si="40"/>
        <v>2.1525232795161622E-2</v>
      </c>
      <c r="DV30" s="176">
        <f t="shared" si="40"/>
        <v>2.0519955989524018E-2</v>
      </c>
      <c r="DW30" s="176">
        <f t="shared" si="40"/>
        <v>1.9558880891534534E-2</v>
      </c>
      <c r="DX30" s="176">
        <f t="shared" si="40"/>
        <v>1.8630930037258627E-2</v>
      </c>
      <c r="DY30" s="176">
        <f t="shared" si="40"/>
        <v>1.774360939733903E-2</v>
      </c>
      <c r="DZ30" s="176">
        <f t="shared" si="40"/>
        <v>1.6904044887073262E-2</v>
      </c>
      <c r="EA30" s="176">
        <f t="shared" si="40"/>
        <v>1.6098269187554571E-2</v>
      </c>
      <c r="EB30" s="176">
        <f t="shared" si="40"/>
        <v>1.5330145105939221E-2</v>
      </c>
      <c r="EC30" s="176">
        <f t="shared" si="40"/>
        <v>1.4598092306328268E-2</v>
      </c>
      <c r="ED30" s="176">
        <f t="shared" si="40"/>
        <v>1.3902168041455429E-2</v>
      </c>
      <c r="EE30" s="176">
        <f t="shared" si="16"/>
        <v>1.3239420069229324E-2</v>
      </c>
      <c r="EF30" s="176">
        <f t="shared" si="16"/>
        <v>1.2609298614047604E-2</v>
      </c>
      <c r="EG30" s="176">
        <f t="shared" si="16"/>
        <v>1.2009167373407317E-2</v>
      </c>
      <c r="EH30" s="176">
        <f t="shared" si="16"/>
        <v>1.1437598982852225E-2</v>
      </c>
      <c r="EI30" s="176">
        <f t="shared" si="16"/>
        <v>1.0893234012394773E-2</v>
      </c>
      <c r="EJ30" s="176">
        <f t="shared" si="16"/>
        <v>1.0374777733219948E-2</v>
      </c>
      <c r="EK30" s="176">
        <f t="shared" si="16"/>
        <v>9.880997038275656E-3</v>
      </c>
      <c r="EL30" s="176">
        <f t="shared" si="16"/>
        <v>9.4107175094256482E-3</v>
      </c>
      <c r="EM30" s="176">
        <f t="shared" si="16"/>
        <v>8.9628206241893042E-3</v>
      </c>
      <c r="EN30" s="176">
        <f t="shared" si="16"/>
        <v>8.5362410954248225E-3</v>
      </c>
      <c r="EO30" s="176">
        <f t="shared" si="17"/>
        <v>8.1299643376284217E-3</v>
      </c>
      <c r="EP30" s="176">
        <f t="shared" si="17"/>
        <v>7.7430240538233696E-3</v>
      </c>
      <c r="EQ30" s="176">
        <f t="shared" si="17"/>
        <v>7.3744999372994174E-3</v>
      </c>
      <c r="ER30" s="176">
        <f t="shared" si="17"/>
        <v>7.0235154827364412E-3</v>
      </c>
      <c r="ES30" s="176">
        <f t="shared" si="17"/>
        <v>6.6892359015062013E-3</v>
      </c>
      <c r="ET30" s="176">
        <f t="shared" si="17"/>
        <v>6.3708661361939487E-3</v>
      </c>
      <c r="EU30" s="176">
        <f t="shared" si="17"/>
        <v>6.067648969617547E-3</v>
      </c>
      <c r="EV30" s="176">
        <f t="shared" si="17"/>
        <v>5.7788632238465988E-3</v>
      </c>
      <c r="EW30" s="176">
        <f t="shared" si="17"/>
        <v>5.50382204493805E-3</v>
      </c>
      <c r="EX30" s="176">
        <f t="shared" si="17"/>
        <v>5.2418712693086868E-3</v>
      </c>
      <c r="EY30" s="176">
        <f t="shared" si="17"/>
        <v>4.9923878678590399E-3</v>
      </c>
      <c r="EZ30" s="176">
        <f t="shared" si="17"/>
        <v>4.7547784641482019E-3</v>
      </c>
      <c r="FA30" s="176">
        <f t="shared" si="17"/>
        <v>4.5284779230951111E-3</v>
      </c>
      <c r="FB30" s="176">
        <f t="shared" si="17"/>
        <v>4.312948006849688E-3</v>
      </c>
      <c r="FC30" s="176">
        <f t="shared" si="17"/>
        <v>4.1076760946368879E-3</v>
      </c>
      <c r="FE30" s="176">
        <v>1</v>
      </c>
      <c r="FF30" s="176">
        <v>1</v>
      </c>
      <c r="FG30" s="176">
        <f t="shared" si="41"/>
        <v>0</v>
      </c>
      <c r="FH30" s="176">
        <f t="shared" si="41"/>
        <v>0</v>
      </c>
      <c r="FI30" s="176">
        <f t="shared" si="41"/>
        <v>0</v>
      </c>
      <c r="FJ30" s="176">
        <f t="shared" si="41"/>
        <v>0</v>
      </c>
      <c r="FK30" s="176">
        <f t="shared" si="41"/>
        <v>0</v>
      </c>
      <c r="FL30" s="176">
        <f t="shared" si="41"/>
        <v>0</v>
      </c>
      <c r="FM30" s="176">
        <f t="shared" si="41"/>
        <v>0</v>
      </c>
      <c r="FN30" s="176">
        <f t="shared" si="41"/>
        <v>0</v>
      </c>
      <c r="FO30" s="176">
        <f t="shared" si="41"/>
        <v>0</v>
      </c>
      <c r="FP30" s="176">
        <f t="shared" si="41"/>
        <v>0</v>
      </c>
      <c r="FQ30" s="176">
        <f t="shared" si="19"/>
        <v>0</v>
      </c>
      <c r="FR30" s="176">
        <f t="shared" si="19"/>
        <v>0</v>
      </c>
      <c r="FS30" s="176">
        <f t="shared" si="19"/>
        <v>0</v>
      </c>
      <c r="FT30" s="176">
        <f t="shared" si="19"/>
        <v>0</v>
      </c>
      <c r="FU30" s="176">
        <f t="shared" si="19"/>
        <v>0</v>
      </c>
      <c r="FV30" s="176">
        <f t="shared" si="19"/>
        <v>0</v>
      </c>
      <c r="FW30" s="176">
        <f t="shared" si="19"/>
        <v>0</v>
      </c>
      <c r="FX30" s="176">
        <f t="shared" si="19"/>
        <v>0</v>
      </c>
      <c r="FY30" s="176">
        <f t="shared" si="19"/>
        <v>0</v>
      </c>
      <c r="FZ30" s="176">
        <f t="shared" si="19"/>
        <v>0</v>
      </c>
      <c r="GA30" s="176">
        <f t="shared" si="20"/>
        <v>0</v>
      </c>
      <c r="GB30" s="176">
        <f t="shared" si="20"/>
        <v>0</v>
      </c>
      <c r="GC30" s="176">
        <f t="shared" si="20"/>
        <v>0</v>
      </c>
      <c r="GD30" s="176">
        <f t="shared" si="20"/>
        <v>0</v>
      </c>
      <c r="GE30" s="176">
        <f t="shared" si="20"/>
        <v>0</v>
      </c>
      <c r="GF30" s="176">
        <f t="shared" si="20"/>
        <v>0</v>
      </c>
      <c r="GG30" s="176">
        <f t="shared" si="20"/>
        <v>0</v>
      </c>
      <c r="GH30" s="176">
        <f t="shared" si="20"/>
        <v>0</v>
      </c>
      <c r="GI30" s="176">
        <f t="shared" si="20"/>
        <v>0</v>
      </c>
      <c r="GJ30" s="176">
        <f t="shared" si="20"/>
        <v>0</v>
      </c>
      <c r="GK30" s="176">
        <f t="shared" si="20"/>
        <v>0</v>
      </c>
      <c r="GL30" s="176">
        <f t="shared" si="20"/>
        <v>0</v>
      </c>
      <c r="GM30" s="176">
        <f t="shared" si="20"/>
        <v>0</v>
      </c>
      <c r="GN30" s="176">
        <f t="shared" si="20"/>
        <v>0</v>
      </c>
      <c r="GO30" s="176">
        <f t="shared" si="20"/>
        <v>0</v>
      </c>
      <c r="GP30" s="187"/>
      <c r="GQ30" s="176">
        <v>1</v>
      </c>
      <c r="GR30" s="176">
        <v>1</v>
      </c>
      <c r="GS30" s="176">
        <f t="shared" si="42"/>
        <v>2.0519955989524018E-2</v>
      </c>
      <c r="GT30" s="176">
        <f t="shared" si="42"/>
        <v>1.9558880891534534E-2</v>
      </c>
      <c r="GU30" s="176">
        <f t="shared" si="42"/>
        <v>1.8630930037258627E-2</v>
      </c>
      <c r="GV30" s="176">
        <f t="shared" si="42"/>
        <v>1.774360939733903E-2</v>
      </c>
      <c r="GW30" s="176">
        <f t="shared" si="42"/>
        <v>1.6904044887073262E-2</v>
      </c>
      <c r="GX30" s="176">
        <f t="shared" si="42"/>
        <v>1.6098269187554571E-2</v>
      </c>
      <c r="GY30" s="176">
        <f t="shared" si="42"/>
        <v>1.5330145105939221E-2</v>
      </c>
      <c r="GZ30" s="176">
        <f t="shared" si="42"/>
        <v>1.4598092306328268E-2</v>
      </c>
      <c r="HA30" s="176">
        <f t="shared" si="42"/>
        <v>1.3902168041455429E-2</v>
      </c>
      <c r="HB30" s="176">
        <f t="shared" si="42"/>
        <v>1.3239420069229324E-2</v>
      </c>
      <c r="HC30" s="176">
        <f t="shared" si="22"/>
        <v>1.2609298614047604E-2</v>
      </c>
      <c r="HD30" s="176">
        <f t="shared" si="22"/>
        <v>1.2009167373407317E-2</v>
      </c>
      <c r="HE30" s="176">
        <f t="shared" si="22"/>
        <v>1.1437598982852225E-2</v>
      </c>
      <c r="HF30" s="176">
        <f t="shared" si="22"/>
        <v>1.0893234012394773E-2</v>
      </c>
      <c r="HG30" s="176">
        <f t="shared" si="22"/>
        <v>1.0374777733219948E-2</v>
      </c>
      <c r="HH30" s="176">
        <f t="shared" si="22"/>
        <v>9.880997038275656E-3</v>
      </c>
      <c r="HI30" s="176">
        <f t="shared" si="22"/>
        <v>9.4107175094256482E-3</v>
      </c>
      <c r="HJ30" s="176">
        <f t="shared" si="22"/>
        <v>8.9628206241893042E-3</v>
      </c>
      <c r="HK30" s="176">
        <f t="shared" si="22"/>
        <v>8.5362410954248225E-3</v>
      </c>
      <c r="HL30" s="176">
        <f t="shared" si="22"/>
        <v>8.1299643376284217E-3</v>
      </c>
      <c r="HM30" s="176">
        <f t="shared" si="23"/>
        <v>7.7430240538233696E-3</v>
      </c>
      <c r="HN30" s="176">
        <f t="shared" si="23"/>
        <v>7.3744999372994174E-3</v>
      </c>
      <c r="HO30" s="176">
        <f t="shared" si="23"/>
        <v>7.0235154827364412E-3</v>
      </c>
      <c r="HP30" s="176">
        <f t="shared" si="23"/>
        <v>6.6892359015062013E-3</v>
      </c>
      <c r="HQ30" s="176">
        <f t="shared" si="23"/>
        <v>6.3708661361939487E-3</v>
      </c>
      <c r="HR30" s="176">
        <f t="shared" si="23"/>
        <v>6.067648969617547E-3</v>
      </c>
      <c r="HS30" s="176">
        <f t="shared" si="23"/>
        <v>5.7788632238465988E-3</v>
      </c>
      <c r="HT30" s="176">
        <f t="shared" si="23"/>
        <v>5.50382204493805E-3</v>
      </c>
      <c r="HU30" s="176">
        <f t="shared" si="23"/>
        <v>5.2418712693086868E-3</v>
      </c>
      <c r="HV30" s="176">
        <f t="shared" si="23"/>
        <v>4.9923878678590399E-3</v>
      </c>
      <c r="HW30" s="176">
        <f t="shared" si="23"/>
        <v>4.7547784641482019E-3</v>
      </c>
      <c r="HX30" s="176">
        <f t="shared" si="23"/>
        <v>4.5284779230951111E-3</v>
      </c>
      <c r="HY30" s="176">
        <f t="shared" si="23"/>
        <v>4.312948006849688E-3</v>
      </c>
      <c r="HZ30" s="176">
        <f t="shared" si="23"/>
        <v>4.1076760946368879E-3</v>
      </c>
      <c r="IA30" s="176">
        <f t="shared" si="23"/>
        <v>3.9121739635289343E-3</v>
      </c>
      <c r="IB30" s="176"/>
      <c r="IC30" s="176"/>
    </row>
    <row r="31" spans="1:237" s="144" customFormat="1">
      <c r="A31" s="188" t="s">
        <v>129</v>
      </c>
      <c r="B31" s="226">
        <f t="shared" si="238"/>
        <v>0</v>
      </c>
      <c r="C31" s="329">
        <f t="shared" si="239"/>
        <v>651.09509347650521</v>
      </c>
      <c r="D31" s="226">
        <f t="shared" si="240"/>
        <v>651.09509347650521</v>
      </c>
      <c r="E31" s="227">
        <f t="shared" si="241"/>
        <v>0</v>
      </c>
      <c r="F31" s="228">
        <f t="shared" si="242"/>
        <v>0</v>
      </c>
      <c r="G31" s="227">
        <f t="shared" si="243"/>
        <v>0</v>
      </c>
      <c r="H31" s="228">
        <f t="shared" si="244"/>
        <v>0</v>
      </c>
      <c r="I31" s="227">
        <f t="shared" si="245"/>
        <v>0</v>
      </c>
      <c r="J31" s="176">
        <f t="shared" si="246"/>
        <v>651.09509347650521</v>
      </c>
      <c r="K31" s="228">
        <f t="shared" si="247"/>
        <v>651.09509347650521</v>
      </c>
      <c r="L31" s="227">
        <f t="shared" si="248"/>
        <v>0</v>
      </c>
      <c r="M31" s="176">
        <f t="shared" si="249"/>
        <v>520.87607478120424</v>
      </c>
      <c r="N31" s="228">
        <f t="shared" si="250"/>
        <v>520.87607478120424</v>
      </c>
      <c r="O31" s="176">
        <f t="shared" si="37"/>
        <v>0</v>
      </c>
      <c r="P31" s="176">
        <f t="shared" si="37"/>
        <v>0</v>
      </c>
      <c r="Q31" s="176">
        <f t="shared" si="37"/>
        <v>0</v>
      </c>
      <c r="R31" s="176">
        <f t="shared" si="37"/>
        <v>0</v>
      </c>
      <c r="S31" s="176">
        <f t="shared" si="37"/>
        <v>0</v>
      </c>
      <c r="T31" s="176">
        <f t="shared" si="37"/>
        <v>0</v>
      </c>
      <c r="U31" s="176">
        <f t="shared" si="37"/>
        <v>0</v>
      </c>
      <c r="V31" s="176">
        <f t="shared" si="37"/>
        <v>0</v>
      </c>
      <c r="W31" s="176">
        <f t="shared" si="37"/>
        <v>0</v>
      </c>
      <c r="X31" s="176">
        <f t="shared" si="37"/>
        <v>0</v>
      </c>
      <c r="Y31" s="176">
        <f t="shared" si="7"/>
        <v>0</v>
      </c>
      <c r="Z31" s="176">
        <f t="shared" si="7"/>
        <v>0</v>
      </c>
      <c r="AA31" s="176">
        <f t="shared" si="7"/>
        <v>0</v>
      </c>
      <c r="AB31" s="176">
        <f t="shared" si="7"/>
        <v>0</v>
      </c>
      <c r="AC31" s="176">
        <f t="shared" si="7"/>
        <v>0</v>
      </c>
      <c r="AD31" s="176">
        <f t="shared" si="7"/>
        <v>0</v>
      </c>
      <c r="AE31" s="176">
        <f t="shared" si="7"/>
        <v>0</v>
      </c>
      <c r="AF31" s="176">
        <f t="shared" si="7"/>
        <v>0</v>
      </c>
      <c r="AG31" s="176">
        <f t="shared" si="7"/>
        <v>0</v>
      </c>
      <c r="AH31" s="176">
        <f t="shared" si="7"/>
        <v>0</v>
      </c>
      <c r="AI31" s="176">
        <f t="shared" si="8"/>
        <v>0</v>
      </c>
      <c r="AJ31" s="176">
        <f t="shared" si="8"/>
        <v>0</v>
      </c>
      <c r="AK31" s="176">
        <f t="shared" si="8"/>
        <v>0</v>
      </c>
      <c r="AL31" s="176">
        <f t="shared" si="8"/>
        <v>0</v>
      </c>
      <c r="AM31" s="176">
        <f t="shared" si="8"/>
        <v>0</v>
      </c>
      <c r="AN31" s="176">
        <f t="shared" si="8"/>
        <v>0</v>
      </c>
      <c r="AO31" s="176">
        <f t="shared" si="8"/>
        <v>0</v>
      </c>
      <c r="AP31" s="176">
        <f t="shared" si="8"/>
        <v>0</v>
      </c>
      <c r="AQ31" s="176">
        <f t="shared" si="8"/>
        <v>0</v>
      </c>
      <c r="AR31" s="176">
        <f t="shared" si="8"/>
        <v>0</v>
      </c>
      <c r="AS31" s="176">
        <f t="shared" si="8"/>
        <v>0</v>
      </c>
      <c r="AT31" s="176">
        <f t="shared" si="8"/>
        <v>0</v>
      </c>
      <c r="AU31" s="176">
        <f t="shared" si="8"/>
        <v>0</v>
      </c>
      <c r="AV31" s="176">
        <f t="shared" si="8"/>
        <v>0</v>
      </c>
      <c r="AW31" s="176">
        <f t="shared" si="8"/>
        <v>0</v>
      </c>
      <c r="AX31" s="187"/>
      <c r="AY31" s="176">
        <f t="shared" si="38"/>
        <v>4.4467523621365005E-3</v>
      </c>
      <c r="AZ31" s="176">
        <f t="shared" si="38"/>
        <v>4.2356103242092219E-3</v>
      </c>
      <c r="BA31" s="176">
        <f t="shared" si="38"/>
        <v>4.0377977914869837E-3</v>
      </c>
      <c r="BB31" s="176">
        <f t="shared" si="38"/>
        <v>3.8486830141406668E-3</v>
      </c>
      <c r="BC31" s="176">
        <f t="shared" si="38"/>
        <v>3.6660862331379879E-3</v>
      </c>
      <c r="BD31" s="176">
        <f t="shared" si="38"/>
        <v>3.4914844297989703E-3</v>
      </c>
      <c r="BE31" s="176">
        <f t="shared" si="38"/>
        <v>3.3262798003595774E-3</v>
      </c>
      <c r="BF31" s="176">
        <f t="shared" si="38"/>
        <v>3.1677239369058995E-3</v>
      </c>
      <c r="BG31" s="176">
        <f t="shared" si="38"/>
        <v>3.0165769402009436E-3</v>
      </c>
      <c r="BH31" s="176">
        <f t="shared" si="38"/>
        <v>2.8725278409226598E-3</v>
      </c>
      <c r="BI31" s="176">
        <f t="shared" si="10"/>
        <v>2.7355879049315518E-3</v>
      </c>
      <c r="BJ31" s="176">
        <f t="shared" si="10"/>
        <v>2.6051762071709313E-3</v>
      </c>
      <c r="BK31" s="176">
        <f t="shared" si="10"/>
        <v>2.4811845659900122E-3</v>
      </c>
      <c r="BL31" s="176">
        <f t="shared" si="10"/>
        <v>2.363094225089827E-3</v>
      </c>
      <c r="BM31" s="176">
        <f t="shared" si="10"/>
        <v>2.250624315980599E-3</v>
      </c>
      <c r="BN31" s="176">
        <f t="shared" si="10"/>
        <v>2.1435073379228423E-3</v>
      </c>
      <c r="BO31" s="176">
        <f t="shared" si="10"/>
        <v>2.0414885216981185E-3</v>
      </c>
      <c r="BP31" s="176">
        <f t="shared" si="10"/>
        <v>1.9443252236606937E-3</v>
      </c>
      <c r="BQ31" s="176">
        <f t="shared" si="10"/>
        <v>1.8517863486289181E-3</v>
      </c>
      <c r="BR31" s="176">
        <f t="shared" si="10"/>
        <v>1.7636518002437016E-3</v>
      </c>
      <c r="BS31" s="176">
        <f t="shared" si="11"/>
        <v>1.67971195748682E-3</v>
      </c>
      <c r="BT31" s="176">
        <f t="shared" si="11"/>
        <v>1.5997671761139799E-3</v>
      </c>
      <c r="BU31" s="176">
        <f t="shared" si="11"/>
        <v>1.5236273138168567E-3</v>
      </c>
      <c r="BV31" s="176">
        <f t="shared" si="11"/>
        <v>1.4511112779847242E-3</v>
      </c>
      <c r="BW31" s="176">
        <f t="shared" si="11"/>
        <v>1.382046594990074E-3</v>
      </c>
      <c r="BX31" s="176">
        <f t="shared" si="11"/>
        <v>1.316268999973801E-3</v>
      </c>
      <c r="BY31" s="176">
        <f t="shared" si="11"/>
        <v>1.2536220461542931E-3</v>
      </c>
      <c r="BZ31" s="176">
        <f t="shared" si="11"/>
        <v>1.1939567327311947E-3</v>
      </c>
      <c r="CA31" s="176">
        <f t="shared" si="11"/>
        <v>1.1371311504988469E-3</v>
      </c>
      <c r="CB31" s="176">
        <f t="shared" si="11"/>
        <v>1.0830101443265194E-3</v>
      </c>
      <c r="CC31" s="176">
        <f t="shared" si="11"/>
        <v>1.031464991702677E-3</v>
      </c>
      <c r="CD31" s="176">
        <f t="shared" si="11"/>
        <v>9.8237309657871435E-4</v>
      </c>
      <c r="CE31" s="176">
        <f t="shared" si="11"/>
        <v>9.3561769778400118E-4</v>
      </c>
      <c r="CF31" s="176">
        <f t="shared" si="11"/>
        <v>8.9108759131871539E-4</v>
      </c>
      <c r="CG31" s="176">
        <f t="shared" si="11"/>
        <v>8.4867686586397072E-4</v>
      </c>
      <c r="CI31" s="176">
        <v>2</v>
      </c>
      <c r="CJ31" s="176">
        <f t="shared" si="39"/>
        <v>0</v>
      </c>
      <c r="CK31" s="176">
        <f t="shared" si="39"/>
        <v>0</v>
      </c>
      <c r="CL31" s="176">
        <f t="shared" si="39"/>
        <v>0</v>
      </c>
      <c r="CM31" s="176">
        <f t="shared" si="39"/>
        <v>0</v>
      </c>
      <c r="CN31" s="176">
        <f t="shared" si="39"/>
        <v>0</v>
      </c>
      <c r="CO31" s="176">
        <f t="shared" si="39"/>
        <v>0</v>
      </c>
      <c r="CP31" s="176">
        <f t="shared" si="39"/>
        <v>0</v>
      </c>
      <c r="CQ31" s="176">
        <f t="shared" si="39"/>
        <v>0</v>
      </c>
      <c r="CR31" s="176">
        <f t="shared" si="39"/>
        <v>0</v>
      </c>
      <c r="CS31" s="176">
        <f t="shared" si="39"/>
        <v>0</v>
      </c>
      <c r="CT31" s="176">
        <f t="shared" si="13"/>
        <v>0</v>
      </c>
      <c r="CU31" s="176">
        <f t="shared" si="13"/>
        <v>0</v>
      </c>
      <c r="CV31" s="176">
        <f t="shared" si="13"/>
        <v>0</v>
      </c>
      <c r="CW31" s="176">
        <f t="shared" si="13"/>
        <v>0</v>
      </c>
      <c r="CX31" s="176">
        <f t="shared" si="13"/>
        <v>0</v>
      </c>
      <c r="CY31" s="176">
        <f t="shared" si="13"/>
        <v>0</v>
      </c>
      <c r="CZ31" s="176">
        <f t="shared" si="13"/>
        <v>0</v>
      </c>
      <c r="DA31" s="176">
        <f t="shared" si="13"/>
        <v>0</v>
      </c>
      <c r="DB31" s="176">
        <f t="shared" si="13"/>
        <v>0</v>
      </c>
      <c r="DC31" s="176">
        <f t="shared" si="13"/>
        <v>0</v>
      </c>
      <c r="DD31" s="176">
        <f t="shared" si="14"/>
        <v>0</v>
      </c>
      <c r="DE31" s="176">
        <f t="shared" si="14"/>
        <v>0</v>
      </c>
      <c r="DF31" s="176">
        <f t="shared" si="14"/>
        <v>0</v>
      </c>
      <c r="DG31" s="176">
        <f t="shared" si="14"/>
        <v>0</v>
      </c>
      <c r="DH31" s="176">
        <f t="shared" si="14"/>
        <v>0</v>
      </c>
      <c r="DI31" s="176">
        <f t="shared" si="14"/>
        <v>0</v>
      </c>
      <c r="DJ31" s="176">
        <f t="shared" si="14"/>
        <v>0</v>
      </c>
      <c r="DK31" s="176">
        <f t="shared" si="14"/>
        <v>0</v>
      </c>
      <c r="DL31" s="176">
        <f t="shared" si="14"/>
        <v>0</v>
      </c>
      <c r="DM31" s="176">
        <f t="shared" si="14"/>
        <v>0</v>
      </c>
      <c r="DN31" s="176">
        <f t="shared" si="14"/>
        <v>0</v>
      </c>
      <c r="DO31" s="176">
        <f t="shared" si="14"/>
        <v>0</v>
      </c>
      <c r="DP31" s="176">
        <f t="shared" si="14"/>
        <v>0</v>
      </c>
      <c r="DQ31" s="176">
        <f t="shared" si="14"/>
        <v>0</v>
      </c>
      <c r="DR31" s="176">
        <f t="shared" si="14"/>
        <v>0</v>
      </c>
      <c r="DS31" s="187"/>
      <c r="DT31" s="176">
        <v>2</v>
      </c>
      <c r="DU31" s="176">
        <f t="shared" si="40"/>
        <v>4.2356103242092219E-3</v>
      </c>
      <c r="DV31" s="176">
        <f t="shared" si="40"/>
        <v>4.0377977914869837E-3</v>
      </c>
      <c r="DW31" s="176">
        <f t="shared" si="40"/>
        <v>3.8486830141406668E-3</v>
      </c>
      <c r="DX31" s="176">
        <f t="shared" si="40"/>
        <v>3.6660862331379879E-3</v>
      </c>
      <c r="DY31" s="176">
        <f t="shared" si="40"/>
        <v>3.4914844297989703E-3</v>
      </c>
      <c r="DZ31" s="176">
        <f t="shared" si="40"/>
        <v>3.3262798003595774E-3</v>
      </c>
      <c r="EA31" s="176">
        <f t="shared" si="40"/>
        <v>3.1677239369058995E-3</v>
      </c>
      <c r="EB31" s="176">
        <f t="shared" si="40"/>
        <v>3.0165769402009436E-3</v>
      </c>
      <c r="EC31" s="176">
        <f t="shared" si="40"/>
        <v>2.8725278409226598E-3</v>
      </c>
      <c r="ED31" s="176">
        <f t="shared" si="40"/>
        <v>2.7355879049315518E-3</v>
      </c>
      <c r="EE31" s="176">
        <f t="shared" si="16"/>
        <v>2.6051762071709313E-3</v>
      </c>
      <c r="EF31" s="176">
        <f t="shared" si="16"/>
        <v>2.4811845659900122E-3</v>
      </c>
      <c r="EG31" s="176">
        <f t="shared" si="16"/>
        <v>2.363094225089827E-3</v>
      </c>
      <c r="EH31" s="176">
        <f t="shared" si="16"/>
        <v>2.250624315980599E-3</v>
      </c>
      <c r="EI31" s="176">
        <f t="shared" si="16"/>
        <v>2.1435073379228423E-3</v>
      </c>
      <c r="EJ31" s="176">
        <f t="shared" si="16"/>
        <v>2.0414885216981185E-3</v>
      </c>
      <c r="EK31" s="176">
        <f t="shared" si="16"/>
        <v>1.9443252236606937E-3</v>
      </c>
      <c r="EL31" s="176">
        <f t="shared" si="16"/>
        <v>1.8517863486289181E-3</v>
      </c>
      <c r="EM31" s="176">
        <f t="shared" si="16"/>
        <v>1.7636518002437016E-3</v>
      </c>
      <c r="EN31" s="176">
        <f t="shared" si="16"/>
        <v>1.67971195748682E-3</v>
      </c>
      <c r="EO31" s="176">
        <f t="shared" si="17"/>
        <v>1.5997671761139799E-3</v>
      </c>
      <c r="EP31" s="176">
        <f t="shared" si="17"/>
        <v>1.5236273138168567E-3</v>
      </c>
      <c r="EQ31" s="176">
        <f t="shared" si="17"/>
        <v>1.4511112779847242E-3</v>
      </c>
      <c r="ER31" s="176">
        <f t="shared" si="17"/>
        <v>1.382046594990074E-3</v>
      </c>
      <c r="ES31" s="176">
        <f t="shared" si="17"/>
        <v>1.316268999973801E-3</v>
      </c>
      <c r="ET31" s="176">
        <f t="shared" si="17"/>
        <v>1.2536220461542931E-3</v>
      </c>
      <c r="EU31" s="176">
        <f t="shared" si="17"/>
        <v>1.1939567327311947E-3</v>
      </c>
      <c r="EV31" s="176">
        <f t="shared" si="17"/>
        <v>1.1371311504988469E-3</v>
      </c>
      <c r="EW31" s="176">
        <f t="shared" si="17"/>
        <v>1.0830101443265194E-3</v>
      </c>
      <c r="EX31" s="176">
        <f t="shared" si="17"/>
        <v>1.031464991702677E-3</v>
      </c>
      <c r="EY31" s="176">
        <f t="shared" si="17"/>
        <v>9.8237309657871435E-4</v>
      </c>
      <c r="EZ31" s="176">
        <f t="shared" si="17"/>
        <v>9.3561769778400118E-4</v>
      </c>
      <c r="FA31" s="176">
        <f t="shared" si="17"/>
        <v>8.9108759131871539E-4</v>
      </c>
      <c r="FB31" s="176">
        <f t="shared" si="17"/>
        <v>8.4867686586397072E-4</v>
      </c>
      <c r="FC31" s="176">
        <f t="shared" si="17"/>
        <v>8.0828465088016177E-4</v>
      </c>
      <c r="FE31" s="176">
        <v>2</v>
      </c>
      <c r="FF31" s="176">
        <v>2</v>
      </c>
      <c r="FG31" s="176">
        <f t="shared" si="41"/>
        <v>0</v>
      </c>
      <c r="FH31" s="176">
        <f t="shared" si="41"/>
        <v>0</v>
      </c>
      <c r="FI31" s="176">
        <f t="shared" si="41"/>
        <v>0</v>
      </c>
      <c r="FJ31" s="176">
        <f t="shared" si="41"/>
        <v>0</v>
      </c>
      <c r="FK31" s="176">
        <f t="shared" si="41"/>
        <v>0</v>
      </c>
      <c r="FL31" s="176">
        <f t="shared" si="41"/>
        <v>0</v>
      </c>
      <c r="FM31" s="176">
        <f t="shared" si="41"/>
        <v>0</v>
      </c>
      <c r="FN31" s="176">
        <f t="shared" si="41"/>
        <v>0</v>
      </c>
      <c r="FO31" s="176">
        <f t="shared" si="41"/>
        <v>0</v>
      </c>
      <c r="FP31" s="176">
        <f t="shared" si="41"/>
        <v>0</v>
      </c>
      <c r="FQ31" s="176">
        <f t="shared" si="19"/>
        <v>0</v>
      </c>
      <c r="FR31" s="176">
        <f t="shared" si="19"/>
        <v>0</v>
      </c>
      <c r="FS31" s="176">
        <f t="shared" si="19"/>
        <v>0</v>
      </c>
      <c r="FT31" s="176">
        <f t="shared" si="19"/>
        <v>0</v>
      </c>
      <c r="FU31" s="176">
        <f t="shared" si="19"/>
        <v>0</v>
      </c>
      <c r="FV31" s="176">
        <f t="shared" si="19"/>
        <v>0</v>
      </c>
      <c r="FW31" s="176">
        <f t="shared" si="19"/>
        <v>0</v>
      </c>
      <c r="FX31" s="176">
        <f t="shared" si="19"/>
        <v>0</v>
      </c>
      <c r="FY31" s="176">
        <f t="shared" si="19"/>
        <v>0</v>
      </c>
      <c r="FZ31" s="176">
        <f t="shared" si="19"/>
        <v>0</v>
      </c>
      <c r="GA31" s="176">
        <f t="shared" si="20"/>
        <v>0</v>
      </c>
      <c r="GB31" s="176">
        <f t="shared" si="20"/>
        <v>0</v>
      </c>
      <c r="GC31" s="176">
        <f t="shared" si="20"/>
        <v>0</v>
      </c>
      <c r="GD31" s="176">
        <f t="shared" si="20"/>
        <v>0</v>
      </c>
      <c r="GE31" s="176">
        <f t="shared" si="20"/>
        <v>0</v>
      </c>
      <c r="GF31" s="176">
        <f t="shared" si="20"/>
        <v>0</v>
      </c>
      <c r="GG31" s="176">
        <f t="shared" si="20"/>
        <v>0</v>
      </c>
      <c r="GH31" s="176">
        <f t="shared" si="20"/>
        <v>0</v>
      </c>
      <c r="GI31" s="176">
        <f t="shared" si="20"/>
        <v>0</v>
      </c>
      <c r="GJ31" s="176">
        <f t="shared" si="20"/>
        <v>0</v>
      </c>
      <c r="GK31" s="176">
        <f t="shared" si="20"/>
        <v>0</v>
      </c>
      <c r="GL31" s="176">
        <f t="shared" si="20"/>
        <v>0</v>
      </c>
      <c r="GM31" s="176">
        <f t="shared" si="20"/>
        <v>0</v>
      </c>
      <c r="GN31" s="176">
        <f t="shared" si="20"/>
        <v>0</v>
      </c>
      <c r="GO31" s="176">
        <f t="shared" si="20"/>
        <v>0</v>
      </c>
      <c r="GP31" s="187"/>
      <c r="GQ31" s="176">
        <v>2</v>
      </c>
      <c r="GR31" s="176">
        <v>2</v>
      </c>
      <c r="GS31" s="176">
        <f t="shared" si="42"/>
        <v>4.0377977914869837E-3</v>
      </c>
      <c r="GT31" s="176">
        <f t="shared" si="42"/>
        <v>3.8486830141406668E-3</v>
      </c>
      <c r="GU31" s="176">
        <f t="shared" si="42"/>
        <v>3.6660862331379879E-3</v>
      </c>
      <c r="GV31" s="176">
        <f t="shared" si="42"/>
        <v>3.4914844297989703E-3</v>
      </c>
      <c r="GW31" s="176">
        <f t="shared" si="42"/>
        <v>3.3262798003595774E-3</v>
      </c>
      <c r="GX31" s="176">
        <f t="shared" si="42"/>
        <v>3.1677239369058995E-3</v>
      </c>
      <c r="GY31" s="176">
        <f t="shared" si="42"/>
        <v>3.0165769402009436E-3</v>
      </c>
      <c r="GZ31" s="176">
        <f t="shared" si="42"/>
        <v>2.8725278409226598E-3</v>
      </c>
      <c r="HA31" s="176">
        <f t="shared" si="42"/>
        <v>2.7355879049315518E-3</v>
      </c>
      <c r="HB31" s="176">
        <f t="shared" si="42"/>
        <v>2.6051762071709313E-3</v>
      </c>
      <c r="HC31" s="176">
        <f t="shared" si="22"/>
        <v>2.4811845659900122E-3</v>
      </c>
      <c r="HD31" s="176">
        <f t="shared" si="22"/>
        <v>2.363094225089827E-3</v>
      </c>
      <c r="HE31" s="176">
        <f t="shared" si="22"/>
        <v>2.250624315980599E-3</v>
      </c>
      <c r="HF31" s="176">
        <f t="shared" si="22"/>
        <v>2.1435073379228423E-3</v>
      </c>
      <c r="HG31" s="176">
        <f t="shared" si="22"/>
        <v>2.0414885216981185E-3</v>
      </c>
      <c r="HH31" s="176">
        <f t="shared" si="22"/>
        <v>1.9443252236606937E-3</v>
      </c>
      <c r="HI31" s="176">
        <f t="shared" si="22"/>
        <v>1.8517863486289181E-3</v>
      </c>
      <c r="HJ31" s="176">
        <f t="shared" si="22"/>
        <v>1.7636518002437016E-3</v>
      </c>
      <c r="HK31" s="176">
        <f t="shared" si="22"/>
        <v>1.67971195748682E-3</v>
      </c>
      <c r="HL31" s="176">
        <f t="shared" si="22"/>
        <v>1.5997671761139799E-3</v>
      </c>
      <c r="HM31" s="176">
        <f t="shared" si="23"/>
        <v>1.5236273138168567E-3</v>
      </c>
      <c r="HN31" s="176">
        <f t="shared" si="23"/>
        <v>1.4511112779847242E-3</v>
      </c>
      <c r="HO31" s="176">
        <f t="shared" si="23"/>
        <v>1.382046594990074E-3</v>
      </c>
      <c r="HP31" s="176">
        <f t="shared" si="23"/>
        <v>1.316268999973801E-3</v>
      </c>
      <c r="HQ31" s="176">
        <f t="shared" si="23"/>
        <v>1.2536220461542931E-3</v>
      </c>
      <c r="HR31" s="176">
        <f t="shared" si="23"/>
        <v>1.1939567327311947E-3</v>
      </c>
      <c r="HS31" s="176">
        <f t="shared" si="23"/>
        <v>1.1371311504988469E-3</v>
      </c>
      <c r="HT31" s="176">
        <f t="shared" si="23"/>
        <v>1.0830101443265194E-3</v>
      </c>
      <c r="HU31" s="176">
        <f t="shared" si="23"/>
        <v>1.031464991702677E-3</v>
      </c>
      <c r="HV31" s="176">
        <f t="shared" si="23"/>
        <v>9.8237309657871435E-4</v>
      </c>
      <c r="HW31" s="176">
        <f t="shared" si="23"/>
        <v>9.3561769778400118E-4</v>
      </c>
      <c r="HX31" s="176">
        <f t="shared" si="23"/>
        <v>8.9108759131871539E-4</v>
      </c>
      <c r="HY31" s="176">
        <f t="shared" si="23"/>
        <v>8.4867686586397072E-4</v>
      </c>
      <c r="HZ31" s="176">
        <f t="shared" si="23"/>
        <v>8.0828465088016177E-4</v>
      </c>
      <c r="IA31" s="176">
        <f t="shared" si="23"/>
        <v>7.6981487669440312E-4</v>
      </c>
      <c r="IB31" s="176"/>
      <c r="IC31" s="176"/>
    </row>
    <row r="32" spans="1:237" s="144" customFormat="1">
      <c r="A32" s="188" t="s">
        <v>130</v>
      </c>
      <c r="B32" s="226">
        <f t="shared" si="238"/>
        <v>0</v>
      </c>
      <c r="C32" s="329">
        <f t="shared" si="239"/>
        <v>2386.0569502955832</v>
      </c>
      <c r="D32" s="226">
        <f t="shared" si="240"/>
        <v>2386.0569502955832</v>
      </c>
      <c r="E32" s="227">
        <f t="shared" si="241"/>
        <v>0</v>
      </c>
      <c r="F32" s="228">
        <f t="shared" si="242"/>
        <v>0</v>
      </c>
      <c r="G32" s="227">
        <f t="shared" si="243"/>
        <v>0</v>
      </c>
      <c r="H32" s="228">
        <f t="shared" si="244"/>
        <v>0</v>
      </c>
      <c r="I32" s="227">
        <f t="shared" si="245"/>
        <v>0</v>
      </c>
      <c r="J32" s="176">
        <f t="shared" si="246"/>
        <v>2386.0569502955832</v>
      </c>
      <c r="K32" s="228">
        <f t="shared" si="247"/>
        <v>2386.0569502955832</v>
      </c>
      <c r="L32" s="227">
        <f t="shared" si="248"/>
        <v>0</v>
      </c>
      <c r="M32" s="176">
        <f t="shared" si="249"/>
        <v>1908.8455602364666</v>
      </c>
      <c r="N32" s="228">
        <f t="shared" si="250"/>
        <v>1908.8455602364666</v>
      </c>
      <c r="O32" s="176">
        <f t="shared" si="37"/>
        <v>0</v>
      </c>
      <c r="P32" s="176">
        <f t="shared" si="37"/>
        <v>0</v>
      </c>
      <c r="Q32" s="176">
        <f t="shared" si="37"/>
        <v>0</v>
      </c>
      <c r="R32" s="176">
        <f t="shared" si="37"/>
        <v>0</v>
      </c>
      <c r="S32" s="176">
        <f t="shared" si="37"/>
        <v>0</v>
      </c>
      <c r="T32" s="176">
        <f t="shared" si="37"/>
        <v>0</v>
      </c>
      <c r="U32" s="176">
        <f t="shared" si="37"/>
        <v>0</v>
      </c>
      <c r="V32" s="176">
        <f t="shared" si="37"/>
        <v>0</v>
      </c>
      <c r="W32" s="176">
        <f t="shared" si="37"/>
        <v>0</v>
      </c>
      <c r="X32" s="176">
        <f t="shared" si="37"/>
        <v>0</v>
      </c>
      <c r="Y32" s="176">
        <f t="shared" si="7"/>
        <v>0</v>
      </c>
      <c r="Z32" s="176">
        <f t="shared" si="7"/>
        <v>0</v>
      </c>
      <c r="AA32" s="176">
        <f t="shared" si="7"/>
        <v>0</v>
      </c>
      <c r="AB32" s="176">
        <f t="shared" si="7"/>
        <v>0</v>
      </c>
      <c r="AC32" s="176">
        <f t="shared" si="7"/>
        <v>0</v>
      </c>
      <c r="AD32" s="176">
        <f t="shared" si="7"/>
        <v>0</v>
      </c>
      <c r="AE32" s="176">
        <f t="shared" si="7"/>
        <v>0</v>
      </c>
      <c r="AF32" s="176">
        <f t="shared" si="7"/>
        <v>0</v>
      </c>
      <c r="AG32" s="176">
        <f t="shared" si="7"/>
        <v>0</v>
      </c>
      <c r="AH32" s="176">
        <f t="shared" si="7"/>
        <v>0</v>
      </c>
      <c r="AI32" s="176">
        <f t="shared" si="8"/>
        <v>0</v>
      </c>
      <c r="AJ32" s="176">
        <f t="shared" si="8"/>
        <v>0</v>
      </c>
      <c r="AK32" s="176">
        <f t="shared" si="8"/>
        <v>0</v>
      </c>
      <c r="AL32" s="176">
        <f t="shared" si="8"/>
        <v>0</v>
      </c>
      <c r="AM32" s="176">
        <f t="shared" si="8"/>
        <v>0</v>
      </c>
      <c r="AN32" s="176">
        <f t="shared" si="8"/>
        <v>0</v>
      </c>
      <c r="AO32" s="176">
        <f t="shared" si="8"/>
        <v>0</v>
      </c>
      <c r="AP32" s="176">
        <f t="shared" si="8"/>
        <v>0</v>
      </c>
      <c r="AQ32" s="176">
        <f t="shared" si="8"/>
        <v>0</v>
      </c>
      <c r="AR32" s="176">
        <f t="shared" si="8"/>
        <v>0</v>
      </c>
      <c r="AS32" s="176">
        <f t="shared" si="8"/>
        <v>0</v>
      </c>
      <c r="AT32" s="176">
        <f t="shared" si="8"/>
        <v>0</v>
      </c>
      <c r="AU32" s="176">
        <f t="shared" si="8"/>
        <v>0</v>
      </c>
      <c r="AV32" s="176">
        <f t="shared" si="8"/>
        <v>0</v>
      </c>
      <c r="AW32" s="176">
        <f t="shared" si="8"/>
        <v>0</v>
      </c>
      <c r="AX32" s="187"/>
      <c r="AY32" s="176">
        <f t="shared" si="38"/>
        <v>2.6388923853990384E-2</v>
      </c>
      <c r="AZ32" s="176">
        <f t="shared" si="38"/>
        <v>2.5135917005962925E-2</v>
      </c>
      <c r="BA32" s="176">
        <f t="shared" si="38"/>
        <v>2.3962013123250629E-2</v>
      </c>
      <c r="BB32" s="176">
        <f t="shared" si="38"/>
        <v>2.2839725428179039E-2</v>
      </c>
      <c r="BC32" s="176">
        <f t="shared" si="38"/>
        <v>2.175611830157298E-2</v>
      </c>
      <c r="BD32" s="176">
        <f t="shared" si="38"/>
        <v>2.0719956780118481E-2</v>
      </c>
      <c r="BE32" s="176">
        <f t="shared" si="38"/>
        <v>1.9739562093937162E-2</v>
      </c>
      <c r="BF32" s="176">
        <f t="shared" si="38"/>
        <v>1.8798624019015334E-2</v>
      </c>
      <c r="BG32" s="176">
        <f t="shared" si="38"/>
        <v>1.7901653317258057E-2</v>
      </c>
      <c r="BH32" s="176">
        <f t="shared" si="38"/>
        <v>1.7046804564163978E-2</v>
      </c>
      <c r="BI32" s="176">
        <f t="shared" si="10"/>
        <v>1.6234144616151178E-2</v>
      </c>
      <c r="BJ32" s="176">
        <f t="shared" si="10"/>
        <v>1.5460226016325854E-2</v>
      </c>
      <c r="BK32" s="176">
        <f t="shared" si="10"/>
        <v>1.4724406768662041E-2</v>
      </c>
      <c r="BL32" s="176">
        <f t="shared" si="10"/>
        <v>1.4023608352172416E-2</v>
      </c>
      <c r="BM32" s="176">
        <f t="shared" si="10"/>
        <v>1.335616397352421E-2</v>
      </c>
      <c r="BN32" s="176">
        <f t="shared" si="10"/>
        <v>1.2720486169312607E-2</v>
      </c>
      <c r="BO32" s="176">
        <f t="shared" si="10"/>
        <v>1.2115063030405229E-2</v>
      </c>
      <c r="BP32" s="176">
        <f t="shared" si="10"/>
        <v>1.1538454605986412E-2</v>
      </c>
      <c r="BQ32" s="176">
        <f t="shared" si="10"/>
        <v>1.0989289478748662E-2</v>
      </c>
      <c r="BR32" s="176">
        <f t="shared" si="10"/>
        <v>1.0466261503085574E-2</v>
      </c>
      <c r="BS32" s="176">
        <f t="shared" si="11"/>
        <v>9.9681266985283418E-3</v>
      </c>
      <c r="BT32" s="176">
        <f t="shared" si="11"/>
        <v>9.4937002910370615E-3</v>
      </c>
      <c r="BU32" s="176">
        <f t="shared" si="11"/>
        <v>9.0418538951098706E-3</v>
      </c>
      <c r="BV32" s="176">
        <f t="shared" si="11"/>
        <v>8.6115128300077066E-3</v>
      </c>
      <c r="BW32" s="176">
        <f t="shared" si="11"/>
        <v>8.2016535637115858E-3</v>
      </c>
      <c r="BX32" s="176">
        <f t="shared" si="11"/>
        <v>7.8113012785330478E-3</v>
      </c>
      <c r="BY32" s="176">
        <f t="shared" si="11"/>
        <v>7.439527552587772E-3</v>
      </c>
      <c r="BZ32" s="176">
        <f t="shared" si="11"/>
        <v>7.0854481516179103E-3</v>
      </c>
      <c r="CA32" s="176">
        <f t="shared" si="11"/>
        <v>6.748220925911189E-3</v>
      </c>
      <c r="CB32" s="176">
        <f t="shared" si="11"/>
        <v>6.4270438073147544E-3</v>
      </c>
      <c r="CC32" s="176">
        <f t="shared" si="11"/>
        <v>6.1211529015798216E-3</v>
      </c>
      <c r="CD32" s="176">
        <f t="shared" si="11"/>
        <v>5.8298206714999124E-3</v>
      </c>
      <c r="CE32" s="176">
        <f t="shared" si="11"/>
        <v>5.5523542065214499E-3</v>
      </c>
      <c r="CF32" s="176">
        <f t="shared" si="11"/>
        <v>5.288093574711065E-3</v>
      </c>
      <c r="CG32" s="176">
        <f t="shared" si="11"/>
        <v>5.0364102531599573E-3</v>
      </c>
      <c r="CI32" s="176">
        <v>3</v>
      </c>
      <c r="CJ32" s="176">
        <f t="shared" si="39"/>
        <v>0</v>
      </c>
      <c r="CK32" s="176">
        <f t="shared" si="39"/>
        <v>0</v>
      </c>
      <c r="CL32" s="176">
        <f t="shared" si="39"/>
        <v>0</v>
      </c>
      <c r="CM32" s="176">
        <f t="shared" si="39"/>
        <v>0</v>
      </c>
      <c r="CN32" s="176">
        <f t="shared" si="39"/>
        <v>0</v>
      </c>
      <c r="CO32" s="176">
        <f t="shared" si="39"/>
        <v>0</v>
      </c>
      <c r="CP32" s="176">
        <f t="shared" si="39"/>
        <v>0</v>
      </c>
      <c r="CQ32" s="176">
        <f t="shared" si="39"/>
        <v>0</v>
      </c>
      <c r="CR32" s="176">
        <f t="shared" si="39"/>
        <v>0</v>
      </c>
      <c r="CS32" s="176">
        <f t="shared" si="39"/>
        <v>0</v>
      </c>
      <c r="CT32" s="176">
        <f t="shared" si="13"/>
        <v>0</v>
      </c>
      <c r="CU32" s="176">
        <f t="shared" si="13"/>
        <v>0</v>
      </c>
      <c r="CV32" s="176">
        <f t="shared" si="13"/>
        <v>0</v>
      </c>
      <c r="CW32" s="176">
        <f t="shared" si="13"/>
        <v>0</v>
      </c>
      <c r="CX32" s="176">
        <f t="shared" si="13"/>
        <v>0</v>
      </c>
      <c r="CY32" s="176">
        <f t="shared" si="13"/>
        <v>0</v>
      </c>
      <c r="CZ32" s="176">
        <f t="shared" si="13"/>
        <v>0</v>
      </c>
      <c r="DA32" s="176">
        <f t="shared" si="13"/>
        <v>0</v>
      </c>
      <c r="DB32" s="176">
        <f t="shared" si="13"/>
        <v>0</v>
      </c>
      <c r="DC32" s="176">
        <f t="shared" si="13"/>
        <v>0</v>
      </c>
      <c r="DD32" s="176">
        <f t="shared" si="14"/>
        <v>0</v>
      </c>
      <c r="DE32" s="176">
        <f t="shared" si="14"/>
        <v>0</v>
      </c>
      <c r="DF32" s="176">
        <f t="shared" si="14"/>
        <v>0</v>
      </c>
      <c r="DG32" s="176">
        <f t="shared" si="14"/>
        <v>0</v>
      </c>
      <c r="DH32" s="176">
        <f t="shared" si="14"/>
        <v>0</v>
      </c>
      <c r="DI32" s="176">
        <f t="shared" si="14"/>
        <v>0</v>
      </c>
      <c r="DJ32" s="176">
        <f t="shared" si="14"/>
        <v>0</v>
      </c>
      <c r="DK32" s="176">
        <f t="shared" si="14"/>
        <v>0</v>
      </c>
      <c r="DL32" s="176">
        <f t="shared" si="14"/>
        <v>0</v>
      </c>
      <c r="DM32" s="176">
        <f t="shared" si="14"/>
        <v>0</v>
      </c>
      <c r="DN32" s="176">
        <f t="shared" si="14"/>
        <v>0</v>
      </c>
      <c r="DO32" s="176">
        <f t="shared" si="14"/>
        <v>0</v>
      </c>
      <c r="DP32" s="176">
        <f t="shared" si="14"/>
        <v>0</v>
      </c>
      <c r="DQ32" s="176">
        <f t="shared" si="14"/>
        <v>0</v>
      </c>
      <c r="DR32" s="176">
        <f t="shared" si="14"/>
        <v>0</v>
      </c>
      <c r="DS32" s="187"/>
      <c r="DT32" s="176">
        <v>3</v>
      </c>
      <c r="DU32" s="176">
        <f t="shared" si="40"/>
        <v>2.5135917005962925E-2</v>
      </c>
      <c r="DV32" s="176">
        <f t="shared" si="40"/>
        <v>2.3962013123250629E-2</v>
      </c>
      <c r="DW32" s="176">
        <f t="shared" si="40"/>
        <v>2.2839725428179039E-2</v>
      </c>
      <c r="DX32" s="176">
        <f t="shared" si="40"/>
        <v>2.175611830157298E-2</v>
      </c>
      <c r="DY32" s="176">
        <f t="shared" si="40"/>
        <v>2.0719956780118481E-2</v>
      </c>
      <c r="DZ32" s="176">
        <f t="shared" si="40"/>
        <v>1.9739562093937162E-2</v>
      </c>
      <c r="EA32" s="176">
        <f t="shared" si="40"/>
        <v>1.8798624019015334E-2</v>
      </c>
      <c r="EB32" s="176">
        <f t="shared" si="40"/>
        <v>1.7901653317258057E-2</v>
      </c>
      <c r="EC32" s="176">
        <f t="shared" si="40"/>
        <v>1.7046804564163978E-2</v>
      </c>
      <c r="ED32" s="176">
        <f t="shared" si="40"/>
        <v>1.6234144616151178E-2</v>
      </c>
      <c r="EE32" s="176">
        <f t="shared" si="16"/>
        <v>1.5460226016325854E-2</v>
      </c>
      <c r="EF32" s="176">
        <f t="shared" si="16"/>
        <v>1.4724406768662041E-2</v>
      </c>
      <c r="EG32" s="176">
        <f t="shared" si="16"/>
        <v>1.4023608352172416E-2</v>
      </c>
      <c r="EH32" s="176">
        <f t="shared" si="16"/>
        <v>1.335616397352421E-2</v>
      </c>
      <c r="EI32" s="176">
        <f t="shared" si="16"/>
        <v>1.2720486169312607E-2</v>
      </c>
      <c r="EJ32" s="176">
        <f t="shared" si="16"/>
        <v>1.2115063030405229E-2</v>
      </c>
      <c r="EK32" s="176">
        <f t="shared" si="16"/>
        <v>1.1538454605986412E-2</v>
      </c>
      <c r="EL32" s="176">
        <f t="shared" si="16"/>
        <v>1.0989289478748662E-2</v>
      </c>
      <c r="EM32" s="176">
        <f t="shared" si="16"/>
        <v>1.0466261503085574E-2</v>
      </c>
      <c r="EN32" s="176">
        <f t="shared" si="16"/>
        <v>9.9681266985283418E-3</v>
      </c>
      <c r="EO32" s="176">
        <f t="shared" si="17"/>
        <v>9.4937002910370615E-3</v>
      </c>
      <c r="EP32" s="176">
        <f t="shared" si="17"/>
        <v>9.0418538951098706E-3</v>
      </c>
      <c r="EQ32" s="176">
        <f t="shared" si="17"/>
        <v>8.6115128300077066E-3</v>
      </c>
      <c r="ER32" s="176">
        <f t="shared" si="17"/>
        <v>8.2016535637115858E-3</v>
      </c>
      <c r="ES32" s="176">
        <f t="shared" si="17"/>
        <v>7.8113012785330478E-3</v>
      </c>
      <c r="ET32" s="176">
        <f t="shared" si="17"/>
        <v>7.439527552587772E-3</v>
      </c>
      <c r="EU32" s="176">
        <f t="shared" si="17"/>
        <v>7.0854481516179103E-3</v>
      </c>
      <c r="EV32" s="176">
        <f t="shared" si="17"/>
        <v>6.748220925911189E-3</v>
      </c>
      <c r="EW32" s="176">
        <f t="shared" si="17"/>
        <v>6.4270438073147544E-3</v>
      </c>
      <c r="EX32" s="176">
        <f t="shared" si="17"/>
        <v>6.1211529015798216E-3</v>
      </c>
      <c r="EY32" s="176">
        <f t="shared" si="17"/>
        <v>5.8298206714999124E-3</v>
      </c>
      <c r="EZ32" s="176">
        <f t="shared" si="17"/>
        <v>5.5523542065214499E-3</v>
      </c>
      <c r="FA32" s="176">
        <f t="shared" si="17"/>
        <v>5.288093574711065E-3</v>
      </c>
      <c r="FB32" s="176">
        <f t="shared" si="17"/>
        <v>5.0364102531599573E-3</v>
      </c>
      <c r="FC32" s="176">
        <f t="shared" si="17"/>
        <v>4.7967056330921075E-3</v>
      </c>
      <c r="FE32" s="176">
        <v>3</v>
      </c>
      <c r="FF32" s="176">
        <v>3</v>
      </c>
      <c r="FG32" s="176">
        <f t="shared" si="41"/>
        <v>0</v>
      </c>
      <c r="FH32" s="176">
        <f t="shared" si="41"/>
        <v>0</v>
      </c>
      <c r="FI32" s="176">
        <f t="shared" si="41"/>
        <v>0</v>
      </c>
      <c r="FJ32" s="176">
        <f t="shared" si="41"/>
        <v>0</v>
      </c>
      <c r="FK32" s="176">
        <f t="shared" si="41"/>
        <v>0</v>
      </c>
      <c r="FL32" s="176">
        <f t="shared" si="41"/>
        <v>0</v>
      </c>
      <c r="FM32" s="176">
        <f t="shared" si="41"/>
        <v>0</v>
      </c>
      <c r="FN32" s="176">
        <f t="shared" si="41"/>
        <v>0</v>
      </c>
      <c r="FO32" s="176">
        <f t="shared" si="41"/>
        <v>0</v>
      </c>
      <c r="FP32" s="176">
        <f t="shared" si="41"/>
        <v>0</v>
      </c>
      <c r="FQ32" s="176">
        <f t="shared" si="19"/>
        <v>0</v>
      </c>
      <c r="FR32" s="176">
        <f t="shared" si="19"/>
        <v>0</v>
      </c>
      <c r="FS32" s="176">
        <f t="shared" si="19"/>
        <v>0</v>
      </c>
      <c r="FT32" s="176">
        <f t="shared" si="19"/>
        <v>0</v>
      </c>
      <c r="FU32" s="176">
        <f t="shared" si="19"/>
        <v>0</v>
      </c>
      <c r="FV32" s="176">
        <f t="shared" si="19"/>
        <v>0</v>
      </c>
      <c r="FW32" s="176">
        <f t="shared" si="19"/>
        <v>0</v>
      </c>
      <c r="FX32" s="176">
        <f t="shared" si="19"/>
        <v>0</v>
      </c>
      <c r="FY32" s="176">
        <f t="shared" si="19"/>
        <v>0</v>
      </c>
      <c r="FZ32" s="176">
        <f t="shared" si="19"/>
        <v>0</v>
      </c>
      <c r="GA32" s="176">
        <f t="shared" si="20"/>
        <v>0</v>
      </c>
      <c r="GB32" s="176">
        <f t="shared" si="20"/>
        <v>0</v>
      </c>
      <c r="GC32" s="176">
        <f t="shared" si="20"/>
        <v>0</v>
      </c>
      <c r="GD32" s="176">
        <f t="shared" si="20"/>
        <v>0</v>
      </c>
      <c r="GE32" s="176">
        <f t="shared" si="20"/>
        <v>0</v>
      </c>
      <c r="GF32" s="176">
        <f t="shared" si="20"/>
        <v>0</v>
      </c>
      <c r="GG32" s="176">
        <f t="shared" si="20"/>
        <v>0</v>
      </c>
      <c r="GH32" s="176">
        <f t="shared" si="20"/>
        <v>0</v>
      </c>
      <c r="GI32" s="176">
        <f t="shared" si="20"/>
        <v>0</v>
      </c>
      <c r="GJ32" s="176">
        <f t="shared" si="20"/>
        <v>0</v>
      </c>
      <c r="GK32" s="176">
        <f t="shared" si="20"/>
        <v>0</v>
      </c>
      <c r="GL32" s="176">
        <f t="shared" si="20"/>
        <v>0</v>
      </c>
      <c r="GM32" s="176">
        <f t="shared" si="20"/>
        <v>0</v>
      </c>
      <c r="GN32" s="176">
        <f t="shared" si="20"/>
        <v>0</v>
      </c>
      <c r="GO32" s="176">
        <f t="shared" si="20"/>
        <v>0</v>
      </c>
      <c r="GP32" s="187"/>
      <c r="GQ32" s="176">
        <v>3</v>
      </c>
      <c r="GR32" s="176">
        <v>3</v>
      </c>
      <c r="GS32" s="176">
        <f t="shared" si="42"/>
        <v>2.3962013123250629E-2</v>
      </c>
      <c r="GT32" s="176">
        <f t="shared" si="42"/>
        <v>2.2839725428179039E-2</v>
      </c>
      <c r="GU32" s="176">
        <f t="shared" si="42"/>
        <v>2.175611830157298E-2</v>
      </c>
      <c r="GV32" s="176">
        <f t="shared" si="42"/>
        <v>2.0719956780118481E-2</v>
      </c>
      <c r="GW32" s="176">
        <f t="shared" si="42"/>
        <v>1.9739562093937162E-2</v>
      </c>
      <c r="GX32" s="176">
        <f t="shared" si="42"/>
        <v>1.8798624019015334E-2</v>
      </c>
      <c r="GY32" s="176">
        <f t="shared" si="42"/>
        <v>1.7901653317258057E-2</v>
      </c>
      <c r="GZ32" s="176">
        <f t="shared" si="42"/>
        <v>1.7046804564163978E-2</v>
      </c>
      <c r="HA32" s="176">
        <f t="shared" si="42"/>
        <v>1.6234144616151178E-2</v>
      </c>
      <c r="HB32" s="176">
        <f t="shared" si="42"/>
        <v>1.5460226016325854E-2</v>
      </c>
      <c r="HC32" s="176">
        <f t="shared" si="22"/>
        <v>1.4724406768662041E-2</v>
      </c>
      <c r="HD32" s="176">
        <f t="shared" si="22"/>
        <v>1.4023608352172416E-2</v>
      </c>
      <c r="HE32" s="176">
        <f t="shared" si="22"/>
        <v>1.335616397352421E-2</v>
      </c>
      <c r="HF32" s="176">
        <f t="shared" si="22"/>
        <v>1.2720486169312607E-2</v>
      </c>
      <c r="HG32" s="176">
        <f t="shared" si="22"/>
        <v>1.2115063030405229E-2</v>
      </c>
      <c r="HH32" s="176">
        <f t="shared" si="22"/>
        <v>1.1538454605986412E-2</v>
      </c>
      <c r="HI32" s="176">
        <f t="shared" si="22"/>
        <v>1.0989289478748662E-2</v>
      </c>
      <c r="HJ32" s="176">
        <f t="shared" si="22"/>
        <v>1.0466261503085574E-2</v>
      </c>
      <c r="HK32" s="176">
        <f t="shared" si="22"/>
        <v>9.9681266985283418E-3</v>
      </c>
      <c r="HL32" s="176">
        <f t="shared" si="22"/>
        <v>9.4937002910370615E-3</v>
      </c>
      <c r="HM32" s="176">
        <f t="shared" si="23"/>
        <v>9.0418538951098706E-3</v>
      </c>
      <c r="HN32" s="176">
        <f t="shared" si="23"/>
        <v>8.6115128300077066E-3</v>
      </c>
      <c r="HO32" s="176">
        <f t="shared" si="23"/>
        <v>8.2016535637115858E-3</v>
      </c>
      <c r="HP32" s="176">
        <f t="shared" si="23"/>
        <v>7.8113012785330478E-3</v>
      </c>
      <c r="HQ32" s="176">
        <f t="shared" si="23"/>
        <v>7.439527552587772E-3</v>
      </c>
      <c r="HR32" s="176">
        <f t="shared" si="23"/>
        <v>7.0854481516179103E-3</v>
      </c>
      <c r="HS32" s="176">
        <f t="shared" si="23"/>
        <v>6.748220925911189E-3</v>
      </c>
      <c r="HT32" s="176">
        <f t="shared" si="23"/>
        <v>6.4270438073147544E-3</v>
      </c>
      <c r="HU32" s="176">
        <f t="shared" si="23"/>
        <v>6.1211529015798216E-3</v>
      </c>
      <c r="HV32" s="176">
        <f t="shared" si="23"/>
        <v>5.8298206714999124E-3</v>
      </c>
      <c r="HW32" s="176">
        <f t="shared" si="23"/>
        <v>5.5523542065214499E-3</v>
      </c>
      <c r="HX32" s="176">
        <f t="shared" si="23"/>
        <v>5.288093574711065E-3</v>
      </c>
      <c r="HY32" s="176">
        <f t="shared" si="23"/>
        <v>5.0364102531599573E-3</v>
      </c>
      <c r="HZ32" s="176">
        <f t="shared" si="23"/>
        <v>4.7967056330921075E-3</v>
      </c>
      <c r="IA32" s="176">
        <f t="shared" si="23"/>
        <v>4.5684095961208843E-3</v>
      </c>
      <c r="IB32" s="176"/>
      <c r="IC32" s="176"/>
    </row>
    <row r="33" spans="1:237" s="144" customFormat="1">
      <c r="A33" s="188" t="s">
        <v>131</v>
      </c>
      <c r="B33" s="226">
        <f t="shared" si="238"/>
        <v>0</v>
      </c>
      <c r="C33" s="329">
        <f t="shared" si="239"/>
        <v>6645.178489154463</v>
      </c>
      <c r="D33" s="226">
        <f t="shared" si="240"/>
        <v>6645.178489154463</v>
      </c>
      <c r="E33" s="227">
        <f t="shared" si="241"/>
        <v>0</v>
      </c>
      <c r="F33" s="228">
        <f t="shared" si="242"/>
        <v>0</v>
      </c>
      <c r="G33" s="227">
        <f t="shared" si="243"/>
        <v>0</v>
      </c>
      <c r="H33" s="228">
        <f t="shared" si="244"/>
        <v>0</v>
      </c>
      <c r="I33" s="227">
        <f t="shared" si="245"/>
        <v>0</v>
      </c>
      <c r="J33" s="176">
        <f t="shared" si="246"/>
        <v>6645.178489154463</v>
      </c>
      <c r="K33" s="228">
        <f t="shared" si="247"/>
        <v>6645.178489154463</v>
      </c>
      <c r="L33" s="227">
        <f t="shared" si="248"/>
        <v>0</v>
      </c>
      <c r="M33" s="176">
        <f t="shared" si="249"/>
        <v>5316.1427913235711</v>
      </c>
      <c r="N33" s="228">
        <f t="shared" si="250"/>
        <v>5316.1427913235711</v>
      </c>
      <c r="O33" s="176">
        <f t="shared" si="37"/>
        <v>0</v>
      </c>
      <c r="P33" s="176">
        <f t="shared" si="37"/>
        <v>0</v>
      </c>
      <c r="Q33" s="176">
        <f t="shared" si="37"/>
        <v>0</v>
      </c>
      <c r="R33" s="176">
        <f t="shared" si="37"/>
        <v>0</v>
      </c>
      <c r="S33" s="176">
        <f t="shared" si="37"/>
        <v>0</v>
      </c>
      <c r="T33" s="176">
        <f t="shared" si="37"/>
        <v>0</v>
      </c>
      <c r="U33" s="176">
        <f t="shared" si="37"/>
        <v>0</v>
      </c>
      <c r="V33" s="176">
        <f t="shared" si="37"/>
        <v>0</v>
      </c>
      <c r="W33" s="176">
        <f t="shared" si="37"/>
        <v>0</v>
      </c>
      <c r="X33" s="176">
        <f t="shared" si="37"/>
        <v>0</v>
      </c>
      <c r="Y33" s="176">
        <f t="shared" si="7"/>
        <v>0</v>
      </c>
      <c r="Z33" s="176">
        <f t="shared" si="7"/>
        <v>0</v>
      </c>
      <c r="AA33" s="176">
        <f t="shared" si="7"/>
        <v>0</v>
      </c>
      <c r="AB33" s="176">
        <f t="shared" si="7"/>
        <v>0</v>
      </c>
      <c r="AC33" s="176">
        <f t="shared" si="7"/>
        <v>0</v>
      </c>
      <c r="AD33" s="176">
        <f t="shared" si="7"/>
        <v>0</v>
      </c>
      <c r="AE33" s="176">
        <f t="shared" si="7"/>
        <v>0</v>
      </c>
      <c r="AF33" s="176">
        <f t="shared" si="7"/>
        <v>0</v>
      </c>
      <c r="AG33" s="176">
        <f t="shared" si="7"/>
        <v>0</v>
      </c>
      <c r="AH33" s="176">
        <f t="shared" si="7"/>
        <v>0</v>
      </c>
      <c r="AI33" s="176">
        <f t="shared" si="8"/>
        <v>0</v>
      </c>
      <c r="AJ33" s="176">
        <f t="shared" si="8"/>
        <v>0</v>
      </c>
      <c r="AK33" s="176">
        <f t="shared" si="8"/>
        <v>0</v>
      </c>
      <c r="AL33" s="176">
        <f t="shared" si="8"/>
        <v>0</v>
      </c>
      <c r="AM33" s="176">
        <f t="shared" si="8"/>
        <v>0</v>
      </c>
      <c r="AN33" s="176">
        <f t="shared" si="8"/>
        <v>0</v>
      </c>
      <c r="AO33" s="176">
        <f t="shared" si="8"/>
        <v>0</v>
      </c>
      <c r="AP33" s="176">
        <f t="shared" si="8"/>
        <v>0</v>
      </c>
      <c r="AQ33" s="176">
        <f t="shared" si="8"/>
        <v>0</v>
      </c>
      <c r="AR33" s="176">
        <f t="shared" si="8"/>
        <v>0</v>
      </c>
      <c r="AS33" s="176">
        <f t="shared" si="8"/>
        <v>0</v>
      </c>
      <c r="AT33" s="176">
        <f t="shared" si="8"/>
        <v>0</v>
      </c>
      <c r="AU33" s="176">
        <f t="shared" si="8"/>
        <v>0</v>
      </c>
      <c r="AV33" s="176">
        <f t="shared" si="8"/>
        <v>0</v>
      </c>
      <c r="AW33" s="176">
        <f t="shared" si="8"/>
        <v>0</v>
      </c>
      <c r="AX33" s="187"/>
      <c r="AY33" s="176">
        <f t="shared" si="38"/>
        <v>9.0392998836873129E-2</v>
      </c>
      <c r="AZ33" s="176">
        <f t="shared" si="38"/>
        <v>8.6100931180646489E-2</v>
      </c>
      <c r="BA33" s="176">
        <f t="shared" si="38"/>
        <v>8.2079823958096071E-2</v>
      </c>
      <c r="BB33" s="176">
        <f t="shared" si="38"/>
        <v>7.8235523566138138E-2</v>
      </c>
      <c r="BC33" s="176">
        <f t="shared" si="38"/>
        <v>7.4523720149034509E-2</v>
      </c>
      <c r="BD33" s="176">
        <f t="shared" si="38"/>
        <v>7.0974437589356121E-2</v>
      </c>
      <c r="BE33" s="176">
        <f t="shared" si="38"/>
        <v>6.7616179548293048E-2</v>
      </c>
      <c r="BF33" s="176">
        <f t="shared" si="38"/>
        <v>6.4393076750218284E-2</v>
      </c>
      <c r="BG33" s="176">
        <f t="shared" si="38"/>
        <v>6.1320580423756883E-2</v>
      </c>
      <c r="BH33" s="176">
        <f t="shared" si="38"/>
        <v>5.8392369225313073E-2</v>
      </c>
      <c r="BI33" s="176">
        <f t="shared" si="10"/>
        <v>5.5608672165821715E-2</v>
      </c>
      <c r="BJ33" s="176">
        <f t="shared" si="10"/>
        <v>5.2957680276917295E-2</v>
      </c>
      <c r="BK33" s="176">
        <f t="shared" si="10"/>
        <v>5.0437194456190416E-2</v>
      </c>
      <c r="BL33" s="176">
        <f t="shared" si="10"/>
        <v>4.8036669493629267E-2</v>
      </c>
      <c r="BM33" s="176">
        <f t="shared" si="10"/>
        <v>4.5750395931408901E-2</v>
      </c>
      <c r="BN33" s="176">
        <f t="shared" si="10"/>
        <v>4.357293604957909E-2</v>
      </c>
      <c r="BO33" s="176">
        <f t="shared" si="10"/>
        <v>4.1499110932879793E-2</v>
      </c>
      <c r="BP33" s="176">
        <f t="shared" si="10"/>
        <v>3.9523988153102624E-2</v>
      </c>
      <c r="BQ33" s="176">
        <f t="shared" si="10"/>
        <v>3.7642870037702593E-2</v>
      </c>
      <c r="BR33" s="176">
        <f t="shared" si="10"/>
        <v>3.5851282496757217E-2</v>
      </c>
      <c r="BS33" s="176">
        <f t="shared" si="11"/>
        <v>3.414496438169929E-2</v>
      </c>
      <c r="BT33" s="176">
        <f t="shared" si="11"/>
        <v>3.2519857350513687E-2</v>
      </c>
      <c r="BU33" s="176">
        <f t="shared" si="11"/>
        <v>3.0972096215293479E-2</v>
      </c>
      <c r="BV33" s="176">
        <f t="shared" si="11"/>
        <v>2.949799974919767E-2</v>
      </c>
      <c r="BW33" s="176">
        <f t="shared" si="11"/>
        <v>2.8094061930945765E-2</v>
      </c>
      <c r="BX33" s="176">
        <f t="shared" si="11"/>
        <v>2.6756943606024805E-2</v>
      </c>
      <c r="BY33" s="176">
        <f t="shared" si="11"/>
        <v>2.5483464544775795E-2</v>
      </c>
      <c r="BZ33" s="176">
        <f t="shared" si="11"/>
        <v>2.4270595878470188E-2</v>
      </c>
      <c r="CA33" s="176">
        <f t="shared" si="11"/>
        <v>2.3115452895386395E-2</v>
      </c>
      <c r="CB33" s="176">
        <f t="shared" si="11"/>
        <v>2.20152881797522E-2</v>
      </c>
      <c r="CC33" s="176">
        <f t="shared" si="11"/>
        <v>2.0967485077234747E-2</v>
      </c>
      <c r="CD33" s="176">
        <f t="shared" si="11"/>
        <v>1.996955147143616E-2</v>
      </c>
      <c r="CE33" s="176">
        <f t="shared" si="11"/>
        <v>1.9019113856592808E-2</v>
      </c>
      <c r="CF33" s="176">
        <f t="shared" si="11"/>
        <v>1.8113911692380445E-2</v>
      </c>
      <c r="CG33" s="176">
        <f t="shared" si="11"/>
        <v>1.7251792027398752E-2</v>
      </c>
      <c r="CI33" s="176">
        <v>4</v>
      </c>
      <c r="CJ33" s="176">
        <f t="shared" si="39"/>
        <v>0</v>
      </c>
      <c r="CK33" s="176">
        <f t="shared" si="39"/>
        <v>0</v>
      </c>
      <c r="CL33" s="176">
        <f t="shared" si="39"/>
        <v>0</v>
      </c>
      <c r="CM33" s="176">
        <f t="shared" si="39"/>
        <v>0</v>
      </c>
      <c r="CN33" s="176">
        <f t="shared" si="39"/>
        <v>0</v>
      </c>
      <c r="CO33" s="176">
        <f t="shared" si="39"/>
        <v>0</v>
      </c>
      <c r="CP33" s="176">
        <f t="shared" si="39"/>
        <v>0</v>
      </c>
      <c r="CQ33" s="176">
        <f t="shared" si="39"/>
        <v>0</v>
      </c>
      <c r="CR33" s="176">
        <f t="shared" si="39"/>
        <v>0</v>
      </c>
      <c r="CS33" s="176">
        <f t="shared" si="39"/>
        <v>0</v>
      </c>
      <c r="CT33" s="176">
        <f t="shared" si="13"/>
        <v>0</v>
      </c>
      <c r="CU33" s="176">
        <f t="shared" si="13"/>
        <v>0</v>
      </c>
      <c r="CV33" s="176">
        <f t="shared" si="13"/>
        <v>0</v>
      </c>
      <c r="CW33" s="176">
        <f t="shared" si="13"/>
        <v>0</v>
      </c>
      <c r="CX33" s="176">
        <f t="shared" si="13"/>
        <v>0</v>
      </c>
      <c r="CY33" s="176">
        <f t="shared" si="13"/>
        <v>0</v>
      </c>
      <c r="CZ33" s="176">
        <f t="shared" si="13"/>
        <v>0</v>
      </c>
      <c r="DA33" s="176">
        <f t="shared" si="13"/>
        <v>0</v>
      </c>
      <c r="DB33" s="176">
        <f t="shared" si="13"/>
        <v>0</v>
      </c>
      <c r="DC33" s="176">
        <f t="shared" si="13"/>
        <v>0</v>
      </c>
      <c r="DD33" s="176">
        <f t="shared" si="14"/>
        <v>0</v>
      </c>
      <c r="DE33" s="176">
        <f t="shared" si="14"/>
        <v>0</v>
      </c>
      <c r="DF33" s="176">
        <f t="shared" si="14"/>
        <v>0</v>
      </c>
      <c r="DG33" s="176">
        <f t="shared" si="14"/>
        <v>0</v>
      </c>
      <c r="DH33" s="176">
        <f t="shared" si="14"/>
        <v>0</v>
      </c>
      <c r="DI33" s="176">
        <f t="shared" si="14"/>
        <v>0</v>
      </c>
      <c r="DJ33" s="176">
        <f t="shared" si="14"/>
        <v>0</v>
      </c>
      <c r="DK33" s="176">
        <f t="shared" si="14"/>
        <v>0</v>
      </c>
      <c r="DL33" s="176">
        <f t="shared" si="14"/>
        <v>0</v>
      </c>
      <c r="DM33" s="176">
        <f t="shared" si="14"/>
        <v>0</v>
      </c>
      <c r="DN33" s="176">
        <f t="shared" si="14"/>
        <v>0</v>
      </c>
      <c r="DO33" s="176">
        <f t="shared" si="14"/>
        <v>0</v>
      </c>
      <c r="DP33" s="176">
        <f t="shared" si="14"/>
        <v>0</v>
      </c>
      <c r="DQ33" s="176">
        <f t="shared" si="14"/>
        <v>0</v>
      </c>
      <c r="DR33" s="176">
        <f t="shared" si="14"/>
        <v>0</v>
      </c>
      <c r="DS33" s="187"/>
      <c r="DT33" s="176">
        <v>4</v>
      </c>
      <c r="DU33" s="176">
        <f t="shared" si="40"/>
        <v>8.6100931180646489E-2</v>
      </c>
      <c r="DV33" s="176">
        <f t="shared" si="40"/>
        <v>8.2079823958096071E-2</v>
      </c>
      <c r="DW33" s="176">
        <f t="shared" si="40"/>
        <v>7.8235523566138138E-2</v>
      </c>
      <c r="DX33" s="176">
        <f t="shared" si="40"/>
        <v>7.4523720149034509E-2</v>
      </c>
      <c r="DY33" s="176">
        <f t="shared" si="40"/>
        <v>7.0974437589356121E-2</v>
      </c>
      <c r="DZ33" s="176">
        <f t="shared" si="40"/>
        <v>6.7616179548293048E-2</v>
      </c>
      <c r="EA33" s="176">
        <f t="shared" si="40"/>
        <v>6.4393076750218284E-2</v>
      </c>
      <c r="EB33" s="176">
        <f t="shared" si="40"/>
        <v>6.1320580423756883E-2</v>
      </c>
      <c r="EC33" s="176">
        <f t="shared" si="40"/>
        <v>5.8392369225313073E-2</v>
      </c>
      <c r="ED33" s="176">
        <f t="shared" si="40"/>
        <v>5.5608672165821715E-2</v>
      </c>
      <c r="EE33" s="176">
        <f t="shared" si="16"/>
        <v>5.2957680276917295E-2</v>
      </c>
      <c r="EF33" s="176">
        <f t="shared" si="16"/>
        <v>5.0437194456190416E-2</v>
      </c>
      <c r="EG33" s="176">
        <f t="shared" si="16"/>
        <v>4.8036669493629267E-2</v>
      </c>
      <c r="EH33" s="176">
        <f t="shared" si="16"/>
        <v>4.5750395931408901E-2</v>
      </c>
      <c r="EI33" s="176">
        <f t="shared" si="16"/>
        <v>4.357293604957909E-2</v>
      </c>
      <c r="EJ33" s="176">
        <f t="shared" si="16"/>
        <v>4.1499110932879793E-2</v>
      </c>
      <c r="EK33" s="176">
        <f t="shared" si="16"/>
        <v>3.9523988153102624E-2</v>
      </c>
      <c r="EL33" s="176">
        <f t="shared" si="16"/>
        <v>3.7642870037702593E-2</v>
      </c>
      <c r="EM33" s="176">
        <f t="shared" si="16"/>
        <v>3.5851282496757217E-2</v>
      </c>
      <c r="EN33" s="176">
        <f t="shared" si="16"/>
        <v>3.414496438169929E-2</v>
      </c>
      <c r="EO33" s="176">
        <f t="shared" si="17"/>
        <v>3.2519857350513687E-2</v>
      </c>
      <c r="EP33" s="176">
        <f t="shared" si="17"/>
        <v>3.0972096215293479E-2</v>
      </c>
      <c r="EQ33" s="176">
        <f t="shared" si="17"/>
        <v>2.949799974919767E-2</v>
      </c>
      <c r="ER33" s="176">
        <f t="shared" si="17"/>
        <v>2.8094061930945765E-2</v>
      </c>
      <c r="ES33" s="176">
        <f t="shared" si="17"/>
        <v>2.6756943606024805E-2</v>
      </c>
      <c r="ET33" s="176">
        <f t="shared" si="17"/>
        <v>2.5483464544775795E-2</v>
      </c>
      <c r="EU33" s="176">
        <f t="shared" si="17"/>
        <v>2.4270595878470188E-2</v>
      </c>
      <c r="EV33" s="176">
        <f t="shared" si="17"/>
        <v>2.3115452895386395E-2</v>
      </c>
      <c r="EW33" s="176">
        <f t="shared" si="17"/>
        <v>2.20152881797522E-2</v>
      </c>
      <c r="EX33" s="176">
        <f t="shared" si="17"/>
        <v>2.0967485077234747E-2</v>
      </c>
      <c r="EY33" s="176">
        <f t="shared" si="17"/>
        <v>1.996955147143616E-2</v>
      </c>
      <c r="EZ33" s="176">
        <f t="shared" si="17"/>
        <v>1.9019113856592808E-2</v>
      </c>
      <c r="FA33" s="176">
        <f t="shared" si="17"/>
        <v>1.8113911692380445E-2</v>
      </c>
      <c r="FB33" s="176">
        <f t="shared" si="17"/>
        <v>1.7251792027398752E-2</v>
      </c>
      <c r="FC33" s="176">
        <f t="shared" si="17"/>
        <v>1.6430704378547552E-2</v>
      </c>
      <c r="FE33" s="176">
        <v>4</v>
      </c>
      <c r="FF33" s="176">
        <v>4</v>
      </c>
      <c r="FG33" s="176">
        <f t="shared" si="41"/>
        <v>0</v>
      </c>
      <c r="FH33" s="176">
        <f t="shared" si="41"/>
        <v>0</v>
      </c>
      <c r="FI33" s="176">
        <f t="shared" si="41"/>
        <v>0</v>
      </c>
      <c r="FJ33" s="176">
        <f t="shared" si="41"/>
        <v>0</v>
      </c>
      <c r="FK33" s="176">
        <f t="shared" si="41"/>
        <v>0</v>
      </c>
      <c r="FL33" s="176">
        <f t="shared" si="41"/>
        <v>0</v>
      </c>
      <c r="FM33" s="176">
        <f t="shared" si="41"/>
        <v>0</v>
      </c>
      <c r="FN33" s="176">
        <f t="shared" si="41"/>
        <v>0</v>
      </c>
      <c r="FO33" s="176">
        <f t="shared" si="41"/>
        <v>0</v>
      </c>
      <c r="FP33" s="176">
        <f t="shared" si="41"/>
        <v>0</v>
      </c>
      <c r="FQ33" s="176">
        <f t="shared" si="19"/>
        <v>0</v>
      </c>
      <c r="FR33" s="176">
        <f t="shared" si="19"/>
        <v>0</v>
      </c>
      <c r="FS33" s="176">
        <f t="shared" si="19"/>
        <v>0</v>
      </c>
      <c r="FT33" s="176">
        <f t="shared" si="19"/>
        <v>0</v>
      </c>
      <c r="FU33" s="176">
        <f t="shared" si="19"/>
        <v>0</v>
      </c>
      <c r="FV33" s="176">
        <f t="shared" si="19"/>
        <v>0</v>
      </c>
      <c r="FW33" s="176">
        <f t="shared" si="19"/>
        <v>0</v>
      </c>
      <c r="FX33" s="176">
        <f t="shared" si="19"/>
        <v>0</v>
      </c>
      <c r="FY33" s="176">
        <f t="shared" si="19"/>
        <v>0</v>
      </c>
      <c r="FZ33" s="176">
        <f t="shared" si="19"/>
        <v>0</v>
      </c>
      <c r="GA33" s="176">
        <f t="shared" si="20"/>
        <v>0</v>
      </c>
      <c r="GB33" s="176">
        <f t="shared" si="20"/>
        <v>0</v>
      </c>
      <c r="GC33" s="176">
        <f t="shared" si="20"/>
        <v>0</v>
      </c>
      <c r="GD33" s="176">
        <f t="shared" si="20"/>
        <v>0</v>
      </c>
      <c r="GE33" s="176">
        <f t="shared" si="20"/>
        <v>0</v>
      </c>
      <c r="GF33" s="176">
        <f t="shared" si="20"/>
        <v>0</v>
      </c>
      <c r="GG33" s="176">
        <f t="shared" si="20"/>
        <v>0</v>
      </c>
      <c r="GH33" s="176">
        <f t="shared" si="20"/>
        <v>0</v>
      </c>
      <c r="GI33" s="176">
        <f t="shared" si="20"/>
        <v>0</v>
      </c>
      <c r="GJ33" s="176">
        <f t="shared" si="20"/>
        <v>0</v>
      </c>
      <c r="GK33" s="176">
        <f t="shared" si="20"/>
        <v>0</v>
      </c>
      <c r="GL33" s="176">
        <f t="shared" si="20"/>
        <v>0</v>
      </c>
      <c r="GM33" s="176">
        <f t="shared" si="20"/>
        <v>0</v>
      </c>
      <c r="GN33" s="176">
        <f t="shared" si="20"/>
        <v>0</v>
      </c>
      <c r="GO33" s="176">
        <f t="shared" si="20"/>
        <v>0</v>
      </c>
      <c r="GP33" s="187"/>
      <c r="GQ33" s="176">
        <v>4</v>
      </c>
      <c r="GR33" s="176">
        <v>4</v>
      </c>
      <c r="GS33" s="176">
        <f t="shared" si="42"/>
        <v>8.2079823958096071E-2</v>
      </c>
      <c r="GT33" s="176">
        <f t="shared" si="42"/>
        <v>7.8235523566138138E-2</v>
      </c>
      <c r="GU33" s="176">
        <f t="shared" si="42"/>
        <v>7.4523720149034509E-2</v>
      </c>
      <c r="GV33" s="176">
        <f t="shared" si="42"/>
        <v>7.0974437589356121E-2</v>
      </c>
      <c r="GW33" s="176">
        <f t="shared" si="42"/>
        <v>6.7616179548293048E-2</v>
      </c>
      <c r="GX33" s="176">
        <f t="shared" si="42"/>
        <v>6.4393076750218284E-2</v>
      </c>
      <c r="GY33" s="176">
        <f t="shared" si="42"/>
        <v>6.1320580423756883E-2</v>
      </c>
      <c r="GZ33" s="176">
        <f t="shared" si="42"/>
        <v>5.8392369225313073E-2</v>
      </c>
      <c r="HA33" s="176">
        <f t="shared" si="42"/>
        <v>5.5608672165821715E-2</v>
      </c>
      <c r="HB33" s="176">
        <f t="shared" si="42"/>
        <v>5.2957680276917295E-2</v>
      </c>
      <c r="HC33" s="176">
        <f t="shared" si="22"/>
        <v>5.0437194456190416E-2</v>
      </c>
      <c r="HD33" s="176">
        <f t="shared" si="22"/>
        <v>4.8036669493629267E-2</v>
      </c>
      <c r="HE33" s="176">
        <f t="shared" si="22"/>
        <v>4.5750395931408901E-2</v>
      </c>
      <c r="HF33" s="176">
        <f t="shared" si="22"/>
        <v>4.357293604957909E-2</v>
      </c>
      <c r="HG33" s="176">
        <f t="shared" si="22"/>
        <v>4.1499110932879793E-2</v>
      </c>
      <c r="HH33" s="176">
        <f t="shared" si="22"/>
        <v>3.9523988153102624E-2</v>
      </c>
      <c r="HI33" s="176">
        <f t="shared" si="22"/>
        <v>3.7642870037702593E-2</v>
      </c>
      <c r="HJ33" s="176">
        <f t="shared" si="22"/>
        <v>3.5851282496757217E-2</v>
      </c>
      <c r="HK33" s="176">
        <f t="shared" si="22"/>
        <v>3.414496438169929E-2</v>
      </c>
      <c r="HL33" s="176">
        <f t="shared" si="22"/>
        <v>3.2519857350513687E-2</v>
      </c>
      <c r="HM33" s="176">
        <f t="shared" si="23"/>
        <v>3.0972096215293479E-2</v>
      </c>
      <c r="HN33" s="176">
        <f t="shared" si="23"/>
        <v>2.949799974919767E-2</v>
      </c>
      <c r="HO33" s="176">
        <f t="shared" si="23"/>
        <v>2.8094061930945765E-2</v>
      </c>
      <c r="HP33" s="176">
        <f t="shared" si="23"/>
        <v>2.6756943606024805E-2</v>
      </c>
      <c r="HQ33" s="176">
        <f t="shared" si="23"/>
        <v>2.5483464544775795E-2</v>
      </c>
      <c r="HR33" s="176">
        <f t="shared" si="23"/>
        <v>2.4270595878470188E-2</v>
      </c>
      <c r="HS33" s="176">
        <f t="shared" si="23"/>
        <v>2.3115452895386395E-2</v>
      </c>
      <c r="HT33" s="176">
        <f t="shared" si="23"/>
        <v>2.20152881797522E-2</v>
      </c>
      <c r="HU33" s="176">
        <f t="shared" si="23"/>
        <v>2.0967485077234747E-2</v>
      </c>
      <c r="HV33" s="176">
        <f t="shared" si="23"/>
        <v>1.996955147143616E-2</v>
      </c>
      <c r="HW33" s="176">
        <f t="shared" si="23"/>
        <v>1.9019113856592808E-2</v>
      </c>
      <c r="HX33" s="176">
        <f t="shared" si="23"/>
        <v>1.8113911692380445E-2</v>
      </c>
      <c r="HY33" s="176">
        <f t="shared" si="23"/>
        <v>1.7251792027398752E-2</v>
      </c>
      <c r="HZ33" s="176">
        <f t="shared" si="23"/>
        <v>1.6430704378547552E-2</v>
      </c>
      <c r="IA33" s="176">
        <f t="shared" si="23"/>
        <v>1.5648695854115737E-2</v>
      </c>
      <c r="IB33" s="176"/>
      <c r="IC33" s="176"/>
    </row>
    <row r="34" spans="1:237" s="144" customFormat="1">
      <c r="A34" s="188" t="s">
        <v>132</v>
      </c>
      <c r="B34" s="226">
        <f t="shared" si="88"/>
        <v>0</v>
      </c>
      <c r="C34" s="329">
        <f t="shared" si="89"/>
        <v>10447.658973432061</v>
      </c>
      <c r="D34" s="226">
        <f t="shared" si="233"/>
        <v>10447.658973432061</v>
      </c>
      <c r="E34" s="227">
        <f t="shared" si="90"/>
        <v>0</v>
      </c>
      <c r="F34" s="228">
        <f t="shared" si="91"/>
        <v>0</v>
      </c>
      <c r="G34" s="227">
        <f t="shared" si="92"/>
        <v>0</v>
      </c>
      <c r="H34" s="228">
        <f t="shared" si="93"/>
        <v>0</v>
      </c>
      <c r="I34" s="227">
        <f t="shared" si="234"/>
        <v>0</v>
      </c>
      <c r="J34" s="176">
        <f t="shared" si="235"/>
        <v>10447.658973432061</v>
      </c>
      <c r="K34" s="228">
        <f t="shared" si="236"/>
        <v>10447.658973432061</v>
      </c>
      <c r="L34" s="227">
        <f t="shared" si="94"/>
        <v>0</v>
      </c>
      <c r="M34" s="176">
        <f t="shared" si="95"/>
        <v>8358.1271787456481</v>
      </c>
      <c r="N34" s="228">
        <f t="shared" si="237"/>
        <v>8358.1271787456481</v>
      </c>
      <c r="O34" s="176">
        <f t="shared" ref="O34:X40" si="251">IF(O$1&gt;VLOOKUP($A34,input,7,FALSE),0,IF(VLOOKUP($A34,input,2,FALSE)="R",(VLOOKUP($A34,input,5,FALSE)*VLOOKUP(O$1,CS_RATE,4,FALSE))/((1+Discount_Rate)^(O$1-1)),IF(VLOOKUP($A34,input,2,FALSE)="C",VLOOKUP($A34,input,5,FALSE)*VLOOKUP(O$1,CS_RATE,2,FALSE)/((1+Discount_Rate)^(O$1-1)),0)))</f>
        <v>0</v>
      </c>
      <c r="P34" s="176">
        <f t="shared" si="251"/>
        <v>0</v>
      </c>
      <c r="Q34" s="176">
        <f t="shared" si="251"/>
        <v>0</v>
      </c>
      <c r="R34" s="176">
        <f t="shared" si="251"/>
        <v>0</v>
      </c>
      <c r="S34" s="176">
        <f t="shared" si="251"/>
        <v>0</v>
      </c>
      <c r="T34" s="176">
        <f t="shared" si="251"/>
        <v>0</v>
      </c>
      <c r="U34" s="176">
        <f t="shared" si="251"/>
        <v>0</v>
      </c>
      <c r="V34" s="176">
        <f t="shared" si="251"/>
        <v>0</v>
      </c>
      <c r="W34" s="176">
        <f t="shared" si="251"/>
        <v>0</v>
      </c>
      <c r="X34" s="176">
        <f t="shared" si="251"/>
        <v>0</v>
      </c>
      <c r="Y34" s="176">
        <f t="shared" ref="Y34:AH40" si="252">IF(Y$1&gt;VLOOKUP($A34,input,7,FALSE),0,IF(VLOOKUP($A34,input,2,FALSE)="R",(VLOOKUP($A34,input,5,FALSE)*VLOOKUP(Y$1,CS_RATE,4,FALSE))/((1+Discount_Rate)^(Y$1-1)),IF(VLOOKUP($A34,input,2,FALSE)="C",VLOOKUP($A34,input,5,FALSE)*VLOOKUP(Y$1,CS_RATE,2,FALSE)/((1+Discount_Rate)^(Y$1-1)),0)))</f>
        <v>0</v>
      </c>
      <c r="Z34" s="176">
        <f t="shared" si="252"/>
        <v>0</v>
      </c>
      <c r="AA34" s="176">
        <f t="shared" si="252"/>
        <v>0</v>
      </c>
      <c r="AB34" s="176">
        <f t="shared" si="252"/>
        <v>0</v>
      </c>
      <c r="AC34" s="176">
        <f t="shared" si="252"/>
        <v>0</v>
      </c>
      <c r="AD34" s="176">
        <f t="shared" si="252"/>
        <v>0</v>
      </c>
      <c r="AE34" s="176">
        <f t="shared" si="252"/>
        <v>0</v>
      </c>
      <c r="AF34" s="176">
        <f t="shared" si="252"/>
        <v>0</v>
      </c>
      <c r="AG34" s="176">
        <f t="shared" si="252"/>
        <v>0</v>
      </c>
      <c r="AH34" s="176">
        <f t="shared" si="252"/>
        <v>0</v>
      </c>
      <c r="AI34" s="176">
        <f t="shared" ref="AI34:AW40" si="253">IF(AI$1&gt;VLOOKUP($A34,input,7,FALSE),0,IF(VLOOKUP($A34,input,2,FALSE)="R",(VLOOKUP($A34,input,5,FALSE)*VLOOKUP(AI$1,CS_RATE,4,FALSE))/((1+Discount_Rate)^(AI$1-1)),IF(VLOOKUP($A34,input,2,FALSE)="C",VLOOKUP($A34,input,5,FALSE)*VLOOKUP(AI$1,CS_RATE,2,FALSE)/((1+Discount_Rate)^(AI$1-1)),0)))</f>
        <v>0</v>
      </c>
      <c r="AJ34" s="176">
        <f t="shared" si="253"/>
        <v>0</v>
      </c>
      <c r="AK34" s="176">
        <f t="shared" si="253"/>
        <v>0</v>
      </c>
      <c r="AL34" s="176">
        <f t="shared" si="253"/>
        <v>0</v>
      </c>
      <c r="AM34" s="176">
        <f t="shared" si="253"/>
        <v>0</v>
      </c>
      <c r="AN34" s="176">
        <f t="shared" si="253"/>
        <v>0</v>
      </c>
      <c r="AO34" s="176">
        <f t="shared" si="253"/>
        <v>0</v>
      </c>
      <c r="AP34" s="176">
        <f t="shared" si="253"/>
        <v>0</v>
      </c>
      <c r="AQ34" s="176">
        <f t="shared" si="253"/>
        <v>0</v>
      </c>
      <c r="AR34" s="176">
        <f t="shared" si="253"/>
        <v>0</v>
      </c>
      <c r="AS34" s="176">
        <f t="shared" si="253"/>
        <v>0</v>
      </c>
      <c r="AT34" s="176">
        <f t="shared" si="253"/>
        <v>0</v>
      </c>
      <c r="AU34" s="176">
        <f t="shared" si="253"/>
        <v>0</v>
      </c>
      <c r="AV34" s="176">
        <f t="shared" si="253"/>
        <v>0</v>
      </c>
      <c r="AW34" s="176">
        <f t="shared" si="253"/>
        <v>0</v>
      </c>
      <c r="AX34" s="187"/>
      <c r="AY34" s="176">
        <f t="shared" ref="AY34:BH40" si="254">IF(AY$1&gt;VLOOKUP($A34,input,7,FALSE),0,IF(VLOOKUP($A34,input,2,FALSE)="R",(VLOOKUP($A34,input,6,FALSE)*VLOOKUP(AY$1,CS_RATE,5,FALSE))/((1+Discount_Rate)^(AY$1-1)),IF(VLOOKUP($A34,input,2,FALSE)="C",VLOOKUP($A34,input,6,FALSE)*VLOOKUP(AY$1,CS_RATE,3,FALSE)/((1+Discount_Rate)^(AY$1-1)),0)))</f>
        <v>0.15162696579088397</v>
      </c>
      <c r="AZ34" s="176">
        <f t="shared" si="254"/>
        <v>0.14442736843205217</v>
      </c>
      <c r="BA34" s="176">
        <f t="shared" si="254"/>
        <v>0.13768228534906438</v>
      </c>
      <c r="BB34" s="176">
        <f t="shared" si="254"/>
        <v>0.1312337814657801</v>
      </c>
      <c r="BC34" s="176">
        <f t="shared" si="254"/>
        <v>0.12500753057257402</v>
      </c>
      <c r="BD34" s="176">
        <f t="shared" si="254"/>
        <v>0.11905389531117802</v>
      </c>
      <c r="BE34" s="176">
        <f t="shared" si="254"/>
        <v>0.11342068827455608</v>
      </c>
      <c r="BF34" s="176">
        <f t="shared" si="254"/>
        <v>0.10801419325843066</v>
      </c>
      <c r="BG34" s="176">
        <f t="shared" si="254"/>
        <v>0.10286032845275349</v>
      </c>
      <c r="BH34" s="176">
        <f t="shared" si="254"/>
        <v>9.794849031342838E-2</v>
      </c>
      <c r="BI34" s="176">
        <f t="shared" ref="BI34:BR40" si="255">IF(BI$1&gt;VLOOKUP($A34,input,7,FALSE),0,IF(VLOOKUP($A34,input,2,FALSE)="R",(VLOOKUP($A34,input,6,FALSE)*VLOOKUP(BI$1,CS_RATE,5,FALSE))/((1+Discount_Rate)^(BI$1-1)),IF(VLOOKUP($A34,input,2,FALSE)="C",VLOOKUP($A34,input,6,FALSE)*VLOOKUP(BI$1,CS_RATE,3,FALSE)/((1+Discount_Rate)^(BI$1-1)),0)))</f>
        <v>9.3279062987829967E-2</v>
      </c>
      <c r="BJ34" s="176">
        <f t="shared" si="255"/>
        <v>8.8832237883861256E-2</v>
      </c>
      <c r="BK34" s="176">
        <f t="shared" si="255"/>
        <v>8.4604326184577458E-2</v>
      </c>
      <c r="BL34" s="176">
        <f t="shared" si="255"/>
        <v>8.0577639150603925E-2</v>
      </c>
      <c r="BM34" s="176">
        <f t="shared" si="255"/>
        <v>7.6742599626879446E-2</v>
      </c>
      <c r="BN34" s="176">
        <f t="shared" si="255"/>
        <v>7.3090086276713317E-2</v>
      </c>
      <c r="BO34" s="176">
        <f t="shared" si="255"/>
        <v>6.9611411887411268E-2</v>
      </c>
      <c r="BP34" s="176">
        <f t="shared" si="255"/>
        <v>6.6298302708430207E-2</v>
      </c>
      <c r="BQ34" s="176">
        <f t="shared" si="255"/>
        <v>6.3142878772920477E-2</v>
      </c>
      <c r="BR34" s="176">
        <f t="shared" si="255"/>
        <v>6.0137635155850813E-2</v>
      </c>
      <c r="BS34" s="176">
        <f t="shared" ref="BS34:CG40" si="256">IF(BS$1&gt;VLOOKUP($A34,input,7,FALSE),0,IF(VLOOKUP($A34,input,2,FALSE)="R",(VLOOKUP($A34,input,6,FALSE)*VLOOKUP(BS$1,CS_RATE,5,FALSE))/((1+Discount_Rate)^(BS$1-1)),IF(VLOOKUP($A34,input,2,FALSE)="C",VLOOKUP($A34,input,6,FALSE)*VLOOKUP(BS$1,CS_RATE,3,FALSE)/((1+Discount_Rate)^(BS$1-1)),0)))</f>
        <v>5.7275424124140745E-2</v>
      </c>
      <c r="BT34" s="176">
        <f t="shared" si="256"/>
        <v>5.4549438136345538E-2</v>
      </c>
      <c r="BU34" s="176">
        <f t="shared" si="256"/>
        <v>5.1953193651460033E-2</v>
      </c>
      <c r="BV34" s="176">
        <f t="shared" si="256"/>
        <v>4.9480515708331577E-2</v>
      </c>
      <c r="BW34" s="176">
        <f t="shared" si="256"/>
        <v>4.7125523239005797E-2</v>
      </c>
      <c r="BX34" s="176">
        <f t="shared" si="256"/>
        <v>4.4882615081073871E-2</v>
      </c>
      <c r="BY34" s="176">
        <f t="shared" si="256"/>
        <v>4.2746456655752947E-2</v>
      </c>
      <c r="BZ34" s="176">
        <f t="shared" si="256"/>
        <v>4.0711967280014506E-2</v>
      </c>
      <c r="CA34" s="176">
        <f t="shared" si="256"/>
        <v>3.8774308082583628E-2</v>
      </c>
      <c r="CB34" s="176">
        <f t="shared" si="256"/>
        <v>3.6928870495068204E-2</v>
      </c>
      <c r="CC34" s="176">
        <f t="shared" si="256"/>
        <v>3.5171265290845383E-2</v>
      </c>
      <c r="CD34" s="176">
        <f t="shared" si="256"/>
        <v>3.3497312145634853E-2</v>
      </c>
      <c r="CE34" s="176">
        <f t="shared" si="256"/>
        <v>3.1903029694929877E-2</v>
      </c>
      <c r="CF34" s="176">
        <f t="shared" si="256"/>
        <v>3.0384626064638161E-2</v>
      </c>
      <c r="CG34" s="176">
        <f t="shared" si="256"/>
        <v>2.8938489852410806E-2</v>
      </c>
      <c r="CI34" s="176">
        <v>0</v>
      </c>
      <c r="CJ34" s="176">
        <f t="shared" ref="CJ34:CS40" si="257">IF(CJ$1-1&gt;VLOOKUP($A34,input,7,FALSE),0,IF(VLOOKUP($A34,input,2,FALSE)="R",(VLOOKUP($A34,input,19,FALSE)*VLOOKUP(CJ$1,CS_RATE,4,FALSE))/((1+Discount_Rate)^(CJ$1-1)),IF(VLOOKUP($A34,input,2,FALSE)="C",VLOOKUP($A34,input,19,FALSE)*VLOOKUP(CJ$1,CS_RATE,2,FALSE)/((1+Discount_Rate)^(CJ$1-1)),0)))</f>
        <v>0</v>
      </c>
      <c r="CK34" s="176">
        <f t="shared" si="257"/>
        <v>0</v>
      </c>
      <c r="CL34" s="176">
        <f t="shared" si="257"/>
        <v>0</v>
      </c>
      <c r="CM34" s="176">
        <f t="shared" si="257"/>
        <v>0</v>
      </c>
      <c r="CN34" s="176">
        <f t="shared" si="257"/>
        <v>0</v>
      </c>
      <c r="CO34" s="176">
        <f t="shared" si="257"/>
        <v>0</v>
      </c>
      <c r="CP34" s="176">
        <f t="shared" si="257"/>
        <v>0</v>
      </c>
      <c r="CQ34" s="176">
        <f t="shared" si="257"/>
        <v>0</v>
      </c>
      <c r="CR34" s="176">
        <f t="shared" si="257"/>
        <v>0</v>
      </c>
      <c r="CS34" s="176">
        <f t="shared" si="257"/>
        <v>0</v>
      </c>
      <c r="CT34" s="176">
        <f t="shared" ref="CT34:DC40" si="258">IF(CT$1-1&gt;VLOOKUP($A34,input,7,FALSE),0,IF(VLOOKUP($A34,input,2,FALSE)="R",(VLOOKUP($A34,input,19,FALSE)*VLOOKUP(CT$1,CS_RATE,4,FALSE))/((1+Discount_Rate)^(CT$1-1)),IF(VLOOKUP($A34,input,2,FALSE)="C",VLOOKUP($A34,input,19,FALSE)*VLOOKUP(CT$1,CS_RATE,2,FALSE)/((1+Discount_Rate)^(CT$1-1)),0)))</f>
        <v>0</v>
      </c>
      <c r="CU34" s="176">
        <f t="shared" si="258"/>
        <v>0</v>
      </c>
      <c r="CV34" s="176">
        <f t="shared" si="258"/>
        <v>0</v>
      </c>
      <c r="CW34" s="176">
        <f t="shared" si="258"/>
        <v>0</v>
      </c>
      <c r="CX34" s="176">
        <f t="shared" si="258"/>
        <v>0</v>
      </c>
      <c r="CY34" s="176">
        <f t="shared" si="258"/>
        <v>0</v>
      </c>
      <c r="CZ34" s="176">
        <f t="shared" si="258"/>
        <v>0</v>
      </c>
      <c r="DA34" s="176">
        <f t="shared" si="258"/>
        <v>0</v>
      </c>
      <c r="DB34" s="176">
        <f t="shared" si="258"/>
        <v>0</v>
      </c>
      <c r="DC34" s="176">
        <f t="shared" si="258"/>
        <v>0</v>
      </c>
      <c r="DD34" s="176">
        <f t="shared" ref="DD34:DR40" si="259">IF(DD$1-1&gt;VLOOKUP($A34,input,7,FALSE),0,IF(VLOOKUP($A34,input,2,FALSE)="R",(VLOOKUP($A34,input,19,FALSE)*VLOOKUP(DD$1,CS_RATE,4,FALSE))/((1+Discount_Rate)^(DD$1-1)),IF(VLOOKUP($A34,input,2,FALSE)="C",VLOOKUP($A34,input,19,FALSE)*VLOOKUP(DD$1,CS_RATE,2,FALSE)/((1+Discount_Rate)^(DD$1-1)),0)))</f>
        <v>0</v>
      </c>
      <c r="DE34" s="176">
        <f t="shared" si="259"/>
        <v>0</v>
      </c>
      <c r="DF34" s="176">
        <f t="shared" si="259"/>
        <v>0</v>
      </c>
      <c r="DG34" s="176">
        <f t="shared" si="259"/>
        <v>0</v>
      </c>
      <c r="DH34" s="176">
        <f t="shared" si="259"/>
        <v>0</v>
      </c>
      <c r="DI34" s="176">
        <f t="shared" si="259"/>
        <v>0</v>
      </c>
      <c r="DJ34" s="176">
        <f t="shared" si="259"/>
        <v>0</v>
      </c>
      <c r="DK34" s="176">
        <f t="shared" si="259"/>
        <v>0</v>
      </c>
      <c r="DL34" s="176">
        <f t="shared" si="259"/>
        <v>0</v>
      </c>
      <c r="DM34" s="176">
        <f t="shared" si="259"/>
        <v>0</v>
      </c>
      <c r="DN34" s="176">
        <f t="shared" si="259"/>
        <v>0</v>
      </c>
      <c r="DO34" s="176">
        <f t="shared" si="259"/>
        <v>0</v>
      </c>
      <c r="DP34" s="176">
        <f t="shared" si="259"/>
        <v>0</v>
      </c>
      <c r="DQ34" s="176">
        <f t="shared" si="259"/>
        <v>0</v>
      </c>
      <c r="DR34" s="176">
        <f t="shared" si="259"/>
        <v>0</v>
      </c>
      <c r="DS34" s="187"/>
      <c r="DT34" s="176">
        <v>0</v>
      </c>
      <c r="DU34" s="176">
        <f t="shared" ref="DU34:ED40" si="260">IF(DU$1-1&gt;VLOOKUP($A34,input,7,FALSE),0,IF(VLOOKUP($A34,input,2,FALSE)="R",(VLOOKUP($A34,input,20,FALSE)*VLOOKUP(DU$1,CS_RATE,5,FALSE))/((1+Discount_Rate)^(DU$1-1)),IF(VLOOKUP($A34,input,2,FALSE)="C",VLOOKUP($A34,input,20,FALSE)*VLOOKUP(DU$1,CS_RATE,3,FALSE)/((1+Discount_Rate)^(DU$1-1)),0)))</f>
        <v>0.14442736843205217</v>
      </c>
      <c r="DV34" s="176">
        <f t="shared" si="260"/>
        <v>0.13768228534906438</v>
      </c>
      <c r="DW34" s="176">
        <f t="shared" si="260"/>
        <v>0.1312337814657801</v>
      </c>
      <c r="DX34" s="176">
        <f t="shared" si="260"/>
        <v>0.12500753057257402</v>
      </c>
      <c r="DY34" s="176">
        <f t="shared" si="260"/>
        <v>0.11905389531117802</v>
      </c>
      <c r="DZ34" s="176">
        <f t="shared" si="260"/>
        <v>0.11342068827455608</v>
      </c>
      <c r="EA34" s="176">
        <f t="shared" si="260"/>
        <v>0.10801419325843066</v>
      </c>
      <c r="EB34" s="176">
        <f t="shared" si="260"/>
        <v>0.10286032845275349</v>
      </c>
      <c r="EC34" s="176">
        <f t="shared" si="260"/>
        <v>9.794849031342838E-2</v>
      </c>
      <c r="ED34" s="176">
        <f t="shared" si="260"/>
        <v>9.3279062987829967E-2</v>
      </c>
      <c r="EE34" s="176">
        <f t="shared" ref="EE34:EN40" si="261">IF(EE$1-1&gt;VLOOKUP($A34,input,7,FALSE),0,IF(VLOOKUP($A34,input,2,FALSE)="R",(VLOOKUP($A34,input,20,FALSE)*VLOOKUP(EE$1,CS_RATE,5,FALSE))/((1+Discount_Rate)^(EE$1-1)),IF(VLOOKUP($A34,input,2,FALSE)="C",VLOOKUP($A34,input,20,FALSE)*VLOOKUP(EE$1,CS_RATE,3,FALSE)/((1+Discount_Rate)^(EE$1-1)),0)))</f>
        <v>8.8832237883861256E-2</v>
      </c>
      <c r="EF34" s="176">
        <f t="shared" si="261"/>
        <v>8.4604326184577458E-2</v>
      </c>
      <c r="EG34" s="176">
        <f t="shared" si="261"/>
        <v>8.0577639150603925E-2</v>
      </c>
      <c r="EH34" s="176">
        <f t="shared" si="261"/>
        <v>7.6742599626879446E-2</v>
      </c>
      <c r="EI34" s="176">
        <f t="shared" si="261"/>
        <v>7.3090086276713317E-2</v>
      </c>
      <c r="EJ34" s="176">
        <f t="shared" si="261"/>
        <v>6.9611411887411268E-2</v>
      </c>
      <c r="EK34" s="176">
        <f t="shared" si="261"/>
        <v>6.6298302708430207E-2</v>
      </c>
      <c r="EL34" s="176">
        <f t="shared" si="261"/>
        <v>6.3142878772920477E-2</v>
      </c>
      <c r="EM34" s="176">
        <f t="shared" si="261"/>
        <v>6.0137635155850813E-2</v>
      </c>
      <c r="EN34" s="176">
        <f t="shared" si="261"/>
        <v>5.7275424124140745E-2</v>
      </c>
      <c r="EO34" s="176">
        <f t="shared" ref="EO34:FC40" si="262">IF(EO$1-1&gt;VLOOKUP($A34,input,7,FALSE),0,IF(VLOOKUP($A34,input,2,FALSE)="R",(VLOOKUP($A34,input,20,FALSE)*VLOOKUP(EO$1,CS_RATE,5,FALSE))/((1+Discount_Rate)^(EO$1-1)),IF(VLOOKUP($A34,input,2,FALSE)="C",VLOOKUP($A34,input,20,FALSE)*VLOOKUP(EO$1,CS_RATE,3,FALSE)/((1+Discount_Rate)^(EO$1-1)),0)))</f>
        <v>5.4549438136345538E-2</v>
      </c>
      <c r="EP34" s="176">
        <f t="shared" si="262"/>
        <v>5.1953193651460033E-2</v>
      </c>
      <c r="EQ34" s="176">
        <f t="shared" si="262"/>
        <v>4.9480515708331577E-2</v>
      </c>
      <c r="ER34" s="176">
        <f t="shared" si="262"/>
        <v>4.7125523239005797E-2</v>
      </c>
      <c r="ES34" s="176">
        <f t="shared" si="262"/>
        <v>4.4882615081073871E-2</v>
      </c>
      <c r="ET34" s="176">
        <f t="shared" si="262"/>
        <v>4.2746456655752947E-2</v>
      </c>
      <c r="EU34" s="176">
        <f t="shared" si="262"/>
        <v>4.0711967280014506E-2</v>
      </c>
      <c r="EV34" s="176">
        <f t="shared" si="262"/>
        <v>3.8774308082583628E-2</v>
      </c>
      <c r="EW34" s="176">
        <f t="shared" si="262"/>
        <v>3.6928870495068204E-2</v>
      </c>
      <c r="EX34" s="176">
        <f t="shared" si="262"/>
        <v>3.5171265290845383E-2</v>
      </c>
      <c r="EY34" s="176">
        <f t="shared" si="262"/>
        <v>3.3497312145634853E-2</v>
      </c>
      <c r="EZ34" s="176">
        <f t="shared" si="262"/>
        <v>3.1903029694929877E-2</v>
      </c>
      <c r="FA34" s="176">
        <f t="shared" si="262"/>
        <v>3.0384626064638161E-2</v>
      </c>
      <c r="FB34" s="176">
        <f t="shared" si="262"/>
        <v>2.8938489852410806E-2</v>
      </c>
      <c r="FC34" s="176">
        <f t="shared" si="262"/>
        <v>2.7561181538208798E-2</v>
      </c>
      <c r="FE34" s="176">
        <v>0</v>
      </c>
      <c r="FF34" s="176">
        <v>0</v>
      </c>
      <c r="FG34" s="176">
        <f t="shared" ref="FG34:FP40" si="263">IF(FG$1-2&gt;VLOOKUP($A34,input,7,FALSE),0,IF(VLOOKUP($A34,input,2,FALSE)="R",(VLOOKUP($A34,input,33,FALSE)*VLOOKUP(FG$1,CS_RATE,4,FALSE))/((1+Discount_Rate)^(FG$1-1)),IF(VLOOKUP($A34,input,2,FALSE)="C",VLOOKUP($A34,input,33,FALSE)*VLOOKUP(FG$1,CS_RATE,2,FALSE)/((1+Discount_Rate)^(FG$1-1)),0)))</f>
        <v>0</v>
      </c>
      <c r="FH34" s="176">
        <f t="shared" si="263"/>
        <v>0</v>
      </c>
      <c r="FI34" s="176">
        <f t="shared" si="263"/>
        <v>0</v>
      </c>
      <c r="FJ34" s="176">
        <f t="shared" si="263"/>
        <v>0</v>
      </c>
      <c r="FK34" s="176">
        <f t="shared" si="263"/>
        <v>0</v>
      </c>
      <c r="FL34" s="176">
        <f t="shared" si="263"/>
        <v>0</v>
      </c>
      <c r="FM34" s="176">
        <f t="shared" si="263"/>
        <v>0</v>
      </c>
      <c r="FN34" s="176">
        <f t="shared" si="263"/>
        <v>0</v>
      </c>
      <c r="FO34" s="176">
        <f t="shared" si="263"/>
        <v>0</v>
      </c>
      <c r="FP34" s="176">
        <f t="shared" si="263"/>
        <v>0</v>
      </c>
      <c r="FQ34" s="176">
        <f t="shared" ref="FQ34:FZ40" si="264">IF(FQ$1-2&gt;VLOOKUP($A34,input,7,FALSE),0,IF(VLOOKUP($A34,input,2,FALSE)="R",(VLOOKUP($A34,input,33,FALSE)*VLOOKUP(FQ$1,CS_RATE,4,FALSE))/((1+Discount_Rate)^(FQ$1-1)),IF(VLOOKUP($A34,input,2,FALSE)="C",VLOOKUP($A34,input,33,FALSE)*VLOOKUP(FQ$1,CS_RATE,2,FALSE)/((1+Discount_Rate)^(FQ$1-1)),0)))</f>
        <v>0</v>
      </c>
      <c r="FR34" s="176">
        <f t="shared" si="264"/>
        <v>0</v>
      </c>
      <c r="FS34" s="176">
        <f t="shared" si="264"/>
        <v>0</v>
      </c>
      <c r="FT34" s="176">
        <f t="shared" si="264"/>
        <v>0</v>
      </c>
      <c r="FU34" s="176">
        <f t="shared" si="264"/>
        <v>0</v>
      </c>
      <c r="FV34" s="176">
        <f t="shared" si="264"/>
        <v>0</v>
      </c>
      <c r="FW34" s="176">
        <f t="shared" si="264"/>
        <v>0</v>
      </c>
      <c r="FX34" s="176">
        <f t="shared" si="264"/>
        <v>0</v>
      </c>
      <c r="FY34" s="176">
        <f t="shared" si="264"/>
        <v>0</v>
      </c>
      <c r="FZ34" s="176">
        <f t="shared" si="264"/>
        <v>0</v>
      </c>
      <c r="GA34" s="176">
        <f t="shared" ref="GA34:GO40" si="265">IF(GA$1-2&gt;VLOOKUP($A34,input,7,FALSE),0,IF(VLOOKUP($A34,input,2,FALSE)="R",(VLOOKUP($A34,input,33,FALSE)*VLOOKUP(GA$1,CS_RATE,4,FALSE))/((1+Discount_Rate)^(GA$1-1)),IF(VLOOKUP($A34,input,2,FALSE)="C",VLOOKUP($A34,input,33,FALSE)*VLOOKUP(GA$1,CS_RATE,2,FALSE)/((1+Discount_Rate)^(GA$1-1)),0)))</f>
        <v>0</v>
      </c>
      <c r="GB34" s="176">
        <f t="shared" si="265"/>
        <v>0</v>
      </c>
      <c r="GC34" s="176">
        <f t="shared" si="265"/>
        <v>0</v>
      </c>
      <c r="GD34" s="176">
        <f t="shared" si="265"/>
        <v>0</v>
      </c>
      <c r="GE34" s="176">
        <f t="shared" si="265"/>
        <v>0</v>
      </c>
      <c r="GF34" s="176">
        <f t="shared" si="265"/>
        <v>0</v>
      </c>
      <c r="GG34" s="176">
        <f t="shared" si="265"/>
        <v>0</v>
      </c>
      <c r="GH34" s="176">
        <f t="shared" si="265"/>
        <v>0</v>
      </c>
      <c r="GI34" s="176">
        <f t="shared" si="265"/>
        <v>0</v>
      </c>
      <c r="GJ34" s="176">
        <f t="shared" si="265"/>
        <v>0</v>
      </c>
      <c r="GK34" s="176">
        <f t="shared" si="265"/>
        <v>0</v>
      </c>
      <c r="GL34" s="176">
        <f t="shared" si="265"/>
        <v>0</v>
      </c>
      <c r="GM34" s="176">
        <f t="shared" si="265"/>
        <v>0</v>
      </c>
      <c r="GN34" s="176">
        <f t="shared" si="265"/>
        <v>0</v>
      </c>
      <c r="GO34" s="176">
        <f t="shared" si="265"/>
        <v>0</v>
      </c>
      <c r="GP34" s="187"/>
      <c r="GQ34" s="176">
        <v>0</v>
      </c>
      <c r="GR34" s="176">
        <v>0</v>
      </c>
      <c r="GS34" s="176">
        <f t="shared" ref="GS34:HB40" si="266">IF(GS$1-2&gt;VLOOKUP($A34,input,7,FALSE),0,IF(VLOOKUP($A34,input,2,FALSE)="R",(VLOOKUP($A34,input,34,FALSE)*VLOOKUP(GS$1,CS_RATE,5,FALSE))/((1+Discount_Rate)^(GS$1-1)),IF(VLOOKUP($A34,input,2,FALSE)="C",VLOOKUP($A34,input,34,FALSE)*VLOOKUP(GS$1,CS_RATE,3,FALSE)/((1+Discount_Rate)^(GS$1-1)),0)))</f>
        <v>0.13768228534906438</v>
      </c>
      <c r="GT34" s="176">
        <f t="shared" si="266"/>
        <v>0.1312337814657801</v>
      </c>
      <c r="GU34" s="176">
        <f t="shared" si="266"/>
        <v>0.12500753057257402</v>
      </c>
      <c r="GV34" s="176">
        <f t="shared" si="266"/>
        <v>0.11905389531117802</v>
      </c>
      <c r="GW34" s="176">
        <f t="shared" si="266"/>
        <v>0.11342068827455608</v>
      </c>
      <c r="GX34" s="176">
        <f t="shared" si="266"/>
        <v>0.10801419325843066</v>
      </c>
      <c r="GY34" s="176">
        <f t="shared" si="266"/>
        <v>0.10286032845275349</v>
      </c>
      <c r="GZ34" s="176">
        <f t="shared" si="266"/>
        <v>9.794849031342838E-2</v>
      </c>
      <c r="HA34" s="176">
        <f t="shared" si="266"/>
        <v>9.3279062987829967E-2</v>
      </c>
      <c r="HB34" s="176">
        <f t="shared" si="266"/>
        <v>8.8832237883861256E-2</v>
      </c>
      <c r="HC34" s="176">
        <f t="shared" ref="HC34:HL40" si="267">IF(HC$1-2&gt;VLOOKUP($A34,input,7,FALSE),0,IF(VLOOKUP($A34,input,2,FALSE)="R",(VLOOKUP($A34,input,34,FALSE)*VLOOKUP(HC$1,CS_RATE,5,FALSE))/((1+Discount_Rate)^(HC$1-1)),IF(VLOOKUP($A34,input,2,FALSE)="C",VLOOKUP($A34,input,34,FALSE)*VLOOKUP(HC$1,CS_RATE,3,FALSE)/((1+Discount_Rate)^(HC$1-1)),0)))</f>
        <v>8.4604326184577458E-2</v>
      </c>
      <c r="HD34" s="176">
        <f t="shared" si="267"/>
        <v>8.0577639150603925E-2</v>
      </c>
      <c r="HE34" s="176">
        <f t="shared" si="267"/>
        <v>7.6742599626879446E-2</v>
      </c>
      <c r="HF34" s="176">
        <f t="shared" si="267"/>
        <v>7.3090086276713317E-2</v>
      </c>
      <c r="HG34" s="176">
        <f t="shared" si="267"/>
        <v>6.9611411887411268E-2</v>
      </c>
      <c r="HH34" s="176">
        <f t="shared" si="267"/>
        <v>6.6298302708430207E-2</v>
      </c>
      <c r="HI34" s="176">
        <f t="shared" si="267"/>
        <v>6.3142878772920477E-2</v>
      </c>
      <c r="HJ34" s="176">
        <f t="shared" si="267"/>
        <v>6.0137635155850813E-2</v>
      </c>
      <c r="HK34" s="176">
        <f t="shared" si="267"/>
        <v>5.7275424124140745E-2</v>
      </c>
      <c r="HL34" s="176">
        <f t="shared" si="267"/>
        <v>5.4549438136345538E-2</v>
      </c>
      <c r="HM34" s="176">
        <f t="shared" ref="HM34:IA40" si="268">IF(HM$1-2&gt;VLOOKUP($A34,input,7,FALSE),0,IF(VLOOKUP($A34,input,2,FALSE)="R",(VLOOKUP($A34,input,34,FALSE)*VLOOKUP(HM$1,CS_RATE,5,FALSE))/((1+Discount_Rate)^(HM$1-1)),IF(VLOOKUP($A34,input,2,FALSE)="C",VLOOKUP($A34,input,34,FALSE)*VLOOKUP(HM$1,CS_RATE,3,FALSE)/((1+Discount_Rate)^(HM$1-1)),0)))</f>
        <v>5.1953193651460033E-2</v>
      </c>
      <c r="HN34" s="176">
        <f t="shared" si="268"/>
        <v>4.9480515708331577E-2</v>
      </c>
      <c r="HO34" s="176">
        <f t="shared" si="268"/>
        <v>4.7125523239005797E-2</v>
      </c>
      <c r="HP34" s="176">
        <f t="shared" si="268"/>
        <v>4.4882615081073871E-2</v>
      </c>
      <c r="HQ34" s="176">
        <f t="shared" si="268"/>
        <v>4.2746456655752947E-2</v>
      </c>
      <c r="HR34" s="176">
        <f t="shared" si="268"/>
        <v>4.0711967280014506E-2</v>
      </c>
      <c r="HS34" s="176">
        <f t="shared" si="268"/>
        <v>3.8774308082583628E-2</v>
      </c>
      <c r="HT34" s="176">
        <f t="shared" si="268"/>
        <v>3.6928870495068204E-2</v>
      </c>
      <c r="HU34" s="176">
        <f t="shared" si="268"/>
        <v>3.5171265290845383E-2</v>
      </c>
      <c r="HV34" s="176">
        <f t="shared" si="268"/>
        <v>3.3497312145634853E-2</v>
      </c>
      <c r="HW34" s="176">
        <f t="shared" si="268"/>
        <v>3.1903029694929877E-2</v>
      </c>
      <c r="HX34" s="176">
        <f t="shared" si="268"/>
        <v>3.0384626064638161E-2</v>
      </c>
      <c r="HY34" s="176">
        <f t="shared" si="268"/>
        <v>2.8938489852410806E-2</v>
      </c>
      <c r="HZ34" s="176">
        <f t="shared" si="268"/>
        <v>2.7561181538208798E-2</v>
      </c>
      <c r="IA34" s="176">
        <f t="shared" si="268"/>
        <v>2.6249425303678006E-2</v>
      </c>
      <c r="IB34" s="176"/>
      <c r="IC34" s="176"/>
    </row>
    <row r="35" spans="1:237" s="144" customFormat="1">
      <c r="A35" s="188" t="s">
        <v>133</v>
      </c>
      <c r="B35" s="226">
        <f t="shared" si="88"/>
        <v>0</v>
      </c>
      <c r="C35" s="329">
        <f t="shared" si="89"/>
        <v>6124.3785491765721</v>
      </c>
      <c r="D35" s="226">
        <f t="shared" si="233"/>
        <v>6124.3785491765721</v>
      </c>
      <c r="E35" s="227">
        <f t="shared" si="90"/>
        <v>0</v>
      </c>
      <c r="F35" s="228">
        <f t="shared" si="91"/>
        <v>0</v>
      </c>
      <c r="G35" s="227">
        <f t="shared" si="92"/>
        <v>0</v>
      </c>
      <c r="H35" s="228">
        <f t="shared" si="93"/>
        <v>0</v>
      </c>
      <c r="I35" s="227">
        <f t="shared" si="234"/>
        <v>0</v>
      </c>
      <c r="J35" s="176">
        <f t="shared" si="235"/>
        <v>6124.3785491765721</v>
      </c>
      <c r="K35" s="228">
        <f t="shared" si="236"/>
        <v>6124.3785491765721</v>
      </c>
      <c r="L35" s="227">
        <f t="shared" si="94"/>
        <v>0</v>
      </c>
      <c r="M35" s="176">
        <f t="shared" si="95"/>
        <v>4899.5028393412576</v>
      </c>
      <c r="N35" s="228">
        <f t="shared" si="237"/>
        <v>4899.5028393412576</v>
      </c>
      <c r="O35" s="176">
        <f t="shared" si="251"/>
        <v>0</v>
      </c>
      <c r="P35" s="176">
        <f t="shared" si="251"/>
        <v>0</v>
      </c>
      <c r="Q35" s="176">
        <f t="shared" si="251"/>
        <v>0</v>
      </c>
      <c r="R35" s="176">
        <f t="shared" si="251"/>
        <v>0</v>
      </c>
      <c r="S35" s="176">
        <f t="shared" si="251"/>
        <v>0</v>
      </c>
      <c r="T35" s="176">
        <f t="shared" si="251"/>
        <v>0</v>
      </c>
      <c r="U35" s="176">
        <f t="shared" si="251"/>
        <v>0</v>
      </c>
      <c r="V35" s="176">
        <f t="shared" si="251"/>
        <v>0</v>
      </c>
      <c r="W35" s="176">
        <f t="shared" si="251"/>
        <v>0</v>
      </c>
      <c r="X35" s="176">
        <f t="shared" si="251"/>
        <v>0</v>
      </c>
      <c r="Y35" s="176">
        <f t="shared" si="252"/>
        <v>0</v>
      </c>
      <c r="Z35" s="176">
        <f t="shared" si="252"/>
        <v>0</v>
      </c>
      <c r="AA35" s="176">
        <f t="shared" si="252"/>
        <v>0</v>
      </c>
      <c r="AB35" s="176">
        <f t="shared" si="252"/>
        <v>0</v>
      </c>
      <c r="AC35" s="176">
        <f t="shared" si="252"/>
        <v>0</v>
      </c>
      <c r="AD35" s="176">
        <f t="shared" si="252"/>
        <v>0</v>
      </c>
      <c r="AE35" s="176">
        <f t="shared" si="252"/>
        <v>0</v>
      </c>
      <c r="AF35" s="176">
        <f t="shared" si="252"/>
        <v>0</v>
      </c>
      <c r="AG35" s="176">
        <f t="shared" si="252"/>
        <v>0</v>
      </c>
      <c r="AH35" s="176">
        <f t="shared" si="252"/>
        <v>0</v>
      </c>
      <c r="AI35" s="176">
        <f t="shared" si="253"/>
        <v>0</v>
      </c>
      <c r="AJ35" s="176">
        <f t="shared" si="253"/>
        <v>0</v>
      </c>
      <c r="AK35" s="176">
        <f t="shared" si="253"/>
        <v>0</v>
      </c>
      <c r="AL35" s="176">
        <f t="shared" si="253"/>
        <v>0</v>
      </c>
      <c r="AM35" s="176">
        <f t="shared" si="253"/>
        <v>0</v>
      </c>
      <c r="AN35" s="176">
        <f t="shared" si="253"/>
        <v>0</v>
      </c>
      <c r="AO35" s="176">
        <f t="shared" si="253"/>
        <v>0</v>
      </c>
      <c r="AP35" s="176">
        <f t="shared" si="253"/>
        <v>0</v>
      </c>
      <c r="AQ35" s="176">
        <f t="shared" si="253"/>
        <v>0</v>
      </c>
      <c r="AR35" s="176">
        <f t="shared" si="253"/>
        <v>0</v>
      </c>
      <c r="AS35" s="176">
        <f t="shared" si="253"/>
        <v>0</v>
      </c>
      <c r="AT35" s="176">
        <f t="shared" si="253"/>
        <v>0</v>
      </c>
      <c r="AU35" s="176">
        <f t="shared" si="253"/>
        <v>0</v>
      </c>
      <c r="AV35" s="176">
        <f t="shared" si="253"/>
        <v>0</v>
      </c>
      <c r="AW35" s="176">
        <f t="shared" si="253"/>
        <v>0</v>
      </c>
      <c r="AX35" s="187"/>
      <c r="AY35" s="176">
        <f t="shared" si="254"/>
        <v>0.19463653781810586</v>
      </c>
      <c r="AZ35" s="176">
        <f t="shared" si="254"/>
        <v>0.18539474697768238</v>
      </c>
      <c r="BA35" s="176">
        <f t="shared" si="254"/>
        <v>0.17673639513557785</v>
      </c>
      <c r="BB35" s="176">
        <f t="shared" si="254"/>
        <v>0.16845874832386198</v>
      </c>
      <c r="BC35" s="176">
        <f t="shared" si="254"/>
        <v>0.16046639741767918</v>
      </c>
      <c r="BD35" s="176">
        <f t="shared" si="254"/>
        <v>0.15282399061579102</v>
      </c>
      <c r="BE35" s="176">
        <f t="shared" si="254"/>
        <v>0.14559290273705036</v>
      </c>
      <c r="BF35" s="176">
        <f t="shared" si="254"/>
        <v>0.13865283461538938</v>
      </c>
      <c r="BG35" s="176">
        <f t="shared" si="254"/>
        <v>0.1320370562350249</v>
      </c>
      <c r="BH35" s="176">
        <f t="shared" si="254"/>
        <v>0.12573195631579512</v>
      </c>
      <c r="BI35" s="176">
        <f t="shared" si="255"/>
        <v>0.11973802796995484</v>
      </c>
      <c r="BJ35" s="176">
        <f t="shared" si="255"/>
        <v>0.11402984382207192</v>
      </c>
      <c r="BK35" s="176">
        <f t="shared" si="255"/>
        <v>0.10860266870808744</v>
      </c>
      <c r="BL35" s="176">
        <f t="shared" si="255"/>
        <v>0.10343379640966949</v>
      </c>
      <c r="BM35" s="176">
        <f t="shared" si="255"/>
        <v>9.8510933174888515E-2</v>
      </c>
      <c r="BN35" s="176">
        <f t="shared" si="255"/>
        <v>9.382237036481951E-2</v>
      </c>
      <c r="BO35" s="176">
        <f t="shared" si="255"/>
        <v>8.9356956605475046E-2</v>
      </c>
      <c r="BP35" s="176">
        <f t="shared" si="255"/>
        <v>8.5104071265148407E-2</v>
      </c>
      <c r="BQ35" s="176">
        <f t="shared" si="255"/>
        <v>8.1053599194085432E-2</v>
      </c>
      <c r="BR35" s="176">
        <f t="shared" si="255"/>
        <v>7.7195906666404648E-2</v>
      </c>
      <c r="BS35" s="176">
        <f t="shared" si="256"/>
        <v>7.3521818467046057E-2</v>
      </c>
      <c r="BT35" s="176">
        <f t="shared" si="256"/>
        <v>7.002259606925125E-2</v>
      </c>
      <c r="BU35" s="176">
        <f t="shared" si="256"/>
        <v>6.6689916850672257E-2</v>
      </c>
      <c r="BV35" s="176">
        <f t="shared" si="256"/>
        <v>6.3515854298675636E-2</v>
      </c>
      <c r="BW35" s="176">
        <f t="shared" si="256"/>
        <v>6.0492859157762251E-2</v>
      </c>
      <c r="BX35" s="176">
        <f t="shared" si="256"/>
        <v>5.7613741474263097E-2</v>
      </c>
      <c r="BY35" s="176">
        <f t="shared" si="256"/>
        <v>5.4871653495605952E-2</v>
      </c>
      <c r="BZ35" s="176">
        <f t="shared" si="256"/>
        <v>5.2260073383480161E-2</v>
      </c>
      <c r="CA35" s="176">
        <f t="shared" si="256"/>
        <v>4.9772789702162638E-2</v>
      </c>
      <c r="CB35" s="176">
        <f t="shared" si="256"/>
        <v>4.7403886645111588E-2</v>
      </c>
      <c r="CC35" s="176">
        <f t="shared" si="256"/>
        <v>4.514772996469095E-2</v>
      </c>
      <c r="CD35" s="176">
        <f t="shared" si="256"/>
        <v>4.2998953571560132E-2</v>
      </c>
      <c r="CE35" s="176">
        <f t="shared" si="256"/>
        <v>4.0952446771857103E-2</v>
      </c>
      <c r="CF35" s="176">
        <f t="shared" si="256"/>
        <v>3.9003342111819182E-2</v>
      </c>
      <c r="CG35" s="176">
        <f t="shared" si="256"/>
        <v>3.714700380093118E-2</v>
      </c>
      <c r="CI35" s="176">
        <v>0</v>
      </c>
      <c r="CJ35" s="176">
        <f t="shared" si="257"/>
        <v>0</v>
      </c>
      <c r="CK35" s="176">
        <f t="shared" si="257"/>
        <v>0</v>
      </c>
      <c r="CL35" s="176">
        <f t="shared" si="257"/>
        <v>0</v>
      </c>
      <c r="CM35" s="176">
        <f t="shared" si="257"/>
        <v>0</v>
      </c>
      <c r="CN35" s="176">
        <f t="shared" si="257"/>
        <v>0</v>
      </c>
      <c r="CO35" s="176">
        <f t="shared" si="257"/>
        <v>0</v>
      </c>
      <c r="CP35" s="176">
        <f t="shared" si="257"/>
        <v>0</v>
      </c>
      <c r="CQ35" s="176">
        <f t="shared" si="257"/>
        <v>0</v>
      </c>
      <c r="CR35" s="176">
        <f t="shared" si="257"/>
        <v>0</v>
      </c>
      <c r="CS35" s="176">
        <f t="shared" si="257"/>
        <v>0</v>
      </c>
      <c r="CT35" s="176">
        <f t="shared" si="258"/>
        <v>0</v>
      </c>
      <c r="CU35" s="176">
        <f t="shared" si="258"/>
        <v>0</v>
      </c>
      <c r="CV35" s="176">
        <f t="shared" si="258"/>
        <v>0</v>
      </c>
      <c r="CW35" s="176">
        <f t="shared" si="258"/>
        <v>0</v>
      </c>
      <c r="CX35" s="176">
        <f t="shared" si="258"/>
        <v>0</v>
      </c>
      <c r="CY35" s="176">
        <f t="shared" si="258"/>
        <v>0</v>
      </c>
      <c r="CZ35" s="176">
        <f t="shared" si="258"/>
        <v>0</v>
      </c>
      <c r="DA35" s="176">
        <f t="shared" si="258"/>
        <v>0</v>
      </c>
      <c r="DB35" s="176">
        <f t="shared" si="258"/>
        <v>0</v>
      </c>
      <c r="DC35" s="176">
        <f t="shared" si="258"/>
        <v>0</v>
      </c>
      <c r="DD35" s="176">
        <f t="shared" si="259"/>
        <v>0</v>
      </c>
      <c r="DE35" s="176">
        <f t="shared" si="259"/>
        <v>0</v>
      </c>
      <c r="DF35" s="176">
        <f t="shared" si="259"/>
        <v>0</v>
      </c>
      <c r="DG35" s="176">
        <f t="shared" si="259"/>
        <v>0</v>
      </c>
      <c r="DH35" s="176">
        <f t="shared" si="259"/>
        <v>0</v>
      </c>
      <c r="DI35" s="176">
        <f t="shared" si="259"/>
        <v>0</v>
      </c>
      <c r="DJ35" s="176">
        <f t="shared" si="259"/>
        <v>0</v>
      </c>
      <c r="DK35" s="176">
        <f t="shared" si="259"/>
        <v>0</v>
      </c>
      <c r="DL35" s="176">
        <f t="shared" si="259"/>
        <v>0</v>
      </c>
      <c r="DM35" s="176">
        <f t="shared" si="259"/>
        <v>0</v>
      </c>
      <c r="DN35" s="176">
        <f t="shared" si="259"/>
        <v>0</v>
      </c>
      <c r="DO35" s="176">
        <f t="shared" si="259"/>
        <v>0</v>
      </c>
      <c r="DP35" s="176">
        <f t="shared" si="259"/>
        <v>0</v>
      </c>
      <c r="DQ35" s="176">
        <f t="shared" si="259"/>
        <v>0</v>
      </c>
      <c r="DR35" s="176">
        <f t="shared" si="259"/>
        <v>0</v>
      </c>
      <c r="DS35" s="187"/>
      <c r="DT35" s="176">
        <v>0</v>
      </c>
      <c r="DU35" s="176">
        <f t="shared" si="260"/>
        <v>0.18539474697768238</v>
      </c>
      <c r="DV35" s="176">
        <f t="shared" si="260"/>
        <v>0.17673639513557785</v>
      </c>
      <c r="DW35" s="176">
        <f t="shared" si="260"/>
        <v>0.16845874832386198</v>
      </c>
      <c r="DX35" s="176">
        <f t="shared" si="260"/>
        <v>0.16046639741767918</v>
      </c>
      <c r="DY35" s="176">
        <f t="shared" si="260"/>
        <v>0.15282399061579102</v>
      </c>
      <c r="DZ35" s="176">
        <f t="shared" si="260"/>
        <v>0.14559290273705036</v>
      </c>
      <c r="EA35" s="176">
        <f t="shared" si="260"/>
        <v>0.13865283461538938</v>
      </c>
      <c r="EB35" s="176">
        <f t="shared" si="260"/>
        <v>0.1320370562350249</v>
      </c>
      <c r="EC35" s="176">
        <f t="shared" si="260"/>
        <v>0.12573195631579512</v>
      </c>
      <c r="ED35" s="176">
        <f t="shared" si="260"/>
        <v>0.11973802796995484</v>
      </c>
      <c r="EE35" s="176">
        <f t="shared" si="261"/>
        <v>0.11402984382207192</v>
      </c>
      <c r="EF35" s="176">
        <f t="shared" si="261"/>
        <v>0.10860266870808744</v>
      </c>
      <c r="EG35" s="176">
        <f t="shared" si="261"/>
        <v>0.10343379640966949</v>
      </c>
      <c r="EH35" s="176">
        <f t="shared" si="261"/>
        <v>9.8510933174888515E-2</v>
      </c>
      <c r="EI35" s="176">
        <f t="shared" si="261"/>
        <v>9.382237036481951E-2</v>
      </c>
      <c r="EJ35" s="176">
        <f t="shared" si="261"/>
        <v>8.9356956605475046E-2</v>
      </c>
      <c r="EK35" s="176">
        <f t="shared" si="261"/>
        <v>8.5104071265148407E-2</v>
      </c>
      <c r="EL35" s="176">
        <f t="shared" si="261"/>
        <v>8.1053599194085432E-2</v>
      </c>
      <c r="EM35" s="176">
        <f t="shared" si="261"/>
        <v>7.7195906666404648E-2</v>
      </c>
      <c r="EN35" s="176">
        <f t="shared" si="261"/>
        <v>7.3521818467046057E-2</v>
      </c>
      <c r="EO35" s="176">
        <f t="shared" si="262"/>
        <v>7.002259606925125E-2</v>
      </c>
      <c r="EP35" s="176">
        <f t="shared" si="262"/>
        <v>6.6689916850672257E-2</v>
      </c>
      <c r="EQ35" s="176">
        <f t="shared" si="262"/>
        <v>6.3515854298675636E-2</v>
      </c>
      <c r="ER35" s="176">
        <f t="shared" si="262"/>
        <v>6.0492859157762251E-2</v>
      </c>
      <c r="ES35" s="176">
        <f t="shared" si="262"/>
        <v>5.7613741474263097E-2</v>
      </c>
      <c r="ET35" s="176">
        <f t="shared" si="262"/>
        <v>5.4871653495605952E-2</v>
      </c>
      <c r="EU35" s="176">
        <f t="shared" si="262"/>
        <v>5.2260073383480161E-2</v>
      </c>
      <c r="EV35" s="176">
        <f t="shared" si="262"/>
        <v>4.9772789702162638E-2</v>
      </c>
      <c r="EW35" s="176">
        <f t="shared" si="262"/>
        <v>4.7403886645111588E-2</v>
      </c>
      <c r="EX35" s="176">
        <f t="shared" si="262"/>
        <v>4.514772996469095E-2</v>
      </c>
      <c r="EY35" s="176">
        <f t="shared" si="262"/>
        <v>4.2998953571560132E-2</v>
      </c>
      <c r="EZ35" s="176">
        <f t="shared" si="262"/>
        <v>4.0952446771857103E-2</v>
      </c>
      <c r="FA35" s="176">
        <f t="shared" si="262"/>
        <v>3.9003342111819182E-2</v>
      </c>
      <c r="FB35" s="176">
        <f t="shared" si="262"/>
        <v>3.714700380093118E-2</v>
      </c>
      <c r="FC35" s="176">
        <f t="shared" si="262"/>
        <v>3.5379016686066099E-2</v>
      </c>
      <c r="FE35" s="176">
        <v>0</v>
      </c>
      <c r="FF35" s="176">
        <v>0</v>
      </c>
      <c r="FG35" s="176">
        <f t="shared" si="263"/>
        <v>0</v>
      </c>
      <c r="FH35" s="176">
        <f t="shared" si="263"/>
        <v>0</v>
      </c>
      <c r="FI35" s="176">
        <f t="shared" si="263"/>
        <v>0</v>
      </c>
      <c r="FJ35" s="176">
        <f t="shared" si="263"/>
        <v>0</v>
      </c>
      <c r="FK35" s="176">
        <f t="shared" si="263"/>
        <v>0</v>
      </c>
      <c r="FL35" s="176">
        <f t="shared" si="263"/>
        <v>0</v>
      </c>
      <c r="FM35" s="176">
        <f t="shared" si="263"/>
        <v>0</v>
      </c>
      <c r="FN35" s="176">
        <f t="shared" si="263"/>
        <v>0</v>
      </c>
      <c r="FO35" s="176">
        <f t="shared" si="263"/>
        <v>0</v>
      </c>
      <c r="FP35" s="176">
        <f t="shared" si="263"/>
        <v>0</v>
      </c>
      <c r="FQ35" s="176">
        <f t="shared" si="264"/>
        <v>0</v>
      </c>
      <c r="FR35" s="176">
        <f t="shared" si="264"/>
        <v>0</v>
      </c>
      <c r="FS35" s="176">
        <f t="shared" si="264"/>
        <v>0</v>
      </c>
      <c r="FT35" s="176">
        <f t="shared" si="264"/>
        <v>0</v>
      </c>
      <c r="FU35" s="176">
        <f t="shared" si="264"/>
        <v>0</v>
      </c>
      <c r="FV35" s="176">
        <f t="shared" si="264"/>
        <v>0</v>
      </c>
      <c r="FW35" s="176">
        <f t="shared" si="264"/>
        <v>0</v>
      </c>
      <c r="FX35" s="176">
        <f t="shared" si="264"/>
        <v>0</v>
      </c>
      <c r="FY35" s="176">
        <f t="shared" si="264"/>
        <v>0</v>
      </c>
      <c r="FZ35" s="176">
        <f t="shared" si="264"/>
        <v>0</v>
      </c>
      <c r="GA35" s="176">
        <f t="shared" si="265"/>
        <v>0</v>
      </c>
      <c r="GB35" s="176">
        <f t="shared" si="265"/>
        <v>0</v>
      </c>
      <c r="GC35" s="176">
        <f t="shared" si="265"/>
        <v>0</v>
      </c>
      <c r="GD35" s="176">
        <f t="shared" si="265"/>
        <v>0</v>
      </c>
      <c r="GE35" s="176">
        <f t="shared" si="265"/>
        <v>0</v>
      </c>
      <c r="GF35" s="176">
        <f t="shared" si="265"/>
        <v>0</v>
      </c>
      <c r="GG35" s="176">
        <f t="shared" si="265"/>
        <v>0</v>
      </c>
      <c r="GH35" s="176">
        <f t="shared" si="265"/>
        <v>0</v>
      </c>
      <c r="GI35" s="176">
        <f t="shared" si="265"/>
        <v>0</v>
      </c>
      <c r="GJ35" s="176">
        <f t="shared" si="265"/>
        <v>0</v>
      </c>
      <c r="GK35" s="176">
        <f t="shared" si="265"/>
        <v>0</v>
      </c>
      <c r="GL35" s="176">
        <f t="shared" si="265"/>
        <v>0</v>
      </c>
      <c r="GM35" s="176">
        <f t="shared" si="265"/>
        <v>0</v>
      </c>
      <c r="GN35" s="176">
        <f t="shared" si="265"/>
        <v>0</v>
      </c>
      <c r="GO35" s="176">
        <f t="shared" si="265"/>
        <v>0</v>
      </c>
      <c r="GP35" s="187"/>
      <c r="GQ35" s="176">
        <v>0</v>
      </c>
      <c r="GR35" s="176">
        <v>0</v>
      </c>
      <c r="GS35" s="176">
        <f t="shared" si="266"/>
        <v>0.17673639513557785</v>
      </c>
      <c r="GT35" s="176">
        <f t="shared" si="266"/>
        <v>0.16845874832386198</v>
      </c>
      <c r="GU35" s="176">
        <f t="shared" si="266"/>
        <v>0.16046639741767918</v>
      </c>
      <c r="GV35" s="176">
        <f t="shared" si="266"/>
        <v>0.15282399061579102</v>
      </c>
      <c r="GW35" s="176">
        <f t="shared" si="266"/>
        <v>0.14559290273705036</v>
      </c>
      <c r="GX35" s="176">
        <f t="shared" si="266"/>
        <v>0.13865283461538938</v>
      </c>
      <c r="GY35" s="176">
        <f t="shared" si="266"/>
        <v>0.1320370562350249</v>
      </c>
      <c r="GZ35" s="176">
        <f t="shared" si="266"/>
        <v>0.12573195631579512</v>
      </c>
      <c r="HA35" s="176">
        <f t="shared" si="266"/>
        <v>0.11973802796995484</v>
      </c>
      <c r="HB35" s="176">
        <f t="shared" si="266"/>
        <v>0.11402984382207192</v>
      </c>
      <c r="HC35" s="176">
        <f t="shared" si="267"/>
        <v>0.10860266870808744</v>
      </c>
      <c r="HD35" s="176">
        <f t="shared" si="267"/>
        <v>0.10343379640966949</v>
      </c>
      <c r="HE35" s="176">
        <f t="shared" si="267"/>
        <v>9.8510933174888515E-2</v>
      </c>
      <c r="HF35" s="176">
        <f t="shared" si="267"/>
        <v>9.382237036481951E-2</v>
      </c>
      <c r="HG35" s="176">
        <f t="shared" si="267"/>
        <v>8.9356956605475046E-2</v>
      </c>
      <c r="HH35" s="176">
        <f t="shared" si="267"/>
        <v>8.5104071265148407E-2</v>
      </c>
      <c r="HI35" s="176">
        <f t="shared" si="267"/>
        <v>8.1053599194085432E-2</v>
      </c>
      <c r="HJ35" s="176">
        <f t="shared" si="267"/>
        <v>7.7195906666404648E-2</v>
      </c>
      <c r="HK35" s="176">
        <f t="shared" si="267"/>
        <v>7.3521818467046057E-2</v>
      </c>
      <c r="HL35" s="176">
        <f t="shared" si="267"/>
        <v>7.002259606925125E-2</v>
      </c>
      <c r="HM35" s="176">
        <f t="shared" si="268"/>
        <v>6.6689916850672257E-2</v>
      </c>
      <c r="HN35" s="176">
        <f t="shared" si="268"/>
        <v>6.3515854298675636E-2</v>
      </c>
      <c r="HO35" s="176">
        <f t="shared" si="268"/>
        <v>6.0492859157762251E-2</v>
      </c>
      <c r="HP35" s="176">
        <f t="shared" si="268"/>
        <v>5.7613741474263097E-2</v>
      </c>
      <c r="HQ35" s="176">
        <f t="shared" si="268"/>
        <v>5.4871653495605952E-2</v>
      </c>
      <c r="HR35" s="176">
        <f t="shared" si="268"/>
        <v>5.2260073383480161E-2</v>
      </c>
      <c r="HS35" s="176">
        <f t="shared" si="268"/>
        <v>4.9772789702162638E-2</v>
      </c>
      <c r="HT35" s="176">
        <f t="shared" si="268"/>
        <v>4.7403886645111588E-2</v>
      </c>
      <c r="HU35" s="176">
        <f t="shared" si="268"/>
        <v>4.514772996469095E-2</v>
      </c>
      <c r="HV35" s="176">
        <f t="shared" si="268"/>
        <v>4.2998953571560132E-2</v>
      </c>
      <c r="HW35" s="176">
        <f t="shared" si="268"/>
        <v>4.0952446771857103E-2</v>
      </c>
      <c r="HX35" s="176">
        <f t="shared" si="268"/>
        <v>3.9003342111819182E-2</v>
      </c>
      <c r="HY35" s="176">
        <f t="shared" si="268"/>
        <v>3.714700380093118E-2</v>
      </c>
      <c r="HZ35" s="176">
        <f t="shared" si="268"/>
        <v>3.5379016686066099E-2</v>
      </c>
      <c r="IA35" s="176">
        <f t="shared" si="268"/>
        <v>3.3695175750394366E-2</v>
      </c>
      <c r="IB35" s="176"/>
      <c r="IC35" s="176"/>
    </row>
    <row r="36" spans="1:237" s="144" customFormat="1">
      <c r="A36" s="188" t="s">
        <v>134</v>
      </c>
      <c r="B36" s="226">
        <f>SUM(O36:AW36)*VLOOKUP($A36,input,12,FALSE)</f>
        <v>0</v>
      </c>
      <c r="C36" s="329">
        <f>SUM(AY36:CG36)*VLOOKUP($A36,input,12,FALSE)</f>
        <v>1877.3205328585584</v>
      </c>
      <c r="D36" s="226">
        <f>SUM(B36:C36)</f>
        <v>1877.3205328585584</v>
      </c>
      <c r="E36" s="227">
        <f>IF(Years&gt;1,SUM(CI36:DR36)*VLOOKUP($A36,input,26,FALSE),0)</f>
        <v>0</v>
      </c>
      <c r="F36" s="228">
        <f>IF(Years&gt;1,SUM(DT36:FC36)*VLOOKUP($A36,input,26,FALSE),0)</f>
        <v>0</v>
      </c>
      <c r="G36" s="227">
        <f>IF(Years&gt;2,SUM(FE36:GO36)*VLOOKUP($A36,input,40,FALSE),0)</f>
        <v>0</v>
      </c>
      <c r="H36" s="228">
        <f>IF(Years&gt;2,SUM(GQ36:IA36)*VLOOKUP($A36,input,40,FALSE),0)</f>
        <v>0</v>
      </c>
      <c r="I36" s="227">
        <f>B36+E36+G36</f>
        <v>0</v>
      </c>
      <c r="J36" s="176">
        <f>C36+F36+H36</f>
        <v>1877.3205328585584</v>
      </c>
      <c r="K36" s="228">
        <f>SUM(I36:J36)</f>
        <v>1877.3205328585584</v>
      </c>
      <c r="L36" s="227">
        <f>(B36*VLOOKUP($A36,input,16,FALSE))+(E36*VLOOKUP($A36,input,30,FALSE))+(G36*VLOOKUP($A36,input,44,FALSE))</f>
        <v>0</v>
      </c>
      <c r="M36" s="176">
        <f>(C36*(VLOOKUP($A36,input,16,FALSE))+(F36*VLOOKUP($A36,input,30,FALSE))+(H36*VLOOKUP($A36,input,44,FALSE)))</f>
        <v>1501.8564262868467</v>
      </c>
      <c r="N36" s="228">
        <f>SUM(L36:M36)</f>
        <v>1501.8564262868467</v>
      </c>
      <c r="O36" s="176">
        <f t="shared" si="251"/>
        <v>0</v>
      </c>
      <c r="P36" s="176">
        <f t="shared" si="251"/>
        <v>0</v>
      </c>
      <c r="Q36" s="176">
        <f t="shared" si="251"/>
        <v>0</v>
      </c>
      <c r="R36" s="176">
        <f t="shared" si="251"/>
        <v>0</v>
      </c>
      <c r="S36" s="176">
        <f t="shared" si="251"/>
        <v>0</v>
      </c>
      <c r="T36" s="176">
        <f t="shared" si="251"/>
        <v>0</v>
      </c>
      <c r="U36" s="176">
        <f t="shared" si="251"/>
        <v>0</v>
      </c>
      <c r="V36" s="176">
        <f t="shared" si="251"/>
        <v>0</v>
      </c>
      <c r="W36" s="176">
        <f t="shared" si="251"/>
        <v>0</v>
      </c>
      <c r="X36" s="176">
        <f t="shared" si="251"/>
        <v>0</v>
      </c>
      <c r="Y36" s="176">
        <f t="shared" si="252"/>
        <v>0</v>
      </c>
      <c r="Z36" s="176">
        <f t="shared" si="252"/>
        <v>0</v>
      </c>
      <c r="AA36" s="176">
        <f t="shared" si="252"/>
        <v>0</v>
      </c>
      <c r="AB36" s="176">
        <f t="shared" si="252"/>
        <v>0</v>
      </c>
      <c r="AC36" s="176">
        <f t="shared" si="252"/>
        <v>0</v>
      </c>
      <c r="AD36" s="176">
        <f t="shared" si="252"/>
        <v>0</v>
      </c>
      <c r="AE36" s="176">
        <f t="shared" si="252"/>
        <v>0</v>
      </c>
      <c r="AF36" s="176">
        <f t="shared" si="252"/>
        <v>0</v>
      </c>
      <c r="AG36" s="176">
        <f t="shared" si="252"/>
        <v>0</v>
      </c>
      <c r="AH36" s="176">
        <f t="shared" si="252"/>
        <v>0</v>
      </c>
      <c r="AI36" s="176">
        <f t="shared" si="253"/>
        <v>0</v>
      </c>
      <c r="AJ36" s="176">
        <f t="shared" si="253"/>
        <v>0</v>
      </c>
      <c r="AK36" s="176">
        <f t="shared" si="253"/>
        <v>0</v>
      </c>
      <c r="AL36" s="176">
        <f t="shared" si="253"/>
        <v>0</v>
      </c>
      <c r="AM36" s="176">
        <f t="shared" si="253"/>
        <v>0</v>
      </c>
      <c r="AN36" s="176">
        <f t="shared" si="253"/>
        <v>0</v>
      </c>
      <c r="AO36" s="176">
        <f t="shared" si="253"/>
        <v>0</v>
      </c>
      <c r="AP36" s="176">
        <f t="shared" si="253"/>
        <v>0</v>
      </c>
      <c r="AQ36" s="176">
        <f t="shared" si="253"/>
        <v>0</v>
      </c>
      <c r="AR36" s="176">
        <f t="shared" si="253"/>
        <v>0</v>
      </c>
      <c r="AS36" s="176">
        <f t="shared" si="253"/>
        <v>0</v>
      </c>
      <c r="AT36" s="176">
        <f t="shared" si="253"/>
        <v>0</v>
      </c>
      <c r="AU36" s="176">
        <f t="shared" si="253"/>
        <v>0</v>
      </c>
      <c r="AV36" s="176">
        <f t="shared" si="253"/>
        <v>0</v>
      </c>
      <c r="AW36" s="176">
        <f t="shared" si="253"/>
        <v>0</v>
      </c>
      <c r="AX36" s="187"/>
      <c r="AY36" s="176">
        <f t="shared" si="254"/>
        <v>0.25076767419261581</v>
      </c>
      <c r="AZ36" s="176">
        <f t="shared" si="254"/>
        <v>0.23886064779147095</v>
      </c>
      <c r="BA36" s="176">
        <f t="shared" si="254"/>
        <v>0.2277053180772988</v>
      </c>
      <c r="BB36" s="176">
        <f t="shared" si="254"/>
        <v>0.21704048473186713</v>
      </c>
      <c r="BC36" s="176">
        <f t="shared" si="254"/>
        <v>0.20674322363925704</v>
      </c>
      <c r="BD36" s="176">
        <f t="shared" si="254"/>
        <v>0.19689682686079443</v>
      </c>
      <c r="BE36" s="176">
        <f t="shared" si="254"/>
        <v>0.1875803690694581</v>
      </c>
      <c r="BF36" s="176">
        <f t="shared" si="254"/>
        <v>0.17863885808125071</v>
      </c>
      <c r="BG36" s="176">
        <f t="shared" si="254"/>
        <v>0.17011515859493848</v>
      </c>
      <c r="BH36" s="176">
        <f t="shared" si="254"/>
        <v>0.1619917339799008</v>
      </c>
      <c r="BI36" s="176">
        <f t="shared" si="255"/>
        <v>0.15426921955679573</v>
      </c>
      <c r="BJ36" s="176">
        <f t="shared" si="255"/>
        <v>0.14691485496177054</v>
      </c>
      <c r="BK36" s="176">
        <f t="shared" si="255"/>
        <v>0.1399225394591089</v>
      </c>
      <c r="BL36" s="176">
        <f t="shared" si="255"/>
        <v>0.1332630185952296</v>
      </c>
      <c r="BM36" s="176">
        <f t="shared" si="255"/>
        <v>0.12692045322906984</v>
      </c>
      <c r="BN36" s="176">
        <f t="shared" si="255"/>
        <v>0.12087975807302588</v>
      </c>
      <c r="BO36" s="176">
        <f t="shared" si="255"/>
        <v>0.11512656581379556</v>
      </c>
      <c r="BP36" s="176">
        <f t="shared" si="255"/>
        <v>0.10964719294086536</v>
      </c>
      <c r="BQ36" s="176">
        <f t="shared" si="255"/>
        <v>0.1044286072013685</v>
      </c>
      <c r="BR36" s="176">
        <f t="shared" si="255"/>
        <v>9.9458396603907109E-2</v>
      </c>
      <c r="BS36" s="176">
        <f t="shared" si="256"/>
        <v>9.4724739897617385E-2</v>
      </c>
      <c r="BT36" s="176">
        <f t="shared" si="256"/>
        <v>9.0216378456263777E-2</v>
      </c>
      <c r="BU36" s="176">
        <f t="shared" si="256"/>
        <v>8.5922589500491586E-2</v>
      </c>
      <c r="BV36" s="176">
        <f t="shared" si="256"/>
        <v>8.1833160594548371E-2</v>
      </c>
      <c r="BW36" s="176">
        <f t="shared" si="256"/>
        <v>7.793836535681728E-2</v>
      </c>
      <c r="BX36" s="176">
        <f t="shared" si="256"/>
        <v>7.4228940326391407E-2</v>
      </c>
      <c r="BY36" s="176">
        <f t="shared" si="256"/>
        <v>7.0696062930668338E-2</v>
      </c>
      <c r="BZ36" s="176">
        <f t="shared" si="256"/>
        <v>6.7331330501562467E-2</v>
      </c>
      <c r="CA36" s="176">
        <f t="shared" si="256"/>
        <v>6.4126740290426781E-2</v>
      </c>
      <c r="CB36" s="176">
        <f t="shared" si="256"/>
        <v>6.1074670434151261E-2</v>
      </c>
      <c r="CC36" s="176">
        <f t="shared" si="256"/>
        <v>5.8167861827167364E-2</v>
      </c>
      <c r="CD36" s="176">
        <f t="shared" si="256"/>
        <v>5.5399400856242259E-2</v>
      </c>
      <c r="CE36" s="176">
        <f t="shared" si="256"/>
        <v>5.2762702956999412E-2</v>
      </c>
      <c r="CF36" s="176">
        <f t="shared" si="256"/>
        <v>5.0251496953055433E-2</v>
      </c>
      <c r="CG36" s="176">
        <f t="shared" si="256"/>
        <v>4.7859810140525566E-2</v>
      </c>
      <c r="CI36" s="176">
        <v>0</v>
      </c>
      <c r="CJ36" s="176">
        <f t="shared" si="257"/>
        <v>0</v>
      </c>
      <c r="CK36" s="176">
        <f t="shared" si="257"/>
        <v>0</v>
      </c>
      <c r="CL36" s="176">
        <f t="shared" si="257"/>
        <v>0</v>
      </c>
      <c r="CM36" s="176">
        <f t="shared" si="257"/>
        <v>0</v>
      </c>
      <c r="CN36" s="176">
        <f t="shared" si="257"/>
        <v>0</v>
      </c>
      <c r="CO36" s="176">
        <f t="shared" si="257"/>
        <v>0</v>
      </c>
      <c r="CP36" s="176">
        <f t="shared" si="257"/>
        <v>0</v>
      </c>
      <c r="CQ36" s="176">
        <f t="shared" si="257"/>
        <v>0</v>
      </c>
      <c r="CR36" s="176">
        <f t="shared" si="257"/>
        <v>0</v>
      </c>
      <c r="CS36" s="176">
        <f t="shared" si="257"/>
        <v>0</v>
      </c>
      <c r="CT36" s="176">
        <f t="shared" si="258"/>
        <v>0</v>
      </c>
      <c r="CU36" s="176">
        <f t="shared" si="258"/>
        <v>0</v>
      </c>
      <c r="CV36" s="176">
        <f t="shared" si="258"/>
        <v>0</v>
      </c>
      <c r="CW36" s="176">
        <f t="shared" si="258"/>
        <v>0</v>
      </c>
      <c r="CX36" s="176">
        <f t="shared" si="258"/>
        <v>0</v>
      </c>
      <c r="CY36" s="176">
        <f t="shared" si="258"/>
        <v>0</v>
      </c>
      <c r="CZ36" s="176">
        <f t="shared" si="258"/>
        <v>0</v>
      </c>
      <c r="DA36" s="176">
        <f t="shared" si="258"/>
        <v>0</v>
      </c>
      <c r="DB36" s="176">
        <f t="shared" si="258"/>
        <v>0</v>
      </c>
      <c r="DC36" s="176">
        <f t="shared" si="258"/>
        <v>0</v>
      </c>
      <c r="DD36" s="176">
        <f t="shared" si="259"/>
        <v>0</v>
      </c>
      <c r="DE36" s="176">
        <f t="shared" si="259"/>
        <v>0</v>
      </c>
      <c r="DF36" s="176">
        <f t="shared" si="259"/>
        <v>0</v>
      </c>
      <c r="DG36" s="176">
        <f t="shared" si="259"/>
        <v>0</v>
      </c>
      <c r="DH36" s="176">
        <f t="shared" si="259"/>
        <v>0</v>
      </c>
      <c r="DI36" s="176">
        <f t="shared" si="259"/>
        <v>0</v>
      </c>
      <c r="DJ36" s="176">
        <f t="shared" si="259"/>
        <v>0</v>
      </c>
      <c r="DK36" s="176">
        <f t="shared" si="259"/>
        <v>0</v>
      </c>
      <c r="DL36" s="176">
        <f t="shared" si="259"/>
        <v>0</v>
      </c>
      <c r="DM36" s="176">
        <f t="shared" si="259"/>
        <v>0</v>
      </c>
      <c r="DN36" s="176">
        <f t="shared" si="259"/>
        <v>0</v>
      </c>
      <c r="DO36" s="176">
        <f t="shared" si="259"/>
        <v>0</v>
      </c>
      <c r="DP36" s="176">
        <f t="shared" si="259"/>
        <v>0</v>
      </c>
      <c r="DQ36" s="176">
        <f t="shared" si="259"/>
        <v>0</v>
      </c>
      <c r="DR36" s="176">
        <f t="shared" si="259"/>
        <v>0</v>
      </c>
      <c r="DS36" s="187"/>
      <c r="DT36" s="176">
        <v>0</v>
      </c>
      <c r="DU36" s="176">
        <f t="shared" si="260"/>
        <v>0.23886064779147095</v>
      </c>
      <c r="DV36" s="176">
        <f t="shared" si="260"/>
        <v>0.2277053180772988</v>
      </c>
      <c r="DW36" s="176">
        <f t="shared" si="260"/>
        <v>0.21704048473186713</v>
      </c>
      <c r="DX36" s="176">
        <f t="shared" si="260"/>
        <v>0.20674322363925704</v>
      </c>
      <c r="DY36" s="176">
        <f t="shared" si="260"/>
        <v>0.19689682686079443</v>
      </c>
      <c r="DZ36" s="176">
        <f t="shared" si="260"/>
        <v>0.1875803690694581</v>
      </c>
      <c r="EA36" s="176">
        <f t="shared" si="260"/>
        <v>0.17863885808125071</v>
      </c>
      <c r="EB36" s="176">
        <f t="shared" si="260"/>
        <v>0.17011515859493848</v>
      </c>
      <c r="EC36" s="176">
        <f t="shared" si="260"/>
        <v>0.1619917339799008</v>
      </c>
      <c r="ED36" s="176">
        <f t="shared" si="260"/>
        <v>0.15426921955679573</v>
      </c>
      <c r="EE36" s="176">
        <f t="shared" si="261"/>
        <v>0.14691485496177054</v>
      </c>
      <c r="EF36" s="176">
        <f t="shared" si="261"/>
        <v>0.1399225394591089</v>
      </c>
      <c r="EG36" s="176">
        <f t="shared" si="261"/>
        <v>0.1332630185952296</v>
      </c>
      <c r="EH36" s="176">
        <f t="shared" si="261"/>
        <v>0.12692045322906984</v>
      </c>
      <c r="EI36" s="176">
        <f t="shared" si="261"/>
        <v>0.12087975807302588</v>
      </c>
      <c r="EJ36" s="176">
        <f t="shared" si="261"/>
        <v>0.11512656581379556</v>
      </c>
      <c r="EK36" s="176">
        <f t="shared" si="261"/>
        <v>0.10964719294086536</v>
      </c>
      <c r="EL36" s="176">
        <f t="shared" si="261"/>
        <v>0.1044286072013685</v>
      </c>
      <c r="EM36" s="176">
        <f t="shared" si="261"/>
        <v>9.9458396603907109E-2</v>
      </c>
      <c r="EN36" s="176">
        <f t="shared" si="261"/>
        <v>9.4724739897617385E-2</v>
      </c>
      <c r="EO36" s="176">
        <f t="shared" si="262"/>
        <v>9.0216378456263777E-2</v>
      </c>
      <c r="EP36" s="176">
        <f t="shared" si="262"/>
        <v>8.5922589500491586E-2</v>
      </c>
      <c r="EQ36" s="176">
        <f t="shared" si="262"/>
        <v>8.1833160594548371E-2</v>
      </c>
      <c r="ER36" s="176">
        <f t="shared" si="262"/>
        <v>7.793836535681728E-2</v>
      </c>
      <c r="ES36" s="176">
        <f t="shared" si="262"/>
        <v>7.4228940326391407E-2</v>
      </c>
      <c r="ET36" s="176">
        <f t="shared" si="262"/>
        <v>7.0696062930668338E-2</v>
      </c>
      <c r="EU36" s="176">
        <f t="shared" si="262"/>
        <v>6.7331330501562467E-2</v>
      </c>
      <c r="EV36" s="176">
        <f t="shared" si="262"/>
        <v>6.4126740290426781E-2</v>
      </c>
      <c r="EW36" s="176">
        <f t="shared" si="262"/>
        <v>6.1074670434151261E-2</v>
      </c>
      <c r="EX36" s="176">
        <f t="shared" si="262"/>
        <v>5.8167861827167364E-2</v>
      </c>
      <c r="EY36" s="176">
        <f t="shared" si="262"/>
        <v>5.5399400856242259E-2</v>
      </c>
      <c r="EZ36" s="176">
        <f t="shared" si="262"/>
        <v>5.2762702956999412E-2</v>
      </c>
      <c r="FA36" s="176">
        <f t="shared" si="262"/>
        <v>5.0251496953055433E-2</v>
      </c>
      <c r="FB36" s="176">
        <f t="shared" si="262"/>
        <v>4.7859810140525566E-2</v>
      </c>
      <c r="FC36" s="176">
        <f t="shared" si="262"/>
        <v>4.5581954082422237E-2</v>
      </c>
      <c r="FE36" s="176">
        <v>0</v>
      </c>
      <c r="FF36" s="176">
        <v>0</v>
      </c>
      <c r="FG36" s="176">
        <f t="shared" si="263"/>
        <v>0</v>
      </c>
      <c r="FH36" s="176">
        <f t="shared" si="263"/>
        <v>0</v>
      </c>
      <c r="FI36" s="176">
        <f t="shared" si="263"/>
        <v>0</v>
      </c>
      <c r="FJ36" s="176">
        <f t="shared" si="263"/>
        <v>0</v>
      </c>
      <c r="FK36" s="176">
        <f t="shared" si="263"/>
        <v>0</v>
      </c>
      <c r="FL36" s="176">
        <f t="shared" si="263"/>
        <v>0</v>
      </c>
      <c r="FM36" s="176">
        <f t="shared" si="263"/>
        <v>0</v>
      </c>
      <c r="FN36" s="176">
        <f t="shared" si="263"/>
        <v>0</v>
      </c>
      <c r="FO36" s="176">
        <f t="shared" si="263"/>
        <v>0</v>
      </c>
      <c r="FP36" s="176">
        <f t="shared" si="263"/>
        <v>0</v>
      </c>
      <c r="FQ36" s="176">
        <f t="shared" si="264"/>
        <v>0</v>
      </c>
      <c r="FR36" s="176">
        <f t="shared" si="264"/>
        <v>0</v>
      </c>
      <c r="FS36" s="176">
        <f t="shared" si="264"/>
        <v>0</v>
      </c>
      <c r="FT36" s="176">
        <f t="shared" si="264"/>
        <v>0</v>
      </c>
      <c r="FU36" s="176">
        <f t="shared" si="264"/>
        <v>0</v>
      </c>
      <c r="FV36" s="176">
        <f t="shared" si="264"/>
        <v>0</v>
      </c>
      <c r="FW36" s="176">
        <f t="shared" si="264"/>
        <v>0</v>
      </c>
      <c r="FX36" s="176">
        <f t="shared" si="264"/>
        <v>0</v>
      </c>
      <c r="FY36" s="176">
        <f t="shared" si="264"/>
        <v>0</v>
      </c>
      <c r="FZ36" s="176">
        <f t="shared" si="264"/>
        <v>0</v>
      </c>
      <c r="GA36" s="176">
        <f t="shared" si="265"/>
        <v>0</v>
      </c>
      <c r="GB36" s="176">
        <f t="shared" si="265"/>
        <v>0</v>
      </c>
      <c r="GC36" s="176">
        <f t="shared" si="265"/>
        <v>0</v>
      </c>
      <c r="GD36" s="176">
        <f t="shared" si="265"/>
        <v>0</v>
      </c>
      <c r="GE36" s="176">
        <f t="shared" si="265"/>
        <v>0</v>
      </c>
      <c r="GF36" s="176">
        <f t="shared" si="265"/>
        <v>0</v>
      </c>
      <c r="GG36" s="176">
        <f t="shared" si="265"/>
        <v>0</v>
      </c>
      <c r="GH36" s="176">
        <f t="shared" si="265"/>
        <v>0</v>
      </c>
      <c r="GI36" s="176">
        <f t="shared" si="265"/>
        <v>0</v>
      </c>
      <c r="GJ36" s="176">
        <f t="shared" si="265"/>
        <v>0</v>
      </c>
      <c r="GK36" s="176">
        <f t="shared" si="265"/>
        <v>0</v>
      </c>
      <c r="GL36" s="176">
        <f t="shared" si="265"/>
        <v>0</v>
      </c>
      <c r="GM36" s="176">
        <f t="shared" si="265"/>
        <v>0</v>
      </c>
      <c r="GN36" s="176">
        <f t="shared" si="265"/>
        <v>0</v>
      </c>
      <c r="GO36" s="176">
        <f t="shared" si="265"/>
        <v>0</v>
      </c>
      <c r="GP36" s="187"/>
      <c r="GQ36" s="176">
        <v>0</v>
      </c>
      <c r="GR36" s="176">
        <v>0</v>
      </c>
      <c r="GS36" s="176">
        <f t="shared" si="266"/>
        <v>0.2277053180772988</v>
      </c>
      <c r="GT36" s="176">
        <f t="shared" si="266"/>
        <v>0.21704048473186713</v>
      </c>
      <c r="GU36" s="176">
        <f t="shared" si="266"/>
        <v>0.20674322363925704</v>
      </c>
      <c r="GV36" s="176">
        <f t="shared" si="266"/>
        <v>0.19689682686079443</v>
      </c>
      <c r="GW36" s="176">
        <f t="shared" si="266"/>
        <v>0.1875803690694581</v>
      </c>
      <c r="GX36" s="176">
        <f t="shared" si="266"/>
        <v>0.17863885808125071</v>
      </c>
      <c r="GY36" s="176">
        <f t="shared" si="266"/>
        <v>0.17011515859493848</v>
      </c>
      <c r="GZ36" s="176">
        <f t="shared" si="266"/>
        <v>0.1619917339799008</v>
      </c>
      <c r="HA36" s="176">
        <f t="shared" si="266"/>
        <v>0.15426921955679573</v>
      </c>
      <c r="HB36" s="176">
        <f t="shared" si="266"/>
        <v>0.14691485496177054</v>
      </c>
      <c r="HC36" s="176">
        <f t="shared" si="267"/>
        <v>0.1399225394591089</v>
      </c>
      <c r="HD36" s="176">
        <f t="shared" si="267"/>
        <v>0.1332630185952296</v>
      </c>
      <c r="HE36" s="176">
        <f t="shared" si="267"/>
        <v>0.12692045322906984</v>
      </c>
      <c r="HF36" s="176">
        <f t="shared" si="267"/>
        <v>0.12087975807302588</v>
      </c>
      <c r="HG36" s="176">
        <f t="shared" si="267"/>
        <v>0.11512656581379556</v>
      </c>
      <c r="HH36" s="176">
        <f t="shared" si="267"/>
        <v>0.10964719294086536</v>
      </c>
      <c r="HI36" s="176">
        <f t="shared" si="267"/>
        <v>0.1044286072013685</v>
      </c>
      <c r="HJ36" s="176">
        <f t="shared" si="267"/>
        <v>9.9458396603907109E-2</v>
      </c>
      <c r="HK36" s="176">
        <f t="shared" si="267"/>
        <v>9.4724739897617385E-2</v>
      </c>
      <c r="HL36" s="176">
        <f t="shared" si="267"/>
        <v>9.0216378456263777E-2</v>
      </c>
      <c r="HM36" s="176">
        <f t="shared" si="268"/>
        <v>8.5922589500491586E-2</v>
      </c>
      <c r="HN36" s="176">
        <f t="shared" si="268"/>
        <v>8.1833160594548371E-2</v>
      </c>
      <c r="HO36" s="176">
        <f t="shared" si="268"/>
        <v>7.793836535681728E-2</v>
      </c>
      <c r="HP36" s="176">
        <f t="shared" si="268"/>
        <v>7.4228940326391407E-2</v>
      </c>
      <c r="HQ36" s="176">
        <f t="shared" si="268"/>
        <v>7.0696062930668338E-2</v>
      </c>
      <c r="HR36" s="176">
        <f t="shared" si="268"/>
        <v>6.7331330501562467E-2</v>
      </c>
      <c r="HS36" s="176">
        <f t="shared" si="268"/>
        <v>6.4126740290426781E-2</v>
      </c>
      <c r="HT36" s="176">
        <f t="shared" si="268"/>
        <v>6.1074670434151261E-2</v>
      </c>
      <c r="HU36" s="176">
        <f t="shared" si="268"/>
        <v>5.8167861827167364E-2</v>
      </c>
      <c r="HV36" s="176">
        <f t="shared" si="268"/>
        <v>5.5399400856242259E-2</v>
      </c>
      <c r="HW36" s="176">
        <f t="shared" si="268"/>
        <v>5.2762702956999412E-2</v>
      </c>
      <c r="HX36" s="176">
        <f t="shared" si="268"/>
        <v>5.0251496953055433E-2</v>
      </c>
      <c r="HY36" s="176">
        <f t="shared" si="268"/>
        <v>4.7859810140525566E-2</v>
      </c>
      <c r="HZ36" s="176">
        <f t="shared" si="268"/>
        <v>4.5581954082422237E-2</v>
      </c>
      <c r="IA36" s="176">
        <f t="shared" si="268"/>
        <v>4.3412511079159784E-2</v>
      </c>
      <c r="IB36" s="176"/>
      <c r="IC36" s="176"/>
    </row>
    <row r="37" spans="1:237" s="144" customFormat="1">
      <c r="A37" s="185" t="s">
        <v>103</v>
      </c>
      <c r="B37" s="226">
        <f t="shared" si="88"/>
        <v>1128508.2362215554</v>
      </c>
      <c r="C37" s="329">
        <f t="shared" si="89"/>
        <v>1615520.2537983365</v>
      </c>
      <c r="D37" s="226">
        <f>SUM(B37:C37)</f>
        <v>2744028.4900198919</v>
      </c>
      <c r="E37" s="227">
        <f t="shared" si="90"/>
        <v>0</v>
      </c>
      <c r="F37" s="228">
        <f t="shared" si="91"/>
        <v>0</v>
      </c>
      <c r="G37" s="227">
        <f t="shared" si="92"/>
        <v>0</v>
      </c>
      <c r="H37" s="228">
        <f t="shared" si="93"/>
        <v>0</v>
      </c>
      <c r="I37" s="227">
        <f>B37+E37+G37</f>
        <v>1128508.2362215554</v>
      </c>
      <c r="J37" s="176">
        <f>C37+F37+H37</f>
        <v>1615520.2537983365</v>
      </c>
      <c r="K37" s="228">
        <f>SUM(I37:J37)</f>
        <v>2744028.4900198919</v>
      </c>
      <c r="L37" s="227">
        <f t="shared" si="94"/>
        <v>1128508.2362215554</v>
      </c>
      <c r="M37" s="176">
        <f t="shared" si="95"/>
        <v>1615520.2537983365</v>
      </c>
      <c r="N37" s="228">
        <f>SUM(L37:M37)</f>
        <v>2744028.4900198919</v>
      </c>
      <c r="O37" s="176">
        <f t="shared" si="251"/>
        <v>2067.4331179773089</v>
      </c>
      <c r="P37" s="176">
        <f t="shared" si="251"/>
        <v>1969.2666346073324</v>
      </c>
      <c r="Q37" s="176">
        <f t="shared" si="251"/>
        <v>1877.2974517081</v>
      </c>
      <c r="R37" s="176">
        <f t="shared" si="251"/>
        <v>1789.3721251003396</v>
      </c>
      <c r="S37" s="176">
        <f t="shared" si="251"/>
        <v>1704.4772171906016</v>
      </c>
      <c r="T37" s="176">
        <f t="shared" si="251"/>
        <v>1623.2994224127044</v>
      </c>
      <c r="U37" s="176">
        <f t="shared" si="251"/>
        <v>1546.4906652949439</v>
      </c>
      <c r="V37" s="176">
        <f t="shared" si="251"/>
        <v>1472.7731257384746</v>
      </c>
      <c r="W37" s="176">
        <f t="shared" si="251"/>
        <v>1402.500198167465</v>
      </c>
      <c r="X37" s="176">
        <f t="shared" si="251"/>
        <v>1335.5273032973678</v>
      </c>
      <c r="Y37" s="176">
        <f t="shared" si="252"/>
        <v>1271.8596789762144</v>
      </c>
      <c r="Z37" s="176">
        <f t="shared" si="252"/>
        <v>1211.2272351239974</v>
      </c>
      <c r="AA37" s="176">
        <f t="shared" si="252"/>
        <v>1153.5796747353127</v>
      </c>
      <c r="AB37" s="176">
        <f t="shared" si="252"/>
        <v>1098.6758119141837</v>
      </c>
      <c r="AC37" s="176">
        <f t="shared" si="252"/>
        <v>1046.3850621867587</v>
      </c>
      <c r="AD37" s="176">
        <f t="shared" si="252"/>
        <v>0</v>
      </c>
      <c r="AE37" s="176">
        <f t="shared" si="252"/>
        <v>0</v>
      </c>
      <c r="AF37" s="176">
        <f t="shared" si="252"/>
        <v>0</v>
      </c>
      <c r="AG37" s="176">
        <f t="shared" si="252"/>
        <v>0</v>
      </c>
      <c r="AH37" s="176">
        <f t="shared" si="252"/>
        <v>0</v>
      </c>
      <c r="AI37" s="176">
        <f t="shared" si="253"/>
        <v>0</v>
      </c>
      <c r="AJ37" s="176">
        <f t="shared" si="253"/>
        <v>0</v>
      </c>
      <c r="AK37" s="176">
        <f t="shared" si="253"/>
        <v>0</v>
      </c>
      <c r="AL37" s="176">
        <f t="shared" si="253"/>
        <v>0</v>
      </c>
      <c r="AM37" s="176">
        <f t="shared" si="253"/>
        <v>0</v>
      </c>
      <c r="AN37" s="176">
        <f t="shared" si="253"/>
        <v>0</v>
      </c>
      <c r="AO37" s="176">
        <f t="shared" si="253"/>
        <v>0</v>
      </c>
      <c r="AP37" s="176">
        <f t="shared" si="253"/>
        <v>0</v>
      </c>
      <c r="AQ37" s="176">
        <f t="shared" si="253"/>
        <v>0</v>
      </c>
      <c r="AR37" s="176">
        <f t="shared" si="253"/>
        <v>0</v>
      </c>
      <c r="AS37" s="176">
        <f t="shared" si="253"/>
        <v>0</v>
      </c>
      <c r="AT37" s="176">
        <f t="shared" si="253"/>
        <v>0</v>
      </c>
      <c r="AU37" s="176">
        <f t="shared" si="253"/>
        <v>0</v>
      </c>
      <c r="AV37" s="176">
        <f t="shared" si="253"/>
        <v>0</v>
      </c>
      <c r="AW37" s="176">
        <f t="shared" si="253"/>
        <v>0</v>
      </c>
      <c r="AX37" s="187"/>
      <c r="AY37" s="176">
        <f t="shared" si="254"/>
        <v>2959.6417361105237</v>
      </c>
      <c r="AZ37" s="176">
        <f t="shared" si="254"/>
        <v>2819.1111338179412</v>
      </c>
      <c r="BA37" s="176">
        <f t="shared" si="254"/>
        <v>2687.4523005634683</v>
      </c>
      <c r="BB37" s="176">
        <f t="shared" si="254"/>
        <v>2561.5824651493617</v>
      </c>
      <c r="BC37" s="176">
        <f t="shared" si="254"/>
        <v>2440.0508371377427</v>
      </c>
      <c r="BD37" s="176">
        <f t="shared" si="254"/>
        <v>2323.8404565547248</v>
      </c>
      <c r="BE37" s="176">
        <f t="shared" si="254"/>
        <v>2213.8845884360467</v>
      </c>
      <c r="BF37" s="176">
        <f t="shared" si="254"/>
        <v>2108.3539645635988</v>
      </c>
      <c r="BG37" s="176">
        <f t="shared" si="254"/>
        <v>2007.7544880681689</v>
      </c>
      <c r="BH37" s="176">
        <f t="shared" si="254"/>
        <v>1911.8791859255734</v>
      </c>
      <c r="BI37" s="176">
        <f t="shared" si="255"/>
        <v>1820.7355563970659</v>
      </c>
      <c r="BJ37" s="176">
        <f t="shared" si="255"/>
        <v>1733.9369510022918</v>
      </c>
      <c r="BK37" s="176">
        <f t="shared" si="255"/>
        <v>1651.4113668720411</v>
      </c>
      <c r="BL37" s="176">
        <f t="shared" si="255"/>
        <v>1572.8135334204421</v>
      </c>
      <c r="BM37" s="176">
        <f t="shared" si="255"/>
        <v>1497.9565119477429</v>
      </c>
      <c r="BN37" s="176">
        <f t="shared" si="255"/>
        <v>0</v>
      </c>
      <c r="BO37" s="176">
        <f t="shared" si="255"/>
        <v>0</v>
      </c>
      <c r="BP37" s="176">
        <f t="shared" si="255"/>
        <v>0</v>
      </c>
      <c r="BQ37" s="176">
        <f t="shared" si="255"/>
        <v>0</v>
      </c>
      <c r="BR37" s="176">
        <f t="shared" si="255"/>
        <v>0</v>
      </c>
      <c r="BS37" s="176">
        <f t="shared" si="256"/>
        <v>0</v>
      </c>
      <c r="BT37" s="176">
        <f t="shared" si="256"/>
        <v>0</v>
      </c>
      <c r="BU37" s="176">
        <f t="shared" si="256"/>
        <v>0</v>
      </c>
      <c r="BV37" s="176">
        <f t="shared" si="256"/>
        <v>0</v>
      </c>
      <c r="BW37" s="176">
        <f t="shared" si="256"/>
        <v>0</v>
      </c>
      <c r="BX37" s="176">
        <f t="shared" si="256"/>
        <v>0</v>
      </c>
      <c r="BY37" s="176">
        <f t="shared" si="256"/>
        <v>0</v>
      </c>
      <c r="BZ37" s="176">
        <f t="shared" si="256"/>
        <v>0</v>
      </c>
      <c r="CA37" s="176">
        <f t="shared" si="256"/>
        <v>0</v>
      </c>
      <c r="CB37" s="176">
        <f t="shared" si="256"/>
        <v>0</v>
      </c>
      <c r="CC37" s="176">
        <f t="shared" si="256"/>
        <v>0</v>
      </c>
      <c r="CD37" s="176">
        <f t="shared" si="256"/>
        <v>0</v>
      </c>
      <c r="CE37" s="176">
        <f t="shared" si="256"/>
        <v>0</v>
      </c>
      <c r="CF37" s="176">
        <f t="shared" si="256"/>
        <v>0</v>
      </c>
      <c r="CG37" s="176">
        <f t="shared" si="256"/>
        <v>0</v>
      </c>
      <c r="CI37" s="176">
        <v>0</v>
      </c>
      <c r="CJ37" s="176">
        <f t="shared" si="257"/>
        <v>1969.2666346073324</v>
      </c>
      <c r="CK37" s="176">
        <f t="shared" si="257"/>
        <v>1877.2974517081</v>
      </c>
      <c r="CL37" s="176">
        <f t="shared" si="257"/>
        <v>1789.3721251003396</v>
      </c>
      <c r="CM37" s="176">
        <f t="shared" si="257"/>
        <v>1704.4772171906016</v>
      </c>
      <c r="CN37" s="176">
        <f t="shared" si="257"/>
        <v>1623.2994224127044</v>
      </c>
      <c r="CO37" s="176">
        <f t="shared" si="257"/>
        <v>1546.4906652949439</v>
      </c>
      <c r="CP37" s="176">
        <f t="shared" si="257"/>
        <v>1472.7731257384746</v>
      </c>
      <c r="CQ37" s="176">
        <f t="shared" si="257"/>
        <v>1402.500198167465</v>
      </c>
      <c r="CR37" s="176">
        <f t="shared" si="257"/>
        <v>1335.5273032973678</v>
      </c>
      <c r="CS37" s="176">
        <f t="shared" si="257"/>
        <v>1271.8596789762144</v>
      </c>
      <c r="CT37" s="176">
        <f t="shared" si="258"/>
        <v>1211.2272351239974</v>
      </c>
      <c r="CU37" s="176">
        <f t="shared" si="258"/>
        <v>1153.5796747353127</v>
      </c>
      <c r="CV37" s="176">
        <f t="shared" si="258"/>
        <v>1098.6758119141837</v>
      </c>
      <c r="CW37" s="176">
        <f t="shared" si="258"/>
        <v>1046.3850621867587</v>
      </c>
      <c r="CX37" s="176">
        <f t="shared" si="258"/>
        <v>996.58305616098301</v>
      </c>
      <c r="CY37" s="176">
        <f t="shared" si="258"/>
        <v>0</v>
      </c>
      <c r="CZ37" s="176">
        <f t="shared" si="258"/>
        <v>0</v>
      </c>
      <c r="DA37" s="176">
        <f t="shared" si="258"/>
        <v>0</v>
      </c>
      <c r="DB37" s="176">
        <f t="shared" si="258"/>
        <v>0</v>
      </c>
      <c r="DC37" s="176">
        <f t="shared" si="258"/>
        <v>0</v>
      </c>
      <c r="DD37" s="176">
        <f t="shared" si="259"/>
        <v>0</v>
      </c>
      <c r="DE37" s="176">
        <f t="shared" si="259"/>
        <v>0</v>
      </c>
      <c r="DF37" s="176">
        <f t="shared" si="259"/>
        <v>0</v>
      </c>
      <c r="DG37" s="176">
        <f t="shared" si="259"/>
        <v>0</v>
      </c>
      <c r="DH37" s="176">
        <f t="shared" si="259"/>
        <v>0</v>
      </c>
      <c r="DI37" s="176">
        <f t="shared" si="259"/>
        <v>0</v>
      </c>
      <c r="DJ37" s="176">
        <f t="shared" si="259"/>
        <v>0</v>
      </c>
      <c r="DK37" s="176">
        <f t="shared" si="259"/>
        <v>0</v>
      </c>
      <c r="DL37" s="176">
        <f t="shared" si="259"/>
        <v>0</v>
      </c>
      <c r="DM37" s="176">
        <f t="shared" si="259"/>
        <v>0</v>
      </c>
      <c r="DN37" s="176">
        <f t="shared" si="259"/>
        <v>0</v>
      </c>
      <c r="DO37" s="176">
        <f t="shared" si="259"/>
        <v>0</v>
      </c>
      <c r="DP37" s="176">
        <f t="shared" si="259"/>
        <v>0</v>
      </c>
      <c r="DQ37" s="176">
        <f t="shared" si="259"/>
        <v>0</v>
      </c>
      <c r="DR37" s="176">
        <f t="shared" si="259"/>
        <v>0</v>
      </c>
      <c r="DS37" s="187"/>
      <c r="DT37" s="176">
        <v>0</v>
      </c>
      <c r="DU37" s="176">
        <f t="shared" si="260"/>
        <v>2819.1111338179412</v>
      </c>
      <c r="DV37" s="176">
        <f t="shared" si="260"/>
        <v>2687.4523005634683</v>
      </c>
      <c r="DW37" s="176">
        <f t="shared" si="260"/>
        <v>2561.5824651493617</v>
      </c>
      <c r="DX37" s="176">
        <f t="shared" si="260"/>
        <v>2440.0508371377427</v>
      </c>
      <c r="DY37" s="176">
        <f t="shared" si="260"/>
        <v>2323.8404565547248</v>
      </c>
      <c r="DZ37" s="176">
        <f t="shared" si="260"/>
        <v>2213.8845884360467</v>
      </c>
      <c r="EA37" s="176">
        <f t="shared" si="260"/>
        <v>2108.3539645635988</v>
      </c>
      <c r="EB37" s="176">
        <f t="shared" si="260"/>
        <v>2007.7544880681689</v>
      </c>
      <c r="EC37" s="176">
        <f t="shared" si="260"/>
        <v>1911.8791859255734</v>
      </c>
      <c r="ED37" s="176">
        <f t="shared" si="260"/>
        <v>1820.7355563970659</v>
      </c>
      <c r="EE37" s="176">
        <f t="shared" si="261"/>
        <v>1733.9369510022918</v>
      </c>
      <c r="EF37" s="176">
        <f t="shared" si="261"/>
        <v>1651.4113668720411</v>
      </c>
      <c r="EG37" s="176">
        <f t="shared" si="261"/>
        <v>1572.8135334204421</v>
      </c>
      <c r="EH37" s="176">
        <f t="shared" si="261"/>
        <v>1497.9565119477429</v>
      </c>
      <c r="EI37" s="176">
        <f t="shared" si="261"/>
        <v>1426.6622609781543</v>
      </c>
      <c r="EJ37" s="176">
        <f t="shared" si="261"/>
        <v>0</v>
      </c>
      <c r="EK37" s="176">
        <f t="shared" si="261"/>
        <v>0</v>
      </c>
      <c r="EL37" s="176">
        <f t="shared" si="261"/>
        <v>0</v>
      </c>
      <c r="EM37" s="176">
        <f t="shared" si="261"/>
        <v>0</v>
      </c>
      <c r="EN37" s="176">
        <f t="shared" si="261"/>
        <v>0</v>
      </c>
      <c r="EO37" s="176">
        <f t="shared" si="262"/>
        <v>0</v>
      </c>
      <c r="EP37" s="176">
        <f t="shared" si="262"/>
        <v>0</v>
      </c>
      <c r="EQ37" s="176">
        <f t="shared" si="262"/>
        <v>0</v>
      </c>
      <c r="ER37" s="176">
        <f t="shared" si="262"/>
        <v>0</v>
      </c>
      <c r="ES37" s="176">
        <f t="shared" si="262"/>
        <v>0</v>
      </c>
      <c r="ET37" s="176">
        <f t="shared" si="262"/>
        <v>0</v>
      </c>
      <c r="EU37" s="176">
        <f t="shared" si="262"/>
        <v>0</v>
      </c>
      <c r="EV37" s="176">
        <f t="shared" si="262"/>
        <v>0</v>
      </c>
      <c r="EW37" s="176">
        <f t="shared" si="262"/>
        <v>0</v>
      </c>
      <c r="EX37" s="176">
        <f t="shared" si="262"/>
        <v>0</v>
      </c>
      <c r="EY37" s="176">
        <f t="shared" si="262"/>
        <v>0</v>
      </c>
      <c r="EZ37" s="176">
        <f t="shared" si="262"/>
        <v>0</v>
      </c>
      <c r="FA37" s="176">
        <f t="shared" si="262"/>
        <v>0</v>
      </c>
      <c r="FB37" s="176">
        <f t="shared" si="262"/>
        <v>0</v>
      </c>
      <c r="FC37" s="176">
        <f t="shared" si="262"/>
        <v>0</v>
      </c>
      <c r="FE37" s="176">
        <v>0</v>
      </c>
      <c r="FF37" s="176">
        <v>0</v>
      </c>
      <c r="FG37" s="176">
        <f t="shared" si="263"/>
        <v>1877.2974517081</v>
      </c>
      <c r="FH37" s="176">
        <f t="shared" si="263"/>
        <v>1789.3721251003396</v>
      </c>
      <c r="FI37" s="176">
        <f t="shared" si="263"/>
        <v>1704.4772171906016</v>
      </c>
      <c r="FJ37" s="176">
        <f t="shared" si="263"/>
        <v>1623.2994224127044</v>
      </c>
      <c r="FK37" s="176">
        <f t="shared" si="263"/>
        <v>1546.4906652949439</v>
      </c>
      <c r="FL37" s="176">
        <f t="shared" si="263"/>
        <v>1472.7731257384746</v>
      </c>
      <c r="FM37" s="176">
        <f t="shared" si="263"/>
        <v>1402.500198167465</v>
      </c>
      <c r="FN37" s="176">
        <f t="shared" si="263"/>
        <v>1335.5273032973678</v>
      </c>
      <c r="FO37" s="176">
        <f t="shared" si="263"/>
        <v>1271.8596789762144</v>
      </c>
      <c r="FP37" s="176">
        <f t="shared" si="263"/>
        <v>1211.2272351239974</v>
      </c>
      <c r="FQ37" s="176">
        <f t="shared" si="264"/>
        <v>1153.5796747353127</v>
      </c>
      <c r="FR37" s="176">
        <f t="shared" si="264"/>
        <v>1098.6758119141837</v>
      </c>
      <c r="FS37" s="176">
        <f t="shared" si="264"/>
        <v>1046.3850621867587</v>
      </c>
      <c r="FT37" s="176">
        <f t="shared" si="264"/>
        <v>996.58305616098301</v>
      </c>
      <c r="FU37" s="176">
        <f t="shared" si="264"/>
        <v>949.15134372388741</v>
      </c>
      <c r="FV37" s="176">
        <f t="shared" si="264"/>
        <v>0</v>
      </c>
      <c r="FW37" s="176">
        <f t="shared" si="264"/>
        <v>0</v>
      </c>
      <c r="FX37" s="176">
        <f t="shared" si="264"/>
        <v>0</v>
      </c>
      <c r="FY37" s="176">
        <f t="shared" si="264"/>
        <v>0</v>
      </c>
      <c r="FZ37" s="176">
        <f t="shared" si="264"/>
        <v>0</v>
      </c>
      <c r="GA37" s="176">
        <f t="shared" si="265"/>
        <v>0</v>
      </c>
      <c r="GB37" s="176">
        <f t="shared" si="265"/>
        <v>0</v>
      </c>
      <c r="GC37" s="176">
        <f t="shared" si="265"/>
        <v>0</v>
      </c>
      <c r="GD37" s="176">
        <f t="shared" si="265"/>
        <v>0</v>
      </c>
      <c r="GE37" s="176">
        <f t="shared" si="265"/>
        <v>0</v>
      </c>
      <c r="GF37" s="176">
        <f t="shared" si="265"/>
        <v>0</v>
      </c>
      <c r="GG37" s="176">
        <f t="shared" si="265"/>
        <v>0</v>
      </c>
      <c r="GH37" s="176">
        <f t="shared" si="265"/>
        <v>0</v>
      </c>
      <c r="GI37" s="176">
        <f t="shared" si="265"/>
        <v>0</v>
      </c>
      <c r="GJ37" s="176">
        <f t="shared" si="265"/>
        <v>0</v>
      </c>
      <c r="GK37" s="176">
        <f t="shared" si="265"/>
        <v>0</v>
      </c>
      <c r="GL37" s="176">
        <f t="shared" si="265"/>
        <v>0</v>
      </c>
      <c r="GM37" s="176">
        <f t="shared" si="265"/>
        <v>0</v>
      </c>
      <c r="GN37" s="176">
        <f t="shared" si="265"/>
        <v>0</v>
      </c>
      <c r="GO37" s="176">
        <f t="shared" si="265"/>
        <v>0</v>
      </c>
      <c r="GP37" s="187"/>
      <c r="GQ37" s="176">
        <v>0</v>
      </c>
      <c r="GR37" s="176">
        <v>0</v>
      </c>
      <c r="GS37" s="176">
        <f t="shared" si="266"/>
        <v>2687.4523005634683</v>
      </c>
      <c r="GT37" s="176">
        <f t="shared" si="266"/>
        <v>2561.5824651493617</v>
      </c>
      <c r="GU37" s="176">
        <f t="shared" si="266"/>
        <v>2440.0508371377427</v>
      </c>
      <c r="GV37" s="176">
        <f t="shared" si="266"/>
        <v>2323.8404565547248</v>
      </c>
      <c r="GW37" s="176">
        <f t="shared" si="266"/>
        <v>2213.8845884360467</v>
      </c>
      <c r="GX37" s="176">
        <f t="shared" si="266"/>
        <v>2108.3539645635988</v>
      </c>
      <c r="GY37" s="176">
        <f t="shared" si="266"/>
        <v>2007.7544880681689</v>
      </c>
      <c r="GZ37" s="176">
        <f t="shared" si="266"/>
        <v>1911.8791859255734</v>
      </c>
      <c r="HA37" s="176">
        <f t="shared" si="266"/>
        <v>1820.7355563970659</v>
      </c>
      <c r="HB37" s="176">
        <f t="shared" si="266"/>
        <v>1733.9369510022918</v>
      </c>
      <c r="HC37" s="176">
        <f t="shared" si="267"/>
        <v>1651.4113668720411</v>
      </c>
      <c r="HD37" s="176">
        <f t="shared" si="267"/>
        <v>1572.8135334204421</v>
      </c>
      <c r="HE37" s="176">
        <f t="shared" si="267"/>
        <v>1497.9565119477429</v>
      </c>
      <c r="HF37" s="176">
        <f t="shared" si="267"/>
        <v>1426.6622609781543</v>
      </c>
      <c r="HG37" s="176">
        <f t="shared" si="267"/>
        <v>1358.7612128023545</v>
      </c>
      <c r="HH37" s="176">
        <f t="shared" si="267"/>
        <v>0</v>
      </c>
      <c r="HI37" s="176">
        <f t="shared" si="267"/>
        <v>0</v>
      </c>
      <c r="HJ37" s="176">
        <f t="shared" si="267"/>
        <v>0</v>
      </c>
      <c r="HK37" s="176">
        <f t="shared" si="267"/>
        <v>0</v>
      </c>
      <c r="HL37" s="176">
        <f t="shared" si="267"/>
        <v>0</v>
      </c>
      <c r="HM37" s="176">
        <f t="shared" si="268"/>
        <v>0</v>
      </c>
      <c r="HN37" s="176">
        <f t="shared" si="268"/>
        <v>0</v>
      </c>
      <c r="HO37" s="176">
        <f t="shared" si="268"/>
        <v>0</v>
      </c>
      <c r="HP37" s="176">
        <f t="shared" si="268"/>
        <v>0</v>
      </c>
      <c r="HQ37" s="176">
        <f t="shared" si="268"/>
        <v>0</v>
      </c>
      <c r="HR37" s="176">
        <f t="shared" si="268"/>
        <v>0</v>
      </c>
      <c r="HS37" s="176">
        <f t="shared" si="268"/>
        <v>0</v>
      </c>
      <c r="HT37" s="176">
        <f t="shared" si="268"/>
        <v>0</v>
      </c>
      <c r="HU37" s="176">
        <f t="shared" si="268"/>
        <v>0</v>
      </c>
      <c r="HV37" s="176">
        <f t="shared" si="268"/>
        <v>0</v>
      </c>
      <c r="HW37" s="176">
        <f t="shared" si="268"/>
        <v>0</v>
      </c>
      <c r="HX37" s="176">
        <f t="shared" si="268"/>
        <v>0</v>
      </c>
      <c r="HY37" s="176">
        <f t="shared" si="268"/>
        <v>0</v>
      </c>
      <c r="HZ37" s="176">
        <f t="shared" si="268"/>
        <v>0</v>
      </c>
      <c r="IA37" s="176">
        <f t="shared" si="268"/>
        <v>0</v>
      </c>
      <c r="IB37" s="176"/>
      <c r="IC37" s="176"/>
    </row>
    <row r="38" spans="1:237" s="144" customFormat="1">
      <c r="A38" s="185" t="s">
        <v>100</v>
      </c>
      <c r="B38" s="226">
        <f t="shared" si="88"/>
        <v>30808.218920168638</v>
      </c>
      <c r="C38" s="329">
        <f t="shared" si="89"/>
        <v>22831.633376877111</v>
      </c>
      <c r="D38" s="226">
        <f t="shared" si="233"/>
        <v>53639.852297045749</v>
      </c>
      <c r="E38" s="227">
        <f t="shared" si="90"/>
        <v>0</v>
      </c>
      <c r="F38" s="228">
        <f t="shared" si="91"/>
        <v>0</v>
      </c>
      <c r="G38" s="227">
        <f t="shared" si="92"/>
        <v>0</v>
      </c>
      <c r="H38" s="228">
        <f t="shared" si="93"/>
        <v>0</v>
      </c>
      <c r="I38" s="227">
        <f t="shared" si="234"/>
        <v>30808.218920168638</v>
      </c>
      <c r="J38" s="176">
        <f t="shared" si="235"/>
        <v>22831.633376877111</v>
      </c>
      <c r="K38" s="228">
        <f t="shared" si="236"/>
        <v>53639.852297045749</v>
      </c>
      <c r="L38" s="227">
        <f t="shared" si="94"/>
        <v>24646.57513613491</v>
      </c>
      <c r="M38" s="176">
        <f t="shared" si="95"/>
        <v>18265.30670150169</v>
      </c>
      <c r="N38" s="228">
        <f t="shared" si="237"/>
        <v>42911.881837636596</v>
      </c>
      <c r="O38" s="176">
        <f t="shared" si="251"/>
        <v>165.25400772947879</v>
      </c>
      <c r="P38" s="176">
        <f t="shared" si="251"/>
        <v>157.40736705194666</v>
      </c>
      <c r="Q38" s="176">
        <f t="shared" si="251"/>
        <v>150.05608882700801</v>
      </c>
      <c r="R38" s="176">
        <f t="shared" si="251"/>
        <v>143.02804401312238</v>
      </c>
      <c r="S38" s="176">
        <f t="shared" si="251"/>
        <v>136.24222654414675</v>
      </c>
      <c r="T38" s="176">
        <f t="shared" si="251"/>
        <v>129.75352526087946</v>
      </c>
      <c r="U38" s="176">
        <f t="shared" si="251"/>
        <v>123.61404977697681</v>
      </c>
      <c r="V38" s="176">
        <f t="shared" si="251"/>
        <v>117.72166141106854</v>
      </c>
      <c r="W38" s="176">
        <f t="shared" si="251"/>
        <v>112.10460767665113</v>
      </c>
      <c r="X38" s="176">
        <f t="shared" si="251"/>
        <v>106.7513320662862</v>
      </c>
      <c r="Y38" s="176">
        <f t="shared" si="252"/>
        <v>101.66225325150013</v>
      </c>
      <c r="Z38" s="176">
        <f t="shared" si="252"/>
        <v>96.815782399367151</v>
      </c>
      <c r="AA38" s="176">
        <f t="shared" si="252"/>
        <v>0</v>
      </c>
      <c r="AB38" s="176">
        <f t="shared" si="252"/>
        <v>0</v>
      </c>
      <c r="AC38" s="176">
        <f t="shared" si="252"/>
        <v>0</v>
      </c>
      <c r="AD38" s="176">
        <f t="shared" si="252"/>
        <v>0</v>
      </c>
      <c r="AE38" s="176">
        <f t="shared" si="252"/>
        <v>0</v>
      </c>
      <c r="AF38" s="176">
        <f t="shared" si="252"/>
        <v>0</v>
      </c>
      <c r="AG38" s="176">
        <f t="shared" si="252"/>
        <v>0</v>
      </c>
      <c r="AH38" s="176">
        <f t="shared" si="252"/>
        <v>0</v>
      </c>
      <c r="AI38" s="176">
        <f t="shared" si="253"/>
        <v>0</v>
      </c>
      <c r="AJ38" s="176">
        <f t="shared" si="253"/>
        <v>0</v>
      </c>
      <c r="AK38" s="176">
        <f t="shared" si="253"/>
        <v>0</v>
      </c>
      <c r="AL38" s="176">
        <f t="shared" si="253"/>
        <v>0</v>
      </c>
      <c r="AM38" s="176">
        <f t="shared" si="253"/>
        <v>0</v>
      </c>
      <c r="AN38" s="176">
        <f t="shared" si="253"/>
        <v>0</v>
      </c>
      <c r="AO38" s="176">
        <f t="shared" si="253"/>
        <v>0</v>
      </c>
      <c r="AP38" s="176">
        <f t="shared" si="253"/>
        <v>0</v>
      </c>
      <c r="AQ38" s="176">
        <f t="shared" si="253"/>
        <v>0</v>
      </c>
      <c r="AR38" s="176">
        <f t="shared" si="253"/>
        <v>0</v>
      </c>
      <c r="AS38" s="176">
        <f t="shared" si="253"/>
        <v>0</v>
      </c>
      <c r="AT38" s="176">
        <f t="shared" si="253"/>
        <v>0</v>
      </c>
      <c r="AU38" s="176">
        <f t="shared" si="253"/>
        <v>0</v>
      </c>
      <c r="AV38" s="176">
        <f t="shared" si="253"/>
        <v>0</v>
      </c>
      <c r="AW38" s="176">
        <f t="shared" si="253"/>
        <v>0</v>
      </c>
      <c r="AX38" s="187"/>
      <c r="AY38" s="176">
        <f t="shared" si="254"/>
        <v>122.46793390802166</v>
      </c>
      <c r="AZ38" s="176">
        <f t="shared" si="254"/>
        <v>116.65287450281139</v>
      </c>
      <c r="BA38" s="176">
        <f t="shared" si="254"/>
        <v>111.20492278193662</v>
      </c>
      <c r="BB38" s="176">
        <f t="shared" si="254"/>
        <v>105.99651579928394</v>
      </c>
      <c r="BC38" s="176">
        <f t="shared" si="254"/>
        <v>100.96762084707902</v>
      </c>
      <c r="BD38" s="176">
        <f t="shared" si="254"/>
        <v>96.158915443643792</v>
      </c>
      <c r="BE38" s="176">
        <f t="shared" si="254"/>
        <v>91.609017452526061</v>
      </c>
      <c r="BF38" s="176">
        <f t="shared" si="254"/>
        <v>87.242233016424763</v>
      </c>
      <c r="BG38" s="176">
        <f t="shared" si="254"/>
        <v>83.079496057993197</v>
      </c>
      <c r="BH38" s="176">
        <f t="shared" si="254"/>
        <v>79.112242176230623</v>
      </c>
      <c r="BI38" s="176">
        <f t="shared" si="255"/>
        <v>75.340781644016531</v>
      </c>
      <c r="BJ38" s="176">
        <f t="shared" si="255"/>
        <v>71.749115213887947</v>
      </c>
      <c r="BK38" s="176">
        <f t="shared" si="255"/>
        <v>0</v>
      </c>
      <c r="BL38" s="176">
        <f t="shared" si="255"/>
        <v>0</v>
      </c>
      <c r="BM38" s="176">
        <f t="shared" si="255"/>
        <v>0</v>
      </c>
      <c r="BN38" s="176">
        <f t="shared" si="255"/>
        <v>0</v>
      </c>
      <c r="BO38" s="176">
        <f t="shared" si="255"/>
        <v>0</v>
      </c>
      <c r="BP38" s="176">
        <f t="shared" si="255"/>
        <v>0</v>
      </c>
      <c r="BQ38" s="176">
        <f t="shared" si="255"/>
        <v>0</v>
      </c>
      <c r="BR38" s="176">
        <f t="shared" si="255"/>
        <v>0</v>
      </c>
      <c r="BS38" s="176">
        <f t="shared" si="256"/>
        <v>0</v>
      </c>
      <c r="BT38" s="176">
        <f t="shared" si="256"/>
        <v>0</v>
      </c>
      <c r="BU38" s="176">
        <f t="shared" si="256"/>
        <v>0</v>
      </c>
      <c r="BV38" s="176">
        <f t="shared" si="256"/>
        <v>0</v>
      </c>
      <c r="BW38" s="176">
        <f t="shared" si="256"/>
        <v>0</v>
      </c>
      <c r="BX38" s="176">
        <f t="shared" si="256"/>
        <v>0</v>
      </c>
      <c r="BY38" s="176">
        <f t="shared" si="256"/>
        <v>0</v>
      </c>
      <c r="BZ38" s="176">
        <f t="shared" si="256"/>
        <v>0</v>
      </c>
      <c r="CA38" s="176">
        <f t="shared" si="256"/>
        <v>0</v>
      </c>
      <c r="CB38" s="176">
        <f t="shared" si="256"/>
        <v>0</v>
      </c>
      <c r="CC38" s="176">
        <f t="shared" si="256"/>
        <v>0</v>
      </c>
      <c r="CD38" s="176">
        <f t="shared" si="256"/>
        <v>0</v>
      </c>
      <c r="CE38" s="176">
        <f t="shared" si="256"/>
        <v>0</v>
      </c>
      <c r="CF38" s="176">
        <f t="shared" si="256"/>
        <v>0</v>
      </c>
      <c r="CG38" s="176">
        <f t="shared" si="256"/>
        <v>0</v>
      </c>
      <c r="CI38" s="176">
        <v>0</v>
      </c>
      <c r="CJ38" s="176">
        <f t="shared" si="257"/>
        <v>157.40736705194666</v>
      </c>
      <c r="CK38" s="176">
        <f t="shared" si="257"/>
        <v>150.05608882700801</v>
      </c>
      <c r="CL38" s="176">
        <f t="shared" si="257"/>
        <v>143.02804401312238</v>
      </c>
      <c r="CM38" s="176">
        <f t="shared" si="257"/>
        <v>136.24222654414675</v>
      </c>
      <c r="CN38" s="176">
        <f t="shared" si="257"/>
        <v>129.75352526087946</v>
      </c>
      <c r="CO38" s="176">
        <f t="shared" si="257"/>
        <v>123.61404977697681</v>
      </c>
      <c r="CP38" s="176">
        <f t="shared" si="257"/>
        <v>117.72166141106854</v>
      </c>
      <c r="CQ38" s="176">
        <f t="shared" si="257"/>
        <v>112.10460767665113</v>
      </c>
      <c r="CR38" s="176">
        <f t="shared" si="257"/>
        <v>106.7513320662862</v>
      </c>
      <c r="CS38" s="176">
        <f t="shared" si="257"/>
        <v>101.66225325150013</v>
      </c>
      <c r="CT38" s="176">
        <f t="shared" si="258"/>
        <v>96.815782399367151</v>
      </c>
      <c r="CU38" s="176">
        <f t="shared" si="258"/>
        <v>92.207899171019903</v>
      </c>
      <c r="CV38" s="176">
        <f t="shared" si="258"/>
        <v>0</v>
      </c>
      <c r="CW38" s="176">
        <f t="shared" si="258"/>
        <v>0</v>
      </c>
      <c r="CX38" s="176">
        <f t="shared" si="258"/>
        <v>0</v>
      </c>
      <c r="CY38" s="176">
        <f t="shared" si="258"/>
        <v>0</v>
      </c>
      <c r="CZ38" s="176">
        <f t="shared" si="258"/>
        <v>0</v>
      </c>
      <c r="DA38" s="176">
        <f t="shared" si="258"/>
        <v>0</v>
      </c>
      <c r="DB38" s="176">
        <f t="shared" si="258"/>
        <v>0</v>
      </c>
      <c r="DC38" s="176">
        <f t="shared" si="258"/>
        <v>0</v>
      </c>
      <c r="DD38" s="176">
        <f t="shared" si="259"/>
        <v>0</v>
      </c>
      <c r="DE38" s="176">
        <f t="shared" si="259"/>
        <v>0</v>
      </c>
      <c r="DF38" s="176">
        <f t="shared" si="259"/>
        <v>0</v>
      </c>
      <c r="DG38" s="176">
        <f t="shared" si="259"/>
        <v>0</v>
      </c>
      <c r="DH38" s="176">
        <f t="shared" si="259"/>
        <v>0</v>
      </c>
      <c r="DI38" s="176">
        <f t="shared" si="259"/>
        <v>0</v>
      </c>
      <c r="DJ38" s="176">
        <f t="shared" si="259"/>
        <v>0</v>
      </c>
      <c r="DK38" s="176">
        <f t="shared" si="259"/>
        <v>0</v>
      </c>
      <c r="DL38" s="176">
        <f t="shared" si="259"/>
        <v>0</v>
      </c>
      <c r="DM38" s="176">
        <f t="shared" si="259"/>
        <v>0</v>
      </c>
      <c r="DN38" s="176">
        <f t="shared" si="259"/>
        <v>0</v>
      </c>
      <c r="DO38" s="176">
        <f t="shared" si="259"/>
        <v>0</v>
      </c>
      <c r="DP38" s="176">
        <f t="shared" si="259"/>
        <v>0</v>
      </c>
      <c r="DQ38" s="176">
        <f t="shared" si="259"/>
        <v>0</v>
      </c>
      <c r="DR38" s="176">
        <f t="shared" si="259"/>
        <v>0</v>
      </c>
      <c r="DS38" s="187"/>
      <c r="DT38" s="176">
        <v>0</v>
      </c>
      <c r="DU38" s="176">
        <f t="shared" si="260"/>
        <v>116.65287450281139</v>
      </c>
      <c r="DV38" s="176">
        <f t="shared" si="260"/>
        <v>111.20492278193662</v>
      </c>
      <c r="DW38" s="176">
        <f t="shared" si="260"/>
        <v>105.99651579928394</v>
      </c>
      <c r="DX38" s="176">
        <f t="shared" si="260"/>
        <v>100.96762084707902</v>
      </c>
      <c r="DY38" s="176">
        <f t="shared" si="260"/>
        <v>96.158915443643792</v>
      </c>
      <c r="DZ38" s="176">
        <f t="shared" si="260"/>
        <v>91.609017452526061</v>
      </c>
      <c r="EA38" s="176">
        <f t="shared" si="260"/>
        <v>87.242233016424763</v>
      </c>
      <c r="EB38" s="176">
        <f t="shared" si="260"/>
        <v>83.079496057993197</v>
      </c>
      <c r="EC38" s="176">
        <f t="shared" si="260"/>
        <v>79.112242176230623</v>
      </c>
      <c r="ED38" s="176">
        <f t="shared" si="260"/>
        <v>75.340781644016531</v>
      </c>
      <c r="EE38" s="176">
        <f t="shared" si="261"/>
        <v>71.749115213887947</v>
      </c>
      <c r="EF38" s="176">
        <f t="shared" si="261"/>
        <v>68.33426345677411</v>
      </c>
      <c r="EG38" s="176">
        <f t="shared" si="261"/>
        <v>0</v>
      </c>
      <c r="EH38" s="176">
        <f t="shared" si="261"/>
        <v>0</v>
      </c>
      <c r="EI38" s="176">
        <f t="shared" si="261"/>
        <v>0</v>
      </c>
      <c r="EJ38" s="176">
        <f t="shared" si="261"/>
        <v>0</v>
      </c>
      <c r="EK38" s="176">
        <f t="shared" si="261"/>
        <v>0</v>
      </c>
      <c r="EL38" s="176">
        <f t="shared" si="261"/>
        <v>0</v>
      </c>
      <c r="EM38" s="176">
        <f t="shared" si="261"/>
        <v>0</v>
      </c>
      <c r="EN38" s="176">
        <f t="shared" si="261"/>
        <v>0</v>
      </c>
      <c r="EO38" s="176">
        <f t="shared" si="262"/>
        <v>0</v>
      </c>
      <c r="EP38" s="176">
        <f t="shared" si="262"/>
        <v>0</v>
      </c>
      <c r="EQ38" s="176">
        <f t="shared" si="262"/>
        <v>0</v>
      </c>
      <c r="ER38" s="176">
        <f t="shared" si="262"/>
        <v>0</v>
      </c>
      <c r="ES38" s="176">
        <f t="shared" si="262"/>
        <v>0</v>
      </c>
      <c r="ET38" s="176">
        <f t="shared" si="262"/>
        <v>0</v>
      </c>
      <c r="EU38" s="176">
        <f t="shared" si="262"/>
        <v>0</v>
      </c>
      <c r="EV38" s="176">
        <f t="shared" si="262"/>
        <v>0</v>
      </c>
      <c r="EW38" s="176">
        <f t="shared" si="262"/>
        <v>0</v>
      </c>
      <c r="EX38" s="176">
        <f t="shared" si="262"/>
        <v>0</v>
      </c>
      <c r="EY38" s="176">
        <f t="shared" si="262"/>
        <v>0</v>
      </c>
      <c r="EZ38" s="176">
        <f t="shared" si="262"/>
        <v>0</v>
      </c>
      <c r="FA38" s="176">
        <f t="shared" si="262"/>
        <v>0</v>
      </c>
      <c r="FB38" s="176">
        <f t="shared" si="262"/>
        <v>0</v>
      </c>
      <c r="FC38" s="176">
        <f t="shared" si="262"/>
        <v>0</v>
      </c>
      <c r="FE38" s="176">
        <v>0</v>
      </c>
      <c r="FF38" s="176">
        <v>0</v>
      </c>
      <c r="FG38" s="176">
        <f t="shared" si="263"/>
        <v>150.05608882700801</v>
      </c>
      <c r="FH38" s="176">
        <f t="shared" si="263"/>
        <v>143.02804401312238</v>
      </c>
      <c r="FI38" s="176">
        <f t="shared" si="263"/>
        <v>136.24222654414675</v>
      </c>
      <c r="FJ38" s="176">
        <f t="shared" si="263"/>
        <v>129.75352526087946</v>
      </c>
      <c r="FK38" s="176">
        <f t="shared" si="263"/>
        <v>123.61404977697681</v>
      </c>
      <c r="FL38" s="176">
        <f t="shared" si="263"/>
        <v>117.72166141106854</v>
      </c>
      <c r="FM38" s="176">
        <f t="shared" si="263"/>
        <v>112.10460767665113</v>
      </c>
      <c r="FN38" s="176">
        <f t="shared" si="263"/>
        <v>106.7513320662862</v>
      </c>
      <c r="FO38" s="176">
        <f t="shared" si="263"/>
        <v>101.66225325150013</v>
      </c>
      <c r="FP38" s="176">
        <f t="shared" si="263"/>
        <v>96.815782399367151</v>
      </c>
      <c r="FQ38" s="176">
        <f t="shared" si="264"/>
        <v>92.207899171019903</v>
      </c>
      <c r="FR38" s="176">
        <f t="shared" si="264"/>
        <v>87.819325101984077</v>
      </c>
      <c r="FS38" s="176">
        <f t="shared" si="264"/>
        <v>0</v>
      </c>
      <c r="FT38" s="176">
        <f t="shared" si="264"/>
        <v>0</v>
      </c>
      <c r="FU38" s="176">
        <f t="shared" si="264"/>
        <v>0</v>
      </c>
      <c r="FV38" s="176">
        <f t="shared" si="264"/>
        <v>0</v>
      </c>
      <c r="FW38" s="176">
        <f t="shared" si="264"/>
        <v>0</v>
      </c>
      <c r="FX38" s="176">
        <f t="shared" si="264"/>
        <v>0</v>
      </c>
      <c r="FY38" s="176">
        <f t="shared" si="264"/>
        <v>0</v>
      </c>
      <c r="FZ38" s="176">
        <f t="shared" si="264"/>
        <v>0</v>
      </c>
      <c r="GA38" s="176">
        <f t="shared" si="265"/>
        <v>0</v>
      </c>
      <c r="GB38" s="176">
        <f t="shared" si="265"/>
        <v>0</v>
      </c>
      <c r="GC38" s="176">
        <f t="shared" si="265"/>
        <v>0</v>
      </c>
      <c r="GD38" s="176">
        <f t="shared" si="265"/>
        <v>0</v>
      </c>
      <c r="GE38" s="176">
        <f t="shared" si="265"/>
        <v>0</v>
      </c>
      <c r="GF38" s="176">
        <f t="shared" si="265"/>
        <v>0</v>
      </c>
      <c r="GG38" s="176">
        <f t="shared" si="265"/>
        <v>0</v>
      </c>
      <c r="GH38" s="176">
        <f t="shared" si="265"/>
        <v>0</v>
      </c>
      <c r="GI38" s="176">
        <f t="shared" si="265"/>
        <v>0</v>
      </c>
      <c r="GJ38" s="176">
        <f t="shared" si="265"/>
        <v>0</v>
      </c>
      <c r="GK38" s="176">
        <f t="shared" si="265"/>
        <v>0</v>
      </c>
      <c r="GL38" s="176">
        <f t="shared" si="265"/>
        <v>0</v>
      </c>
      <c r="GM38" s="176">
        <f t="shared" si="265"/>
        <v>0</v>
      </c>
      <c r="GN38" s="176">
        <f t="shared" si="265"/>
        <v>0</v>
      </c>
      <c r="GO38" s="176">
        <f t="shared" si="265"/>
        <v>0</v>
      </c>
      <c r="GP38" s="187"/>
      <c r="GQ38" s="176">
        <v>0</v>
      </c>
      <c r="GR38" s="176">
        <v>0</v>
      </c>
      <c r="GS38" s="176">
        <f t="shared" si="266"/>
        <v>111.20492278193662</v>
      </c>
      <c r="GT38" s="176">
        <f t="shared" si="266"/>
        <v>105.99651579928394</v>
      </c>
      <c r="GU38" s="176">
        <f t="shared" si="266"/>
        <v>100.96762084707902</v>
      </c>
      <c r="GV38" s="176">
        <f t="shared" si="266"/>
        <v>96.158915443643792</v>
      </c>
      <c r="GW38" s="176">
        <f t="shared" si="266"/>
        <v>91.609017452526061</v>
      </c>
      <c r="GX38" s="176">
        <f t="shared" si="266"/>
        <v>87.242233016424763</v>
      </c>
      <c r="GY38" s="176">
        <f t="shared" si="266"/>
        <v>83.079496057993197</v>
      </c>
      <c r="GZ38" s="176">
        <f t="shared" si="266"/>
        <v>79.112242176230623</v>
      </c>
      <c r="HA38" s="176">
        <f t="shared" si="266"/>
        <v>75.340781644016531</v>
      </c>
      <c r="HB38" s="176">
        <f t="shared" si="266"/>
        <v>71.749115213887947</v>
      </c>
      <c r="HC38" s="176">
        <f t="shared" si="267"/>
        <v>68.33426345677411</v>
      </c>
      <c r="HD38" s="176">
        <f t="shared" si="267"/>
        <v>65.081939313949334</v>
      </c>
      <c r="HE38" s="176">
        <f t="shared" si="267"/>
        <v>0</v>
      </c>
      <c r="HF38" s="176">
        <f t="shared" si="267"/>
        <v>0</v>
      </c>
      <c r="HG38" s="176">
        <f t="shared" si="267"/>
        <v>0</v>
      </c>
      <c r="HH38" s="176">
        <f t="shared" si="267"/>
        <v>0</v>
      </c>
      <c r="HI38" s="176">
        <f t="shared" si="267"/>
        <v>0</v>
      </c>
      <c r="HJ38" s="176">
        <f t="shared" si="267"/>
        <v>0</v>
      </c>
      <c r="HK38" s="176">
        <f t="shared" si="267"/>
        <v>0</v>
      </c>
      <c r="HL38" s="176">
        <f t="shared" si="267"/>
        <v>0</v>
      </c>
      <c r="HM38" s="176">
        <f t="shared" si="268"/>
        <v>0</v>
      </c>
      <c r="HN38" s="176">
        <f t="shared" si="268"/>
        <v>0</v>
      </c>
      <c r="HO38" s="176">
        <f t="shared" si="268"/>
        <v>0</v>
      </c>
      <c r="HP38" s="176">
        <f t="shared" si="268"/>
        <v>0</v>
      </c>
      <c r="HQ38" s="176">
        <f t="shared" si="268"/>
        <v>0</v>
      </c>
      <c r="HR38" s="176">
        <f t="shared" si="268"/>
        <v>0</v>
      </c>
      <c r="HS38" s="176">
        <f t="shared" si="268"/>
        <v>0</v>
      </c>
      <c r="HT38" s="176">
        <f t="shared" si="268"/>
        <v>0</v>
      </c>
      <c r="HU38" s="176">
        <f t="shared" si="268"/>
        <v>0</v>
      </c>
      <c r="HV38" s="176">
        <f t="shared" si="268"/>
        <v>0</v>
      </c>
      <c r="HW38" s="176">
        <f t="shared" si="268"/>
        <v>0</v>
      </c>
      <c r="HX38" s="176">
        <f t="shared" si="268"/>
        <v>0</v>
      </c>
      <c r="HY38" s="176">
        <f t="shared" si="268"/>
        <v>0</v>
      </c>
      <c r="HZ38" s="176">
        <f t="shared" si="268"/>
        <v>0</v>
      </c>
      <c r="IA38" s="176">
        <f t="shared" si="268"/>
        <v>0</v>
      </c>
      <c r="IB38" s="176"/>
      <c r="IC38" s="176"/>
    </row>
    <row r="39" spans="1:237" s="144" customFormat="1">
      <c r="A39" s="185" t="s">
        <v>187</v>
      </c>
      <c r="B39" s="226">
        <f t="shared" si="88"/>
        <v>124.71410537110305</v>
      </c>
      <c r="C39" s="329">
        <f t="shared" si="89"/>
        <v>178.53495144700167</v>
      </c>
      <c r="D39" s="226">
        <f t="shared" si="233"/>
        <v>303.24905681810469</v>
      </c>
      <c r="E39" s="227">
        <f t="shared" si="90"/>
        <v>0</v>
      </c>
      <c r="F39" s="228">
        <f t="shared" si="91"/>
        <v>0</v>
      </c>
      <c r="G39" s="227">
        <f t="shared" si="92"/>
        <v>0</v>
      </c>
      <c r="H39" s="228">
        <f t="shared" si="93"/>
        <v>0</v>
      </c>
      <c r="I39" s="227">
        <f t="shared" si="234"/>
        <v>124.71410537110305</v>
      </c>
      <c r="J39" s="176">
        <f t="shared" si="235"/>
        <v>178.53495144700167</v>
      </c>
      <c r="K39" s="228">
        <f t="shared" si="236"/>
        <v>303.24905681810469</v>
      </c>
      <c r="L39" s="227">
        <f t="shared" si="94"/>
        <v>99.771284296882442</v>
      </c>
      <c r="M39" s="176">
        <f t="shared" si="95"/>
        <v>142.82796115760135</v>
      </c>
      <c r="N39" s="228">
        <f t="shared" si="237"/>
        <v>242.59924545448379</v>
      </c>
      <c r="O39" s="176">
        <f t="shared" si="251"/>
        <v>7.6790372953442914</v>
      </c>
      <c r="P39" s="176">
        <f t="shared" si="251"/>
        <v>7.3144189285415218</v>
      </c>
      <c r="Q39" s="176">
        <f t="shared" si="251"/>
        <v>6.9728191063443719</v>
      </c>
      <c r="R39" s="176">
        <f t="shared" si="251"/>
        <v>6.6462393218012616</v>
      </c>
      <c r="S39" s="176">
        <f t="shared" si="251"/>
        <v>6.3309153781365213</v>
      </c>
      <c r="T39" s="176">
        <f t="shared" si="251"/>
        <v>6.0293978546757598</v>
      </c>
      <c r="U39" s="176">
        <f t="shared" si="251"/>
        <v>5.7441081853812213</v>
      </c>
      <c r="V39" s="176">
        <f t="shared" si="251"/>
        <v>5.4703001813143342</v>
      </c>
      <c r="W39" s="176">
        <f t="shared" si="251"/>
        <v>5.2092864503362994</v>
      </c>
      <c r="X39" s="176">
        <f t="shared" si="251"/>
        <v>4.9605299836759373</v>
      </c>
      <c r="Y39" s="176">
        <f t="shared" si="252"/>
        <v>0</v>
      </c>
      <c r="Z39" s="176">
        <f t="shared" si="252"/>
        <v>0</v>
      </c>
      <c r="AA39" s="176">
        <f t="shared" si="252"/>
        <v>0</v>
      </c>
      <c r="AB39" s="176">
        <f t="shared" si="252"/>
        <v>0</v>
      </c>
      <c r="AC39" s="176">
        <f t="shared" si="252"/>
        <v>0</v>
      </c>
      <c r="AD39" s="176">
        <f t="shared" si="252"/>
        <v>0</v>
      </c>
      <c r="AE39" s="176">
        <f t="shared" si="252"/>
        <v>0</v>
      </c>
      <c r="AF39" s="176">
        <f t="shared" si="252"/>
        <v>0</v>
      </c>
      <c r="AG39" s="176">
        <f t="shared" si="252"/>
        <v>0</v>
      </c>
      <c r="AH39" s="176">
        <f t="shared" si="252"/>
        <v>0</v>
      </c>
      <c r="AI39" s="176">
        <f t="shared" si="253"/>
        <v>0</v>
      </c>
      <c r="AJ39" s="176">
        <f t="shared" si="253"/>
        <v>0</v>
      </c>
      <c r="AK39" s="176">
        <f t="shared" si="253"/>
        <v>0</v>
      </c>
      <c r="AL39" s="176">
        <f t="shared" si="253"/>
        <v>0</v>
      </c>
      <c r="AM39" s="176">
        <f t="shared" si="253"/>
        <v>0</v>
      </c>
      <c r="AN39" s="176">
        <f t="shared" si="253"/>
        <v>0</v>
      </c>
      <c r="AO39" s="176">
        <f t="shared" si="253"/>
        <v>0</v>
      </c>
      <c r="AP39" s="176">
        <f t="shared" si="253"/>
        <v>0</v>
      </c>
      <c r="AQ39" s="176">
        <f t="shared" si="253"/>
        <v>0</v>
      </c>
      <c r="AR39" s="176">
        <f t="shared" si="253"/>
        <v>0</v>
      </c>
      <c r="AS39" s="176">
        <f t="shared" si="253"/>
        <v>0</v>
      </c>
      <c r="AT39" s="176">
        <f t="shared" si="253"/>
        <v>0</v>
      </c>
      <c r="AU39" s="176">
        <f t="shared" si="253"/>
        <v>0</v>
      </c>
      <c r="AV39" s="176">
        <f t="shared" si="253"/>
        <v>0</v>
      </c>
      <c r="AW39" s="176">
        <f t="shared" si="253"/>
        <v>0</v>
      </c>
      <c r="AX39" s="187"/>
      <c r="AY39" s="176">
        <f t="shared" si="254"/>
        <v>10.992955019839087</v>
      </c>
      <c r="AZ39" s="176">
        <f t="shared" si="254"/>
        <v>10.470984211323785</v>
      </c>
      <c r="BA39" s="176">
        <f t="shared" si="254"/>
        <v>9.9819656878071683</v>
      </c>
      <c r="BB39" s="176">
        <f t="shared" si="254"/>
        <v>9.5144491562690572</v>
      </c>
      <c r="BC39" s="176">
        <f t="shared" si="254"/>
        <v>9.0630459665116163</v>
      </c>
      <c r="BD39" s="176">
        <f t="shared" si="254"/>
        <v>8.6314074100604063</v>
      </c>
      <c r="BE39" s="176">
        <f t="shared" si="254"/>
        <v>8.2229998999053162</v>
      </c>
      <c r="BF39" s="176">
        <f t="shared" si="254"/>
        <v>7.8310290112362235</v>
      </c>
      <c r="BG39" s="176">
        <f t="shared" si="254"/>
        <v>7.4573738128246267</v>
      </c>
      <c r="BH39" s="176">
        <f t="shared" si="254"/>
        <v>7.1012655477235587</v>
      </c>
      <c r="BI39" s="176">
        <f t="shared" si="255"/>
        <v>0</v>
      </c>
      <c r="BJ39" s="176">
        <f t="shared" si="255"/>
        <v>0</v>
      </c>
      <c r="BK39" s="176">
        <f t="shared" si="255"/>
        <v>0</v>
      </c>
      <c r="BL39" s="176">
        <f t="shared" si="255"/>
        <v>0</v>
      </c>
      <c r="BM39" s="176">
        <f t="shared" si="255"/>
        <v>0</v>
      </c>
      <c r="BN39" s="176">
        <f t="shared" si="255"/>
        <v>0</v>
      </c>
      <c r="BO39" s="176">
        <f t="shared" si="255"/>
        <v>0</v>
      </c>
      <c r="BP39" s="176">
        <f t="shared" si="255"/>
        <v>0</v>
      </c>
      <c r="BQ39" s="176">
        <f t="shared" si="255"/>
        <v>0</v>
      </c>
      <c r="BR39" s="176">
        <f t="shared" si="255"/>
        <v>0</v>
      </c>
      <c r="BS39" s="176">
        <f t="shared" si="256"/>
        <v>0</v>
      </c>
      <c r="BT39" s="176">
        <f t="shared" si="256"/>
        <v>0</v>
      </c>
      <c r="BU39" s="176">
        <f t="shared" si="256"/>
        <v>0</v>
      </c>
      <c r="BV39" s="176">
        <f t="shared" si="256"/>
        <v>0</v>
      </c>
      <c r="BW39" s="176">
        <f t="shared" si="256"/>
        <v>0</v>
      </c>
      <c r="BX39" s="176">
        <f t="shared" si="256"/>
        <v>0</v>
      </c>
      <c r="BY39" s="176">
        <f t="shared" si="256"/>
        <v>0</v>
      </c>
      <c r="BZ39" s="176">
        <f t="shared" si="256"/>
        <v>0</v>
      </c>
      <c r="CA39" s="176">
        <f t="shared" si="256"/>
        <v>0</v>
      </c>
      <c r="CB39" s="176">
        <f t="shared" si="256"/>
        <v>0</v>
      </c>
      <c r="CC39" s="176">
        <f t="shared" si="256"/>
        <v>0</v>
      </c>
      <c r="CD39" s="176">
        <f t="shared" si="256"/>
        <v>0</v>
      </c>
      <c r="CE39" s="176">
        <f t="shared" si="256"/>
        <v>0</v>
      </c>
      <c r="CF39" s="176">
        <f t="shared" si="256"/>
        <v>0</v>
      </c>
      <c r="CG39" s="176">
        <f t="shared" si="256"/>
        <v>0</v>
      </c>
      <c r="CI39" s="176">
        <v>0</v>
      </c>
      <c r="CJ39" s="176">
        <f t="shared" si="257"/>
        <v>7.3144189285415218</v>
      </c>
      <c r="CK39" s="176">
        <f t="shared" si="257"/>
        <v>6.9728191063443719</v>
      </c>
      <c r="CL39" s="176">
        <f t="shared" si="257"/>
        <v>6.6462393218012616</v>
      </c>
      <c r="CM39" s="176">
        <f t="shared" si="257"/>
        <v>6.3309153781365213</v>
      </c>
      <c r="CN39" s="176">
        <f t="shared" si="257"/>
        <v>6.0293978546757598</v>
      </c>
      <c r="CO39" s="176">
        <f t="shared" si="257"/>
        <v>5.7441081853812213</v>
      </c>
      <c r="CP39" s="176">
        <f t="shared" si="257"/>
        <v>5.4703001813143342</v>
      </c>
      <c r="CQ39" s="176">
        <f t="shared" si="257"/>
        <v>5.2092864503362994</v>
      </c>
      <c r="CR39" s="176">
        <f t="shared" si="257"/>
        <v>4.9605299836759373</v>
      </c>
      <c r="CS39" s="176">
        <f t="shared" si="257"/>
        <v>4.7240502361973675</v>
      </c>
      <c r="CT39" s="176">
        <f t="shared" si="258"/>
        <v>0</v>
      </c>
      <c r="CU39" s="176">
        <f t="shared" si="258"/>
        <v>0</v>
      </c>
      <c r="CV39" s="176">
        <f t="shared" si="258"/>
        <v>0</v>
      </c>
      <c r="CW39" s="176">
        <f t="shared" si="258"/>
        <v>0</v>
      </c>
      <c r="CX39" s="176">
        <f t="shared" si="258"/>
        <v>0</v>
      </c>
      <c r="CY39" s="176">
        <f t="shared" si="258"/>
        <v>0</v>
      </c>
      <c r="CZ39" s="176">
        <f t="shared" si="258"/>
        <v>0</v>
      </c>
      <c r="DA39" s="176">
        <f t="shared" si="258"/>
        <v>0</v>
      </c>
      <c r="DB39" s="176">
        <f t="shared" si="258"/>
        <v>0</v>
      </c>
      <c r="DC39" s="176">
        <f t="shared" si="258"/>
        <v>0</v>
      </c>
      <c r="DD39" s="176">
        <f t="shared" si="259"/>
        <v>0</v>
      </c>
      <c r="DE39" s="176">
        <f t="shared" si="259"/>
        <v>0</v>
      </c>
      <c r="DF39" s="176">
        <f t="shared" si="259"/>
        <v>0</v>
      </c>
      <c r="DG39" s="176">
        <f t="shared" si="259"/>
        <v>0</v>
      </c>
      <c r="DH39" s="176">
        <f t="shared" si="259"/>
        <v>0</v>
      </c>
      <c r="DI39" s="176">
        <f t="shared" si="259"/>
        <v>0</v>
      </c>
      <c r="DJ39" s="176">
        <f t="shared" si="259"/>
        <v>0</v>
      </c>
      <c r="DK39" s="176">
        <f t="shared" si="259"/>
        <v>0</v>
      </c>
      <c r="DL39" s="176">
        <f t="shared" si="259"/>
        <v>0</v>
      </c>
      <c r="DM39" s="176">
        <f t="shared" si="259"/>
        <v>0</v>
      </c>
      <c r="DN39" s="176">
        <f t="shared" si="259"/>
        <v>0</v>
      </c>
      <c r="DO39" s="176">
        <f t="shared" si="259"/>
        <v>0</v>
      </c>
      <c r="DP39" s="176">
        <f t="shared" si="259"/>
        <v>0</v>
      </c>
      <c r="DQ39" s="176">
        <f t="shared" si="259"/>
        <v>0</v>
      </c>
      <c r="DR39" s="176">
        <f t="shared" si="259"/>
        <v>0</v>
      </c>
      <c r="DS39" s="187"/>
      <c r="DT39" s="176">
        <v>0</v>
      </c>
      <c r="DU39" s="176">
        <f t="shared" si="260"/>
        <v>10.470984211323785</v>
      </c>
      <c r="DV39" s="176">
        <f t="shared" si="260"/>
        <v>9.9819656878071683</v>
      </c>
      <c r="DW39" s="176">
        <f t="shared" si="260"/>
        <v>9.5144491562690572</v>
      </c>
      <c r="DX39" s="176">
        <f t="shared" si="260"/>
        <v>9.0630459665116163</v>
      </c>
      <c r="DY39" s="176">
        <f t="shared" si="260"/>
        <v>8.6314074100604063</v>
      </c>
      <c r="DZ39" s="176">
        <f t="shared" si="260"/>
        <v>8.2229998999053162</v>
      </c>
      <c r="EA39" s="176">
        <f t="shared" si="260"/>
        <v>7.8310290112362235</v>
      </c>
      <c r="EB39" s="176">
        <f t="shared" si="260"/>
        <v>7.4573738128246267</v>
      </c>
      <c r="EC39" s="176">
        <f t="shared" si="260"/>
        <v>7.1012655477235587</v>
      </c>
      <c r="ED39" s="176">
        <f t="shared" si="260"/>
        <v>6.7627320666176738</v>
      </c>
      <c r="EE39" s="176">
        <f t="shared" si="261"/>
        <v>0</v>
      </c>
      <c r="EF39" s="176">
        <f t="shared" si="261"/>
        <v>0</v>
      </c>
      <c r="EG39" s="176">
        <f t="shared" si="261"/>
        <v>0</v>
      </c>
      <c r="EH39" s="176">
        <f t="shared" si="261"/>
        <v>0</v>
      </c>
      <c r="EI39" s="176">
        <f t="shared" si="261"/>
        <v>0</v>
      </c>
      <c r="EJ39" s="176">
        <f t="shared" si="261"/>
        <v>0</v>
      </c>
      <c r="EK39" s="176">
        <f t="shared" si="261"/>
        <v>0</v>
      </c>
      <c r="EL39" s="176">
        <f t="shared" si="261"/>
        <v>0</v>
      </c>
      <c r="EM39" s="176">
        <f t="shared" si="261"/>
        <v>0</v>
      </c>
      <c r="EN39" s="176">
        <f t="shared" si="261"/>
        <v>0</v>
      </c>
      <c r="EO39" s="176">
        <f t="shared" si="262"/>
        <v>0</v>
      </c>
      <c r="EP39" s="176">
        <f t="shared" si="262"/>
        <v>0</v>
      </c>
      <c r="EQ39" s="176">
        <f t="shared" si="262"/>
        <v>0</v>
      </c>
      <c r="ER39" s="176">
        <f t="shared" si="262"/>
        <v>0</v>
      </c>
      <c r="ES39" s="176">
        <f t="shared" si="262"/>
        <v>0</v>
      </c>
      <c r="ET39" s="176">
        <f t="shared" si="262"/>
        <v>0</v>
      </c>
      <c r="EU39" s="176">
        <f t="shared" si="262"/>
        <v>0</v>
      </c>
      <c r="EV39" s="176">
        <f t="shared" si="262"/>
        <v>0</v>
      </c>
      <c r="EW39" s="176">
        <f t="shared" si="262"/>
        <v>0</v>
      </c>
      <c r="EX39" s="176">
        <f t="shared" si="262"/>
        <v>0</v>
      </c>
      <c r="EY39" s="176">
        <f t="shared" si="262"/>
        <v>0</v>
      </c>
      <c r="EZ39" s="176">
        <f t="shared" si="262"/>
        <v>0</v>
      </c>
      <c r="FA39" s="176">
        <f t="shared" si="262"/>
        <v>0</v>
      </c>
      <c r="FB39" s="176">
        <f t="shared" si="262"/>
        <v>0</v>
      </c>
      <c r="FC39" s="176">
        <f t="shared" si="262"/>
        <v>0</v>
      </c>
      <c r="FE39" s="176">
        <v>0</v>
      </c>
      <c r="FF39" s="176">
        <v>0</v>
      </c>
      <c r="FG39" s="176">
        <f t="shared" si="263"/>
        <v>6.9728191063443719</v>
      </c>
      <c r="FH39" s="176">
        <f t="shared" si="263"/>
        <v>6.6462393218012616</v>
      </c>
      <c r="FI39" s="176">
        <f t="shared" si="263"/>
        <v>6.3309153781365213</v>
      </c>
      <c r="FJ39" s="176">
        <f t="shared" si="263"/>
        <v>6.0293978546757598</v>
      </c>
      <c r="FK39" s="176">
        <f t="shared" si="263"/>
        <v>5.7441081853812213</v>
      </c>
      <c r="FL39" s="176">
        <f t="shared" si="263"/>
        <v>5.4703001813143342</v>
      </c>
      <c r="FM39" s="176">
        <f t="shared" si="263"/>
        <v>5.2092864503362994</v>
      </c>
      <c r="FN39" s="176">
        <f t="shared" si="263"/>
        <v>4.9605299836759373</v>
      </c>
      <c r="FO39" s="176">
        <f t="shared" si="263"/>
        <v>4.7240502361973675</v>
      </c>
      <c r="FP39" s="176">
        <f t="shared" si="263"/>
        <v>4.4988440161748482</v>
      </c>
      <c r="FQ39" s="176">
        <f t="shared" si="264"/>
        <v>0</v>
      </c>
      <c r="FR39" s="176">
        <f t="shared" si="264"/>
        <v>0</v>
      </c>
      <c r="FS39" s="176">
        <f t="shared" si="264"/>
        <v>0</v>
      </c>
      <c r="FT39" s="176">
        <f t="shared" si="264"/>
        <v>0</v>
      </c>
      <c r="FU39" s="176">
        <f t="shared" si="264"/>
        <v>0</v>
      </c>
      <c r="FV39" s="176">
        <f t="shared" si="264"/>
        <v>0</v>
      </c>
      <c r="FW39" s="176">
        <f t="shared" si="264"/>
        <v>0</v>
      </c>
      <c r="FX39" s="176">
        <f t="shared" si="264"/>
        <v>0</v>
      </c>
      <c r="FY39" s="176">
        <f t="shared" si="264"/>
        <v>0</v>
      </c>
      <c r="FZ39" s="176">
        <f t="shared" si="264"/>
        <v>0</v>
      </c>
      <c r="GA39" s="176">
        <f t="shared" si="265"/>
        <v>0</v>
      </c>
      <c r="GB39" s="176">
        <f t="shared" si="265"/>
        <v>0</v>
      </c>
      <c r="GC39" s="176">
        <f t="shared" si="265"/>
        <v>0</v>
      </c>
      <c r="GD39" s="176">
        <f t="shared" si="265"/>
        <v>0</v>
      </c>
      <c r="GE39" s="176">
        <f t="shared" si="265"/>
        <v>0</v>
      </c>
      <c r="GF39" s="176">
        <f t="shared" si="265"/>
        <v>0</v>
      </c>
      <c r="GG39" s="176">
        <f t="shared" si="265"/>
        <v>0</v>
      </c>
      <c r="GH39" s="176">
        <f t="shared" si="265"/>
        <v>0</v>
      </c>
      <c r="GI39" s="176">
        <f t="shared" si="265"/>
        <v>0</v>
      </c>
      <c r="GJ39" s="176">
        <f t="shared" si="265"/>
        <v>0</v>
      </c>
      <c r="GK39" s="176">
        <f t="shared" si="265"/>
        <v>0</v>
      </c>
      <c r="GL39" s="176">
        <f t="shared" si="265"/>
        <v>0</v>
      </c>
      <c r="GM39" s="176">
        <f t="shared" si="265"/>
        <v>0</v>
      </c>
      <c r="GN39" s="176">
        <f t="shared" si="265"/>
        <v>0</v>
      </c>
      <c r="GO39" s="176">
        <f t="shared" si="265"/>
        <v>0</v>
      </c>
      <c r="GP39" s="187"/>
      <c r="GQ39" s="176">
        <v>0</v>
      </c>
      <c r="GR39" s="176">
        <v>0</v>
      </c>
      <c r="GS39" s="176">
        <f t="shared" si="266"/>
        <v>9.9819656878071683</v>
      </c>
      <c r="GT39" s="176">
        <f t="shared" si="266"/>
        <v>9.5144491562690572</v>
      </c>
      <c r="GU39" s="176">
        <f t="shared" si="266"/>
        <v>9.0630459665116163</v>
      </c>
      <c r="GV39" s="176">
        <f t="shared" si="266"/>
        <v>8.6314074100604063</v>
      </c>
      <c r="GW39" s="176">
        <f t="shared" si="266"/>
        <v>8.2229998999053162</v>
      </c>
      <c r="GX39" s="176">
        <f t="shared" si="266"/>
        <v>7.8310290112362235</v>
      </c>
      <c r="GY39" s="176">
        <f t="shared" si="266"/>
        <v>7.4573738128246267</v>
      </c>
      <c r="GZ39" s="176">
        <f t="shared" si="266"/>
        <v>7.1012655477235587</v>
      </c>
      <c r="HA39" s="176">
        <f t="shared" si="266"/>
        <v>6.7627320666176738</v>
      </c>
      <c r="HB39" s="176">
        <f t="shared" si="266"/>
        <v>6.4403372465799418</v>
      </c>
      <c r="HC39" s="176">
        <f t="shared" si="267"/>
        <v>0</v>
      </c>
      <c r="HD39" s="176">
        <f t="shared" si="267"/>
        <v>0</v>
      </c>
      <c r="HE39" s="176">
        <f t="shared" si="267"/>
        <v>0</v>
      </c>
      <c r="HF39" s="176">
        <f t="shared" si="267"/>
        <v>0</v>
      </c>
      <c r="HG39" s="176">
        <f t="shared" si="267"/>
        <v>0</v>
      </c>
      <c r="HH39" s="176">
        <f t="shared" si="267"/>
        <v>0</v>
      </c>
      <c r="HI39" s="176">
        <f t="shared" si="267"/>
        <v>0</v>
      </c>
      <c r="HJ39" s="176">
        <f t="shared" si="267"/>
        <v>0</v>
      </c>
      <c r="HK39" s="176">
        <f t="shared" si="267"/>
        <v>0</v>
      </c>
      <c r="HL39" s="176">
        <f t="shared" si="267"/>
        <v>0</v>
      </c>
      <c r="HM39" s="176">
        <f t="shared" si="268"/>
        <v>0</v>
      </c>
      <c r="HN39" s="176">
        <f t="shared" si="268"/>
        <v>0</v>
      </c>
      <c r="HO39" s="176">
        <f t="shared" si="268"/>
        <v>0</v>
      </c>
      <c r="HP39" s="176">
        <f t="shared" si="268"/>
        <v>0</v>
      </c>
      <c r="HQ39" s="176">
        <f t="shared" si="268"/>
        <v>0</v>
      </c>
      <c r="HR39" s="176">
        <f t="shared" si="268"/>
        <v>0</v>
      </c>
      <c r="HS39" s="176">
        <f t="shared" si="268"/>
        <v>0</v>
      </c>
      <c r="HT39" s="176">
        <f t="shared" si="268"/>
        <v>0</v>
      </c>
      <c r="HU39" s="176">
        <f t="shared" si="268"/>
        <v>0</v>
      </c>
      <c r="HV39" s="176">
        <f t="shared" si="268"/>
        <v>0</v>
      </c>
      <c r="HW39" s="176">
        <f t="shared" si="268"/>
        <v>0</v>
      </c>
      <c r="HX39" s="176">
        <f t="shared" si="268"/>
        <v>0</v>
      </c>
      <c r="HY39" s="176">
        <f t="shared" si="268"/>
        <v>0</v>
      </c>
      <c r="HZ39" s="176">
        <f t="shared" si="268"/>
        <v>0</v>
      </c>
      <c r="IA39" s="176">
        <f t="shared" si="268"/>
        <v>0</v>
      </c>
      <c r="IB39" s="176"/>
      <c r="IC39" s="176"/>
    </row>
    <row r="40" spans="1:237" s="144" customFormat="1">
      <c r="A40" s="185" t="s">
        <v>97</v>
      </c>
      <c r="B40" s="226">
        <f t="shared" si="88"/>
        <v>11264.223062717774</v>
      </c>
      <c r="C40" s="329">
        <f t="shared" si="89"/>
        <v>8338.9032131621716</v>
      </c>
      <c r="D40" s="226">
        <f t="shared" si="233"/>
        <v>19603.126275879946</v>
      </c>
      <c r="E40" s="227">
        <f t="shared" si="90"/>
        <v>0</v>
      </c>
      <c r="F40" s="228">
        <f t="shared" si="91"/>
        <v>0</v>
      </c>
      <c r="G40" s="227">
        <f t="shared" si="92"/>
        <v>0</v>
      </c>
      <c r="H40" s="228">
        <f t="shared" si="93"/>
        <v>0</v>
      </c>
      <c r="I40" s="227">
        <f t="shared" si="234"/>
        <v>11264.223062717774</v>
      </c>
      <c r="J40" s="176">
        <f t="shared" si="235"/>
        <v>8338.9032131621716</v>
      </c>
      <c r="K40" s="228">
        <f t="shared" si="236"/>
        <v>19603.126275879946</v>
      </c>
      <c r="L40" s="227">
        <f t="shared" si="94"/>
        <v>9011.3784501742193</v>
      </c>
      <c r="M40" s="176">
        <f t="shared" si="95"/>
        <v>6671.1225705297375</v>
      </c>
      <c r="N40" s="228">
        <f t="shared" si="237"/>
        <v>15682.501020703956</v>
      </c>
      <c r="O40" s="176">
        <f t="shared" si="251"/>
        <v>165.74625370994957</v>
      </c>
      <c r="P40" s="176">
        <f t="shared" si="251"/>
        <v>157.87624006018649</v>
      </c>
      <c r="Q40" s="176">
        <f t="shared" si="251"/>
        <v>150.50306441074801</v>
      </c>
      <c r="R40" s="176">
        <f t="shared" si="251"/>
        <v>143.45408499528912</v>
      </c>
      <c r="S40" s="176">
        <f t="shared" si="251"/>
        <v>136.64805445300163</v>
      </c>
      <c r="T40" s="176">
        <f t="shared" si="251"/>
        <v>130.14002512335867</v>
      </c>
      <c r="U40" s="176">
        <f t="shared" si="251"/>
        <v>123.98226184014229</v>
      </c>
      <c r="V40" s="176">
        <f t="shared" si="251"/>
        <v>118.07232167910151</v>
      </c>
      <c r="W40" s="176">
        <f t="shared" si="251"/>
        <v>0</v>
      </c>
      <c r="X40" s="176">
        <f t="shared" si="251"/>
        <v>0</v>
      </c>
      <c r="Y40" s="176">
        <f t="shared" si="252"/>
        <v>0</v>
      </c>
      <c r="Z40" s="176">
        <f t="shared" si="252"/>
        <v>0</v>
      </c>
      <c r="AA40" s="176">
        <f t="shared" si="252"/>
        <v>0</v>
      </c>
      <c r="AB40" s="176">
        <f t="shared" si="252"/>
        <v>0</v>
      </c>
      <c r="AC40" s="176">
        <f t="shared" si="252"/>
        <v>0</v>
      </c>
      <c r="AD40" s="176">
        <f t="shared" si="252"/>
        <v>0</v>
      </c>
      <c r="AE40" s="176">
        <f t="shared" si="252"/>
        <v>0</v>
      </c>
      <c r="AF40" s="176">
        <f t="shared" si="252"/>
        <v>0</v>
      </c>
      <c r="AG40" s="176">
        <f t="shared" si="252"/>
        <v>0</v>
      </c>
      <c r="AH40" s="176">
        <f t="shared" si="252"/>
        <v>0</v>
      </c>
      <c r="AI40" s="176">
        <f t="shared" si="253"/>
        <v>0</v>
      </c>
      <c r="AJ40" s="176">
        <f t="shared" si="253"/>
        <v>0</v>
      </c>
      <c r="AK40" s="176">
        <f t="shared" si="253"/>
        <v>0</v>
      </c>
      <c r="AL40" s="176">
        <f t="shared" si="253"/>
        <v>0</v>
      </c>
      <c r="AM40" s="176">
        <f t="shared" si="253"/>
        <v>0</v>
      </c>
      <c r="AN40" s="176">
        <f t="shared" si="253"/>
        <v>0</v>
      </c>
      <c r="AO40" s="176">
        <f t="shared" si="253"/>
        <v>0</v>
      </c>
      <c r="AP40" s="176">
        <f t="shared" si="253"/>
        <v>0</v>
      </c>
      <c r="AQ40" s="176">
        <f t="shared" si="253"/>
        <v>0</v>
      </c>
      <c r="AR40" s="176">
        <f t="shared" si="253"/>
        <v>0</v>
      </c>
      <c r="AS40" s="176">
        <f t="shared" si="253"/>
        <v>0</v>
      </c>
      <c r="AT40" s="176">
        <f t="shared" si="253"/>
        <v>0</v>
      </c>
      <c r="AU40" s="176">
        <f t="shared" si="253"/>
        <v>0</v>
      </c>
      <c r="AV40" s="176">
        <f t="shared" si="253"/>
        <v>0</v>
      </c>
      <c r="AW40" s="176">
        <f t="shared" si="253"/>
        <v>0</v>
      </c>
      <c r="AX40" s="187"/>
      <c r="AY40" s="176">
        <f t="shared" si="254"/>
        <v>122.70193513888164</v>
      </c>
      <c r="AZ40" s="176">
        <f t="shared" si="254"/>
        <v>116.87576481659354</v>
      </c>
      <c r="BA40" s="176">
        <f t="shared" si="254"/>
        <v>111.41740361653781</v>
      </c>
      <c r="BB40" s="176">
        <f t="shared" si="254"/>
        <v>106.19904485625757</v>
      </c>
      <c r="BC40" s="176">
        <f t="shared" si="254"/>
        <v>101.16054112262613</v>
      </c>
      <c r="BD40" s="176">
        <f t="shared" si="254"/>
        <v>96.342647657080747</v>
      </c>
      <c r="BE40" s="176">
        <f t="shared" si="254"/>
        <v>91.784056110872839</v>
      </c>
      <c r="BF40" s="176">
        <f t="shared" si="254"/>
        <v>87.40892799736686</v>
      </c>
      <c r="BG40" s="176">
        <f t="shared" si="254"/>
        <v>0</v>
      </c>
      <c r="BH40" s="176">
        <f t="shared" si="254"/>
        <v>0</v>
      </c>
      <c r="BI40" s="176">
        <f t="shared" si="255"/>
        <v>0</v>
      </c>
      <c r="BJ40" s="176">
        <f t="shared" si="255"/>
        <v>0</v>
      </c>
      <c r="BK40" s="176">
        <f t="shared" si="255"/>
        <v>0</v>
      </c>
      <c r="BL40" s="176">
        <f t="shared" si="255"/>
        <v>0</v>
      </c>
      <c r="BM40" s="176">
        <f t="shared" si="255"/>
        <v>0</v>
      </c>
      <c r="BN40" s="176">
        <f t="shared" si="255"/>
        <v>0</v>
      </c>
      <c r="BO40" s="176">
        <f t="shared" si="255"/>
        <v>0</v>
      </c>
      <c r="BP40" s="176">
        <f t="shared" si="255"/>
        <v>0</v>
      </c>
      <c r="BQ40" s="176">
        <f t="shared" si="255"/>
        <v>0</v>
      </c>
      <c r="BR40" s="176">
        <f t="shared" si="255"/>
        <v>0</v>
      </c>
      <c r="BS40" s="176">
        <f t="shared" si="256"/>
        <v>0</v>
      </c>
      <c r="BT40" s="176">
        <f t="shared" si="256"/>
        <v>0</v>
      </c>
      <c r="BU40" s="176">
        <f t="shared" si="256"/>
        <v>0</v>
      </c>
      <c r="BV40" s="176">
        <f t="shared" si="256"/>
        <v>0</v>
      </c>
      <c r="BW40" s="176">
        <f t="shared" si="256"/>
        <v>0</v>
      </c>
      <c r="BX40" s="176">
        <f t="shared" si="256"/>
        <v>0</v>
      </c>
      <c r="BY40" s="176">
        <f t="shared" si="256"/>
        <v>0</v>
      </c>
      <c r="BZ40" s="176">
        <f t="shared" si="256"/>
        <v>0</v>
      </c>
      <c r="CA40" s="176">
        <f t="shared" si="256"/>
        <v>0</v>
      </c>
      <c r="CB40" s="176">
        <f t="shared" si="256"/>
        <v>0</v>
      </c>
      <c r="CC40" s="176">
        <f t="shared" si="256"/>
        <v>0</v>
      </c>
      <c r="CD40" s="176">
        <f t="shared" si="256"/>
        <v>0</v>
      </c>
      <c r="CE40" s="176">
        <f t="shared" si="256"/>
        <v>0</v>
      </c>
      <c r="CF40" s="176">
        <f t="shared" si="256"/>
        <v>0</v>
      </c>
      <c r="CG40" s="176">
        <f t="shared" si="256"/>
        <v>0</v>
      </c>
      <c r="CI40" s="176">
        <v>0</v>
      </c>
      <c r="CJ40" s="176">
        <f t="shared" si="257"/>
        <v>157.87624006018649</v>
      </c>
      <c r="CK40" s="176">
        <f t="shared" si="257"/>
        <v>150.50306441074801</v>
      </c>
      <c r="CL40" s="176">
        <f t="shared" si="257"/>
        <v>143.45408499528912</v>
      </c>
      <c r="CM40" s="176">
        <f t="shared" si="257"/>
        <v>136.64805445300163</v>
      </c>
      <c r="CN40" s="176">
        <f t="shared" si="257"/>
        <v>130.14002512335867</v>
      </c>
      <c r="CO40" s="176">
        <f t="shared" si="257"/>
        <v>123.98226184014229</v>
      </c>
      <c r="CP40" s="176">
        <f t="shared" si="257"/>
        <v>118.07232167910151</v>
      </c>
      <c r="CQ40" s="176">
        <f t="shared" si="257"/>
        <v>112.43853629526242</v>
      </c>
      <c r="CR40" s="176">
        <f t="shared" si="257"/>
        <v>0</v>
      </c>
      <c r="CS40" s="176">
        <f t="shared" si="257"/>
        <v>0</v>
      </c>
      <c r="CT40" s="176">
        <f t="shared" si="258"/>
        <v>0</v>
      </c>
      <c r="CU40" s="176">
        <f t="shared" si="258"/>
        <v>0</v>
      </c>
      <c r="CV40" s="176">
        <f t="shared" si="258"/>
        <v>0</v>
      </c>
      <c r="CW40" s="176">
        <f t="shared" si="258"/>
        <v>0</v>
      </c>
      <c r="CX40" s="176">
        <f t="shared" si="258"/>
        <v>0</v>
      </c>
      <c r="CY40" s="176">
        <f t="shared" si="258"/>
        <v>0</v>
      </c>
      <c r="CZ40" s="176">
        <f t="shared" si="258"/>
        <v>0</v>
      </c>
      <c r="DA40" s="176">
        <f t="shared" si="258"/>
        <v>0</v>
      </c>
      <c r="DB40" s="176">
        <f t="shared" si="258"/>
        <v>0</v>
      </c>
      <c r="DC40" s="176">
        <f t="shared" si="258"/>
        <v>0</v>
      </c>
      <c r="DD40" s="176">
        <f t="shared" si="259"/>
        <v>0</v>
      </c>
      <c r="DE40" s="176">
        <f t="shared" si="259"/>
        <v>0</v>
      </c>
      <c r="DF40" s="176">
        <f t="shared" si="259"/>
        <v>0</v>
      </c>
      <c r="DG40" s="176">
        <f t="shared" si="259"/>
        <v>0</v>
      </c>
      <c r="DH40" s="176">
        <f t="shared" si="259"/>
        <v>0</v>
      </c>
      <c r="DI40" s="176">
        <f t="shared" si="259"/>
        <v>0</v>
      </c>
      <c r="DJ40" s="176">
        <f t="shared" si="259"/>
        <v>0</v>
      </c>
      <c r="DK40" s="176">
        <f t="shared" si="259"/>
        <v>0</v>
      </c>
      <c r="DL40" s="176">
        <f t="shared" si="259"/>
        <v>0</v>
      </c>
      <c r="DM40" s="176">
        <f t="shared" si="259"/>
        <v>0</v>
      </c>
      <c r="DN40" s="176">
        <f t="shared" si="259"/>
        <v>0</v>
      </c>
      <c r="DO40" s="176">
        <f t="shared" si="259"/>
        <v>0</v>
      </c>
      <c r="DP40" s="176">
        <f t="shared" si="259"/>
        <v>0</v>
      </c>
      <c r="DQ40" s="176">
        <f t="shared" si="259"/>
        <v>0</v>
      </c>
      <c r="DR40" s="176">
        <f t="shared" si="259"/>
        <v>0</v>
      </c>
      <c r="DS40" s="187"/>
      <c r="DT40" s="176">
        <v>0</v>
      </c>
      <c r="DU40" s="176">
        <f t="shared" si="260"/>
        <v>116.87576481659354</v>
      </c>
      <c r="DV40" s="176">
        <f t="shared" si="260"/>
        <v>111.41740361653781</v>
      </c>
      <c r="DW40" s="176">
        <f t="shared" si="260"/>
        <v>106.19904485625757</v>
      </c>
      <c r="DX40" s="176">
        <f t="shared" si="260"/>
        <v>101.16054112262613</v>
      </c>
      <c r="DY40" s="176">
        <f t="shared" si="260"/>
        <v>96.342647657080747</v>
      </c>
      <c r="DZ40" s="176">
        <f t="shared" si="260"/>
        <v>91.784056110872839</v>
      </c>
      <c r="EA40" s="176">
        <f t="shared" si="260"/>
        <v>87.40892799736686</v>
      </c>
      <c r="EB40" s="176">
        <f t="shared" si="260"/>
        <v>83.238237237961158</v>
      </c>
      <c r="EC40" s="176">
        <f t="shared" si="260"/>
        <v>0</v>
      </c>
      <c r="ED40" s="176">
        <f t="shared" si="260"/>
        <v>0</v>
      </c>
      <c r="EE40" s="176">
        <f t="shared" si="261"/>
        <v>0</v>
      </c>
      <c r="EF40" s="176">
        <f t="shared" si="261"/>
        <v>0</v>
      </c>
      <c r="EG40" s="176">
        <f t="shared" si="261"/>
        <v>0</v>
      </c>
      <c r="EH40" s="176">
        <f t="shared" si="261"/>
        <v>0</v>
      </c>
      <c r="EI40" s="176">
        <f t="shared" si="261"/>
        <v>0</v>
      </c>
      <c r="EJ40" s="176">
        <f t="shared" si="261"/>
        <v>0</v>
      </c>
      <c r="EK40" s="176">
        <f t="shared" si="261"/>
        <v>0</v>
      </c>
      <c r="EL40" s="176">
        <f t="shared" si="261"/>
        <v>0</v>
      </c>
      <c r="EM40" s="176">
        <f t="shared" si="261"/>
        <v>0</v>
      </c>
      <c r="EN40" s="176">
        <f t="shared" si="261"/>
        <v>0</v>
      </c>
      <c r="EO40" s="176">
        <f t="shared" si="262"/>
        <v>0</v>
      </c>
      <c r="EP40" s="176">
        <f t="shared" si="262"/>
        <v>0</v>
      </c>
      <c r="EQ40" s="176">
        <f t="shared" si="262"/>
        <v>0</v>
      </c>
      <c r="ER40" s="176">
        <f t="shared" si="262"/>
        <v>0</v>
      </c>
      <c r="ES40" s="176">
        <f t="shared" si="262"/>
        <v>0</v>
      </c>
      <c r="ET40" s="176">
        <f t="shared" si="262"/>
        <v>0</v>
      </c>
      <c r="EU40" s="176">
        <f t="shared" si="262"/>
        <v>0</v>
      </c>
      <c r="EV40" s="176">
        <f t="shared" si="262"/>
        <v>0</v>
      </c>
      <c r="EW40" s="176">
        <f t="shared" si="262"/>
        <v>0</v>
      </c>
      <c r="EX40" s="176">
        <f t="shared" si="262"/>
        <v>0</v>
      </c>
      <c r="EY40" s="176">
        <f t="shared" si="262"/>
        <v>0</v>
      </c>
      <c r="EZ40" s="176">
        <f t="shared" si="262"/>
        <v>0</v>
      </c>
      <c r="FA40" s="176">
        <f t="shared" si="262"/>
        <v>0</v>
      </c>
      <c r="FB40" s="176">
        <f t="shared" si="262"/>
        <v>0</v>
      </c>
      <c r="FC40" s="176">
        <f t="shared" si="262"/>
        <v>0</v>
      </c>
      <c r="FE40" s="176">
        <v>0</v>
      </c>
      <c r="FF40" s="176">
        <v>0</v>
      </c>
      <c r="FG40" s="176">
        <f t="shared" si="263"/>
        <v>150.50306441074801</v>
      </c>
      <c r="FH40" s="176">
        <f t="shared" si="263"/>
        <v>143.45408499528912</v>
      </c>
      <c r="FI40" s="176">
        <f t="shared" si="263"/>
        <v>136.64805445300163</v>
      </c>
      <c r="FJ40" s="176">
        <f t="shared" si="263"/>
        <v>130.14002512335867</v>
      </c>
      <c r="FK40" s="176">
        <f t="shared" si="263"/>
        <v>123.98226184014229</v>
      </c>
      <c r="FL40" s="176">
        <f t="shared" si="263"/>
        <v>118.07232167910151</v>
      </c>
      <c r="FM40" s="176">
        <f t="shared" si="263"/>
        <v>112.43853629526242</v>
      </c>
      <c r="FN40" s="176">
        <f t="shared" si="263"/>
        <v>107.06931475754747</v>
      </c>
      <c r="FO40" s="176">
        <f t="shared" si="263"/>
        <v>0</v>
      </c>
      <c r="FP40" s="176">
        <f t="shared" si="263"/>
        <v>0</v>
      </c>
      <c r="FQ40" s="176">
        <f t="shared" si="264"/>
        <v>0</v>
      </c>
      <c r="FR40" s="176">
        <f t="shared" si="264"/>
        <v>0</v>
      </c>
      <c r="FS40" s="176">
        <f t="shared" si="264"/>
        <v>0</v>
      </c>
      <c r="FT40" s="176">
        <f t="shared" si="264"/>
        <v>0</v>
      </c>
      <c r="FU40" s="176">
        <f t="shared" si="264"/>
        <v>0</v>
      </c>
      <c r="FV40" s="176">
        <f t="shared" si="264"/>
        <v>0</v>
      </c>
      <c r="FW40" s="176">
        <f t="shared" si="264"/>
        <v>0</v>
      </c>
      <c r="FX40" s="176">
        <f t="shared" si="264"/>
        <v>0</v>
      </c>
      <c r="FY40" s="176">
        <f t="shared" si="264"/>
        <v>0</v>
      </c>
      <c r="FZ40" s="176">
        <f t="shared" si="264"/>
        <v>0</v>
      </c>
      <c r="GA40" s="176">
        <f t="shared" si="265"/>
        <v>0</v>
      </c>
      <c r="GB40" s="176">
        <f t="shared" si="265"/>
        <v>0</v>
      </c>
      <c r="GC40" s="176">
        <f t="shared" si="265"/>
        <v>0</v>
      </c>
      <c r="GD40" s="176">
        <f t="shared" si="265"/>
        <v>0</v>
      </c>
      <c r="GE40" s="176">
        <f t="shared" si="265"/>
        <v>0</v>
      </c>
      <c r="GF40" s="176">
        <f t="shared" si="265"/>
        <v>0</v>
      </c>
      <c r="GG40" s="176">
        <f t="shared" si="265"/>
        <v>0</v>
      </c>
      <c r="GH40" s="176">
        <f t="shared" si="265"/>
        <v>0</v>
      </c>
      <c r="GI40" s="176">
        <f t="shared" si="265"/>
        <v>0</v>
      </c>
      <c r="GJ40" s="176">
        <f t="shared" si="265"/>
        <v>0</v>
      </c>
      <c r="GK40" s="176">
        <f t="shared" si="265"/>
        <v>0</v>
      </c>
      <c r="GL40" s="176">
        <f t="shared" si="265"/>
        <v>0</v>
      </c>
      <c r="GM40" s="176">
        <f t="shared" si="265"/>
        <v>0</v>
      </c>
      <c r="GN40" s="176">
        <f t="shared" si="265"/>
        <v>0</v>
      </c>
      <c r="GO40" s="176">
        <f t="shared" si="265"/>
        <v>0</v>
      </c>
      <c r="GP40" s="187"/>
      <c r="GQ40" s="176">
        <v>0</v>
      </c>
      <c r="GR40" s="176">
        <v>0</v>
      </c>
      <c r="GS40" s="176">
        <f t="shared" si="266"/>
        <v>111.41740361653781</v>
      </c>
      <c r="GT40" s="176">
        <f t="shared" si="266"/>
        <v>106.19904485625757</v>
      </c>
      <c r="GU40" s="176">
        <f t="shared" si="266"/>
        <v>101.16054112262613</v>
      </c>
      <c r="GV40" s="176">
        <f t="shared" si="266"/>
        <v>96.342647657080747</v>
      </c>
      <c r="GW40" s="176">
        <f t="shared" si="266"/>
        <v>91.784056110872839</v>
      </c>
      <c r="GX40" s="176">
        <f t="shared" si="266"/>
        <v>87.40892799736686</v>
      </c>
      <c r="GY40" s="176">
        <f t="shared" si="266"/>
        <v>83.238237237961158</v>
      </c>
      <c r="GZ40" s="176">
        <f t="shared" si="266"/>
        <v>79.263403067531641</v>
      </c>
      <c r="HA40" s="176">
        <f t="shared" si="266"/>
        <v>0</v>
      </c>
      <c r="HB40" s="176">
        <f t="shared" si="266"/>
        <v>0</v>
      </c>
      <c r="HC40" s="176">
        <f t="shared" si="267"/>
        <v>0</v>
      </c>
      <c r="HD40" s="176">
        <f t="shared" si="267"/>
        <v>0</v>
      </c>
      <c r="HE40" s="176">
        <f t="shared" si="267"/>
        <v>0</v>
      </c>
      <c r="HF40" s="176">
        <f t="shared" si="267"/>
        <v>0</v>
      </c>
      <c r="HG40" s="176">
        <f t="shared" si="267"/>
        <v>0</v>
      </c>
      <c r="HH40" s="176">
        <f t="shared" si="267"/>
        <v>0</v>
      </c>
      <c r="HI40" s="176">
        <f t="shared" si="267"/>
        <v>0</v>
      </c>
      <c r="HJ40" s="176">
        <f t="shared" si="267"/>
        <v>0</v>
      </c>
      <c r="HK40" s="176">
        <f t="shared" si="267"/>
        <v>0</v>
      </c>
      <c r="HL40" s="176">
        <f t="shared" si="267"/>
        <v>0</v>
      </c>
      <c r="HM40" s="176">
        <f t="shared" si="268"/>
        <v>0</v>
      </c>
      <c r="HN40" s="176">
        <f t="shared" si="268"/>
        <v>0</v>
      </c>
      <c r="HO40" s="176">
        <f t="shared" si="268"/>
        <v>0</v>
      </c>
      <c r="HP40" s="176">
        <f t="shared" si="268"/>
        <v>0</v>
      </c>
      <c r="HQ40" s="176">
        <f t="shared" si="268"/>
        <v>0</v>
      </c>
      <c r="HR40" s="176">
        <f t="shared" si="268"/>
        <v>0</v>
      </c>
      <c r="HS40" s="176">
        <f t="shared" si="268"/>
        <v>0</v>
      </c>
      <c r="HT40" s="176">
        <f t="shared" si="268"/>
        <v>0</v>
      </c>
      <c r="HU40" s="176">
        <f t="shared" si="268"/>
        <v>0</v>
      </c>
      <c r="HV40" s="176">
        <f t="shared" si="268"/>
        <v>0</v>
      </c>
      <c r="HW40" s="176">
        <f t="shared" si="268"/>
        <v>0</v>
      </c>
      <c r="HX40" s="176">
        <f t="shared" si="268"/>
        <v>0</v>
      </c>
      <c r="HY40" s="176">
        <f t="shared" si="268"/>
        <v>0</v>
      </c>
      <c r="HZ40" s="176">
        <f t="shared" si="268"/>
        <v>0</v>
      </c>
      <c r="IA40" s="176">
        <f t="shared" si="268"/>
        <v>0</v>
      </c>
      <c r="IB40" s="176"/>
      <c r="IC40" s="176"/>
    </row>
    <row r="41" spans="1:237" s="144" customFormat="1">
      <c r="A41" s="188" t="s">
        <v>169</v>
      </c>
      <c r="B41" s="226">
        <f t="shared" ref="B41:B64" si="269">SUM(O41:AW41)*VLOOKUP($A41,input,12,FALSE)</f>
        <v>2142.6263762550093</v>
      </c>
      <c r="C41" s="329">
        <f t="shared" ref="C41:C64" si="270">SUM(AY41:CG41)*VLOOKUP($A41,input,12,FALSE)</f>
        <v>1608.409815041791</v>
      </c>
      <c r="D41" s="226">
        <f>SUM(B41:C41)</f>
        <v>3751.0361912968001</v>
      </c>
      <c r="E41" s="227">
        <f t="shared" ref="E41:E64" si="271">IF(Years&gt;1,SUM(CI41:DR41)*VLOOKUP($A41,input,26,FALSE),0)</f>
        <v>0</v>
      </c>
      <c r="F41" s="228">
        <f t="shared" ref="F41:F64" si="272">IF(Years&gt;1,SUM(DT41:FC41)*VLOOKUP($A41,input,26,FALSE),0)</f>
        <v>0</v>
      </c>
      <c r="G41" s="227">
        <f t="shared" ref="G41:G64" si="273">IF(Years&gt;2,SUM(FE41:GO41)*VLOOKUP($A41,input,40,FALSE),0)</f>
        <v>0</v>
      </c>
      <c r="H41" s="228">
        <f t="shared" ref="H41:H64" si="274">IF(Years&gt;2,SUM(GQ41:IA41)*VLOOKUP($A41,input,40,FALSE),0)</f>
        <v>0</v>
      </c>
      <c r="I41" s="227">
        <f>B41+E41+G41</f>
        <v>2142.6263762550093</v>
      </c>
      <c r="J41" s="176">
        <f>C41+F41+H41</f>
        <v>1608.409815041791</v>
      </c>
      <c r="K41" s="228">
        <f>SUM(I41:J41)</f>
        <v>3751.0361912968001</v>
      </c>
      <c r="L41" s="227">
        <f t="shared" ref="L41:L64" si="275">(B41*VLOOKUP($A41,input,16,FALSE))+(E41*VLOOKUP($A41,input,30,FALSE))+(G41*VLOOKUP($A41,input,44,FALSE))</f>
        <v>1714.1011010040074</v>
      </c>
      <c r="M41" s="176">
        <f t="shared" ref="M41:M64" si="276">(C41*(VLOOKUP($A41,input,16,FALSE))+(F41*VLOOKUP($A41,input,30,FALSE))+(H41*VLOOKUP($A41,input,44,FALSE)))</f>
        <v>1286.727852033433</v>
      </c>
      <c r="N41" s="228">
        <f>SUM(L41:M41)</f>
        <v>3000.8289530374404</v>
      </c>
      <c r="O41" s="176">
        <f t="shared" ref="O41:X50" si="277">IF(O$1&gt;VLOOKUP($A41,input,7,FALSE),0,IF(VLOOKUP($A41,input,2,FALSE)="R",(VLOOKUP($A41,input,5,FALSE)*VLOOKUP(O$1,CS_RATE,4,FALSE))/((1+Discount_Rate)^(O$1-1)),IF(VLOOKUP($A41,input,2,FALSE)="C",VLOOKUP($A41,input,5,FALSE)*VLOOKUP(O$1,CS_RATE,2,FALSE)/((1+Discount_Rate)^(O$1-1)),0)))</f>
        <v>7.0967806213017006</v>
      </c>
      <c r="P41" s="176">
        <f t="shared" si="277"/>
        <v>6.7598091416521084</v>
      </c>
      <c r="Q41" s="176">
        <f t="shared" si="277"/>
        <v>6.4441108444347428</v>
      </c>
      <c r="R41" s="176">
        <f t="shared" si="277"/>
        <v>6.1422937028954507</v>
      </c>
      <c r="S41" s="176">
        <f t="shared" si="277"/>
        <v>5.8508789373767174</v>
      </c>
      <c r="T41" s="176">
        <f t="shared" si="277"/>
        <v>5.5722237316289167</v>
      </c>
      <c r="U41" s="176">
        <f t="shared" si="277"/>
        <v>5.3085659163797869</v>
      </c>
      <c r="V41" s="176">
        <f t="shared" si="277"/>
        <v>5.0555191785553344</v>
      </c>
      <c r="W41" s="176">
        <f t="shared" si="277"/>
        <v>4.8142965986075019</v>
      </c>
      <c r="X41" s="176">
        <f t="shared" si="277"/>
        <v>4.5844018860125963</v>
      </c>
      <c r="Y41" s="176">
        <f t="shared" ref="Y41:AH50" si="278">IF(Y$1&gt;VLOOKUP($A41,input,7,FALSE),0,IF(VLOOKUP($A41,input,2,FALSE)="R",(VLOOKUP($A41,input,5,FALSE)*VLOOKUP(Y$1,CS_RATE,4,FALSE))/((1+Discount_Rate)^(Y$1-1)),IF(VLOOKUP($A41,input,2,FALSE)="C",VLOOKUP($A41,input,5,FALSE)*VLOOKUP(Y$1,CS_RATE,2,FALSE)/((1+Discount_Rate)^(Y$1-1)),0)))</f>
        <v>4.3658530204856989</v>
      </c>
      <c r="Z41" s="176">
        <f t="shared" si="278"/>
        <v>4.1577228764868641</v>
      </c>
      <c r="AA41" s="176">
        <f t="shared" si="278"/>
        <v>3.959838801846522</v>
      </c>
      <c r="AB41" s="176">
        <f t="shared" si="278"/>
        <v>3.7713728890605238</v>
      </c>
      <c r="AC41" s="176">
        <f t="shared" si="278"/>
        <v>0</v>
      </c>
      <c r="AD41" s="176">
        <f t="shared" si="278"/>
        <v>0</v>
      </c>
      <c r="AE41" s="176">
        <f t="shared" si="278"/>
        <v>0</v>
      </c>
      <c r="AF41" s="176">
        <f t="shared" si="278"/>
        <v>0</v>
      </c>
      <c r="AG41" s="176">
        <f t="shared" si="278"/>
        <v>0</v>
      </c>
      <c r="AH41" s="176">
        <f t="shared" si="278"/>
        <v>0</v>
      </c>
      <c r="AI41" s="176">
        <f t="shared" ref="AI41:AW50" si="279">IF(AI$1&gt;VLOOKUP($A41,input,7,FALSE),0,IF(VLOOKUP($A41,input,2,FALSE)="R",(VLOOKUP($A41,input,5,FALSE)*VLOOKUP(AI$1,CS_RATE,4,FALSE))/((1+Discount_Rate)^(AI$1-1)),IF(VLOOKUP($A41,input,2,FALSE)="C",VLOOKUP($A41,input,5,FALSE)*VLOOKUP(AI$1,CS_RATE,2,FALSE)/((1+Discount_Rate)^(AI$1-1)),0)))</f>
        <v>0</v>
      </c>
      <c r="AJ41" s="176">
        <f t="shared" si="279"/>
        <v>0</v>
      </c>
      <c r="AK41" s="176">
        <f t="shared" si="279"/>
        <v>0</v>
      </c>
      <c r="AL41" s="176">
        <f t="shared" si="279"/>
        <v>0</v>
      </c>
      <c r="AM41" s="176">
        <f t="shared" si="279"/>
        <v>0</v>
      </c>
      <c r="AN41" s="176">
        <f t="shared" si="279"/>
        <v>0</v>
      </c>
      <c r="AO41" s="176">
        <f t="shared" si="279"/>
        <v>0</v>
      </c>
      <c r="AP41" s="176">
        <f t="shared" si="279"/>
        <v>0</v>
      </c>
      <c r="AQ41" s="176">
        <f t="shared" si="279"/>
        <v>0</v>
      </c>
      <c r="AR41" s="176">
        <f t="shared" si="279"/>
        <v>0</v>
      </c>
      <c r="AS41" s="176">
        <f t="shared" si="279"/>
        <v>0</v>
      </c>
      <c r="AT41" s="176">
        <f t="shared" si="279"/>
        <v>0</v>
      </c>
      <c r="AU41" s="176">
        <f t="shared" si="279"/>
        <v>0</v>
      </c>
      <c r="AV41" s="176">
        <f t="shared" si="279"/>
        <v>0</v>
      </c>
      <c r="AW41" s="176">
        <f t="shared" si="279"/>
        <v>0</v>
      </c>
      <c r="AX41" s="187"/>
      <c r="AY41" s="176">
        <f t="shared" ref="AY41:BH50" si="280">IF(AY$1&gt;VLOOKUP($A41,input,7,FALSE),0,IF(VLOOKUP($A41,input,2,FALSE)="R",(VLOOKUP($A41,input,6,FALSE)*VLOOKUP(AY$1,CS_RATE,5,FALSE))/((1+Discount_Rate)^(AY$1-1)),IF(VLOOKUP($A41,input,2,FALSE)="C",VLOOKUP($A41,input,6,FALSE)*VLOOKUP(AY$1,CS_RATE,3,FALSE)/((1+Discount_Rate)^(AY$1-1)),0)))</f>
        <v>5.3273551249989426</v>
      </c>
      <c r="AZ41" s="176">
        <f t="shared" si="280"/>
        <v>5.0744000408722947</v>
      </c>
      <c r="BA41" s="176">
        <f t="shared" si="280"/>
        <v>4.8374141410142428</v>
      </c>
      <c r="BB41" s="176">
        <f t="shared" si="280"/>
        <v>4.6108484372688512</v>
      </c>
      <c r="BC41" s="176">
        <f t="shared" si="280"/>
        <v>4.3920915068479376</v>
      </c>
      <c r="BD41" s="176">
        <f t="shared" si="280"/>
        <v>4.1829128217985039</v>
      </c>
      <c r="BE41" s="176">
        <f t="shared" si="280"/>
        <v>3.9849922591848834</v>
      </c>
      <c r="BF41" s="176">
        <f t="shared" si="280"/>
        <v>3.7950371362144777</v>
      </c>
      <c r="BG41" s="176">
        <f t="shared" si="280"/>
        <v>3.6139580785227046</v>
      </c>
      <c r="BH41" s="176">
        <f t="shared" si="280"/>
        <v>3.4413825346660318</v>
      </c>
      <c r="BI41" s="176">
        <f t="shared" ref="BI41:BR50" si="281">IF(BI$1&gt;VLOOKUP($A41,input,7,FALSE),0,IF(VLOOKUP($A41,input,2,FALSE)="R",(VLOOKUP($A41,input,6,FALSE)*VLOOKUP(BI$1,CS_RATE,5,FALSE))/((1+Discount_Rate)^(BI$1-1)),IF(VLOOKUP($A41,input,2,FALSE)="C",VLOOKUP($A41,input,6,FALSE)*VLOOKUP(BI$1,CS_RATE,3,FALSE)/((1+Discount_Rate)^(BI$1-1)),0)))</f>
        <v>3.2773240015147183</v>
      </c>
      <c r="BJ41" s="176">
        <f t="shared" si="281"/>
        <v>3.1210865118041258</v>
      </c>
      <c r="BK41" s="176">
        <f t="shared" si="281"/>
        <v>2.9725404603696739</v>
      </c>
      <c r="BL41" s="176">
        <f t="shared" si="281"/>
        <v>2.831064360156796</v>
      </c>
      <c r="BM41" s="176">
        <f t="shared" si="281"/>
        <v>0</v>
      </c>
      <c r="BN41" s="176">
        <f t="shared" si="281"/>
        <v>0</v>
      </c>
      <c r="BO41" s="176">
        <f t="shared" si="281"/>
        <v>0</v>
      </c>
      <c r="BP41" s="176">
        <f t="shared" si="281"/>
        <v>0</v>
      </c>
      <c r="BQ41" s="176">
        <f t="shared" si="281"/>
        <v>0</v>
      </c>
      <c r="BR41" s="176">
        <f t="shared" si="281"/>
        <v>0</v>
      </c>
      <c r="BS41" s="176">
        <f t="shared" ref="BS41:CG50" si="282">IF(BS$1&gt;VLOOKUP($A41,input,7,FALSE),0,IF(VLOOKUP($A41,input,2,FALSE)="R",(VLOOKUP($A41,input,6,FALSE)*VLOOKUP(BS$1,CS_RATE,5,FALSE))/((1+Discount_Rate)^(BS$1-1)),IF(VLOOKUP($A41,input,2,FALSE)="C",VLOOKUP($A41,input,6,FALSE)*VLOOKUP(BS$1,CS_RATE,3,FALSE)/((1+Discount_Rate)^(BS$1-1)),0)))</f>
        <v>0</v>
      </c>
      <c r="BT41" s="176">
        <f t="shared" si="282"/>
        <v>0</v>
      </c>
      <c r="BU41" s="176">
        <f t="shared" si="282"/>
        <v>0</v>
      </c>
      <c r="BV41" s="176">
        <f t="shared" si="282"/>
        <v>0</v>
      </c>
      <c r="BW41" s="176">
        <f t="shared" si="282"/>
        <v>0</v>
      </c>
      <c r="BX41" s="176">
        <f t="shared" si="282"/>
        <v>0</v>
      </c>
      <c r="BY41" s="176">
        <f t="shared" si="282"/>
        <v>0</v>
      </c>
      <c r="BZ41" s="176">
        <f t="shared" si="282"/>
        <v>0</v>
      </c>
      <c r="CA41" s="176">
        <f t="shared" si="282"/>
        <v>0</v>
      </c>
      <c r="CB41" s="176">
        <f t="shared" si="282"/>
        <v>0</v>
      </c>
      <c r="CC41" s="176">
        <f t="shared" si="282"/>
        <v>0</v>
      </c>
      <c r="CD41" s="176">
        <f t="shared" si="282"/>
        <v>0</v>
      </c>
      <c r="CE41" s="176">
        <f t="shared" si="282"/>
        <v>0</v>
      </c>
      <c r="CF41" s="176">
        <f t="shared" si="282"/>
        <v>0</v>
      </c>
      <c r="CG41" s="176">
        <f t="shared" si="282"/>
        <v>0</v>
      </c>
      <c r="CI41" s="176">
        <v>0</v>
      </c>
      <c r="CJ41" s="176">
        <f t="shared" ref="CJ41:CS50" si="283">IF(CJ$1-1&gt;VLOOKUP($A41,input,7,FALSE),0,IF(VLOOKUP($A41,input,2,FALSE)="R",(VLOOKUP($A41,input,19,FALSE)*VLOOKUP(CJ$1,CS_RATE,4,FALSE))/((1+Discount_Rate)^(CJ$1-1)),IF(VLOOKUP($A41,input,2,FALSE)="C",VLOOKUP($A41,input,19,FALSE)*VLOOKUP(CJ$1,CS_RATE,2,FALSE)/((1+Discount_Rate)^(CJ$1-1)),0)))</f>
        <v>6.7598091416521084</v>
      </c>
      <c r="CK41" s="176">
        <f t="shared" si="283"/>
        <v>6.4441108444347428</v>
      </c>
      <c r="CL41" s="176">
        <f t="shared" si="283"/>
        <v>6.1422937028954507</v>
      </c>
      <c r="CM41" s="176">
        <f t="shared" si="283"/>
        <v>5.8508789373767174</v>
      </c>
      <c r="CN41" s="176">
        <f t="shared" si="283"/>
        <v>5.5722237316289167</v>
      </c>
      <c r="CO41" s="176">
        <f t="shared" si="283"/>
        <v>5.3085659163797869</v>
      </c>
      <c r="CP41" s="176">
        <f t="shared" si="283"/>
        <v>5.0555191785553344</v>
      </c>
      <c r="CQ41" s="176">
        <f t="shared" si="283"/>
        <v>4.8142965986075019</v>
      </c>
      <c r="CR41" s="176">
        <f t="shared" si="283"/>
        <v>4.5844018860125963</v>
      </c>
      <c r="CS41" s="176">
        <f t="shared" si="283"/>
        <v>4.3658530204856989</v>
      </c>
      <c r="CT41" s="176">
        <f t="shared" ref="CT41:DC50" si="284">IF(CT$1-1&gt;VLOOKUP($A41,input,7,FALSE),0,IF(VLOOKUP($A41,input,2,FALSE)="R",(VLOOKUP($A41,input,19,FALSE)*VLOOKUP(CT$1,CS_RATE,4,FALSE))/((1+Discount_Rate)^(CT$1-1)),IF(VLOOKUP($A41,input,2,FALSE)="C",VLOOKUP($A41,input,19,FALSE)*VLOOKUP(CT$1,CS_RATE,2,FALSE)/((1+Discount_Rate)^(CT$1-1)),0)))</f>
        <v>4.1577228764868641</v>
      </c>
      <c r="CU41" s="176">
        <f t="shared" si="284"/>
        <v>3.959838801846522</v>
      </c>
      <c r="CV41" s="176">
        <f t="shared" si="284"/>
        <v>3.7713728890605238</v>
      </c>
      <c r="CW41" s="176">
        <f t="shared" si="284"/>
        <v>3.5918768869349549</v>
      </c>
      <c r="CX41" s="176">
        <f t="shared" si="284"/>
        <v>0</v>
      </c>
      <c r="CY41" s="176">
        <f t="shared" si="284"/>
        <v>0</v>
      </c>
      <c r="CZ41" s="176">
        <f t="shared" si="284"/>
        <v>0</v>
      </c>
      <c r="DA41" s="176">
        <f t="shared" si="284"/>
        <v>0</v>
      </c>
      <c r="DB41" s="176">
        <f t="shared" si="284"/>
        <v>0</v>
      </c>
      <c r="DC41" s="176">
        <f t="shared" si="284"/>
        <v>0</v>
      </c>
      <c r="DD41" s="176">
        <f t="shared" ref="DD41:DR50" si="285">IF(DD$1-1&gt;VLOOKUP($A41,input,7,FALSE),0,IF(VLOOKUP($A41,input,2,FALSE)="R",(VLOOKUP($A41,input,19,FALSE)*VLOOKUP(DD$1,CS_RATE,4,FALSE))/((1+Discount_Rate)^(DD$1-1)),IF(VLOOKUP($A41,input,2,FALSE)="C",VLOOKUP($A41,input,19,FALSE)*VLOOKUP(DD$1,CS_RATE,2,FALSE)/((1+Discount_Rate)^(DD$1-1)),0)))</f>
        <v>0</v>
      </c>
      <c r="DE41" s="176">
        <f t="shared" si="285"/>
        <v>0</v>
      </c>
      <c r="DF41" s="176">
        <f t="shared" si="285"/>
        <v>0</v>
      </c>
      <c r="DG41" s="176">
        <f t="shared" si="285"/>
        <v>0</v>
      </c>
      <c r="DH41" s="176">
        <f t="shared" si="285"/>
        <v>0</v>
      </c>
      <c r="DI41" s="176">
        <f t="shared" si="285"/>
        <v>0</v>
      </c>
      <c r="DJ41" s="176">
        <f t="shared" si="285"/>
        <v>0</v>
      </c>
      <c r="DK41" s="176">
        <f t="shared" si="285"/>
        <v>0</v>
      </c>
      <c r="DL41" s="176">
        <f t="shared" si="285"/>
        <v>0</v>
      </c>
      <c r="DM41" s="176">
        <f t="shared" si="285"/>
        <v>0</v>
      </c>
      <c r="DN41" s="176">
        <f t="shared" si="285"/>
        <v>0</v>
      </c>
      <c r="DO41" s="176">
        <f t="shared" si="285"/>
        <v>0</v>
      </c>
      <c r="DP41" s="176">
        <f t="shared" si="285"/>
        <v>0</v>
      </c>
      <c r="DQ41" s="176">
        <f t="shared" si="285"/>
        <v>0</v>
      </c>
      <c r="DR41" s="176">
        <f t="shared" si="285"/>
        <v>0</v>
      </c>
      <c r="DS41" s="187"/>
      <c r="DT41" s="176">
        <v>0</v>
      </c>
      <c r="DU41" s="176">
        <f t="shared" ref="DU41:ED50" si="286">IF(DU$1-1&gt;VLOOKUP($A41,input,7,FALSE),0,IF(VLOOKUP($A41,input,2,FALSE)="R",(VLOOKUP($A41,input,20,FALSE)*VLOOKUP(DU$1,CS_RATE,5,FALSE))/((1+Discount_Rate)^(DU$1-1)),IF(VLOOKUP($A41,input,2,FALSE)="C",VLOOKUP($A41,input,20,FALSE)*VLOOKUP(DU$1,CS_RATE,3,FALSE)/((1+Discount_Rate)^(DU$1-1)),0)))</f>
        <v>5.0744000408722947</v>
      </c>
      <c r="DV41" s="176">
        <f t="shared" si="286"/>
        <v>4.8374141410142428</v>
      </c>
      <c r="DW41" s="176">
        <f t="shared" si="286"/>
        <v>4.6108484372688512</v>
      </c>
      <c r="DX41" s="176">
        <f t="shared" si="286"/>
        <v>4.3920915068479376</v>
      </c>
      <c r="DY41" s="176">
        <f t="shared" si="286"/>
        <v>4.1829128217985039</v>
      </c>
      <c r="DZ41" s="176">
        <f t="shared" si="286"/>
        <v>3.9849922591848834</v>
      </c>
      <c r="EA41" s="176">
        <f t="shared" si="286"/>
        <v>3.7950371362144777</v>
      </c>
      <c r="EB41" s="176">
        <f t="shared" si="286"/>
        <v>3.6139580785227046</v>
      </c>
      <c r="EC41" s="176">
        <f t="shared" si="286"/>
        <v>3.4413825346660318</v>
      </c>
      <c r="ED41" s="176">
        <f t="shared" si="286"/>
        <v>3.2773240015147183</v>
      </c>
      <c r="EE41" s="176">
        <f t="shared" ref="EE41:EN50" si="287">IF(EE$1-1&gt;VLOOKUP($A41,input,7,FALSE),0,IF(VLOOKUP($A41,input,2,FALSE)="R",(VLOOKUP($A41,input,20,FALSE)*VLOOKUP(EE$1,CS_RATE,5,FALSE))/((1+Discount_Rate)^(EE$1-1)),IF(VLOOKUP($A41,input,2,FALSE)="C",VLOOKUP($A41,input,20,FALSE)*VLOOKUP(EE$1,CS_RATE,3,FALSE)/((1+Discount_Rate)^(EE$1-1)),0)))</f>
        <v>3.1210865118041258</v>
      </c>
      <c r="EF41" s="176">
        <f t="shared" si="287"/>
        <v>2.9725404603696739</v>
      </c>
      <c r="EG41" s="176">
        <f t="shared" si="287"/>
        <v>2.831064360156796</v>
      </c>
      <c r="EH41" s="176">
        <f t="shared" si="287"/>
        <v>2.6963217215059374</v>
      </c>
      <c r="EI41" s="176">
        <f t="shared" si="287"/>
        <v>0</v>
      </c>
      <c r="EJ41" s="176">
        <f t="shared" si="287"/>
        <v>0</v>
      </c>
      <c r="EK41" s="176">
        <f t="shared" si="287"/>
        <v>0</v>
      </c>
      <c r="EL41" s="176">
        <f t="shared" si="287"/>
        <v>0</v>
      </c>
      <c r="EM41" s="176">
        <f t="shared" si="287"/>
        <v>0</v>
      </c>
      <c r="EN41" s="176">
        <f t="shared" si="287"/>
        <v>0</v>
      </c>
      <c r="EO41" s="176">
        <f t="shared" ref="EO41:FC50" si="288">IF(EO$1-1&gt;VLOOKUP($A41,input,7,FALSE),0,IF(VLOOKUP($A41,input,2,FALSE)="R",(VLOOKUP($A41,input,20,FALSE)*VLOOKUP(EO$1,CS_RATE,5,FALSE))/((1+Discount_Rate)^(EO$1-1)),IF(VLOOKUP($A41,input,2,FALSE)="C",VLOOKUP($A41,input,20,FALSE)*VLOOKUP(EO$1,CS_RATE,3,FALSE)/((1+Discount_Rate)^(EO$1-1)),0)))</f>
        <v>0</v>
      </c>
      <c r="EP41" s="176">
        <f t="shared" si="288"/>
        <v>0</v>
      </c>
      <c r="EQ41" s="176">
        <f t="shared" si="288"/>
        <v>0</v>
      </c>
      <c r="ER41" s="176">
        <f t="shared" si="288"/>
        <v>0</v>
      </c>
      <c r="ES41" s="176">
        <f t="shared" si="288"/>
        <v>0</v>
      </c>
      <c r="ET41" s="176">
        <f t="shared" si="288"/>
        <v>0</v>
      </c>
      <c r="EU41" s="176">
        <f t="shared" si="288"/>
        <v>0</v>
      </c>
      <c r="EV41" s="176">
        <f t="shared" si="288"/>
        <v>0</v>
      </c>
      <c r="EW41" s="176">
        <f t="shared" si="288"/>
        <v>0</v>
      </c>
      <c r="EX41" s="176">
        <f t="shared" si="288"/>
        <v>0</v>
      </c>
      <c r="EY41" s="176">
        <f t="shared" si="288"/>
        <v>0</v>
      </c>
      <c r="EZ41" s="176">
        <f t="shared" si="288"/>
        <v>0</v>
      </c>
      <c r="FA41" s="176">
        <f t="shared" si="288"/>
        <v>0</v>
      </c>
      <c r="FB41" s="176">
        <f t="shared" si="288"/>
        <v>0</v>
      </c>
      <c r="FC41" s="176">
        <f t="shared" si="288"/>
        <v>0</v>
      </c>
      <c r="FE41" s="176">
        <v>0</v>
      </c>
      <c r="FF41" s="176">
        <v>0</v>
      </c>
      <c r="FG41" s="176">
        <f t="shared" ref="FG41:FP50" si="289">IF(FG$1-2&gt;VLOOKUP($A41,input,7,FALSE),0,IF(VLOOKUP($A41,input,2,FALSE)="R",(VLOOKUP($A41,input,33,FALSE)*VLOOKUP(FG$1,CS_RATE,4,FALSE))/((1+Discount_Rate)^(FG$1-1)),IF(VLOOKUP($A41,input,2,FALSE)="C",VLOOKUP($A41,input,33,FALSE)*VLOOKUP(FG$1,CS_RATE,2,FALSE)/((1+Discount_Rate)^(FG$1-1)),0)))</f>
        <v>6.4441108444347428</v>
      </c>
      <c r="FH41" s="176">
        <f t="shared" si="289"/>
        <v>6.1422937028954507</v>
      </c>
      <c r="FI41" s="176">
        <f t="shared" si="289"/>
        <v>5.8508789373767174</v>
      </c>
      <c r="FJ41" s="176">
        <f t="shared" si="289"/>
        <v>5.5722237316289167</v>
      </c>
      <c r="FK41" s="176">
        <f t="shared" si="289"/>
        <v>5.3085659163797869</v>
      </c>
      <c r="FL41" s="176">
        <f t="shared" si="289"/>
        <v>5.0555191785553344</v>
      </c>
      <c r="FM41" s="176">
        <f t="shared" si="289"/>
        <v>4.8142965986075019</v>
      </c>
      <c r="FN41" s="176">
        <f t="shared" si="289"/>
        <v>4.5844018860125963</v>
      </c>
      <c r="FO41" s="176">
        <f t="shared" si="289"/>
        <v>4.3658530204856989</v>
      </c>
      <c r="FP41" s="176">
        <f t="shared" si="289"/>
        <v>4.1577228764868641</v>
      </c>
      <c r="FQ41" s="176">
        <f t="shared" ref="FQ41:FZ50" si="290">IF(FQ$1-2&gt;VLOOKUP($A41,input,7,FALSE),0,IF(VLOOKUP($A41,input,2,FALSE)="R",(VLOOKUP($A41,input,33,FALSE)*VLOOKUP(FQ$1,CS_RATE,4,FALSE))/((1+Discount_Rate)^(FQ$1-1)),IF(VLOOKUP($A41,input,2,FALSE)="C",VLOOKUP($A41,input,33,FALSE)*VLOOKUP(FQ$1,CS_RATE,2,FALSE)/((1+Discount_Rate)^(FQ$1-1)),0)))</f>
        <v>3.959838801846522</v>
      </c>
      <c r="FR41" s="176">
        <f t="shared" si="290"/>
        <v>3.7713728890605238</v>
      </c>
      <c r="FS41" s="176">
        <f t="shared" si="290"/>
        <v>3.5918768869349549</v>
      </c>
      <c r="FT41" s="176">
        <f t="shared" si="290"/>
        <v>3.4209238784954552</v>
      </c>
      <c r="FU41" s="176">
        <f t="shared" si="290"/>
        <v>0</v>
      </c>
      <c r="FV41" s="176">
        <f t="shared" si="290"/>
        <v>0</v>
      </c>
      <c r="FW41" s="176">
        <f t="shared" si="290"/>
        <v>0</v>
      </c>
      <c r="FX41" s="176">
        <f t="shared" si="290"/>
        <v>0</v>
      </c>
      <c r="FY41" s="176">
        <f t="shared" si="290"/>
        <v>0</v>
      </c>
      <c r="FZ41" s="176">
        <f t="shared" si="290"/>
        <v>0</v>
      </c>
      <c r="GA41" s="176">
        <f t="shared" ref="GA41:GO50" si="291">IF(GA$1-2&gt;VLOOKUP($A41,input,7,FALSE),0,IF(VLOOKUP($A41,input,2,FALSE)="R",(VLOOKUP($A41,input,33,FALSE)*VLOOKUP(GA$1,CS_RATE,4,FALSE))/((1+Discount_Rate)^(GA$1-1)),IF(VLOOKUP($A41,input,2,FALSE)="C",VLOOKUP($A41,input,33,FALSE)*VLOOKUP(GA$1,CS_RATE,2,FALSE)/((1+Discount_Rate)^(GA$1-1)),0)))</f>
        <v>0</v>
      </c>
      <c r="GB41" s="176">
        <f t="shared" si="291"/>
        <v>0</v>
      </c>
      <c r="GC41" s="176">
        <f t="shared" si="291"/>
        <v>0</v>
      </c>
      <c r="GD41" s="176">
        <f t="shared" si="291"/>
        <v>0</v>
      </c>
      <c r="GE41" s="176">
        <f t="shared" si="291"/>
        <v>0</v>
      </c>
      <c r="GF41" s="176">
        <f t="shared" si="291"/>
        <v>0</v>
      </c>
      <c r="GG41" s="176">
        <f t="shared" si="291"/>
        <v>0</v>
      </c>
      <c r="GH41" s="176">
        <f t="shared" si="291"/>
        <v>0</v>
      </c>
      <c r="GI41" s="176">
        <f t="shared" si="291"/>
        <v>0</v>
      </c>
      <c r="GJ41" s="176">
        <f t="shared" si="291"/>
        <v>0</v>
      </c>
      <c r="GK41" s="176">
        <f t="shared" si="291"/>
        <v>0</v>
      </c>
      <c r="GL41" s="176">
        <f t="shared" si="291"/>
        <v>0</v>
      </c>
      <c r="GM41" s="176">
        <f t="shared" si="291"/>
        <v>0</v>
      </c>
      <c r="GN41" s="176">
        <f t="shared" si="291"/>
        <v>0</v>
      </c>
      <c r="GO41" s="176">
        <f t="shared" si="291"/>
        <v>0</v>
      </c>
      <c r="GP41" s="187"/>
      <c r="GQ41" s="176">
        <v>0</v>
      </c>
      <c r="GR41" s="176">
        <v>0</v>
      </c>
      <c r="GS41" s="176">
        <f t="shared" ref="GS41:HB50" si="292">IF(GS$1-2&gt;VLOOKUP($A41,input,7,FALSE),0,IF(VLOOKUP($A41,input,2,FALSE)="R",(VLOOKUP($A41,input,34,FALSE)*VLOOKUP(GS$1,CS_RATE,5,FALSE))/((1+Discount_Rate)^(GS$1-1)),IF(VLOOKUP($A41,input,2,FALSE)="C",VLOOKUP($A41,input,34,FALSE)*VLOOKUP(GS$1,CS_RATE,3,FALSE)/((1+Discount_Rate)^(GS$1-1)),0)))</f>
        <v>4.8374141410142428</v>
      </c>
      <c r="GT41" s="176">
        <f t="shared" si="292"/>
        <v>4.6108484372688512</v>
      </c>
      <c r="GU41" s="176">
        <f t="shared" si="292"/>
        <v>4.3920915068479376</v>
      </c>
      <c r="GV41" s="176">
        <f t="shared" si="292"/>
        <v>4.1829128217985039</v>
      </c>
      <c r="GW41" s="176">
        <f t="shared" si="292"/>
        <v>3.9849922591848834</v>
      </c>
      <c r="GX41" s="176">
        <f t="shared" si="292"/>
        <v>3.7950371362144777</v>
      </c>
      <c r="GY41" s="176">
        <f t="shared" si="292"/>
        <v>3.6139580785227046</v>
      </c>
      <c r="GZ41" s="176">
        <f t="shared" si="292"/>
        <v>3.4413825346660318</v>
      </c>
      <c r="HA41" s="176">
        <f t="shared" si="292"/>
        <v>3.2773240015147183</v>
      </c>
      <c r="HB41" s="176">
        <f t="shared" si="292"/>
        <v>3.1210865118041258</v>
      </c>
      <c r="HC41" s="176">
        <f t="shared" ref="HC41:HL50" si="293">IF(HC$1-2&gt;VLOOKUP($A41,input,7,FALSE),0,IF(VLOOKUP($A41,input,2,FALSE)="R",(VLOOKUP($A41,input,34,FALSE)*VLOOKUP(HC$1,CS_RATE,5,FALSE))/((1+Discount_Rate)^(HC$1-1)),IF(VLOOKUP($A41,input,2,FALSE)="C",VLOOKUP($A41,input,34,FALSE)*VLOOKUP(HC$1,CS_RATE,3,FALSE)/((1+Discount_Rate)^(HC$1-1)),0)))</f>
        <v>2.9725404603696739</v>
      </c>
      <c r="HD41" s="176">
        <f t="shared" si="293"/>
        <v>2.831064360156796</v>
      </c>
      <c r="HE41" s="176">
        <f t="shared" si="293"/>
        <v>2.6963217215059374</v>
      </c>
      <c r="HF41" s="176">
        <f t="shared" si="293"/>
        <v>2.5679920697606775</v>
      </c>
      <c r="HG41" s="176">
        <f t="shared" si="293"/>
        <v>0</v>
      </c>
      <c r="HH41" s="176">
        <f t="shared" si="293"/>
        <v>0</v>
      </c>
      <c r="HI41" s="176">
        <f t="shared" si="293"/>
        <v>0</v>
      </c>
      <c r="HJ41" s="176">
        <f t="shared" si="293"/>
        <v>0</v>
      </c>
      <c r="HK41" s="176">
        <f t="shared" si="293"/>
        <v>0</v>
      </c>
      <c r="HL41" s="176">
        <f t="shared" si="293"/>
        <v>0</v>
      </c>
      <c r="HM41" s="176">
        <f t="shared" ref="HM41:IA50" si="294">IF(HM$1-2&gt;VLOOKUP($A41,input,7,FALSE),0,IF(VLOOKUP($A41,input,2,FALSE)="R",(VLOOKUP($A41,input,34,FALSE)*VLOOKUP(HM$1,CS_RATE,5,FALSE))/((1+Discount_Rate)^(HM$1-1)),IF(VLOOKUP($A41,input,2,FALSE)="C",VLOOKUP($A41,input,34,FALSE)*VLOOKUP(HM$1,CS_RATE,3,FALSE)/((1+Discount_Rate)^(HM$1-1)),0)))</f>
        <v>0</v>
      </c>
      <c r="HN41" s="176">
        <f t="shared" si="294"/>
        <v>0</v>
      </c>
      <c r="HO41" s="176">
        <f t="shared" si="294"/>
        <v>0</v>
      </c>
      <c r="HP41" s="176">
        <f t="shared" si="294"/>
        <v>0</v>
      </c>
      <c r="HQ41" s="176">
        <f t="shared" si="294"/>
        <v>0</v>
      </c>
      <c r="HR41" s="176">
        <f t="shared" si="294"/>
        <v>0</v>
      </c>
      <c r="HS41" s="176">
        <f t="shared" si="294"/>
        <v>0</v>
      </c>
      <c r="HT41" s="176">
        <f t="shared" si="294"/>
        <v>0</v>
      </c>
      <c r="HU41" s="176">
        <f t="shared" si="294"/>
        <v>0</v>
      </c>
      <c r="HV41" s="176">
        <f t="shared" si="294"/>
        <v>0</v>
      </c>
      <c r="HW41" s="176">
        <f t="shared" si="294"/>
        <v>0</v>
      </c>
      <c r="HX41" s="176">
        <f t="shared" si="294"/>
        <v>0</v>
      </c>
      <c r="HY41" s="176">
        <f t="shared" si="294"/>
        <v>0</v>
      </c>
      <c r="HZ41" s="176">
        <f t="shared" si="294"/>
        <v>0</v>
      </c>
      <c r="IA41" s="176">
        <f t="shared" si="294"/>
        <v>0</v>
      </c>
      <c r="IB41" s="176"/>
      <c r="IC41" s="176"/>
    </row>
    <row r="42" spans="1:237" s="144" customFormat="1">
      <c r="A42" s="185" t="s">
        <v>162</v>
      </c>
      <c r="B42" s="226">
        <f t="shared" si="269"/>
        <v>399.16488667502381</v>
      </c>
      <c r="C42" s="329">
        <f t="shared" si="270"/>
        <v>571.42601031226877</v>
      </c>
      <c r="D42" s="226">
        <f>SUM(B42:C42)</f>
        <v>970.59089698729258</v>
      </c>
      <c r="E42" s="227">
        <f t="shared" si="271"/>
        <v>0</v>
      </c>
      <c r="F42" s="228">
        <f t="shared" si="272"/>
        <v>0</v>
      </c>
      <c r="G42" s="227">
        <f t="shared" si="273"/>
        <v>0</v>
      </c>
      <c r="H42" s="228">
        <f t="shared" si="274"/>
        <v>0</v>
      </c>
      <c r="I42" s="227">
        <f>B42+E42+G42</f>
        <v>399.16488667502381</v>
      </c>
      <c r="J42" s="176">
        <f>C42+F42+H42</f>
        <v>571.42601031226877</v>
      </c>
      <c r="K42" s="228">
        <f>SUM(I42:J42)</f>
        <v>970.59089698729258</v>
      </c>
      <c r="L42" s="227">
        <f t="shared" si="275"/>
        <v>319.33190934001908</v>
      </c>
      <c r="M42" s="176">
        <f t="shared" si="276"/>
        <v>457.14080824981505</v>
      </c>
      <c r="N42" s="228">
        <f>SUM(L42:M42)</f>
        <v>776.47271758983413</v>
      </c>
      <c r="O42" s="176">
        <f t="shared" si="277"/>
        <v>5.0504437596302836</v>
      </c>
      <c r="P42" s="176">
        <f t="shared" si="277"/>
        <v>4.810637064540769</v>
      </c>
      <c r="Q42" s="176">
        <f t="shared" si="277"/>
        <v>4.5859694891726441</v>
      </c>
      <c r="R42" s="176">
        <f t="shared" si="277"/>
        <v>4.3711804770308298</v>
      </c>
      <c r="S42" s="176">
        <f t="shared" si="277"/>
        <v>4.1637943448513273</v>
      </c>
      <c r="T42" s="176">
        <f t="shared" si="277"/>
        <v>3.9654885890367497</v>
      </c>
      <c r="U42" s="176">
        <f t="shared" si="277"/>
        <v>3.7778557680776488</v>
      </c>
      <c r="V42" s="176">
        <f t="shared" si="277"/>
        <v>3.5977743500182733</v>
      </c>
      <c r="W42" s="176">
        <f t="shared" si="277"/>
        <v>3.4261076269519508</v>
      </c>
      <c r="X42" s="176">
        <f t="shared" si="277"/>
        <v>3.2625024123407127</v>
      </c>
      <c r="Y42" s="176">
        <f t="shared" si="278"/>
        <v>3.1069715014990376</v>
      </c>
      <c r="Z42" s="176">
        <f t="shared" si="278"/>
        <v>2.958855102945765</v>
      </c>
      <c r="AA42" s="176">
        <f t="shared" si="278"/>
        <v>2.8180303482819782</v>
      </c>
      <c r="AB42" s="176">
        <f t="shared" si="278"/>
        <v>0</v>
      </c>
      <c r="AC42" s="176">
        <f t="shared" si="278"/>
        <v>0</v>
      </c>
      <c r="AD42" s="176">
        <f t="shared" si="278"/>
        <v>0</v>
      </c>
      <c r="AE42" s="176">
        <f t="shared" si="278"/>
        <v>0</v>
      </c>
      <c r="AF42" s="176">
        <f t="shared" si="278"/>
        <v>0</v>
      </c>
      <c r="AG42" s="176">
        <f t="shared" si="278"/>
        <v>0</v>
      </c>
      <c r="AH42" s="176">
        <f t="shared" si="278"/>
        <v>0</v>
      </c>
      <c r="AI42" s="176">
        <f t="shared" si="279"/>
        <v>0</v>
      </c>
      <c r="AJ42" s="176">
        <f t="shared" si="279"/>
        <v>0</v>
      </c>
      <c r="AK42" s="176">
        <f t="shared" si="279"/>
        <v>0</v>
      </c>
      <c r="AL42" s="176">
        <f t="shared" si="279"/>
        <v>0</v>
      </c>
      <c r="AM42" s="176">
        <f t="shared" si="279"/>
        <v>0</v>
      </c>
      <c r="AN42" s="176">
        <f t="shared" si="279"/>
        <v>0</v>
      </c>
      <c r="AO42" s="176">
        <f t="shared" si="279"/>
        <v>0</v>
      </c>
      <c r="AP42" s="176">
        <f t="shared" si="279"/>
        <v>0</v>
      </c>
      <c r="AQ42" s="176">
        <f t="shared" si="279"/>
        <v>0</v>
      </c>
      <c r="AR42" s="176">
        <f t="shared" si="279"/>
        <v>0</v>
      </c>
      <c r="AS42" s="176">
        <f t="shared" si="279"/>
        <v>0</v>
      </c>
      <c r="AT42" s="176">
        <f t="shared" si="279"/>
        <v>0</v>
      </c>
      <c r="AU42" s="176">
        <f t="shared" si="279"/>
        <v>0</v>
      </c>
      <c r="AV42" s="176">
        <f t="shared" si="279"/>
        <v>0</v>
      </c>
      <c r="AW42" s="176">
        <f t="shared" si="279"/>
        <v>0</v>
      </c>
      <c r="AX42" s="187"/>
      <c r="AY42" s="176">
        <f t="shared" si="280"/>
        <v>7.229981955355707</v>
      </c>
      <c r="AZ42" s="176">
        <f t="shared" si="280"/>
        <v>6.8866857697552568</v>
      </c>
      <c r="BA42" s="176">
        <f t="shared" si="280"/>
        <v>6.5650620485193292</v>
      </c>
      <c r="BB42" s="176">
        <f t="shared" si="280"/>
        <v>6.2575800220077262</v>
      </c>
      <c r="BC42" s="176">
        <f t="shared" si="280"/>
        <v>5.9606956164364862</v>
      </c>
      <c r="BD42" s="176">
        <f t="shared" si="280"/>
        <v>5.6768102581551121</v>
      </c>
      <c r="BE42" s="176">
        <f t="shared" si="280"/>
        <v>5.4082037803223413</v>
      </c>
      <c r="BF42" s="176">
        <f t="shared" si="280"/>
        <v>5.1504075420053619</v>
      </c>
      <c r="BG42" s="176">
        <f t="shared" si="280"/>
        <v>4.9046573922808117</v>
      </c>
      <c r="BH42" s="176">
        <f t="shared" si="280"/>
        <v>4.6704477256181862</v>
      </c>
      <c r="BI42" s="176">
        <f t="shared" si="281"/>
        <v>4.4477968591985464</v>
      </c>
      <c r="BJ42" s="176">
        <f t="shared" si="281"/>
        <v>4.2357602660198843</v>
      </c>
      <c r="BK42" s="176">
        <f t="shared" si="281"/>
        <v>4.034162053358842</v>
      </c>
      <c r="BL42" s="176">
        <f t="shared" si="281"/>
        <v>0</v>
      </c>
      <c r="BM42" s="176">
        <f t="shared" si="281"/>
        <v>0</v>
      </c>
      <c r="BN42" s="176">
        <f t="shared" si="281"/>
        <v>0</v>
      </c>
      <c r="BO42" s="176">
        <f t="shared" si="281"/>
        <v>0</v>
      </c>
      <c r="BP42" s="176">
        <f t="shared" si="281"/>
        <v>0</v>
      </c>
      <c r="BQ42" s="176">
        <f t="shared" si="281"/>
        <v>0</v>
      </c>
      <c r="BR42" s="176">
        <f t="shared" si="281"/>
        <v>0</v>
      </c>
      <c r="BS42" s="176">
        <f t="shared" si="282"/>
        <v>0</v>
      </c>
      <c r="BT42" s="176">
        <f t="shared" si="282"/>
        <v>0</v>
      </c>
      <c r="BU42" s="176">
        <f t="shared" si="282"/>
        <v>0</v>
      </c>
      <c r="BV42" s="176">
        <f t="shared" si="282"/>
        <v>0</v>
      </c>
      <c r="BW42" s="176">
        <f t="shared" si="282"/>
        <v>0</v>
      </c>
      <c r="BX42" s="176">
        <f t="shared" si="282"/>
        <v>0</v>
      </c>
      <c r="BY42" s="176">
        <f t="shared" si="282"/>
        <v>0</v>
      </c>
      <c r="BZ42" s="176">
        <f t="shared" si="282"/>
        <v>0</v>
      </c>
      <c r="CA42" s="176">
        <f t="shared" si="282"/>
        <v>0</v>
      </c>
      <c r="CB42" s="176">
        <f t="shared" si="282"/>
        <v>0</v>
      </c>
      <c r="CC42" s="176">
        <f t="shared" si="282"/>
        <v>0</v>
      </c>
      <c r="CD42" s="176">
        <f t="shared" si="282"/>
        <v>0</v>
      </c>
      <c r="CE42" s="176">
        <f t="shared" si="282"/>
        <v>0</v>
      </c>
      <c r="CF42" s="176">
        <f t="shared" si="282"/>
        <v>0</v>
      </c>
      <c r="CG42" s="176">
        <f t="shared" si="282"/>
        <v>0</v>
      </c>
      <c r="CI42" s="176">
        <v>0</v>
      </c>
      <c r="CJ42" s="176">
        <f t="shared" si="283"/>
        <v>4.810637064540769</v>
      </c>
      <c r="CK42" s="176">
        <f t="shared" si="283"/>
        <v>4.5859694891726441</v>
      </c>
      <c r="CL42" s="176">
        <f t="shared" si="283"/>
        <v>4.3711804770308298</v>
      </c>
      <c r="CM42" s="176">
        <f t="shared" si="283"/>
        <v>4.1637943448513273</v>
      </c>
      <c r="CN42" s="176">
        <f t="shared" si="283"/>
        <v>3.9654885890367497</v>
      </c>
      <c r="CO42" s="176">
        <f t="shared" si="283"/>
        <v>3.7778557680776488</v>
      </c>
      <c r="CP42" s="176">
        <f t="shared" si="283"/>
        <v>3.5977743500182733</v>
      </c>
      <c r="CQ42" s="176">
        <f t="shared" si="283"/>
        <v>3.4261076269519508</v>
      </c>
      <c r="CR42" s="176">
        <f t="shared" si="283"/>
        <v>3.2625024123407127</v>
      </c>
      <c r="CS42" s="176">
        <f t="shared" si="283"/>
        <v>3.1069715014990376</v>
      </c>
      <c r="CT42" s="176">
        <f t="shared" si="284"/>
        <v>2.958855102945765</v>
      </c>
      <c r="CU42" s="176">
        <f t="shared" si="284"/>
        <v>2.8180303482819782</v>
      </c>
      <c r="CV42" s="176">
        <f t="shared" si="284"/>
        <v>2.6839080548189345</v>
      </c>
      <c r="CW42" s="176">
        <f t="shared" si="284"/>
        <v>0</v>
      </c>
      <c r="CX42" s="176">
        <f t="shared" si="284"/>
        <v>0</v>
      </c>
      <c r="CY42" s="176">
        <f t="shared" si="284"/>
        <v>0</v>
      </c>
      <c r="CZ42" s="176">
        <f t="shared" si="284"/>
        <v>0</v>
      </c>
      <c r="DA42" s="176">
        <f t="shared" si="284"/>
        <v>0</v>
      </c>
      <c r="DB42" s="176">
        <f t="shared" si="284"/>
        <v>0</v>
      </c>
      <c r="DC42" s="176">
        <f t="shared" si="284"/>
        <v>0</v>
      </c>
      <c r="DD42" s="176">
        <f t="shared" si="285"/>
        <v>0</v>
      </c>
      <c r="DE42" s="176">
        <f t="shared" si="285"/>
        <v>0</v>
      </c>
      <c r="DF42" s="176">
        <f t="shared" si="285"/>
        <v>0</v>
      </c>
      <c r="DG42" s="176">
        <f t="shared" si="285"/>
        <v>0</v>
      </c>
      <c r="DH42" s="176">
        <f t="shared" si="285"/>
        <v>0</v>
      </c>
      <c r="DI42" s="176">
        <f t="shared" si="285"/>
        <v>0</v>
      </c>
      <c r="DJ42" s="176">
        <f t="shared" si="285"/>
        <v>0</v>
      </c>
      <c r="DK42" s="176">
        <f t="shared" si="285"/>
        <v>0</v>
      </c>
      <c r="DL42" s="176">
        <f t="shared" si="285"/>
        <v>0</v>
      </c>
      <c r="DM42" s="176">
        <f t="shared" si="285"/>
        <v>0</v>
      </c>
      <c r="DN42" s="176">
        <f t="shared" si="285"/>
        <v>0</v>
      </c>
      <c r="DO42" s="176">
        <f t="shared" si="285"/>
        <v>0</v>
      </c>
      <c r="DP42" s="176">
        <f t="shared" si="285"/>
        <v>0</v>
      </c>
      <c r="DQ42" s="176">
        <f t="shared" si="285"/>
        <v>0</v>
      </c>
      <c r="DR42" s="176">
        <f t="shared" si="285"/>
        <v>0</v>
      </c>
      <c r="DS42" s="187"/>
      <c r="DT42" s="176">
        <v>0</v>
      </c>
      <c r="DU42" s="176">
        <f t="shared" si="286"/>
        <v>6.8866857697552568</v>
      </c>
      <c r="DV42" s="176">
        <f t="shared" si="286"/>
        <v>6.5650620485193292</v>
      </c>
      <c r="DW42" s="176">
        <f t="shared" si="286"/>
        <v>6.2575800220077262</v>
      </c>
      <c r="DX42" s="176">
        <f t="shared" si="286"/>
        <v>5.9606956164364862</v>
      </c>
      <c r="DY42" s="176">
        <f t="shared" si="286"/>
        <v>5.6768102581551121</v>
      </c>
      <c r="DZ42" s="176">
        <f t="shared" si="286"/>
        <v>5.4082037803223413</v>
      </c>
      <c r="EA42" s="176">
        <f t="shared" si="286"/>
        <v>5.1504075420053619</v>
      </c>
      <c r="EB42" s="176">
        <f t="shared" si="286"/>
        <v>4.9046573922808117</v>
      </c>
      <c r="EC42" s="176">
        <f t="shared" si="286"/>
        <v>4.6704477256181862</v>
      </c>
      <c r="ED42" s="176">
        <f t="shared" si="286"/>
        <v>4.4477968591985464</v>
      </c>
      <c r="EE42" s="176">
        <f t="shared" si="287"/>
        <v>4.2357602660198843</v>
      </c>
      <c r="EF42" s="176">
        <f t="shared" si="287"/>
        <v>4.034162053358842</v>
      </c>
      <c r="EG42" s="176">
        <f t="shared" si="287"/>
        <v>3.8421587744985088</v>
      </c>
      <c r="EH42" s="176">
        <f t="shared" si="287"/>
        <v>0</v>
      </c>
      <c r="EI42" s="176">
        <f t="shared" si="287"/>
        <v>0</v>
      </c>
      <c r="EJ42" s="176">
        <f t="shared" si="287"/>
        <v>0</v>
      </c>
      <c r="EK42" s="176">
        <f t="shared" si="287"/>
        <v>0</v>
      </c>
      <c r="EL42" s="176">
        <f t="shared" si="287"/>
        <v>0</v>
      </c>
      <c r="EM42" s="176">
        <f t="shared" si="287"/>
        <v>0</v>
      </c>
      <c r="EN42" s="176">
        <f t="shared" si="287"/>
        <v>0</v>
      </c>
      <c r="EO42" s="176">
        <f t="shared" si="288"/>
        <v>0</v>
      </c>
      <c r="EP42" s="176">
        <f t="shared" si="288"/>
        <v>0</v>
      </c>
      <c r="EQ42" s="176">
        <f t="shared" si="288"/>
        <v>0</v>
      </c>
      <c r="ER42" s="176">
        <f t="shared" si="288"/>
        <v>0</v>
      </c>
      <c r="ES42" s="176">
        <f t="shared" si="288"/>
        <v>0</v>
      </c>
      <c r="ET42" s="176">
        <f t="shared" si="288"/>
        <v>0</v>
      </c>
      <c r="EU42" s="176">
        <f t="shared" si="288"/>
        <v>0</v>
      </c>
      <c r="EV42" s="176">
        <f t="shared" si="288"/>
        <v>0</v>
      </c>
      <c r="EW42" s="176">
        <f t="shared" si="288"/>
        <v>0</v>
      </c>
      <c r="EX42" s="176">
        <f t="shared" si="288"/>
        <v>0</v>
      </c>
      <c r="EY42" s="176">
        <f t="shared" si="288"/>
        <v>0</v>
      </c>
      <c r="EZ42" s="176">
        <f t="shared" si="288"/>
        <v>0</v>
      </c>
      <c r="FA42" s="176">
        <f t="shared" si="288"/>
        <v>0</v>
      </c>
      <c r="FB42" s="176">
        <f t="shared" si="288"/>
        <v>0</v>
      </c>
      <c r="FC42" s="176">
        <f t="shared" si="288"/>
        <v>0</v>
      </c>
      <c r="FE42" s="176">
        <v>0</v>
      </c>
      <c r="FF42" s="176">
        <v>0</v>
      </c>
      <c r="FG42" s="176">
        <f t="shared" si="289"/>
        <v>4.5859694891726441</v>
      </c>
      <c r="FH42" s="176">
        <f t="shared" si="289"/>
        <v>4.3711804770308298</v>
      </c>
      <c r="FI42" s="176">
        <f t="shared" si="289"/>
        <v>4.1637943448513273</v>
      </c>
      <c r="FJ42" s="176">
        <f t="shared" si="289"/>
        <v>3.9654885890367497</v>
      </c>
      <c r="FK42" s="176">
        <f t="shared" si="289"/>
        <v>3.7778557680776488</v>
      </c>
      <c r="FL42" s="176">
        <f t="shared" si="289"/>
        <v>3.5977743500182733</v>
      </c>
      <c r="FM42" s="176">
        <f t="shared" si="289"/>
        <v>3.4261076269519508</v>
      </c>
      <c r="FN42" s="176">
        <f t="shared" si="289"/>
        <v>3.2625024123407127</v>
      </c>
      <c r="FO42" s="176">
        <f t="shared" si="289"/>
        <v>3.1069715014990376</v>
      </c>
      <c r="FP42" s="176">
        <f t="shared" si="289"/>
        <v>2.958855102945765</v>
      </c>
      <c r="FQ42" s="176">
        <f t="shared" si="290"/>
        <v>2.8180303482819782</v>
      </c>
      <c r="FR42" s="176">
        <f t="shared" si="290"/>
        <v>2.6839080548189345</v>
      </c>
      <c r="FS42" s="176">
        <f t="shared" si="290"/>
        <v>2.5561692233419389</v>
      </c>
      <c r="FT42" s="176">
        <f t="shared" si="290"/>
        <v>0</v>
      </c>
      <c r="FU42" s="176">
        <f t="shared" si="290"/>
        <v>0</v>
      </c>
      <c r="FV42" s="176">
        <f t="shared" si="290"/>
        <v>0</v>
      </c>
      <c r="FW42" s="176">
        <f t="shared" si="290"/>
        <v>0</v>
      </c>
      <c r="FX42" s="176">
        <f t="shared" si="290"/>
        <v>0</v>
      </c>
      <c r="FY42" s="176">
        <f t="shared" si="290"/>
        <v>0</v>
      </c>
      <c r="FZ42" s="176">
        <f t="shared" si="290"/>
        <v>0</v>
      </c>
      <c r="GA42" s="176">
        <f t="shared" si="291"/>
        <v>0</v>
      </c>
      <c r="GB42" s="176">
        <f t="shared" si="291"/>
        <v>0</v>
      </c>
      <c r="GC42" s="176">
        <f t="shared" si="291"/>
        <v>0</v>
      </c>
      <c r="GD42" s="176">
        <f t="shared" si="291"/>
        <v>0</v>
      </c>
      <c r="GE42" s="176">
        <f t="shared" si="291"/>
        <v>0</v>
      </c>
      <c r="GF42" s="176">
        <f t="shared" si="291"/>
        <v>0</v>
      </c>
      <c r="GG42" s="176">
        <f t="shared" si="291"/>
        <v>0</v>
      </c>
      <c r="GH42" s="176">
        <f t="shared" si="291"/>
        <v>0</v>
      </c>
      <c r="GI42" s="176">
        <f t="shared" si="291"/>
        <v>0</v>
      </c>
      <c r="GJ42" s="176">
        <f t="shared" si="291"/>
        <v>0</v>
      </c>
      <c r="GK42" s="176">
        <f t="shared" si="291"/>
        <v>0</v>
      </c>
      <c r="GL42" s="176">
        <f t="shared" si="291"/>
        <v>0</v>
      </c>
      <c r="GM42" s="176">
        <f t="shared" si="291"/>
        <v>0</v>
      </c>
      <c r="GN42" s="176">
        <f t="shared" si="291"/>
        <v>0</v>
      </c>
      <c r="GO42" s="176">
        <f t="shared" si="291"/>
        <v>0</v>
      </c>
      <c r="GP42" s="187"/>
      <c r="GQ42" s="176">
        <v>0</v>
      </c>
      <c r="GR42" s="176">
        <v>0</v>
      </c>
      <c r="GS42" s="176">
        <f t="shared" si="292"/>
        <v>6.5650620485193292</v>
      </c>
      <c r="GT42" s="176">
        <f t="shared" si="292"/>
        <v>6.2575800220077262</v>
      </c>
      <c r="GU42" s="176">
        <f t="shared" si="292"/>
        <v>5.9606956164364862</v>
      </c>
      <c r="GV42" s="176">
        <f t="shared" si="292"/>
        <v>5.6768102581551121</v>
      </c>
      <c r="GW42" s="176">
        <f t="shared" si="292"/>
        <v>5.4082037803223413</v>
      </c>
      <c r="GX42" s="176">
        <f t="shared" si="292"/>
        <v>5.1504075420053619</v>
      </c>
      <c r="GY42" s="176">
        <f t="shared" si="292"/>
        <v>4.9046573922808117</v>
      </c>
      <c r="GZ42" s="176">
        <f t="shared" si="292"/>
        <v>4.6704477256181862</v>
      </c>
      <c r="HA42" s="176">
        <f t="shared" si="292"/>
        <v>4.4477968591985464</v>
      </c>
      <c r="HB42" s="176">
        <f t="shared" si="292"/>
        <v>4.2357602660198843</v>
      </c>
      <c r="HC42" s="176">
        <f t="shared" si="293"/>
        <v>4.034162053358842</v>
      </c>
      <c r="HD42" s="176">
        <f t="shared" si="293"/>
        <v>3.8421587744985088</v>
      </c>
      <c r="HE42" s="176">
        <f t="shared" si="293"/>
        <v>3.6592937649009145</v>
      </c>
      <c r="HF42" s="176">
        <f t="shared" si="293"/>
        <v>0</v>
      </c>
      <c r="HG42" s="176">
        <f t="shared" si="293"/>
        <v>0</v>
      </c>
      <c r="HH42" s="176">
        <f t="shared" si="293"/>
        <v>0</v>
      </c>
      <c r="HI42" s="176">
        <f t="shared" si="293"/>
        <v>0</v>
      </c>
      <c r="HJ42" s="176">
        <f t="shared" si="293"/>
        <v>0</v>
      </c>
      <c r="HK42" s="176">
        <f t="shared" si="293"/>
        <v>0</v>
      </c>
      <c r="HL42" s="176">
        <f t="shared" si="293"/>
        <v>0</v>
      </c>
      <c r="HM42" s="176">
        <f t="shared" si="294"/>
        <v>0</v>
      </c>
      <c r="HN42" s="176">
        <f t="shared" si="294"/>
        <v>0</v>
      </c>
      <c r="HO42" s="176">
        <f t="shared" si="294"/>
        <v>0</v>
      </c>
      <c r="HP42" s="176">
        <f t="shared" si="294"/>
        <v>0</v>
      </c>
      <c r="HQ42" s="176">
        <f t="shared" si="294"/>
        <v>0</v>
      </c>
      <c r="HR42" s="176">
        <f t="shared" si="294"/>
        <v>0</v>
      </c>
      <c r="HS42" s="176">
        <f t="shared" si="294"/>
        <v>0</v>
      </c>
      <c r="HT42" s="176">
        <f t="shared" si="294"/>
        <v>0</v>
      </c>
      <c r="HU42" s="176">
        <f t="shared" si="294"/>
        <v>0</v>
      </c>
      <c r="HV42" s="176">
        <f t="shared" si="294"/>
        <v>0</v>
      </c>
      <c r="HW42" s="176">
        <f t="shared" si="294"/>
        <v>0</v>
      </c>
      <c r="HX42" s="176">
        <f t="shared" si="294"/>
        <v>0</v>
      </c>
      <c r="HY42" s="176">
        <f t="shared" si="294"/>
        <v>0</v>
      </c>
      <c r="HZ42" s="176">
        <f t="shared" si="294"/>
        <v>0</v>
      </c>
      <c r="IA42" s="176">
        <f t="shared" si="294"/>
        <v>0</v>
      </c>
      <c r="IB42" s="176"/>
      <c r="IC42" s="176"/>
    </row>
    <row r="43" spans="1:237" s="144" customFormat="1">
      <c r="A43" s="185" t="s">
        <v>163</v>
      </c>
      <c r="B43" s="226">
        <f t="shared" si="269"/>
        <v>115.54773035329637</v>
      </c>
      <c r="C43" s="329">
        <f t="shared" si="270"/>
        <v>165.41279245881461</v>
      </c>
      <c r="D43" s="226">
        <f t="shared" ref="D43" si="295">SUM(B43:C43)</f>
        <v>280.96052281211098</v>
      </c>
      <c r="E43" s="227">
        <f t="shared" si="271"/>
        <v>0</v>
      </c>
      <c r="F43" s="228">
        <f t="shared" si="272"/>
        <v>0</v>
      </c>
      <c r="G43" s="227">
        <f t="shared" si="273"/>
        <v>0</v>
      </c>
      <c r="H43" s="228">
        <f t="shared" si="274"/>
        <v>0</v>
      </c>
      <c r="I43" s="227">
        <f t="shared" ref="I43" si="296">B43+E43+G43</f>
        <v>115.54773035329637</v>
      </c>
      <c r="J43" s="176">
        <f t="shared" ref="J43" si="297">C43+F43+H43</f>
        <v>165.41279245881461</v>
      </c>
      <c r="K43" s="228">
        <f t="shared" ref="K43" si="298">SUM(I43:J43)</f>
        <v>280.96052281211098</v>
      </c>
      <c r="L43" s="227">
        <f t="shared" si="275"/>
        <v>92.43818428263711</v>
      </c>
      <c r="M43" s="176">
        <f t="shared" si="276"/>
        <v>132.3302339670517</v>
      </c>
      <c r="N43" s="228">
        <f t="shared" ref="N43" si="299">SUM(L43:M43)</f>
        <v>224.76841824968881</v>
      </c>
      <c r="O43" s="176">
        <f t="shared" si="277"/>
        <v>11.695764495985919</v>
      </c>
      <c r="P43" s="176">
        <f t="shared" si="277"/>
        <v>11.140422675778623</v>
      </c>
      <c r="Q43" s="176">
        <f t="shared" si="277"/>
        <v>10.620139869662966</v>
      </c>
      <c r="R43" s="176">
        <f t="shared" si="277"/>
        <v>10.122733736281921</v>
      </c>
      <c r="S43" s="176">
        <f t="shared" si="277"/>
        <v>9.6424711143925457</v>
      </c>
      <c r="T43" s="176">
        <f t="shared" si="277"/>
        <v>9.1832367325061579</v>
      </c>
      <c r="U43" s="176">
        <f t="shared" si="277"/>
        <v>8.7487186208113972</v>
      </c>
      <c r="V43" s="176">
        <f t="shared" si="277"/>
        <v>8.3316879684633705</v>
      </c>
      <c r="W43" s="176">
        <f t="shared" si="277"/>
        <v>7.9341439782045171</v>
      </c>
      <c r="X43" s="176">
        <f t="shared" si="277"/>
        <v>7.5552687443679662</v>
      </c>
      <c r="Y43" s="176">
        <f t="shared" si="278"/>
        <v>7.1950918982082985</v>
      </c>
      <c r="Z43" s="176">
        <f t="shared" si="278"/>
        <v>6.852085501558614</v>
      </c>
      <c r="AA43" s="176">
        <f t="shared" si="278"/>
        <v>6.5259650170740553</v>
      </c>
      <c r="AB43" s="176">
        <f t="shared" si="278"/>
        <v>0</v>
      </c>
      <c r="AC43" s="176">
        <f t="shared" si="278"/>
        <v>0</v>
      </c>
      <c r="AD43" s="176">
        <f t="shared" si="278"/>
        <v>0</v>
      </c>
      <c r="AE43" s="176">
        <f t="shared" si="278"/>
        <v>0</v>
      </c>
      <c r="AF43" s="176">
        <f t="shared" si="278"/>
        <v>0</v>
      </c>
      <c r="AG43" s="176">
        <f t="shared" si="278"/>
        <v>0</v>
      </c>
      <c r="AH43" s="176">
        <f t="shared" si="278"/>
        <v>0</v>
      </c>
      <c r="AI43" s="176">
        <f t="shared" si="279"/>
        <v>0</v>
      </c>
      <c r="AJ43" s="176">
        <f t="shared" si="279"/>
        <v>0</v>
      </c>
      <c r="AK43" s="176">
        <f t="shared" si="279"/>
        <v>0</v>
      </c>
      <c r="AL43" s="176">
        <f t="shared" si="279"/>
        <v>0</v>
      </c>
      <c r="AM43" s="176">
        <f t="shared" si="279"/>
        <v>0</v>
      </c>
      <c r="AN43" s="176">
        <f t="shared" si="279"/>
        <v>0</v>
      </c>
      <c r="AO43" s="176">
        <f t="shared" si="279"/>
        <v>0</v>
      </c>
      <c r="AP43" s="176">
        <f t="shared" si="279"/>
        <v>0</v>
      </c>
      <c r="AQ43" s="176">
        <f t="shared" si="279"/>
        <v>0</v>
      </c>
      <c r="AR43" s="176">
        <f t="shared" si="279"/>
        <v>0</v>
      </c>
      <c r="AS43" s="176">
        <f t="shared" si="279"/>
        <v>0</v>
      </c>
      <c r="AT43" s="176">
        <f t="shared" si="279"/>
        <v>0</v>
      </c>
      <c r="AU43" s="176">
        <f t="shared" si="279"/>
        <v>0</v>
      </c>
      <c r="AV43" s="176">
        <f t="shared" si="279"/>
        <v>0</v>
      </c>
      <c r="AW43" s="176">
        <f t="shared" si="279"/>
        <v>0</v>
      </c>
      <c r="AX43" s="187"/>
      <c r="AY43" s="176">
        <f t="shared" si="280"/>
        <v>16.743116107139532</v>
      </c>
      <c r="AZ43" s="176">
        <f t="shared" si="280"/>
        <v>15.948114414170067</v>
      </c>
      <c r="BA43" s="176">
        <f t="shared" si="280"/>
        <v>15.203301586044761</v>
      </c>
      <c r="BB43" s="176">
        <f t="shared" si="280"/>
        <v>14.491237945702103</v>
      </c>
      <c r="BC43" s="176">
        <f t="shared" si="280"/>
        <v>13.803716164379232</v>
      </c>
      <c r="BD43" s="176">
        <f t="shared" si="280"/>
        <v>13.146297439938156</v>
      </c>
      <c r="BE43" s="176">
        <f t="shared" si="280"/>
        <v>12.524261386009634</v>
      </c>
      <c r="BF43" s="176">
        <f t="shared" si="280"/>
        <v>11.927259570959784</v>
      </c>
      <c r="BG43" s="176">
        <f t="shared" si="280"/>
        <v>11.358153961071354</v>
      </c>
      <c r="BH43" s="176">
        <f t="shared" si="280"/>
        <v>10.815773680378957</v>
      </c>
      <c r="BI43" s="176">
        <f t="shared" si="281"/>
        <v>10.300161147617686</v>
      </c>
      <c r="BJ43" s="176">
        <f t="shared" si="281"/>
        <v>9.8091290370986783</v>
      </c>
      <c r="BK43" s="176">
        <f t="shared" si="281"/>
        <v>9.3422700183046867</v>
      </c>
      <c r="BL43" s="176">
        <f t="shared" si="281"/>
        <v>0</v>
      </c>
      <c r="BM43" s="176">
        <f t="shared" si="281"/>
        <v>0</v>
      </c>
      <c r="BN43" s="176">
        <f t="shared" si="281"/>
        <v>0</v>
      </c>
      <c r="BO43" s="176">
        <f t="shared" si="281"/>
        <v>0</v>
      </c>
      <c r="BP43" s="176">
        <f t="shared" si="281"/>
        <v>0</v>
      </c>
      <c r="BQ43" s="176">
        <f t="shared" si="281"/>
        <v>0</v>
      </c>
      <c r="BR43" s="176">
        <f t="shared" si="281"/>
        <v>0</v>
      </c>
      <c r="BS43" s="176">
        <f t="shared" si="282"/>
        <v>0</v>
      </c>
      <c r="BT43" s="176">
        <f t="shared" si="282"/>
        <v>0</v>
      </c>
      <c r="BU43" s="176">
        <f t="shared" si="282"/>
        <v>0</v>
      </c>
      <c r="BV43" s="176">
        <f t="shared" si="282"/>
        <v>0</v>
      </c>
      <c r="BW43" s="176">
        <f t="shared" si="282"/>
        <v>0</v>
      </c>
      <c r="BX43" s="176">
        <f t="shared" si="282"/>
        <v>0</v>
      </c>
      <c r="BY43" s="176">
        <f t="shared" si="282"/>
        <v>0</v>
      </c>
      <c r="BZ43" s="176">
        <f t="shared" si="282"/>
        <v>0</v>
      </c>
      <c r="CA43" s="176">
        <f t="shared" si="282"/>
        <v>0</v>
      </c>
      <c r="CB43" s="176">
        <f t="shared" si="282"/>
        <v>0</v>
      </c>
      <c r="CC43" s="176">
        <f t="shared" si="282"/>
        <v>0</v>
      </c>
      <c r="CD43" s="176">
        <f t="shared" si="282"/>
        <v>0</v>
      </c>
      <c r="CE43" s="176">
        <f t="shared" si="282"/>
        <v>0</v>
      </c>
      <c r="CF43" s="176">
        <f t="shared" si="282"/>
        <v>0</v>
      </c>
      <c r="CG43" s="176">
        <f t="shared" si="282"/>
        <v>0</v>
      </c>
      <c r="CI43" s="176">
        <v>1</v>
      </c>
      <c r="CJ43" s="176">
        <f t="shared" si="283"/>
        <v>11.140422675778623</v>
      </c>
      <c r="CK43" s="176">
        <f t="shared" si="283"/>
        <v>10.620139869662966</v>
      </c>
      <c r="CL43" s="176">
        <f t="shared" si="283"/>
        <v>10.122733736281921</v>
      </c>
      <c r="CM43" s="176">
        <f t="shared" si="283"/>
        <v>9.6424711143925457</v>
      </c>
      <c r="CN43" s="176">
        <f t="shared" si="283"/>
        <v>9.1832367325061579</v>
      </c>
      <c r="CO43" s="176">
        <f t="shared" si="283"/>
        <v>8.7487186208113972</v>
      </c>
      <c r="CP43" s="176">
        <f t="shared" si="283"/>
        <v>8.3316879684633705</v>
      </c>
      <c r="CQ43" s="176">
        <f t="shared" si="283"/>
        <v>7.9341439782045171</v>
      </c>
      <c r="CR43" s="176">
        <f t="shared" si="283"/>
        <v>7.5552687443679662</v>
      </c>
      <c r="CS43" s="176">
        <f t="shared" si="283"/>
        <v>7.1950918982082985</v>
      </c>
      <c r="CT43" s="176">
        <f t="shared" si="284"/>
        <v>6.852085501558614</v>
      </c>
      <c r="CU43" s="176">
        <f t="shared" si="284"/>
        <v>6.5259650170740553</v>
      </c>
      <c r="CV43" s="176">
        <f t="shared" si="284"/>
        <v>6.2153660216859539</v>
      </c>
      <c r="CW43" s="176">
        <f t="shared" si="284"/>
        <v>0</v>
      </c>
      <c r="CX43" s="176">
        <f t="shared" si="284"/>
        <v>0</v>
      </c>
      <c r="CY43" s="176">
        <f t="shared" si="284"/>
        <v>0</v>
      </c>
      <c r="CZ43" s="176">
        <f t="shared" si="284"/>
        <v>0</v>
      </c>
      <c r="DA43" s="176">
        <f t="shared" si="284"/>
        <v>0</v>
      </c>
      <c r="DB43" s="176">
        <f t="shared" si="284"/>
        <v>0</v>
      </c>
      <c r="DC43" s="176">
        <f t="shared" si="284"/>
        <v>0</v>
      </c>
      <c r="DD43" s="176">
        <f t="shared" si="285"/>
        <v>0</v>
      </c>
      <c r="DE43" s="176">
        <f t="shared" si="285"/>
        <v>0</v>
      </c>
      <c r="DF43" s="176">
        <f t="shared" si="285"/>
        <v>0</v>
      </c>
      <c r="DG43" s="176">
        <f t="shared" si="285"/>
        <v>0</v>
      </c>
      <c r="DH43" s="176">
        <f t="shared" si="285"/>
        <v>0</v>
      </c>
      <c r="DI43" s="176">
        <f t="shared" si="285"/>
        <v>0</v>
      </c>
      <c r="DJ43" s="176">
        <f t="shared" si="285"/>
        <v>0</v>
      </c>
      <c r="DK43" s="176">
        <f t="shared" si="285"/>
        <v>0</v>
      </c>
      <c r="DL43" s="176">
        <f t="shared" si="285"/>
        <v>0</v>
      </c>
      <c r="DM43" s="176">
        <f t="shared" si="285"/>
        <v>0</v>
      </c>
      <c r="DN43" s="176">
        <f t="shared" si="285"/>
        <v>0</v>
      </c>
      <c r="DO43" s="176">
        <f t="shared" si="285"/>
        <v>0</v>
      </c>
      <c r="DP43" s="176">
        <f t="shared" si="285"/>
        <v>0</v>
      </c>
      <c r="DQ43" s="176">
        <f t="shared" si="285"/>
        <v>0</v>
      </c>
      <c r="DR43" s="176">
        <f t="shared" si="285"/>
        <v>0</v>
      </c>
      <c r="DS43" s="187"/>
      <c r="DT43" s="176">
        <v>1</v>
      </c>
      <c r="DU43" s="176">
        <f t="shared" si="286"/>
        <v>15.948114414170067</v>
      </c>
      <c r="DV43" s="176">
        <f t="shared" si="286"/>
        <v>15.203301586044761</v>
      </c>
      <c r="DW43" s="176">
        <f t="shared" si="286"/>
        <v>14.491237945702103</v>
      </c>
      <c r="DX43" s="176">
        <f t="shared" si="286"/>
        <v>13.803716164379232</v>
      </c>
      <c r="DY43" s="176">
        <f t="shared" si="286"/>
        <v>13.146297439938156</v>
      </c>
      <c r="DZ43" s="176">
        <f t="shared" si="286"/>
        <v>12.524261386009634</v>
      </c>
      <c r="EA43" s="176">
        <f t="shared" si="286"/>
        <v>11.927259570959784</v>
      </c>
      <c r="EB43" s="176">
        <f t="shared" si="286"/>
        <v>11.358153961071354</v>
      </c>
      <c r="EC43" s="176">
        <f t="shared" si="286"/>
        <v>10.815773680378957</v>
      </c>
      <c r="ED43" s="176">
        <f t="shared" si="286"/>
        <v>10.300161147617686</v>
      </c>
      <c r="EE43" s="176">
        <f t="shared" si="287"/>
        <v>9.8091290370986783</v>
      </c>
      <c r="EF43" s="176">
        <f t="shared" si="287"/>
        <v>9.3422700183046867</v>
      </c>
      <c r="EG43" s="176">
        <f t="shared" si="287"/>
        <v>8.8976308462070719</v>
      </c>
      <c r="EH43" s="176">
        <f t="shared" si="287"/>
        <v>0</v>
      </c>
      <c r="EI43" s="176">
        <f t="shared" si="287"/>
        <v>0</v>
      </c>
      <c r="EJ43" s="176">
        <f t="shared" si="287"/>
        <v>0</v>
      </c>
      <c r="EK43" s="176">
        <f t="shared" si="287"/>
        <v>0</v>
      </c>
      <c r="EL43" s="176">
        <f t="shared" si="287"/>
        <v>0</v>
      </c>
      <c r="EM43" s="176">
        <f t="shared" si="287"/>
        <v>0</v>
      </c>
      <c r="EN43" s="176">
        <f t="shared" si="287"/>
        <v>0</v>
      </c>
      <c r="EO43" s="176">
        <f t="shared" si="288"/>
        <v>0</v>
      </c>
      <c r="EP43" s="176">
        <f t="shared" si="288"/>
        <v>0</v>
      </c>
      <c r="EQ43" s="176">
        <f t="shared" si="288"/>
        <v>0</v>
      </c>
      <c r="ER43" s="176">
        <f t="shared" si="288"/>
        <v>0</v>
      </c>
      <c r="ES43" s="176">
        <f t="shared" si="288"/>
        <v>0</v>
      </c>
      <c r="ET43" s="176">
        <f t="shared" si="288"/>
        <v>0</v>
      </c>
      <c r="EU43" s="176">
        <f t="shared" si="288"/>
        <v>0</v>
      </c>
      <c r="EV43" s="176">
        <f t="shared" si="288"/>
        <v>0</v>
      </c>
      <c r="EW43" s="176">
        <f t="shared" si="288"/>
        <v>0</v>
      </c>
      <c r="EX43" s="176">
        <f t="shared" si="288"/>
        <v>0</v>
      </c>
      <c r="EY43" s="176">
        <f t="shared" si="288"/>
        <v>0</v>
      </c>
      <c r="EZ43" s="176">
        <f t="shared" si="288"/>
        <v>0</v>
      </c>
      <c r="FA43" s="176">
        <f t="shared" si="288"/>
        <v>0</v>
      </c>
      <c r="FB43" s="176">
        <f t="shared" si="288"/>
        <v>0</v>
      </c>
      <c r="FC43" s="176">
        <f t="shared" si="288"/>
        <v>0</v>
      </c>
      <c r="FE43" s="176">
        <v>1</v>
      </c>
      <c r="FF43" s="176">
        <v>1</v>
      </c>
      <c r="FG43" s="176">
        <f t="shared" si="289"/>
        <v>10.620139869662966</v>
      </c>
      <c r="FH43" s="176">
        <f t="shared" si="289"/>
        <v>10.122733736281921</v>
      </c>
      <c r="FI43" s="176">
        <f t="shared" si="289"/>
        <v>9.6424711143925457</v>
      </c>
      <c r="FJ43" s="176">
        <f t="shared" si="289"/>
        <v>9.1832367325061579</v>
      </c>
      <c r="FK43" s="176">
        <f t="shared" si="289"/>
        <v>8.7487186208113972</v>
      </c>
      <c r="FL43" s="176">
        <f t="shared" si="289"/>
        <v>8.3316879684633705</v>
      </c>
      <c r="FM43" s="176">
        <f t="shared" si="289"/>
        <v>7.9341439782045171</v>
      </c>
      <c r="FN43" s="176">
        <f t="shared" si="289"/>
        <v>7.5552687443679662</v>
      </c>
      <c r="FO43" s="176">
        <f t="shared" si="289"/>
        <v>7.1950918982082985</v>
      </c>
      <c r="FP43" s="176">
        <f t="shared" si="289"/>
        <v>6.852085501558614</v>
      </c>
      <c r="FQ43" s="176">
        <f t="shared" si="290"/>
        <v>6.5259650170740553</v>
      </c>
      <c r="FR43" s="176">
        <f t="shared" si="290"/>
        <v>6.2153660216859539</v>
      </c>
      <c r="FS43" s="176">
        <f t="shared" si="290"/>
        <v>5.9195497803708061</v>
      </c>
      <c r="FT43" s="176">
        <f t="shared" si="290"/>
        <v>0</v>
      </c>
      <c r="FU43" s="176">
        <f t="shared" si="290"/>
        <v>0</v>
      </c>
      <c r="FV43" s="176">
        <f t="shared" si="290"/>
        <v>0</v>
      </c>
      <c r="FW43" s="176">
        <f t="shared" si="290"/>
        <v>0</v>
      </c>
      <c r="FX43" s="176">
        <f t="shared" si="290"/>
        <v>0</v>
      </c>
      <c r="FY43" s="176">
        <f t="shared" si="290"/>
        <v>0</v>
      </c>
      <c r="FZ43" s="176">
        <f t="shared" si="290"/>
        <v>0</v>
      </c>
      <c r="GA43" s="176">
        <f t="shared" si="291"/>
        <v>0</v>
      </c>
      <c r="GB43" s="176">
        <f t="shared" si="291"/>
        <v>0</v>
      </c>
      <c r="GC43" s="176">
        <f t="shared" si="291"/>
        <v>0</v>
      </c>
      <c r="GD43" s="176">
        <f t="shared" si="291"/>
        <v>0</v>
      </c>
      <c r="GE43" s="176">
        <f t="shared" si="291"/>
        <v>0</v>
      </c>
      <c r="GF43" s="176">
        <f t="shared" si="291"/>
        <v>0</v>
      </c>
      <c r="GG43" s="176">
        <f t="shared" si="291"/>
        <v>0</v>
      </c>
      <c r="GH43" s="176">
        <f t="shared" si="291"/>
        <v>0</v>
      </c>
      <c r="GI43" s="176">
        <f t="shared" si="291"/>
        <v>0</v>
      </c>
      <c r="GJ43" s="176">
        <f t="shared" si="291"/>
        <v>0</v>
      </c>
      <c r="GK43" s="176">
        <f t="shared" si="291"/>
        <v>0</v>
      </c>
      <c r="GL43" s="176">
        <f t="shared" si="291"/>
        <v>0</v>
      </c>
      <c r="GM43" s="176">
        <f t="shared" si="291"/>
        <v>0</v>
      </c>
      <c r="GN43" s="176">
        <f t="shared" si="291"/>
        <v>0</v>
      </c>
      <c r="GO43" s="176">
        <f t="shared" si="291"/>
        <v>0</v>
      </c>
      <c r="GP43" s="187"/>
      <c r="GQ43" s="176">
        <v>1</v>
      </c>
      <c r="GR43" s="176">
        <v>1</v>
      </c>
      <c r="GS43" s="176">
        <f t="shared" si="292"/>
        <v>15.203301586044761</v>
      </c>
      <c r="GT43" s="176">
        <f t="shared" si="292"/>
        <v>14.491237945702103</v>
      </c>
      <c r="GU43" s="176">
        <f t="shared" si="292"/>
        <v>13.803716164379232</v>
      </c>
      <c r="GV43" s="176">
        <f t="shared" si="292"/>
        <v>13.146297439938156</v>
      </c>
      <c r="GW43" s="176">
        <f t="shared" si="292"/>
        <v>12.524261386009634</v>
      </c>
      <c r="GX43" s="176">
        <f t="shared" si="292"/>
        <v>11.927259570959784</v>
      </c>
      <c r="GY43" s="176">
        <f t="shared" si="292"/>
        <v>11.358153961071354</v>
      </c>
      <c r="GZ43" s="176">
        <f t="shared" si="292"/>
        <v>10.815773680378957</v>
      </c>
      <c r="HA43" s="176">
        <f t="shared" si="292"/>
        <v>10.300161147617686</v>
      </c>
      <c r="HB43" s="176">
        <f t="shared" si="292"/>
        <v>9.8091290370986783</v>
      </c>
      <c r="HC43" s="176">
        <f t="shared" si="293"/>
        <v>9.3422700183046867</v>
      </c>
      <c r="HD43" s="176">
        <f t="shared" si="293"/>
        <v>8.8976308462070719</v>
      </c>
      <c r="HE43" s="176">
        <f t="shared" si="293"/>
        <v>8.4741539818758014</v>
      </c>
      <c r="HF43" s="176">
        <f t="shared" si="293"/>
        <v>0</v>
      </c>
      <c r="HG43" s="176">
        <f t="shared" si="293"/>
        <v>0</v>
      </c>
      <c r="HH43" s="176">
        <f t="shared" si="293"/>
        <v>0</v>
      </c>
      <c r="HI43" s="176">
        <f t="shared" si="293"/>
        <v>0</v>
      </c>
      <c r="HJ43" s="176">
        <f t="shared" si="293"/>
        <v>0</v>
      </c>
      <c r="HK43" s="176">
        <f t="shared" si="293"/>
        <v>0</v>
      </c>
      <c r="HL43" s="176">
        <f t="shared" si="293"/>
        <v>0</v>
      </c>
      <c r="HM43" s="176">
        <f t="shared" si="294"/>
        <v>0</v>
      </c>
      <c r="HN43" s="176">
        <f t="shared" si="294"/>
        <v>0</v>
      </c>
      <c r="HO43" s="176">
        <f t="shared" si="294"/>
        <v>0</v>
      </c>
      <c r="HP43" s="176">
        <f t="shared" si="294"/>
        <v>0</v>
      </c>
      <c r="HQ43" s="176">
        <f t="shared" si="294"/>
        <v>0</v>
      </c>
      <c r="HR43" s="176">
        <f t="shared" si="294"/>
        <v>0</v>
      </c>
      <c r="HS43" s="176">
        <f t="shared" si="294"/>
        <v>0</v>
      </c>
      <c r="HT43" s="176">
        <f t="shared" si="294"/>
        <v>0</v>
      </c>
      <c r="HU43" s="176">
        <f t="shared" si="294"/>
        <v>0</v>
      </c>
      <c r="HV43" s="176">
        <f t="shared" si="294"/>
        <v>0</v>
      </c>
      <c r="HW43" s="176">
        <f t="shared" si="294"/>
        <v>0</v>
      </c>
      <c r="HX43" s="176">
        <f t="shared" si="294"/>
        <v>0</v>
      </c>
      <c r="HY43" s="176">
        <f t="shared" si="294"/>
        <v>0</v>
      </c>
      <c r="HZ43" s="176">
        <f t="shared" si="294"/>
        <v>0</v>
      </c>
      <c r="IA43" s="176">
        <f t="shared" si="294"/>
        <v>0</v>
      </c>
      <c r="IB43" s="176"/>
      <c r="IC43" s="176"/>
    </row>
    <row r="44" spans="1:237" s="144" customFormat="1">
      <c r="A44" s="185" t="s">
        <v>164</v>
      </c>
      <c r="B44" s="226">
        <f t="shared" si="269"/>
        <v>0</v>
      </c>
      <c r="C44" s="329">
        <f t="shared" si="270"/>
        <v>0</v>
      </c>
      <c r="D44" s="226">
        <f t="shared" ref="D44:D45" si="300">SUM(B44:C44)</f>
        <v>0</v>
      </c>
      <c r="E44" s="227">
        <f t="shared" si="271"/>
        <v>0</v>
      </c>
      <c r="F44" s="228">
        <f t="shared" si="272"/>
        <v>0</v>
      </c>
      <c r="G44" s="227">
        <f t="shared" si="273"/>
        <v>0</v>
      </c>
      <c r="H44" s="228">
        <f t="shared" si="274"/>
        <v>0</v>
      </c>
      <c r="I44" s="227">
        <f t="shared" ref="I44:I45" si="301">B44+E44+G44</f>
        <v>0</v>
      </c>
      <c r="J44" s="176">
        <f t="shared" ref="J44:J45" si="302">C44+F44+H44</f>
        <v>0</v>
      </c>
      <c r="K44" s="228">
        <f t="shared" ref="K44:K45" si="303">SUM(I44:J44)</f>
        <v>0</v>
      </c>
      <c r="L44" s="227">
        <f t="shared" si="275"/>
        <v>0</v>
      </c>
      <c r="M44" s="176">
        <f t="shared" si="276"/>
        <v>0</v>
      </c>
      <c r="N44" s="228">
        <f t="shared" ref="N44:N45" si="304">SUM(L44:M44)</f>
        <v>0</v>
      </c>
      <c r="O44" s="176">
        <f t="shared" si="277"/>
        <v>27.171978121987486</v>
      </c>
      <c r="P44" s="176">
        <f t="shared" si="277"/>
        <v>25.881790054839225</v>
      </c>
      <c r="Q44" s="176">
        <f t="shared" si="277"/>
        <v>24.673052222449314</v>
      </c>
      <c r="R44" s="176">
        <f t="shared" si="277"/>
        <v>23.517462215604461</v>
      </c>
      <c r="S44" s="176">
        <f t="shared" si="277"/>
        <v>22.401700568790762</v>
      </c>
      <c r="T44" s="176">
        <f t="shared" si="277"/>
        <v>21.334792408852685</v>
      </c>
      <c r="U44" s="176">
        <f t="shared" si="277"/>
        <v>20.325305886733545</v>
      </c>
      <c r="V44" s="176">
        <f t="shared" si="277"/>
        <v>19.356446795419949</v>
      </c>
      <c r="W44" s="176">
        <f t="shared" si="277"/>
        <v>18.432859747343826</v>
      </c>
      <c r="X44" s="176">
        <f t="shared" si="277"/>
        <v>17.552644557622546</v>
      </c>
      <c r="Y44" s="176">
        <f t="shared" si="278"/>
        <v>16.715870066544529</v>
      </c>
      <c r="Z44" s="176">
        <f t="shared" si="278"/>
        <v>15.918986518772536</v>
      </c>
      <c r="AA44" s="176">
        <f t="shared" si="278"/>
        <v>15.161332867949822</v>
      </c>
      <c r="AB44" s="176">
        <f t="shared" si="278"/>
        <v>0</v>
      </c>
      <c r="AC44" s="176">
        <f t="shared" si="278"/>
        <v>0</v>
      </c>
      <c r="AD44" s="176">
        <f t="shared" si="278"/>
        <v>0</v>
      </c>
      <c r="AE44" s="176">
        <f t="shared" si="278"/>
        <v>0</v>
      </c>
      <c r="AF44" s="176">
        <f t="shared" si="278"/>
        <v>0</v>
      </c>
      <c r="AG44" s="176">
        <f t="shared" si="278"/>
        <v>0</v>
      </c>
      <c r="AH44" s="176">
        <f t="shared" si="278"/>
        <v>0</v>
      </c>
      <c r="AI44" s="176">
        <f t="shared" si="279"/>
        <v>0</v>
      </c>
      <c r="AJ44" s="176">
        <f t="shared" si="279"/>
        <v>0</v>
      </c>
      <c r="AK44" s="176">
        <f t="shared" si="279"/>
        <v>0</v>
      </c>
      <c r="AL44" s="176">
        <f t="shared" si="279"/>
        <v>0</v>
      </c>
      <c r="AM44" s="176">
        <f t="shared" si="279"/>
        <v>0</v>
      </c>
      <c r="AN44" s="176">
        <f t="shared" si="279"/>
        <v>0</v>
      </c>
      <c r="AO44" s="176">
        <f t="shared" si="279"/>
        <v>0</v>
      </c>
      <c r="AP44" s="176">
        <f t="shared" si="279"/>
        <v>0</v>
      </c>
      <c r="AQ44" s="176">
        <f t="shared" si="279"/>
        <v>0</v>
      </c>
      <c r="AR44" s="176">
        <f t="shared" si="279"/>
        <v>0</v>
      </c>
      <c r="AS44" s="176">
        <f t="shared" si="279"/>
        <v>0</v>
      </c>
      <c r="AT44" s="176">
        <f t="shared" si="279"/>
        <v>0</v>
      </c>
      <c r="AU44" s="176">
        <f t="shared" si="279"/>
        <v>0</v>
      </c>
      <c r="AV44" s="176">
        <f t="shared" si="279"/>
        <v>0</v>
      </c>
      <c r="AW44" s="176">
        <f t="shared" si="279"/>
        <v>0</v>
      </c>
      <c r="AX44" s="187"/>
      <c r="AY44" s="176">
        <f t="shared" si="280"/>
        <v>38.898148531738308</v>
      </c>
      <c r="AZ44" s="176">
        <f t="shared" si="280"/>
        <v>37.051174901607233</v>
      </c>
      <c r="BA44" s="176">
        <f t="shared" si="280"/>
        <v>35.320801664548434</v>
      </c>
      <c r="BB44" s="176">
        <f t="shared" si="280"/>
        <v>33.666512399105898</v>
      </c>
      <c r="BC44" s="176">
        <f t="shared" si="280"/>
        <v>32.069239573810336</v>
      </c>
      <c r="BD44" s="176">
        <f t="shared" si="280"/>
        <v>30.541903143290664</v>
      </c>
      <c r="BE44" s="176">
        <f t="shared" si="280"/>
        <v>29.096768876588033</v>
      </c>
      <c r="BF44" s="176">
        <f t="shared" si="280"/>
        <v>27.709794962835865</v>
      </c>
      <c r="BG44" s="176">
        <f t="shared" si="280"/>
        <v>26.387630414610218</v>
      </c>
      <c r="BH44" s="176">
        <f t="shared" si="280"/>
        <v>25.127555015021819</v>
      </c>
      <c r="BI44" s="176">
        <f t="shared" si="281"/>
        <v>23.929667312647148</v>
      </c>
      <c r="BJ44" s="176">
        <f t="shared" si="281"/>
        <v>22.788885641744407</v>
      </c>
      <c r="BK44" s="176">
        <f t="shared" si="281"/>
        <v>21.704263678889678</v>
      </c>
      <c r="BL44" s="176">
        <f t="shared" si="281"/>
        <v>0</v>
      </c>
      <c r="BM44" s="176">
        <f t="shared" si="281"/>
        <v>0</v>
      </c>
      <c r="BN44" s="176">
        <f t="shared" si="281"/>
        <v>0</v>
      </c>
      <c r="BO44" s="176">
        <f t="shared" si="281"/>
        <v>0</v>
      </c>
      <c r="BP44" s="176">
        <f t="shared" si="281"/>
        <v>0</v>
      </c>
      <c r="BQ44" s="176">
        <f t="shared" si="281"/>
        <v>0</v>
      </c>
      <c r="BR44" s="176">
        <f t="shared" si="281"/>
        <v>0</v>
      </c>
      <c r="BS44" s="176">
        <f t="shared" si="282"/>
        <v>0</v>
      </c>
      <c r="BT44" s="176">
        <f t="shared" si="282"/>
        <v>0</v>
      </c>
      <c r="BU44" s="176">
        <f t="shared" si="282"/>
        <v>0</v>
      </c>
      <c r="BV44" s="176">
        <f t="shared" si="282"/>
        <v>0</v>
      </c>
      <c r="BW44" s="176">
        <f t="shared" si="282"/>
        <v>0</v>
      </c>
      <c r="BX44" s="176">
        <f t="shared" si="282"/>
        <v>0</v>
      </c>
      <c r="BY44" s="176">
        <f t="shared" si="282"/>
        <v>0</v>
      </c>
      <c r="BZ44" s="176">
        <f t="shared" si="282"/>
        <v>0</v>
      </c>
      <c r="CA44" s="176">
        <f t="shared" si="282"/>
        <v>0</v>
      </c>
      <c r="CB44" s="176">
        <f t="shared" si="282"/>
        <v>0</v>
      </c>
      <c r="CC44" s="176">
        <f t="shared" si="282"/>
        <v>0</v>
      </c>
      <c r="CD44" s="176">
        <f t="shared" si="282"/>
        <v>0</v>
      </c>
      <c r="CE44" s="176">
        <f t="shared" si="282"/>
        <v>0</v>
      </c>
      <c r="CF44" s="176">
        <f t="shared" si="282"/>
        <v>0</v>
      </c>
      <c r="CG44" s="176">
        <f t="shared" si="282"/>
        <v>0</v>
      </c>
      <c r="CI44" s="176">
        <v>1</v>
      </c>
      <c r="CJ44" s="176">
        <f t="shared" si="283"/>
        <v>25.881790054839225</v>
      </c>
      <c r="CK44" s="176">
        <f t="shared" si="283"/>
        <v>24.673052222449314</v>
      </c>
      <c r="CL44" s="176">
        <f t="shared" si="283"/>
        <v>23.517462215604461</v>
      </c>
      <c r="CM44" s="176">
        <f t="shared" si="283"/>
        <v>22.401700568790762</v>
      </c>
      <c r="CN44" s="176">
        <f t="shared" si="283"/>
        <v>21.334792408852685</v>
      </c>
      <c r="CO44" s="176">
        <f t="shared" si="283"/>
        <v>20.325305886733545</v>
      </c>
      <c r="CP44" s="176">
        <f t="shared" si="283"/>
        <v>19.356446795419949</v>
      </c>
      <c r="CQ44" s="176">
        <f t="shared" si="283"/>
        <v>18.432859747343826</v>
      </c>
      <c r="CR44" s="176">
        <f t="shared" si="283"/>
        <v>17.552644557622546</v>
      </c>
      <c r="CS44" s="176">
        <f t="shared" si="283"/>
        <v>16.715870066544529</v>
      </c>
      <c r="CT44" s="176">
        <f t="shared" si="284"/>
        <v>15.918986518772536</v>
      </c>
      <c r="CU44" s="176">
        <f t="shared" si="284"/>
        <v>15.161332867949822</v>
      </c>
      <c r="CV44" s="176">
        <f t="shared" si="284"/>
        <v>14.439739242300698</v>
      </c>
      <c r="CW44" s="176">
        <f t="shared" si="284"/>
        <v>0</v>
      </c>
      <c r="CX44" s="176">
        <f t="shared" si="284"/>
        <v>0</v>
      </c>
      <c r="CY44" s="176">
        <f t="shared" si="284"/>
        <v>0</v>
      </c>
      <c r="CZ44" s="176">
        <f t="shared" si="284"/>
        <v>0</v>
      </c>
      <c r="DA44" s="176">
        <f t="shared" si="284"/>
        <v>0</v>
      </c>
      <c r="DB44" s="176">
        <f t="shared" si="284"/>
        <v>0</v>
      </c>
      <c r="DC44" s="176">
        <f t="shared" si="284"/>
        <v>0</v>
      </c>
      <c r="DD44" s="176">
        <f t="shared" si="285"/>
        <v>0</v>
      </c>
      <c r="DE44" s="176">
        <f t="shared" si="285"/>
        <v>0</v>
      </c>
      <c r="DF44" s="176">
        <f t="shared" si="285"/>
        <v>0</v>
      </c>
      <c r="DG44" s="176">
        <f t="shared" si="285"/>
        <v>0</v>
      </c>
      <c r="DH44" s="176">
        <f t="shared" si="285"/>
        <v>0</v>
      </c>
      <c r="DI44" s="176">
        <f t="shared" si="285"/>
        <v>0</v>
      </c>
      <c r="DJ44" s="176">
        <f t="shared" si="285"/>
        <v>0</v>
      </c>
      <c r="DK44" s="176">
        <f t="shared" si="285"/>
        <v>0</v>
      </c>
      <c r="DL44" s="176">
        <f t="shared" si="285"/>
        <v>0</v>
      </c>
      <c r="DM44" s="176">
        <f t="shared" si="285"/>
        <v>0</v>
      </c>
      <c r="DN44" s="176">
        <f t="shared" si="285"/>
        <v>0</v>
      </c>
      <c r="DO44" s="176">
        <f t="shared" si="285"/>
        <v>0</v>
      </c>
      <c r="DP44" s="176">
        <f t="shared" si="285"/>
        <v>0</v>
      </c>
      <c r="DQ44" s="176">
        <f t="shared" si="285"/>
        <v>0</v>
      </c>
      <c r="DR44" s="176">
        <f t="shared" si="285"/>
        <v>0</v>
      </c>
      <c r="DS44" s="187"/>
      <c r="DT44" s="176">
        <v>1</v>
      </c>
      <c r="DU44" s="176">
        <f t="shared" si="286"/>
        <v>37.051174901607233</v>
      </c>
      <c r="DV44" s="176">
        <f t="shared" si="286"/>
        <v>35.320801664548434</v>
      </c>
      <c r="DW44" s="176">
        <f t="shared" si="286"/>
        <v>33.666512399105898</v>
      </c>
      <c r="DX44" s="176">
        <f t="shared" si="286"/>
        <v>32.069239573810336</v>
      </c>
      <c r="DY44" s="176">
        <f t="shared" si="286"/>
        <v>30.541903143290664</v>
      </c>
      <c r="DZ44" s="176">
        <f t="shared" si="286"/>
        <v>29.096768876588033</v>
      </c>
      <c r="EA44" s="176">
        <f t="shared" si="286"/>
        <v>27.709794962835865</v>
      </c>
      <c r="EB44" s="176">
        <f t="shared" si="286"/>
        <v>26.387630414610218</v>
      </c>
      <c r="EC44" s="176">
        <f t="shared" si="286"/>
        <v>25.127555015021819</v>
      </c>
      <c r="ED44" s="176">
        <f t="shared" si="286"/>
        <v>23.929667312647148</v>
      </c>
      <c r="EE44" s="176">
        <f t="shared" si="287"/>
        <v>22.788885641744407</v>
      </c>
      <c r="EF44" s="176">
        <f t="shared" si="287"/>
        <v>21.704263678889678</v>
      </c>
      <c r="EG44" s="176">
        <f t="shared" si="287"/>
        <v>20.671263582097236</v>
      </c>
      <c r="EH44" s="176">
        <f t="shared" si="287"/>
        <v>0</v>
      </c>
      <c r="EI44" s="176">
        <f t="shared" si="287"/>
        <v>0</v>
      </c>
      <c r="EJ44" s="176">
        <f t="shared" si="287"/>
        <v>0</v>
      </c>
      <c r="EK44" s="176">
        <f t="shared" si="287"/>
        <v>0</v>
      </c>
      <c r="EL44" s="176">
        <f t="shared" si="287"/>
        <v>0</v>
      </c>
      <c r="EM44" s="176">
        <f t="shared" si="287"/>
        <v>0</v>
      </c>
      <c r="EN44" s="176">
        <f t="shared" si="287"/>
        <v>0</v>
      </c>
      <c r="EO44" s="176">
        <f t="shared" si="288"/>
        <v>0</v>
      </c>
      <c r="EP44" s="176">
        <f t="shared" si="288"/>
        <v>0</v>
      </c>
      <c r="EQ44" s="176">
        <f t="shared" si="288"/>
        <v>0</v>
      </c>
      <c r="ER44" s="176">
        <f t="shared" si="288"/>
        <v>0</v>
      </c>
      <c r="ES44" s="176">
        <f t="shared" si="288"/>
        <v>0</v>
      </c>
      <c r="ET44" s="176">
        <f t="shared" si="288"/>
        <v>0</v>
      </c>
      <c r="EU44" s="176">
        <f t="shared" si="288"/>
        <v>0</v>
      </c>
      <c r="EV44" s="176">
        <f t="shared" si="288"/>
        <v>0</v>
      </c>
      <c r="EW44" s="176">
        <f t="shared" si="288"/>
        <v>0</v>
      </c>
      <c r="EX44" s="176">
        <f t="shared" si="288"/>
        <v>0</v>
      </c>
      <c r="EY44" s="176">
        <f t="shared" si="288"/>
        <v>0</v>
      </c>
      <c r="EZ44" s="176">
        <f t="shared" si="288"/>
        <v>0</v>
      </c>
      <c r="FA44" s="176">
        <f t="shared" si="288"/>
        <v>0</v>
      </c>
      <c r="FB44" s="176">
        <f t="shared" si="288"/>
        <v>0</v>
      </c>
      <c r="FC44" s="176">
        <f t="shared" si="288"/>
        <v>0</v>
      </c>
      <c r="FE44" s="176">
        <v>1</v>
      </c>
      <c r="FF44" s="176">
        <v>1</v>
      </c>
      <c r="FG44" s="176">
        <f t="shared" si="289"/>
        <v>24.673052222449314</v>
      </c>
      <c r="FH44" s="176">
        <f t="shared" si="289"/>
        <v>23.517462215604461</v>
      </c>
      <c r="FI44" s="176">
        <f t="shared" si="289"/>
        <v>22.401700568790762</v>
      </c>
      <c r="FJ44" s="176">
        <f t="shared" si="289"/>
        <v>21.334792408852685</v>
      </c>
      <c r="FK44" s="176">
        <f t="shared" si="289"/>
        <v>20.325305886733545</v>
      </c>
      <c r="FL44" s="176">
        <f t="shared" si="289"/>
        <v>19.356446795419949</v>
      </c>
      <c r="FM44" s="176">
        <f t="shared" si="289"/>
        <v>18.432859747343826</v>
      </c>
      <c r="FN44" s="176">
        <f t="shared" si="289"/>
        <v>17.552644557622546</v>
      </c>
      <c r="FO44" s="176">
        <f t="shared" si="289"/>
        <v>16.715870066544529</v>
      </c>
      <c r="FP44" s="176">
        <f t="shared" si="289"/>
        <v>15.918986518772536</v>
      </c>
      <c r="FQ44" s="176">
        <f t="shared" si="290"/>
        <v>15.161332867949822</v>
      </c>
      <c r="FR44" s="176">
        <f t="shared" si="290"/>
        <v>14.439739242300698</v>
      </c>
      <c r="FS44" s="176">
        <f t="shared" si="290"/>
        <v>13.752489388740257</v>
      </c>
      <c r="FT44" s="176">
        <f t="shared" si="290"/>
        <v>0</v>
      </c>
      <c r="FU44" s="176">
        <f t="shared" si="290"/>
        <v>0</v>
      </c>
      <c r="FV44" s="176">
        <f t="shared" si="290"/>
        <v>0</v>
      </c>
      <c r="FW44" s="176">
        <f t="shared" si="290"/>
        <v>0</v>
      </c>
      <c r="FX44" s="176">
        <f t="shared" si="290"/>
        <v>0</v>
      </c>
      <c r="FY44" s="176">
        <f t="shared" si="290"/>
        <v>0</v>
      </c>
      <c r="FZ44" s="176">
        <f t="shared" si="290"/>
        <v>0</v>
      </c>
      <c r="GA44" s="176">
        <f t="shared" si="291"/>
        <v>0</v>
      </c>
      <c r="GB44" s="176">
        <f t="shared" si="291"/>
        <v>0</v>
      </c>
      <c r="GC44" s="176">
        <f t="shared" si="291"/>
        <v>0</v>
      </c>
      <c r="GD44" s="176">
        <f t="shared" si="291"/>
        <v>0</v>
      </c>
      <c r="GE44" s="176">
        <f t="shared" si="291"/>
        <v>0</v>
      </c>
      <c r="GF44" s="176">
        <f t="shared" si="291"/>
        <v>0</v>
      </c>
      <c r="GG44" s="176">
        <f t="shared" si="291"/>
        <v>0</v>
      </c>
      <c r="GH44" s="176">
        <f t="shared" si="291"/>
        <v>0</v>
      </c>
      <c r="GI44" s="176">
        <f t="shared" si="291"/>
        <v>0</v>
      </c>
      <c r="GJ44" s="176">
        <f t="shared" si="291"/>
        <v>0</v>
      </c>
      <c r="GK44" s="176">
        <f t="shared" si="291"/>
        <v>0</v>
      </c>
      <c r="GL44" s="176">
        <f t="shared" si="291"/>
        <v>0</v>
      </c>
      <c r="GM44" s="176">
        <f t="shared" si="291"/>
        <v>0</v>
      </c>
      <c r="GN44" s="176">
        <f t="shared" si="291"/>
        <v>0</v>
      </c>
      <c r="GO44" s="176">
        <f t="shared" si="291"/>
        <v>0</v>
      </c>
      <c r="GP44" s="187"/>
      <c r="GQ44" s="176">
        <v>1</v>
      </c>
      <c r="GR44" s="176">
        <v>1</v>
      </c>
      <c r="GS44" s="176">
        <f t="shared" si="292"/>
        <v>35.320801664548434</v>
      </c>
      <c r="GT44" s="176">
        <f t="shared" si="292"/>
        <v>33.666512399105898</v>
      </c>
      <c r="GU44" s="176">
        <f t="shared" si="292"/>
        <v>32.069239573810336</v>
      </c>
      <c r="GV44" s="176">
        <f t="shared" si="292"/>
        <v>30.541903143290664</v>
      </c>
      <c r="GW44" s="176">
        <f t="shared" si="292"/>
        <v>29.096768876588033</v>
      </c>
      <c r="GX44" s="176">
        <f t="shared" si="292"/>
        <v>27.709794962835865</v>
      </c>
      <c r="GY44" s="176">
        <f t="shared" si="292"/>
        <v>26.387630414610218</v>
      </c>
      <c r="GZ44" s="176">
        <f t="shared" si="292"/>
        <v>25.127555015021819</v>
      </c>
      <c r="HA44" s="176">
        <f t="shared" si="292"/>
        <v>23.929667312647148</v>
      </c>
      <c r="HB44" s="176">
        <f t="shared" si="292"/>
        <v>22.788885641744407</v>
      </c>
      <c r="HC44" s="176">
        <f t="shared" si="293"/>
        <v>21.704263678889678</v>
      </c>
      <c r="HD44" s="176">
        <f t="shared" si="293"/>
        <v>20.671263582097236</v>
      </c>
      <c r="HE44" s="176">
        <f t="shared" si="293"/>
        <v>19.687428442741762</v>
      </c>
      <c r="HF44" s="176">
        <f t="shared" si="293"/>
        <v>0</v>
      </c>
      <c r="HG44" s="176">
        <f t="shared" si="293"/>
        <v>0</v>
      </c>
      <c r="HH44" s="176">
        <f t="shared" si="293"/>
        <v>0</v>
      </c>
      <c r="HI44" s="176">
        <f t="shared" si="293"/>
        <v>0</v>
      </c>
      <c r="HJ44" s="176">
        <f t="shared" si="293"/>
        <v>0</v>
      </c>
      <c r="HK44" s="176">
        <f t="shared" si="293"/>
        <v>0</v>
      </c>
      <c r="HL44" s="176">
        <f t="shared" si="293"/>
        <v>0</v>
      </c>
      <c r="HM44" s="176">
        <f t="shared" si="294"/>
        <v>0</v>
      </c>
      <c r="HN44" s="176">
        <f t="shared" si="294"/>
        <v>0</v>
      </c>
      <c r="HO44" s="176">
        <f t="shared" si="294"/>
        <v>0</v>
      </c>
      <c r="HP44" s="176">
        <f t="shared" si="294"/>
        <v>0</v>
      </c>
      <c r="HQ44" s="176">
        <f t="shared" si="294"/>
        <v>0</v>
      </c>
      <c r="HR44" s="176">
        <f t="shared" si="294"/>
        <v>0</v>
      </c>
      <c r="HS44" s="176">
        <f t="shared" si="294"/>
        <v>0</v>
      </c>
      <c r="HT44" s="176">
        <f t="shared" si="294"/>
        <v>0</v>
      </c>
      <c r="HU44" s="176">
        <f t="shared" si="294"/>
        <v>0</v>
      </c>
      <c r="HV44" s="176">
        <f t="shared" si="294"/>
        <v>0</v>
      </c>
      <c r="HW44" s="176">
        <f t="shared" si="294"/>
        <v>0</v>
      </c>
      <c r="HX44" s="176">
        <f t="shared" si="294"/>
        <v>0</v>
      </c>
      <c r="HY44" s="176">
        <f t="shared" si="294"/>
        <v>0</v>
      </c>
      <c r="HZ44" s="176">
        <f t="shared" si="294"/>
        <v>0</v>
      </c>
      <c r="IA44" s="176">
        <f t="shared" si="294"/>
        <v>0</v>
      </c>
      <c r="IB44" s="176"/>
      <c r="IC44" s="176"/>
    </row>
    <row r="45" spans="1:237" s="144" customFormat="1">
      <c r="A45" s="185" t="s">
        <v>165</v>
      </c>
      <c r="B45" s="226">
        <f t="shared" si="269"/>
        <v>0</v>
      </c>
      <c r="C45" s="329">
        <f t="shared" si="270"/>
        <v>0</v>
      </c>
      <c r="D45" s="226">
        <f t="shared" si="300"/>
        <v>0</v>
      </c>
      <c r="E45" s="227">
        <f t="shared" si="271"/>
        <v>0</v>
      </c>
      <c r="F45" s="228">
        <f t="shared" si="272"/>
        <v>0</v>
      </c>
      <c r="G45" s="227">
        <f t="shared" si="273"/>
        <v>0</v>
      </c>
      <c r="H45" s="228">
        <f t="shared" si="274"/>
        <v>0</v>
      </c>
      <c r="I45" s="227">
        <f t="shared" si="301"/>
        <v>0</v>
      </c>
      <c r="J45" s="176">
        <f t="shared" si="302"/>
        <v>0</v>
      </c>
      <c r="K45" s="228">
        <f t="shared" si="303"/>
        <v>0</v>
      </c>
      <c r="L45" s="227">
        <f t="shared" si="275"/>
        <v>0</v>
      </c>
      <c r="M45" s="176">
        <f t="shared" si="276"/>
        <v>0</v>
      </c>
      <c r="N45" s="228">
        <f t="shared" si="304"/>
        <v>0</v>
      </c>
      <c r="O45" s="176">
        <f t="shared" si="277"/>
        <v>30.125454004812216</v>
      </c>
      <c r="P45" s="176">
        <f t="shared" si="277"/>
        <v>28.695028104278276</v>
      </c>
      <c r="Q45" s="176">
        <f t="shared" si="277"/>
        <v>27.354905724889456</v>
      </c>
      <c r="R45" s="176">
        <f t="shared" si="277"/>
        <v>26.073708108604947</v>
      </c>
      <c r="S45" s="176">
        <f t="shared" si="277"/>
        <v>24.836668021920197</v>
      </c>
      <c r="T45" s="176">
        <f t="shared" si="277"/>
        <v>23.65379158372798</v>
      </c>
      <c r="U45" s="176">
        <f t="shared" si="277"/>
        <v>22.534578265726328</v>
      </c>
      <c r="V45" s="176">
        <f t="shared" si="277"/>
        <v>21.46040840361777</v>
      </c>
      <c r="W45" s="176">
        <f t="shared" si="277"/>
        <v>20.436431459011636</v>
      </c>
      <c r="X45" s="176">
        <f t="shared" si="277"/>
        <v>19.460540705190216</v>
      </c>
      <c r="Y45" s="176">
        <f t="shared" si="278"/>
        <v>18.532812465081978</v>
      </c>
      <c r="Z45" s="176">
        <f t="shared" si="278"/>
        <v>17.649311140378249</v>
      </c>
      <c r="AA45" s="176">
        <f t="shared" si="278"/>
        <v>16.809303831857413</v>
      </c>
      <c r="AB45" s="176">
        <f t="shared" si="278"/>
        <v>16.00927611646382</v>
      </c>
      <c r="AC45" s="176">
        <f t="shared" si="278"/>
        <v>15.247325191864197</v>
      </c>
      <c r="AD45" s="176">
        <f t="shared" si="278"/>
        <v>0</v>
      </c>
      <c r="AE45" s="176">
        <f t="shared" si="278"/>
        <v>0</v>
      </c>
      <c r="AF45" s="176">
        <f t="shared" si="278"/>
        <v>0</v>
      </c>
      <c r="AG45" s="176">
        <f t="shared" si="278"/>
        <v>0</v>
      </c>
      <c r="AH45" s="176">
        <f t="shared" si="278"/>
        <v>0</v>
      </c>
      <c r="AI45" s="176">
        <f t="shared" si="279"/>
        <v>0</v>
      </c>
      <c r="AJ45" s="176">
        <f t="shared" si="279"/>
        <v>0</v>
      </c>
      <c r="AK45" s="176">
        <f t="shared" si="279"/>
        <v>0</v>
      </c>
      <c r="AL45" s="176">
        <f t="shared" si="279"/>
        <v>0</v>
      </c>
      <c r="AM45" s="176">
        <f t="shared" si="279"/>
        <v>0</v>
      </c>
      <c r="AN45" s="176">
        <f t="shared" si="279"/>
        <v>0</v>
      </c>
      <c r="AO45" s="176">
        <f t="shared" si="279"/>
        <v>0</v>
      </c>
      <c r="AP45" s="176">
        <f t="shared" si="279"/>
        <v>0</v>
      </c>
      <c r="AQ45" s="176">
        <f t="shared" si="279"/>
        <v>0</v>
      </c>
      <c r="AR45" s="176">
        <f t="shared" si="279"/>
        <v>0</v>
      </c>
      <c r="AS45" s="176">
        <f t="shared" si="279"/>
        <v>0</v>
      </c>
      <c r="AT45" s="176">
        <f t="shared" si="279"/>
        <v>0</v>
      </c>
      <c r="AU45" s="176">
        <f t="shared" si="279"/>
        <v>0</v>
      </c>
      <c r="AV45" s="176">
        <f t="shared" si="279"/>
        <v>0</v>
      </c>
      <c r="AW45" s="176">
        <f t="shared" si="279"/>
        <v>0</v>
      </c>
      <c r="AX45" s="187"/>
      <c r="AY45" s="176">
        <f t="shared" si="280"/>
        <v>43.126208154753343</v>
      </c>
      <c r="AZ45" s="176">
        <f t="shared" si="280"/>
        <v>41.078476521347142</v>
      </c>
      <c r="BA45" s="176">
        <f t="shared" si="280"/>
        <v>39.160019236781963</v>
      </c>
      <c r="BB45" s="176">
        <f t="shared" si="280"/>
        <v>37.325915920747839</v>
      </c>
      <c r="BC45" s="176">
        <f t="shared" si="280"/>
        <v>35.555026484007108</v>
      </c>
      <c r="BD45" s="176">
        <f t="shared" si="280"/>
        <v>33.861675224083129</v>
      </c>
      <c r="BE45" s="176">
        <f t="shared" si="280"/>
        <v>32.259461145782389</v>
      </c>
      <c r="BF45" s="176">
        <f t="shared" si="280"/>
        <v>30.72172919792672</v>
      </c>
      <c r="BG45" s="176">
        <f t="shared" si="280"/>
        <v>29.255851111850458</v>
      </c>
      <c r="BH45" s="176">
        <f t="shared" si="280"/>
        <v>27.858810994915494</v>
      </c>
      <c r="BI45" s="176">
        <f t="shared" si="281"/>
        <v>26.530718107500103</v>
      </c>
      <c r="BJ45" s="176">
        <f t="shared" si="281"/>
        <v>25.265938428890536</v>
      </c>
      <c r="BK45" s="176">
        <f t="shared" si="281"/>
        <v>24.063422774421166</v>
      </c>
      <c r="BL45" s="176">
        <f t="shared" si="281"/>
        <v>22.918140058412156</v>
      </c>
      <c r="BM45" s="176">
        <f t="shared" si="281"/>
        <v>21.827366316952826</v>
      </c>
      <c r="BN45" s="176">
        <f t="shared" si="281"/>
        <v>0</v>
      </c>
      <c r="BO45" s="176">
        <f t="shared" si="281"/>
        <v>0</v>
      </c>
      <c r="BP45" s="176">
        <f t="shared" si="281"/>
        <v>0</v>
      </c>
      <c r="BQ45" s="176">
        <f t="shared" si="281"/>
        <v>0</v>
      </c>
      <c r="BR45" s="176">
        <f t="shared" si="281"/>
        <v>0</v>
      </c>
      <c r="BS45" s="176">
        <f t="shared" si="282"/>
        <v>0</v>
      </c>
      <c r="BT45" s="176">
        <f t="shared" si="282"/>
        <v>0</v>
      </c>
      <c r="BU45" s="176">
        <f t="shared" si="282"/>
        <v>0</v>
      </c>
      <c r="BV45" s="176">
        <f t="shared" si="282"/>
        <v>0</v>
      </c>
      <c r="BW45" s="176">
        <f t="shared" si="282"/>
        <v>0</v>
      </c>
      <c r="BX45" s="176">
        <f t="shared" si="282"/>
        <v>0</v>
      </c>
      <c r="BY45" s="176">
        <f t="shared" si="282"/>
        <v>0</v>
      </c>
      <c r="BZ45" s="176">
        <f t="shared" si="282"/>
        <v>0</v>
      </c>
      <c r="CA45" s="176">
        <f t="shared" si="282"/>
        <v>0</v>
      </c>
      <c r="CB45" s="176">
        <f t="shared" si="282"/>
        <v>0</v>
      </c>
      <c r="CC45" s="176">
        <f t="shared" si="282"/>
        <v>0</v>
      </c>
      <c r="CD45" s="176">
        <f t="shared" si="282"/>
        <v>0</v>
      </c>
      <c r="CE45" s="176">
        <f t="shared" si="282"/>
        <v>0</v>
      </c>
      <c r="CF45" s="176">
        <f t="shared" si="282"/>
        <v>0</v>
      </c>
      <c r="CG45" s="176">
        <f t="shared" si="282"/>
        <v>0</v>
      </c>
      <c r="CI45" s="176">
        <v>1</v>
      </c>
      <c r="CJ45" s="176">
        <f t="shared" si="283"/>
        <v>28.695028104278276</v>
      </c>
      <c r="CK45" s="176">
        <f t="shared" si="283"/>
        <v>27.354905724889456</v>
      </c>
      <c r="CL45" s="176">
        <f t="shared" si="283"/>
        <v>26.073708108604947</v>
      </c>
      <c r="CM45" s="176">
        <f t="shared" si="283"/>
        <v>24.836668021920197</v>
      </c>
      <c r="CN45" s="176">
        <f t="shared" si="283"/>
        <v>23.65379158372798</v>
      </c>
      <c r="CO45" s="176">
        <f t="shared" si="283"/>
        <v>22.534578265726328</v>
      </c>
      <c r="CP45" s="176">
        <f t="shared" si="283"/>
        <v>21.46040840361777</v>
      </c>
      <c r="CQ45" s="176">
        <f t="shared" si="283"/>
        <v>20.436431459011636</v>
      </c>
      <c r="CR45" s="176">
        <f t="shared" si="283"/>
        <v>19.460540705190216</v>
      </c>
      <c r="CS45" s="176">
        <f t="shared" si="283"/>
        <v>18.532812465081978</v>
      </c>
      <c r="CT45" s="176">
        <f t="shared" si="284"/>
        <v>17.649311140378249</v>
      </c>
      <c r="CU45" s="176">
        <f t="shared" si="284"/>
        <v>16.809303831857413</v>
      </c>
      <c r="CV45" s="176">
        <f t="shared" si="284"/>
        <v>16.00927611646382</v>
      </c>
      <c r="CW45" s="176">
        <f t="shared" si="284"/>
        <v>15.247325191864197</v>
      </c>
      <c r="CX45" s="176">
        <f t="shared" si="284"/>
        <v>14.521638818345751</v>
      </c>
      <c r="CY45" s="176">
        <f t="shared" si="284"/>
        <v>0</v>
      </c>
      <c r="CZ45" s="176">
        <f t="shared" si="284"/>
        <v>0</v>
      </c>
      <c r="DA45" s="176">
        <f t="shared" si="284"/>
        <v>0</v>
      </c>
      <c r="DB45" s="176">
        <f t="shared" si="284"/>
        <v>0</v>
      </c>
      <c r="DC45" s="176">
        <f t="shared" si="284"/>
        <v>0</v>
      </c>
      <c r="DD45" s="176">
        <f t="shared" si="285"/>
        <v>0</v>
      </c>
      <c r="DE45" s="176">
        <f t="shared" si="285"/>
        <v>0</v>
      </c>
      <c r="DF45" s="176">
        <f t="shared" si="285"/>
        <v>0</v>
      </c>
      <c r="DG45" s="176">
        <f t="shared" si="285"/>
        <v>0</v>
      </c>
      <c r="DH45" s="176">
        <f t="shared" si="285"/>
        <v>0</v>
      </c>
      <c r="DI45" s="176">
        <f t="shared" si="285"/>
        <v>0</v>
      </c>
      <c r="DJ45" s="176">
        <f t="shared" si="285"/>
        <v>0</v>
      </c>
      <c r="DK45" s="176">
        <f t="shared" si="285"/>
        <v>0</v>
      </c>
      <c r="DL45" s="176">
        <f t="shared" si="285"/>
        <v>0</v>
      </c>
      <c r="DM45" s="176">
        <f t="shared" si="285"/>
        <v>0</v>
      </c>
      <c r="DN45" s="176">
        <f t="shared" si="285"/>
        <v>0</v>
      </c>
      <c r="DO45" s="176">
        <f t="shared" si="285"/>
        <v>0</v>
      </c>
      <c r="DP45" s="176">
        <f t="shared" si="285"/>
        <v>0</v>
      </c>
      <c r="DQ45" s="176">
        <f t="shared" si="285"/>
        <v>0</v>
      </c>
      <c r="DR45" s="176">
        <f t="shared" si="285"/>
        <v>0</v>
      </c>
      <c r="DS45" s="187"/>
      <c r="DT45" s="176">
        <v>1</v>
      </c>
      <c r="DU45" s="176">
        <f t="shared" si="286"/>
        <v>41.078476521347142</v>
      </c>
      <c r="DV45" s="176">
        <f t="shared" si="286"/>
        <v>39.160019236781963</v>
      </c>
      <c r="DW45" s="176">
        <f t="shared" si="286"/>
        <v>37.325915920747839</v>
      </c>
      <c r="DX45" s="176">
        <f t="shared" si="286"/>
        <v>35.555026484007108</v>
      </c>
      <c r="DY45" s="176">
        <f t="shared" si="286"/>
        <v>33.861675224083129</v>
      </c>
      <c r="DZ45" s="176">
        <f t="shared" si="286"/>
        <v>32.259461145782389</v>
      </c>
      <c r="EA45" s="176">
        <f t="shared" si="286"/>
        <v>30.72172919792672</v>
      </c>
      <c r="EB45" s="176">
        <f t="shared" si="286"/>
        <v>29.255851111850458</v>
      </c>
      <c r="EC45" s="176">
        <f t="shared" si="286"/>
        <v>27.858810994915494</v>
      </c>
      <c r="ED45" s="176">
        <f t="shared" si="286"/>
        <v>26.530718107500103</v>
      </c>
      <c r="EE45" s="176">
        <f t="shared" si="287"/>
        <v>25.265938428890536</v>
      </c>
      <c r="EF45" s="176">
        <f t="shared" si="287"/>
        <v>24.063422774421166</v>
      </c>
      <c r="EG45" s="176">
        <f t="shared" si="287"/>
        <v>22.918140058412156</v>
      </c>
      <c r="EH45" s="176">
        <f t="shared" si="287"/>
        <v>21.827366316952826</v>
      </c>
      <c r="EI45" s="176">
        <f t="shared" si="287"/>
        <v>20.788507231395958</v>
      </c>
      <c r="EJ45" s="176">
        <f t="shared" si="287"/>
        <v>0</v>
      </c>
      <c r="EK45" s="176">
        <f t="shared" si="287"/>
        <v>0</v>
      </c>
      <c r="EL45" s="176">
        <f t="shared" si="287"/>
        <v>0</v>
      </c>
      <c r="EM45" s="176">
        <f t="shared" si="287"/>
        <v>0</v>
      </c>
      <c r="EN45" s="176">
        <f t="shared" si="287"/>
        <v>0</v>
      </c>
      <c r="EO45" s="176">
        <f t="shared" si="288"/>
        <v>0</v>
      </c>
      <c r="EP45" s="176">
        <f t="shared" si="288"/>
        <v>0</v>
      </c>
      <c r="EQ45" s="176">
        <f t="shared" si="288"/>
        <v>0</v>
      </c>
      <c r="ER45" s="176">
        <f t="shared" si="288"/>
        <v>0</v>
      </c>
      <c r="ES45" s="176">
        <f t="shared" si="288"/>
        <v>0</v>
      </c>
      <c r="ET45" s="176">
        <f t="shared" si="288"/>
        <v>0</v>
      </c>
      <c r="EU45" s="176">
        <f t="shared" si="288"/>
        <v>0</v>
      </c>
      <c r="EV45" s="176">
        <f t="shared" si="288"/>
        <v>0</v>
      </c>
      <c r="EW45" s="176">
        <f t="shared" si="288"/>
        <v>0</v>
      </c>
      <c r="EX45" s="176">
        <f t="shared" si="288"/>
        <v>0</v>
      </c>
      <c r="EY45" s="176">
        <f t="shared" si="288"/>
        <v>0</v>
      </c>
      <c r="EZ45" s="176">
        <f t="shared" si="288"/>
        <v>0</v>
      </c>
      <c r="FA45" s="176">
        <f t="shared" si="288"/>
        <v>0</v>
      </c>
      <c r="FB45" s="176">
        <f t="shared" si="288"/>
        <v>0</v>
      </c>
      <c r="FC45" s="176">
        <f t="shared" si="288"/>
        <v>0</v>
      </c>
      <c r="FE45" s="176">
        <v>1</v>
      </c>
      <c r="FF45" s="176">
        <v>1</v>
      </c>
      <c r="FG45" s="176">
        <f t="shared" si="289"/>
        <v>27.354905724889456</v>
      </c>
      <c r="FH45" s="176">
        <f t="shared" si="289"/>
        <v>26.073708108604947</v>
      </c>
      <c r="FI45" s="176">
        <f t="shared" si="289"/>
        <v>24.836668021920197</v>
      </c>
      <c r="FJ45" s="176">
        <f t="shared" si="289"/>
        <v>23.65379158372798</v>
      </c>
      <c r="FK45" s="176">
        <f t="shared" si="289"/>
        <v>22.534578265726328</v>
      </c>
      <c r="FL45" s="176">
        <f t="shared" si="289"/>
        <v>21.46040840361777</v>
      </c>
      <c r="FM45" s="176">
        <f t="shared" si="289"/>
        <v>20.436431459011636</v>
      </c>
      <c r="FN45" s="176">
        <f t="shared" si="289"/>
        <v>19.460540705190216</v>
      </c>
      <c r="FO45" s="176">
        <f t="shared" si="289"/>
        <v>18.532812465081978</v>
      </c>
      <c r="FP45" s="176">
        <f t="shared" si="289"/>
        <v>17.649311140378249</v>
      </c>
      <c r="FQ45" s="176">
        <f t="shared" si="290"/>
        <v>16.809303831857413</v>
      </c>
      <c r="FR45" s="176">
        <f t="shared" si="290"/>
        <v>16.00927611646382</v>
      </c>
      <c r="FS45" s="176">
        <f t="shared" si="290"/>
        <v>15.247325191864197</v>
      </c>
      <c r="FT45" s="176">
        <f t="shared" si="290"/>
        <v>14.521638818345751</v>
      </c>
      <c r="FU45" s="176">
        <f t="shared" si="290"/>
        <v>13.830491008548073</v>
      </c>
      <c r="FV45" s="176">
        <f t="shared" si="290"/>
        <v>0</v>
      </c>
      <c r="FW45" s="176">
        <f t="shared" si="290"/>
        <v>0</v>
      </c>
      <c r="FX45" s="176">
        <f t="shared" si="290"/>
        <v>0</v>
      </c>
      <c r="FY45" s="176">
        <f t="shared" si="290"/>
        <v>0</v>
      </c>
      <c r="FZ45" s="176">
        <f t="shared" si="290"/>
        <v>0</v>
      </c>
      <c r="GA45" s="176">
        <f t="shared" si="291"/>
        <v>0</v>
      </c>
      <c r="GB45" s="176">
        <f t="shared" si="291"/>
        <v>0</v>
      </c>
      <c r="GC45" s="176">
        <f t="shared" si="291"/>
        <v>0</v>
      </c>
      <c r="GD45" s="176">
        <f t="shared" si="291"/>
        <v>0</v>
      </c>
      <c r="GE45" s="176">
        <f t="shared" si="291"/>
        <v>0</v>
      </c>
      <c r="GF45" s="176">
        <f t="shared" si="291"/>
        <v>0</v>
      </c>
      <c r="GG45" s="176">
        <f t="shared" si="291"/>
        <v>0</v>
      </c>
      <c r="GH45" s="176">
        <f t="shared" si="291"/>
        <v>0</v>
      </c>
      <c r="GI45" s="176">
        <f t="shared" si="291"/>
        <v>0</v>
      </c>
      <c r="GJ45" s="176">
        <f t="shared" si="291"/>
        <v>0</v>
      </c>
      <c r="GK45" s="176">
        <f t="shared" si="291"/>
        <v>0</v>
      </c>
      <c r="GL45" s="176">
        <f t="shared" si="291"/>
        <v>0</v>
      </c>
      <c r="GM45" s="176">
        <f t="shared" si="291"/>
        <v>0</v>
      </c>
      <c r="GN45" s="176">
        <f t="shared" si="291"/>
        <v>0</v>
      </c>
      <c r="GO45" s="176">
        <f t="shared" si="291"/>
        <v>0</v>
      </c>
      <c r="GP45" s="187"/>
      <c r="GQ45" s="176">
        <v>1</v>
      </c>
      <c r="GR45" s="176">
        <v>1</v>
      </c>
      <c r="GS45" s="176">
        <f t="shared" si="292"/>
        <v>39.160019236781963</v>
      </c>
      <c r="GT45" s="176">
        <f t="shared" si="292"/>
        <v>37.325915920747839</v>
      </c>
      <c r="GU45" s="176">
        <f t="shared" si="292"/>
        <v>35.555026484007108</v>
      </c>
      <c r="GV45" s="176">
        <f t="shared" si="292"/>
        <v>33.861675224083129</v>
      </c>
      <c r="GW45" s="176">
        <f t="shared" si="292"/>
        <v>32.259461145782389</v>
      </c>
      <c r="GX45" s="176">
        <f t="shared" si="292"/>
        <v>30.72172919792672</v>
      </c>
      <c r="GY45" s="176">
        <f t="shared" si="292"/>
        <v>29.255851111850458</v>
      </c>
      <c r="GZ45" s="176">
        <f t="shared" si="292"/>
        <v>27.858810994915494</v>
      </c>
      <c r="HA45" s="176">
        <f t="shared" si="292"/>
        <v>26.530718107500103</v>
      </c>
      <c r="HB45" s="176">
        <f t="shared" si="292"/>
        <v>25.265938428890536</v>
      </c>
      <c r="HC45" s="176">
        <f t="shared" si="293"/>
        <v>24.063422774421166</v>
      </c>
      <c r="HD45" s="176">
        <f t="shared" si="293"/>
        <v>22.918140058412156</v>
      </c>
      <c r="HE45" s="176">
        <f t="shared" si="293"/>
        <v>21.827366316952826</v>
      </c>
      <c r="HF45" s="176">
        <f t="shared" si="293"/>
        <v>20.788507231395958</v>
      </c>
      <c r="HG45" s="176">
        <f t="shared" si="293"/>
        <v>19.799091957977165</v>
      </c>
      <c r="HH45" s="176">
        <f t="shared" si="293"/>
        <v>0</v>
      </c>
      <c r="HI45" s="176">
        <f t="shared" si="293"/>
        <v>0</v>
      </c>
      <c r="HJ45" s="176">
        <f t="shared" si="293"/>
        <v>0</v>
      </c>
      <c r="HK45" s="176">
        <f t="shared" si="293"/>
        <v>0</v>
      </c>
      <c r="HL45" s="176">
        <f t="shared" si="293"/>
        <v>0</v>
      </c>
      <c r="HM45" s="176">
        <f t="shared" si="294"/>
        <v>0</v>
      </c>
      <c r="HN45" s="176">
        <f t="shared" si="294"/>
        <v>0</v>
      </c>
      <c r="HO45" s="176">
        <f t="shared" si="294"/>
        <v>0</v>
      </c>
      <c r="HP45" s="176">
        <f t="shared" si="294"/>
        <v>0</v>
      </c>
      <c r="HQ45" s="176">
        <f t="shared" si="294"/>
        <v>0</v>
      </c>
      <c r="HR45" s="176">
        <f t="shared" si="294"/>
        <v>0</v>
      </c>
      <c r="HS45" s="176">
        <f t="shared" si="294"/>
        <v>0</v>
      </c>
      <c r="HT45" s="176">
        <f t="shared" si="294"/>
        <v>0</v>
      </c>
      <c r="HU45" s="176">
        <f t="shared" si="294"/>
        <v>0</v>
      </c>
      <c r="HV45" s="176">
        <f t="shared" si="294"/>
        <v>0</v>
      </c>
      <c r="HW45" s="176">
        <f t="shared" si="294"/>
        <v>0</v>
      </c>
      <c r="HX45" s="176">
        <f t="shared" si="294"/>
        <v>0</v>
      </c>
      <c r="HY45" s="176">
        <f t="shared" si="294"/>
        <v>0</v>
      </c>
      <c r="HZ45" s="176">
        <f t="shared" si="294"/>
        <v>0</v>
      </c>
      <c r="IA45" s="176">
        <f t="shared" si="294"/>
        <v>0</v>
      </c>
      <c r="IB45" s="176"/>
      <c r="IC45" s="176"/>
    </row>
    <row r="46" spans="1:237" s="144" customFormat="1">
      <c r="A46" s="188" t="s">
        <v>166</v>
      </c>
      <c r="B46" s="226">
        <f t="shared" si="269"/>
        <v>0</v>
      </c>
      <c r="C46" s="329">
        <f t="shared" si="270"/>
        <v>0</v>
      </c>
      <c r="D46" s="226">
        <f>SUM(B46:C46)</f>
        <v>0</v>
      </c>
      <c r="E46" s="227">
        <f t="shared" si="271"/>
        <v>0</v>
      </c>
      <c r="F46" s="228">
        <f t="shared" si="272"/>
        <v>0</v>
      </c>
      <c r="G46" s="227">
        <f t="shared" si="273"/>
        <v>0</v>
      </c>
      <c r="H46" s="228">
        <f t="shared" si="274"/>
        <v>0</v>
      </c>
      <c r="I46" s="227">
        <f t="shared" ref="I46:J47" si="305">B46+E46+G46</f>
        <v>0</v>
      </c>
      <c r="J46" s="176">
        <f t="shared" si="305"/>
        <v>0</v>
      </c>
      <c r="K46" s="228">
        <f>SUM(I46:J46)</f>
        <v>0</v>
      </c>
      <c r="L46" s="227">
        <f t="shared" si="275"/>
        <v>0</v>
      </c>
      <c r="M46" s="176">
        <f t="shared" si="276"/>
        <v>0</v>
      </c>
      <c r="N46" s="228">
        <f>SUM(L46:M46)</f>
        <v>0</v>
      </c>
      <c r="O46" s="176">
        <f t="shared" si="277"/>
        <v>25.990587768857601</v>
      </c>
      <c r="P46" s="176">
        <f t="shared" si="277"/>
        <v>24.756494835063609</v>
      </c>
      <c r="Q46" s="176">
        <f t="shared" si="277"/>
        <v>23.600310821473258</v>
      </c>
      <c r="R46" s="176">
        <f t="shared" si="277"/>
        <v>22.494963858404269</v>
      </c>
      <c r="S46" s="176">
        <f t="shared" si="277"/>
        <v>21.427713587538992</v>
      </c>
      <c r="T46" s="176">
        <f t="shared" si="277"/>
        <v>20.407192738902573</v>
      </c>
      <c r="U46" s="176">
        <f t="shared" si="277"/>
        <v>19.441596935136438</v>
      </c>
      <c r="V46" s="176">
        <f t="shared" si="277"/>
        <v>18.514862152140822</v>
      </c>
      <c r="W46" s="176">
        <f t="shared" si="277"/>
        <v>17.631431062676704</v>
      </c>
      <c r="X46" s="176">
        <f t="shared" si="277"/>
        <v>16.789486098595482</v>
      </c>
      <c r="Y46" s="176">
        <f t="shared" si="278"/>
        <v>15.989093107129554</v>
      </c>
      <c r="Z46" s="176">
        <f t="shared" si="278"/>
        <v>15.226856670130253</v>
      </c>
      <c r="AA46" s="176">
        <f t="shared" si="278"/>
        <v>14.50214448238679</v>
      </c>
      <c r="AB46" s="176">
        <f t="shared" si="278"/>
        <v>13.811924492635454</v>
      </c>
      <c r="AC46" s="176">
        <f t="shared" si="278"/>
        <v>13.154555067490682</v>
      </c>
      <c r="AD46" s="176">
        <f t="shared" si="278"/>
        <v>12.528472706023786</v>
      </c>
      <c r="AE46" s="176">
        <f t="shared" si="278"/>
        <v>11.932188321100298</v>
      </c>
      <c r="AF46" s="176">
        <f t="shared" si="278"/>
        <v>11.364283697704533</v>
      </c>
      <c r="AG46" s="176">
        <f t="shared" si="278"/>
        <v>10.823408119827933</v>
      </c>
      <c r="AH46" s="176">
        <f t="shared" si="278"/>
        <v>10.308275157898386</v>
      </c>
      <c r="AI46" s="176">
        <f t="shared" si="279"/>
        <v>0</v>
      </c>
      <c r="AJ46" s="176">
        <f t="shared" si="279"/>
        <v>0</v>
      </c>
      <c r="AK46" s="176">
        <f t="shared" si="279"/>
        <v>0</v>
      </c>
      <c r="AL46" s="176">
        <f t="shared" si="279"/>
        <v>0</v>
      </c>
      <c r="AM46" s="176">
        <f t="shared" si="279"/>
        <v>0</v>
      </c>
      <c r="AN46" s="176">
        <f t="shared" si="279"/>
        <v>0</v>
      </c>
      <c r="AO46" s="176">
        <f t="shared" si="279"/>
        <v>0</v>
      </c>
      <c r="AP46" s="176">
        <f t="shared" si="279"/>
        <v>0</v>
      </c>
      <c r="AQ46" s="176">
        <f t="shared" si="279"/>
        <v>0</v>
      </c>
      <c r="AR46" s="176">
        <f t="shared" si="279"/>
        <v>0</v>
      </c>
      <c r="AS46" s="176">
        <f t="shared" si="279"/>
        <v>0</v>
      </c>
      <c r="AT46" s="176">
        <f t="shared" si="279"/>
        <v>0</v>
      </c>
      <c r="AU46" s="176">
        <f t="shared" si="279"/>
        <v>0</v>
      </c>
      <c r="AV46" s="176">
        <f t="shared" si="279"/>
        <v>0</v>
      </c>
      <c r="AW46" s="176">
        <f t="shared" si="279"/>
        <v>0</v>
      </c>
      <c r="AX46" s="187"/>
      <c r="AY46" s="176">
        <f t="shared" si="280"/>
        <v>37.206924682532296</v>
      </c>
      <c r="AZ46" s="176">
        <f t="shared" si="280"/>
        <v>35.440254253711274</v>
      </c>
      <c r="BA46" s="176">
        <f t="shared" si="280"/>
        <v>33.785114635655034</v>
      </c>
      <c r="BB46" s="176">
        <f t="shared" si="280"/>
        <v>32.202750990449125</v>
      </c>
      <c r="BC46" s="176">
        <f t="shared" si="280"/>
        <v>30.674924809731625</v>
      </c>
      <c r="BD46" s="176">
        <f t="shared" si="280"/>
        <v>29.213994310973682</v>
      </c>
      <c r="BE46" s="176">
        <f t="shared" si="280"/>
        <v>27.831691968910295</v>
      </c>
      <c r="BF46" s="176">
        <f t="shared" si="280"/>
        <v>26.505021268799524</v>
      </c>
      <c r="BG46" s="176">
        <f t="shared" si="280"/>
        <v>25.240342135714123</v>
      </c>
      <c r="BH46" s="176">
        <f t="shared" si="280"/>
        <v>24.035052623064352</v>
      </c>
      <c r="BI46" s="176">
        <f t="shared" si="281"/>
        <v>22.889246994705971</v>
      </c>
      <c r="BJ46" s="176">
        <f t="shared" si="281"/>
        <v>21.798064526885959</v>
      </c>
      <c r="BK46" s="176">
        <f t="shared" si="281"/>
        <v>20.760600040677087</v>
      </c>
      <c r="BL46" s="176">
        <f t="shared" si="281"/>
        <v>19.772512991571272</v>
      </c>
      <c r="BM46" s="176">
        <f t="shared" si="281"/>
        <v>18.83145329305734</v>
      </c>
      <c r="BN46" s="176">
        <f t="shared" si="281"/>
        <v>17.935182709439655</v>
      </c>
      <c r="BO46" s="176">
        <f t="shared" si="281"/>
        <v>17.081569532372459</v>
      </c>
      <c r="BP46" s="176">
        <f t="shared" si="281"/>
        <v>16.268583510760951</v>
      </c>
      <c r="BQ46" s="176">
        <f t="shared" si="281"/>
        <v>15.494291021970488</v>
      </c>
      <c r="BR46" s="176">
        <f t="shared" si="281"/>
        <v>14.756850472858776</v>
      </c>
      <c r="BS46" s="176">
        <f t="shared" si="282"/>
        <v>0</v>
      </c>
      <c r="BT46" s="176">
        <f t="shared" si="282"/>
        <v>0</v>
      </c>
      <c r="BU46" s="176">
        <f t="shared" si="282"/>
        <v>0</v>
      </c>
      <c r="BV46" s="176">
        <f t="shared" si="282"/>
        <v>0</v>
      </c>
      <c r="BW46" s="176">
        <f t="shared" si="282"/>
        <v>0</v>
      </c>
      <c r="BX46" s="176">
        <f t="shared" si="282"/>
        <v>0</v>
      </c>
      <c r="BY46" s="176">
        <f t="shared" si="282"/>
        <v>0</v>
      </c>
      <c r="BZ46" s="176">
        <f t="shared" si="282"/>
        <v>0</v>
      </c>
      <c r="CA46" s="176">
        <f t="shared" si="282"/>
        <v>0</v>
      </c>
      <c r="CB46" s="176">
        <f t="shared" si="282"/>
        <v>0</v>
      </c>
      <c r="CC46" s="176">
        <f t="shared" si="282"/>
        <v>0</v>
      </c>
      <c r="CD46" s="176">
        <f t="shared" si="282"/>
        <v>0</v>
      </c>
      <c r="CE46" s="176">
        <f t="shared" si="282"/>
        <v>0</v>
      </c>
      <c r="CF46" s="176">
        <f t="shared" si="282"/>
        <v>0</v>
      </c>
      <c r="CG46" s="176">
        <f t="shared" si="282"/>
        <v>0</v>
      </c>
      <c r="CI46" s="176">
        <v>0</v>
      </c>
      <c r="CJ46" s="176">
        <f t="shared" si="283"/>
        <v>24.756494835063609</v>
      </c>
      <c r="CK46" s="176">
        <f t="shared" si="283"/>
        <v>23.600310821473258</v>
      </c>
      <c r="CL46" s="176">
        <f t="shared" si="283"/>
        <v>22.494963858404269</v>
      </c>
      <c r="CM46" s="176">
        <f t="shared" si="283"/>
        <v>21.427713587538992</v>
      </c>
      <c r="CN46" s="176">
        <f t="shared" si="283"/>
        <v>20.407192738902573</v>
      </c>
      <c r="CO46" s="176">
        <f t="shared" si="283"/>
        <v>19.441596935136438</v>
      </c>
      <c r="CP46" s="176">
        <f t="shared" si="283"/>
        <v>18.514862152140822</v>
      </c>
      <c r="CQ46" s="176">
        <f t="shared" si="283"/>
        <v>17.631431062676704</v>
      </c>
      <c r="CR46" s="176">
        <f t="shared" si="283"/>
        <v>16.789486098595482</v>
      </c>
      <c r="CS46" s="176">
        <f t="shared" si="283"/>
        <v>15.989093107129554</v>
      </c>
      <c r="CT46" s="176">
        <f t="shared" si="284"/>
        <v>15.226856670130253</v>
      </c>
      <c r="CU46" s="176">
        <f t="shared" si="284"/>
        <v>14.50214448238679</v>
      </c>
      <c r="CV46" s="176">
        <f t="shared" si="284"/>
        <v>13.811924492635454</v>
      </c>
      <c r="CW46" s="176">
        <f t="shared" si="284"/>
        <v>13.154555067490682</v>
      </c>
      <c r="CX46" s="176">
        <f t="shared" si="284"/>
        <v>12.528472706023786</v>
      </c>
      <c r="CY46" s="176">
        <f t="shared" si="284"/>
        <v>11.932188321100298</v>
      </c>
      <c r="CZ46" s="176">
        <f t="shared" si="284"/>
        <v>11.364283697704533</v>
      </c>
      <c r="DA46" s="176">
        <f t="shared" si="284"/>
        <v>10.823408119827933</v>
      </c>
      <c r="DB46" s="176">
        <f t="shared" si="284"/>
        <v>10.308275157898386</v>
      </c>
      <c r="DC46" s="176">
        <f t="shared" si="284"/>
        <v>9.8176596091097323</v>
      </c>
      <c r="DD46" s="176">
        <f t="shared" si="285"/>
        <v>0</v>
      </c>
      <c r="DE46" s="176">
        <f t="shared" si="285"/>
        <v>0</v>
      </c>
      <c r="DF46" s="176">
        <f t="shared" si="285"/>
        <v>0</v>
      </c>
      <c r="DG46" s="176">
        <f t="shared" si="285"/>
        <v>0</v>
      </c>
      <c r="DH46" s="176">
        <f t="shared" si="285"/>
        <v>0</v>
      </c>
      <c r="DI46" s="176">
        <f t="shared" si="285"/>
        <v>0</v>
      </c>
      <c r="DJ46" s="176">
        <f t="shared" si="285"/>
        <v>0</v>
      </c>
      <c r="DK46" s="176">
        <f t="shared" si="285"/>
        <v>0</v>
      </c>
      <c r="DL46" s="176">
        <f t="shared" si="285"/>
        <v>0</v>
      </c>
      <c r="DM46" s="176">
        <f t="shared" si="285"/>
        <v>0</v>
      </c>
      <c r="DN46" s="176">
        <f t="shared" si="285"/>
        <v>0</v>
      </c>
      <c r="DO46" s="176">
        <f t="shared" si="285"/>
        <v>0</v>
      </c>
      <c r="DP46" s="176">
        <f t="shared" si="285"/>
        <v>0</v>
      </c>
      <c r="DQ46" s="176">
        <f t="shared" si="285"/>
        <v>0</v>
      </c>
      <c r="DR46" s="176">
        <f t="shared" si="285"/>
        <v>0</v>
      </c>
      <c r="DS46" s="187"/>
      <c r="DT46" s="176">
        <v>0</v>
      </c>
      <c r="DU46" s="176">
        <f t="shared" si="286"/>
        <v>35.440254253711274</v>
      </c>
      <c r="DV46" s="176">
        <f t="shared" si="286"/>
        <v>33.785114635655034</v>
      </c>
      <c r="DW46" s="176">
        <f t="shared" si="286"/>
        <v>32.202750990449125</v>
      </c>
      <c r="DX46" s="176">
        <f t="shared" si="286"/>
        <v>30.674924809731625</v>
      </c>
      <c r="DY46" s="176">
        <f t="shared" si="286"/>
        <v>29.213994310973682</v>
      </c>
      <c r="DZ46" s="176">
        <f t="shared" si="286"/>
        <v>27.831691968910295</v>
      </c>
      <c r="EA46" s="176">
        <f t="shared" si="286"/>
        <v>26.505021268799524</v>
      </c>
      <c r="EB46" s="176">
        <f t="shared" si="286"/>
        <v>25.240342135714123</v>
      </c>
      <c r="EC46" s="176">
        <f t="shared" si="286"/>
        <v>24.035052623064352</v>
      </c>
      <c r="ED46" s="176">
        <f t="shared" si="286"/>
        <v>22.889246994705971</v>
      </c>
      <c r="EE46" s="176">
        <f t="shared" si="287"/>
        <v>21.798064526885959</v>
      </c>
      <c r="EF46" s="176">
        <f t="shared" si="287"/>
        <v>20.760600040677087</v>
      </c>
      <c r="EG46" s="176">
        <f t="shared" si="287"/>
        <v>19.772512991571272</v>
      </c>
      <c r="EH46" s="176">
        <f t="shared" si="287"/>
        <v>18.83145329305734</v>
      </c>
      <c r="EI46" s="176">
        <f t="shared" si="287"/>
        <v>17.935182709439655</v>
      </c>
      <c r="EJ46" s="176">
        <f t="shared" si="287"/>
        <v>17.081569532372459</v>
      </c>
      <c r="EK46" s="176">
        <f t="shared" si="287"/>
        <v>16.268583510760951</v>
      </c>
      <c r="EL46" s="176">
        <f t="shared" si="287"/>
        <v>15.494291021970488</v>
      </c>
      <c r="EM46" s="176">
        <f t="shared" si="287"/>
        <v>14.756850472858776</v>
      </c>
      <c r="EN46" s="176">
        <f t="shared" si="287"/>
        <v>14.054507919693</v>
      </c>
      <c r="EO46" s="176">
        <f t="shared" si="288"/>
        <v>0</v>
      </c>
      <c r="EP46" s="176">
        <f t="shared" si="288"/>
        <v>0</v>
      </c>
      <c r="EQ46" s="176">
        <f t="shared" si="288"/>
        <v>0</v>
      </c>
      <c r="ER46" s="176">
        <f t="shared" si="288"/>
        <v>0</v>
      </c>
      <c r="ES46" s="176">
        <f t="shared" si="288"/>
        <v>0</v>
      </c>
      <c r="ET46" s="176">
        <f t="shared" si="288"/>
        <v>0</v>
      </c>
      <c r="EU46" s="176">
        <f t="shared" si="288"/>
        <v>0</v>
      </c>
      <c r="EV46" s="176">
        <f t="shared" si="288"/>
        <v>0</v>
      </c>
      <c r="EW46" s="176">
        <f t="shared" si="288"/>
        <v>0</v>
      </c>
      <c r="EX46" s="176">
        <f t="shared" si="288"/>
        <v>0</v>
      </c>
      <c r="EY46" s="176">
        <f t="shared" si="288"/>
        <v>0</v>
      </c>
      <c r="EZ46" s="176">
        <f t="shared" si="288"/>
        <v>0</v>
      </c>
      <c r="FA46" s="176">
        <f t="shared" si="288"/>
        <v>0</v>
      </c>
      <c r="FB46" s="176">
        <f t="shared" si="288"/>
        <v>0</v>
      </c>
      <c r="FC46" s="176">
        <f t="shared" si="288"/>
        <v>0</v>
      </c>
      <c r="FE46" s="176">
        <v>0</v>
      </c>
      <c r="FF46" s="176">
        <v>0</v>
      </c>
      <c r="FG46" s="176">
        <f t="shared" si="289"/>
        <v>23.600310821473258</v>
      </c>
      <c r="FH46" s="176">
        <f t="shared" si="289"/>
        <v>22.494963858404269</v>
      </c>
      <c r="FI46" s="176">
        <f t="shared" si="289"/>
        <v>21.427713587538992</v>
      </c>
      <c r="FJ46" s="176">
        <f t="shared" si="289"/>
        <v>20.407192738902573</v>
      </c>
      <c r="FK46" s="176">
        <f t="shared" si="289"/>
        <v>19.441596935136438</v>
      </c>
      <c r="FL46" s="176">
        <f t="shared" si="289"/>
        <v>18.514862152140822</v>
      </c>
      <c r="FM46" s="176">
        <f t="shared" si="289"/>
        <v>17.631431062676704</v>
      </c>
      <c r="FN46" s="176">
        <f t="shared" si="289"/>
        <v>16.789486098595482</v>
      </c>
      <c r="FO46" s="176">
        <f t="shared" si="289"/>
        <v>15.989093107129554</v>
      </c>
      <c r="FP46" s="176">
        <f t="shared" si="289"/>
        <v>15.226856670130253</v>
      </c>
      <c r="FQ46" s="176">
        <f t="shared" si="290"/>
        <v>14.50214448238679</v>
      </c>
      <c r="FR46" s="176">
        <f t="shared" si="290"/>
        <v>13.811924492635454</v>
      </c>
      <c r="FS46" s="176">
        <f t="shared" si="290"/>
        <v>13.154555067490682</v>
      </c>
      <c r="FT46" s="176">
        <f t="shared" si="290"/>
        <v>12.528472706023786</v>
      </c>
      <c r="FU46" s="176">
        <f t="shared" si="290"/>
        <v>11.932188321100298</v>
      </c>
      <c r="FV46" s="176">
        <f t="shared" si="290"/>
        <v>11.364283697704533</v>
      </c>
      <c r="FW46" s="176">
        <f t="shared" si="290"/>
        <v>10.823408119827933</v>
      </c>
      <c r="FX46" s="176">
        <f t="shared" si="290"/>
        <v>10.308275157898386</v>
      </c>
      <c r="FY46" s="176">
        <f t="shared" si="290"/>
        <v>9.8176596091097323</v>
      </c>
      <c r="FZ46" s="176">
        <f t="shared" si="290"/>
        <v>9.3503945833742712</v>
      </c>
      <c r="GA46" s="176">
        <f t="shared" si="291"/>
        <v>0</v>
      </c>
      <c r="GB46" s="176">
        <f t="shared" si="291"/>
        <v>0</v>
      </c>
      <c r="GC46" s="176">
        <f t="shared" si="291"/>
        <v>0</v>
      </c>
      <c r="GD46" s="176">
        <f t="shared" si="291"/>
        <v>0</v>
      </c>
      <c r="GE46" s="176">
        <f t="shared" si="291"/>
        <v>0</v>
      </c>
      <c r="GF46" s="176">
        <f t="shared" si="291"/>
        <v>0</v>
      </c>
      <c r="GG46" s="176">
        <f t="shared" si="291"/>
        <v>0</v>
      </c>
      <c r="GH46" s="176">
        <f t="shared" si="291"/>
        <v>0</v>
      </c>
      <c r="GI46" s="176">
        <f t="shared" si="291"/>
        <v>0</v>
      </c>
      <c r="GJ46" s="176">
        <f t="shared" si="291"/>
        <v>0</v>
      </c>
      <c r="GK46" s="176">
        <f t="shared" si="291"/>
        <v>0</v>
      </c>
      <c r="GL46" s="176">
        <f t="shared" si="291"/>
        <v>0</v>
      </c>
      <c r="GM46" s="176">
        <f t="shared" si="291"/>
        <v>0</v>
      </c>
      <c r="GN46" s="176">
        <f t="shared" si="291"/>
        <v>0</v>
      </c>
      <c r="GO46" s="176">
        <f t="shared" si="291"/>
        <v>0</v>
      </c>
      <c r="GP46" s="187"/>
      <c r="GQ46" s="176">
        <v>0</v>
      </c>
      <c r="GR46" s="176">
        <v>0</v>
      </c>
      <c r="GS46" s="176">
        <f t="shared" si="292"/>
        <v>33.785114635655034</v>
      </c>
      <c r="GT46" s="176">
        <f t="shared" si="292"/>
        <v>32.202750990449125</v>
      </c>
      <c r="GU46" s="176">
        <f t="shared" si="292"/>
        <v>30.674924809731625</v>
      </c>
      <c r="GV46" s="176">
        <f t="shared" si="292"/>
        <v>29.213994310973682</v>
      </c>
      <c r="GW46" s="176">
        <f t="shared" si="292"/>
        <v>27.831691968910295</v>
      </c>
      <c r="GX46" s="176">
        <f t="shared" si="292"/>
        <v>26.505021268799524</v>
      </c>
      <c r="GY46" s="176">
        <f t="shared" si="292"/>
        <v>25.240342135714123</v>
      </c>
      <c r="GZ46" s="176">
        <f t="shared" si="292"/>
        <v>24.035052623064352</v>
      </c>
      <c r="HA46" s="176">
        <f t="shared" si="292"/>
        <v>22.889246994705971</v>
      </c>
      <c r="HB46" s="176">
        <f t="shared" si="292"/>
        <v>21.798064526885959</v>
      </c>
      <c r="HC46" s="176">
        <f t="shared" si="293"/>
        <v>20.760600040677087</v>
      </c>
      <c r="HD46" s="176">
        <f t="shared" si="293"/>
        <v>19.772512991571272</v>
      </c>
      <c r="HE46" s="176">
        <f t="shared" si="293"/>
        <v>18.83145329305734</v>
      </c>
      <c r="HF46" s="176">
        <f t="shared" si="293"/>
        <v>17.935182709439655</v>
      </c>
      <c r="HG46" s="176">
        <f t="shared" si="293"/>
        <v>17.081569532372459</v>
      </c>
      <c r="HH46" s="176">
        <f t="shared" si="293"/>
        <v>16.268583510760951</v>
      </c>
      <c r="HI46" s="176">
        <f t="shared" si="293"/>
        <v>15.494291021970488</v>
      </c>
      <c r="HJ46" s="176">
        <f t="shared" si="293"/>
        <v>14.756850472858776</v>
      </c>
      <c r="HK46" s="176">
        <f t="shared" si="293"/>
        <v>14.054507919693</v>
      </c>
      <c r="HL46" s="176">
        <f t="shared" si="293"/>
        <v>13.385592896534021</v>
      </c>
      <c r="HM46" s="176">
        <f t="shared" si="294"/>
        <v>0</v>
      </c>
      <c r="HN46" s="176">
        <f t="shared" si="294"/>
        <v>0</v>
      </c>
      <c r="HO46" s="176">
        <f t="shared" si="294"/>
        <v>0</v>
      </c>
      <c r="HP46" s="176">
        <f t="shared" si="294"/>
        <v>0</v>
      </c>
      <c r="HQ46" s="176">
        <f t="shared" si="294"/>
        <v>0</v>
      </c>
      <c r="HR46" s="176">
        <f t="shared" si="294"/>
        <v>0</v>
      </c>
      <c r="HS46" s="176">
        <f t="shared" si="294"/>
        <v>0</v>
      </c>
      <c r="HT46" s="176">
        <f t="shared" si="294"/>
        <v>0</v>
      </c>
      <c r="HU46" s="176">
        <f t="shared" si="294"/>
        <v>0</v>
      </c>
      <c r="HV46" s="176">
        <f t="shared" si="294"/>
        <v>0</v>
      </c>
      <c r="HW46" s="176">
        <f t="shared" si="294"/>
        <v>0</v>
      </c>
      <c r="HX46" s="176">
        <f t="shared" si="294"/>
        <v>0</v>
      </c>
      <c r="HY46" s="176">
        <f t="shared" si="294"/>
        <v>0</v>
      </c>
      <c r="HZ46" s="176">
        <f t="shared" si="294"/>
        <v>0</v>
      </c>
      <c r="IA46" s="176">
        <f t="shared" si="294"/>
        <v>0</v>
      </c>
    </row>
    <row r="47" spans="1:237" s="144" customFormat="1">
      <c r="A47" s="188" t="s">
        <v>167</v>
      </c>
      <c r="B47" s="226">
        <f t="shared" si="269"/>
        <v>0</v>
      </c>
      <c r="C47" s="329">
        <f t="shared" si="270"/>
        <v>0</v>
      </c>
      <c r="D47" s="226">
        <f>SUM(B47:C47)</f>
        <v>0</v>
      </c>
      <c r="E47" s="227">
        <f t="shared" si="271"/>
        <v>0</v>
      </c>
      <c r="F47" s="228">
        <f t="shared" si="272"/>
        <v>0</v>
      </c>
      <c r="G47" s="227">
        <f t="shared" si="273"/>
        <v>0</v>
      </c>
      <c r="H47" s="228">
        <f t="shared" si="274"/>
        <v>0</v>
      </c>
      <c r="I47" s="227">
        <f t="shared" si="305"/>
        <v>0</v>
      </c>
      <c r="J47" s="176">
        <f t="shared" si="305"/>
        <v>0</v>
      </c>
      <c r="K47" s="228">
        <f>SUM(I47:J47)</f>
        <v>0</v>
      </c>
      <c r="L47" s="227">
        <f t="shared" si="275"/>
        <v>0</v>
      </c>
      <c r="M47" s="176">
        <f t="shared" si="276"/>
        <v>0</v>
      </c>
      <c r="N47" s="228">
        <f>SUM(L47:M47)</f>
        <v>0</v>
      </c>
      <c r="O47" s="176">
        <f t="shared" si="277"/>
        <v>28.353368475117382</v>
      </c>
      <c r="P47" s="176">
        <f t="shared" si="277"/>
        <v>27.007085274614848</v>
      </c>
      <c r="Q47" s="176">
        <f t="shared" si="277"/>
        <v>25.745793623425374</v>
      </c>
      <c r="R47" s="176">
        <f t="shared" si="277"/>
        <v>24.539960572804659</v>
      </c>
      <c r="S47" s="176">
        <f t="shared" si="277"/>
        <v>23.375687550042539</v>
      </c>
      <c r="T47" s="176">
        <f t="shared" si="277"/>
        <v>22.262392078802808</v>
      </c>
      <c r="U47" s="176">
        <f t="shared" si="277"/>
        <v>21.209014838330663</v>
      </c>
      <c r="V47" s="176">
        <f t="shared" si="277"/>
        <v>20.198031438699079</v>
      </c>
      <c r="W47" s="176">
        <f t="shared" si="277"/>
        <v>19.234288432010953</v>
      </c>
      <c r="X47" s="176">
        <f t="shared" si="277"/>
        <v>18.315803016649618</v>
      </c>
      <c r="Y47" s="176">
        <f t="shared" si="278"/>
        <v>17.442647025959513</v>
      </c>
      <c r="Z47" s="176">
        <f t="shared" si="278"/>
        <v>16.611116367414823</v>
      </c>
      <c r="AA47" s="176">
        <f t="shared" si="278"/>
        <v>15.82052125351286</v>
      </c>
      <c r="AB47" s="176">
        <f t="shared" si="278"/>
        <v>15.067553991965948</v>
      </c>
      <c r="AC47" s="176">
        <f t="shared" si="278"/>
        <v>14.350423709989833</v>
      </c>
      <c r="AD47" s="176">
        <f t="shared" si="278"/>
        <v>13.667424770207766</v>
      </c>
      <c r="AE47" s="176">
        <f t="shared" si="278"/>
        <v>13.016932713927599</v>
      </c>
      <c r="AF47" s="176">
        <f t="shared" si="278"/>
        <v>12.397400397495854</v>
      </c>
      <c r="AG47" s="176">
        <f t="shared" si="278"/>
        <v>11.807354312539564</v>
      </c>
      <c r="AH47" s="176">
        <f t="shared" si="278"/>
        <v>11.245391081343692</v>
      </c>
      <c r="AI47" s="176">
        <f t="shared" si="279"/>
        <v>0</v>
      </c>
      <c r="AJ47" s="176">
        <f t="shared" si="279"/>
        <v>0</v>
      </c>
      <c r="AK47" s="176">
        <f t="shared" si="279"/>
        <v>0</v>
      </c>
      <c r="AL47" s="176">
        <f t="shared" si="279"/>
        <v>0</v>
      </c>
      <c r="AM47" s="176">
        <f t="shared" si="279"/>
        <v>0</v>
      </c>
      <c r="AN47" s="176">
        <f t="shared" si="279"/>
        <v>0</v>
      </c>
      <c r="AO47" s="176">
        <f t="shared" si="279"/>
        <v>0</v>
      </c>
      <c r="AP47" s="176">
        <f t="shared" si="279"/>
        <v>0</v>
      </c>
      <c r="AQ47" s="176">
        <f t="shared" si="279"/>
        <v>0</v>
      </c>
      <c r="AR47" s="176">
        <f t="shared" si="279"/>
        <v>0</v>
      </c>
      <c r="AS47" s="176">
        <f t="shared" si="279"/>
        <v>0</v>
      </c>
      <c r="AT47" s="176">
        <f t="shared" si="279"/>
        <v>0</v>
      </c>
      <c r="AU47" s="176">
        <f t="shared" si="279"/>
        <v>0</v>
      </c>
      <c r="AV47" s="176">
        <f t="shared" si="279"/>
        <v>0</v>
      </c>
      <c r="AW47" s="176">
        <f t="shared" si="279"/>
        <v>0</v>
      </c>
      <c r="AX47" s="187"/>
      <c r="AY47" s="176">
        <f t="shared" si="280"/>
        <v>40.589372380944319</v>
      </c>
      <c r="AZ47" s="176">
        <f t="shared" si="280"/>
        <v>38.662095549503199</v>
      </c>
      <c r="BA47" s="176">
        <f t="shared" si="280"/>
        <v>36.856488693441854</v>
      </c>
      <c r="BB47" s="176">
        <f t="shared" si="280"/>
        <v>35.13027380776267</v>
      </c>
      <c r="BC47" s="176">
        <f t="shared" si="280"/>
        <v>33.463554337889043</v>
      </c>
      <c r="BD47" s="176">
        <f t="shared" si="280"/>
        <v>31.869811975607654</v>
      </c>
      <c r="BE47" s="176">
        <f t="shared" si="280"/>
        <v>30.361845784265778</v>
      </c>
      <c r="BF47" s="176">
        <f t="shared" si="280"/>
        <v>28.914568656872206</v>
      </c>
      <c r="BG47" s="176">
        <f t="shared" si="280"/>
        <v>27.534918693506317</v>
      </c>
      <c r="BH47" s="176">
        <f t="shared" si="280"/>
        <v>26.22005740697929</v>
      </c>
      <c r="BI47" s="176">
        <f t="shared" si="281"/>
        <v>24.970087630588331</v>
      </c>
      <c r="BJ47" s="176">
        <f t="shared" si="281"/>
        <v>23.779706756602859</v>
      </c>
      <c r="BK47" s="176">
        <f t="shared" si="281"/>
        <v>22.647927317102276</v>
      </c>
      <c r="BL47" s="176">
        <f t="shared" si="281"/>
        <v>21.570014172623207</v>
      </c>
      <c r="BM47" s="176">
        <f t="shared" si="281"/>
        <v>20.543403592426188</v>
      </c>
      <c r="BN47" s="176">
        <f t="shared" si="281"/>
        <v>19.565653864843259</v>
      </c>
      <c r="BO47" s="176">
        <f t="shared" si="281"/>
        <v>18.634439489860863</v>
      </c>
      <c r="BP47" s="176">
        <f t="shared" si="281"/>
        <v>17.747545648102857</v>
      </c>
      <c r="BQ47" s="176">
        <f t="shared" si="281"/>
        <v>16.902862933058714</v>
      </c>
      <c r="BR47" s="176">
        <f t="shared" si="281"/>
        <v>16.098382334027754</v>
      </c>
      <c r="BS47" s="176">
        <f t="shared" si="282"/>
        <v>0</v>
      </c>
      <c r="BT47" s="176">
        <f t="shared" si="282"/>
        <v>0</v>
      </c>
      <c r="BU47" s="176">
        <f t="shared" si="282"/>
        <v>0</v>
      </c>
      <c r="BV47" s="176">
        <f t="shared" si="282"/>
        <v>0</v>
      </c>
      <c r="BW47" s="176">
        <f t="shared" si="282"/>
        <v>0</v>
      </c>
      <c r="BX47" s="176">
        <f t="shared" si="282"/>
        <v>0</v>
      </c>
      <c r="BY47" s="176">
        <f t="shared" si="282"/>
        <v>0</v>
      </c>
      <c r="BZ47" s="176">
        <f t="shared" si="282"/>
        <v>0</v>
      </c>
      <c r="CA47" s="176">
        <f t="shared" si="282"/>
        <v>0</v>
      </c>
      <c r="CB47" s="176">
        <f t="shared" si="282"/>
        <v>0</v>
      </c>
      <c r="CC47" s="176">
        <f t="shared" si="282"/>
        <v>0</v>
      </c>
      <c r="CD47" s="176">
        <f t="shared" si="282"/>
        <v>0</v>
      </c>
      <c r="CE47" s="176">
        <f t="shared" si="282"/>
        <v>0</v>
      </c>
      <c r="CF47" s="176">
        <f t="shared" si="282"/>
        <v>0</v>
      </c>
      <c r="CG47" s="176">
        <f t="shared" si="282"/>
        <v>0</v>
      </c>
      <c r="CI47" s="176">
        <v>0</v>
      </c>
      <c r="CJ47" s="176">
        <f t="shared" si="283"/>
        <v>27.007085274614848</v>
      </c>
      <c r="CK47" s="176">
        <f t="shared" si="283"/>
        <v>25.745793623425374</v>
      </c>
      <c r="CL47" s="176">
        <f t="shared" si="283"/>
        <v>24.539960572804659</v>
      </c>
      <c r="CM47" s="176">
        <f t="shared" si="283"/>
        <v>23.375687550042539</v>
      </c>
      <c r="CN47" s="176">
        <f t="shared" si="283"/>
        <v>22.262392078802808</v>
      </c>
      <c r="CO47" s="176">
        <f t="shared" si="283"/>
        <v>21.209014838330663</v>
      </c>
      <c r="CP47" s="176">
        <f t="shared" si="283"/>
        <v>20.198031438699079</v>
      </c>
      <c r="CQ47" s="176">
        <f t="shared" si="283"/>
        <v>19.234288432010953</v>
      </c>
      <c r="CR47" s="176">
        <f t="shared" si="283"/>
        <v>18.315803016649618</v>
      </c>
      <c r="CS47" s="176">
        <f t="shared" si="283"/>
        <v>17.442647025959513</v>
      </c>
      <c r="CT47" s="176">
        <f t="shared" si="284"/>
        <v>16.611116367414823</v>
      </c>
      <c r="CU47" s="176">
        <f t="shared" si="284"/>
        <v>15.82052125351286</v>
      </c>
      <c r="CV47" s="176">
        <f t="shared" si="284"/>
        <v>15.067553991965948</v>
      </c>
      <c r="CW47" s="176">
        <f t="shared" si="284"/>
        <v>14.350423709989833</v>
      </c>
      <c r="CX47" s="176">
        <f t="shared" si="284"/>
        <v>13.667424770207766</v>
      </c>
      <c r="CY47" s="176">
        <f t="shared" si="284"/>
        <v>13.016932713927599</v>
      </c>
      <c r="CZ47" s="176">
        <f t="shared" si="284"/>
        <v>12.397400397495854</v>
      </c>
      <c r="DA47" s="176">
        <f t="shared" si="284"/>
        <v>11.807354312539564</v>
      </c>
      <c r="DB47" s="176">
        <f t="shared" si="284"/>
        <v>11.245391081343692</v>
      </c>
      <c r="DC47" s="176">
        <f t="shared" si="284"/>
        <v>10.710174119028798</v>
      </c>
      <c r="DD47" s="176">
        <f t="shared" si="285"/>
        <v>0</v>
      </c>
      <c r="DE47" s="176">
        <f t="shared" si="285"/>
        <v>0</v>
      </c>
      <c r="DF47" s="176">
        <f t="shared" si="285"/>
        <v>0</v>
      </c>
      <c r="DG47" s="176">
        <f t="shared" si="285"/>
        <v>0</v>
      </c>
      <c r="DH47" s="176">
        <f t="shared" si="285"/>
        <v>0</v>
      </c>
      <c r="DI47" s="176">
        <f t="shared" si="285"/>
        <v>0</v>
      </c>
      <c r="DJ47" s="176">
        <f t="shared" si="285"/>
        <v>0</v>
      </c>
      <c r="DK47" s="176">
        <f t="shared" si="285"/>
        <v>0</v>
      </c>
      <c r="DL47" s="176">
        <f t="shared" si="285"/>
        <v>0</v>
      </c>
      <c r="DM47" s="176">
        <f t="shared" si="285"/>
        <v>0</v>
      </c>
      <c r="DN47" s="176">
        <f t="shared" si="285"/>
        <v>0</v>
      </c>
      <c r="DO47" s="176">
        <f t="shared" si="285"/>
        <v>0</v>
      </c>
      <c r="DP47" s="176">
        <f t="shared" si="285"/>
        <v>0</v>
      </c>
      <c r="DQ47" s="176">
        <f t="shared" si="285"/>
        <v>0</v>
      </c>
      <c r="DR47" s="176">
        <f t="shared" si="285"/>
        <v>0</v>
      </c>
      <c r="DS47" s="187"/>
      <c r="DT47" s="176">
        <v>0</v>
      </c>
      <c r="DU47" s="176">
        <f t="shared" si="286"/>
        <v>38.662095549503199</v>
      </c>
      <c r="DV47" s="176">
        <f t="shared" si="286"/>
        <v>36.856488693441854</v>
      </c>
      <c r="DW47" s="176">
        <f t="shared" si="286"/>
        <v>35.13027380776267</v>
      </c>
      <c r="DX47" s="176">
        <f t="shared" si="286"/>
        <v>33.463554337889043</v>
      </c>
      <c r="DY47" s="176">
        <f t="shared" si="286"/>
        <v>31.869811975607654</v>
      </c>
      <c r="DZ47" s="176">
        <f t="shared" si="286"/>
        <v>30.361845784265778</v>
      </c>
      <c r="EA47" s="176">
        <f t="shared" si="286"/>
        <v>28.914568656872206</v>
      </c>
      <c r="EB47" s="176">
        <f t="shared" si="286"/>
        <v>27.534918693506317</v>
      </c>
      <c r="EC47" s="176">
        <f t="shared" si="286"/>
        <v>26.22005740697929</v>
      </c>
      <c r="ED47" s="176">
        <f t="shared" si="286"/>
        <v>24.970087630588331</v>
      </c>
      <c r="EE47" s="176">
        <f t="shared" si="287"/>
        <v>23.779706756602859</v>
      </c>
      <c r="EF47" s="176">
        <f t="shared" si="287"/>
        <v>22.647927317102276</v>
      </c>
      <c r="EG47" s="176">
        <f t="shared" si="287"/>
        <v>21.570014172623207</v>
      </c>
      <c r="EH47" s="176">
        <f t="shared" si="287"/>
        <v>20.543403592426188</v>
      </c>
      <c r="EI47" s="176">
        <f t="shared" si="287"/>
        <v>19.565653864843259</v>
      </c>
      <c r="EJ47" s="176">
        <f t="shared" si="287"/>
        <v>18.634439489860863</v>
      </c>
      <c r="EK47" s="176">
        <f t="shared" si="287"/>
        <v>17.747545648102857</v>
      </c>
      <c r="EL47" s="176">
        <f t="shared" si="287"/>
        <v>16.902862933058714</v>
      </c>
      <c r="EM47" s="176">
        <f t="shared" si="287"/>
        <v>16.098382334027754</v>
      </c>
      <c r="EN47" s="176">
        <f t="shared" si="287"/>
        <v>15.332190457846908</v>
      </c>
      <c r="EO47" s="176">
        <f t="shared" si="288"/>
        <v>0</v>
      </c>
      <c r="EP47" s="176">
        <f t="shared" si="288"/>
        <v>0</v>
      </c>
      <c r="EQ47" s="176">
        <f t="shared" si="288"/>
        <v>0</v>
      </c>
      <c r="ER47" s="176">
        <f t="shared" si="288"/>
        <v>0</v>
      </c>
      <c r="ES47" s="176">
        <f t="shared" si="288"/>
        <v>0</v>
      </c>
      <c r="ET47" s="176">
        <f t="shared" si="288"/>
        <v>0</v>
      </c>
      <c r="EU47" s="176">
        <f t="shared" si="288"/>
        <v>0</v>
      </c>
      <c r="EV47" s="176">
        <f t="shared" si="288"/>
        <v>0</v>
      </c>
      <c r="EW47" s="176">
        <f t="shared" si="288"/>
        <v>0</v>
      </c>
      <c r="EX47" s="176">
        <f t="shared" si="288"/>
        <v>0</v>
      </c>
      <c r="EY47" s="176">
        <f t="shared" si="288"/>
        <v>0</v>
      </c>
      <c r="EZ47" s="176">
        <f t="shared" si="288"/>
        <v>0</v>
      </c>
      <c r="FA47" s="176">
        <f t="shared" si="288"/>
        <v>0</v>
      </c>
      <c r="FB47" s="176">
        <f t="shared" si="288"/>
        <v>0</v>
      </c>
      <c r="FC47" s="176">
        <f t="shared" si="288"/>
        <v>0</v>
      </c>
      <c r="FE47" s="176">
        <v>0</v>
      </c>
      <c r="FF47" s="176">
        <v>0</v>
      </c>
      <c r="FG47" s="176">
        <f t="shared" si="289"/>
        <v>25.745793623425374</v>
      </c>
      <c r="FH47" s="176">
        <f t="shared" si="289"/>
        <v>24.539960572804659</v>
      </c>
      <c r="FI47" s="176">
        <f t="shared" si="289"/>
        <v>23.375687550042539</v>
      </c>
      <c r="FJ47" s="176">
        <f t="shared" si="289"/>
        <v>22.262392078802808</v>
      </c>
      <c r="FK47" s="176">
        <f t="shared" si="289"/>
        <v>21.209014838330663</v>
      </c>
      <c r="FL47" s="176">
        <f t="shared" si="289"/>
        <v>20.198031438699079</v>
      </c>
      <c r="FM47" s="176">
        <f t="shared" si="289"/>
        <v>19.234288432010953</v>
      </c>
      <c r="FN47" s="176">
        <f t="shared" si="289"/>
        <v>18.315803016649618</v>
      </c>
      <c r="FO47" s="176">
        <f t="shared" si="289"/>
        <v>17.442647025959513</v>
      </c>
      <c r="FP47" s="176">
        <f t="shared" si="289"/>
        <v>16.611116367414823</v>
      </c>
      <c r="FQ47" s="176">
        <f t="shared" si="290"/>
        <v>15.82052125351286</v>
      </c>
      <c r="FR47" s="176">
        <f t="shared" si="290"/>
        <v>15.067553991965948</v>
      </c>
      <c r="FS47" s="176">
        <f t="shared" si="290"/>
        <v>14.350423709989833</v>
      </c>
      <c r="FT47" s="176">
        <f t="shared" si="290"/>
        <v>13.667424770207766</v>
      </c>
      <c r="FU47" s="176">
        <f t="shared" si="290"/>
        <v>13.016932713927599</v>
      </c>
      <c r="FV47" s="176">
        <f t="shared" si="290"/>
        <v>12.397400397495854</v>
      </c>
      <c r="FW47" s="176">
        <f t="shared" si="290"/>
        <v>11.807354312539564</v>
      </c>
      <c r="FX47" s="176">
        <f t="shared" si="290"/>
        <v>11.245391081343692</v>
      </c>
      <c r="FY47" s="176">
        <f t="shared" si="290"/>
        <v>10.710174119028798</v>
      </c>
      <c r="FZ47" s="176">
        <f t="shared" si="290"/>
        <v>10.200430454590114</v>
      </c>
      <c r="GA47" s="176">
        <f t="shared" si="291"/>
        <v>0</v>
      </c>
      <c r="GB47" s="176">
        <f t="shared" si="291"/>
        <v>0</v>
      </c>
      <c r="GC47" s="176">
        <f t="shared" si="291"/>
        <v>0</v>
      </c>
      <c r="GD47" s="176">
        <f t="shared" si="291"/>
        <v>0</v>
      </c>
      <c r="GE47" s="176">
        <f t="shared" si="291"/>
        <v>0</v>
      </c>
      <c r="GF47" s="176">
        <f t="shared" si="291"/>
        <v>0</v>
      </c>
      <c r="GG47" s="176">
        <f t="shared" si="291"/>
        <v>0</v>
      </c>
      <c r="GH47" s="176">
        <f t="shared" si="291"/>
        <v>0</v>
      </c>
      <c r="GI47" s="176">
        <f t="shared" si="291"/>
        <v>0</v>
      </c>
      <c r="GJ47" s="176">
        <f t="shared" si="291"/>
        <v>0</v>
      </c>
      <c r="GK47" s="176">
        <f t="shared" si="291"/>
        <v>0</v>
      </c>
      <c r="GL47" s="176">
        <f t="shared" si="291"/>
        <v>0</v>
      </c>
      <c r="GM47" s="176">
        <f t="shared" si="291"/>
        <v>0</v>
      </c>
      <c r="GN47" s="176">
        <f t="shared" si="291"/>
        <v>0</v>
      </c>
      <c r="GO47" s="176">
        <f t="shared" si="291"/>
        <v>0</v>
      </c>
      <c r="GP47" s="187"/>
      <c r="GQ47" s="176">
        <v>0</v>
      </c>
      <c r="GR47" s="176">
        <v>0</v>
      </c>
      <c r="GS47" s="176">
        <f t="shared" si="292"/>
        <v>36.856488693441854</v>
      </c>
      <c r="GT47" s="176">
        <f t="shared" si="292"/>
        <v>35.13027380776267</v>
      </c>
      <c r="GU47" s="176">
        <f t="shared" si="292"/>
        <v>33.463554337889043</v>
      </c>
      <c r="GV47" s="176">
        <f t="shared" si="292"/>
        <v>31.869811975607654</v>
      </c>
      <c r="GW47" s="176">
        <f t="shared" si="292"/>
        <v>30.361845784265778</v>
      </c>
      <c r="GX47" s="176">
        <f t="shared" si="292"/>
        <v>28.914568656872206</v>
      </c>
      <c r="GY47" s="176">
        <f t="shared" si="292"/>
        <v>27.534918693506317</v>
      </c>
      <c r="GZ47" s="176">
        <f t="shared" si="292"/>
        <v>26.22005740697929</v>
      </c>
      <c r="HA47" s="176">
        <f t="shared" si="292"/>
        <v>24.970087630588331</v>
      </c>
      <c r="HB47" s="176">
        <f t="shared" si="292"/>
        <v>23.779706756602859</v>
      </c>
      <c r="HC47" s="176">
        <f t="shared" si="293"/>
        <v>22.647927317102276</v>
      </c>
      <c r="HD47" s="176">
        <f t="shared" si="293"/>
        <v>21.570014172623207</v>
      </c>
      <c r="HE47" s="176">
        <f t="shared" si="293"/>
        <v>20.543403592426188</v>
      </c>
      <c r="HF47" s="176">
        <f t="shared" si="293"/>
        <v>19.565653864843259</v>
      </c>
      <c r="HG47" s="176">
        <f t="shared" si="293"/>
        <v>18.634439489860863</v>
      </c>
      <c r="HH47" s="176">
        <f t="shared" si="293"/>
        <v>17.747545648102857</v>
      </c>
      <c r="HI47" s="176">
        <f t="shared" si="293"/>
        <v>16.902862933058714</v>
      </c>
      <c r="HJ47" s="176">
        <f t="shared" si="293"/>
        <v>16.098382334027754</v>
      </c>
      <c r="HK47" s="176">
        <f t="shared" si="293"/>
        <v>15.332190457846908</v>
      </c>
      <c r="HL47" s="176">
        <f t="shared" si="293"/>
        <v>14.602464978037112</v>
      </c>
      <c r="HM47" s="176">
        <f t="shared" si="294"/>
        <v>0</v>
      </c>
      <c r="HN47" s="176">
        <f t="shared" si="294"/>
        <v>0</v>
      </c>
      <c r="HO47" s="176">
        <f t="shared" si="294"/>
        <v>0</v>
      </c>
      <c r="HP47" s="176">
        <f t="shared" si="294"/>
        <v>0</v>
      </c>
      <c r="HQ47" s="176">
        <f t="shared" si="294"/>
        <v>0</v>
      </c>
      <c r="HR47" s="176">
        <f t="shared" si="294"/>
        <v>0</v>
      </c>
      <c r="HS47" s="176">
        <f t="shared" si="294"/>
        <v>0</v>
      </c>
      <c r="HT47" s="176">
        <f t="shared" si="294"/>
        <v>0</v>
      </c>
      <c r="HU47" s="176">
        <f t="shared" si="294"/>
        <v>0</v>
      </c>
      <c r="HV47" s="176">
        <f t="shared" si="294"/>
        <v>0</v>
      </c>
      <c r="HW47" s="176">
        <f t="shared" si="294"/>
        <v>0</v>
      </c>
      <c r="HX47" s="176">
        <f t="shared" si="294"/>
        <v>0</v>
      </c>
      <c r="HY47" s="176">
        <f t="shared" si="294"/>
        <v>0</v>
      </c>
      <c r="HZ47" s="176">
        <f t="shared" si="294"/>
        <v>0</v>
      </c>
      <c r="IA47" s="176">
        <f t="shared" si="294"/>
        <v>0</v>
      </c>
    </row>
    <row r="48" spans="1:237" s="144" customFormat="1">
      <c r="A48" s="188" t="s">
        <v>168</v>
      </c>
      <c r="B48" s="226">
        <f t="shared" si="269"/>
        <v>0</v>
      </c>
      <c r="C48" s="329">
        <f t="shared" si="270"/>
        <v>69911.669772262801</v>
      </c>
      <c r="D48" s="226">
        <f t="shared" ref="D48" si="306">SUM(B48:C48)</f>
        <v>69911.669772262801</v>
      </c>
      <c r="E48" s="227">
        <f t="shared" si="271"/>
        <v>0</v>
      </c>
      <c r="F48" s="228">
        <f t="shared" si="272"/>
        <v>0</v>
      </c>
      <c r="G48" s="227">
        <f t="shared" si="273"/>
        <v>0</v>
      </c>
      <c r="H48" s="228">
        <f t="shared" si="274"/>
        <v>0</v>
      </c>
      <c r="I48" s="227">
        <f t="shared" ref="I48:I49" si="307">B48+E48+G48</f>
        <v>0</v>
      </c>
      <c r="J48" s="176">
        <f t="shared" ref="J48:J49" si="308">C48+F48+H48</f>
        <v>69911.669772262801</v>
      </c>
      <c r="K48" s="228">
        <f t="shared" ref="K48" si="309">SUM(I48:J48)</f>
        <v>69911.669772262801</v>
      </c>
      <c r="L48" s="227">
        <f t="shared" si="275"/>
        <v>0</v>
      </c>
      <c r="M48" s="176">
        <f t="shared" si="276"/>
        <v>55929.335817810243</v>
      </c>
      <c r="N48" s="228">
        <f t="shared" ref="N48" si="310">SUM(L48:M48)</f>
        <v>55929.335817810243</v>
      </c>
      <c r="O48" s="176">
        <f t="shared" si="277"/>
        <v>0</v>
      </c>
      <c r="P48" s="176">
        <f t="shared" si="277"/>
        <v>0</v>
      </c>
      <c r="Q48" s="176">
        <f t="shared" si="277"/>
        <v>0</v>
      </c>
      <c r="R48" s="176">
        <f t="shared" si="277"/>
        <v>0</v>
      </c>
      <c r="S48" s="176">
        <f t="shared" si="277"/>
        <v>0</v>
      </c>
      <c r="T48" s="176">
        <f t="shared" si="277"/>
        <v>0</v>
      </c>
      <c r="U48" s="176">
        <f t="shared" si="277"/>
        <v>0</v>
      </c>
      <c r="V48" s="176">
        <f t="shared" si="277"/>
        <v>0</v>
      </c>
      <c r="W48" s="176">
        <f t="shared" si="277"/>
        <v>0</v>
      </c>
      <c r="X48" s="176">
        <f t="shared" si="277"/>
        <v>0</v>
      </c>
      <c r="Y48" s="176">
        <f t="shared" si="278"/>
        <v>0</v>
      </c>
      <c r="Z48" s="176">
        <f t="shared" si="278"/>
        <v>0</v>
      </c>
      <c r="AA48" s="176">
        <f t="shared" si="278"/>
        <v>0</v>
      </c>
      <c r="AB48" s="176">
        <f t="shared" si="278"/>
        <v>0</v>
      </c>
      <c r="AC48" s="176">
        <f t="shared" si="278"/>
        <v>0</v>
      </c>
      <c r="AD48" s="176">
        <f t="shared" si="278"/>
        <v>0</v>
      </c>
      <c r="AE48" s="176">
        <f t="shared" si="278"/>
        <v>0</v>
      </c>
      <c r="AF48" s="176">
        <f t="shared" si="278"/>
        <v>0</v>
      </c>
      <c r="AG48" s="176">
        <f t="shared" si="278"/>
        <v>0</v>
      </c>
      <c r="AH48" s="176">
        <f t="shared" si="278"/>
        <v>0</v>
      </c>
      <c r="AI48" s="176">
        <f t="shared" si="279"/>
        <v>0</v>
      </c>
      <c r="AJ48" s="176">
        <f t="shared" si="279"/>
        <v>0</v>
      </c>
      <c r="AK48" s="176">
        <f t="shared" si="279"/>
        <v>0</v>
      </c>
      <c r="AL48" s="176">
        <f t="shared" si="279"/>
        <v>0</v>
      </c>
      <c r="AM48" s="176">
        <f t="shared" si="279"/>
        <v>0</v>
      </c>
      <c r="AN48" s="176">
        <f t="shared" si="279"/>
        <v>0</v>
      </c>
      <c r="AO48" s="176">
        <f t="shared" si="279"/>
        <v>0</v>
      </c>
      <c r="AP48" s="176">
        <f t="shared" si="279"/>
        <v>0</v>
      </c>
      <c r="AQ48" s="176">
        <f t="shared" si="279"/>
        <v>0</v>
      </c>
      <c r="AR48" s="176">
        <f t="shared" si="279"/>
        <v>0</v>
      </c>
      <c r="AS48" s="176">
        <f t="shared" si="279"/>
        <v>0</v>
      </c>
      <c r="AT48" s="176">
        <f t="shared" si="279"/>
        <v>0</v>
      </c>
      <c r="AU48" s="176">
        <f t="shared" si="279"/>
        <v>0</v>
      </c>
      <c r="AV48" s="176">
        <f t="shared" si="279"/>
        <v>0</v>
      </c>
      <c r="AW48" s="176">
        <f t="shared" si="279"/>
        <v>0</v>
      </c>
      <c r="AX48" s="187"/>
      <c r="AY48" s="176">
        <f t="shared" si="280"/>
        <v>47.38342680965124</v>
      </c>
      <c r="AZ48" s="176">
        <f t="shared" si="280"/>
        <v>45.133552635016308</v>
      </c>
      <c r="BA48" s="176">
        <f t="shared" si="280"/>
        <v>43.025714171582621</v>
      </c>
      <c r="BB48" s="176">
        <f t="shared" si="280"/>
        <v>41.010556708056285</v>
      </c>
      <c r="BC48" s="176">
        <f t="shared" si="280"/>
        <v>39.064853303929382</v>
      </c>
      <c r="BD48" s="176">
        <f t="shared" si="280"/>
        <v>37.204342284743134</v>
      </c>
      <c r="BE48" s="176">
        <f t="shared" si="280"/>
        <v>35.443965085798773</v>
      </c>
      <c r="BF48" s="176">
        <f t="shared" si="280"/>
        <v>33.754435393259584</v>
      </c>
      <c r="BG48" s="176">
        <f t="shared" si="280"/>
        <v>32.143852641485466</v>
      </c>
      <c r="BH48" s="176">
        <f t="shared" si="280"/>
        <v>30.608903222946374</v>
      </c>
      <c r="BI48" s="176">
        <f t="shared" si="281"/>
        <v>29.149707183696869</v>
      </c>
      <c r="BJ48" s="176">
        <f t="shared" si="281"/>
        <v>27.760074338706644</v>
      </c>
      <c r="BK48" s="176">
        <f t="shared" si="281"/>
        <v>26.438851932680461</v>
      </c>
      <c r="BL48" s="176">
        <f t="shared" si="281"/>
        <v>25.180512234563732</v>
      </c>
      <c r="BM48" s="176">
        <f t="shared" si="281"/>
        <v>23.982062383399825</v>
      </c>
      <c r="BN48" s="176">
        <f t="shared" si="281"/>
        <v>22.840651961472911</v>
      </c>
      <c r="BO48" s="176">
        <f t="shared" si="281"/>
        <v>21.753566214816022</v>
      </c>
      <c r="BP48" s="176">
        <f t="shared" si="281"/>
        <v>20.718219596384444</v>
      </c>
      <c r="BQ48" s="176">
        <f t="shared" si="281"/>
        <v>0</v>
      </c>
      <c r="BR48" s="176">
        <f t="shared" si="281"/>
        <v>0</v>
      </c>
      <c r="BS48" s="176">
        <f t="shared" si="282"/>
        <v>0</v>
      </c>
      <c r="BT48" s="176">
        <f t="shared" si="282"/>
        <v>0</v>
      </c>
      <c r="BU48" s="176">
        <f t="shared" si="282"/>
        <v>0</v>
      </c>
      <c r="BV48" s="176">
        <f t="shared" si="282"/>
        <v>0</v>
      </c>
      <c r="BW48" s="176">
        <f t="shared" si="282"/>
        <v>0</v>
      </c>
      <c r="BX48" s="176">
        <f t="shared" si="282"/>
        <v>0</v>
      </c>
      <c r="BY48" s="176">
        <f t="shared" si="282"/>
        <v>0</v>
      </c>
      <c r="BZ48" s="176">
        <f t="shared" si="282"/>
        <v>0</v>
      </c>
      <c r="CA48" s="176">
        <f t="shared" si="282"/>
        <v>0</v>
      </c>
      <c r="CB48" s="176">
        <f t="shared" si="282"/>
        <v>0</v>
      </c>
      <c r="CC48" s="176">
        <f t="shared" si="282"/>
        <v>0</v>
      </c>
      <c r="CD48" s="176">
        <f t="shared" si="282"/>
        <v>0</v>
      </c>
      <c r="CE48" s="176">
        <f t="shared" si="282"/>
        <v>0</v>
      </c>
      <c r="CF48" s="176">
        <f t="shared" si="282"/>
        <v>0</v>
      </c>
      <c r="CG48" s="176">
        <f t="shared" si="282"/>
        <v>0</v>
      </c>
      <c r="CI48" s="176">
        <v>0</v>
      </c>
      <c r="CJ48" s="176">
        <f t="shared" si="283"/>
        <v>0</v>
      </c>
      <c r="CK48" s="176">
        <f t="shared" si="283"/>
        <v>0</v>
      </c>
      <c r="CL48" s="176">
        <f t="shared" si="283"/>
        <v>0</v>
      </c>
      <c r="CM48" s="176">
        <f t="shared" si="283"/>
        <v>0</v>
      </c>
      <c r="CN48" s="176">
        <f t="shared" si="283"/>
        <v>0</v>
      </c>
      <c r="CO48" s="176">
        <f t="shared" si="283"/>
        <v>0</v>
      </c>
      <c r="CP48" s="176">
        <f t="shared" si="283"/>
        <v>0</v>
      </c>
      <c r="CQ48" s="176">
        <f t="shared" si="283"/>
        <v>0</v>
      </c>
      <c r="CR48" s="176">
        <f t="shared" si="283"/>
        <v>0</v>
      </c>
      <c r="CS48" s="176">
        <f t="shared" si="283"/>
        <v>0</v>
      </c>
      <c r="CT48" s="176">
        <f t="shared" si="284"/>
        <v>0</v>
      </c>
      <c r="CU48" s="176">
        <f t="shared" si="284"/>
        <v>0</v>
      </c>
      <c r="CV48" s="176">
        <f t="shared" si="284"/>
        <v>0</v>
      </c>
      <c r="CW48" s="176">
        <f t="shared" si="284"/>
        <v>0</v>
      </c>
      <c r="CX48" s="176">
        <f t="shared" si="284"/>
        <v>0</v>
      </c>
      <c r="CY48" s="176">
        <f t="shared" si="284"/>
        <v>0</v>
      </c>
      <c r="CZ48" s="176">
        <f t="shared" si="284"/>
        <v>0</v>
      </c>
      <c r="DA48" s="176">
        <f t="shared" si="284"/>
        <v>0</v>
      </c>
      <c r="DB48" s="176">
        <f t="shared" si="284"/>
        <v>0</v>
      </c>
      <c r="DC48" s="176">
        <f t="shared" si="284"/>
        <v>0</v>
      </c>
      <c r="DD48" s="176">
        <f t="shared" si="285"/>
        <v>0</v>
      </c>
      <c r="DE48" s="176">
        <f t="shared" si="285"/>
        <v>0</v>
      </c>
      <c r="DF48" s="176">
        <f t="shared" si="285"/>
        <v>0</v>
      </c>
      <c r="DG48" s="176">
        <f t="shared" si="285"/>
        <v>0</v>
      </c>
      <c r="DH48" s="176">
        <f t="shared" si="285"/>
        <v>0</v>
      </c>
      <c r="DI48" s="176">
        <f t="shared" si="285"/>
        <v>0</v>
      </c>
      <c r="DJ48" s="176">
        <f t="shared" si="285"/>
        <v>0</v>
      </c>
      <c r="DK48" s="176">
        <f t="shared" si="285"/>
        <v>0</v>
      </c>
      <c r="DL48" s="176">
        <f t="shared" si="285"/>
        <v>0</v>
      </c>
      <c r="DM48" s="176">
        <f t="shared" si="285"/>
        <v>0</v>
      </c>
      <c r="DN48" s="176">
        <f t="shared" si="285"/>
        <v>0</v>
      </c>
      <c r="DO48" s="176">
        <f t="shared" si="285"/>
        <v>0</v>
      </c>
      <c r="DP48" s="176">
        <f t="shared" si="285"/>
        <v>0</v>
      </c>
      <c r="DQ48" s="176">
        <f t="shared" si="285"/>
        <v>0</v>
      </c>
      <c r="DR48" s="176">
        <f t="shared" si="285"/>
        <v>0</v>
      </c>
      <c r="DS48" s="187"/>
      <c r="DT48" s="176">
        <v>0</v>
      </c>
      <c r="DU48" s="176">
        <f t="shared" si="286"/>
        <v>45.133552635016308</v>
      </c>
      <c r="DV48" s="176">
        <f t="shared" si="286"/>
        <v>43.025714171582621</v>
      </c>
      <c r="DW48" s="176">
        <f t="shared" si="286"/>
        <v>41.010556708056285</v>
      </c>
      <c r="DX48" s="176">
        <f t="shared" si="286"/>
        <v>39.064853303929382</v>
      </c>
      <c r="DY48" s="176">
        <f t="shared" si="286"/>
        <v>37.204342284743134</v>
      </c>
      <c r="DZ48" s="176">
        <f t="shared" si="286"/>
        <v>35.443965085798773</v>
      </c>
      <c r="EA48" s="176">
        <f t="shared" si="286"/>
        <v>33.754435393259584</v>
      </c>
      <c r="EB48" s="176">
        <f t="shared" si="286"/>
        <v>32.143852641485466</v>
      </c>
      <c r="EC48" s="176">
        <f t="shared" si="286"/>
        <v>30.608903222946374</v>
      </c>
      <c r="ED48" s="176">
        <f t="shared" si="286"/>
        <v>29.149707183696869</v>
      </c>
      <c r="EE48" s="176">
        <f t="shared" si="287"/>
        <v>27.760074338706644</v>
      </c>
      <c r="EF48" s="176">
        <f t="shared" si="287"/>
        <v>26.438851932680461</v>
      </c>
      <c r="EG48" s="176">
        <f t="shared" si="287"/>
        <v>25.180512234563732</v>
      </c>
      <c r="EH48" s="176">
        <f t="shared" si="287"/>
        <v>23.982062383399825</v>
      </c>
      <c r="EI48" s="176">
        <f t="shared" si="287"/>
        <v>22.840651961472911</v>
      </c>
      <c r="EJ48" s="176">
        <f t="shared" si="287"/>
        <v>21.753566214816022</v>
      </c>
      <c r="EK48" s="176">
        <f t="shared" si="287"/>
        <v>20.718219596384444</v>
      </c>
      <c r="EL48" s="176">
        <f t="shared" si="287"/>
        <v>19.732149616537651</v>
      </c>
      <c r="EM48" s="176">
        <f t="shared" si="287"/>
        <v>0</v>
      </c>
      <c r="EN48" s="176">
        <f t="shared" si="287"/>
        <v>0</v>
      </c>
      <c r="EO48" s="176">
        <f t="shared" si="288"/>
        <v>0</v>
      </c>
      <c r="EP48" s="176">
        <f t="shared" si="288"/>
        <v>0</v>
      </c>
      <c r="EQ48" s="176">
        <f t="shared" si="288"/>
        <v>0</v>
      </c>
      <c r="ER48" s="176">
        <f t="shared" si="288"/>
        <v>0</v>
      </c>
      <c r="ES48" s="176">
        <f t="shared" si="288"/>
        <v>0</v>
      </c>
      <c r="ET48" s="176">
        <f t="shared" si="288"/>
        <v>0</v>
      </c>
      <c r="EU48" s="176">
        <f t="shared" si="288"/>
        <v>0</v>
      </c>
      <c r="EV48" s="176">
        <f t="shared" si="288"/>
        <v>0</v>
      </c>
      <c r="EW48" s="176">
        <f t="shared" si="288"/>
        <v>0</v>
      </c>
      <c r="EX48" s="176">
        <f t="shared" si="288"/>
        <v>0</v>
      </c>
      <c r="EY48" s="176">
        <f t="shared" si="288"/>
        <v>0</v>
      </c>
      <c r="EZ48" s="176">
        <f t="shared" si="288"/>
        <v>0</v>
      </c>
      <c r="FA48" s="176">
        <f t="shared" si="288"/>
        <v>0</v>
      </c>
      <c r="FB48" s="176">
        <f t="shared" si="288"/>
        <v>0</v>
      </c>
      <c r="FC48" s="176">
        <f t="shared" si="288"/>
        <v>0</v>
      </c>
      <c r="FE48" s="176">
        <v>0</v>
      </c>
      <c r="FF48" s="176">
        <v>0</v>
      </c>
      <c r="FG48" s="176">
        <f t="shared" si="289"/>
        <v>0</v>
      </c>
      <c r="FH48" s="176">
        <f t="shared" si="289"/>
        <v>0</v>
      </c>
      <c r="FI48" s="176">
        <f t="shared" si="289"/>
        <v>0</v>
      </c>
      <c r="FJ48" s="176">
        <f t="shared" si="289"/>
        <v>0</v>
      </c>
      <c r="FK48" s="176">
        <f t="shared" si="289"/>
        <v>0</v>
      </c>
      <c r="FL48" s="176">
        <f t="shared" si="289"/>
        <v>0</v>
      </c>
      <c r="FM48" s="176">
        <f t="shared" si="289"/>
        <v>0</v>
      </c>
      <c r="FN48" s="176">
        <f t="shared" si="289"/>
        <v>0</v>
      </c>
      <c r="FO48" s="176">
        <f t="shared" si="289"/>
        <v>0</v>
      </c>
      <c r="FP48" s="176">
        <f t="shared" si="289"/>
        <v>0</v>
      </c>
      <c r="FQ48" s="176">
        <f t="shared" si="290"/>
        <v>0</v>
      </c>
      <c r="FR48" s="176">
        <f t="shared" si="290"/>
        <v>0</v>
      </c>
      <c r="FS48" s="176">
        <f t="shared" si="290"/>
        <v>0</v>
      </c>
      <c r="FT48" s="176">
        <f t="shared" si="290"/>
        <v>0</v>
      </c>
      <c r="FU48" s="176">
        <f t="shared" si="290"/>
        <v>0</v>
      </c>
      <c r="FV48" s="176">
        <f t="shared" si="290"/>
        <v>0</v>
      </c>
      <c r="FW48" s="176">
        <f t="shared" si="290"/>
        <v>0</v>
      </c>
      <c r="FX48" s="176">
        <f t="shared" si="290"/>
        <v>0</v>
      </c>
      <c r="FY48" s="176">
        <f t="shared" si="290"/>
        <v>0</v>
      </c>
      <c r="FZ48" s="176">
        <f t="shared" si="290"/>
        <v>0</v>
      </c>
      <c r="GA48" s="176">
        <f t="shared" si="291"/>
        <v>0</v>
      </c>
      <c r="GB48" s="176">
        <f t="shared" si="291"/>
        <v>0</v>
      </c>
      <c r="GC48" s="176">
        <f t="shared" si="291"/>
        <v>0</v>
      </c>
      <c r="GD48" s="176">
        <f t="shared" si="291"/>
        <v>0</v>
      </c>
      <c r="GE48" s="176">
        <f t="shared" si="291"/>
        <v>0</v>
      </c>
      <c r="GF48" s="176">
        <f t="shared" si="291"/>
        <v>0</v>
      </c>
      <c r="GG48" s="176">
        <f t="shared" si="291"/>
        <v>0</v>
      </c>
      <c r="GH48" s="176">
        <f t="shared" si="291"/>
        <v>0</v>
      </c>
      <c r="GI48" s="176">
        <f t="shared" si="291"/>
        <v>0</v>
      </c>
      <c r="GJ48" s="176">
        <f t="shared" si="291"/>
        <v>0</v>
      </c>
      <c r="GK48" s="176">
        <f t="shared" si="291"/>
        <v>0</v>
      </c>
      <c r="GL48" s="176">
        <f t="shared" si="291"/>
        <v>0</v>
      </c>
      <c r="GM48" s="176">
        <f t="shared" si="291"/>
        <v>0</v>
      </c>
      <c r="GN48" s="176">
        <f t="shared" si="291"/>
        <v>0</v>
      </c>
      <c r="GO48" s="176">
        <f t="shared" si="291"/>
        <v>0</v>
      </c>
      <c r="GP48" s="187"/>
      <c r="GQ48" s="176">
        <v>0</v>
      </c>
      <c r="GR48" s="176">
        <v>0</v>
      </c>
      <c r="GS48" s="176">
        <f t="shared" si="292"/>
        <v>43.025714171582621</v>
      </c>
      <c r="GT48" s="176">
        <f t="shared" si="292"/>
        <v>41.010556708056285</v>
      </c>
      <c r="GU48" s="176">
        <f t="shared" si="292"/>
        <v>39.064853303929382</v>
      </c>
      <c r="GV48" s="176">
        <f t="shared" si="292"/>
        <v>37.204342284743134</v>
      </c>
      <c r="GW48" s="176">
        <f t="shared" si="292"/>
        <v>35.443965085798773</v>
      </c>
      <c r="GX48" s="176">
        <f t="shared" si="292"/>
        <v>33.754435393259584</v>
      </c>
      <c r="GY48" s="176">
        <f t="shared" si="292"/>
        <v>32.143852641485466</v>
      </c>
      <c r="GZ48" s="176">
        <f t="shared" si="292"/>
        <v>30.608903222946374</v>
      </c>
      <c r="HA48" s="176">
        <f t="shared" si="292"/>
        <v>29.149707183696869</v>
      </c>
      <c r="HB48" s="176">
        <f t="shared" si="292"/>
        <v>27.760074338706644</v>
      </c>
      <c r="HC48" s="176">
        <f t="shared" si="293"/>
        <v>26.438851932680461</v>
      </c>
      <c r="HD48" s="176">
        <f t="shared" si="293"/>
        <v>25.180512234563732</v>
      </c>
      <c r="HE48" s="176">
        <f t="shared" si="293"/>
        <v>23.982062383399825</v>
      </c>
      <c r="HF48" s="176">
        <f t="shared" si="293"/>
        <v>22.840651961472911</v>
      </c>
      <c r="HG48" s="176">
        <f t="shared" si="293"/>
        <v>21.753566214816022</v>
      </c>
      <c r="HH48" s="176">
        <f t="shared" si="293"/>
        <v>20.718219596384444</v>
      </c>
      <c r="HI48" s="176">
        <f t="shared" si="293"/>
        <v>19.732149616537651</v>
      </c>
      <c r="HJ48" s="176">
        <f t="shared" si="293"/>
        <v>18.793010986203381</v>
      </c>
      <c r="HK48" s="176">
        <f t="shared" si="293"/>
        <v>0</v>
      </c>
      <c r="HL48" s="176">
        <f t="shared" si="293"/>
        <v>0</v>
      </c>
      <c r="HM48" s="176">
        <f t="shared" si="294"/>
        <v>0</v>
      </c>
      <c r="HN48" s="176">
        <f t="shared" si="294"/>
        <v>0</v>
      </c>
      <c r="HO48" s="176">
        <f t="shared" si="294"/>
        <v>0</v>
      </c>
      <c r="HP48" s="176">
        <f t="shared" si="294"/>
        <v>0</v>
      </c>
      <c r="HQ48" s="176">
        <f t="shared" si="294"/>
        <v>0</v>
      </c>
      <c r="HR48" s="176">
        <f t="shared" si="294"/>
        <v>0</v>
      </c>
      <c r="HS48" s="176">
        <f t="shared" si="294"/>
        <v>0</v>
      </c>
      <c r="HT48" s="176">
        <f t="shared" si="294"/>
        <v>0</v>
      </c>
      <c r="HU48" s="176">
        <f t="shared" si="294"/>
        <v>0</v>
      </c>
      <c r="HV48" s="176">
        <f t="shared" si="294"/>
        <v>0</v>
      </c>
      <c r="HW48" s="176">
        <f t="shared" si="294"/>
        <v>0</v>
      </c>
      <c r="HX48" s="176">
        <f t="shared" si="294"/>
        <v>0</v>
      </c>
      <c r="HY48" s="176">
        <f t="shared" si="294"/>
        <v>0</v>
      </c>
      <c r="HZ48" s="176">
        <f t="shared" si="294"/>
        <v>0</v>
      </c>
      <c r="IA48" s="176">
        <f t="shared" si="294"/>
        <v>0</v>
      </c>
      <c r="IB48" s="176"/>
      <c r="IC48" s="176"/>
    </row>
    <row r="49" spans="1:237" s="144" customFormat="1">
      <c r="A49" s="185" t="s">
        <v>225</v>
      </c>
      <c r="B49" s="226">
        <f t="shared" ref="B49" si="311">SUM(O49:AW49)*VLOOKUP($A49,input,12,FALSE)</f>
        <v>0</v>
      </c>
      <c r="C49" s="329">
        <f t="shared" ref="C49" si="312">SUM(AY49:CG49)*VLOOKUP($A49,input,12,FALSE)</f>
        <v>0</v>
      </c>
      <c r="D49" s="226">
        <f>SUM(B49:C49)</f>
        <v>0</v>
      </c>
      <c r="E49" s="227">
        <f t="shared" ref="E49" si="313">IF(Years&gt;1,SUM(CI49:DR49)*VLOOKUP($A49,input,26,FALSE),0)</f>
        <v>0</v>
      </c>
      <c r="F49" s="228">
        <f t="shared" ref="F49" si="314">IF(Years&gt;1,SUM(DT49:FC49)*VLOOKUP($A49,input,26,FALSE),0)</f>
        <v>0</v>
      </c>
      <c r="G49" s="227">
        <f t="shared" ref="G49" si="315">IF(Years&gt;2,SUM(FE49:GO49)*VLOOKUP($A49,input,40,FALSE),0)</f>
        <v>0</v>
      </c>
      <c r="H49" s="228">
        <f t="shared" ref="H49" si="316">IF(Years&gt;2,SUM(GQ49:IA49)*VLOOKUP($A49,input,40,FALSE),0)</f>
        <v>0</v>
      </c>
      <c r="I49" s="227">
        <f t="shared" si="307"/>
        <v>0</v>
      </c>
      <c r="J49" s="176">
        <f t="shared" si="308"/>
        <v>0</v>
      </c>
      <c r="K49" s="228">
        <f>SUM(I49:J49)</f>
        <v>0</v>
      </c>
      <c r="L49" s="227">
        <f t="shared" ref="L49" si="317">(B49*VLOOKUP($A49,input,16,FALSE))+(E49*VLOOKUP($A49,input,30,FALSE))+(G49*VLOOKUP($A49,input,44,FALSE))</f>
        <v>0</v>
      </c>
      <c r="M49" s="176">
        <f t="shared" ref="M49" si="318">(C49*(VLOOKUP($A49,input,16,FALSE))+(F49*VLOOKUP($A49,input,30,FALSE))+(H49*VLOOKUP($A49,input,44,FALSE)))</f>
        <v>0</v>
      </c>
      <c r="N49" s="228">
        <f>SUM(L49:M49)</f>
        <v>0</v>
      </c>
      <c r="O49" s="176">
        <f t="shared" si="277"/>
        <v>49.279799917745862</v>
      </c>
      <c r="P49" s="176">
        <f t="shared" si="277"/>
        <v>46.939881582765288</v>
      </c>
      <c r="Q49" s="176">
        <f t="shared" si="277"/>
        <v>44.747683493036078</v>
      </c>
      <c r="R49" s="176">
        <f t="shared" si="277"/>
        <v>42.65187566967488</v>
      </c>
      <c r="S49" s="176">
        <f t="shared" si="277"/>
        <v>40.628301586697816</v>
      </c>
      <c r="T49" s="176">
        <f t="shared" si="277"/>
        <v>38.693329446785278</v>
      </c>
      <c r="U49" s="176">
        <f t="shared" si="277"/>
        <v>36.862498669344127</v>
      </c>
      <c r="V49" s="176">
        <f t="shared" si="277"/>
        <v>35.105350847640707</v>
      </c>
      <c r="W49" s="176">
        <f t="shared" si="277"/>
        <v>33.430309570502956</v>
      </c>
      <c r="X49" s="176">
        <f t="shared" si="277"/>
        <v>31.833928613647817</v>
      </c>
      <c r="Y49" s="176">
        <f t="shared" si="278"/>
        <v>30.316332827596813</v>
      </c>
      <c r="Z49" s="176">
        <f t="shared" si="278"/>
        <v>28.871084284570426</v>
      </c>
      <c r="AA49" s="176">
        <f t="shared" si="278"/>
        <v>27.496984093856668</v>
      </c>
      <c r="AB49" s="176">
        <f t="shared" si="278"/>
        <v>26.188283294295282</v>
      </c>
      <c r="AC49" s="176">
        <f t="shared" si="278"/>
        <v>24.94186924505264</v>
      </c>
      <c r="AD49" s="176">
        <f t="shared" si="278"/>
        <v>23.754777449380079</v>
      </c>
      <c r="AE49" s="176">
        <f t="shared" si="278"/>
        <v>22.624184503794027</v>
      </c>
      <c r="AF49" s="176">
        <f t="shared" si="278"/>
        <v>21.547401382835144</v>
      </c>
      <c r="AG49" s="176">
        <f t="shared" si="278"/>
        <v>20.521867043435112</v>
      </c>
      <c r="AH49" s="176">
        <f t="shared" si="278"/>
        <v>19.545142333679166</v>
      </c>
      <c r="AI49" s="176">
        <f t="shared" si="279"/>
        <v>0</v>
      </c>
      <c r="AJ49" s="176">
        <f t="shared" si="279"/>
        <v>0</v>
      </c>
      <c r="AK49" s="176">
        <f t="shared" si="279"/>
        <v>0</v>
      </c>
      <c r="AL49" s="176">
        <f t="shared" si="279"/>
        <v>0</v>
      </c>
      <c r="AM49" s="176">
        <f t="shared" si="279"/>
        <v>0</v>
      </c>
      <c r="AN49" s="176">
        <f t="shared" si="279"/>
        <v>0</v>
      </c>
      <c r="AO49" s="176">
        <f t="shared" si="279"/>
        <v>0</v>
      </c>
      <c r="AP49" s="176">
        <f t="shared" si="279"/>
        <v>0</v>
      </c>
      <c r="AQ49" s="176">
        <f t="shared" si="279"/>
        <v>0</v>
      </c>
      <c r="AR49" s="176">
        <f t="shared" si="279"/>
        <v>0</v>
      </c>
      <c r="AS49" s="176">
        <f t="shared" si="279"/>
        <v>0</v>
      </c>
      <c r="AT49" s="176">
        <f t="shared" si="279"/>
        <v>0</v>
      </c>
      <c r="AU49" s="176">
        <f t="shared" si="279"/>
        <v>0</v>
      </c>
      <c r="AV49" s="176">
        <f t="shared" si="279"/>
        <v>0</v>
      </c>
      <c r="AW49" s="176">
        <f t="shared" si="279"/>
        <v>0</v>
      </c>
      <c r="AX49" s="187"/>
      <c r="AY49" s="176">
        <f t="shared" si="280"/>
        <v>36.99297028609179</v>
      </c>
      <c r="AZ49" s="176">
        <f t="shared" si="280"/>
        <v>35.236458904505454</v>
      </c>
      <c r="BA49" s="176">
        <f t="shared" si="280"/>
        <v>33.590836987818726</v>
      </c>
      <c r="BB49" s="176">
        <f t="shared" si="280"/>
        <v>32.0175725536212</v>
      </c>
      <c r="BC49" s="176">
        <f t="shared" si="280"/>
        <v>30.498531972120801</v>
      </c>
      <c r="BD49" s="176">
        <f t="shared" si="280"/>
        <v>29.046002396195647</v>
      </c>
      <c r="BE49" s="176">
        <f t="shared" si="280"/>
        <v>27.671648834253649</v>
      </c>
      <c r="BF49" s="176">
        <f t="shared" si="280"/>
        <v>26.352607010523801</v>
      </c>
      <c r="BG49" s="176">
        <f t="shared" si="280"/>
        <v>25.095200278017568</v>
      </c>
      <c r="BH49" s="176">
        <f t="shared" si="280"/>
        <v>23.896841652357658</v>
      </c>
      <c r="BI49" s="176">
        <f t="shared" si="281"/>
        <v>22.757624855345735</v>
      </c>
      <c r="BJ49" s="176">
        <f t="shared" si="281"/>
        <v>21.672717114295022</v>
      </c>
      <c r="BK49" s="176">
        <f t="shared" si="281"/>
        <v>20.641218455411824</v>
      </c>
      <c r="BL49" s="176">
        <f t="shared" si="281"/>
        <v>19.658813294019815</v>
      </c>
      <c r="BM49" s="176">
        <f t="shared" si="281"/>
        <v>18.723165057526138</v>
      </c>
      <c r="BN49" s="176">
        <f t="shared" si="281"/>
        <v>17.832048380967461</v>
      </c>
      <c r="BO49" s="176">
        <f t="shared" si="281"/>
        <v>16.983343814156324</v>
      </c>
      <c r="BP49" s="176">
        <f t="shared" si="281"/>
        <v>16.175032780737276</v>
      </c>
      <c r="BQ49" s="176">
        <f t="shared" si="281"/>
        <v>15.405192777163505</v>
      </c>
      <c r="BR49" s="176">
        <f t="shared" si="281"/>
        <v>14.671992800174918</v>
      </c>
      <c r="BS49" s="176">
        <f t="shared" si="282"/>
        <v>0</v>
      </c>
      <c r="BT49" s="176">
        <f t="shared" si="282"/>
        <v>0</v>
      </c>
      <c r="BU49" s="176">
        <f t="shared" si="282"/>
        <v>0</v>
      </c>
      <c r="BV49" s="176">
        <f t="shared" si="282"/>
        <v>0</v>
      </c>
      <c r="BW49" s="176">
        <f t="shared" si="282"/>
        <v>0</v>
      </c>
      <c r="BX49" s="176">
        <f t="shared" si="282"/>
        <v>0</v>
      </c>
      <c r="BY49" s="176">
        <f t="shared" si="282"/>
        <v>0</v>
      </c>
      <c r="BZ49" s="176">
        <f t="shared" si="282"/>
        <v>0</v>
      </c>
      <c r="CA49" s="176">
        <f t="shared" si="282"/>
        <v>0</v>
      </c>
      <c r="CB49" s="176">
        <f t="shared" si="282"/>
        <v>0</v>
      </c>
      <c r="CC49" s="176">
        <f t="shared" si="282"/>
        <v>0</v>
      </c>
      <c r="CD49" s="176">
        <f t="shared" si="282"/>
        <v>0</v>
      </c>
      <c r="CE49" s="176">
        <f t="shared" si="282"/>
        <v>0</v>
      </c>
      <c r="CF49" s="176">
        <f t="shared" si="282"/>
        <v>0</v>
      </c>
      <c r="CG49" s="176">
        <f t="shared" si="282"/>
        <v>0</v>
      </c>
      <c r="CI49" s="176">
        <v>0</v>
      </c>
      <c r="CJ49" s="176">
        <f t="shared" si="283"/>
        <v>46.939881582765288</v>
      </c>
      <c r="CK49" s="176">
        <f t="shared" si="283"/>
        <v>44.747683493036078</v>
      </c>
      <c r="CL49" s="176">
        <f t="shared" si="283"/>
        <v>42.65187566967488</v>
      </c>
      <c r="CM49" s="176">
        <f t="shared" si="283"/>
        <v>40.628301586697816</v>
      </c>
      <c r="CN49" s="176">
        <f t="shared" si="283"/>
        <v>38.693329446785278</v>
      </c>
      <c r="CO49" s="176">
        <f t="shared" si="283"/>
        <v>36.862498669344127</v>
      </c>
      <c r="CP49" s="176">
        <f t="shared" si="283"/>
        <v>35.105350847640707</v>
      </c>
      <c r="CQ49" s="176">
        <f t="shared" si="283"/>
        <v>33.430309570502956</v>
      </c>
      <c r="CR49" s="176">
        <f t="shared" si="283"/>
        <v>31.833928613647817</v>
      </c>
      <c r="CS49" s="176">
        <f t="shared" si="283"/>
        <v>30.316332827596813</v>
      </c>
      <c r="CT49" s="176">
        <f t="shared" si="284"/>
        <v>28.871084284570426</v>
      </c>
      <c r="CU49" s="176">
        <f t="shared" si="284"/>
        <v>27.496984093856668</v>
      </c>
      <c r="CV49" s="176">
        <f t="shared" si="284"/>
        <v>26.188283294295282</v>
      </c>
      <c r="CW49" s="176">
        <f t="shared" si="284"/>
        <v>24.94186924505264</v>
      </c>
      <c r="CX49" s="176">
        <f t="shared" si="284"/>
        <v>23.754777449380079</v>
      </c>
      <c r="CY49" s="176">
        <f t="shared" si="284"/>
        <v>22.624184503794027</v>
      </c>
      <c r="CZ49" s="176">
        <f t="shared" si="284"/>
        <v>21.547401382835144</v>
      </c>
      <c r="DA49" s="176">
        <f t="shared" si="284"/>
        <v>20.521867043435112</v>
      </c>
      <c r="DB49" s="176">
        <f t="shared" si="284"/>
        <v>19.545142333679166</v>
      </c>
      <c r="DC49" s="176">
        <f t="shared" si="284"/>
        <v>18.614904191477173</v>
      </c>
      <c r="DD49" s="176">
        <f t="shared" si="285"/>
        <v>0</v>
      </c>
      <c r="DE49" s="176">
        <f t="shared" si="285"/>
        <v>0</v>
      </c>
      <c r="DF49" s="176">
        <f t="shared" si="285"/>
        <v>0</v>
      </c>
      <c r="DG49" s="176">
        <f t="shared" si="285"/>
        <v>0</v>
      </c>
      <c r="DH49" s="176">
        <f t="shared" si="285"/>
        <v>0</v>
      </c>
      <c r="DI49" s="176">
        <f t="shared" si="285"/>
        <v>0</v>
      </c>
      <c r="DJ49" s="176">
        <f t="shared" si="285"/>
        <v>0</v>
      </c>
      <c r="DK49" s="176">
        <f t="shared" si="285"/>
        <v>0</v>
      </c>
      <c r="DL49" s="176">
        <f t="shared" si="285"/>
        <v>0</v>
      </c>
      <c r="DM49" s="176">
        <f t="shared" si="285"/>
        <v>0</v>
      </c>
      <c r="DN49" s="176">
        <f t="shared" si="285"/>
        <v>0</v>
      </c>
      <c r="DO49" s="176">
        <f t="shared" si="285"/>
        <v>0</v>
      </c>
      <c r="DP49" s="176">
        <f t="shared" si="285"/>
        <v>0</v>
      </c>
      <c r="DQ49" s="176">
        <f t="shared" si="285"/>
        <v>0</v>
      </c>
      <c r="DR49" s="176">
        <f t="shared" si="285"/>
        <v>0</v>
      </c>
      <c r="DS49" s="187"/>
      <c r="DT49" s="176">
        <v>0</v>
      </c>
      <c r="DU49" s="176">
        <f t="shared" si="286"/>
        <v>35.236458904505454</v>
      </c>
      <c r="DV49" s="176">
        <f t="shared" si="286"/>
        <v>33.590836987818726</v>
      </c>
      <c r="DW49" s="176">
        <f t="shared" si="286"/>
        <v>32.0175725536212</v>
      </c>
      <c r="DX49" s="176">
        <f t="shared" si="286"/>
        <v>30.498531972120801</v>
      </c>
      <c r="DY49" s="176">
        <f t="shared" si="286"/>
        <v>29.046002396195647</v>
      </c>
      <c r="DZ49" s="176">
        <f t="shared" si="286"/>
        <v>27.671648834253649</v>
      </c>
      <c r="EA49" s="176">
        <f t="shared" si="286"/>
        <v>26.352607010523801</v>
      </c>
      <c r="EB49" s="176">
        <f t="shared" si="286"/>
        <v>25.095200278017568</v>
      </c>
      <c r="EC49" s="176">
        <f t="shared" si="286"/>
        <v>23.896841652357658</v>
      </c>
      <c r="ED49" s="176">
        <f t="shared" si="286"/>
        <v>22.757624855345735</v>
      </c>
      <c r="EE49" s="176">
        <f t="shared" si="287"/>
        <v>21.672717114295022</v>
      </c>
      <c r="EF49" s="176">
        <f t="shared" si="287"/>
        <v>20.641218455411824</v>
      </c>
      <c r="EG49" s="176">
        <f t="shared" si="287"/>
        <v>19.658813294019815</v>
      </c>
      <c r="EH49" s="176">
        <f t="shared" si="287"/>
        <v>18.723165057526138</v>
      </c>
      <c r="EI49" s="176">
        <f t="shared" si="287"/>
        <v>17.832048380967461</v>
      </c>
      <c r="EJ49" s="176">
        <f t="shared" si="287"/>
        <v>16.983343814156324</v>
      </c>
      <c r="EK49" s="176">
        <f t="shared" si="287"/>
        <v>16.175032780737276</v>
      </c>
      <c r="EL49" s="176">
        <f t="shared" si="287"/>
        <v>15.405192777163505</v>
      </c>
      <c r="EM49" s="176">
        <f t="shared" si="287"/>
        <v>14.671992800174918</v>
      </c>
      <c r="EN49" s="176">
        <f t="shared" si="287"/>
        <v>13.973688991902444</v>
      </c>
      <c r="EO49" s="176">
        <f t="shared" si="288"/>
        <v>0</v>
      </c>
      <c r="EP49" s="176">
        <f t="shared" si="288"/>
        <v>0</v>
      </c>
      <c r="EQ49" s="176">
        <f t="shared" si="288"/>
        <v>0</v>
      </c>
      <c r="ER49" s="176">
        <f t="shared" si="288"/>
        <v>0</v>
      </c>
      <c r="ES49" s="176">
        <f t="shared" si="288"/>
        <v>0</v>
      </c>
      <c r="ET49" s="176">
        <f t="shared" si="288"/>
        <v>0</v>
      </c>
      <c r="EU49" s="176">
        <f t="shared" si="288"/>
        <v>0</v>
      </c>
      <c r="EV49" s="176">
        <f t="shared" si="288"/>
        <v>0</v>
      </c>
      <c r="EW49" s="176">
        <f t="shared" si="288"/>
        <v>0</v>
      </c>
      <c r="EX49" s="176">
        <f t="shared" si="288"/>
        <v>0</v>
      </c>
      <c r="EY49" s="176">
        <f t="shared" si="288"/>
        <v>0</v>
      </c>
      <c r="EZ49" s="176">
        <f t="shared" si="288"/>
        <v>0</v>
      </c>
      <c r="FA49" s="176">
        <f t="shared" si="288"/>
        <v>0</v>
      </c>
      <c r="FB49" s="176">
        <f t="shared" si="288"/>
        <v>0</v>
      </c>
      <c r="FC49" s="176">
        <f t="shared" si="288"/>
        <v>0</v>
      </c>
      <c r="FE49" s="176">
        <v>0</v>
      </c>
      <c r="FF49" s="176">
        <v>0</v>
      </c>
      <c r="FG49" s="176">
        <f t="shared" si="289"/>
        <v>44.747683493036078</v>
      </c>
      <c r="FH49" s="176">
        <f t="shared" si="289"/>
        <v>42.65187566967488</v>
      </c>
      <c r="FI49" s="176">
        <f t="shared" si="289"/>
        <v>40.628301586697816</v>
      </c>
      <c r="FJ49" s="176">
        <f t="shared" si="289"/>
        <v>38.693329446785278</v>
      </c>
      <c r="FK49" s="176">
        <f t="shared" si="289"/>
        <v>36.862498669344127</v>
      </c>
      <c r="FL49" s="176">
        <f t="shared" si="289"/>
        <v>35.105350847640707</v>
      </c>
      <c r="FM49" s="176">
        <f t="shared" si="289"/>
        <v>33.430309570502956</v>
      </c>
      <c r="FN49" s="176">
        <f t="shared" si="289"/>
        <v>31.833928613647817</v>
      </c>
      <c r="FO49" s="176">
        <f t="shared" si="289"/>
        <v>30.316332827596813</v>
      </c>
      <c r="FP49" s="176">
        <f t="shared" si="289"/>
        <v>28.871084284570426</v>
      </c>
      <c r="FQ49" s="176">
        <f t="shared" si="290"/>
        <v>27.496984093856668</v>
      </c>
      <c r="FR49" s="176">
        <f t="shared" si="290"/>
        <v>26.188283294295282</v>
      </c>
      <c r="FS49" s="176">
        <f t="shared" si="290"/>
        <v>24.94186924505264</v>
      </c>
      <c r="FT49" s="176">
        <f t="shared" si="290"/>
        <v>23.754777449380079</v>
      </c>
      <c r="FU49" s="176">
        <f t="shared" si="290"/>
        <v>22.624184503794027</v>
      </c>
      <c r="FV49" s="176">
        <f t="shared" si="290"/>
        <v>21.547401382835144</v>
      </c>
      <c r="FW49" s="176">
        <f t="shared" si="290"/>
        <v>20.521867043435112</v>
      </c>
      <c r="FX49" s="176">
        <f t="shared" si="290"/>
        <v>19.545142333679166</v>
      </c>
      <c r="FY49" s="176">
        <f t="shared" si="290"/>
        <v>18.614904191477173</v>
      </c>
      <c r="FZ49" s="176">
        <f t="shared" si="290"/>
        <v>17.728940119345069</v>
      </c>
      <c r="GA49" s="176">
        <f t="shared" si="291"/>
        <v>0</v>
      </c>
      <c r="GB49" s="176">
        <f t="shared" si="291"/>
        <v>0</v>
      </c>
      <c r="GC49" s="176">
        <f t="shared" si="291"/>
        <v>0</v>
      </c>
      <c r="GD49" s="176">
        <f t="shared" si="291"/>
        <v>0</v>
      </c>
      <c r="GE49" s="176">
        <f t="shared" si="291"/>
        <v>0</v>
      </c>
      <c r="GF49" s="176">
        <f t="shared" si="291"/>
        <v>0</v>
      </c>
      <c r="GG49" s="176">
        <f t="shared" si="291"/>
        <v>0</v>
      </c>
      <c r="GH49" s="176">
        <f t="shared" si="291"/>
        <v>0</v>
      </c>
      <c r="GI49" s="176">
        <f t="shared" si="291"/>
        <v>0</v>
      </c>
      <c r="GJ49" s="176">
        <f t="shared" si="291"/>
        <v>0</v>
      </c>
      <c r="GK49" s="176">
        <f t="shared" si="291"/>
        <v>0</v>
      </c>
      <c r="GL49" s="176">
        <f t="shared" si="291"/>
        <v>0</v>
      </c>
      <c r="GM49" s="176">
        <f t="shared" si="291"/>
        <v>0</v>
      </c>
      <c r="GN49" s="176">
        <f t="shared" si="291"/>
        <v>0</v>
      </c>
      <c r="GO49" s="176">
        <f t="shared" si="291"/>
        <v>0</v>
      </c>
      <c r="GP49" s="187"/>
      <c r="GQ49" s="176">
        <v>0</v>
      </c>
      <c r="GR49" s="176">
        <v>0</v>
      </c>
      <c r="GS49" s="176">
        <f t="shared" si="292"/>
        <v>33.590836987818726</v>
      </c>
      <c r="GT49" s="176">
        <f t="shared" si="292"/>
        <v>32.0175725536212</v>
      </c>
      <c r="GU49" s="176">
        <f t="shared" si="292"/>
        <v>30.498531972120801</v>
      </c>
      <c r="GV49" s="176">
        <f t="shared" si="292"/>
        <v>29.046002396195647</v>
      </c>
      <c r="GW49" s="176">
        <f t="shared" si="292"/>
        <v>27.671648834253649</v>
      </c>
      <c r="GX49" s="176">
        <f t="shared" si="292"/>
        <v>26.352607010523801</v>
      </c>
      <c r="GY49" s="176">
        <f t="shared" si="292"/>
        <v>25.095200278017568</v>
      </c>
      <c r="GZ49" s="176">
        <f t="shared" si="292"/>
        <v>23.896841652357658</v>
      </c>
      <c r="HA49" s="176">
        <f t="shared" si="292"/>
        <v>22.757624855345735</v>
      </c>
      <c r="HB49" s="176">
        <f t="shared" si="292"/>
        <v>21.672717114295022</v>
      </c>
      <c r="HC49" s="176">
        <f t="shared" si="293"/>
        <v>20.641218455411824</v>
      </c>
      <c r="HD49" s="176">
        <f t="shared" si="293"/>
        <v>19.658813294019815</v>
      </c>
      <c r="HE49" s="176">
        <f t="shared" si="293"/>
        <v>18.723165057526138</v>
      </c>
      <c r="HF49" s="176">
        <f t="shared" si="293"/>
        <v>17.832048380967461</v>
      </c>
      <c r="HG49" s="176">
        <f t="shared" si="293"/>
        <v>16.983343814156324</v>
      </c>
      <c r="HH49" s="176">
        <f t="shared" si="293"/>
        <v>16.175032780737276</v>
      </c>
      <c r="HI49" s="176">
        <f t="shared" si="293"/>
        <v>15.405192777163505</v>
      </c>
      <c r="HJ49" s="176">
        <f t="shared" si="293"/>
        <v>14.671992800174918</v>
      </c>
      <c r="HK49" s="176">
        <f t="shared" si="293"/>
        <v>13.973688991902444</v>
      </c>
      <c r="HL49" s="176">
        <f t="shared" si="293"/>
        <v>13.308620492240665</v>
      </c>
      <c r="HM49" s="176">
        <f t="shared" si="294"/>
        <v>0</v>
      </c>
      <c r="HN49" s="176">
        <f t="shared" si="294"/>
        <v>0</v>
      </c>
      <c r="HO49" s="176">
        <f t="shared" si="294"/>
        <v>0</v>
      </c>
      <c r="HP49" s="176">
        <f t="shared" si="294"/>
        <v>0</v>
      </c>
      <c r="HQ49" s="176">
        <f t="shared" si="294"/>
        <v>0</v>
      </c>
      <c r="HR49" s="176">
        <f t="shared" si="294"/>
        <v>0</v>
      </c>
      <c r="HS49" s="176">
        <f t="shared" si="294"/>
        <v>0</v>
      </c>
      <c r="HT49" s="176">
        <f t="shared" si="294"/>
        <v>0</v>
      </c>
      <c r="HU49" s="176">
        <f t="shared" si="294"/>
        <v>0</v>
      </c>
      <c r="HV49" s="176">
        <f t="shared" si="294"/>
        <v>0</v>
      </c>
      <c r="HW49" s="176">
        <f t="shared" si="294"/>
        <v>0</v>
      </c>
      <c r="HX49" s="176">
        <f t="shared" si="294"/>
        <v>0</v>
      </c>
      <c r="HY49" s="176">
        <f t="shared" si="294"/>
        <v>0</v>
      </c>
      <c r="HZ49" s="176">
        <f t="shared" si="294"/>
        <v>0</v>
      </c>
      <c r="IA49" s="176">
        <f t="shared" si="294"/>
        <v>0</v>
      </c>
      <c r="IB49" s="176"/>
      <c r="IC49" s="176"/>
    </row>
    <row r="50" spans="1:237" s="144" customFormat="1">
      <c r="A50" s="185" t="s">
        <v>224</v>
      </c>
      <c r="B50" s="226">
        <f t="shared" si="269"/>
        <v>1722.6156956168966</v>
      </c>
      <c r="C50" s="329">
        <f t="shared" si="270"/>
        <v>1293.119520547478</v>
      </c>
      <c r="D50" s="226">
        <f>SUM(B50:C50)</f>
        <v>3015.7352161643748</v>
      </c>
      <c r="E50" s="227">
        <f t="shared" si="271"/>
        <v>0</v>
      </c>
      <c r="F50" s="228">
        <f t="shared" si="272"/>
        <v>0</v>
      </c>
      <c r="G50" s="227">
        <f t="shared" si="273"/>
        <v>0</v>
      </c>
      <c r="H50" s="228">
        <f t="shared" si="274"/>
        <v>0</v>
      </c>
      <c r="I50" s="227">
        <f t="shared" ref="I50:J51" si="319">B50+E50+G50</f>
        <v>1722.6156956168966</v>
      </c>
      <c r="J50" s="176">
        <f t="shared" si="319"/>
        <v>1293.119520547478</v>
      </c>
      <c r="K50" s="228">
        <f>SUM(I50:J50)</f>
        <v>3015.7352161643748</v>
      </c>
      <c r="L50" s="227">
        <f t="shared" si="275"/>
        <v>1378.0925564935173</v>
      </c>
      <c r="M50" s="176">
        <f t="shared" si="276"/>
        <v>1034.4956164379826</v>
      </c>
      <c r="N50" s="228">
        <f>SUM(L50:M50)</f>
        <v>2412.5881729314997</v>
      </c>
      <c r="O50" s="176">
        <f t="shared" si="277"/>
        <v>65.706399890327816</v>
      </c>
      <c r="P50" s="176">
        <f t="shared" si="277"/>
        <v>62.586508777020391</v>
      </c>
      <c r="Q50" s="176">
        <f t="shared" si="277"/>
        <v>59.663577990714785</v>
      </c>
      <c r="R50" s="176">
        <f t="shared" si="277"/>
        <v>56.869167559566506</v>
      </c>
      <c r="S50" s="176">
        <f t="shared" si="277"/>
        <v>54.171068782263752</v>
      </c>
      <c r="T50" s="176">
        <f t="shared" si="277"/>
        <v>51.591105929047039</v>
      </c>
      <c r="U50" s="176">
        <f t="shared" si="277"/>
        <v>49.149998225792167</v>
      </c>
      <c r="V50" s="176">
        <f t="shared" si="277"/>
        <v>46.807134463520939</v>
      </c>
      <c r="W50" s="176">
        <f t="shared" si="277"/>
        <v>44.573746094003951</v>
      </c>
      <c r="X50" s="176">
        <f t="shared" si="277"/>
        <v>42.445238151530425</v>
      </c>
      <c r="Y50" s="176">
        <f t="shared" si="278"/>
        <v>40.421777103462425</v>
      </c>
      <c r="Z50" s="176">
        <f t="shared" si="278"/>
        <v>38.494779046093903</v>
      </c>
      <c r="AA50" s="176">
        <f t="shared" si="278"/>
        <v>36.662645458475559</v>
      </c>
      <c r="AB50" s="176">
        <f t="shared" si="278"/>
        <v>34.917711059060373</v>
      </c>
      <c r="AC50" s="176">
        <f t="shared" si="278"/>
        <v>33.255825660070187</v>
      </c>
      <c r="AD50" s="176">
        <f t="shared" si="278"/>
        <v>31.673036599173447</v>
      </c>
      <c r="AE50" s="176">
        <f t="shared" si="278"/>
        <v>30.165579338392035</v>
      </c>
      <c r="AF50" s="176">
        <f t="shared" si="278"/>
        <v>28.729868510446863</v>
      </c>
      <c r="AG50" s="176">
        <f t="shared" si="278"/>
        <v>27.362489391246818</v>
      </c>
      <c r="AH50" s="176">
        <f t="shared" si="278"/>
        <v>26.060189778238886</v>
      </c>
      <c r="AI50" s="176">
        <f t="shared" si="279"/>
        <v>0</v>
      </c>
      <c r="AJ50" s="176">
        <f t="shared" si="279"/>
        <v>0</v>
      </c>
      <c r="AK50" s="176">
        <f t="shared" si="279"/>
        <v>0</v>
      </c>
      <c r="AL50" s="176">
        <f t="shared" si="279"/>
        <v>0</v>
      </c>
      <c r="AM50" s="176">
        <f t="shared" si="279"/>
        <v>0</v>
      </c>
      <c r="AN50" s="176">
        <f t="shared" si="279"/>
        <v>0</v>
      </c>
      <c r="AO50" s="176">
        <f t="shared" si="279"/>
        <v>0</v>
      </c>
      <c r="AP50" s="176">
        <f t="shared" si="279"/>
        <v>0</v>
      </c>
      <c r="AQ50" s="176">
        <f t="shared" si="279"/>
        <v>0</v>
      </c>
      <c r="AR50" s="176">
        <f t="shared" si="279"/>
        <v>0</v>
      </c>
      <c r="AS50" s="176">
        <f t="shared" si="279"/>
        <v>0</v>
      </c>
      <c r="AT50" s="176">
        <f t="shared" si="279"/>
        <v>0</v>
      </c>
      <c r="AU50" s="176">
        <f t="shared" si="279"/>
        <v>0</v>
      </c>
      <c r="AV50" s="176">
        <f t="shared" si="279"/>
        <v>0</v>
      </c>
      <c r="AW50" s="176">
        <f t="shared" si="279"/>
        <v>0</v>
      </c>
      <c r="AX50" s="187"/>
      <c r="AY50" s="176">
        <f t="shared" si="280"/>
        <v>49.32396038145572</v>
      </c>
      <c r="AZ50" s="176">
        <f t="shared" si="280"/>
        <v>46.981945206007275</v>
      </c>
      <c r="BA50" s="176">
        <f t="shared" si="280"/>
        <v>44.787782650424973</v>
      </c>
      <c r="BB50" s="176">
        <f t="shared" si="280"/>
        <v>42.690096738161607</v>
      </c>
      <c r="BC50" s="176">
        <f t="shared" si="280"/>
        <v>40.664709296161071</v>
      </c>
      <c r="BD50" s="176">
        <f t="shared" si="280"/>
        <v>38.728003194927531</v>
      </c>
      <c r="BE50" s="176">
        <f t="shared" si="280"/>
        <v>36.89553177900487</v>
      </c>
      <c r="BF50" s="176">
        <f t="shared" si="280"/>
        <v>35.136809347365073</v>
      </c>
      <c r="BG50" s="176">
        <f t="shared" si="280"/>
        <v>33.460267037356758</v>
      </c>
      <c r="BH50" s="176">
        <f t="shared" si="280"/>
        <v>31.862455536476883</v>
      </c>
      <c r="BI50" s="176">
        <f t="shared" si="281"/>
        <v>30.34349980712765</v>
      </c>
      <c r="BJ50" s="176">
        <f t="shared" si="281"/>
        <v>28.896956152393365</v>
      </c>
      <c r="BK50" s="176">
        <f t="shared" si="281"/>
        <v>27.52162460721577</v>
      </c>
      <c r="BL50" s="176">
        <f t="shared" si="281"/>
        <v>26.211751058693093</v>
      </c>
      <c r="BM50" s="176">
        <f t="shared" si="281"/>
        <v>24.964220076701523</v>
      </c>
      <c r="BN50" s="176">
        <f t="shared" si="281"/>
        <v>23.776064507956615</v>
      </c>
      <c r="BO50" s="176">
        <f t="shared" si="281"/>
        <v>22.6444584188751</v>
      </c>
      <c r="BP50" s="176">
        <f t="shared" si="281"/>
        <v>21.566710374316369</v>
      </c>
      <c r="BQ50" s="176">
        <f t="shared" si="281"/>
        <v>20.540257036218005</v>
      </c>
      <c r="BR50" s="176">
        <f t="shared" si="281"/>
        <v>19.562657066899892</v>
      </c>
      <c r="BS50" s="176">
        <f t="shared" si="282"/>
        <v>0</v>
      </c>
      <c r="BT50" s="176">
        <f t="shared" si="282"/>
        <v>0</v>
      </c>
      <c r="BU50" s="176">
        <f t="shared" si="282"/>
        <v>0</v>
      </c>
      <c r="BV50" s="176">
        <f t="shared" si="282"/>
        <v>0</v>
      </c>
      <c r="BW50" s="176">
        <f t="shared" si="282"/>
        <v>0</v>
      </c>
      <c r="BX50" s="176">
        <f t="shared" si="282"/>
        <v>0</v>
      </c>
      <c r="BY50" s="176">
        <f t="shared" si="282"/>
        <v>0</v>
      </c>
      <c r="BZ50" s="176">
        <f t="shared" si="282"/>
        <v>0</v>
      </c>
      <c r="CA50" s="176">
        <f t="shared" si="282"/>
        <v>0</v>
      </c>
      <c r="CB50" s="176">
        <f t="shared" si="282"/>
        <v>0</v>
      </c>
      <c r="CC50" s="176">
        <f t="shared" si="282"/>
        <v>0</v>
      </c>
      <c r="CD50" s="176">
        <f t="shared" si="282"/>
        <v>0</v>
      </c>
      <c r="CE50" s="176">
        <f t="shared" si="282"/>
        <v>0</v>
      </c>
      <c r="CF50" s="176">
        <f t="shared" si="282"/>
        <v>0</v>
      </c>
      <c r="CG50" s="176">
        <f t="shared" si="282"/>
        <v>0</v>
      </c>
      <c r="CI50" s="176">
        <v>0</v>
      </c>
      <c r="CJ50" s="176">
        <f t="shared" si="283"/>
        <v>62.586508777020391</v>
      </c>
      <c r="CK50" s="176">
        <f t="shared" si="283"/>
        <v>59.663577990714785</v>
      </c>
      <c r="CL50" s="176">
        <f t="shared" si="283"/>
        <v>56.869167559566506</v>
      </c>
      <c r="CM50" s="176">
        <f t="shared" si="283"/>
        <v>54.171068782263752</v>
      </c>
      <c r="CN50" s="176">
        <f t="shared" si="283"/>
        <v>51.591105929047039</v>
      </c>
      <c r="CO50" s="176">
        <f t="shared" si="283"/>
        <v>49.149998225792167</v>
      </c>
      <c r="CP50" s="176">
        <f t="shared" si="283"/>
        <v>46.807134463520939</v>
      </c>
      <c r="CQ50" s="176">
        <f t="shared" si="283"/>
        <v>44.573746094003951</v>
      </c>
      <c r="CR50" s="176">
        <f t="shared" si="283"/>
        <v>42.445238151530425</v>
      </c>
      <c r="CS50" s="176">
        <f t="shared" si="283"/>
        <v>40.421777103462425</v>
      </c>
      <c r="CT50" s="176">
        <f t="shared" si="284"/>
        <v>38.494779046093903</v>
      </c>
      <c r="CU50" s="176">
        <f t="shared" si="284"/>
        <v>36.662645458475559</v>
      </c>
      <c r="CV50" s="176">
        <f t="shared" si="284"/>
        <v>34.917711059060373</v>
      </c>
      <c r="CW50" s="176">
        <f t="shared" si="284"/>
        <v>33.255825660070187</v>
      </c>
      <c r="CX50" s="176">
        <f t="shared" si="284"/>
        <v>31.673036599173447</v>
      </c>
      <c r="CY50" s="176">
        <f t="shared" si="284"/>
        <v>30.165579338392035</v>
      </c>
      <c r="CZ50" s="176">
        <f t="shared" si="284"/>
        <v>28.729868510446863</v>
      </c>
      <c r="DA50" s="176">
        <f t="shared" si="284"/>
        <v>27.362489391246818</v>
      </c>
      <c r="DB50" s="176">
        <f t="shared" si="284"/>
        <v>26.060189778238886</v>
      </c>
      <c r="DC50" s="176">
        <f t="shared" si="284"/>
        <v>24.819872255302897</v>
      </c>
      <c r="DD50" s="176">
        <f t="shared" si="285"/>
        <v>0</v>
      </c>
      <c r="DE50" s="176">
        <f t="shared" si="285"/>
        <v>0</v>
      </c>
      <c r="DF50" s="176">
        <f t="shared" si="285"/>
        <v>0</v>
      </c>
      <c r="DG50" s="176">
        <f t="shared" si="285"/>
        <v>0</v>
      </c>
      <c r="DH50" s="176">
        <f t="shared" si="285"/>
        <v>0</v>
      </c>
      <c r="DI50" s="176">
        <f t="shared" si="285"/>
        <v>0</v>
      </c>
      <c r="DJ50" s="176">
        <f t="shared" si="285"/>
        <v>0</v>
      </c>
      <c r="DK50" s="176">
        <f t="shared" si="285"/>
        <v>0</v>
      </c>
      <c r="DL50" s="176">
        <f t="shared" si="285"/>
        <v>0</v>
      </c>
      <c r="DM50" s="176">
        <f t="shared" si="285"/>
        <v>0</v>
      </c>
      <c r="DN50" s="176">
        <f t="shared" si="285"/>
        <v>0</v>
      </c>
      <c r="DO50" s="176">
        <f t="shared" si="285"/>
        <v>0</v>
      </c>
      <c r="DP50" s="176">
        <f t="shared" si="285"/>
        <v>0</v>
      </c>
      <c r="DQ50" s="176">
        <f t="shared" si="285"/>
        <v>0</v>
      </c>
      <c r="DR50" s="176">
        <f t="shared" si="285"/>
        <v>0</v>
      </c>
      <c r="DS50" s="187"/>
      <c r="DT50" s="176">
        <v>0</v>
      </c>
      <c r="DU50" s="176">
        <f t="shared" si="286"/>
        <v>46.981945206007275</v>
      </c>
      <c r="DV50" s="176">
        <f t="shared" si="286"/>
        <v>44.787782650424973</v>
      </c>
      <c r="DW50" s="176">
        <f t="shared" si="286"/>
        <v>42.690096738161607</v>
      </c>
      <c r="DX50" s="176">
        <f t="shared" si="286"/>
        <v>40.664709296161071</v>
      </c>
      <c r="DY50" s="176">
        <f t="shared" si="286"/>
        <v>38.728003194927531</v>
      </c>
      <c r="DZ50" s="176">
        <f t="shared" si="286"/>
        <v>36.89553177900487</v>
      </c>
      <c r="EA50" s="176">
        <f t="shared" si="286"/>
        <v>35.136809347365073</v>
      </c>
      <c r="EB50" s="176">
        <f t="shared" si="286"/>
        <v>33.460267037356758</v>
      </c>
      <c r="EC50" s="176">
        <f t="shared" si="286"/>
        <v>31.862455536476883</v>
      </c>
      <c r="ED50" s="176">
        <f t="shared" si="286"/>
        <v>30.34349980712765</v>
      </c>
      <c r="EE50" s="176">
        <f t="shared" si="287"/>
        <v>28.896956152393365</v>
      </c>
      <c r="EF50" s="176">
        <f t="shared" si="287"/>
        <v>27.52162460721577</v>
      </c>
      <c r="EG50" s="176">
        <f t="shared" si="287"/>
        <v>26.211751058693093</v>
      </c>
      <c r="EH50" s="176">
        <f t="shared" si="287"/>
        <v>24.964220076701523</v>
      </c>
      <c r="EI50" s="176">
        <f t="shared" si="287"/>
        <v>23.776064507956615</v>
      </c>
      <c r="EJ50" s="176">
        <f t="shared" si="287"/>
        <v>22.6444584188751</v>
      </c>
      <c r="EK50" s="176">
        <f t="shared" si="287"/>
        <v>21.566710374316369</v>
      </c>
      <c r="EL50" s="176">
        <f t="shared" si="287"/>
        <v>20.540257036218005</v>
      </c>
      <c r="EM50" s="176">
        <f t="shared" si="287"/>
        <v>19.562657066899892</v>
      </c>
      <c r="EN50" s="176">
        <f t="shared" si="287"/>
        <v>18.631585322536591</v>
      </c>
      <c r="EO50" s="176">
        <f t="shared" si="288"/>
        <v>0</v>
      </c>
      <c r="EP50" s="176">
        <f t="shared" si="288"/>
        <v>0</v>
      </c>
      <c r="EQ50" s="176">
        <f t="shared" si="288"/>
        <v>0</v>
      </c>
      <c r="ER50" s="176">
        <f t="shared" si="288"/>
        <v>0</v>
      </c>
      <c r="ES50" s="176">
        <f t="shared" si="288"/>
        <v>0</v>
      </c>
      <c r="ET50" s="176">
        <f t="shared" si="288"/>
        <v>0</v>
      </c>
      <c r="EU50" s="176">
        <f t="shared" si="288"/>
        <v>0</v>
      </c>
      <c r="EV50" s="176">
        <f t="shared" si="288"/>
        <v>0</v>
      </c>
      <c r="EW50" s="176">
        <f t="shared" si="288"/>
        <v>0</v>
      </c>
      <c r="EX50" s="176">
        <f t="shared" si="288"/>
        <v>0</v>
      </c>
      <c r="EY50" s="176">
        <f t="shared" si="288"/>
        <v>0</v>
      </c>
      <c r="EZ50" s="176">
        <f t="shared" si="288"/>
        <v>0</v>
      </c>
      <c r="FA50" s="176">
        <f t="shared" si="288"/>
        <v>0</v>
      </c>
      <c r="FB50" s="176">
        <f t="shared" si="288"/>
        <v>0</v>
      </c>
      <c r="FC50" s="176">
        <f t="shared" si="288"/>
        <v>0</v>
      </c>
      <c r="FE50" s="176">
        <v>0</v>
      </c>
      <c r="FF50" s="176">
        <v>0</v>
      </c>
      <c r="FG50" s="176">
        <f t="shared" si="289"/>
        <v>59.663577990714785</v>
      </c>
      <c r="FH50" s="176">
        <f t="shared" si="289"/>
        <v>56.869167559566506</v>
      </c>
      <c r="FI50" s="176">
        <f t="shared" si="289"/>
        <v>54.171068782263752</v>
      </c>
      <c r="FJ50" s="176">
        <f t="shared" si="289"/>
        <v>51.591105929047039</v>
      </c>
      <c r="FK50" s="176">
        <f t="shared" si="289"/>
        <v>49.149998225792167</v>
      </c>
      <c r="FL50" s="176">
        <f t="shared" si="289"/>
        <v>46.807134463520939</v>
      </c>
      <c r="FM50" s="176">
        <f t="shared" si="289"/>
        <v>44.573746094003951</v>
      </c>
      <c r="FN50" s="176">
        <f t="shared" si="289"/>
        <v>42.445238151530425</v>
      </c>
      <c r="FO50" s="176">
        <f t="shared" si="289"/>
        <v>40.421777103462425</v>
      </c>
      <c r="FP50" s="176">
        <f t="shared" si="289"/>
        <v>38.494779046093903</v>
      </c>
      <c r="FQ50" s="176">
        <f t="shared" si="290"/>
        <v>36.662645458475559</v>
      </c>
      <c r="FR50" s="176">
        <f t="shared" si="290"/>
        <v>34.917711059060373</v>
      </c>
      <c r="FS50" s="176">
        <f t="shared" si="290"/>
        <v>33.255825660070187</v>
      </c>
      <c r="FT50" s="176">
        <f t="shared" si="290"/>
        <v>31.673036599173447</v>
      </c>
      <c r="FU50" s="176">
        <f t="shared" si="290"/>
        <v>30.165579338392035</v>
      </c>
      <c r="FV50" s="176">
        <f t="shared" si="290"/>
        <v>28.729868510446863</v>
      </c>
      <c r="FW50" s="176">
        <f t="shared" si="290"/>
        <v>27.362489391246818</v>
      </c>
      <c r="FX50" s="176">
        <f t="shared" si="290"/>
        <v>26.060189778238886</v>
      </c>
      <c r="FY50" s="176">
        <f t="shared" si="290"/>
        <v>24.819872255302897</v>
      </c>
      <c r="FZ50" s="176">
        <f t="shared" si="290"/>
        <v>23.638586825793428</v>
      </c>
      <c r="GA50" s="176">
        <f t="shared" si="291"/>
        <v>0</v>
      </c>
      <c r="GB50" s="176">
        <f t="shared" si="291"/>
        <v>0</v>
      </c>
      <c r="GC50" s="176">
        <f t="shared" si="291"/>
        <v>0</v>
      </c>
      <c r="GD50" s="176">
        <f t="shared" si="291"/>
        <v>0</v>
      </c>
      <c r="GE50" s="176">
        <f t="shared" si="291"/>
        <v>0</v>
      </c>
      <c r="GF50" s="176">
        <f t="shared" si="291"/>
        <v>0</v>
      </c>
      <c r="GG50" s="176">
        <f t="shared" si="291"/>
        <v>0</v>
      </c>
      <c r="GH50" s="176">
        <f t="shared" si="291"/>
        <v>0</v>
      </c>
      <c r="GI50" s="176">
        <f t="shared" si="291"/>
        <v>0</v>
      </c>
      <c r="GJ50" s="176">
        <f t="shared" si="291"/>
        <v>0</v>
      </c>
      <c r="GK50" s="176">
        <f t="shared" si="291"/>
        <v>0</v>
      </c>
      <c r="GL50" s="176">
        <f t="shared" si="291"/>
        <v>0</v>
      </c>
      <c r="GM50" s="176">
        <f t="shared" si="291"/>
        <v>0</v>
      </c>
      <c r="GN50" s="176">
        <f t="shared" si="291"/>
        <v>0</v>
      </c>
      <c r="GO50" s="176">
        <f t="shared" si="291"/>
        <v>0</v>
      </c>
      <c r="GP50" s="187"/>
      <c r="GQ50" s="176">
        <v>0</v>
      </c>
      <c r="GR50" s="176">
        <v>0</v>
      </c>
      <c r="GS50" s="176">
        <f t="shared" si="292"/>
        <v>44.787782650424973</v>
      </c>
      <c r="GT50" s="176">
        <f t="shared" si="292"/>
        <v>42.690096738161607</v>
      </c>
      <c r="GU50" s="176">
        <f t="shared" si="292"/>
        <v>40.664709296161071</v>
      </c>
      <c r="GV50" s="176">
        <f t="shared" si="292"/>
        <v>38.728003194927531</v>
      </c>
      <c r="GW50" s="176">
        <f t="shared" si="292"/>
        <v>36.89553177900487</v>
      </c>
      <c r="GX50" s="176">
        <f t="shared" si="292"/>
        <v>35.136809347365073</v>
      </c>
      <c r="GY50" s="176">
        <f t="shared" si="292"/>
        <v>33.460267037356758</v>
      </c>
      <c r="GZ50" s="176">
        <f t="shared" si="292"/>
        <v>31.862455536476883</v>
      </c>
      <c r="HA50" s="176">
        <f t="shared" si="292"/>
        <v>30.34349980712765</v>
      </c>
      <c r="HB50" s="176">
        <f t="shared" si="292"/>
        <v>28.896956152393365</v>
      </c>
      <c r="HC50" s="176">
        <f t="shared" si="293"/>
        <v>27.52162460721577</v>
      </c>
      <c r="HD50" s="176">
        <f t="shared" si="293"/>
        <v>26.211751058693093</v>
      </c>
      <c r="HE50" s="176">
        <f t="shared" si="293"/>
        <v>24.964220076701523</v>
      </c>
      <c r="HF50" s="176">
        <f t="shared" si="293"/>
        <v>23.776064507956615</v>
      </c>
      <c r="HG50" s="176">
        <f t="shared" si="293"/>
        <v>22.6444584188751</v>
      </c>
      <c r="HH50" s="176">
        <f t="shared" si="293"/>
        <v>21.566710374316369</v>
      </c>
      <c r="HI50" s="176">
        <f t="shared" si="293"/>
        <v>20.540257036218005</v>
      </c>
      <c r="HJ50" s="176">
        <f t="shared" si="293"/>
        <v>19.562657066899892</v>
      </c>
      <c r="HK50" s="176">
        <f t="shared" si="293"/>
        <v>18.631585322536591</v>
      </c>
      <c r="HL50" s="176">
        <f t="shared" si="293"/>
        <v>17.744827322987557</v>
      </c>
      <c r="HM50" s="176">
        <f t="shared" si="294"/>
        <v>0</v>
      </c>
      <c r="HN50" s="176">
        <f t="shared" si="294"/>
        <v>0</v>
      </c>
      <c r="HO50" s="176">
        <f t="shared" si="294"/>
        <v>0</v>
      </c>
      <c r="HP50" s="176">
        <f t="shared" si="294"/>
        <v>0</v>
      </c>
      <c r="HQ50" s="176">
        <f t="shared" si="294"/>
        <v>0</v>
      </c>
      <c r="HR50" s="176">
        <f t="shared" si="294"/>
        <v>0</v>
      </c>
      <c r="HS50" s="176">
        <f t="shared" si="294"/>
        <v>0</v>
      </c>
      <c r="HT50" s="176">
        <f t="shared" si="294"/>
        <v>0</v>
      </c>
      <c r="HU50" s="176">
        <f t="shared" si="294"/>
        <v>0</v>
      </c>
      <c r="HV50" s="176">
        <f t="shared" si="294"/>
        <v>0</v>
      </c>
      <c r="HW50" s="176">
        <f t="shared" si="294"/>
        <v>0</v>
      </c>
      <c r="HX50" s="176">
        <f t="shared" si="294"/>
        <v>0</v>
      </c>
      <c r="HY50" s="176">
        <f t="shared" si="294"/>
        <v>0</v>
      </c>
      <c r="HZ50" s="176">
        <f t="shared" si="294"/>
        <v>0</v>
      </c>
      <c r="IA50" s="176">
        <f t="shared" si="294"/>
        <v>0</v>
      </c>
      <c r="IB50" s="176"/>
      <c r="IC50" s="176"/>
    </row>
    <row r="51" spans="1:237" s="144" customFormat="1">
      <c r="A51" s="185" t="s">
        <v>280</v>
      </c>
      <c r="B51" s="226">
        <f t="shared" si="269"/>
        <v>4678.1152503562516</v>
      </c>
      <c r="C51" s="329">
        <f t="shared" si="270"/>
        <v>3511.7305415240326</v>
      </c>
      <c r="D51" s="226">
        <f>SUM(B51:C51)</f>
        <v>8189.8457918802842</v>
      </c>
      <c r="E51" s="227">
        <f t="shared" si="271"/>
        <v>0</v>
      </c>
      <c r="F51" s="228">
        <f t="shared" si="272"/>
        <v>0</v>
      </c>
      <c r="G51" s="227">
        <f t="shared" si="273"/>
        <v>0</v>
      </c>
      <c r="H51" s="228">
        <f t="shared" si="274"/>
        <v>0</v>
      </c>
      <c r="I51" s="227">
        <f t="shared" si="319"/>
        <v>4678.1152503562516</v>
      </c>
      <c r="J51" s="176">
        <f t="shared" si="319"/>
        <v>3511.7305415240326</v>
      </c>
      <c r="K51" s="228">
        <f>SUM(I51:J51)</f>
        <v>8189.8457918802842</v>
      </c>
      <c r="L51" s="227">
        <f t="shared" si="275"/>
        <v>3742.4922002850017</v>
      </c>
      <c r="M51" s="176">
        <f t="shared" si="276"/>
        <v>2809.3844332192261</v>
      </c>
      <c r="N51" s="228">
        <f>SUM(L51:M51)</f>
        <v>6551.8766335042274</v>
      </c>
      <c r="O51" s="176">
        <f t="shared" ref="O51:X65" si="320">IF(O$1&gt;VLOOKUP($A51,input,7,FALSE),0,IF(VLOOKUP($A51,input,2,FALSE)="R",(VLOOKUP($A51,input,5,FALSE)*VLOOKUP(O$1,CS_RATE,4,FALSE))/((1+Discount_Rate)^(O$1-1)),IF(VLOOKUP($A51,input,2,FALSE)="C",VLOOKUP($A51,input,5,FALSE)*VLOOKUP(O$1,CS_RATE,2,FALSE)/((1+Discount_Rate)^(O$1-1)),0)))</f>
        <v>71.375667168264229</v>
      </c>
      <c r="P51" s="176">
        <f t="shared" si="320"/>
        <v>67.986586194776947</v>
      </c>
      <c r="Q51" s="176">
        <f t="shared" si="320"/>
        <v>64.811459642303447</v>
      </c>
      <c r="R51" s="176">
        <f t="shared" si="320"/>
        <v>61.775942414178374</v>
      </c>
      <c r="S51" s="176">
        <f t="shared" si="320"/>
        <v>58.845046783961244</v>
      </c>
      <c r="T51" s="176">
        <f t="shared" si="320"/>
        <v>56.042480059486223</v>
      </c>
      <c r="U51" s="176">
        <f t="shared" si="320"/>
        <v>53.390749158992108</v>
      </c>
      <c r="V51" s="176">
        <f t="shared" si="320"/>
        <v>50.845738864780664</v>
      </c>
      <c r="W51" s="176">
        <f t="shared" si="320"/>
        <v>48.419649698638672</v>
      </c>
      <c r="X51" s="176">
        <f t="shared" si="320"/>
        <v>46.107490232885311</v>
      </c>
      <c r="Y51" s="176">
        <f t="shared" ref="Y51:AH65" si="321">IF(Y$1&gt;VLOOKUP($A51,input,7,FALSE),0,IF(VLOOKUP($A51,input,2,FALSE)="R",(VLOOKUP($A51,input,5,FALSE)*VLOOKUP(Y$1,CS_RATE,4,FALSE))/((1+Discount_Rate)^(Y$1-1)),IF(VLOOKUP($A51,input,2,FALSE)="C",VLOOKUP($A51,input,5,FALSE)*VLOOKUP(Y$1,CS_RATE,2,FALSE)/((1+Discount_Rate)^(Y$1-1)),0)))</f>
        <v>43.909441297988351</v>
      </c>
      <c r="Z51" s="176">
        <f t="shared" si="321"/>
        <v>41.816178355471337</v>
      </c>
      <c r="AA51" s="176">
        <f t="shared" si="321"/>
        <v>39.825964961100077</v>
      </c>
      <c r="AB51" s="176">
        <f t="shared" si="321"/>
        <v>37.930474458942051</v>
      </c>
      <c r="AC51" s="176">
        <f t="shared" si="321"/>
        <v>36.125198575495233</v>
      </c>
      <c r="AD51" s="176">
        <f t="shared" si="321"/>
        <v>34.405843605557742</v>
      </c>
      <c r="AE51" s="176">
        <f t="shared" si="321"/>
        <v>32.768320199991344</v>
      </c>
      <c r="AF51" s="176">
        <f t="shared" si="321"/>
        <v>31.208733639529488</v>
      </c>
      <c r="AG51" s="176">
        <f t="shared" si="321"/>
        <v>29.723374571497157</v>
      </c>
      <c r="AH51" s="176">
        <f t="shared" si="321"/>
        <v>28.308710187410338</v>
      </c>
      <c r="AI51" s="176">
        <f t="shared" ref="AI51:AW65" si="322">IF(AI$1&gt;VLOOKUP($A51,input,7,FALSE),0,IF(VLOOKUP($A51,input,2,FALSE)="R",(VLOOKUP($A51,input,5,FALSE)*VLOOKUP(AI$1,CS_RATE,4,FALSE))/((1+Discount_Rate)^(AI$1-1)),IF(VLOOKUP($A51,input,2,FALSE)="C",VLOOKUP($A51,input,5,FALSE)*VLOOKUP(AI$1,CS_RATE,2,FALSE)/((1+Discount_Rate)^(AI$1-1)),0)))</f>
        <v>0</v>
      </c>
      <c r="AJ51" s="176">
        <f t="shared" si="322"/>
        <v>0</v>
      </c>
      <c r="AK51" s="176">
        <f t="shared" si="322"/>
        <v>0</v>
      </c>
      <c r="AL51" s="176">
        <f t="shared" si="322"/>
        <v>0</v>
      </c>
      <c r="AM51" s="176">
        <f t="shared" si="322"/>
        <v>0</v>
      </c>
      <c r="AN51" s="176">
        <f t="shared" si="322"/>
        <v>0</v>
      </c>
      <c r="AO51" s="176">
        <f t="shared" si="322"/>
        <v>0</v>
      </c>
      <c r="AP51" s="176">
        <f t="shared" si="322"/>
        <v>0</v>
      </c>
      <c r="AQ51" s="176">
        <f t="shared" si="322"/>
        <v>0</v>
      </c>
      <c r="AR51" s="176">
        <f t="shared" si="322"/>
        <v>0</v>
      </c>
      <c r="AS51" s="176">
        <f t="shared" si="322"/>
        <v>0</v>
      </c>
      <c r="AT51" s="176">
        <f t="shared" si="322"/>
        <v>0</v>
      </c>
      <c r="AU51" s="176">
        <f t="shared" si="322"/>
        <v>0</v>
      </c>
      <c r="AV51" s="176">
        <f t="shared" si="322"/>
        <v>0</v>
      </c>
      <c r="AW51" s="176">
        <f t="shared" si="322"/>
        <v>0</v>
      </c>
      <c r="AX51" s="187"/>
      <c r="AY51" s="176">
        <f t="shared" ref="AY51:BH65" si="323">IF(AY$1&gt;VLOOKUP($A51,input,7,FALSE),0,IF(VLOOKUP($A51,input,2,FALSE)="R",(VLOOKUP($A51,input,6,FALSE)*VLOOKUP(AY$1,CS_RATE,5,FALSE))/((1+Discount_Rate)^(AY$1-1)),IF(VLOOKUP($A51,input,2,FALSE)="C",VLOOKUP($A51,input,6,FALSE)*VLOOKUP(AY$1,CS_RATE,3,FALSE)/((1+Discount_Rate)^(AY$1-1)),0)))</f>
        <v>53.579721084759477</v>
      </c>
      <c r="AZ51" s="176">
        <f t="shared" si="323"/>
        <v>51.035632594979973</v>
      </c>
      <c r="BA51" s="176">
        <f t="shared" si="323"/>
        <v>48.652153717097271</v>
      </c>
      <c r="BB51" s="176">
        <f t="shared" si="323"/>
        <v>46.373475662186721</v>
      </c>
      <c r="BC51" s="176">
        <f t="shared" si="323"/>
        <v>44.173334120597069</v>
      </c>
      <c r="BD51" s="176">
        <f t="shared" si="323"/>
        <v>42.069525506594147</v>
      </c>
      <c r="BE51" s="176">
        <f t="shared" si="323"/>
        <v>40.078945135480147</v>
      </c>
      <c r="BF51" s="176">
        <f t="shared" si="323"/>
        <v>38.168476944685835</v>
      </c>
      <c r="BG51" s="176">
        <f t="shared" si="323"/>
        <v>36.347279525372024</v>
      </c>
      <c r="BH51" s="176">
        <f t="shared" si="323"/>
        <v>34.611605952100895</v>
      </c>
      <c r="BI51" s="176">
        <f t="shared" ref="BI51:BR65" si="324">IF(BI$1&gt;VLOOKUP($A51,input,7,FALSE),0,IF(VLOOKUP($A51,input,2,FALSE)="R",(VLOOKUP($A51,input,6,FALSE)*VLOOKUP(BI$1,CS_RATE,5,FALSE))/((1+Discount_Rate)^(BI$1-1)),IF(VLOOKUP($A51,input,2,FALSE)="C",VLOOKUP($A51,input,6,FALSE)*VLOOKUP(BI$1,CS_RATE,3,FALSE)/((1+Discount_Rate)^(BI$1-1)),0)))</f>
        <v>32.961591969257221</v>
      </c>
      <c r="BJ51" s="176">
        <f t="shared" si="324"/>
        <v>31.390237906075971</v>
      </c>
      <c r="BK51" s="176">
        <f t="shared" si="324"/>
        <v>29.896240262338669</v>
      </c>
      <c r="BL51" s="176">
        <f t="shared" si="324"/>
        <v>28.473348449852832</v>
      </c>
      <c r="BM51" s="176">
        <f t="shared" si="324"/>
        <v>27.118178233536725</v>
      </c>
      <c r="BN51" s="176">
        <f t="shared" si="324"/>
        <v>25.827506448742447</v>
      </c>
      <c r="BO51" s="176">
        <f t="shared" si="324"/>
        <v>24.598263335215037</v>
      </c>
      <c r="BP51" s="176">
        <f t="shared" si="324"/>
        <v>23.427525235911638</v>
      </c>
      <c r="BQ51" s="176">
        <f t="shared" si="324"/>
        <v>22.312507643315652</v>
      </c>
      <c r="BR51" s="176">
        <f t="shared" si="324"/>
        <v>21.250558576706894</v>
      </c>
      <c r="BS51" s="176">
        <f t="shared" ref="BS51:CG65" si="325">IF(BS$1&gt;VLOOKUP($A51,input,7,FALSE),0,IF(VLOOKUP($A51,input,2,FALSE)="R",(VLOOKUP($A51,input,6,FALSE)*VLOOKUP(BS$1,CS_RATE,5,FALSE))/((1+Discount_Rate)^(BS$1-1)),IF(VLOOKUP($A51,input,2,FALSE)="C",VLOOKUP($A51,input,6,FALSE)*VLOOKUP(BS$1,CS_RATE,3,FALSE)/((1+Discount_Rate)^(BS$1-1)),0)))</f>
        <v>0</v>
      </c>
      <c r="BT51" s="176">
        <f t="shared" si="325"/>
        <v>0</v>
      </c>
      <c r="BU51" s="176">
        <f t="shared" si="325"/>
        <v>0</v>
      </c>
      <c r="BV51" s="176">
        <f t="shared" si="325"/>
        <v>0</v>
      </c>
      <c r="BW51" s="176">
        <f t="shared" si="325"/>
        <v>0</v>
      </c>
      <c r="BX51" s="176">
        <f t="shared" si="325"/>
        <v>0</v>
      </c>
      <c r="BY51" s="176">
        <f t="shared" si="325"/>
        <v>0</v>
      </c>
      <c r="BZ51" s="176">
        <f t="shared" si="325"/>
        <v>0</v>
      </c>
      <c r="CA51" s="176">
        <f t="shared" si="325"/>
        <v>0</v>
      </c>
      <c r="CB51" s="176">
        <f t="shared" si="325"/>
        <v>0</v>
      </c>
      <c r="CC51" s="176">
        <f t="shared" si="325"/>
        <v>0</v>
      </c>
      <c r="CD51" s="176">
        <f t="shared" si="325"/>
        <v>0</v>
      </c>
      <c r="CE51" s="176">
        <f t="shared" si="325"/>
        <v>0</v>
      </c>
      <c r="CF51" s="176">
        <f t="shared" si="325"/>
        <v>0</v>
      </c>
      <c r="CG51" s="176">
        <f t="shared" si="325"/>
        <v>0</v>
      </c>
      <c r="CI51" s="176">
        <v>0</v>
      </c>
      <c r="CJ51" s="176">
        <f t="shared" ref="CJ51:CS65" si="326">IF(CJ$1-1&gt;VLOOKUP($A51,input,7,FALSE),0,IF(VLOOKUP($A51,input,2,FALSE)="R",(VLOOKUP($A51,input,19,FALSE)*VLOOKUP(CJ$1,CS_RATE,4,FALSE))/((1+Discount_Rate)^(CJ$1-1)),IF(VLOOKUP($A51,input,2,FALSE)="C",VLOOKUP($A51,input,19,FALSE)*VLOOKUP(CJ$1,CS_RATE,2,FALSE)/((1+Discount_Rate)^(CJ$1-1)),0)))</f>
        <v>67.986586194776947</v>
      </c>
      <c r="CK51" s="176">
        <f t="shared" si="326"/>
        <v>64.811459642303447</v>
      </c>
      <c r="CL51" s="176">
        <f t="shared" si="326"/>
        <v>61.775942414178374</v>
      </c>
      <c r="CM51" s="176">
        <f t="shared" si="326"/>
        <v>58.845046783961244</v>
      </c>
      <c r="CN51" s="176">
        <f t="shared" si="326"/>
        <v>56.042480059486223</v>
      </c>
      <c r="CO51" s="176">
        <f t="shared" si="326"/>
        <v>53.390749158992108</v>
      </c>
      <c r="CP51" s="176">
        <f t="shared" si="326"/>
        <v>50.845738864780664</v>
      </c>
      <c r="CQ51" s="176">
        <f t="shared" si="326"/>
        <v>48.419649698638672</v>
      </c>
      <c r="CR51" s="176">
        <f t="shared" si="326"/>
        <v>46.107490232885311</v>
      </c>
      <c r="CS51" s="176">
        <f t="shared" si="326"/>
        <v>43.909441297988351</v>
      </c>
      <c r="CT51" s="176">
        <f t="shared" ref="CT51:DC65" si="327">IF(CT$1-1&gt;VLOOKUP($A51,input,7,FALSE),0,IF(VLOOKUP($A51,input,2,FALSE)="R",(VLOOKUP($A51,input,19,FALSE)*VLOOKUP(CT$1,CS_RATE,4,FALSE))/((1+Discount_Rate)^(CT$1-1)),IF(VLOOKUP($A51,input,2,FALSE)="C",VLOOKUP($A51,input,19,FALSE)*VLOOKUP(CT$1,CS_RATE,2,FALSE)/((1+Discount_Rate)^(CT$1-1)),0)))</f>
        <v>41.816178355471337</v>
      </c>
      <c r="CU51" s="176">
        <f t="shared" si="327"/>
        <v>39.825964961100077</v>
      </c>
      <c r="CV51" s="176">
        <f t="shared" si="327"/>
        <v>37.930474458942051</v>
      </c>
      <c r="CW51" s="176">
        <f t="shared" si="327"/>
        <v>36.125198575495233</v>
      </c>
      <c r="CX51" s="176">
        <f t="shared" si="327"/>
        <v>34.405843605557742</v>
      </c>
      <c r="CY51" s="176">
        <f t="shared" si="327"/>
        <v>32.768320199991344</v>
      </c>
      <c r="CZ51" s="176">
        <f t="shared" si="327"/>
        <v>31.208733639529488</v>
      </c>
      <c r="DA51" s="176">
        <f t="shared" si="327"/>
        <v>29.723374571497157</v>
      </c>
      <c r="DB51" s="176">
        <f t="shared" si="327"/>
        <v>28.308710187410338</v>
      </c>
      <c r="DC51" s="176">
        <f t="shared" si="327"/>
        <v>26.961375820471797</v>
      </c>
      <c r="DD51" s="176">
        <f t="shared" ref="DD51:DR65" si="328">IF(DD$1-1&gt;VLOOKUP($A51,input,7,FALSE),0,IF(VLOOKUP($A51,input,2,FALSE)="R",(VLOOKUP($A51,input,19,FALSE)*VLOOKUP(DD$1,CS_RATE,4,FALSE))/((1+Discount_Rate)^(DD$1-1)),IF(VLOOKUP($A51,input,2,FALSE)="C",VLOOKUP($A51,input,19,FALSE)*VLOOKUP(DD$1,CS_RATE,2,FALSE)/((1+Discount_Rate)^(DD$1-1)),0)))</f>
        <v>0</v>
      </c>
      <c r="DE51" s="176">
        <f t="shared" si="328"/>
        <v>0</v>
      </c>
      <c r="DF51" s="176">
        <f t="shared" si="328"/>
        <v>0</v>
      </c>
      <c r="DG51" s="176">
        <f t="shared" si="328"/>
        <v>0</v>
      </c>
      <c r="DH51" s="176">
        <f t="shared" si="328"/>
        <v>0</v>
      </c>
      <c r="DI51" s="176">
        <f t="shared" si="328"/>
        <v>0</v>
      </c>
      <c r="DJ51" s="176">
        <f t="shared" si="328"/>
        <v>0</v>
      </c>
      <c r="DK51" s="176">
        <f t="shared" si="328"/>
        <v>0</v>
      </c>
      <c r="DL51" s="176">
        <f t="shared" si="328"/>
        <v>0</v>
      </c>
      <c r="DM51" s="176">
        <f t="shared" si="328"/>
        <v>0</v>
      </c>
      <c r="DN51" s="176">
        <f t="shared" si="328"/>
        <v>0</v>
      </c>
      <c r="DO51" s="176">
        <f t="shared" si="328"/>
        <v>0</v>
      </c>
      <c r="DP51" s="176">
        <f t="shared" si="328"/>
        <v>0</v>
      </c>
      <c r="DQ51" s="176">
        <f t="shared" si="328"/>
        <v>0</v>
      </c>
      <c r="DR51" s="176">
        <f t="shared" si="328"/>
        <v>0</v>
      </c>
      <c r="DS51" s="187"/>
      <c r="DT51" s="176">
        <v>0</v>
      </c>
      <c r="DU51" s="176">
        <f t="shared" ref="DU51:ED65" si="329">IF(DU$1-1&gt;VLOOKUP($A51,input,7,FALSE),0,IF(VLOOKUP($A51,input,2,FALSE)="R",(VLOOKUP($A51,input,20,FALSE)*VLOOKUP(DU$1,CS_RATE,5,FALSE))/((1+Discount_Rate)^(DU$1-1)),IF(VLOOKUP($A51,input,2,FALSE)="C",VLOOKUP($A51,input,20,FALSE)*VLOOKUP(DU$1,CS_RATE,3,FALSE)/((1+Discount_Rate)^(DU$1-1)),0)))</f>
        <v>51.035632594979973</v>
      </c>
      <c r="DV51" s="176">
        <f t="shared" si="329"/>
        <v>48.652153717097271</v>
      </c>
      <c r="DW51" s="176">
        <f t="shared" si="329"/>
        <v>46.373475662186721</v>
      </c>
      <c r="DX51" s="176">
        <f t="shared" si="329"/>
        <v>44.173334120597069</v>
      </c>
      <c r="DY51" s="176">
        <f t="shared" si="329"/>
        <v>42.069525506594147</v>
      </c>
      <c r="DZ51" s="176">
        <f t="shared" si="329"/>
        <v>40.078945135480147</v>
      </c>
      <c r="EA51" s="176">
        <f t="shared" si="329"/>
        <v>38.168476944685835</v>
      </c>
      <c r="EB51" s="176">
        <f t="shared" si="329"/>
        <v>36.347279525372024</v>
      </c>
      <c r="EC51" s="176">
        <f t="shared" si="329"/>
        <v>34.611605952100895</v>
      </c>
      <c r="ED51" s="176">
        <f t="shared" si="329"/>
        <v>32.961591969257221</v>
      </c>
      <c r="EE51" s="176">
        <f t="shared" ref="EE51:EN65" si="330">IF(EE$1-1&gt;VLOOKUP($A51,input,7,FALSE),0,IF(VLOOKUP($A51,input,2,FALSE)="R",(VLOOKUP($A51,input,20,FALSE)*VLOOKUP(EE$1,CS_RATE,5,FALSE))/((1+Discount_Rate)^(EE$1-1)),IF(VLOOKUP($A51,input,2,FALSE)="C",VLOOKUP($A51,input,20,FALSE)*VLOOKUP(EE$1,CS_RATE,3,FALSE)/((1+Discount_Rate)^(EE$1-1)),0)))</f>
        <v>31.390237906075971</v>
      </c>
      <c r="EF51" s="176">
        <f t="shared" si="330"/>
        <v>29.896240262338669</v>
      </c>
      <c r="EG51" s="176">
        <f t="shared" si="330"/>
        <v>28.473348449852832</v>
      </c>
      <c r="EH51" s="176">
        <f t="shared" si="330"/>
        <v>27.118178233536725</v>
      </c>
      <c r="EI51" s="176">
        <f t="shared" si="330"/>
        <v>25.827506448742447</v>
      </c>
      <c r="EJ51" s="176">
        <f t="shared" si="330"/>
        <v>24.598263335215037</v>
      </c>
      <c r="EK51" s="176">
        <f t="shared" si="330"/>
        <v>23.427525235911638</v>
      </c>
      <c r="EL51" s="176">
        <f t="shared" si="330"/>
        <v>22.312507643315652</v>
      </c>
      <c r="EM51" s="176">
        <f t="shared" si="330"/>
        <v>21.250558576706894</v>
      </c>
      <c r="EN51" s="176">
        <f t="shared" si="330"/>
        <v>20.239152274636272</v>
      </c>
      <c r="EO51" s="176">
        <f t="shared" ref="EO51:FC65" si="331">IF(EO$1-1&gt;VLOOKUP($A51,input,7,FALSE),0,IF(VLOOKUP($A51,input,2,FALSE)="R",(VLOOKUP($A51,input,20,FALSE)*VLOOKUP(EO$1,CS_RATE,5,FALSE))/((1+Discount_Rate)^(EO$1-1)),IF(VLOOKUP($A51,input,2,FALSE)="C",VLOOKUP($A51,input,20,FALSE)*VLOOKUP(EO$1,CS_RATE,3,FALSE)/((1+Discount_Rate)^(EO$1-1)),0)))</f>
        <v>0</v>
      </c>
      <c r="EP51" s="176">
        <f t="shared" si="331"/>
        <v>0</v>
      </c>
      <c r="EQ51" s="176">
        <f t="shared" si="331"/>
        <v>0</v>
      </c>
      <c r="ER51" s="176">
        <f t="shared" si="331"/>
        <v>0</v>
      </c>
      <c r="ES51" s="176">
        <f t="shared" si="331"/>
        <v>0</v>
      </c>
      <c r="ET51" s="176">
        <f t="shared" si="331"/>
        <v>0</v>
      </c>
      <c r="EU51" s="176">
        <f t="shared" si="331"/>
        <v>0</v>
      </c>
      <c r="EV51" s="176">
        <f t="shared" si="331"/>
        <v>0</v>
      </c>
      <c r="EW51" s="176">
        <f t="shared" si="331"/>
        <v>0</v>
      </c>
      <c r="EX51" s="176">
        <f t="shared" si="331"/>
        <v>0</v>
      </c>
      <c r="EY51" s="176">
        <f t="shared" si="331"/>
        <v>0</v>
      </c>
      <c r="EZ51" s="176">
        <f t="shared" si="331"/>
        <v>0</v>
      </c>
      <c r="FA51" s="176">
        <f t="shared" si="331"/>
        <v>0</v>
      </c>
      <c r="FB51" s="176">
        <f t="shared" si="331"/>
        <v>0</v>
      </c>
      <c r="FC51" s="176">
        <f t="shared" si="331"/>
        <v>0</v>
      </c>
      <c r="FE51" s="176">
        <v>0</v>
      </c>
      <c r="FF51" s="176">
        <v>0</v>
      </c>
      <c r="FG51" s="176">
        <f t="shared" ref="FG51:FP65" si="332">IF(FG$1-2&gt;VLOOKUP($A51,input,7,FALSE),0,IF(VLOOKUP($A51,input,2,FALSE)="R",(VLOOKUP($A51,input,33,FALSE)*VLOOKUP(FG$1,CS_RATE,4,FALSE))/((1+Discount_Rate)^(FG$1-1)),IF(VLOOKUP($A51,input,2,FALSE)="C",VLOOKUP($A51,input,33,FALSE)*VLOOKUP(FG$1,CS_RATE,2,FALSE)/((1+Discount_Rate)^(FG$1-1)),0)))</f>
        <v>64.811459642303447</v>
      </c>
      <c r="FH51" s="176">
        <f t="shared" si="332"/>
        <v>61.775942414178374</v>
      </c>
      <c r="FI51" s="176">
        <f t="shared" si="332"/>
        <v>58.845046783961244</v>
      </c>
      <c r="FJ51" s="176">
        <f t="shared" si="332"/>
        <v>56.042480059486223</v>
      </c>
      <c r="FK51" s="176">
        <f t="shared" si="332"/>
        <v>53.390749158992108</v>
      </c>
      <c r="FL51" s="176">
        <f t="shared" si="332"/>
        <v>50.845738864780664</v>
      </c>
      <c r="FM51" s="176">
        <f t="shared" si="332"/>
        <v>48.419649698638672</v>
      </c>
      <c r="FN51" s="176">
        <f t="shared" si="332"/>
        <v>46.107490232885311</v>
      </c>
      <c r="FO51" s="176">
        <f t="shared" si="332"/>
        <v>43.909441297988351</v>
      </c>
      <c r="FP51" s="176">
        <f t="shared" si="332"/>
        <v>41.816178355471337</v>
      </c>
      <c r="FQ51" s="176">
        <f t="shared" ref="FQ51:FZ65" si="333">IF(FQ$1-2&gt;VLOOKUP($A51,input,7,FALSE),0,IF(VLOOKUP($A51,input,2,FALSE)="R",(VLOOKUP($A51,input,33,FALSE)*VLOOKUP(FQ$1,CS_RATE,4,FALSE))/((1+Discount_Rate)^(FQ$1-1)),IF(VLOOKUP($A51,input,2,FALSE)="C",VLOOKUP($A51,input,33,FALSE)*VLOOKUP(FQ$1,CS_RATE,2,FALSE)/((1+Discount_Rate)^(FQ$1-1)),0)))</f>
        <v>39.825964961100077</v>
      </c>
      <c r="FR51" s="176">
        <f t="shared" si="333"/>
        <v>37.930474458942051</v>
      </c>
      <c r="FS51" s="176">
        <f t="shared" si="333"/>
        <v>36.125198575495233</v>
      </c>
      <c r="FT51" s="176">
        <f t="shared" si="333"/>
        <v>34.405843605557742</v>
      </c>
      <c r="FU51" s="176">
        <f t="shared" si="333"/>
        <v>32.768320199991344</v>
      </c>
      <c r="FV51" s="176">
        <f t="shared" si="333"/>
        <v>31.208733639529488</v>
      </c>
      <c r="FW51" s="176">
        <f t="shared" si="333"/>
        <v>29.723374571497157</v>
      </c>
      <c r="FX51" s="176">
        <f t="shared" si="333"/>
        <v>28.308710187410338</v>
      </c>
      <c r="FY51" s="176">
        <f t="shared" si="333"/>
        <v>26.961375820471797</v>
      </c>
      <c r="FZ51" s="176">
        <f t="shared" si="333"/>
        <v>25.678166942978578</v>
      </c>
      <c r="GA51" s="176">
        <f t="shared" ref="GA51:GO65" si="334">IF(GA$1-2&gt;VLOOKUP($A51,input,7,FALSE),0,IF(VLOOKUP($A51,input,2,FALSE)="R",(VLOOKUP($A51,input,33,FALSE)*VLOOKUP(GA$1,CS_RATE,4,FALSE))/((1+Discount_Rate)^(GA$1-1)),IF(VLOOKUP($A51,input,2,FALSE)="C",VLOOKUP($A51,input,33,FALSE)*VLOOKUP(GA$1,CS_RATE,2,FALSE)/((1+Discount_Rate)^(GA$1-1)),0)))</f>
        <v>0</v>
      </c>
      <c r="GB51" s="176">
        <f t="shared" si="334"/>
        <v>0</v>
      </c>
      <c r="GC51" s="176">
        <f t="shared" si="334"/>
        <v>0</v>
      </c>
      <c r="GD51" s="176">
        <f t="shared" si="334"/>
        <v>0</v>
      </c>
      <c r="GE51" s="176">
        <f t="shared" si="334"/>
        <v>0</v>
      </c>
      <c r="GF51" s="176">
        <f t="shared" si="334"/>
        <v>0</v>
      </c>
      <c r="GG51" s="176">
        <f t="shared" si="334"/>
        <v>0</v>
      </c>
      <c r="GH51" s="176">
        <f t="shared" si="334"/>
        <v>0</v>
      </c>
      <c r="GI51" s="176">
        <f t="shared" si="334"/>
        <v>0</v>
      </c>
      <c r="GJ51" s="176">
        <f t="shared" si="334"/>
        <v>0</v>
      </c>
      <c r="GK51" s="176">
        <f t="shared" si="334"/>
        <v>0</v>
      </c>
      <c r="GL51" s="176">
        <f t="shared" si="334"/>
        <v>0</v>
      </c>
      <c r="GM51" s="176">
        <f t="shared" si="334"/>
        <v>0</v>
      </c>
      <c r="GN51" s="176">
        <f t="shared" si="334"/>
        <v>0</v>
      </c>
      <c r="GO51" s="176">
        <f t="shared" si="334"/>
        <v>0</v>
      </c>
      <c r="GP51" s="187"/>
      <c r="GQ51" s="176">
        <v>0</v>
      </c>
      <c r="GR51" s="176">
        <v>0</v>
      </c>
      <c r="GS51" s="176">
        <f t="shared" ref="GS51:HB65" si="335">IF(GS$1-2&gt;VLOOKUP($A51,input,7,FALSE),0,IF(VLOOKUP($A51,input,2,FALSE)="R",(VLOOKUP($A51,input,34,FALSE)*VLOOKUP(GS$1,CS_RATE,5,FALSE))/((1+Discount_Rate)^(GS$1-1)),IF(VLOOKUP($A51,input,2,FALSE)="C",VLOOKUP($A51,input,34,FALSE)*VLOOKUP(GS$1,CS_RATE,3,FALSE)/((1+Discount_Rate)^(GS$1-1)),0)))</f>
        <v>48.652153717097271</v>
      </c>
      <c r="GT51" s="176">
        <f t="shared" si="335"/>
        <v>46.373475662186721</v>
      </c>
      <c r="GU51" s="176">
        <f t="shared" si="335"/>
        <v>44.173334120597069</v>
      </c>
      <c r="GV51" s="176">
        <f t="shared" si="335"/>
        <v>42.069525506594147</v>
      </c>
      <c r="GW51" s="176">
        <f t="shared" si="335"/>
        <v>40.078945135480147</v>
      </c>
      <c r="GX51" s="176">
        <f t="shared" si="335"/>
        <v>38.168476944685835</v>
      </c>
      <c r="GY51" s="176">
        <f t="shared" si="335"/>
        <v>36.347279525372024</v>
      </c>
      <c r="GZ51" s="176">
        <f t="shared" si="335"/>
        <v>34.611605952100895</v>
      </c>
      <c r="HA51" s="176">
        <f t="shared" si="335"/>
        <v>32.961591969257221</v>
      </c>
      <c r="HB51" s="176">
        <f t="shared" si="335"/>
        <v>31.390237906075971</v>
      </c>
      <c r="HC51" s="176">
        <f t="shared" ref="HC51:HL65" si="336">IF(HC$1-2&gt;VLOOKUP($A51,input,7,FALSE),0,IF(VLOOKUP($A51,input,2,FALSE)="R",(VLOOKUP($A51,input,34,FALSE)*VLOOKUP(HC$1,CS_RATE,5,FALSE))/((1+Discount_Rate)^(HC$1-1)),IF(VLOOKUP($A51,input,2,FALSE)="C",VLOOKUP($A51,input,34,FALSE)*VLOOKUP(HC$1,CS_RATE,3,FALSE)/((1+Discount_Rate)^(HC$1-1)),0)))</f>
        <v>29.896240262338669</v>
      </c>
      <c r="HD51" s="176">
        <f t="shared" si="336"/>
        <v>28.473348449852832</v>
      </c>
      <c r="HE51" s="176">
        <f t="shared" si="336"/>
        <v>27.118178233536725</v>
      </c>
      <c r="HF51" s="176">
        <f t="shared" si="336"/>
        <v>25.827506448742447</v>
      </c>
      <c r="HG51" s="176">
        <f t="shared" si="336"/>
        <v>24.598263335215037</v>
      </c>
      <c r="HH51" s="176">
        <f t="shared" si="336"/>
        <v>23.427525235911638</v>
      </c>
      <c r="HI51" s="176">
        <f t="shared" si="336"/>
        <v>22.312507643315652</v>
      </c>
      <c r="HJ51" s="176">
        <f t="shared" si="336"/>
        <v>21.250558576706894</v>
      </c>
      <c r="HK51" s="176">
        <f t="shared" si="336"/>
        <v>20.239152274636272</v>
      </c>
      <c r="HL51" s="176">
        <f t="shared" si="336"/>
        <v>19.275883187602869</v>
      </c>
      <c r="HM51" s="176">
        <f t="shared" ref="HM51:IA65" si="337">IF(HM$1-2&gt;VLOOKUP($A51,input,7,FALSE),0,IF(VLOOKUP($A51,input,2,FALSE)="R",(VLOOKUP($A51,input,34,FALSE)*VLOOKUP(HM$1,CS_RATE,5,FALSE))/((1+Discount_Rate)^(HM$1-1)),IF(VLOOKUP($A51,input,2,FALSE)="C",VLOOKUP($A51,input,34,FALSE)*VLOOKUP(HM$1,CS_RATE,3,FALSE)/((1+Discount_Rate)^(HM$1-1)),0)))</f>
        <v>0</v>
      </c>
      <c r="HN51" s="176">
        <f t="shared" si="337"/>
        <v>0</v>
      </c>
      <c r="HO51" s="176">
        <f t="shared" si="337"/>
        <v>0</v>
      </c>
      <c r="HP51" s="176">
        <f t="shared" si="337"/>
        <v>0</v>
      </c>
      <c r="HQ51" s="176">
        <f t="shared" si="337"/>
        <v>0</v>
      </c>
      <c r="HR51" s="176">
        <f t="shared" si="337"/>
        <v>0</v>
      </c>
      <c r="HS51" s="176">
        <f t="shared" si="337"/>
        <v>0</v>
      </c>
      <c r="HT51" s="176">
        <f t="shared" si="337"/>
        <v>0</v>
      </c>
      <c r="HU51" s="176">
        <f t="shared" si="337"/>
        <v>0</v>
      </c>
      <c r="HV51" s="176">
        <f t="shared" si="337"/>
        <v>0</v>
      </c>
      <c r="HW51" s="176">
        <f t="shared" si="337"/>
        <v>0</v>
      </c>
      <c r="HX51" s="176">
        <f t="shared" si="337"/>
        <v>0</v>
      </c>
      <c r="HY51" s="176">
        <f t="shared" si="337"/>
        <v>0</v>
      </c>
      <c r="HZ51" s="176">
        <f t="shared" si="337"/>
        <v>0</v>
      </c>
      <c r="IA51" s="176">
        <f t="shared" si="337"/>
        <v>0</v>
      </c>
      <c r="IB51" s="176"/>
      <c r="IC51" s="176"/>
    </row>
    <row r="52" spans="1:237" s="144" customFormat="1">
      <c r="A52" s="185" t="s">
        <v>281</v>
      </c>
      <c r="B52" s="226">
        <f t="shared" ref="B52" si="338">SUM(O52:AW52)*VLOOKUP($A52,input,12,FALSE)</f>
        <v>18418.408042831186</v>
      </c>
      <c r="C52" s="329">
        <f t="shared" ref="C52" si="339">SUM(AY52:CG52)*VLOOKUP($A52,input,12,FALSE)</f>
        <v>13826.184817771769</v>
      </c>
      <c r="D52" s="226">
        <f>SUM(B52:C52)</f>
        <v>32244.592860602956</v>
      </c>
      <c r="E52" s="227">
        <f t="shared" ref="E52" si="340">IF(Years&gt;1,SUM(CI52:DR52)*VLOOKUP($A52,input,26,FALSE),0)</f>
        <v>0</v>
      </c>
      <c r="F52" s="228">
        <f t="shared" ref="F52" si="341">IF(Years&gt;1,SUM(DT52:FC52)*VLOOKUP($A52,input,26,FALSE),0)</f>
        <v>0</v>
      </c>
      <c r="G52" s="227">
        <f t="shared" ref="G52" si="342">IF(Years&gt;2,SUM(FE52:GO52)*VLOOKUP($A52,input,40,FALSE),0)</f>
        <v>0</v>
      </c>
      <c r="H52" s="228">
        <f t="shared" ref="H52" si="343">IF(Years&gt;2,SUM(GQ52:IA52)*VLOOKUP($A52,input,40,FALSE),0)</f>
        <v>0</v>
      </c>
      <c r="I52" s="227">
        <f t="shared" ref="I52" si="344">B52+E52+G52</f>
        <v>18418.408042831186</v>
      </c>
      <c r="J52" s="176">
        <f t="shared" ref="J52" si="345">C52+F52+H52</f>
        <v>13826.184817771769</v>
      </c>
      <c r="K52" s="228">
        <f>SUM(I52:J52)</f>
        <v>32244.592860602956</v>
      </c>
      <c r="L52" s="227">
        <f t="shared" ref="L52" si="346">(B52*VLOOKUP($A52,input,16,FALSE))+(E52*VLOOKUP($A52,input,30,FALSE))+(G52*VLOOKUP($A52,input,44,FALSE))</f>
        <v>14734.726434264951</v>
      </c>
      <c r="M52" s="176">
        <f t="shared" ref="M52" si="347">(C52*(VLOOKUP($A52,input,16,FALSE))+(F52*VLOOKUP($A52,input,30,FALSE))+(H52*VLOOKUP($A52,input,44,FALSE)))</f>
        <v>11060.947854217417</v>
      </c>
      <c r="N52" s="228">
        <f>SUM(L52:M52)</f>
        <v>25795.674288482369</v>
      </c>
      <c r="O52" s="176">
        <f t="shared" si="320"/>
        <v>281.01619816533753</v>
      </c>
      <c r="P52" s="176">
        <f t="shared" si="320"/>
        <v>267.6729022182933</v>
      </c>
      <c r="Q52" s="176">
        <f t="shared" si="320"/>
        <v>255.17197539169763</v>
      </c>
      <c r="R52" s="176">
        <f t="shared" si="320"/>
        <v>243.22071041925091</v>
      </c>
      <c r="S52" s="176">
        <f t="shared" si="320"/>
        <v>231.68135562371032</v>
      </c>
      <c r="T52" s="176">
        <f t="shared" si="320"/>
        <v>220.64725006277726</v>
      </c>
      <c r="U52" s="176">
        <f t="shared" si="320"/>
        <v>210.20700668883185</v>
      </c>
      <c r="V52" s="176">
        <f t="shared" si="320"/>
        <v>200.18693758762217</v>
      </c>
      <c r="W52" s="176">
        <f t="shared" si="320"/>
        <v>190.63507795635459</v>
      </c>
      <c r="X52" s="176">
        <f t="shared" si="320"/>
        <v>181.53177583118847</v>
      </c>
      <c r="Y52" s="176">
        <f t="shared" si="321"/>
        <v>172.87774316750847</v>
      </c>
      <c r="Z52" s="176">
        <f t="shared" si="321"/>
        <v>164.63626792525577</v>
      </c>
      <c r="AA52" s="176">
        <f t="shared" si="321"/>
        <v>156.80051347541689</v>
      </c>
      <c r="AB52" s="176">
        <f t="shared" si="321"/>
        <v>149.33769658406331</v>
      </c>
      <c r="AC52" s="176">
        <f t="shared" si="321"/>
        <v>142.23006753437843</v>
      </c>
      <c r="AD52" s="176">
        <f t="shared" si="321"/>
        <v>135.46072139559595</v>
      </c>
      <c r="AE52" s="176">
        <f t="shared" si="321"/>
        <v>129.01355781596595</v>
      </c>
      <c r="AF52" s="176">
        <f t="shared" si="321"/>
        <v>122.87324272934754</v>
      </c>
      <c r="AG52" s="176">
        <f t="shared" si="321"/>
        <v>117.02517188435171</v>
      </c>
      <c r="AH52" s="176">
        <f t="shared" si="321"/>
        <v>111.45543610928985</v>
      </c>
      <c r="AI52" s="176">
        <f t="shared" si="322"/>
        <v>0</v>
      </c>
      <c r="AJ52" s="176">
        <f t="shared" si="322"/>
        <v>0</v>
      </c>
      <c r="AK52" s="176">
        <f t="shared" si="322"/>
        <v>0</v>
      </c>
      <c r="AL52" s="176">
        <f t="shared" si="322"/>
        <v>0</v>
      </c>
      <c r="AM52" s="176">
        <f t="shared" si="322"/>
        <v>0</v>
      </c>
      <c r="AN52" s="176">
        <f t="shared" si="322"/>
        <v>0</v>
      </c>
      <c r="AO52" s="176">
        <f t="shared" si="322"/>
        <v>0</v>
      </c>
      <c r="AP52" s="176">
        <f t="shared" si="322"/>
        <v>0</v>
      </c>
      <c r="AQ52" s="176">
        <f t="shared" si="322"/>
        <v>0</v>
      </c>
      <c r="AR52" s="176">
        <f t="shared" si="322"/>
        <v>0</v>
      </c>
      <c r="AS52" s="176">
        <f t="shared" si="322"/>
        <v>0</v>
      </c>
      <c r="AT52" s="176">
        <f t="shared" si="322"/>
        <v>0</v>
      </c>
      <c r="AU52" s="176">
        <f t="shared" si="322"/>
        <v>0</v>
      </c>
      <c r="AV52" s="176">
        <f t="shared" si="322"/>
        <v>0</v>
      </c>
      <c r="AW52" s="176">
        <f t="shared" si="322"/>
        <v>0</v>
      </c>
      <c r="AX52" s="187"/>
      <c r="AY52" s="176">
        <f t="shared" si="323"/>
        <v>210.95101615656733</v>
      </c>
      <c r="AZ52" s="176">
        <f t="shared" si="323"/>
        <v>200.93457633109261</v>
      </c>
      <c r="BA52" s="176">
        <f t="shared" si="323"/>
        <v>191.55047949188585</v>
      </c>
      <c r="BB52" s="176">
        <f t="shared" si="323"/>
        <v>182.57899846426659</v>
      </c>
      <c r="BC52" s="176">
        <f t="shared" si="323"/>
        <v>173.91672690909363</v>
      </c>
      <c r="BD52" s="176">
        <f t="shared" si="323"/>
        <v>165.63373185167643</v>
      </c>
      <c r="BE52" s="176">
        <f t="shared" si="323"/>
        <v>157.79653256197616</v>
      </c>
      <c r="BF52" s="176">
        <f t="shared" si="323"/>
        <v>150.27474637079166</v>
      </c>
      <c r="BG52" s="176">
        <f t="shared" si="323"/>
        <v>143.10443195989328</v>
      </c>
      <c r="BH52" s="176">
        <f t="shared" si="323"/>
        <v>136.27083714855726</v>
      </c>
      <c r="BI52" s="176">
        <f t="shared" si="324"/>
        <v>129.77449638181847</v>
      </c>
      <c r="BJ52" s="176">
        <f t="shared" si="324"/>
        <v>123.58785095592198</v>
      </c>
      <c r="BK52" s="176">
        <f t="shared" si="324"/>
        <v>117.70576880429341</v>
      </c>
      <c r="BL52" s="176">
        <f t="shared" si="324"/>
        <v>112.10364046827775</v>
      </c>
      <c r="BM52" s="176">
        <f t="shared" si="324"/>
        <v>106.76814173089603</v>
      </c>
      <c r="BN52" s="176">
        <f t="shared" si="324"/>
        <v>101.68658253247742</v>
      </c>
      <c r="BO52" s="176">
        <f t="shared" si="324"/>
        <v>96.84687678836093</v>
      </c>
      <c r="BP52" s="176">
        <f t="shared" si="324"/>
        <v>92.23751364310354</v>
      </c>
      <c r="BQ52" s="176">
        <f t="shared" si="324"/>
        <v>87.847530092825636</v>
      </c>
      <c r="BR52" s="176">
        <f t="shared" si="324"/>
        <v>83.666484910577452</v>
      </c>
      <c r="BS52" s="176">
        <f t="shared" si="325"/>
        <v>0</v>
      </c>
      <c r="BT52" s="176">
        <f t="shared" si="325"/>
        <v>0</v>
      </c>
      <c r="BU52" s="176">
        <f t="shared" si="325"/>
        <v>0</v>
      </c>
      <c r="BV52" s="176">
        <f t="shared" si="325"/>
        <v>0</v>
      </c>
      <c r="BW52" s="176">
        <f t="shared" si="325"/>
        <v>0</v>
      </c>
      <c r="BX52" s="176">
        <f t="shared" si="325"/>
        <v>0</v>
      </c>
      <c r="BY52" s="176">
        <f t="shared" si="325"/>
        <v>0</v>
      </c>
      <c r="BZ52" s="176">
        <f t="shared" si="325"/>
        <v>0</v>
      </c>
      <c r="CA52" s="176">
        <f t="shared" si="325"/>
        <v>0</v>
      </c>
      <c r="CB52" s="176">
        <f t="shared" si="325"/>
        <v>0</v>
      </c>
      <c r="CC52" s="176">
        <f t="shared" si="325"/>
        <v>0</v>
      </c>
      <c r="CD52" s="176">
        <f t="shared" si="325"/>
        <v>0</v>
      </c>
      <c r="CE52" s="176">
        <f t="shared" si="325"/>
        <v>0</v>
      </c>
      <c r="CF52" s="176">
        <f t="shared" si="325"/>
        <v>0</v>
      </c>
      <c r="CG52" s="176">
        <f t="shared" si="325"/>
        <v>0</v>
      </c>
      <c r="CI52" s="176">
        <v>0</v>
      </c>
      <c r="CJ52" s="176">
        <f t="shared" si="326"/>
        <v>267.6729022182933</v>
      </c>
      <c r="CK52" s="176">
        <f t="shared" si="326"/>
        <v>255.17197539169763</v>
      </c>
      <c r="CL52" s="176">
        <f t="shared" si="326"/>
        <v>243.22071041925091</v>
      </c>
      <c r="CM52" s="176">
        <f t="shared" si="326"/>
        <v>231.68135562371032</v>
      </c>
      <c r="CN52" s="176">
        <f t="shared" si="326"/>
        <v>220.64725006277726</v>
      </c>
      <c r="CO52" s="176">
        <f t="shared" si="326"/>
        <v>210.20700668883185</v>
      </c>
      <c r="CP52" s="176">
        <f t="shared" si="326"/>
        <v>200.18693758762217</v>
      </c>
      <c r="CQ52" s="176">
        <f t="shared" si="326"/>
        <v>190.63507795635459</v>
      </c>
      <c r="CR52" s="176">
        <f t="shared" si="326"/>
        <v>181.53177583118847</v>
      </c>
      <c r="CS52" s="176">
        <f t="shared" si="326"/>
        <v>172.87774316750847</v>
      </c>
      <c r="CT52" s="176">
        <f t="shared" si="327"/>
        <v>164.63626792525577</v>
      </c>
      <c r="CU52" s="176">
        <f t="shared" si="327"/>
        <v>156.80051347541689</v>
      </c>
      <c r="CV52" s="176">
        <f t="shared" si="327"/>
        <v>149.33769658406331</v>
      </c>
      <c r="CW52" s="176">
        <f t="shared" si="327"/>
        <v>142.23006753437843</v>
      </c>
      <c r="CX52" s="176">
        <f t="shared" si="327"/>
        <v>135.46072139559595</v>
      </c>
      <c r="CY52" s="176">
        <f t="shared" si="327"/>
        <v>129.01355781596595</v>
      </c>
      <c r="CZ52" s="176">
        <f t="shared" si="327"/>
        <v>122.87324272934754</v>
      </c>
      <c r="DA52" s="176">
        <f t="shared" si="327"/>
        <v>117.02517188435171</v>
      </c>
      <c r="DB52" s="176">
        <f t="shared" si="327"/>
        <v>111.45543610928985</v>
      </c>
      <c r="DC52" s="176">
        <f t="shared" si="327"/>
        <v>106.15078823031469</v>
      </c>
      <c r="DD52" s="176">
        <f t="shared" si="328"/>
        <v>0</v>
      </c>
      <c r="DE52" s="176">
        <f t="shared" si="328"/>
        <v>0</v>
      </c>
      <c r="DF52" s="176">
        <f t="shared" si="328"/>
        <v>0</v>
      </c>
      <c r="DG52" s="176">
        <f t="shared" si="328"/>
        <v>0</v>
      </c>
      <c r="DH52" s="176">
        <f t="shared" si="328"/>
        <v>0</v>
      </c>
      <c r="DI52" s="176">
        <f t="shared" si="328"/>
        <v>0</v>
      </c>
      <c r="DJ52" s="176">
        <f t="shared" si="328"/>
        <v>0</v>
      </c>
      <c r="DK52" s="176">
        <f t="shared" si="328"/>
        <v>0</v>
      </c>
      <c r="DL52" s="176">
        <f t="shared" si="328"/>
        <v>0</v>
      </c>
      <c r="DM52" s="176">
        <f t="shared" si="328"/>
        <v>0</v>
      </c>
      <c r="DN52" s="176">
        <f t="shared" si="328"/>
        <v>0</v>
      </c>
      <c r="DO52" s="176">
        <f t="shared" si="328"/>
        <v>0</v>
      </c>
      <c r="DP52" s="176">
        <f t="shared" si="328"/>
        <v>0</v>
      </c>
      <c r="DQ52" s="176">
        <f t="shared" si="328"/>
        <v>0</v>
      </c>
      <c r="DR52" s="176">
        <f t="shared" si="328"/>
        <v>0</v>
      </c>
      <c r="DS52" s="187"/>
      <c r="DT52" s="176">
        <v>0</v>
      </c>
      <c r="DU52" s="176">
        <f t="shared" si="329"/>
        <v>200.93457633109261</v>
      </c>
      <c r="DV52" s="176">
        <f t="shared" si="329"/>
        <v>191.55047949188585</v>
      </c>
      <c r="DW52" s="176">
        <f t="shared" si="329"/>
        <v>182.57899846426659</v>
      </c>
      <c r="DX52" s="176">
        <f t="shared" si="329"/>
        <v>173.91672690909363</v>
      </c>
      <c r="DY52" s="176">
        <f t="shared" si="329"/>
        <v>165.63373185167643</v>
      </c>
      <c r="DZ52" s="176">
        <f t="shared" si="329"/>
        <v>157.79653256197616</v>
      </c>
      <c r="EA52" s="176">
        <f t="shared" si="329"/>
        <v>150.27474637079166</v>
      </c>
      <c r="EB52" s="176">
        <f t="shared" si="329"/>
        <v>143.10443195989328</v>
      </c>
      <c r="EC52" s="176">
        <f t="shared" si="329"/>
        <v>136.27083714855726</v>
      </c>
      <c r="ED52" s="176">
        <f t="shared" si="329"/>
        <v>129.77449638181847</v>
      </c>
      <c r="EE52" s="176">
        <f t="shared" si="330"/>
        <v>123.58785095592198</v>
      </c>
      <c r="EF52" s="176">
        <f t="shared" si="330"/>
        <v>117.70576880429341</v>
      </c>
      <c r="EG52" s="176">
        <f t="shared" si="330"/>
        <v>112.10364046827775</v>
      </c>
      <c r="EH52" s="176">
        <f t="shared" si="330"/>
        <v>106.76814173089603</v>
      </c>
      <c r="EI52" s="176">
        <f t="shared" si="330"/>
        <v>101.68658253247742</v>
      </c>
      <c r="EJ52" s="176">
        <f t="shared" si="330"/>
        <v>96.84687678836093</v>
      </c>
      <c r="EK52" s="176">
        <f t="shared" si="330"/>
        <v>92.23751364310354</v>
      </c>
      <c r="EL52" s="176">
        <f t="shared" si="330"/>
        <v>87.847530092825636</v>
      </c>
      <c r="EM52" s="176">
        <f t="shared" si="330"/>
        <v>83.666484910577452</v>
      </c>
      <c r="EN52" s="176">
        <f t="shared" si="330"/>
        <v>79.684433812710822</v>
      </c>
      <c r="EO52" s="176">
        <f t="shared" si="331"/>
        <v>0</v>
      </c>
      <c r="EP52" s="176">
        <f t="shared" si="331"/>
        <v>0</v>
      </c>
      <c r="EQ52" s="176">
        <f t="shared" si="331"/>
        <v>0</v>
      </c>
      <c r="ER52" s="176">
        <f t="shared" si="331"/>
        <v>0</v>
      </c>
      <c r="ES52" s="176">
        <f t="shared" si="331"/>
        <v>0</v>
      </c>
      <c r="ET52" s="176">
        <f t="shared" si="331"/>
        <v>0</v>
      </c>
      <c r="EU52" s="176">
        <f t="shared" si="331"/>
        <v>0</v>
      </c>
      <c r="EV52" s="176">
        <f t="shared" si="331"/>
        <v>0</v>
      </c>
      <c r="EW52" s="176">
        <f t="shared" si="331"/>
        <v>0</v>
      </c>
      <c r="EX52" s="176">
        <f t="shared" si="331"/>
        <v>0</v>
      </c>
      <c r="EY52" s="176">
        <f t="shared" si="331"/>
        <v>0</v>
      </c>
      <c r="EZ52" s="176">
        <f t="shared" si="331"/>
        <v>0</v>
      </c>
      <c r="FA52" s="176">
        <f t="shared" si="331"/>
        <v>0</v>
      </c>
      <c r="FB52" s="176">
        <f t="shared" si="331"/>
        <v>0</v>
      </c>
      <c r="FC52" s="176">
        <f t="shared" si="331"/>
        <v>0</v>
      </c>
      <c r="FE52" s="176">
        <v>0</v>
      </c>
      <c r="FF52" s="176">
        <v>0</v>
      </c>
      <c r="FG52" s="176">
        <f t="shared" si="332"/>
        <v>255.17197539169763</v>
      </c>
      <c r="FH52" s="176">
        <f t="shared" si="332"/>
        <v>243.22071041925091</v>
      </c>
      <c r="FI52" s="176">
        <f t="shared" si="332"/>
        <v>231.68135562371032</v>
      </c>
      <c r="FJ52" s="176">
        <f t="shared" si="332"/>
        <v>220.64725006277726</v>
      </c>
      <c r="FK52" s="176">
        <f t="shared" si="332"/>
        <v>210.20700668883185</v>
      </c>
      <c r="FL52" s="176">
        <f t="shared" si="332"/>
        <v>200.18693758762217</v>
      </c>
      <c r="FM52" s="176">
        <f t="shared" si="332"/>
        <v>190.63507795635459</v>
      </c>
      <c r="FN52" s="176">
        <f t="shared" si="332"/>
        <v>181.53177583118847</v>
      </c>
      <c r="FO52" s="176">
        <f t="shared" si="332"/>
        <v>172.87774316750847</v>
      </c>
      <c r="FP52" s="176">
        <f t="shared" si="332"/>
        <v>164.63626792525577</v>
      </c>
      <c r="FQ52" s="176">
        <f t="shared" si="333"/>
        <v>156.80051347541689</v>
      </c>
      <c r="FR52" s="176">
        <f t="shared" si="333"/>
        <v>149.33769658406331</v>
      </c>
      <c r="FS52" s="176">
        <f t="shared" si="333"/>
        <v>142.23006753437843</v>
      </c>
      <c r="FT52" s="176">
        <f t="shared" si="333"/>
        <v>135.46072139559595</v>
      </c>
      <c r="FU52" s="176">
        <f t="shared" si="333"/>
        <v>129.01355781596595</v>
      </c>
      <c r="FV52" s="176">
        <f t="shared" si="333"/>
        <v>122.87324272934754</v>
      </c>
      <c r="FW52" s="176">
        <f t="shared" si="333"/>
        <v>117.02517188435171</v>
      </c>
      <c r="FX52" s="176">
        <f t="shared" si="333"/>
        <v>111.45543610928985</v>
      </c>
      <c r="FY52" s="176">
        <f t="shared" si="333"/>
        <v>106.15078823031469</v>
      </c>
      <c r="FZ52" s="176">
        <f t="shared" si="333"/>
        <v>101.09861156406997</v>
      </c>
      <c r="GA52" s="176">
        <f t="shared" si="334"/>
        <v>0</v>
      </c>
      <c r="GB52" s="176">
        <f t="shared" si="334"/>
        <v>0</v>
      </c>
      <c r="GC52" s="176">
        <f t="shared" si="334"/>
        <v>0</v>
      </c>
      <c r="GD52" s="176">
        <f t="shared" si="334"/>
        <v>0</v>
      </c>
      <c r="GE52" s="176">
        <f t="shared" si="334"/>
        <v>0</v>
      </c>
      <c r="GF52" s="176">
        <f t="shared" si="334"/>
        <v>0</v>
      </c>
      <c r="GG52" s="176">
        <f t="shared" si="334"/>
        <v>0</v>
      </c>
      <c r="GH52" s="176">
        <f t="shared" si="334"/>
        <v>0</v>
      </c>
      <c r="GI52" s="176">
        <f t="shared" si="334"/>
        <v>0</v>
      </c>
      <c r="GJ52" s="176">
        <f t="shared" si="334"/>
        <v>0</v>
      </c>
      <c r="GK52" s="176">
        <f t="shared" si="334"/>
        <v>0</v>
      </c>
      <c r="GL52" s="176">
        <f t="shared" si="334"/>
        <v>0</v>
      </c>
      <c r="GM52" s="176">
        <f t="shared" si="334"/>
        <v>0</v>
      </c>
      <c r="GN52" s="176">
        <f t="shared" si="334"/>
        <v>0</v>
      </c>
      <c r="GO52" s="176">
        <f t="shared" si="334"/>
        <v>0</v>
      </c>
      <c r="GP52" s="187"/>
      <c r="GQ52" s="176">
        <v>0</v>
      </c>
      <c r="GR52" s="176">
        <v>0</v>
      </c>
      <c r="GS52" s="176">
        <f t="shared" si="335"/>
        <v>191.55047949188585</v>
      </c>
      <c r="GT52" s="176">
        <f t="shared" si="335"/>
        <v>182.57899846426659</v>
      </c>
      <c r="GU52" s="176">
        <f t="shared" si="335"/>
        <v>173.91672690909363</v>
      </c>
      <c r="GV52" s="176">
        <f t="shared" si="335"/>
        <v>165.63373185167643</v>
      </c>
      <c r="GW52" s="176">
        <f t="shared" si="335"/>
        <v>157.79653256197616</v>
      </c>
      <c r="GX52" s="176">
        <f t="shared" si="335"/>
        <v>150.27474637079166</v>
      </c>
      <c r="GY52" s="176">
        <f t="shared" si="335"/>
        <v>143.10443195989328</v>
      </c>
      <c r="GZ52" s="176">
        <f t="shared" si="335"/>
        <v>136.27083714855726</v>
      </c>
      <c r="HA52" s="176">
        <f t="shared" si="335"/>
        <v>129.77449638181847</v>
      </c>
      <c r="HB52" s="176">
        <f t="shared" si="335"/>
        <v>123.58785095592198</v>
      </c>
      <c r="HC52" s="176">
        <f t="shared" si="336"/>
        <v>117.70576880429341</v>
      </c>
      <c r="HD52" s="176">
        <f t="shared" si="336"/>
        <v>112.10364046827775</v>
      </c>
      <c r="HE52" s="176">
        <f t="shared" si="336"/>
        <v>106.76814173089603</v>
      </c>
      <c r="HF52" s="176">
        <f t="shared" si="336"/>
        <v>101.68658253247742</v>
      </c>
      <c r="HG52" s="176">
        <f t="shared" si="336"/>
        <v>96.84687678836093</v>
      </c>
      <c r="HH52" s="176">
        <f t="shared" si="336"/>
        <v>92.23751364310354</v>
      </c>
      <c r="HI52" s="176">
        <f t="shared" si="336"/>
        <v>87.847530092825636</v>
      </c>
      <c r="HJ52" s="176">
        <f t="shared" si="336"/>
        <v>83.666484910577452</v>
      </c>
      <c r="HK52" s="176">
        <f t="shared" si="336"/>
        <v>79.684433812710822</v>
      </c>
      <c r="HL52" s="176">
        <f t="shared" si="336"/>
        <v>75.891905807190739</v>
      </c>
      <c r="HM52" s="176">
        <f t="shared" si="337"/>
        <v>0</v>
      </c>
      <c r="HN52" s="176">
        <f t="shared" si="337"/>
        <v>0</v>
      </c>
      <c r="HO52" s="176">
        <f t="shared" si="337"/>
        <v>0</v>
      </c>
      <c r="HP52" s="176">
        <f t="shared" si="337"/>
        <v>0</v>
      </c>
      <c r="HQ52" s="176">
        <f t="shared" si="337"/>
        <v>0</v>
      </c>
      <c r="HR52" s="176">
        <f t="shared" si="337"/>
        <v>0</v>
      </c>
      <c r="HS52" s="176">
        <f t="shared" si="337"/>
        <v>0</v>
      </c>
      <c r="HT52" s="176">
        <f t="shared" si="337"/>
        <v>0</v>
      </c>
      <c r="HU52" s="176">
        <f t="shared" si="337"/>
        <v>0</v>
      </c>
      <c r="HV52" s="176">
        <f t="shared" si="337"/>
        <v>0</v>
      </c>
      <c r="HW52" s="176">
        <f t="shared" si="337"/>
        <v>0</v>
      </c>
      <c r="HX52" s="176">
        <f t="shared" si="337"/>
        <v>0</v>
      </c>
      <c r="HY52" s="176">
        <f t="shared" si="337"/>
        <v>0</v>
      </c>
      <c r="HZ52" s="176">
        <f t="shared" si="337"/>
        <v>0</v>
      </c>
      <c r="IA52" s="176">
        <f t="shared" si="337"/>
        <v>0</v>
      </c>
      <c r="IB52" s="176"/>
      <c r="IC52" s="176"/>
    </row>
    <row r="53" spans="1:237" s="144" customFormat="1">
      <c r="A53" s="185" t="s">
        <v>170</v>
      </c>
      <c r="B53" s="226">
        <f t="shared" si="269"/>
        <v>24947.805417188989</v>
      </c>
      <c r="C53" s="329">
        <f t="shared" si="270"/>
        <v>35714.125644516796</v>
      </c>
      <c r="D53" s="226">
        <f>SUM(B53:C53)</f>
        <v>60661.931061705785</v>
      </c>
      <c r="E53" s="227">
        <f t="shared" si="271"/>
        <v>0</v>
      </c>
      <c r="F53" s="228">
        <f t="shared" si="272"/>
        <v>0</v>
      </c>
      <c r="G53" s="227">
        <f t="shared" si="273"/>
        <v>0</v>
      </c>
      <c r="H53" s="228">
        <f t="shared" si="274"/>
        <v>0</v>
      </c>
      <c r="I53" s="227">
        <f>B53+E53+G53</f>
        <v>24947.805417188989</v>
      </c>
      <c r="J53" s="176">
        <f>C53+F53+H53</f>
        <v>35714.125644516796</v>
      </c>
      <c r="K53" s="228">
        <f>SUM(I53:J53)</f>
        <v>60661.931061705785</v>
      </c>
      <c r="L53" s="227">
        <f t="shared" si="275"/>
        <v>19958.244333751194</v>
      </c>
      <c r="M53" s="176">
        <f t="shared" si="276"/>
        <v>28571.300515613439</v>
      </c>
      <c r="N53" s="228">
        <f>SUM(L53:M53)</f>
        <v>48529.544849364633</v>
      </c>
      <c r="O53" s="176">
        <f t="shared" si="320"/>
        <v>5.0504437596302836</v>
      </c>
      <c r="P53" s="176">
        <f t="shared" si="320"/>
        <v>4.810637064540769</v>
      </c>
      <c r="Q53" s="176">
        <f t="shared" si="320"/>
        <v>4.5859694891726441</v>
      </c>
      <c r="R53" s="176">
        <f t="shared" si="320"/>
        <v>4.3711804770308298</v>
      </c>
      <c r="S53" s="176">
        <f t="shared" si="320"/>
        <v>4.1637943448513273</v>
      </c>
      <c r="T53" s="176">
        <f t="shared" si="320"/>
        <v>3.9654885890367497</v>
      </c>
      <c r="U53" s="176">
        <f t="shared" si="320"/>
        <v>3.7778557680776488</v>
      </c>
      <c r="V53" s="176">
        <f t="shared" si="320"/>
        <v>3.5977743500182733</v>
      </c>
      <c r="W53" s="176">
        <f t="shared" si="320"/>
        <v>3.4261076269519508</v>
      </c>
      <c r="X53" s="176">
        <f t="shared" si="320"/>
        <v>3.2625024123407127</v>
      </c>
      <c r="Y53" s="176">
        <f t="shared" si="321"/>
        <v>3.1069715014990376</v>
      </c>
      <c r="Z53" s="176">
        <f t="shared" si="321"/>
        <v>2.958855102945765</v>
      </c>
      <c r="AA53" s="176">
        <f t="shared" si="321"/>
        <v>2.8180303482819782</v>
      </c>
      <c r="AB53" s="176">
        <f t="shared" si="321"/>
        <v>0</v>
      </c>
      <c r="AC53" s="176">
        <f t="shared" si="321"/>
        <v>0</v>
      </c>
      <c r="AD53" s="176">
        <f t="shared" si="321"/>
        <v>0</v>
      </c>
      <c r="AE53" s="176">
        <f t="shared" si="321"/>
        <v>0</v>
      </c>
      <c r="AF53" s="176">
        <f t="shared" si="321"/>
        <v>0</v>
      </c>
      <c r="AG53" s="176">
        <f t="shared" si="321"/>
        <v>0</v>
      </c>
      <c r="AH53" s="176">
        <f t="shared" si="321"/>
        <v>0</v>
      </c>
      <c r="AI53" s="176">
        <f t="shared" si="322"/>
        <v>0</v>
      </c>
      <c r="AJ53" s="176">
        <f t="shared" si="322"/>
        <v>0</v>
      </c>
      <c r="AK53" s="176">
        <f t="shared" si="322"/>
        <v>0</v>
      </c>
      <c r="AL53" s="176">
        <f t="shared" si="322"/>
        <v>0</v>
      </c>
      <c r="AM53" s="176">
        <f t="shared" si="322"/>
        <v>0</v>
      </c>
      <c r="AN53" s="176">
        <f t="shared" si="322"/>
        <v>0</v>
      </c>
      <c r="AO53" s="176">
        <f t="shared" si="322"/>
        <v>0</v>
      </c>
      <c r="AP53" s="176">
        <f t="shared" si="322"/>
        <v>0</v>
      </c>
      <c r="AQ53" s="176">
        <f t="shared" si="322"/>
        <v>0</v>
      </c>
      <c r="AR53" s="176">
        <f t="shared" si="322"/>
        <v>0</v>
      </c>
      <c r="AS53" s="176">
        <f t="shared" si="322"/>
        <v>0</v>
      </c>
      <c r="AT53" s="176">
        <f t="shared" si="322"/>
        <v>0</v>
      </c>
      <c r="AU53" s="176">
        <f t="shared" si="322"/>
        <v>0</v>
      </c>
      <c r="AV53" s="176">
        <f t="shared" si="322"/>
        <v>0</v>
      </c>
      <c r="AW53" s="176">
        <f t="shared" si="322"/>
        <v>0</v>
      </c>
      <c r="AX53" s="187"/>
      <c r="AY53" s="176">
        <f t="shared" si="323"/>
        <v>7.229981955355707</v>
      </c>
      <c r="AZ53" s="176">
        <f t="shared" si="323"/>
        <v>6.8866857697552568</v>
      </c>
      <c r="BA53" s="176">
        <f t="shared" si="323"/>
        <v>6.5650620485193292</v>
      </c>
      <c r="BB53" s="176">
        <f t="shared" si="323"/>
        <v>6.2575800220077262</v>
      </c>
      <c r="BC53" s="176">
        <f t="shared" si="323"/>
        <v>5.9606956164364862</v>
      </c>
      <c r="BD53" s="176">
        <f t="shared" si="323"/>
        <v>5.6768102581551121</v>
      </c>
      <c r="BE53" s="176">
        <f t="shared" si="323"/>
        <v>5.4082037803223413</v>
      </c>
      <c r="BF53" s="176">
        <f t="shared" si="323"/>
        <v>5.1504075420053619</v>
      </c>
      <c r="BG53" s="176">
        <f t="shared" si="323"/>
        <v>4.9046573922808117</v>
      </c>
      <c r="BH53" s="176">
        <f t="shared" si="323"/>
        <v>4.6704477256181862</v>
      </c>
      <c r="BI53" s="176">
        <f t="shared" si="324"/>
        <v>4.4477968591985464</v>
      </c>
      <c r="BJ53" s="176">
        <f t="shared" si="324"/>
        <v>4.2357602660198843</v>
      </c>
      <c r="BK53" s="176">
        <f t="shared" si="324"/>
        <v>4.034162053358842</v>
      </c>
      <c r="BL53" s="176">
        <f t="shared" si="324"/>
        <v>0</v>
      </c>
      <c r="BM53" s="176">
        <f t="shared" si="324"/>
        <v>0</v>
      </c>
      <c r="BN53" s="176">
        <f t="shared" si="324"/>
        <v>0</v>
      </c>
      <c r="BO53" s="176">
        <f t="shared" si="324"/>
        <v>0</v>
      </c>
      <c r="BP53" s="176">
        <f t="shared" si="324"/>
        <v>0</v>
      </c>
      <c r="BQ53" s="176">
        <f t="shared" si="324"/>
        <v>0</v>
      </c>
      <c r="BR53" s="176">
        <f t="shared" si="324"/>
        <v>0</v>
      </c>
      <c r="BS53" s="176">
        <f t="shared" si="325"/>
        <v>0</v>
      </c>
      <c r="BT53" s="176">
        <f t="shared" si="325"/>
        <v>0</v>
      </c>
      <c r="BU53" s="176">
        <f t="shared" si="325"/>
        <v>0</v>
      </c>
      <c r="BV53" s="176">
        <f t="shared" si="325"/>
        <v>0</v>
      </c>
      <c r="BW53" s="176">
        <f t="shared" si="325"/>
        <v>0</v>
      </c>
      <c r="BX53" s="176">
        <f t="shared" si="325"/>
        <v>0</v>
      </c>
      <c r="BY53" s="176">
        <f t="shared" si="325"/>
        <v>0</v>
      </c>
      <c r="BZ53" s="176">
        <f t="shared" si="325"/>
        <v>0</v>
      </c>
      <c r="CA53" s="176">
        <f t="shared" si="325"/>
        <v>0</v>
      </c>
      <c r="CB53" s="176">
        <f t="shared" si="325"/>
        <v>0</v>
      </c>
      <c r="CC53" s="176">
        <f t="shared" si="325"/>
        <v>0</v>
      </c>
      <c r="CD53" s="176">
        <f t="shared" si="325"/>
        <v>0</v>
      </c>
      <c r="CE53" s="176">
        <f t="shared" si="325"/>
        <v>0</v>
      </c>
      <c r="CF53" s="176">
        <f t="shared" si="325"/>
        <v>0</v>
      </c>
      <c r="CG53" s="176">
        <f t="shared" si="325"/>
        <v>0</v>
      </c>
      <c r="CI53" s="176">
        <v>0</v>
      </c>
      <c r="CJ53" s="176">
        <f t="shared" si="326"/>
        <v>4.810637064540769</v>
      </c>
      <c r="CK53" s="176">
        <f t="shared" si="326"/>
        <v>4.5859694891726441</v>
      </c>
      <c r="CL53" s="176">
        <f t="shared" si="326"/>
        <v>4.3711804770308298</v>
      </c>
      <c r="CM53" s="176">
        <f t="shared" si="326"/>
        <v>4.1637943448513273</v>
      </c>
      <c r="CN53" s="176">
        <f t="shared" si="326"/>
        <v>3.9654885890367497</v>
      </c>
      <c r="CO53" s="176">
        <f t="shared" si="326"/>
        <v>3.7778557680776488</v>
      </c>
      <c r="CP53" s="176">
        <f t="shared" si="326"/>
        <v>3.5977743500182733</v>
      </c>
      <c r="CQ53" s="176">
        <f t="shared" si="326"/>
        <v>3.4261076269519508</v>
      </c>
      <c r="CR53" s="176">
        <f t="shared" si="326"/>
        <v>3.2625024123407127</v>
      </c>
      <c r="CS53" s="176">
        <f t="shared" si="326"/>
        <v>3.1069715014990376</v>
      </c>
      <c r="CT53" s="176">
        <f t="shared" si="327"/>
        <v>2.958855102945765</v>
      </c>
      <c r="CU53" s="176">
        <f t="shared" si="327"/>
        <v>2.8180303482819782</v>
      </c>
      <c r="CV53" s="176">
        <f t="shared" si="327"/>
        <v>2.6839080548189345</v>
      </c>
      <c r="CW53" s="176">
        <f t="shared" si="327"/>
        <v>0</v>
      </c>
      <c r="CX53" s="176">
        <f t="shared" si="327"/>
        <v>0</v>
      </c>
      <c r="CY53" s="176">
        <f t="shared" si="327"/>
        <v>0</v>
      </c>
      <c r="CZ53" s="176">
        <f t="shared" si="327"/>
        <v>0</v>
      </c>
      <c r="DA53" s="176">
        <f t="shared" si="327"/>
        <v>0</v>
      </c>
      <c r="DB53" s="176">
        <f t="shared" si="327"/>
        <v>0</v>
      </c>
      <c r="DC53" s="176">
        <f t="shared" si="327"/>
        <v>0</v>
      </c>
      <c r="DD53" s="176">
        <f t="shared" si="328"/>
        <v>0</v>
      </c>
      <c r="DE53" s="176">
        <f t="shared" si="328"/>
        <v>0</v>
      </c>
      <c r="DF53" s="176">
        <f t="shared" si="328"/>
        <v>0</v>
      </c>
      <c r="DG53" s="176">
        <f t="shared" si="328"/>
        <v>0</v>
      </c>
      <c r="DH53" s="176">
        <f t="shared" si="328"/>
        <v>0</v>
      </c>
      <c r="DI53" s="176">
        <f t="shared" si="328"/>
        <v>0</v>
      </c>
      <c r="DJ53" s="176">
        <f t="shared" si="328"/>
        <v>0</v>
      </c>
      <c r="DK53" s="176">
        <f t="shared" si="328"/>
        <v>0</v>
      </c>
      <c r="DL53" s="176">
        <f t="shared" si="328"/>
        <v>0</v>
      </c>
      <c r="DM53" s="176">
        <f t="shared" si="328"/>
        <v>0</v>
      </c>
      <c r="DN53" s="176">
        <f t="shared" si="328"/>
        <v>0</v>
      </c>
      <c r="DO53" s="176">
        <f t="shared" si="328"/>
        <v>0</v>
      </c>
      <c r="DP53" s="176">
        <f t="shared" si="328"/>
        <v>0</v>
      </c>
      <c r="DQ53" s="176">
        <f t="shared" si="328"/>
        <v>0</v>
      </c>
      <c r="DR53" s="176">
        <f t="shared" si="328"/>
        <v>0</v>
      </c>
      <c r="DS53" s="187"/>
      <c r="DT53" s="176">
        <v>0</v>
      </c>
      <c r="DU53" s="176">
        <f t="shared" si="329"/>
        <v>6.8866857697552568</v>
      </c>
      <c r="DV53" s="176">
        <f t="shared" si="329"/>
        <v>6.5650620485193292</v>
      </c>
      <c r="DW53" s="176">
        <f t="shared" si="329"/>
        <v>6.2575800220077262</v>
      </c>
      <c r="DX53" s="176">
        <f t="shared" si="329"/>
        <v>5.9606956164364862</v>
      </c>
      <c r="DY53" s="176">
        <f t="shared" si="329"/>
        <v>5.6768102581551121</v>
      </c>
      <c r="DZ53" s="176">
        <f t="shared" si="329"/>
        <v>5.4082037803223413</v>
      </c>
      <c r="EA53" s="176">
        <f t="shared" si="329"/>
        <v>5.1504075420053619</v>
      </c>
      <c r="EB53" s="176">
        <f t="shared" si="329"/>
        <v>4.9046573922808117</v>
      </c>
      <c r="EC53" s="176">
        <f t="shared" si="329"/>
        <v>4.6704477256181862</v>
      </c>
      <c r="ED53" s="176">
        <f t="shared" si="329"/>
        <v>4.4477968591985464</v>
      </c>
      <c r="EE53" s="176">
        <f t="shared" si="330"/>
        <v>4.2357602660198843</v>
      </c>
      <c r="EF53" s="176">
        <f t="shared" si="330"/>
        <v>4.034162053358842</v>
      </c>
      <c r="EG53" s="176">
        <f t="shared" si="330"/>
        <v>3.8421587744985088</v>
      </c>
      <c r="EH53" s="176">
        <f t="shared" si="330"/>
        <v>0</v>
      </c>
      <c r="EI53" s="176">
        <f t="shared" si="330"/>
        <v>0</v>
      </c>
      <c r="EJ53" s="176">
        <f t="shared" si="330"/>
        <v>0</v>
      </c>
      <c r="EK53" s="176">
        <f t="shared" si="330"/>
        <v>0</v>
      </c>
      <c r="EL53" s="176">
        <f t="shared" si="330"/>
        <v>0</v>
      </c>
      <c r="EM53" s="176">
        <f t="shared" si="330"/>
        <v>0</v>
      </c>
      <c r="EN53" s="176">
        <f t="shared" si="330"/>
        <v>0</v>
      </c>
      <c r="EO53" s="176">
        <f t="shared" si="331"/>
        <v>0</v>
      </c>
      <c r="EP53" s="176">
        <f t="shared" si="331"/>
        <v>0</v>
      </c>
      <c r="EQ53" s="176">
        <f t="shared" si="331"/>
        <v>0</v>
      </c>
      <c r="ER53" s="176">
        <f t="shared" si="331"/>
        <v>0</v>
      </c>
      <c r="ES53" s="176">
        <f t="shared" si="331"/>
        <v>0</v>
      </c>
      <c r="ET53" s="176">
        <f t="shared" si="331"/>
        <v>0</v>
      </c>
      <c r="EU53" s="176">
        <f t="shared" si="331"/>
        <v>0</v>
      </c>
      <c r="EV53" s="176">
        <f t="shared" si="331"/>
        <v>0</v>
      </c>
      <c r="EW53" s="176">
        <f t="shared" si="331"/>
        <v>0</v>
      </c>
      <c r="EX53" s="176">
        <f t="shared" si="331"/>
        <v>0</v>
      </c>
      <c r="EY53" s="176">
        <f t="shared" si="331"/>
        <v>0</v>
      </c>
      <c r="EZ53" s="176">
        <f t="shared" si="331"/>
        <v>0</v>
      </c>
      <c r="FA53" s="176">
        <f t="shared" si="331"/>
        <v>0</v>
      </c>
      <c r="FB53" s="176">
        <f t="shared" si="331"/>
        <v>0</v>
      </c>
      <c r="FC53" s="176">
        <f t="shared" si="331"/>
        <v>0</v>
      </c>
      <c r="FE53" s="176">
        <v>0</v>
      </c>
      <c r="FF53" s="176">
        <v>0</v>
      </c>
      <c r="FG53" s="176">
        <f t="shared" si="332"/>
        <v>4.5859694891726441</v>
      </c>
      <c r="FH53" s="176">
        <f t="shared" si="332"/>
        <v>4.3711804770308298</v>
      </c>
      <c r="FI53" s="176">
        <f t="shared" si="332"/>
        <v>4.1637943448513273</v>
      </c>
      <c r="FJ53" s="176">
        <f t="shared" si="332"/>
        <v>3.9654885890367497</v>
      </c>
      <c r="FK53" s="176">
        <f t="shared" si="332"/>
        <v>3.7778557680776488</v>
      </c>
      <c r="FL53" s="176">
        <f t="shared" si="332"/>
        <v>3.5977743500182733</v>
      </c>
      <c r="FM53" s="176">
        <f t="shared" si="332"/>
        <v>3.4261076269519508</v>
      </c>
      <c r="FN53" s="176">
        <f t="shared" si="332"/>
        <v>3.2625024123407127</v>
      </c>
      <c r="FO53" s="176">
        <f t="shared" si="332"/>
        <v>3.1069715014990376</v>
      </c>
      <c r="FP53" s="176">
        <f t="shared" si="332"/>
        <v>2.958855102945765</v>
      </c>
      <c r="FQ53" s="176">
        <f t="shared" si="333"/>
        <v>2.8180303482819782</v>
      </c>
      <c r="FR53" s="176">
        <f t="shared" si="333"/>
        <v>2.6839080548189345</v>
      </c>
      <c r="FS53" s="176">
        <f t="shared" si="333"/>
        <v>2.5561692233419389</v>
      </c>
      <c r="FT53" s="176">
        <f t="shared" si="333"/>
        <v>0</v>
      </c>
      <c r="FU53" s="176">
        <f t="shared" si="333"/>
        <v>0</v>
      </c>
      <c r="FV53" s="176">
        <f t="shared" si="333"/>
        <v>0</v>
      </c>
      <c r="FW53" s="176">
        <f t="shared" si="333"/>
        <v>0</v>
      </c>
      <c r="FX53" s="176">
        <f t="shared" si="333"/>
        <v>0</v>
      </c>
      <c r="FY53" s="176">
        <f t="shared" si="333"/>
        <v>0</v>
      </c>
      <c r="FZ53" s="176">
        <f t="shared" si="333"/>
        <v>0</v>
      </c>
      <c r="GA53" s="176">
        <f t="shared" si="334"/>
        <v>0</v>
      </c>
      <c r="GB53" s="176">
        <f t="shared" si="334"/>
        <v>0</v>
      </c>
      <c r="GC53" s="176">
        <f t="shared" si="334"/>
        <v>0</v>
      </c>
      <c r="GD53" s="176">
        <f t="shared" si="334"/>
        <v>0</v>
      </c>
      <c r="GE53" s="176">
        <f t="shared" si="334"/>
        <v>0</v>
      </c>
      <c r="GF53" s="176">
        <f t="shared" si="334"/>
        <v>0</v>
      </c>
      <c r="GG53" s="176">
        <f t="shared" si="334"/>
        <v>0</v>
      </c>
      <c r="GH53" s="176">
        <f t="shared" si="334"/>
        <v>0</v>
      </c>
      <c r="GI53" s="176">
        <f t="shared" si="334"/>
        <v>0</v>
      </c>
      <c r="GJ53" s="176">
        <f t="shared" si="334"/>
        <v>0</v>
      </c>
      <c r="GK53" s="176">
        <f t="shared" si="334"/>
        <v>0</v>
      </c>
      <c r="GL53" s="176">
        <f t="shared" si="334"/>
        <v>0</v>
      </c>
      <c r="GM53" s="176">
        <f t="shared" si="334"/>
        <v>0</v>
      </c>
      <c r="GN53" s="176">
        <f t="shared" si="334"/>
        <v>0</v>
      </c>
      <c r="GO53" s="176">
        <f t="shared" si="334"/>
        <v>0</v>
      </c>
      <c r="GP53" s="187"/>
      <c r="GQ53" s="176">
        <v>0</v>
      </c>
      <c r="GR53" s="176">
        <v>0</v>
      </c>
      <c r="GS53" s="176">
        <f t="shared" si="335"/>
        <v>6.5650620485193292</v>
      </c>
      <c r="GT53" s="176">
        <f t="shared" si="335"/>
        <v>6.2575800220077262</v>
      </c>
      <c r="GU53" s="176">
        <f t="shared" si="335"/>
        <v>5.9606956164364862</v>
      </c>
      <c r="GV53" s="176">
        <f t="shared" si="335"/>
        <v>5.6768102581551121</v>
      </c>
      <c r="GW53" s="176">
        <f t="shared" si="335"/>
        <v>5.4082037803223413</v>
      </c>
      <c r="GX53" s="176">
        <f t="shared" si="335"/>
        <v>5.1504075420053619</v>
      </c>
      <c r="GY53" s="176">
        <f t="shared" si="335"/>
        <v>4.9046573922808117</v>
      </c>
      <c r="GZ53" s="176">
        <f t="shared" si="335"/>
        <v>4.6704477256181862</v>
      </c>
      <c r="HA53" s="176">
        <f t="shared" si="335"/>
        <v>4.4477968591985464</v>
      </c>
      <c r="HB53" s="176">
        <f t="shared" si="335"/>
        <v>4.2357602660198843</v>
      </c>
      <c r="HC53" s="176">
        <f t="shared" si="336"/>
        <v>4.034162053358842</v>
      </c>
      <c r="HD53" s="176">
        <f t="shared" si="336"/>
        <v>3.8421587744985088</v>
      </c>
      <c r="HE53" s="176">
        <f t="shared" si="336"/>
        <v>3.6592937649009145</v>
      </c>
      <c r="HF53" s="176">
        <f t="shared" si="336"/>
        <v>0</v>
      </c>
      <c r="HG53" s="176">
        <f t="shared" si="336"/>
        <v>0</v>
      </c>
      <c r="HH53" s="176">
        <f t="shared" si="336"/>
        <v>0</v>
      </c>
      <c r="HI53" s="176">
        <f t="shared" si="336"/>
        <v>0</v>
      </c>
      <c r="HJ53" s="176">
        <f t="shared" si="336"/>
        <v>0</v>
      </c>
      <c r="HK53" s="176">
        <f t="shared" si="336"/>
        <v>0</v>
      </c>
      <c r="HL53" s="176">
        <f t="shared" si="336"/>
        <v>0</v>
      </c>
      <c r="HM53" s="176">
        <f t="shared" si="337"/>
        <v>0</v>
      </c>
      <c r="HN53" s="176">
        <f t="shared" si="337"/>
        <v>0</v>
      </c>
      <c r="HO53" s="176">
        <f t="shared" si="337"/>
        <v>0</v>
      </c>
      <c r="HP53" s="176">
        <f t="shared" si="337"/>
        <v>0</v>
      </c>
      <c r="HQ53" s="176">
        <f t="shared" si="337"/>
        <v>0</v>
      </c>
      <c r="HR53" s="176">
        <f t="shared" si="337"/>
        <v>0</v>
      </c>
      <c r="HS53" s="176">
        <f t="shared" si="337"/>
        <v>0</v>
      </c>
      <c r="HT53" s="176">
        <f t="shared" si="337"/>
        <v>0</v>
      </c>
      <c r="HU53" s="176">
        <f t="shared" si="337"/>
        <v>0</v>
      </c>
      <c r="HV53" s="176">
        <f t="shared" si="337"/>
        <v>0</v>
      </c>
      <c r="HW53" s="176">
        <f t="shared" si="337"/>
        <v>0</v>
      </c>
      <c r="HX53" s="176">
        <f t="shared" si="337"/>
        <v>0</v>
      </c>
      <c r="HY53" s="176">
        <f t="shared" si="337"/>
        <v>0</v>
      </c>
      <c r="HZ53" s="176">
        <f t="shared" si="337"/>
        <v>0</v>
      </c>
      <c r="IA53" s="176">
        <f t="shared" si="337"/>
        <v>0</v>
      </c>
      <c r="IB53" s="176"/>
      <c r="IC53" s="176"/>
    </row>
    <row r="54" spans="1:237" s="144" customFormat="1">
      <c r="A54" s="185" t="s">
        <v>171</v>
      </c>
      <c r="B54" s="226">
        <f t="shared" si="269"/>
        <v>2310.9546070659276</v>
      </c>
      <c r="C54" s="329">
        <f t="shared" si="270"/>
        <v>3308.2558491762939</v>
      </c>
      <c r="D54" s="226">
        <f t="shared" ref="D54:D56" si="348">SUM(B54:C54)</f>
        <v>5619.210456242221</v>
      </c>
      <c r="E54" s="227">
        <f t="shared" si="271"/>
        <v>0</v>
      </c>
      <c r="F54" s="228">
        <f t="shared" si="272"/>
        <v>0</v>
      </c>
      <c r="G54" s="227">
        <f t="shared" si="273"/>
        <v>0</v>
      </c>
      <c r="H54" s="228">
        <f t="shared" si="274"/>
        <v>0</v>
      </c>
      <c r="I54" s="227">
        <f t="shared" ref="I54:I56" si="349">B54+E54+G54</f>
        <v>2310.9546070659276</v>
      </c>
      <c r="J54" s="176">
        <f t="shared" ref="J54:J56" si="350">C54+F54+H54</f>
        <v>3308.2558491762939</v>
      </c>
      <c r="K54" s="228">
        <f t="shared" ref="K54:K56" si="351">SUM(I54:J54)</f>
        <v>5619.210456242221</v>
      </c>
      <c r="L54" s="227">
        <f t="shared" si="275"/>
        <v>1848.7636856527422</v>
      </c>
      <c r="M54" s="176">
        <f t="shared" si="276"/>
        <v>2646.6046793410351</v>
      </c>
      <c r="N54" s="228">
        <f t="shared" ref="N54:N56" si="352">SUM(L54:M54)</f>
        <v>4495.3683649937775</v>
      </c>
      <c r="O54" s="176">
        <f t="shared" si="320"/>
        <v>11.695764495985919</v>
      </c>
      <c r="P54" s="176">
        <f t="shared" si="320"/>
        <v>11.140422675778623</v>
      </c>
      <c r="Q54" s="176">
        <f t="shared" si="320"/>
        <v>10.620139869662966</v>
      </c>
      <c r="R54" s="176">
        <f t="shared" si="320"/>
        <v>10.122733736281921</v>
      </c>
      <c r="S54" s="176">
        <f t="shared" si="320"/>
        <v>9.6424711143925457</v>
      </c>
      <c r="T54" s="176">
        <f t="shared" si="320"/>
        <v>9.1832367325061579</v>
      </c>
      <c r="U54" s="176">
        <f t="shared" si="320"/>
        <v>8.7487186208113972</v>
      </c>
      <c r="V54" s="176">
        <f t="shared" si="320"/>
        <v>8.3316879684633705</v>
      </c>
      <c r="W54" s="176">
        <f t="shared" si="320"/>
        <v>7.9341439782045171</v>
      </c>
      <c r="X54" s="176">
        <f t="shared" si="320"/>
        <v>7.5552687443679662</v>
      </c>
      <c r="Y54" s="176">
        <f t="shared" si="321"/>
        <v>7.1950918982082985</v>
      </c>
      <c r="Z54" s="176">
        <f t="shared" si="321"/>
        <v>6.852085501558614</v>
      </c>
      <c r="AA54" s="176">
        <f t="shared" si="321"/>
        <v>6.5259650170740553</v>
      </c>
      <c r="AB54" s="176">
        <f t="shared" si="321"/>
        <v>0</v>
      </c>
      <c r="AC54" s="176">
        <f t="shared" si="321"/>
        <v>0</v>
      </c>
      <c r="AD54" s="176">
        <f t="shared" si="321"/>
        <v>0</v>
      </c>
      <c r="AE54" s="176">
        <f t="shared" si="321"/>
        <v>0</v>
      </c>
      <c r="AF54" s="176">
        <f t="shared" si="321"/>
        <v>0</v>
      </c>
      <c r="AG54" s="176">
        <f t="shared" si="321"/>
        <v>0</v>
      </c>
      <c r="AH54" s="176">
        <f t="shared" si="321"/>
        <v>0</v>
      </c>
      <c r="AI54" s="176">
        <f t="shared" si="322"/>
        <v>0</v>
      </c>
      <c r="AJ54" s="176">
        <f t="shared" si="322"/>
        <v>0</v>
      </c>
      <c r="AK54" s="176">
        <f t="shared" si="322"/>
        <v>0</v>
      </c>
      <c r="AL54" s="176">
        <f t="shared" si="322"/>
        <v>0</v>
      </c>
      <c r="AM54" s="176">
        <f t="shared" si="322"/>
        <v>0</v>
      </c>
      <c r="AN54" s="176">
        <f t="shared" si="322"/>
        <v>0</v>
      </c>
      <c r="AO54" s="176">
        <f t="shared" si="322"/>
        <v>0</v>
      </c>
      <c r="AP54" s="176">
        <f t="shared" si="322"/>
        <v>0</v>
      </c>
      <c r="AQ54" s="176">
        <f t="shared" si="322"/>
        <v>0</v>
      </c>
      <c r="AR54" s="176">
        <f t="shared" si="322"/>
        <v>0</v>
      </c>
      <c r="AS54" s="176">
        <f t="shared" si="322"/>
        <v>0</v>
      </c>
      <c r="AT54" s="176">
        <f t="shared" si="322"/>
        <v>0</v>
      </c>
      <c r="AU54" s="176">
        <f t="shared" si="322"/>
        <v>0</v>
      </c>
      <c r="AV54" s="176">
        <f t="shared" si="322"/>
        <v>0</v>
      </c>
      <c r="AW54" s="176">
        <f t="shared" si="322"/>
        <v>0</v>
      </c>
      <c r="AX54" s="187"/>
      <c r="AY54" s="176">
        <f t="shared" si="323"/>
        <v>16.743116107139535</v>
      </c>
      <c r="AZ54" s="176">
        <f t="shared" si="323"/>
        <v>15.948114414170071</v>
      </c>
      <c r="BA54" s="176">
        <f t="shared" si="323"/>
        <v>15.203301586044764</v>
      </c>
      <c r="BB54" s="176">
        <f t="shared" si="323"/>
        <v>14.491237945702103</v>
      </c>
      <c r="BC54" s="176">
        <f t="shared" si="323"/>
        <v>13.803716164379233</v>
      </c>
      <c r="BD54" s="176">
        <f t="shared" si="323"/>
        <v>13.146297439938159</v>
      </c>
      <c r="BE54" s="176">
        <f t="shared" si="323"/>
        <v>12.524261386009636</v>
      </c>
      <c r="BF54" s="176">
        <f t="shared" si="323"/>
        <v>11.927259570959787</v>
      </c>
      <c r="BG54" s="176">
        <f t="shared" si="323"/>
        <v>11.358153961071356</v>
      </c>
      <c r="BH54" s="176">
        <f t="shared" si="323"/>
        <v>10.815773680378959</v>
      </c>
      <c r="BI54" s="176">
        <f t="shared" si="324"/>
        <v>10.300161147617688</v>
      </c>
      <c r="BJ54" s="176">
        <f t="shared" si="324"/>
        <v>9.8091290370986801</v>
      </c>
      <c r="BK54" s="176">
        <f t="shared" si="324"/>
        <v>9.3422700183046885</v>
      </c>
      <c r="BL54" s="176">
        <f t="shared" si="324"/>
        <v>0</v>
      </c>
      <c r="BM54" s="176">
        <f t="shared" si="324"/>
        <v>0</v>
      </c>
      <c r="BN54" s="176">
        <f t="shared" si="324"/>
        <v>0</v>
      </c>
      <c r="BO54" s="176">
        <f t="shared" si="324"/>
        <v>0</v>
      </c>
      <c r="BP54" s="176">
        <f t="shared" si="324"/>
        <v>0</v>
      </c>
      <c r="BQ54" s="176">
        <f t="shared" si="324"/>
        <v>0</v>
      </c>
      <c r="BR54" s="176">
        <f t="shared" si="324"/>
        <v>0</v>
      </c>
      <c r="BS54" s="176">
        <f t="shared" si="325"/>
        <v>0</v>
      </c>
      <c r="BT54" s="176">
        <f t="shared" si="325"/>
        <v>0</v>
      </c>
      <c r="BU54" s="176">
        <f t="shared" si="325"/>
        <v>0</v>
      </c>
      <c r="BV54" s="176">
        <f t="shared" si="325"/>
        <v>0</v>
      </c>
      <c r="BW54" s="176">
        <f t="shared" si="325"/>
        <v>0</v>
      </c>
      <c r="BX54" s="176">
        <f t="shared" si="325"/>
        <v>0</v>
      </c>
      <c r="BY54" s="176">
        <f t="shared" si="325"/>
        <v>0</v>
      </c>
      <c r="BZ54" s="176">
        <f t="shared" si="325"/>
        <v>0</v>
      </c>
      <c r="CA54" s="176">
        <f t="shared" si="325"/>
        <v>0</v>
      </c>
      <c r="CB54" s="176">
        <f t="shared" si="325"/>
        <v>0</v>
      </c>
      <c r="CC54" s="176">
        <f t="shared" si="325"/>
        <v>0</v>
      </c>
      <c r="CD54" s="176">
        <f t="shared" si="325"/>
        <v>0</v>
      </c>
      <c r="CE54" s="176">
        <f t="shared" si="325"/>
        <v>0</v>
      </c>
      <c r="CF54" s="176">
        <f t="shared" si="325"/>
        <v>0</v>
      </c>
      <c r="CG54" s="176">
        <f t="shared" si="325"/>
        <v>0</v>
      </c>
      <c r="CI54" s="176">
        <v>1</v>
      </c>
      <c r="CJ54" s="176">
        <f t="shared" si="326"/>
        <v>11.140422675778623</v>
      </c>
      <c r="CK54" s="176">
        <f t="shared" si="326"/>
        <v>10.620139869662966</v>
      </c>
      <c r="CL54" s="176">
        <f t="shared" si="326"/>
        <v>10.122733736281921</v>
      </c>
      <c r="CM54" s="176">
        <f t="shared" si="326"/>
        <v>9.6424711143925457</v>
      </c>
      <c r="CN54" s="176">
        <f t="shared" si="326"/>
        <v>9.1832367325061579</v>
      </c>
      <c r="CO54" s="176">
        <f t="shared" si="326"/>
        <v>8.7487186208113972</v>
      </c>
      <c r="CP54" s="176">
        <f t="shared" si="326"/>
        <v>8.3316879684633705</v>
      </c>
      <c r="CQ54" s="176">
        <f t="shared" si="326"/>
        <v>7.9341439782045171</v>
      </c>
      <c r="CR54" s="176">
        <f t="shared" si="326"/>
        <v>7.5552687443679662</v>
      </c>
      <c r="CS54" s="176">
        <f t="shared" si="326"/>
        <v>7.1950918982082985</v>
      </c>
      <c r="CT54" s="176">
        <f t="shared" si="327"/>
        <v>6.852085501558614</v>
      </c>
      <c r="CU54" s="176">
        <f t="shared" si="327"/>
        <v>6.5259650170740553</v>
      </c>
      <c r="CV54" s="176">
        <f t="shared" si="327"/>
        <v>6.2153660216859539</v>
      </c>
      <c r="CW54" s="176">
        <f t="shared" si="327"/>
        <v>0</v>
      </c>
      <c r="CX54" s="176">
        <f t="shared" si="327"/>
        <v>0</v>
      </c>
      <c r="CY54" s="176">
        <f t="shared" si="327"/>
        <v>0</v>
      </c>
      <c r="CZ54" s="176">
        <f t="shared" si="327"/>
        <v>0</v>
      </c>
      <c r="DA54" s="176">
        <f t="shared" si="327"/>
        <v>0</v>
      </c>
      <c r="DB54" s="176">
        <f t="shared" si="327"/>
        <v>0</v>
      </c>
      <c r="DC54" s="176">
        <f t="shared" si="327"/>
        <v>0</v>
      </c>
      <c r="DD54" s="176">
        <f t="shared" si="328"/>
        <v>0</v>
      </c>
      <c r="DE54" s="176">
        <f t="shared" si="328"/>
        <v>0</v>
      </c>
      <c r="DF54" s="176">
        <f t="shared" si="328"/>
        <v>0</v>
      </c>
      <c r="DG54" s="176">
        <f t="shared" si="328"/>
        <v>0</v>
      </c>
      <c r="DH54" s="176">
        <f t="shared" si="328"/>
        <v>0</v>
      </c>
      <c r="DI54" s="176">
        <f t="shared" si="328"/>
        <v>0</v>
      </c>
      <c r="DJ54" s="176">
        <f t="shared" si="328"/>
        <v>0</v>
      </c>
      <c r="DK54" s="176">
        <f t="shared" si="328"/>
        <v>0</v>
      </c>
      <c r="DL54" s="176">
        <f t="shared" si="328"/>
        <v>0</v>
      </c>
      <c r="DM54" s="176">
        <f t="shared" si="328"/>
        <v>0</v>
      </c>
      <c r="DN54" s="176">
        <f t="shared" si="328"/>
        <v>0</v>
      </c>
      <c r="DO54" s="176">
        <f t="shared" si="328"/>
        <v>0</v>
      </c>
      <c r="DP54" s="176">
        <f t="shared" si="328"/>
        <v>0</v>
      </c>
      <c r="DQ54" s="176">
        <f t="shared" si="328"/>
        <v>0</v>
      </c>
      <c r="DR54" s="176">
        <f t="shared" si="328"/>
        <v>0</v>
      </c>
      <c r="DS54" s="187"/>
      <c r="DT54" s="176">
        <v>1</v>
      </c>
      <c r="DU54" s="176">
        <f t="shared" si="329"/>
        <v>15.948114414170071</v>
      </c>
      <c r="DV54" s="176">
        <f t="shared" si="329"/>
        <v>15.203301586044764</v>
      </c>
      <c r="DW54" s="176">
        <f t="shared" si="329"/>
        <v>14.491237945702103</v>
      </c>
      <c r="DX54" s="176">
        <f t="shared" si="329"/>
        <v>13.803716164379233</v>
      </c>
      <c r="DY54" s="176">
        <f t="shared" si="329"/>
        <v>13.146297439938159</v>
      </c>
      <c r="DZ54" s="176">
        <f t="shared" si="329"/>
        <v>12.524261386009636</v>
      </c>
      <c r="EA54" s="176">
        <f t="shared" si="329"/>
        <v>11.927259570959787</v>
      </c>
      <c r="EB54" s="176">
        <f t="shared" si="329"/>
        <v>11.358153961071356</v>
      </c>
      <c r="EC54" s="176">
        <f t="shared" si="329"/>
        <v>10.815773680378959</v>
      </c>
      <c r="ED54" s="176">
        <f t="shared" si="329"/>
        <v>10.300161147617688</v>
      </c>
      <c r="EE54" s="176">
        <f t="shared" si="330"/>
        <v>9.8091290370986801</v>
      </c>
      <c r="EF54" s="176">
        <f t="shared" si="330"/>
        <v>9.3422700183046885</v>
      </c>
      <c r="EG54" s="176">
        <f t="shared" si="330"/>
        <v>8.8976308462070737</v>
      </c>
      <c r="EH54" s="176">
        <f t="shared" si="330"/>
        <v>0</v>
      </c>
      <c r="EI54" s="176">
        <f t="shared" si="330"/>
        <v>0</v>
      </c>
      <c r="EJ54" s="176">
        <f t="shared" si="330"/>
        <v>0</v>
      </c>
      <c r="EK54" s="176">
        <f t="shared" si="330"/>
        <v>0</v>
      </c>
      <c r="EL54" s="176">
        <f t="shared" si="330"/>
        <v>0</v>
      </c>
      <c r="EM54" s="176">
        <f t="shared" si="330"/>
        <v>0</v>
      </c>
      <c r="EN54" s="176">
        <f t="shared" si="330"/>
        <v>0</v>
      </c>
      <c r="EO54" s="176">
        <f t="shared" si="331"/>
        <v>0</v>
      </c>
      <c r="EP54" s="176">
        <f t="shared" si="331"/>
        <v>0</v>
      </c>
      <c r="EQ54" s="176">
        <f t="shared" si="331"/>
        <v>0</v>
      </c>
      <c r="ER54" s="176">
        <f t="shared" si="331"/>
        <v>0</v>
      </c>
      <c r="ES54" s="176">
        <f t="shared" si="331"/>
        <v>0</v>
      </c>
      <c r="ET54" s="176">
        <f t="shared" si="331"/>
        <v>0</v>
      </c>
      <c r="EU54" s="176">
        <f t="shared" si="331"/>
        <v>0</v>
      </c>
      <c r="EV54" s="176">
        <f t="shared" si="331"/>
        <v>0</v>
      </c>
      <c r="EW54" s="176">
        <f t="shared" si="331"/>
        <v>0</v>
      </c>
      <c r="EX54" s="176">
        <f t="shared" si="331"/>
        <v>0</v>
      </c>
      <c r="EY54" s="176">
        <f t="shared" si="331"/>
        <v>0</v>
      </c>
      <c r="EZ54" s="176">
        <f t="shared" si="331"/>
        <v>0</v>
      </c>
      <c r="FA54" s="176">
        <f t="shared" si="331"/>
        <v>0</v>
      </c>
      <c r="FB54" s="176">
        <f t="shared" si="331"/>
        <v>0</v>
      </c>
      <c r="FC54" s="176">
        <f t="shared" si="331"/>
        <v>0</v>
      </c>
      <c r="FE54" s="176">
        <v>1</v>
      </c>
      <c r="FF54" s="176">
        <v>1</v>
      </c>
      <c r="FG54" s="176">
        <f t="shared" si="332"/>
        <v>10.620139869662966</v>
      </c>
      <c r="FH54" s="176">
        <f t="shared" si="332"/>
        <v>10.122733736281921</v>
      </c>
      <c r="FI54" s="176">
        <f t="shared" si="332"/>
        <v>9.6424711143925457</v>
      </c>
      <c r="FJ54" s="176">
        <f t="shared" si="332"/>
        <v>9.1832367325061579</v>
      </c>
      <c r="FK54" s="176">
        <f t="shared" si="332"/>
        <v>8.7487186208113972</v>
      </c>
      <c r="FL54" s="176">
        <f t="shared" si="332"/>
        <v>8.3316879684633705</v>
      </c>
      <c r="FM54" s="176">
        <f t="shared" si="332"/>
        <v>7.9341439782045171</v>
      </c>
      <c r="FN54" s="176">
        <f t="shared" si="332"/>
        <v>7.5552687443679662</v>
      </c>
      <c r="FO54" s="176">
        <f t="shared" si="332"/>
        <v>7.1950918982082985</v>
      </c>
      <c r="FP54" s="176">
        <f t="shared" si="332"/>
        <v>6.852085501558614</v>
      </c>
      <c r="FQ54" s="176">
        <f t="shared" si="333"/>
        <v>6.5259650170740553</v>
      </c>
      <c r="FR54" s="176">
        <f t="shared" si="333"/>
        <v>6.2153660216859539</v>
      </c>
      <c r="FS54" s="176">
        <f t="shared" si="333"/>
        <v>5.9195497803708061</v>
      </c>
      <c r="FT54" s="176">
        <f t="shared" si="333"/>
        <v>0</v>
      </c>
      <c r="FU54" s="176">
        <f t="shared" si="333"/>
        <v>0</v>
      </c>
      <c r="FV54" s="176">
        <f t="shared" si="333"/>
        <v>0</v>
      </c>
      <c r="FW54" s="176">
        <f t="shared" si="333"/>
        <v>0</v>
      </c>
      <c r="FX54" s="176">
        <f t="shared" si="333"/>
        <v>0</v>
      </c>
      <c r="FY54" s="176">
        <f t="shared" si="333"/>
        <v>0</v>
      </c>
      <c r="FZ54" s="176">
        <f t="shared" si="333"/>
        <v>0</v>
      </c>
      <c r="GA54" s="176">
        <f t="shared" si="334"/>
        <v>0</v>
      </c>
      <c r="GB54" s="176">
        <f t="shared" si="334"/>
        <v>0</v>
      </c>
      <c r="GC54" s="176">
        <f t="shared" si="334"/>
        <v>0</v>
      </c>
      <c r="GD54" s="176">
        <f t="shared" si="334"/>
        <v>0</v>
      </c>
      <c r="GE54" s="176">
        <f t="shared" si="334"/>
        <v>0</v>
      </c>
      <c r="GF54" s="176">
        <f t="shared" si="334"/>
        <v>0</v>
      </c>
      <c r="GG54" s="176">
        <f t="shared" si="334"/>
        <v>0</v>
      </c>
      <c r="GH54" s="176">
        <f t="shared" si="334"/>
        <v>0</v>
      </c>
      <c r="GI54" s="176">
        <f t="shared" si="334"/>
        <v>0</v>
      </c>
      <c r="GJ54" s="176">
        <f t="shared" si="334"/>
        <v>0</v>
      </c>
      <c r="GK54" s="176">
        <f t="shared" si="334"/>
        <v>0</v>
      </c>
      <c r="GL54" s="176">
        <f t="shared" si="334"/>
        <v>0</v>
      </c>
      <c r="GM54" s="176">
        <f t="shared" si="334"/>
        <v>0</v>
      </c>
      <c r="GN54" s="176">
        <f t="shared" si="334"/>
        <v>0</v>
      </c>
      <c r="GO54" s="176">
        <f t="shared" si="334"/>
        <v>0</v>
      </c>
      <c r="GP54" s="187"/>
      <c r="GQ54" s="176">
        <v>1</v>
      </c>
      <c r="GR54" s="176">
        <v>1</v>
      </c>
      <c r="GS54" s="176">
        <f t="shared" si="335"/>
        <v>15.203301586044764</v>
      </c>
      <c r="GT54" s="176">
        <f t="shared" si="335"/>
        <v>14.491237945702103</v>
      </c>
      <c r="GU54" s="176">
        <f t="shared" si="335"/>
        <v>13.803716164379233</v>
      </c>
      <c r="GV54" s="176">
        <f t="shared" si="335"/>
        <v>13.146297439938159</v>
      </c>
      <c r="GW54" s="176">
        <f t="shared" si="335"/>
        <v>12.524261386009636</v>
      </c>
      <c r="GX54" s="176">
        <f t="shared" si="335"/>
        <v>11.927259570959787</v>
      </c>
      <c r="GY54" s="176">
        <f t="shared" si="335"/>
        <v>11.358153961071356</v>
      </c>
      <c r="GZ54" s="176">
        <f t="shared" si="335"/>
        <v>10.815773680378959</v>
      </c>
      <c r="HA54" s="176">
        <f t="shared" si="335"/>
        <v>10.300161147617688</v>
      </c>
      <c r="HB54" s="176">
        <f t="shared" si="335"/>
        <v>9.8091290370986801</v>
      </c>
      <c r="HC54" s="176">
        <f t="shared" si="336"/>
        <v>9.3422700183046885</v>
      </c>
      <c r="HD54" s="176">
        <f t="shared" si="336"/>
        <v>8.8976308462070737</v>
      </c>
      <c r="HE54" s="176">
        <f t="shared" si="336"/>
        <v>8.4741539818758032</v>
      </c>
      <c r="HF54" s="176">
        <f t="shared" si="336"/>
        <v>0</v>
      </c>
      <c r="HG54" s="176">
        <f t="shared" si="336"/>
        <v>0</v>
      </c>
      <c r="HH54" s="176">
        <f t="shared" si="336"/>
        <v>0</v>
      </c>
      <c r="HI54" s="176">
        <f t="shared" si="336"/>
        <v>0</v>
      </c>
      <c r="HJ54" s="176">
        <f t="shared" si="336"/>
        <v>0</v>
      </c>
      <c r="HK54" s="176">
        <f t="shared" si="336"/>
        <v>0</v>
      </c>
      <c r="HL54" s="176">
        <f t="shared" si="336"/>
        <v>0</v>
      </c>
      <c r="HM54" s="176">
        <f t="shared" si="337"/>
        <v>0</v>
      </c>
      <c r="HN54" s="176">
        <f t="shared" si="337"/>
        <v>0</v>
      </c>
      <c r="HO54" s="176">
        <f t="shared" si="337"/>
        <v>0</v>
      </c>
      <c r="HP54" s="176">
        <f t="shared" si="337"/>
        <v>0</v>
      </c>
      <c r="HQ54" s="176">
        <f t="shared" si="337"/>
        <v>0</v>
      </c>
      <c r="HR54" s="176">
        <f t="shared" si="337"/>
        <v>0</v>
      </c>
      <c r="HS54" s="176">
        <f t="shared" si="337"/>
        <v>0</v>
      </c>
      <c r="HT54" s="176">
        <f t="shared" si="337"/>
        <v>0</v>
      </c>
      <c r="HU54" s="176">
        <f t="shared" si="337"/>
        <v>0</v>
      </c>
      <c r="HV54" s="176">
        <f t="shared" si="337"/>
        <v>0</v>
      </c>
      <c r="HW54" s="176">
        <f t="shared" si="337"/>
        <v>0</v>
      </c>
      <c r="HX54" s="176">
        <f t="shared" si="337"/>
        <v>0</v>
      </c>
      <c r="HY54" s="176">
        <f t="shared" si="337"/>
        <v>0</v>
      </c>
      <c r="HZ54" s="176">
        <f t="shared" si="337"/>
        <v>0</v>
      </c>
      <c r="IA54" s="176">
        <f t="shared" si="337"/>
        <v>0</v>
      </c>
      <c r="IB54" s="176"/>
      <c r="IC54" s="176"/>
    </row>
    <row r="55" spans="1:237" s="144" customFormat="1">
      <c r="A55" s="185" t="s">
        <v>172</v>
      </c>
      <c r="B55" s="226">
        <f t="shared" si="269"/>
        <v>1342.2211101645535</v>
      </c>
      <c r="C55" s="329">
        <f t="shared" si="270"/>
        <v>1921.4617305821901</v>
      </c>
      <c r="D55" s="226">
        <f t="shared" si="348"/>
        <v>3263.6828407467438</v>
      </c>
      <c r="E55" s="227">
        <f t="shared" si="271"/>
        <v>0</v>
      </c>
      <c r="F55" s="228">
        <f t="shared" si="272"/>
        <v>0</v>
      </c>
      <c r="G55" s="227">
        <f t="shared" si="273"/>
        <v>0</v>
      </c>
      <c r="H55" s="228">
        <f t="shared" si="274"/>
        <v>0</v>
      </c>
      <c r="I55" s="227">
        <f t="shared" si="349"/>
        <v>1342.2211101645535</v>
      </c>
      <c r="J55" s="176">
        <f t="shared" si="350"/>
        <v>1921.4617305821901</v>
      </c>
      <c r="K55" s="228">
        <f t="shared" si="351"/>
        <v>3263.6828407467438</v>
      </c>
      <c r="L55" s="227">
        <f t="shared" si="275"/>
        <v>1073.7768881316429</v>
      </c>
      <c r="M55" s="176">
        <f t="shared" si="276"/>
        <v>1537.169384465752</v>
      </c>
      <c r="N55" s="228">
        <f t="shared" si="352"/>
        <v>2610.9462725973949</v>
      </c>
      <c r="O55" s="176">
        <f t="shared" si="320"/>
        <v>27.171978121987486</v>
      </c>
      <c r="P55" s="176">
        <f t="shared" si="320"/>
        <v>25.881790054839225</v>
      </c>
      <c r="Q55" s="176">
        <f t="shared" si="320"/>
        <v>24.673052222449314</v>
      </c>
      <c r="R55" s="176">
        <f t="shared" si="320"/>
        <v>23.517462215604461</v>
      </c>
      <c r="S55" s="176">
        <f t="shared" si="320"/>
        <v>22.401700568790762</v>
      </c>
      <c r="T55" s="176">
        <f t="shared" si="320"/>
        <v>21.334792408852685</v>
      </c>
      <c r="U55" s="176">
        <f t="shared" si="320"/>
        <v>20.325305886733545</v>
      </c>
      <c r="V55" s="176">
        <f t="shared" si="320"/>
        <v>19.356446795419949</v>
      </c>
      <c r="W55" s="176">
        <f t="shared" si="320"/>
        <v>18.432859747343826</v>
      </c>
      <c r="X55" s="176">
        <f t="shared" si="320"/>
        <v>17.552644557622546</v>
      </c>
      <c r="Y55" s="176">
        <f t="shared" si="321"/>
        <v>16.715870066544529</v>
      </c>
      <c r="Z55" s="176">
        <f t="shared" si="321"/>
        <v>15.918986518772536</v>
      </c>
      <c r="AA55" s="176">
        <f t="shared" si="321"/>
        <v>15.161332867949822</v>
      </c>
      <c r="AB55" s="176">
        <f t="shared" si="321"/>
        <v>0</v>
      </c>
      <c r="AC55" s="176">
        <f t="shared" si="321"/>
        <v>0</v>
      </c>
      <c r="AD55" s="176">
        <f t="shared" si="321"/>
        <v>0</v>
      </c>
      <c r="AE55" s="176">
        <f t="shared" si="321"/>
        <v>0</v>
      </c>
      <c r="AF55" s="176">
        <f t="shared" si="321"/>
        <v>0</v>
      </c>
      <c r="AG55" s="176">
        <f t="shared" si="321"/>
        <v>0</v>
      </c>
      <c r="AH55" s="176">
        <f t="shared" si="321"/>
        <v>0</v>
      </c>
      <c r="AI55" s="176">
        <f t="shared" si="322"/>
        <v>0</v>
      </c>
      <c r="AJ55" s="176">
        <f t="shared" si="322"/>
        <v>0</v>
      </c>
      <c r="AK55" s="176">
        <f t="shared" si="322"/>
        <v>0</v>
      </c>
      <c r="AL55" s="176">
        <f t="shared" si="322"/>
        <v>0</v>
      </c>
      <c r="AM55" s="176">
        <f t="shared" si="322"/>
        <v>0</v>
      </c>
      <c r="AN55" s="176">
        <f t="shared" si="322"/>
        <v>0</v>
      </c>
      <c r="AO55" s="176">
        <f t="shared" si="322"/>
        <v>0</v>
      </c>
      <c r="AP55" s="176">
        <f t="shared" si="322"/>
        <v>0</v>
      </c>
      <c r="AQ55" s="176">
        <f t="shared" si="322"/>
        <v>0</v>
      </c>
      <c r="AR55" s="176">
        <f t="shared" si="322"/>
        <v>0</v>
      </c>
      <c r="AS55" s="176">
        <f t="shared" si="322"/>
        <v>0</v>
      </c>
      <c r="AT55" s="176">
        <f t="shared" si="322"/>
        <v>0</v>
      </c>
      <c r="AU55" s="176">
        <f t="shared" si="322"/>
        <v>0</v>
      </c>
      <c r="AV55" s="176">
        <f t="shared" si="322"/>
        <v>0</v>
      </c>
      <c r="AW55" s="176">
        <f t="shared" si="322"/>
        <v>0</v>
      </c>
      <c r="AX55" s="187"/>
      <c r="AY55" s="176">
        <f t="shared" si="323"/>
        <v>38.898148531738308</v>
      </c>
      <c r="AZ55" s="176">
        <f t="shared" si="323"/>
        <v>37.051174901607233</v>
      </c>
      <c r="BA55" s="176">
        <f t="shared" si="323"/>
        <v>35.320801664548434</v>
      </c>
      <c r="BB55" s="176">
        <f t="shared" si="323"/>
        <v>33.666512399105898</v>
      </c>
      <c r="BC55" s="176">
        <f t="shared" si="323"/>
        <v>32.069239573810336</v>
      </c>
      <c r="BD55" s="176">
        <f t="shared" si="323"/>
        <v>30.541903143290664</v>
      </c>
      <c r="BE55" s="176">
        <f t="shared" si="323"/>
        <v>29.096768876588033</v>
      </c>
      <c r="BF55" s="176">
        <f t="shared" si="323"/>
        <v>27.709794962835865</v>
      </c>
      <c r="BG55" s="176">
        <f t="shared" si="323"/>
        <v>26.387630414610218</v>
      </c>
      <c r="BH55" s="176">
        <f t="shared" si="323"/>
        <v>25.127555015021819</v>
      </c>
      <c r="BI55" s="176">
        <f t="shared" si="324"/>
        <v>23.929667312647148</v>
      </c>
      <c r="BJ55" s="176">
        <f t="shared" si="324"/>
        <v>22.788885641744407</v>
      </c>
      <c r="BK55" s="176">
        <f t="shared" si="324"/>
        <v>21.704263678889678</v>
      </c>
      <c r="BL55" s="176">
        <f t="shared" si="324"/>
        <v>0</v>
      </c>
      <c r="BM55" s="176">
        <f t="shared" si="324"/>
        <v>0</v>
      </c>
      <c r="BN55" s="176">
        <f t="shared" si="324"/>
        <v>0</v>
      </c>
      <c r="BO55" s="176">
        <f t="shared" si="324"/>
        <v>0</v>
      </c>
      <c r="BP55" s="176">
        <f t="shared" si="324"/>
        <v>0</v>
      </c>
      <c r="BQ55" s="176">
        <f t="shared" si="324"/>
        <v>0</v>
      </c>
      <c r="BR55" s="176">
        <f t="shared" si="324"/>
        <v>0</v>
      </c>
      <c r="BS55" s="176">
        <f t="shared" si="325"/>
        <v>0</v>
      </c>
      <c r="BT55" s="176">
        <f t="shared" si="325"/>
        <v>0</v>
      </c>
      <c r="BU55" s="176">
        <f t="shared" si="325"/>
        <v>0</v>
      </c>
      <c r="BV55" s="176">
        <f t="shared" si="325"/>
        <v>0</v>
      </c>
      <c r="BW55" s="176">
        <f t="shared" si="325"/>
        <v>0</v>
      </c>
      <c r="BX55" s="176">
        <f t="shared" si="325"/>
        <v>0</v>
      </c>
      <c r="BY55" s="176">
        <f t="shared" si="325"/>
        <v>0</v>
      </c>
      <c r="BZ55" s="176">
        <f t="shared" si="325"/>
        <v>0</v>
      </c>
      <c r="CA55" s="176">
        <f t="shared" si="325"/>
        <v>0</v>
      </c>
      <c r="CB55" s="176">
        <f t="shared" si="325"/>
        <v>0</v>
      </c>
      <c r="CC55" s="176">
        <f t="shared" si="325"/>
        <v>0</v>
      </c>
      <c r="CD55" s="176">
        <f t="shared" si="325"/>
        <v>0</v>
      </c>
      <c r="CE55" s="176">
        <f t="shared" si="325"/>
        <v>0</v>
      </c>
      <c r="CF55" s="176">
        <f t="shared" si="325"/>
        <v>0</v>
      </c>
      <c r="CG55" s="176">
        <f t="shared" si="325"/>
        <v>0</v>
      </c>
      <c r="CI55" s="176">
        <v>1</v>
      </c>
      <c r="CJ55" s="176">
        <f t="shared" si="326"/>
        <v>25.881790054839225</v>
      </c>
      <c r="CK55" s="176">
        <f t="shared" si="326"/>
        <v>24.673052222449314</v>
      </c>
      <c r="CL55" s="176">
        <f t="shared" si="326"/>
        <v>23.517462215604461</v>
      </c>
      <c r="CM55" s="176">
        <f t="shared" si="326"/>
        <v>22.401700568790762</v>
      </c>
      <c r="CN55" s="176">
        <f t="shared" si="326"/>
        <v>21.334792408852685</v>
      </c>
      <c r="CO55" s="176">
        <f t="shared" si="326"/>
        <v>20.325305886733545</v>
      </c>
      <c r="CP55" s="176">
        <f t="shared" si="326"/>
        <v>19.356446795419949</v>
      </c>
      <c r="CQ55" s="176">
        <f t="shared" si="326"/>
        <v>18.432859747343826</v>
      </c>
      <c r="CR55" s="176">
        <f t="shared" si="326"/>
        <v>17.552644557622546</v>
      </c>
      <c r="CS55" s="176">
        <f t="shared" si="326"/>
        <v>16.715870066544529</v>
      </c>
      <c r="CT55" s="176">
        <f t="shared" si="327"/>
        <v>15.918986518772536</v>
      </c>
      <c r="CU55" s="176">
        <f t="shared" si="327"/>
        <v>15.161332867949822</v>
      </c>
      <c r="CV55" s="176">
        <f t="shared" si="327"/>
        <v>14.439739242300698</v>
      </c>
      <c r="CW55" s="176">
        <f t="shared" si="327"/>
        <v>0</v>
      </c>
      <c r="CX55" s="176">
        <f t="shared" si="327"/>
        <v>0</v>
      </c>
      <c r="CY55" s="176">
        <f t="shared" si="327"/>
        <v>0</v>
      </c>
      <c r="CZ55" s="176">
        <f t="shared" si="327"/>
        <v>0</v>
      </c>
      <c r="DA55" s="176">
        <f t="shared" si="327"/>
        <v>0</v>
      </c>
      <c r="DB55" s="176">
        <f t="shared" si="327"/>
        <v>0</v>
      </c>
      <c r="DC55" s="176">
        <f t="shared" si="327"/>
        <v>0</v>
      </c>
      <c r="DD55" s="176">
        <f t="shared" si="328"/>
        <v>0</v>
      </c>
      <c r="DE55" s="176">
        <f t="shared" si="328"/>
        <v>0</v>
      </c>
      <c r="DF55" s="176">
        <f t="shared" si="328"/>
        <v>0</v>
      </c>
      <c r="DG55" s="176">
        <f t="shared" si="328"/>
        <v>0</v>
      </c>
      <c r="DH55" s="176">
        <f t="shared" si="328"/>
        <v>0</v>
      </c>
      <c r="DI55" s="176">
        <f t="shared" si="328"/>
        <v>0</v>
      </c>
      <c r="DJ55" s="176">
        <f t="shared" si="328"/>
        <v>0</v>
      </c>
      <c r="DK55" s="176">
        <f t="shared" si="328"/>
        <v>0</v>
      </c>
      <c r="DL55" s="176">
        <f t="shared" si="328"/>
        <v>0</v>
      </c>
      <c r="DM55" s="176">
        <f t="shared" si="328"/>
        <v>0</v>
      </c>
      <c r="DN55" s="176">
        <f t="shared" si="328"/>
        <v>0</v>
      </c>
      <c r="DO55" s="176">
        <f t="shared" si="328"/>
        <v>0</v>
      </c>
      <c r="DP55" s="176">
        <f t="shared" si="328"/>
        <v>0</v>
      </c>
      <c r="DQ55" s="176">
        <f t="shared" si="328"/>
        <v>0</v>
      </c>
      <c r="DR55" s="176">
        <f t="shared" si="328"/>
        <v>0</v>
      </c>
      <c r="DS55" s="187"/>
      <c r="DT55" s="176">
        <v>1</v>
      </c>
      <c r="DU55" s="176">
        <f t="shared" si="329"/>
        <v>37.051174901607233</v>
      </c>
      <c r="DV55" s="176">
        <f t="shared" si="329"/>
        <v>35.320801664548434</v>
      </c>
      <c r="DW55" s="176">
        <f t="shared" si="329"/>
        <v>33.666512399105898</v>
      </c>
      <c r="DX55" s="176">
        <f t="shared" si="329"/>
        <v>32.069239573810336</v>
      </c>
      <c r="DY55" s="176">
        <f t="shared" si="329"/>
        <v>30.541903143290664</v>
      </c>
      <c r="DZ55" s="176">
        <f t="shared" si="329"/>
        <v>29.096768876588033</v>
      </c>
      <c r="EA55" s="176">
        <f t="shared" si="329"/>
        <v>27.709794962835865</v>
      </c>
      <c r="EB55" s="176">
        <f t="shared" si="329"/>
        <v>26.387630414610218</v>
      </c>
      <c r="EC55" s="176">
        <f t="shared" si="329"/>
        <v>25.127555015021819</v>
      </c>
      <c r="ED55" s="176">
        <f t="shared" si="329"/>
        <v>23.929667312647148</v>
      </c>
      <c r="EE55" s="176">
        <f t="shared" si="330"/>
        <v>22.788885641744407</v>
      </c>
      <c r="EF55" s="176">
        <f t="shared" si="330"/>
        <v>21.704263678889678</v>
      </c>
      <c r="EG55" s="176">
        <f t="shared" si="330"/>
        <v>20.671263582097236</v>
      </c>
      <c r="EH55" s="176">
        <f t="shared" si="330"/>
        <v>0</v>
      </c>
      <c r="EI55" s="176">
        <f t="shared" si="330"/>
        <v>0</v>
      </c>
      <c r="EJ55" s="176">
        <f t="shared" si="330"/>
        <v>0</v>
      </c>
      <c r="EK55" s="176">
        <f t="shared" si="330"/>
        <v>0</v>
      </c>
      <c r="EL55" s="176">
        <f t="shared" si="330"/>
        <v>0</v>
      </c>
      <c r="EM55" s="176">
        <f t="shared" si="330"/>
        <v>0</v>
      </c>
      <c r="EN55" s="176">
        <f t="shared" si="330"/>
        <v>0</v>
      </c>
      <c r="EO55" s="176">
        <f t="shared" si="331"/>
        <v>0</v>
      </c>
      <c r="EP55" s="176">
        <f t="shared" si="331"/>
        <v>0</v>
      </c>
      <c r="EQ55" s="176">
        <f t="shared" si="331"/>
        <v>0</v>
      </c>
      <c r="ER55" s="176">
        <f t="shared" si="331"/>
        <v>0</v>
      </c>
      <c r="ES55" s="176">
        <f t="shared" si="331"/>
        <v>0</v>
      </c>
      <c r="ET55" s="176">
        <f t="shared" si="331"/>
        <v>0</v>
      </c>
      <c r="EU55" s="176">
        <f t="shared" si="331"/>
        <v>0</v>
      </c>
      <c r="EV55" s="176">
        <f t="shared" si="331"/>
        <v>0</v>
      </c>
      <c r="EW55" s="176">
        <f t="shared" si="331"/>
        <v>0</v>
      </c>
      <c r="EX55" s="176">
        <f t="shared" si="331"/>
        <v>0</v>
      </c>
      <c r="EY55" s="176">
        <f t="shared" si="331"/>
        <v>0</v>
      </c>
      <c r="EZ55" s="176">
        <f t="shared" si="331"/>
        <v>0</v>
      </c>
      <c r="FA55" s="176">
        <f t="shared" si="331"/>
        <v>0</v>
      </c>
      <c r="FB55" s="176">
        <f t="shared" si="331"/>
        <v>0</v>
      </c>
      <c r="FC55" s="176">
        <f t="shared" si="331"/>
        <v>0</v>
      </c>
      <c r="FE55" s="176">
        <v>1</v>
      </c>
      <c r="FF55" s="176">
        <v>1</v>
      </c>
      <c r="FG55" s="176">
        <f t="shared" si="332"/>
        <v>24.673052222449314</v>
      </c>
      <c r="FH55" s="176">
        <f t="shared" si="332"/>
        <v>23.517462215604461</v>
      </c>
      <c r="FI55" s="176">
        <f t="shared" si="332"/>
        <v>22.401700568790762</v>
      </c>
      <c r="FJ55" s="176">
        <f t="shared" si="332"/>
        <v>21.334792408852685</v>
      </c>
      <c r="FK55" s="176">
        <f t="shared" si="332"/>
        <v>20.325305886733545</v>
      </c>
      <c r="FL55" s="176">
        <f t="shared" si="332"/>
        <v>19.356446795419949</v>
      </c>
      <c r="FM55" s="176">
        <f t="shared" si="332"/>
        <v>18.432859747343826</v>
      </c>
      <c r="FN55" s="176">
        <f t="shared" si="332"/>
        <v>17.552644557622546</v>
      </c>
      <c r="FO55" s="176">
        <f t="shared" si="332"/>
        <v>16.715870066544529</v>
      </c>
      <c r="FP55" s="176">
        <f t="shared" si="332"/>
        <v>15.918986518772536</v>
      </c>
      <c r="FQ55" s="176">
        <f t="shared" si="333"/>
        <v>15.161332867949822</v>
      </c>
      <c r="FR55" s="176">
        <f t="shared" si="333"/>
        <v>14.439739242300698</v>
      </c>
      <c r="FS55" s="176">
        <f t="shared" si="333"/>
        <v>13.752489388740257</v>
      </c>
      <c r="FT55" s="176">
        <f t="shared" si="333"/>
        <v>0</v>
      </c>
      <c r="FU55" s="176">
        <f t="shared" si="333"/>
        <v>0</v>
      </c>
      <c r="FV55" s="176">
        <f t="shared" si="333"/>
        <v>0</v>
      </c>
      <c r="FW55" s="176">
        <f t="shared" si="333"/>
        <v>0</v>
      </c>
      <c r="FX55" s="176">
        <f t="shared" si="333"/>
        <v>0</v>
      </c>
      <c r="FY55" s="176">
        <f t="shared" si="333"/>
        <v>0</v>
      </c>
      <c r="FZ55" s="176">
        <f t="shared" si="333"/>
        <v>0</v>
      </c>
      <c r="GA55" s="176">
        <f t="shared" si="334"/>
        <v>0</v>
      </c>
      <c r="GB55" s="176">
        <f t="shared" si="334"/>
        <v>0</v>
      </c>
      <c r="GC55" s="176">
        <f t="shared" si="334"/>
        <v>0</v>
      </c>
      <c r="GD55" s="176">
        <f t="shared" si="334"/>
        <v>0</v>
      </c>
      <c r="GE55" s="176">
        <f t="shared" si="334"/>
        <v>0</v>
      </c>
      <c r="GF55" s="176">
        <f t="shared" si="334"/>
        <v>0</v>
      </c>
      <c r="GG55" s="176">
        <f t="shared" si="334"/>
        <v>0</v>
      </c>
      <c r="GH55" s="176">
        <f t="shared" si="334"/>
        <v>0</v>
      </c>
      <c r="GI55" s="176">
        <f t="shared" si="334"/>
        <v>0</v>
      </c>
      <c r="GJ55" s="176">
        <f t="shared" si="334"/>
        <v>0</v>
      </c>
      <c r="GK55" s="176">
        <f t="shared" si="334"/>
        <v>0</v>
      </c>
      <c r="GL55" s="176">
        <f t="shared" si="334"/>
        <v>0</v>
      </c>
      <c r="GM55" s="176">
        <f t="shared" si="334"/>
        <v>0</v>
      </c>
      <c r="GN55" s="176">
        <f t="shared" si="334"/>
        <v>0</v>
      </c>
      <c r="GO55" s="176">
        <f t="shared" si="334"/>
        <v>0</v>
      </c>
      <c r="GP55" s="187"/>
      <c r="GQ55" s="176">
        <v>1</v>
      </c>
      <c r="GR55" s="176">
        <v>1</v>
      </c>
      <c r="GS55" s="176">
        <f t="shared" si="335"/>
        <v>35.320801664548434</v>
      </c>
      <c r="GT55" s="176">
        <f t="shared" si="335"/>
        <v>33.666512399105898</v>
      </c>
      <c r="GU55" s="176">
        <f t="shared" si="335"/>
        <v>32.069239573810336</v>
      </c>
      <c r="GV55" s="176">
        <f t="shared" si="335"/>
        <v>30.541903143290664</v>
      </c>
      <c r="GW55" s="176">
        <f t="shared" si="335"/>
        <v>29.096768876588033</v>
      </c>
      <c r="GX55" s="176">
        <f t="shared" si="335"/>
        <v>27.709794962835865</v>
      </c>
      <c r="GY55" s="176">
        <f t="shared" si="335"/>
        <v>26.387630414610218</v>
      </c>
      <c r="GZ55" s="176">
        <f t="shared" si="335"/>
        <v>25.127555015021819</v>
      </c>
      <c r="HA55" s="176">
        <f t="shared" si="335"/>
        <v>23.929667312647148</v>
      </c>
      <c r="HB55" s="176">
        <f t="shared" si="335"/>
        <v>22.788885641744407</v>
      </c>
      <c r="HC55" s="176">
        <f t="shared" si="336"/>
        <v>21.704263678889678</v>
      </c>
      <c r="HD55" s="176">
        <f t="shared" si="336"/>
        <v>20.671263582097236</v>
      </c>
      <c r="HE55" s="176">
        <f t="shared" si="336"/>
        <v>19.687428442741762</v>
      </c>
      <c r="HF55" s="176">
        <f t="shared" si="336"/>
        <v>0</v>
      </c>
      <c r="HG55" s="176">
        <f t="shared" si="336"/>
        <v>0</v>
      </c>
      <c r="HH55" s="176">
        <f t="shared" si="336"/>
        <v>0</v>
      </c>
      <c r="HI55" s="176">
        <f t="shared" si="336"/>
        <v>0</v>
      </c>
      <c r="HJ55" s="176">
        <f t="shared" si="336"/>
        <v>0</v>
      </c>
      <c r="HK55" s="176">
        <f t="shared" si="336"/>
        <v>0</v>
      </c>
      <c r="HL55" s="176">
        <f t="shared" si="336"/>
        <v>0</v>
      </c>
      <c r="HM55" s="176">
        <f t="shared" si="337"/>
        <v>0</v>
      </c>
      <c r="HN55" s="176">
        <f t="shared" si="337"/>
        <v>0</v>
      </c>
      <c r="HO55" s="176">
        <f t="shared" si="337"/>
        <v>0</v>
      </c>
      <c r="HP55" s="176">
        <f t="shared" si="337"/>
        <v>0</v>
      </c>
      <c r="HQ55" s="176">
        <f t="shared" si="337"/>
        <v>0</v>
      </c>
      <c r="HR55" s="176">
        <f t="shared" si="337"/>
        <v>0</v>
      </c>
      <c r="HS55" s="176">
        <f t="shared" si="337"/>
        <v>0</v>
      </c>
      <c r="HT55" s="176">
        <f t="shared" si="337"/>
        <v>0</v>
      </c>
      <c r="HU55" s="176">
        <f t="shared" si="337"/>
        <v>0</v>
      </c>
      <c r="HV55" s="176">
        <f t="shared" si="337"/>
        <v>0</v>
      </c>
      <c r="HW55" s="176">
        <f t="shared" si="337"/>
        <v>0</v>
      </c>
      <c r="HX55" s="176">
        <f t="shared" si="337"/>
        <v>0</v>
      </c>
      <c r="HY55" s="176">
        <f t="shared" si="337"/>
        <v>0</v>
      </c>
      <c r="HZ55" s="176">
        <f t="shared" si="337"/>
        <v>0</v>
      </c>
      <c r="IA55" s="176">
        <f t="shared" si="337"/>
        <v>0</v>
      </c>
      <c r="IB55" s="176"/>
      <c r="IC55" s="176"/>
    </row>
    <row r="56" spans="1:237" s="144" customFormat="1">
      <c r="A56" s="185" t="s">
        <v>173</v>
      </c>
      <c r="B56" s="226">
        <f t="shared" si="269"/>
        <v>1974.4872642882942</v>
      </c>
      <c r="C56" s="329">
        <f t="shared" si="270"/>
        <v>2826.5847460756709</v>
      </c>
      <c r="D56" s="226">
        <f t="shared" si="348"/>
        <v>4801.0720103639651</v>
      </c>
      <c r="E56" s="227">
        <f t="shared" si="271"/>
        <v>0</v>
      </c>
      <c r="F56" s="228">
        <f t="shared" si="272"/>
        <v>0</v>
      </c>
      <c r="G56" s="227">
        <f t="shared" si="273"/>
        <v>0</v>
      </c>
      <c r="H56" s="228">
        <f t="shared" si="274"/>
        <v>0</v>
      </c>
      <c r="I56" s="227">
        <f t="shared" si="349"/>
        <v>1974.4872642882942</v>
      </c>
      <c r="J56" s="176">
        <f t="shared" si="350"/>
        <v>2826.5847460756709</v>
      </c>
      <c r="K56" s="228">
        <f t="shared" si="351"/>
        <v>4801.0720103639651</v>
      </c>
      <c r="L56" s="227">
        <f t="shared" si="275"/>
        <v>1579.5898114306356</v>
      </c>
      <c r="M56" s="176">
        <f t="shared" si="276"/>
        <v>2261.2677968605367</v>
      </c>
      <c r="N56" s="228">
        <f t="shared" si="352"/>
        <v>3840.8576082911723</v>
      </c>
      <c r="O56" s="176">
        <f t="shared" si="320"/>
        <v>30.125454004812216</v>
      </c>
      <c r="P56" s="176">
        <f t="shared" si="320"/>
        <v>28.695028104278276</v>
      </c>
      <c r="Q56" s="176">
        <f t="shared" si="320"/>
        <v>27.354905724889456</v>
      </c>
      <c r="R56" s="176">
        <f t="shared" si="320"/>
        <v>26.073708108604947</v>
      </c>
      <c r="S56" s="176">
        <f t="shared" si="320"/>
        <v>24.836668021920197</v>
      </c>
      <c r="T56" s="176">
        <f t="shared" si="320"/>
        <v>23.65379158372798</v>
      </c>
      <c r="U56" s="176">
        <f t="shared" si="320"/>
        <v>22.534578265726328</v>
      </c>
      <c r="V56" s="176">
        <f t="shared" si="320"/>
        <v>21.46040840361777</v>
      </c>
      <c r="W56" s="176">
        <f t="shared" si="320"/>
        <v>20.436431459011636</v>
      </c>
      <c r="X56" s="176">
        <f t="shared" si="320"/>
        <v>19.460540705190216</v>
      </c>
      <c r="Y56" s="176">
        <f t="shared" si="321"/>
        <v>18.532812465081978</v>
      </c>
      <c r="Z56" s="176">
        <f t="shared" si="321"/>
        <v>17.649311140378249</v>
      </c>
      <c r="AA56" s="176">
        <f t="shared" si="321"/>
        <v>16.809303831857413</v>
      </c>
      <c r="AB56" s="176">
        <f t="shared" si="321"/>
        <v>16.00927611646382</v>
      </c>
      <c r="AC56" s="176">
        <f t="shared" si="321"/>
        <v>15.247325191864197</v>
      </c>
      <c r="AD56" s="176">
        <f t="shared" si="321"/>
        <v>14.521638818345751</v>
      </c>
      <c r="AE56" s="176">
        <f t="shared" si="321"/>
        <v>13.830491008548073</v>
      </c>
      <c r="AF56" s="176">
        <f t="shared" si="321"/>
        <v>13.172237922339344</v>
      </c>
      <c r="AG56" s="176">
        <f t="shared" si="321"/>
        <v>12.545313957073287</v>
      </c>
      <c r="AH56" s="176">
        <f t="shared" si="321"/>
        <v>11.948228023927673</v>
      </c>
      <c r="AI56" s="176">
        <f t="shared" si="322"/>
        <v>0</v>
      </c>
      <c r="AJ56" s="176">
        <f t="shared" si="322"/>
        <v>0</v>
      </c>
      <c r="AK56" s="176">
        <f t="shared" si="322"/>
        <v>0</v>
      </c>
      <c r="AL56" s="176">
        <f t="shared" si="322"/>
        <v>0</v>
      </c>
      <c r="AM56" s="176">
        <f t="shared" si="322"/>
        <v>0</v>
      </c>
      <c r="AN56" s="176">
        <f t="shared" si="322"/>
        <v>0</v>
      </c>
      <c r="AO56" s="176">
        <f t="shared" si="322"/>
        <v>0</v>
      </c>
      <c r="AP56" s="176">
        <f t="shared" si="322"/>
        <v>0</v>
      </c>
      <c r="AQ56" s="176">
        <f t="shared" si="322"/>
        <v>0</v>
      </c>
      <c r="AR56" s="176">
        <f t="shared" si="322"/>
        <v>0</v>
      </c>
      <c r="AS56" s="176">
        <f t="shared" si="322"/>
        <v>0</v>
      </c>
      <c r="AT56" s="176">
        <f t="shared" si="322"/>
        <v>0</v>
      </c>
      <c r="AU56" s="176">
        <f t="shared" si="322"/>
        <v>0</v>
      </c>
      <c r="AV56" s="176">
        <f t="shared" si="322"/>
        <v>0</v>
      </c>
      <c r="AW56" s="176">
        <f t="shared" si="322"/>
        <v>0</v>
      </c>
      <c r="AX56" s="187"/>
      <c r="AY56" s="176">
        <f t="shared" si="323"/>
        <v>43.126208154753343</v>
      </c>
      <c r="AZ56" s="176">
        <f t="shared" si="323"/>
        <v>41.078476521347142</v>
      </c>
      <c r="BA56" s="176">
        <f t="shared" si="323"/>
        <v>39.160019236781963</v>
      </c>
      <c r="BB56" s="176">
        <f t="shared" si="323"/>
        <v>37.325915920747839</v>
      </c>
      <c r="BC56" s="176">
        <f t="shared" si="323"/>
        <v>35.555026484007108</v>
      </c>
      <c r="BD56" s="176">
        <f t="shared" si="323"/>
        <v>33.861675224083129</v>
      </c>
      <c r="BE56" s="176">
        <f t="shared" si="323"/>
        <v>32.259461145782389</v>
      </c>
      <c r="BF56" s="176">
        <f t="shared" si="323"/>
        <v>30.72172919792672</v>
      </c>
      <c r="BG56" s="176">
        <f t="shared" si="323"/>
        <v>29.255851111850458</v>
      </c>
      <c r="BH56" s="176">
        <f t="shared" si="323"/>
        <v>27.858810994915494</v>
      </c>
      <c r="BI56" s="176">
        <f t="shared" si="324"/>
        <v>26.530718107500103</v>
      </c>
      <c r="BJ56" s="176">
        <f t="shared" si="324"/>
        <v>25.265938428890536</v>
      </c>
      <c r="BK56" s="176">
        <f t="shared" si="324"/>
        <v>24.063422774421166</v>
      </c>
      <c r="BL56" s="176">
        <f t="shared" si="324"/>
        <v>22.918140058412156</v>
      </c>
      <c r="BM56" s="176">
        <f t="shared" si="324"/>
        <v>21.827366316952826</v>
      </c>
      <c r="BN56" s="176">
        <f t="shared" si="324"/>
        <v>20.788507231395958</v>
      </c>
      <c r="BO56" s="176">
        <f t="shared" si="324"/>
        <v>19.799091957977165</v>
      </c>
      <c r="BP56" s="176">
        <f t="shared" si="324"/>
        <v>18.856767251109282</v>
      </c>
      <c r="BQ56" s="176">
        <f t="shared" si="324"/>
        <v>17.959291866374883</v>
      </c>
      <c r="BR56" s="176">
        <f t="shared" si="324"/>
        <v>17.104531229904492</v>
      </c>
      <c r="BS56" s="176">
        <f t="shared" si="325"/>
        <v>0</v>
      </c>
      <c r="BT56" s="176">
        <f t="shared" si="325"/>
        <v>0</v>
      </c>
      <c r="BU56" s="176">
        <f t="shared" si="325"/>
        <v>0</v>
      </c>
      <c r="BV56" s="176">
        <f t="shared" si="325"/>
        <v>0</v>
      </c>
      <c r="BW56" s="176">
        <f t="shared" si="325"/>
        <v>0</v>
      </c>
      <c r="BX56" s="176">
        <f t="shared" si="325"/>
        <v>0</v>
      </c>
      <c r="BY56" s="176">
        <f t="shared" si="325"/>
        <v>0</v>
      </c>
      <c r="BZ56" s="176">
        <f t="shared" si="325"/>
        <v>0</v>
      </c>
      <c r="CA56" s="176">
        <f t="shared" si="325"/>
        <v>0</v>
      </c>
      <c r="CB56" s="176">
        <f t="shared" si="325"/>
        <v>0</v>
      </c>
      <c r="CC56" s="176">
        <f t="shared" si="325"/>
        <v>0</v>
      </c>
      <c r="CD56" s="176">
        <f t="shared" si="325"/>
        <v>0</v>
      </c>
      <c r="CE56" s="176">
        <f t="shared" si="325"/>
        <v>0</v>
      </c>
      <c r="CF56" s="176">
        <f t="shared" si="325"/>
        <v>0</v>
      </c>
      <c r="CG56" s="176">
        <f t="shared" si="325"/>
        <v>0</v>
      </c>
      <c r="CI56" s="176">
        <v>1</v>
      </c>
      <c r="CJ56" s="176">
        <f t="shared" si="326"/>
        <v>28.695028104278276</v>
      </c>
      <c r="CK56" s="176">
        <f t="shared" si="326"/>
        <v>27.354905724889456</v>
      </c>
      <c r="CL56" s="176">
        <f t="shared" si="326"/>
        <v>26.073708108604947</v>
      </c>
      <c r="CM56" s="176">
        <f t="shared" si="326"/>
        <v>24.836668021920197</v>
      </c>
      <c r="CN56" s="176">
        <f t="shared" si="326"/>
        <v>23.65379158372798</v>
      </c>
      <c r="CO56" s="176">
        <f t="shared" si="326"/>
        <v>22.534578265726328</v>
      </c>
      <c r="CP56" s="176">
        <f t="shared" si="326"/>
        <v>21.46040840361777</v>
      </c>
      <c r="CQ56" s="176">
        <f t="shared" si="326"/>
        <v>20.436431459011636</v>
      </c>
      <c r="CR56" s="176">
        <f t="shared" si="326"/>
        <v>19.460540705190216</v>
      </c>
      <c r="CS56" s="176">
        <f t="shared" si="326"/>
        <v>18.532812465081978</v>
      </c>
      <c r="CT56" s="176">
        <f t="shared" si="327"/>
        <v>17.649311140378249</v>
      </c>
      <c r="CU56" s="176">
        <f t="shared" si="327"/>
        <v>16.809303831857413</v>
      </c>
      <c r="CV56" s="176">
        <f t="shared" si="327"/>
        <v>16.00927611646382</v>
      </c>
      <c r="CW56" s="176">
        <f t="shared" si="327"/>
        <v>15.247325191864197</v>
      </c>
      <c r="CX56" s="176">
        <f t="shared" si="327"/>
        <v>14.521638818345751</v>
      </c>
      <c r="CY56" s="176">
        <f t="shared" si="327"/>
        <v>13.830491008548073</v>
      </c>
      <c r="CZ56" s="176">
        <f t="shared" si="327"/>
        <v>13.172237922339344</v>
      </c>
      <c r="DA56" s="176">
        <f t="shared" si="327"/>
        <v>12.545313957073287</v>
      </c>
      <c r="DB56" s="176">
        <f t="shared" si="327"/>
        <v>11.948228023927673</v>
      </c>
      <c r="DC56" s="176">
        <f t="shared" si="327"/>
        <v>11.379560001468096</v>
      </c>
      <c r="DD56" s="176">
        <f t="shared" si="328"/>
        <v>0</v>
      </c>
      <c r="DE56" s="176">
        <f t="shared" si="328"/>
        <v>0</v>
      </c>
      <c r="DF56" s="176">
        <f t="shared" si="328"/>
        <v>0</v>
      </c>
      <c r="DG56" s="176">
        <f t="shared" si="328"/>
        <v>0</v>
      </c>
      <c r="DH56" s="176">
        <f t="shared" si="328"/>
        <v>0</v>
      </c>
      <c r="DI56" s="176">
        <f t="shared" si="328"/>
        <v>0</v>
      </c>
      <c r="DJ56" s="176">
        <f t="shared" si="328"/>
        <v>0</v>
      </c>
      <c r="DK56" s="176">
        <f t="shared" si="328"/>
        <v>0</v>
      </c>
      <c r="DL56" s="176">
        <f t="shared" si="328"/>
        <v>0</v>
      </c>
      <c r="DM56" s="176">
        <f t="shared" si="328"/>
        <v>0</v>
      </c>
      <c r="DN56" s="176">
        <f t="shared" si="328"/>
        <v>0</v>
      </c>
      <c r="DO56" s="176">
        <f t="shared" si="328"/>
        <v>0</v>
      </c>
      <c r="DP56" s="176">
        <f t="shared" si="328"/>
        <v>0</v>
      </c>
      <c r="DQ56" s="176">
        <f t="shared" si="328"/>
        <v>0</v>
      </c>
      <c r="DR56" s="176">
        <f t="shared" si="328"/>
        <v>0</v>
      </c>
      <c r="DS56" s="187"/>
      <c r="DT56" s="176">
        <v>1</v>
      </c>
      <c r="DU56" s="176">
        <f t="shared" si="329"/>
        <v>41.078476521347142</v>
      </c>
      <c r="DV56" s="176">
        <f t="shared" si="329"/>
        <v>39.160019236781963</v>
      </c>
      <c r="DW56" s="176">
        <f t="shared" si="329"/>
        <v>37.325915920747839</v>
      </c>
      <c r="DX56" s="176">
        <f t="shared" si="329"/>
        <v>35.555026484007108</v>
      </c>
      <c r="DY56" s="176">
        <f t="shared" si="329"/>
        <v>33.861675224083129</v>
      </c>
      <c r="DZ56" s="176">
        <f t="shared" si="329"/>
        <v>32.259461145782389</v>
      </c>
      <c r="EA56" s="176">
        <f t="shared" si="329"/>
        <v>30.72172919792672</v>
      </c>
      <c r="EB56" s="176">
        <f t="shared" si="329"/>
        <v>29.255851111850458</v>
      </c>
      <c r="EC56" s="176">
        <f t="shared" si="329"/>
        <v>27.858810994915494</v>
      </c>
      <c r="ED56" s="176">
        <f t="shared" si="329"/>
        <v>26.530718107500103</v>
      </c>
      <c r="EE56" s="176">
        <f t="shared" si="330"/>
        <v>25.265938428890536</v>
      </c>
      <c r="EF56" s="176">
        <f t="shared" si="330"/>
        <v>24.063422774421166</v>
      </c>
      <c r="EG56" s="176">
        <f t="shared" si="330"/>
        <v>22.918140058412156</v>
      </c>
      <c r="EH56" s="176">
        <f t="shared" si="330"/>
        <v>21.827366316952826</v>
      </c>
      <c r="EI56" s="176">
        <f t="shared" si="330"/>
        <v>20.788507231395958</v>
      </c>
      <c r="EJ56" s="176">
        <f t="shared" si="330"/>
        <v>19.799091957977165</v>
      </c>
      <c r="EK56" s="176">
        <f t="shared" si="330"/>
        <v>18.856767251109282</v>
      </c>
      <c r="EL56" s="176">
        <f t="shared" si="330"/>
        <v>17.959291866374883</v>
      </c>
      <c r="EM56" s="176">
        <f t="shared" si="330"/>
        <v>17.104531229904492</v>
      </c>
      <c r="EN56" s="176">
        <f t="shared" si="330"/>
        <v>16.290452361462339</v>
      </c>
      <c r="EO56" s="176">
        <f t="shared" si="331"/>
        <v>0</v>
      </c>
      <c r="EP56" s="176">
        <f t="shared" si="331"/>
        <v>0</v>
      </c>
      <c r="EQ56" s="176">
        <f t="shared" si="331"/>
        <v>0</v>
      </c>
      <c r="ER56" s="176">
        <f t="shared" si="331"/>
        <v>0</v>
      </c>
      <c r="ES56" s="176">
        <f t="shared" si="331"/>
        <v>0</v>
      </c>
      <c r="ET56" s="176">
        <f t="shared" si="331"/>
        <v>0</v>
      </c>
      <c r="EU56" s="176">
        <f t="shared" si="331"/>
        <v>0</v>
      </c>
      <c r="EV56" s="176">
        <f t="shared" si="331"/>
        <v>0</v>
      </c>
      <c r="EW56" s="176">
        <f t="shared" si="331"/>
        <v>0</v>
      </c>
      <c r="EX56" s="176">
        <f t="shared" si="331"/>
        <v>0</v>
      </c>
      <c r="EY56" s="176">
        <f t="shared" si="331"/>
        <v>0</v>
      </c>
      <c r="EZ56" s="176">
        <f t="shared" si="331"/>
        <v>0</v>
      </c>
      <c r="FA56" s="176">
        <f t="shared" si="331"/>
        <v>0</v>
      </c>
      <c r="FB56" s="176">
        <f t="shared" si="331"/>
        <v>0</v>
      </c>
      <c r="FC56" s="176">
        <f t="shared" si="331"/>
        <v>0</v>
      </c>
      <c r="FE56" s="176">
        <v>1</v>
      </c>
      <c r="FF56" s="176">
        <v>1</v>
      </c>
      <c r="FG56" s="176">
        <f t="shared" si="332"/>
        <v>27.354905724889456</v>
      </c>
      <c r="FH56" s="176">
        <f t="shared" si="332"/>
        <v>26.073708108604947</v>
      </c>
      <c r="FI56" s="176">
        <f t="shared" si="332"/>
        <v>24.836668021920197</v>
      </c>
      <c r="FJ56" s="176">
        <f t="shared" si="332"/>
        <v>23.65379158372798</v>
      </c>
      <c r="FK56" s="176">
        <f t="shared" si="332"/>
        <v>22.534578265726328</v>
      </c>
      <c r="FL56" s="176">
        <f t="shared" si="332"/>
        <v>21.46040840361777</v>
      </c>
      <c r="FM56" s="176">
        <f t="shared" si="332"/>
        <v>20.436431459011636</v>
      </c>
      <c r="FN56" s="176">
        <f t="shared" si="332"/>
        <v>19.460540705190216</v>
      </c>
      <c r="FO56" s="176">
        <f t="shared" si="332"/>
        <v>18.532812465081978</v>
      </c>
      <c r="FP56" s="176">
        <f t="shared" si="332"/>
        <v>17.649311140378249</v>
      </c>
      <c r="FQ56" s="176">
        <f t="shared" si="333"/>
        <v>16.809303831857413</v>
      </c>
      <c r="FR56" s="176">
        <f t="shared" si="333"/>
        <v>16.00927611646382</v>
      </c>
      <c r="FS56" s="176">
        <f t="shared" si="333"/>
        <v>15.247325191864197</v>
      </c>
      <c r="FT56" s="176">
        <f t="shared" si="333"/>
        <v>14.521638818345751</v>
      </c>
      <c r="FU56" s="176">
        <f t="shared" si="333"/>
        <v>13.830491008548073</v>
      </c>
      <c r="FV56" s="176">
        <f t="shared" si="333"/>
        <v>13.172237922339344</v>
      </c>
      <c r="FW56" s="176">
        <f t="shared" si="333"/>
        <v>12.545313957073287</v>
      </c>
      <c r="FX56" s="176">
        <f t="shared" si="333"/>
        <v>11.948228023927673</v>
      </c>
      <c r="FY56" s="176">
        <f t="shared" si="333"/>
        <v>11.379560001468096</v>
      </c>
      <c r="FZ56" s="176">
        <f t="shared" si="333"/>
        <v>10.837957358001995</v>
      </c>
      <c r="GA56" s="176">
        <f t="shared" si="334"/>
        <v>0</v>
      </c>
      <c r="GB56" s="176">
        <f t="shared" si="334"/>
        <v>0</v>
      </c>
      <c r="GC56" s="176">
        <f t="shared" si="334"/>
        <v>0</v>
      </c>
      <c r="GD56" s="176">
        <f t="shared" si="334"/>
        <v>0</v>
      </c>
      <c r="GE56" s="176">
        <f t="shared" si="334"/>
        <v>0</v>
      </c>
      <c r="GF56" s="176">
        <f t="shared" si="334"/>
        <v>0</v>
      </c>
      <c r="GG56" s="176">
        <f t="shared" si="334"/>
        <v>0</v>
      </c>
      <c r="GH56" s="176">
        <f t="shared" si="334"/>
        <v>0</v>
      </c>
      <c r="GI56" s="176">
        <f t="shared" si="334"/>
        <v>0</v>
      </c>
      <c r="GJ56" s="176">
        <f t="shared" si="334"/>
        <v>0</v>
      </c>
      <c r="GK56" s="176">
        <f t="shared" si="334"/>
        <v>0</v>
      </c>
      <c r="GL56" s="176">
        <f t="shared" si="334"/>
        <v>0</v>
      </c>
      <c r="GM56" s="176">
        <f t="shared" si="334"/>
        <v>0</v>
      </c>
      <c r="GN56" s="176">
        <f t="shared" si="334"/>
        <v>0</v>
      </c>
      <c r="GO56" s="176">
        <f t="shared" si="334"/>
        <v>0</v>
      </c>
      <c r="GP56" s="187"/>
      <c r="GQ56" s="176">
        <v>1</v>
      </c>
      <c r="GR56" s="176">
        <v>1</v>
      </c>
      <c r="GS56" s="176">
        <f t="shared" si="335"/>
        <v>39.160019236781963</v>
      </c>
      <c r="GT56" s="176">
        <f t="shared" si="335"/>
        <v>37.325915920747839</v>
      </c>
      <c r="GU56" s="176">
        <f t="shared" si="335"/>
        <v>35.555026484007108</v>
      </c>
      <c r="GV56" s="176">
        <f t="shared" si="335"/>
        <v>33.861675224083129</v>
      </c>
      <c r="GW56" s="176">
        <f t="shared" si="335"/>
        <v>32.259461145782389</v>
      </c>
      <c r="GX56" s="176">
        <f t="shared" si="335"/>
        <v>30.72172919792672</v>
      </c>
      <c r="GY56" s="176">
        <f t="shared" si="335"/>
        <v>29.255851111850458</v>
      </c>
      <c r="GZ56" s="176">
        <f t="shared" si="335"/>
        <v>27.858810994915494</v>
      </c>
      <c r="HA56" s="176">
        <f t="shared" si="335"/>
        <v>26.530718107500103</v>
      </c>
      <c r="HB56" s="176">
        <f t="shared" si="335"/>
        <v>25.265938428890536</v>
      </c>
      <c r="HC56" s="176">
        <f t="shared" si="336"/>
        <v>24.063422774421166</v>
      </c>
      <c r="HD56" s="176">
        <f t="shared" si="336"/>
        <v>22.918140058412156</v>
      </c>
      <c r="HE56" s="176">
        <f t="shared" si="336"/>
        <v>21.827366316952826</v>
      </c>
      <c r="HF56" s="176">
        <f t="shared" si="336"/>
        <v>20.788507231395958</v>
      </c>
      <c r="HG56" s="176">
        <f t="shared" si="336"/>
        <v>19.799091957977165</v>
      </c>
      <c r="HH56" s="176">
        <f t="shared" si="336"/>
        <v>18.856767251109282</v>
      </c>
      <c r="HI56" s="176">
        <f t="shared" si="336"/>
        <v>17.959291866374883</v>
      </c>
      <c r="HJ56" s="176">
        <f t="shared" si="336"/>
        <v>17.104531229904492</v>
      </c>
      <c r="HK56" s="176">
        <f t="shared" si="336"/>
        <v>16.290452361462339</v>
      </c>
      <c r="HL56" s="176">
        <f t="shared" si="336"/>
        <v>15.515119039164432</v>
      </c>
      <c r="HM56" s="176">
        <f t="shared" si="337"/>
        <v>0</v>
      </c>
      <c r="HN56" s="176">
        <f t="shared" si="337"/>
        <v>0</v>
      </c>
      <c r="HO56" s="176">
        <f t="shared" si="337"/>
        <v>0</v>
      </c>
      <c r="HP56" s="176">
        <f t="shared" si="337"/>
        <v>0</v>
      </c>
      <c r="HQ56" s="176">
        <f t="shared" si="337"/>
        <v>0</v>
      </c>
      <c r="HR56" s="176">
        <f t="shared" si="337"/>
        <v>0</v>
      </c>
      <c r="HS56" s="176">
        <f t="shared" si="337"/>
        <v>0</v>
      </c>
      <c r="HT56" s="176">
        <f t="shared" si="337"/>
        <v>0</v>
      </c>
      <c r="HU56" s="176">
        <f t="shared" si="337"/>
        <v>0</v>
      </c>
      <c r="HV56" s="176">
        <f t="shared" si="337"/>
        <v>0</v>
      </c>
      <c r="HW56" s="176">
        <f t="shared" si="337"/>
        <v>0</v>
      </c>
      <c r="HX56" s="176">
        <f t="shared" si="337"/>
        <v>0</v>
      </c>
      <c r="HY56" s="176">
        <f t="shared" si="337"/>
        <v>0</v>
      </c>
      <c r="HZ56" s="176">
        <f t="shared" si="337"/>
        <v>0</v>
      </c>
      <c r="IA56" s="176">
        <f t="shared" si="337"/>
        <v>0</v>
      </c>
      <c r="IB56" s="176"/>
      <c r="IC56" s="176"/>
    </row>
    <row r="57" spans="1:237" s="144" customFormat="1">
      <c r="A57" s="188" t="s">
        <v>174</v>
      </c>
      <c r="B57" s="226">
        <f t="shared" si="269"/>
        <v>1703.4792084055869</v>
      </c>
      <c r="C57" s="329">
        <f t="shared" si="270"/>
        <v>2438.6221338692062</v>
      </c>
      <c r="D57" s="226">
        <f>SUM(B57:C57)</f>
        <v>4142.1013422747928</v>
      </c>
      <c r="E57" s="227">
        <f t="shared" si="271"/>
        <v>0</v>
      </c>
      <c r="F57" s="228">
        <f t="shared" si="272"/>
        <v>0</v>
      </c>
      <c r="G57" s="227">
        <f t="shared" si="273"/>
        <v>0</v>
      </c>
      <c r="H57" s="228">
        <f t="shared" si="274"/>
        <v>0</v>
      </c>
      <c r="I57" s="227">
        <f t="shared" ref="I57:J58" si="353">B57+E57+G57</f>
        <v>1703.4792084055869</v>
      </c>
      <c r="J57" s="176">
        <f t="shared" si="353"/>
        <v>2438.6221338692062</v>
      </c>
      <c r="K57" s="228">
        <f>SUM(I57:J57)</f>
        <v>4142.1013422747928</v>
      </c>
      <c r="L57" s="227">
        <f t="shared" si="275"/>
        <v>1703.4792084055869</v>
      </c>
      <c r="M57" s="176">
        <f t="shared" si="276"/>
        <v>2438.6221338692062</v>
      </c>
      <c r="N57" s="228">
        <f>SUM(L57:M57)</f>
        <v>4142.1013422747928</v>
      </c>
      <c r="O57" s="176">
        <f t="shared" si="320"/>
        <v>25.990587768857601</v>
      </c>
      <c r="P57" s="176">
        <f t="shared" si="320"/>
        <v>24.756494835063609</v>
      </c>
      <c r="Q57" s="176">
        <f t="shared" si="320"/>
        <v>23.600310821473258</v>
      </c>
      <c r="R57" s="176">
        <f t="shared" si="320"/>
        <v>22.494963858404269</v>
      </c>
      <c r="S57" s="176">
        <f t="shared" si="320"/>
        <v>21.427713587538992</v>
      </c>
      <c r="T57" s="176">
        <f t="shared" si="320"/>
        <v>20.407192738902573</v>
      </c>
      <c r="U57" s="176">
        <f t="shared" si="320"/>
        <v>19.441596935136438</v>
      </c>
      <c r="V57" s="176">
        <f t="shared" si="320"/>
        <v>18.514862152140822</v>
      </c>
      <c r="W57" s="176">
        <f t="shared" si="320"/>
        <v>17.631431062676704</v>
      </c>
      <c r="X57" s="176">
        <f t="shared" si="320"/>
        <v>16.789486098595482</v>
      </c>
      <c r="Y57" s="176">
        <f t="shared" si="321"/>
        <v>15.989093107129554</v>
      </c>
      <c r="Z57" s="176">
        <f t="shared" si="321"/>
        <v>15.226856670130253</v>
      </c>
      <c r="AA57" s="176">
        <f t="shared" si="321"/>
        <v>14.50214448238679</v>
      </c>
      <c r="AB57" s="176">
        <f t="shared" si="321"/>
        <v>13.811924492635454</v>
      </c>
      <c r="AC57" s="176">
        <f t="shared" si="321"/>
        <v>13.154555067490682</v>
      </c>
      <c r="AD57" s="176">
        <f t="shared" si="321"/>
        <v>12.528472706023786</v>
      </c>
      <c r="AE57" s="176">
        <f t="shared" si="321"/>
        <v>11.932188321100298</v>
      </c>
      <c r="AF57" s="176">
        <f t="shared" si="321"/>
        <v>11.364283697704533</v>
      </c>
      <c r="AG57" s="176">
        <f t="shared" si="321"/>
        <v>10.823408119827933</v>
      </c>
      <c r="AH57" s="176">
        <f t="shared" si="321"/>
        <v>10.308275157898386</v>
      </c>
      <c r="AI57" s="176">
        <f t="shared" si="322"/>
        <v>0</v>
      </c>
      <c r="AJ57" s="176">
        <f t="shared" si="322"/>
        <v>0</v>
      </c>
      <c r="AK57" s="176">
        <f t="shared" si="322"/>
        <v>0</v>
      </c>
      <c r="AL57" s="176">
        <f t="shared" si="322"/>
        <v>0</v>
      </c>
      <c r="AM57" s="176">
        <f t="shared" si="322"/>
        <v>0</v>
      </c>
      <c r="AN57" s="176">
        <f t="shared" si="322"/>
        <v>0</v>
      </c>
      <c r="AO57" s="176">
        <f t="shared" si="322"/>
        <v>0</v>
      </c>
      <c r="AP57" s="176">
        <f t="shared" si="322"/>
        <v>0</v>
      </c>
      <c r="AQ57" s="176">
        <f t="shared" si="322"/>
        <v>0</v>
      </c>
      <c r="AR57" s="176">
        <f t="shared" si="322"/>
        <v>0</v>
      </c>
      <c r="AS57" s="176">
        <f t="shared" si="322"/>
        <v>0</v>
      </c>
      <c r="AT57" s="176">
        <f t="shared" si="322"/>
        <v>0</v>
      </c>
      <c r="AU57" s="176">
        <f t="shared" si="322"/>
        <v>0</v>
      </c>
      <c r="AV57" s="176">
        <f t="shared" si="322"/>
        <v>0</v>
      </c>
      <c r="AW57" s="176">
        <f t="shared" si="322"/>
        <v>0</v>
      </c>
      <c r="AX57" s="187"/>
      <c r="AY57" s="176">
        <f t="shared" si="323"/>
        <v>37.206924682532296</v>
      </c>
      <c r="AZ57" s="176">
        <f t="shared" si="323"/>
        <v>35.440254253711274</v>
      </c>
      <c r="BA57" s="176">
        <f t="shared" si="323"/>
        <v>33.785114635655034</v>
      </c>
      <c r="BB57" s="176">
        <f t="shared" si="323"/>
        <v>32.202750990449125</v>
      </c>
      <c r="BC57" s="176">
        <f t="shared" si="323"/>
        <v>30.674924809731625</v>
      </c>
      <c r="BD57" s="176">
        <f t="shared" si="323"/>
        <v>29.213994310973682</v>
      </c>
      <c r="BE57" s="176">
        <f t="shared" si="323"/>
        <v>27.831691968910295</v>
      </c>
      <c r="BF57" s="176">
        <f t="shared" si="323"/>
        <v>26.505021268799524</v>
      </c>
      <c r="BG57" s="176">
        <f t="shared" si="323"/>
        <v>25.240342135714123</v>
      </c>
      <c r="BH57" s="176">
        <f t="shared" si="323"/>
        <v>24.035052623064352</v>
      </c>
      <c r="BI57" s="176">
        <f t="shared" si="324"/>
        <v>22.889246994705971</v>
      </c>
      <c r="BJ57" s="176">
        <f t="shared" si="324"/>
        <v>21.798064526885959</v>
      </c>
      <c r="BK57" s="176">
        <f t="shared" si="324"/>
        <v>20.760600040677087</v>
      </c>
      <c r="BL57" s="176">
        <f t="shared" si="324"/>
        <v>19.772512991571272</v>
      </c>
      <c r="BM57" s="176">
        <f t="shared" si="324"/>
        <v>18.83145329305734</v>
      </c>
      <c r="BN57" s="176">
        <f t="shared" si="324"/>
        <v>17.935182709439655</v>
      </c>
      <c r="BO57" s="176">
        <f t="shared" si="324"/>
        <v>17.081569532372459</v>
      </c>
      <c r="BP57" s="176">
        <f t="shared" si="324"/>
        <v>16.268583510760951</v>
      </c>
      <c r="BQ57" s="176">
        <f t="shared" si="324"/>
        <v>15.494291021970488</v>
      </c>
      <c r="BR57" s="176">
        <f t="shared" si="324"/>
        <v>14.756850472858776</v>
      </c>
      <c r="BS57" s="176">
        <f t="shared" si="325"/>
        <v>0</v>
      </c>
      <c r="BT57" s="176">
        <f t="shared" si="325"/>
        <v>0</v>
      </c>
      <c r="BU57" s="176">
        <f t="shared" si="325"/>
        <v>0</v>
      </c>
      <c r="BV57" s="176">
        <f t="shared" si="325"/>
        <v>0</v>
      </c>
      <c r="BW57" s="176">
        <f t="shared" si="325"/>
        <v>0</v>
      </c>
      <c r="BX57" s="176">
        <f t="shared" si="325"/>
        <v>0</v>
      </c>
      <c r="BY57" s="176">
        <f t="shared" si="325"/>
        <v>0</v>
      </c>
      <c r="BZ57" s="176">
        <f t="shared" si="325"/>
        <v>0</v>
      </c>
      <c r="CA57" s="176">
        <f t="shared" si="325"/>
        <v>0</v>
      </c>
      <c r="CB57" s="176">
        <f t="shared" si="325"/>
        <v>0</v>
      </c>
      <c r="CC57" s="176">
        <f t="shared" si="325"/>
        <v>0</v>
      </c>
      <c r="CD57" s="176">
        <f t="shared" si="325"/>
        <v>0</v>
      </c>
      <c r="CE57" s="176">
        <f t="shared" si="325"/>
        <v>0</v>
      </c>
      <c r="CF57" s="176">
        <f t="shared" si="325"/>
        <v>0</v>
      </c>
      <c r="CG57" s="176">
        <f t="shared" si="325"/>
        <v>0</v>
      </c>
      <c r="CI57" s="176">
        <v>0</v>
      </c>
      <c r="CJ57" s="176">
        <f t="shared" si="326"/>
        <v>24.756494835063609</v>
      </c>
      <c r="CK57" s="176">
        <f t="shared" si="326"/>
        <v>23.600310821473258</v>
      </c>
      <c r="CL57" s="176">
        <f t="shared" si="326"/>
        <v>22.494963858404269</v>
      </c>
      <c r="CM57" s="176">
        <f t="shared" si="326"/>
        <v>21.427713587538992</v>
      </c>
      <c r="CN57" s="176">
        <f t="shared" si="326"/>
        <v>20.407192738902573</v>
      </c>
      <c r="CO57" s="176">
        <f t="shared" si="326"/>
        <v>19.441596935136438</v>
      </c>
      <c r="CP57" s="176">
        <f t="shared" si="326"/>
        <v>18.514862152140822</v>
      </c>
      <c r="CQ57" s="176">
        <f t="shared" si="326"/>
        <v>17.631431062676704</v>
      </c>
      <c r="CR57" s="176">
        <f t="shared" si="326"/>
        <v>16.789486098595482</v>
      </c>
      <c r="CS57" s="176">
        <f t="shared" si="326"/>
        <v>15.989093107129554</v>
      </c>
      <c r="CT57" s="176">
        <f t="shared" si="327"/>
        <v>15.226856670130253</v>
      </c>
      <c r="CU57" s="176">
        <f t="shared" si="327"/>
        <v>14.50214448238679</v>
      </c>
      <c r="CV57" s="176">
        <f t="shared" si="327"/>
        <v>13.811924492635454</v>
      </c>
      <c r="CW57" s="176">
        <f t="shared" si="327"/>
        <v>13.154555067490682</v>
      </c>
      <c r="CX57" s="176">
        <f t="shared" si="327"/>
        <v>12.528472706023786</v>
      </c>
      <c r="CY57" s="176">
        <f t="shared" si="327"/>
        <v>11.932188321100298</v>
      </c>
      <c r="CZ57" s="176">
        <f t="shared" si="327"/>
        <v>11.364283697704533</v>
      </c>
      <c r="DA57" s="176">
        <f t="shared" si="327"/>
        <v>10.823408119827933</v>
      </c>
      <c r="DB57" s="176">
        <f t="shared" si="327"/>
        <v>10.308275157898386</v>
      </c>
      <c r="DC57" s="176">
        <f t="shared" si="327"/>
        <v>9.8176596091097323</v>
      </c>
      <c r="DD57" s="176">
        <f t="shared" si="328"/>
        <v>0</v>
      </c>
      <c r="DE57" s="176">
        <f t="shared" si="328"/>
        <v>0</v>
      </c>
      <c r="DF57" s="176">
        <f t="shared" si="328"/>
        <v>0</v>
      </c>
      <c r="DG57" s="176">
        <f t="shared" si="328"/>
        <v>0</v>
      </c>
      <c r="DH57" s="176">
        <f t="shared" si="328"/>
        <v>0</v>
      </c>
      <c r="DI57" s="176">
        <f t="shared" si="328"/>
        <v>0</v>
      </c>
      <c r="DJ57" s="176">
        <f t="shared" si="328"/>
        <v>0</v>
      </c>
      <c r="DK57" s="176">
        <f t="shared" si="328"/>
        <v>0</v>
      </c>
      <c r="DL57" s="176">
        <f t="shared" si="328"/>
        <v>0</v>
      </c>
      <c r="DM57" s="176">
        <f t="shared" si="328"/>
        <v>0</v>
      </c>
      <c r="DN57" s="176">
        <f t="shared" si="328"/>
        <v>0</v>
      </c>
      <c r="DO57" s="176">
        <f t="shared" si="328"/>
        <v>0</v>
      </c>
      <c r="DP57" s="176">
        <f t="shared" si="328"/>
        <v>0</v>
      </c>
      <c r="DQ57" s="176">
        <f t="shared" si="328"/>
        <v>0</v>
      </c>
      <c r="DR57" s="176">
        <f t="shared" si="328"/>
        <v>0</v>
      </c>
      <c r="DS57" s="187"/>
      <c r="DT57" s="176">
        <v>0</v>
      </c>
      <c r="DU57" s="176">
        <f t="shared" si="329"/>
        <v>35.440254253711274</v>
      </c>
      <c r="DV57" s="176">
        <f t="shared" si="329"/>
        <v>33.785114635655034</v>
      </c>
      <c r="DW57" s="176">
        <f t="shared" si="329"/>
        <v>32.202750990449125</v>
      </c>
      <c r="DX57" s="176">
        <f t="shared" si="329"/>
        <v>30.674924809731625</v>
      </c>
      <c r="DY57" s="176">
        <f t="shared" si="329"/>
        <v>29.213994310973682</v>
      </c>
      <c r="DZ57" s="176">
        <f t="shared" si="329"/>
        <v>27.831691968910295</v>
      </c>
      <c r="EA57" s="176">
        <f t="shared" si="329"/>
        <v>26.505021268799524</v>
      </c>
      <c r="EB57" s="176">
        <f t="shared" si="329"/>
        <v>25.240342135714123</v>
      </c>
      <c r="EC57" s="176">
        <f t="shared" si="329"/>
        <v>24.035052623064352</v>
      </c>
      <c r="ED57" s="176">
        <f t="shared" si="329"/>
        <v>22.889246994705971</v>
      </c>
      <c r="EE57" s="176">
        <f t="shared" si="330"/>
        <v>21.798064526885959</v>
      </c>
      <c r="EF57" s="176">
        <f t="shared" si="330"/>
        <v>20.760600040677087</v>
      </c>
      <c r="EG57" s="176">
        <f t="shared" si="330"/>
        <v>19.772512991571272</v>
      </c>
      <c r="EH57" s="176">
        <f t="shared" si="330"/>
        <v>18.83145329305734</v>
      </c>
      <c r="EI57" s="176">
        <f t="shared" si="330"/>
        <v>17.935182709439655</v>
      </c>
      <c r="EJ57" s="176">
        <f t="shared" si="330"/>
        <v>17.081569532372459</v>
      </c>
      <c r="EK57" s="176">
        <f t="shared" si="330"/>
        <v>16.268583510760951</v>
      </c>
      <c r="EL57" s="176">
        <f t="shared" si="330"/>
        <v>15.494291021970488</v>
      </c>
      <c r="EM57" s="176">
        <f t="shared" si="330"/>
        <v>14.756850472858776</v>
      </c>
      <c r="EN57" s="176">
        <f t="shared" si="330"/>
        <v>14.054507919693</v>
      </c>
      <c r="EO57" s="176">
        <f t="shared" si="331"/>
        <v>0</v>
      </c>
      <c r="EP57" s="176">
        <f t="shared" si="331"/>
        <v>0</v>
      </c>
      <c r="EQ57" s="176">
        <f t="shared" si="331"/>
        <v>0</v>
      </c>
      <c r="ER57" s="176">
        <f t="shared" si="331"/>
        <v>0</v>
      </c>
      <c r="ES57" s="176">
        <f t="shared" si="331"/>
        <v>0</v>
      </c>
      <c r="ET57" s="176">
        <f t="shared" si="331"/>
        <v>0</v>
      </c>
      <c r="EU57" s="176">
        <f t="shared" si="331"/>
        <v>0</v>
      </c>
      <c r="EV57" s="176">
        <f t="shared" si="331"/>
        <v>0</v>
      </c>
      <c r="EW57" s="176">
        <f t="shared" si="331"/>
        <v>0</v>
      </c>
      <c r="EX57" s="176">
        <f t="shared" si="331"/>
        <v>0</v>
      </c>
      <c r="EY57" s="176">
        <f t="shared" si="331"/>
        <v>0</v>
      </c>
      <c r="EZ57" s="176">
        <f t="shared" si="331"/>
        <v>0</v>
      </c>
      <c r="FA57" s="176">
        <f t="shared" si="331"/>
        <v>0</v>
      </c>
      <c r="FB57" s="176">
        <f t="shared" si="331"/>
        <v>0</v>
      </c>
      <c r="FC57" s="176">
        <f t="shared" si="331"/>
        <v>0</v>
      </c>
      <c r="FE57" s="176">
        <v>0</v>
      </c>
      <c r="FF57" s="176">
        <v>0</v>
      </c>
      <c r="FG57" s="176">
        <f t="shared" si="332"/>
        <v>23.600310821473258</v>
      </c>
      <c r="FH57" s="176">
        <f t="shared" si="332"/>
        <v>22.494963858404269</v>
      </c>
      <c r="FI57" s="176">
        <f t="shared" si="332"/>
        <v>21.427713587538992</v>
      </c>
      <c r="FJ57" s="176">
        <f t="shared" si="332"/>
        <v>20.407192738902573</v>
      </c>
      <c r="FK57" s="176">
        <f t="shared" si="332"/>
        <v>19.441596935136438</v>
      </c>
      <c r="FL57" s="176">
        <f t="shared" si="332"/>
        <v>18.514862152140822</v>
      </c>
      <c r="FM57" s="176">
        <f t="shared" si="332"/>
        <v>17.631431062676704</v>
      </c>
      <c r="FN57" s="176">
        <f t="shared" si="332"/>
        <v>16.789486098595482</v>
      </c>
      <c r="FO57" s="176">
        <f t="shared" si="332"/>
        <v>15.989093107129554</v>
      </c>
      <c r="FP57" s="176">
        <f t="shared" si="332"/>
        <v>15.226856670130253</v>
      </c>
      <c r="FQ57" s="176">
        <f t="shared" si="333"/>
        <v>14.50214448238679</v>
      </c>
      <c r="FR57" s="176">
        <f t="shared" si="333"/>
        <v>13.811924492635454</v>
      </c>
      <c r="FS57" s="176">
        <f t="shared" si="333"/>
        <v>13.154555067490682</v>
      </c>
      <c r="FT57" s="176">
        <f t="shared" si="333"/>
        <v>12.528472706023786</v>
      </c>
      <c r="FU57" s="176">
        <f t="shared" si="333"/>
        <v>11.932188321100298</v>
      </c>
      <c r="FV57" s="176">
        <f t="shared" si="333"/>
        <v>11.364283697704533</v>
      </c>
      <c r="FW57" s="176">
        <f t="shared" si="333"/>
        <v>10.823408119827933</v>
      </c>
      <c r="FX57" s="176">
        <f t="shared" si="333"/>
        <v>10.308275157898386</v>
      </c>
      <c r="FY57" s="176">
        <f t="shared" si="333"/>
        <v>9.8176596091097323</v>
      </c>
      <c r="FZ57" s="176">
        <f t="shared" si="333"/>
        <v>9.3503945833742712</v>
      </c>
      <c r="GA57" s="176">
        <f t="shared" si="334"/>
        <v>0</v>
      </c>
      <c r="GB57" s="176">
        <f t="shared" si="334"/>
        <v>0</v>
      </c>
      <c r="GC57" s="176">
        <f t="shared" si="334"/>
        <v>0</v>
      </c>
      <c r="GD57" s="176">
        <f t="shared" si="334"/>
        <v>0</v>
      </c>
      <c r="GE57" s="176">
        <f t="shared" si="334"/>
        <v>0</v>
      </c>
      <c r="GF57" s="176">
        <f t="shared" si="334"/>
        <v>0</v>
      </c>
      <c r="GG57" s="176">
        <f t="shared" si="334"/>
        <v>0</v>
      </c>
      <c r="GH57" s="176">
        <f t="shared" si="334"/>
        <v>0</v>
      </c>
      <c r="GI57" s="176">
        <f t="shared" si="334"/>
        <v>0</v>
      </c>
      <c r="GJ57" s="176">
        <f t="shared" si="334"/>
        <v>0</v>
      </c>
      <c r="GK57" s="176">
        <f t="shared" si="334"/>
        <v>0</v>
      </c>
      <c r="GL57" s="176">
        <f t="shared" si="334"/>
        <v>0</v>
      </c>
      <c r="GM57" s="176">
        <f t="shared" si="334"/>
        <v>0</v>
      </c>
      <c r="GN57" s="176">
        <f t="shared" si="334"/>
        <v>0</v>
      </c>
      <c r="GO57" s="176">
        <f t="shared" si="334"/>
        <v>0</v>
      </c>
      <c r="GP57" s="187"/>
      <c r="GQ57" s="176">
        <v>0</v>
      </c>
      <c r="GR57" s="176">
        <v>0</v>
      </c>
      <c r="GS57" s="176">
        <f t="shared" si="335"/>
        <v>33.785114635655034</v>
      </c>
      <c r="GT57" s="176">
        <f t="shared" si="335"/>
        <v>32.202750990449125</v>
      </c>
      <c r="GU57" s="176">
        <f t="shared" si="335"/>
        <v>30.674924809731625</v>
      </c>
      <c r="GV57" s="176">
        <f t="shared" si="335"/>
        <v>29.213994310973682</v>
      </c>
      <c r="GW57" s="176">
        <f t="shared" si="335"/>
        <v>27.831691968910295</v>
      </c>
      <c r="GX57" s="176">
        <f t="shared" si="335"/>
        <v>26.505021268799524</v>
      </c>
      <c r="GY57" s="176">
        <f t="shared" si="335"/>
        <v>25.240342135714123</v>
      </c>
      <c r="GZ57" s="176">
        <f t="shared" si="335"/>
        <v>24.035052623064352</v>
      </c>
      <c r="HA57" s="176">
        <f t="shared" si="335"/>
        <v>22.889246994705971</v>
      </c>
      <c r="HB57" s="176">
        <f t="shared" si="335"/>
        <v>21.798064526885959</v>
      </c>
      <c r="HC57" s="176">
        <f t="shared" si="336"/>
        <v>20.760600040677087</v>
      </c>
      <c r="HD57" s="176">
        <f t="shared" si="336"/>
        <v>19.772512991571272</v>
      </c>
      <c r="HE57" s="176">
        <f t="shared" si="336"/>
        <v>18.83145329305734</v>
      </c>
      <c r="HF57" s="176">
        <f t="shared" si="336"/>
        <v>17.935182709439655</v>
      </c>
      <c r="HG57" s="176">
        <f t="shared" si="336"/>
        <v>17.081569532372459</v>
      </c>
      <c r="HH57" s="176">
        <f t="shared" si="336"/>
        <v>16.268583510760951</v>
      </c>
      <c r="HI57" s="176">
        <f t="shared" si="336"/>
        <v>15.494291021970488</v>
      </c>
      <c r="HJ57" s="176">
        <f t="shared" si="336"/>
        <v>14.756850472858776</v>
      </c>
      <c r="HK57" s="176">
        <f t="shared" si="336"/>
        <v>14.054507919693</v>
      </c>
      <c r="HL57" s="176">
        <f t="shared" si="336"/>
        <v>13.385592896534021</v>
      </c>
      <c r="HM57" s="176">
        <f t="shared" si="337"/>
        <v>0</v>
      </c>
      <c r="HN57" s="176">
        <f t="shared" si="337"/>
        <v>0</v>
      </c>
      <c r="HO57" s="176">
        <f t="shared" si="337"/>
        <v>0</v>
      </c>
      <c r="HP57" s="176">
        <f t="shared" si="337"/>
        <v>0</v>
      </c>
      <c r="HQ57" s="176">
        <f t="shared" si="337"/>
        <v>0</v>
      </c>
      <c r="HR57" s="176">
        <f t="shared" si="337"/>
        <v>0</v>
      </c>
      <c r="HS57" s="176">
        <f t="shared" si="337"/>
        <v>0</v>
      </c>
      <c r="HT57" s="176">
        <f t="shared" si="337"/>
        <v>0</v>
      </c>
      <c r="HU57" s="176">
        <f t="shared" si="337"/>
        <v>0</v>
      </c>
      <c r="HV57" s="176">
        <f t="shared" si="337"/>
        <v>0</v>
      </c>
      <c r="HW57" s="176">
        <f t="shared" si="337"/>
        <v>0</v>
      </c>
      <c r="HX57" s="176">
        <f t="shared" si="337"/>
        <v>0</v>
      </c>
      <c r="HY57" s="176">
        <f t="shared" si="337"/>
        <v>0</v>
      </c>
      <c r="HZ57" s="176">
        <f t="shared" si="337"/>
        <v>0</v>
      </c>
      <c r="IA57" s="176">
        <f t="shared" si="337"/>
        <v>0</v>
      </c>
    </row>
    <row r="58" spans="1:237" s="144" customFormat="1">
      <c r="A58" s="188" t="s">
        <v>175</v>
      </c>
      <c r="B58" s="226">
        <f t="shared" si="269"/>
        <v>4460.0182910982649</v>
      </c>
      <c r="C58" s="329">
        <f t="shared" si="270"/>
        <v>6384.7561323121045</v>
      </c>
      <c r="D58" s="226">
        <f>SUM(B58:C58)</f>
        <v>10844.77442341037</v>
      </c>
      <c r="E58" s="227">
        <f t="shared" si="271"/>
        <v>0</v>
      </c>
      <c r="F58" s="228">
        <f t="shared" si="272"/>
        <v>0</v>
      </c>
      <c r="G58" s="227">
        <f t="shared" si="273"/>
        <v>0</v>
      </c>
      <c r="H58" s="228">
        <f t="shared" si="274"/>
        <v>0</v>
      </c>
      <c r="I58" s="227">
        <f t="shared" si="353"/>
        <v>4460.0182910982649</v>
      </c>
      <c r="J58" s="176">
        <f t="shared" si="353"/>
        <v>6384.7561323121045</v>
      </c>
      <c r="K58" s="228">
        <f>SUM(I58:J58)</f>
        <v>10844.77442341037</v>
      </c>
      <c r="L58" s="227">
        <f t="shared" si="275"/>
        <v>4460.0182910982649</v>
      </c>
      <c r="M58" s="176">
        <f t="shared" si="276"/>
        <v>6384.7561323121045</v>
      </c>
      <c r="N58" s="228">
        <f>SUM(L58:M58)</f>
        <v>10844.77442341037</v>
      </c>
      <c r="O58" s="176">
        <f t="shared" si="320"/>
        <v>28.353368475117382</v>
      </c>
      <c r="P58" s="176">
        <f t="shared" si="320"/>
        <v>27.007085274614848</v>
      </c>
      <c r="Q58" s="176">
        <f t="shared" si="320"/>
        <v>25.745793623425374</v>
      </c>
      <c r="R58" s="176">
        <f t="shared" si="320"/>
        <v>24.539960572804659</v>
      </c>
      <c r="S58" s="176">
        <f t="shared" si="320"/>
        <v>23.375687550042539</v>
      </c>
      <c r="T58" s="176">
        <f t="shared" si="320"/>
        <v>22.262392078802808</v>
      </c>
      <c r="U58" s="176">
        <f t="shared" si="320"/>
        <v>21.209014838330663</v>
      </c>
      <c r="V58" s="176">
        <f t="shared" si="320"/>
        <v>20.198031438699079</v>
      </c>
      <c r="W58" s="176">
        <f t="shared" si="320"/>
        <v>19.234288432010953</v>
      </c>
      <c r="X58" s="176">
        <f t="shared" si="320"/>
        <v>18.315803016649618</v>
      </c>
      <c r="Y58" s="176">
        <f t="shared" si="321"/>
        <v>17.442647025959513</v>
      </c>
      <c r="Z58" s="176">
        <f t="shared" si="321"/>
        <v>16.611116367414823</v>
      </c>
      <c r="AA58" s="176">
        <f t="shared" si="321"/>
        <v>15.82052125351286</v>
      </c>
      <c r="AB58" s="176">
        <f t="shared" si="321"/>
        <v>15.067553991965948</v>
      </c>
      <c r="AC58" s="176">
        <f t="shared" si="321"/>
        <v>14.350423709989833</v>
      </c>
      <c r="AD58" s="176">
        <f t="shared" si="321"/>
        <v>13.667424770207766</v>
      </c>
      <c r="AE58" s="176">
        <f t="shared" si="321"/>
        <v>13.016932713927599</v>
      </c>
      <c r="AF58" s="176">
        <f t="shared" si="321"/>
        <v>12.397400397495854</v>
      </c>
      <c r="AG58" s="176">
        <f t="shared" si="321"/>
        <v>11.807354312539564</v>
      </c>
      <c r="AH58" s="176">
        <f t="shared" si="321"/>
        <v>11.245391081343692</v>
      </c>
      <c r="AI58" s="176">
        <f t="shared" si="322"/>
        <v>0</v>
      </c>
      <c r="AJ58" s="176">
        <f t="shared" si="322"/>
        <v>0</v>
      </c>
      <c r="AK58" s="176">
        <f t="shared" si="322"/>
        <v>0</v>
      </c>
      <c r="AL58" s="176">
        <f t="shared" si="322"/>
        <v>0</v>
      </c>
      <c r="AM58" s="176">
        <f t="shared" si="322"/>
        <v>0</v>
      </c>
      <c r="AN58" s="176">
        <f t="shared" si="322"/>
        <v>0</v>
      </c>
      <c r="AO58" s="176">
        <f t="shared" si="322"/>
        <v>0</v>
      </c>
      <c r="AP58" s="176">
        <f t="shared" si="322"/>
        <v>0</v>
      </c>
      <c r="AQ58" s="176">
        <f t="shared" si="322"/>
        <v>0</v>
      </c>
      <c r="AR58" s="176">
        <f t="shared" si="322"/>
        <v>0</v>
      </c>
      <c r="AS58" s="176">
        <f t="shared" si="322"/>
        <v>0</v>
      </c>
      <c r="AT58" s="176">
        <f t="shared" si="322"/>
        <v>0</v>
      </c>
      <c r="AU58" s="176">
        <f t="shared" si="322"/>
        <v>0</v>
      </c>
      <c r="AV58" s="176">
        <f t="shared" si="322"/>
        <v>0</v>
      </c>
      <c r="AW58" s="176">
        <f t="shared" si="322"/>
        <v>0</v>
      </c>
      <c r="AX58" s="187"/>
      <c r="AY58" s="176">
        <f t="shared" si="323"/>
        <v>40.589372380944319</v>
      </c>
      <c r="AZ58" s="176">
        <f t="shared" si="323"/>
        <v>38.662095549503199</v>
      </c>
      <c r="BA58" s="176">
        <f t="shared" si="323"/>
        <v>36.856488693441854</v>
      </c>
      <c r="BB58" s="176">
        <f t="shared" si="323"/>
        <v>35.13027380776267</v>
      </c>
      <c r="BC58" s="176">
        <f t="shared" si="323"/>
        <v>33.463554337889043</v>
      </c>
      <c r="BD58" s="176">
        <f t="shared" si="323"/>
        <v>31.869811975607654</v>
      </c>
      <c r="BE58" s="176">
        <f t="shared" si="323"/>
        <v>30.361845784265778</v>
      </c>
      <c r="BF58" s="176">
        <f t="shared" si="323"/>
        <v>28.914568656872206</v>
      </c>
      <c r="BG58" s="176">
        <f t="shared" si="323"/>
        <v>27.534918693506317</v>
      </c>
      <c r="BH58" s="176">
        <f t="shared" si="323"/>
        <v>26.22005740697929</v>
      </c>
      <c r="BI58" s="176">
        <f t="shared" si="324"/>
        <v>24.970087630588331</v>
      </c>
      <c r="BJ58" s="176">
        <f t="shared" si="324"/>
        <v>23.779706756602859</v>
      </c>
      <c r="BK58" s="176">
        <f t="shared" si="324"/>
        <v>22.647927317102276</v>
      </c>
      <c r="BL58" s="176">
        <f t="shared" si="324"/>
        <v>21.570014172623207</v>
      </c>
      <c r="BM58" s="176">
        <f t="shared" si="324"/>
        <v>20.543403592426188</v>
      </c>
      <c r="BN58" s="176">
        <f t="shared" si="324"/>
        <v>19.565653864843259</v>
      </c>
      <c r="BO58" s="176">
        <f t="shared" si="324"/>
        <v>18.634439489860863</v>
      </c>
      <c r="BP58" s="176">
        <f t="shared" si="324"/>
        <v>17.747545648102857</v>
      </c>
      <c r="BQ58" s="176">
        <f t="shared" si="324"/>
        <v>16.902862933058714</v>
      </c>
      <c r="BR58" s="176">
        <f t="shared" si="324"/>
        <v>16.098382334027754</v>
      </c>
      <c r="BS58" s="176">
        <f t="shared" si="325"/>
        <v>0</v>
      </c>
      <c r="BT58" s="176">
        <f t="shared" si="325"/>
        <v>0</v>
      </c>
      <c r="BU58" s="176">
        <f t="shared" si="325"/>
        <v>0</v>
      </c>
      <c r="BV58" s="176">
        <f t="shared" si="325"/>
        <v>0</v>
      </c>
      <c r="BW58" s="176">
        <f t="shared" si="325"/>
        <v>0</v>
      </c>
      <c r="BX58" s="176">
        <f t="shared" si="325"/>
        <v>0</v>
      </c>
      <c r="BY58" s="176">
        <f t="shared" si="325"/>
        <v>0</v>
      </c>
      <c r="BZ58" s="176">
        <f t="shared" si="325"/>
        <v>0</v>
      </c>
      <c r="CA58" s="176">
        <f t="shared" si="325"/>
        <v>0</v>
      </c>
      <c r="CB58" s="176">
        <f t="shared" si="325"/>
        <v>0</v>
      </c>
      <c r="CC58" s="176">
        <f t="shared" si="325"/>
        <v>0</v>
      </c>
      <c r="CD58" s="176">
        <f t="shared" si="325"/>
        <v>0</v>
      </c>
      <c r="CE58" s="176">
        <f t="shared" si="325"/>
        <v>0</v>
      </c>
      <c r="CF58" s="176">
        <f t="shared" si="325"/>
        <v>0</v>
      </c>
      <c r="CG58" s="176">
        <f t="shared" si="325"/>
        <v>0</v>
      </c>
      <c r="CI58" s="176">
        <v>0</v>
      </c>
      <c r="CJ58" s="176">
        <f t="shared" si="326"/>
        <v>27.007085274614848</v>
      </c>
      <c r="CK58" s="176">
        <f t="shared" si="326"/>
        <v>25.745793623425374</v>
      </c>
      <c r="CL58" s="176">
        <f t="shared" si="326"/>
        <v>24.539960572804659</v>
      </c>
      <c r="CM58" s="176">
        <f t="shared" si="326"/>
        <v>23.375687550042539</v>
      </c>
      <c r="CN58" s="176">
        <f t="shared" si="326"/>
        <v>22.262392078802808</v>
      </c>
      <c r="CO58" s="176">
        <f t="shared" si="326"/>
        <v>21.209014838330663</v>
      </c>
      <c r="CP58" s="176">
        <f t="shared" si="326"/>
        <v>20.198031438699079</v>
      </c>
      <c r="CQ58" s="176">
        <f t="shared" si="326"/>
        <v>19.234288432010953</v>
      </c>
      <c r="CR58" s="176">
        <f t="shared" si="326"/>
        <v>18.315803016649618</v>
      </c>
      <c r="CS58" s="176">
        <f t="shared" si="326"/>
        <v>17.442647025959513</v>
      </c>
      <c r="CT58" s="176">
        <f t="shared" si="327"/>
        <v>16.611116367414823</v>
      </c>
      <c r="CU58" s="176">
        <f t="shared" si="327"/>
        <v>15.82052125351286</v>
      </c>
      <c r="CV58" s="176">
        <f t="shared" si="327"/>
        <v>15.067553991965948</v>
      </c>
      <c r="CW58" s="176">
        <f t="shared" si="327"/>
        <v>14.350423709989833</v>
      </c>
      <c r="CX58" s="176">
        <f t="shared" si="327"/>
        <v>13.667424770207766</v>
      </c>
      <c r="CY58" s="176">
        <f t="shared" si="327"/>
        <v>13.016932713927599</v>
      </c>
      <c r="CZ58" s="176">
        <f t="shared" si="327"/>
        <v>12.397400397495854</v>
      </c>
      <c r="DA58" s="176">
        <f t="shared" si="327"/>
        <v>11.807354312539564</v>
      </c>
      <c r="DB58" s="176">
        <f t="shared" si="327"/>
        <v>11.245391081343692</v>
      </c>
      <c r="DC58" s="176">
        <f t="shared" si="327"/>
        <v>10.710174119028798</v>
      </c>
      <c r="DD58" s="176">
        <f t="shared" si="328"/>
        <v>0</v>
      </c>
      <c r="DE58" s="176">
        <f t="shared" si="328"/>
        <v>0</v>
      </c>
      <c r="DF58" s="176">
        <f t="shared" si="328"/>
        <v>0</v>
      </c>
      <c r="DG58" s="176">
        <f t="shared" si="328"/>
        <v>0</v>
      </c>
      <c r="DH58" s="176">
        <f t="shared" si="328"/>
        <v>0</v>
      </c>
      <c r="DI58" s="176">
        <f t="shared" si="328"/>
        <v>0</v>
      </c>
      <c r="DJ58" s="176">
        <f t="shared" si="328"/>
        <v>0</v>
      </c>
      <c r="DK58" s="176">
        <f t="shared" si="328"/>
        <v>0</v>
      </c>
      <c r="DL58" s="176">
        <f t="shared" si="328"/>
        <v>0</v>
      </c>
      <c r="DM58" s="176">
        <f t="shared" si="328"/>
        <v>0</v>
      </c>
      <c r="DN58" s="176">
        <f t="shared" si="328"/>
        <v>0</v>
      </c>
      <c r="DO58" s="176">
        <f t="shared" si="328"/>
        <v>0</v>
      </c>
      <c r="DP58" s="176">
        <f t="shared" si="328"/>
        <v>0</v>
      </c>
      <c r="DQ58" s="176">
        <f t="shared" si="328"/>
        <v>0</v>
      </c>
      <c r="DR58" s="176">
        <f t="shared" si="328"/>
        <v>0</v>
      </c>
      <c r="DS58" s="187"/>
      <c r="DT58" s="176">
        <v>0</v>
      </c>
      <c r="DU58" s="176">
        <f t="shared" si="329"/>
        <v>38.662095549503199</v>
      </c>
      <c r="DV58" s="176">
        <f t="shared" si="329"/>
        <v>36.856488693441854</v>
      </c>
      <c r="DW58" s="176">
        <f t="shared" si="329"/>
        <v>35.13027380776267</v>
      </c>
      <c r="DX58" s="176">
        <f t="shared" si="329"/>
        <v>33.463554337889043</v>
      </c>
      <c r="DY58" s="176">
        <f t="shared" si="329"/>
        <v>31.869811975607654</v>
      </c>
      <c r="DZ58" s="176">
        <f t="shared" si="329"/>
        <v>30.361845784265778</v>
      </c>
      <c r="EA58" s="176">
        <f t="shared" si="329"/>
        <v>28.914568656872206</v>
      </c>
      <c r="EB58" s="176">
        <f t="shared" si="329"/>
        <v>27.534918693506317</v>
      </c>
      <c r="EC58" s="176">
        <f t="shared" si="329"/>
        <v>26.22005740697929</v>
      </c>
      <c r="ED58" s="176">
        <f t="shared" si="329"/>
        <v>24.970087630588331</v>
      </c>
      <c r="EE58" s="176">
        <f t="shared" si="330"/>
        <v>23.779706756602859</v>
      </c>
      <c r="EF58" s="176">
        <f t="shared" si="330"/>
        <v>22.647927317102276</v>
      </c>
      <c r="EG58" s="176">
        <f t="shared" si="330"/>
        <v>21.570014172623207</v>
      </c>
      <c r="EH58" s="176">
        <f t="shared" si="330"/>
        <v>20.543403592426188</v>
      </c>
      <c r="EI58" s="176">
        <f t="shared" si="330"/>
        <v>19.565653864843259</v>
      </c>
      <c r="EJ58" s="176">
        <f t="shared" si="330"/>
        <v>18.634439489860863</v>
      </c>
      <c r="EK58" s="176">
        <f t="shared" si="330"/>
        <v>17.747545648102857</v>
      </c>
      <c r="EL58" s="176">
        <f t="shared" si="330"/>
        <v>16.902862933058714</v>
      </c>
      <c r="EM58" s="176">
        <f t="shared" si="330"/>
        <v>16.098382334027754</v>
      </c>
      <c r="EN58" s="176">
        <f t="shared" si="330"/>
        <v>15.332190457846908</v>
      </c>
      <c r="EO58" s="176">
        <f t="shared" si="331"/>
        <v>0</v>
      </c>
      <c r="EP58" s="176">
        <f t="shared" si="331"/>
        <v>0</v>
      </c>
      <c r="EQ58" s="176">
        <f t="shared" si="331"/>
        <v>0</v>
      </c>
      <c r="ER58" s="176">
        <f t="shared" si="331"/>
        <v>0</v>
      </c>
      <c r="ES58" s="176">
        <f t="shared" si="331"/>
        <v>0</v>
      </c>
      <c r="ET58" s="176">
        <f t="shared" si="331"/>
        <v>0</v>
      </c>
      <c r="EU58" s="176">
        <f t="shared" si="331"/>
        <v>0</v>
      </c>
      <c r="EV58" s="176">
        <f t="shared" si="331"/>
        <v>0</v>
      </c>
      <c r="EW58" s="176">
        <f t="shared" si="331"/>
        <v>0</v>
      </c>
      <c r="EX58" s="176">
        <f t="shared" si="331"/>
        <v>0</v>
      </c>
      <c r="EY58" s="176">
        <f t="shared" si="331"/>
        <v>0</v>
      </c>
      <c r="EZ58" s="176">
        <f t="shared" si="331"/>
        <v>0</v>
      </c>
      <c r="FA58" s="176">
        <f t="shared" si="331"/>
        <v>0</v>
      </c>
      <c r="FB58" s="176">
        <f t="shared" si="331"/>
        <v>0</v>
      </c>
      <c r="FC58" s="176">
        <f t="shared" si="331"/>
        <v>0</v>
      </c>
      <c r="FE58" s="176">
        <v>0</v>
      </c>
      <c r="FF58" s="176">
        <v>0</v>
      </c>
      <c r="FG58" s="176">
        <f t="shared" si="332"/>
        <v>25.745793623425374</v>
      </c>
      <c r="FH58" s="176">
        <f t="shared" si="332"/>
        <v>24.539960572804659</v>
      </c>
      <c r="FI58" s="176">
        <f t="shared" si="332"/>
        <v>23.375687550042539</v>
      </c>
      <c r="FJ58" s="176">
        <f t="shared" si="332"/>
        <v>22.262392078802808</v>
      </c>
      <c r="FK58" s="176">
        <f t="shared" si="332"/>
        <v>21.209014838330663</v>
      </c>
      <c r="FL58" s="176">
        <f t="shared" si="332"/>
        <v>20.198031438699079</v>
      </c>
      <c r="FM58" s="176">
        <f t="shared" si="332"/>
        <v>19.234288432010953</v>
      </c>
      <c r="FN58" s="176">
        <f t="shared" si="332"/>
        <v>18.315803016649618</v>
      </c>
      <c r="FO58" s="176">
        <f t="shared" si="332"/>
        <v>17.442647025959513</v>
      </c>
      <c r="FP58" s="176">
        <f t="shared" si="332"/>
        <v>16.611116367414823</v>
      </c>
      <c r="FQ58" s="176">
        <f t="shared" si="333"/>
        <v>15.82052125351286</v>
      </c>
      <c r="FR58" s="176">
        <f t="shared" si="333"/>
        <v>15.067553991965948</v>
      </c>
      <c r="FS58" s="176">
        <f t="shared" si="333"/>
        <v>14.350423709989833</v>
      </c>
      <c r="FT58" s="176">
        <f t="shared" si="333"/>
        <v>13.667424770207766</v>
      </c>
      <c r="FU58" s="176">
        <f t="shared" si="333"/>
        <v>13.016932713927599</v>
      </c>
      <c r="FV58" s="176">
        <f t="shared" si="333"/>
        <v>12.397400397495854</v>
      </c>
      <c r="FW58" s="176">
        <f t="shared" si="333"/>
        <v>11.807354312539564</v>
      </c>
      <c r="FX58" s="176">
        <f t="shared" si="333"/>
        <v>11.245391081343692</v>
      </c>
      <c r="FY58" s="176">
        <f t="shared" si="333"/>
        <v>10.710174119028798</v>
      </c>
      <c r="FZ58" s="176">
        <f t="shared" si="333"/>
        <v>10.200430454590114</v>
      </c>
      <c r="GA58" s="176">
        <f t="shared" si="334"/>
        <v>0</v>
      </c>
      <c r="GB58" s="176">
        <f t="shared" si="334"/>
        <v>0</v>
      </c>
      <c r="GC58" s="176">
        <f t="shared" si="334"/>
        <v>0</v>
      </c>
      <c r="GD58" s="176">
        <f t="shared" si="334"/>
        <v>0</v>
      </c>
      <c r="GE58" s="176">
        <f t="shared" si="334"/>
        <v>0</v>
      </c>
      <c r="GF58" s="176">
        <f t="shared" si="334"/>
        <v>0</v>
      </c>
      <c r="GG58" s="176">
        <f t="shared" si="334"/>
        <v>0</v>
      </c>
      <c r="GH58" s="176">
        <f t="shared" si="334"/>
        <v>0</v>
      </c>
      <c r="GI58" s="176">
        <f t="shared" si="334"/>
        <v>0</v>
      </c>
      <c r="GJ58" s="176">
        <f t="shared" si="334"/>
        <v>0</v>
      </c>
      <c r="GK58" s="176">
        <f t="shared" si="334"/>
        <v>0</v>
      </c>
      <c r="GL58" s="176">
        <f t="shared" si="334"/>
        <v>0</v>
      </c>
      <c r="GM58" s="176">
        <f t="shared" si="334"/>
        <v>0</v>
      </c>
      <c r="GN58" s="176">
        <f t="shared" si="334"/>
        <v>0</v>
      </c>
      <c r="GO58" s="176">
        <f t="shared" si="334"/>
        <v>0</v>
      </c>
      <c r="GP58" s="187"/>
      <c r="GQ58" s="176">
        <v>0</v>
      </c>
      <c r="GR58" s="176">
        <v>0</v>
      </c>
      <c r="GS58" s="176">
        <f t="shared" si="335"/>
        <v>36.856488693441854</v>
      </c>
      <c r="GT58" s="176">
        <f t="shared" si="335"/>
        <v>35.13027380776267</v>
      </c>
      <c r="GU58" s="176">
        <f t="shared" si="335"/>
        <v>33.463554337889043</v>
      </c>
      <c r="GV58" s="176">
        <f t="shared" si="335"/>
        <v>31.869811975607654</v>
      </c>
      <c r="GW58" s="176">
        <f t="shared" si="335"/>
        <v>30.361845784265778</v>
      </c>
      <c r="GX58" s="176">
        <f t="shared" si="335"/>
        <v>28.914568656872206</v>
      </c>
      <c r="GY58" s="176">
        <f t="shared" si="335"/>
        <v>27.534918693506317</v>
      </c>
      <c r="GZ58" s="176">
        <f t="shared" si="335"/>
        <v>26.22005740697929</v>
      </c>
      <c r="HA58" s="176">
        <f t="shared" si="335"/>
        <v>24.970087630588331</v>
      </c>
      <c r="HB58" s="176">
        <f t="shared" si="335"/>
        <v>23.779706756602859</v>
      </c>
      <c r="HC58" s="176">
        <f t="shared" si="336"/>
        <v>22.647927317102276</v>
      </c>
      <c r="HD58" s="176">
        <f t="shared" si="336"/>
        <v>21.570014172623207</v>
      </c>
      <c r="HE58" s="176">
        <f t="shared" si="336"/>
        <v>20.543403592426188</v>
      </c>
      <c r="HF58" s="176">
        <f t="shared" si="336"/>
        <v>19.565653864843259</v>
      </c>
      <c r="HG58" s="176">
        <f t="shared" si="336"/>
        <v>18.634439489860863</v>
      </c>
      <c r="HH58" s="176">
        <f t="shared" si="336"/>
        <v>17.747545648102857</v>
      </c>
      <c r="HI58" s="176">
        <f t="shared" si="336"/>
        <v>16.902862933058714</v>
      </c>
      <c r="HJ58" s="176">
        <f t="shared" si="336"/>
        <v>16.098382334027754</v>
      </c>
      <c r="HK58" s="176">
        <f t="shared" si="336"/>
        <v>15.332190457846908</v>
      </c>
      <c r="HL58" s="176">
        <f t="shared" si="336"/>
        <v>14.602464978037112</v>
      </c>
      <c r="HM58" s="176">
        <f t="shared" si="337"/>
        <v>0</v>
      </c>
      <c r="HN58" s="176">
        <f t="shared" si="337"/>
        <v>0</v>
      </c>
      <c r="HO58" s="176">
        <f t="shared" si="337"/>
        <v>0</v>
      </c>
      <c r="HP58" s="176">
        <f t="shared" si="337"/>
        <v>0</v>
      </c>
      <c r="HQ58" s="176">
        <f t="shared" si="337"/>
        <v>0</v>
      </c>
      <c r="HR58" s="176">
        <f t="shared" si="337"/>
        <v>0</v>
      </c>
      <c r="HS58" s="176">
        <f t="shared" si="337"/>
        <v>0</v>
      </c>
      <c r="HT58" s="176">
        <f t="shared" si="337"/>
        <v>0</v>
      </c>
      <c r="HU58" s="176">
        <f t="shared" si="337"/>
        <v>0</v>
      </c>
      <c r="HV58" s="176">
        <f t="shared" si="337"/>
        <v>0</v>
      </c>
      <c r="HW58" s="176">
        <f t="shared" si="337"/>
        <v>0</v>
      </c>
      <c r="HX58" s="176">
        <f t="shared" si="337"/>
        <v>0</v>
      </c>
      <c r="HY58" s="176">
        <f t="shared" si="337"/>
        <v>0</v>
      </c>
      <c r="HZ58" s="176">
        <f t="shared" si="337"/>
        <v>0</v>
      </c>
      <c r="IA58" s="176">
        <f t="shared" si="337"/>
        <v>0</v>
      </c>
    </row>
    <row r="59" spans="1:237" s="144" customFormat="1">
      <c r="A59" s="188" t="s">
        <v>176</v>
      </c>
      <c r="B59" s="226">
        <f t="shared" si="269"/>
        <v>0</v>
      </c>
      <c r="C59" s="329">
        <f t="shared" si="270"/>
        <v>347207.42646605649</v>
      </c>
      <c r="D59" s="226">
        <f t="shared" ref="D59" si="354">SUM(B59:C59)</f>
        <v>347207.42646605649</v>
      </c>
      <c r="E59" s="227">
        <f t="shared" si="271"/>
        <v>0</v>
      </c>
      <c r="F59" s="228">
        <f t="shared" si="272"/>
        <v>0</v>
      </c>
      <c r="G59" s="227">
        <f t="shared" si="273"/>
        <v>0</v>
      </c>
      <c r="H59" s="228">
        <f t="shared" si="274"/>
        <v>0</v>
      </c>
      <c r="I59" s="227">
        <f t="shared" ref="I59:I60" si="355">B59+E59+G59</f>
        <v>0</v>
      </c>
      <c r="J59" s="176">
        <f t="shared" ref="J59:J60" si="356">C59+F59+H59</f>
        <v>347207.42646605649</v>
      </c>
      <c r="K59" s="228">
        <f t="shared" ref="K59:K60" si="357">SUM(I59:J59)</f>
        <v>347207.42646605649</v>
      </c>
      <c r="L59" s="227">
        <f t="shared" si="275"/>
        <v>0</v>
      </c>
      <c r="M59" s="176">
        <f t="shared" si="276"/>
        <v>277765.9411728452</v>
      </c>
      <c r="N59" s="228">
        <f t="shared" ref="N59" si="358">SUM(L59:M59)</f>
        <v>277765.9411728452</v>
      </c>
      <c r="O59" s="176">
        <f t="shared" si="320"/>
        <v>0</v>
      </c>
      <c r="P59" s="176">
        <f t="shared" si="320"/>
        <v>0</v>
      </c>
      <c r="Q59" s="176">
        <f t="shared" si="320"/>
        <v>0</v>
      </c>
      <c r="R59" s="176">
        <f t="shared" si="320"/>
        <v>0</v>
      </c>
      <c r="S59" s="176">
        <f t="shared" si="320"/>
        <v>0</v>
      </c>
      <c r="T59" s="176">
        <f t="shared" si="320"/>
        <v>0</v>
      </c>
      <c r="U59" s="176">
        <f t="shared" si="320"/>
        <v>0</v>
      </c>
      <c r="V59" s="176">
        <f t="shared" si="320"/>
        <v>0</v>
      </c>
      <c r="W59" s="176">
        <f t="shared" si="320"/>
        <v>0</v>
      </c>
      <c r="X59" s="176">
        <f t="shared" si="320"/>
        <v>0</v>
      </c>
      <c r="Y59" s="176">
        <f t="shared" si="321"/>
        <v>0</v>
      </c>
      <c r="Z59" s="176">
        <f t="shared" si="321"/>
        <v>0</v>
      </c>
      <c r="AA59" s="176">
        <f t="shared" si="321"/>
        <v>0</v>
      </c>
      <c r="AB59" s="176">
        <f t="shared" si="321"/>
        <v>0</v>
      </c>
      <c r="AC59" s="176">
        <f t="shared" si="321"/>
        <v>0</v>
      </c>
      <c r="AD59" s="176">
        <f t="shared" si="321"/>
        <v>0</v>
      </c>
      <c r="AE59" s="176">
        <f t="shared" si="321"/>
        <v>0</v>
      </c>
      <c r="AF59" s="176">
        <f t="shared" si="321"/>
        <v>0</v>
      </c>
      <c r="AG59" s="176">
        <f t="shared" si="321"/>
        <v>0</v>
      </c>
      <c r="AH59" s="176">
        <f t="shared" si="321"/>
        <v>0</v>
      </c>
      <c r="AI59" s="176">
        <f t="shared" si="322"/>
        <v>0</v>
      </c>
      <c r="AJ59" s="176">
        <f t="shared" si="322"/>
        <v>0</v>
      </c>
      <c r="AK59" s="176">
        <f t="shared" si="322"/>
        <v>0</v>
      </c>
      <c r="AL59" s="176">
        <f t="shared" si="322"/>
        <v>0</v>
      </c>
      <c r="AM59" s="176">
        <f t="shared" si="322"/>
        <v>0</v>
      </c>
      <c r="AN59" s="176">
        <f t="shared" si="322"/>
        <v>0</v>
      </c>
      <c r="AO59" s="176">
        <f t="shared" si="322"/>
        <v>0</v>
      </c>
      <c r="AP59" s="176">
        <f t="shared" si="322"/>
        <v>0</v>
      </c>
      <c r="AQ59" s="176">
        <f t="shared" si="322"/>
        <v>0</v>
      </c>
      <c r="AR59" s="176">
        <f t="shared" si="322"/>
        <v>0</v>
      </c>
      <c r="AS59" s="176">
        <f t="shared" si="322"/>
        <v>0</v>
      </c>
      <c r="AT59" s="176">
        <f t="shared" si="322"/>
        <v>0</v>
      </c>
      <c r="AU59" s="176">
        <f t="shared" si="322"/>
        <v>0</v>
      </c>
      <c r="AV59" s="176">
        <f t="shared" si="322"/>
        <v>0</v>
      </c>
      <c r="AW59" s="176">
        <f t="shared" si="322"/>
        <v>0</v>
      </c>
      <c r="AX59" s="187"/>
      <c r="AY59" s="176">
        <f t="shared" si="323"/>
        <v>47.38342680965124</v>
      </c>
      <c r="AZ59" s="176">
        <f t="shared" si="323"/>
        <v>45.133552635016308</v>
      </c>
      <c r="BA59" s="176">
        <f t="shared" si="323"/>
        <v>43.025714171582621</v>
      </c>
      <c r="BB59" s="176">
        <f t="shared" si="323"/>
        <v>41.010556708056285</v>
      </c>
      <c r="BC59" s="176">
        <f t="shared" si="323"/>
        <v>39.064853303929382</v>
      </c>
      <c r="BD59" s="176">
        <f t="shared" si="323"/>
        <v>37.204342284743134</v>
      </c>
      <c r="BE59" s="176">
        <f t="shared" si="323"/>
        <v>35.443965085798773</v>
      </c>
      <c r="BF59" s="176">
        <f t="shared" si="323"/>
        <v>33.754435393259584</v>
      </c>
      <c r="BG59" s="176">
        <f t="shared" si="323"/>
        <v>32.143852641485466</v>
      </c>
      <c r="BH59" s="176">
        <f t="shared" si="323"/>
        <v>30.608903222946374</v>
      </c>
      <c r="BI59" s="176">
        <f t="shared" si="324"/>
        <v>29.149707183696869</v>
      </c>
      <c r="BJ59" s="176">
        <f t="shared" si="324"/>
        <v>27.760074338706644</v>
      </c>
      <c r="BK59" s="176">
        <f t="shared" si="324"/>
        <v>26.438851932680461</v>
      </c>
      <c r="BL59" s="176">
        <f t="shared" si="324"/>
        <v>25.180512234563732</v>
      </c>
      <c r="BM59" s="176">
        <f t="shared" si="324"/>
        <v>23.982062383399825</v>
      </c>
      <c r="BN59" s="176">
        <f t="shared" si="324"/>
        <v>22.840651961472911</v>
      </c>
      <c r="BO59" s="176">
        <f t="shared" si="324"/>
        <v>21.753566214816022</v>
      </c>
      <c r="BP59" s="176">
        <f t="shared" si="324"/>
        <v>20.718219596384444</v>
      </c>
      <c r="BQ59" s="176">
        <f t="shared" si="324"/>
        <v>19.732149616537651</v>
      </c>
      <c r="BR59" s="176">
        <f t="shared" si="324"/>
        <v>18.793010986203381</v>
      </c>
      <c r="BS59" s="176">
        <f t="shared" si="325"/>
        <v>0</v>
      </c>
      <c r="BT59" s="176">
        <f t="shared" si="325"/>
        <v>0</v>
      </c>
      <c r="BU59" s="176">
        <f t="shared" si="325"/>
        <v>0</v>
      </c>
      <c r="BV59" s="176">
        <f t="shared" si="325"/>
        <v>0</v>
      </c>
      <c r="BW59" s="176">
        <f t="shared" si="325"/>
        <v>0</v>
      </c>
      <c r="BX59" s="176">
        <f t="shared" si="325"/>
        <v>0</v>
      </c>
      <c r="BY59" s="176">
        <f t="shared" si="325"/>
        <v>0</v>
      </c>
      <c r="BZ59" s="176">
        <f t="shared" si="325"/>
        <v>0</v>
      </c>
      <c r="CA59" s="176">
        <f t="shared" si="325"/>
        <v>0</v>
      </c>
      <c r="CB59" s="176">
        <f t="shared" si="325"/>
        <v>0</v>
      </c>
      <c r="CC59" s="176">
        <f t="shared" si="325"/>
        <v>0</v>
      </c>
      <c r="CD59" s="176">
        <f t="shared" si="325"/>
        <v>0</v>
      </c>
      <c r="CE59" s="176">
        <f t="shared" si="325"/>
        <v>0</v>
      </c>
      <c r="CF59" s="176">
        <f t="shared" si="325"/>
        <v>0</v>
      </c>
      <c r="CG59" s="176">
        <f t="shared" si="325"/>
        <v>0</v>
      </c>
      <c r="CI59" s="176">
        <v>0</v>
      </c>
      <c r="CJ59" s="176">
        <f t="shared" si="326"/>
        <v>0</v>
      </c>
      <c r="CK59" s="176">
        <f t="shared" si="326"/>
        <v>0</v>
      </c>
      <c r="CL59" s="176">
        <f t="shared" si="326"/>
        <v>0</v>
      </c>
      <c r="CM59" s="176">
        <f t="shared" si="326"/>
        <v>0</v>
      </c>
      <c r="CN59" s="176">
        <f t="shared" si="326"/>
        <v>0</v>
      </c>
      <c r="CO59" s="176">
        <f t="shared" si="326"/>
        <v>0</v>
      </c>
      <c r="CP59" s="176">
        <f t="shared" si="326"/>
        <v>0</v>
      </c>
      <c r="CQ59" s="176">
        <f t="shared" si="326"/>
        <v>0</v>
      </c>
      <c r="CR59" s="176">
        <f t="shared" si="326"/>
        <v>0</v>
      </c>
      <c r="CS59" s="176">
        <f t="shared" si="326"/>
        <v>0</v>
      </c>
      <c r="CT59" s="176">
        <f t="shared" si="327"/>
        <v>0</v>
      </c>
      <c r="CU59" s="176">
        <f t="shared" si="327"/>
        <v>0</v>
      </c>
      <c r="CV59" s="176">
        <f t="shared" si="327"/>
        <v>0</v>
      </c>
      <c r="CW59" s="176">
        <f t="shared" si="327"/>
        <v>0</v>
      </c>
      <c r="CX59" s="176">
        <f t="shared" si="327"/>
        <v>0</v>
      </c>
      <c r="CY59" s="176">
        <f t="shared" si="327"/>
        <v>0</v>
      </c>
      <c r="CZ59" s="176">
        <f t="shared" si="327"/>
        <v>0</v>
      </c>
      <c r="DA59" s="176">
        <f t="shared" si="327"/>
        <v>0</v>
      </c>
      <c r="DB59" s="176">
        <f t="shared" si="327"/>
        <v>0</v>
      </c>
      <c r="DC59" s="176">
        <f t="shared" si="327"/>
        <v>0</v>
      </c>
      <c r="DD59" s="176">
        <f t="shared" si="328"/>
        <v>0</v>
      </c>
      <c r="DE59" s="176">
        <f t="shared" si="328"/>
        <v>0</v>
      </c>
      <c r="DF59" s="176">
        <f t="shared" si="328"/>
        <v>0</v>
      </c>
      <c r="DG59" s="176">
        <f t="shared" si="328"/>
        <v>0</v>
      </c>
      <c r="DH59" s="176">
        <f t="shared" si="328"/>
        <v>0</v>
      </c>
      <c r="DI59" s="176">
        <f t="shared" si="328"/>
        <v>0</v>
      </c>
      <c r="DJ59" s="176">
        <f t="shared" si="328"/>
        <v>0</v>
      </c>
      <c r="DK59" s="176">
        <f t="shared" si="328"/>
        <v>0</v>
      </c>
      <c r="DL59" s="176">
        <f t="shared" si="328"/>
        <v>0</v>
      </c>
      <c r="DM59" s="176">
        <f t="shared" si="328"/>
        <v>0</v>
      </c>
      <c r="DN59" s="176">
        <f t="shared" si="328"/>
        <v>0</v>
      </c>
      <c r="DO59" s="176">
        <f t="shared" si="328"/>
        <v>0</v>
      </c>
      <c r="DP59" s="176">
        <f t="shared" si="328"/>
        <v>0</v>
      </c>
      <c r="DQ59" s="176">
        <f t="shared" si="328"/>
        <v>0</v>
      </c>
      <c r="DR59" s="176">
        <f t="shared" si="328"/>
        <v>0</v>
      </c>
      <c r="DS59" s="187"/>
      <c r="DT59" s="176">
        <v>0</v>
      </c>
      <c r="DU59" s="176">
        <f t="shared" si="329"/>
        <v>45.133552635016308</v>
      </c>
      <c r="DV59" s="176">
        <f t="shared" si="329"/>
        <v>43.025714171582621</v>
      </c>
      <c r="DW59" s="176">
        <f t="shared" si="329"/>
        <v>41.010556708056285</v>
      </c>
      <c r="DX59" s="176">
        <f t="shared" si="329"/>
        <v>39.064853303929382</v>
      </c>
      <c r="DY59" s="176">
        <f t="shared" si="329"/>
        <v>37.204342284743134</v>
      </c>
      <c r="DZ59" s="176">
        <f t="shared" si="329"/>
        <v>35.443965085798773</v>
      </c>
      <c r="EA59" s="176">
        <f t="shared" si="329"/>
        <v>33.754435393259584</v>
      </c>
      <c r="EB59" s="176">
        <f t="shared" si="329"/>
        <v>32.143852641485466</v>
      </c>
      <c r="EC59" s="176">
        <f t="shared" si="329"/>
        <v>30.608903222946374</v>
      </c>
      <c r="ED59" s="176">
        <f t="shared" si="329"/>
        <v>29.149707183696869</v>
      </c>
      <c r="EE59" s="176">
        <f t="shared" si="330"/>
        <v>27.760074338706644</v>
      </c>
      <c r="EF59" s="176">
        <f t="shared" si="330"/>
        <v>26.438851932680461</v>
      </c>
      <c r="EG59" s="176">
        <f t="shared" si="330"/>
        <v>25.180512234563732</v>
      </c>
      <c r="EH59" s="176">
        <f t="shared" si="330"/>
        <v>23.982062383399825</v>
      </c>
      <c r="EI59" s="176">
        <f t="shared" si="330"/>
        <v>22.840651961472911</v>
      </c>
      <c r="EJ59" s="176">
        <f t="shared" si="330"/>
        <v>21.753566214816022</v>
      </c>
      <c r="EK59" s="176">
        <f t="shared" si="330"/>
        <v>20.718219596384444</v>
      </c>
      <c r="EL59" s="176">
        <f t="shared" si="330"/>
        <v>19.732149616537651</v>
      </c>
      <c r="EM59" s="176">
        <f t="shared" si="330"/>
        <v>18.793010986203381</v>
      </c>
      <c r="EN59" s="176">
        <f t="shared" si="330"/>
        <v>17.898570038793984</v>
      </c>
      <c r="EO59" s="176">
        <f t="shared" si="331"/>
        <v>0</v>
      </c>
      <c r="EP59" s="176">
        <f t="shared" si="331"/>
        <v>0</v>
      </c>
      <c r="EQ59" s="176">
        <f t="shared" si="331"/>
        <v>0</v>
      </c>
      <c r="ER59" s="176">
        <f t="shared" si="331"/>
        <v>0</v>
      </c>
      <c r="ES59" s="176">
        <f t="shared" si="331"/>
        <v>0</v>
      </c>
      <c r="ET59" s="176">
        <f t="shared" si="331"/>
        <v>0</v>
      </c>
      <c r="EU59" s="176">
        <f t="shared" si="331"/>
        <v>0</v>
      </c>
      <c r="EV59" s="176">
        <f t="shared" si="331"/>
        <v>0</v>
      </c>
      <c r="EW59" s="176">
        <f t="shared" si="331"/>
        <v>0</v>
      </c>
      <c r="EX59" s="176">
        <f t="shared" si="331"/>
        <v>0</v>
      </c>
      <c r="EY59" s="176">
        <f t="shared" si="331"/>
        <v>0</v>
      </c>
      <c r="EZ59" s="176">
        <f t="shared" si="331"/>
        <v>0</v>
      </c>
      <c r="FA59" s="176">
        <f t="shared" si="331"/>
        <v>0</v>
      </c>
      <c r="FB59" s="176">
        <f t="shared" si="331"/>
        <v>0</v>
      </c>
      <c r="FC59" s="176">
        <f t="shared" si="331"/>
        <v>0</v>
      </c>
      <c r="FE59" s="176">
        <v>0</v>
      </c>
      <c r="FF59" s="176">
        <v>0</v>
      </c>
      <c r="FG59" s="176">
        <f t="shared" si="332"/>
        <v>0</v>
      </c>
      <c r="FH59" s="176">
        <f t="shared" si="332"/>
        <v>0</v>
      </c>
      <c r="FI59" s="176">
        <f t="shared" si="332"/>
        <v>0</v>
      </c>
      <c r="FJ59" s="176">
        <f t="shared" si="332"/>
        <v>0</v>
      </c>
      <c r="FK59" s="176">
        <f t="shared" si="332"/>
        <v>0</v>
      </c>
      <c r="FL59" s="176">
        <f t="shared" si="332"/>
        <v>0</v>
      </c>
      <c r="FM59" s="176">
        <f t="shared" si="332"/>
        <v>0</v>
      </c>
      <c r="FN59" s="176">
        <f t="shared" si="332"/>
        <v>0</v>
      </c>
      <c r="FO59" s="176">
        <f t="shared" si="332"/>
        <v>0</v>
      </c>
      <c r="FP59" s="176">
        <f t="shared" si="332"/>
        <v>0</v>
      </c>
      <c r="FQ59" s="176">
        <f t="shared" si="333"/>
        <v>0</v>
      </c>
      <c r="FR59" s="176">
        <f t="shared" si="333"/>
        <v>0</v>
      </c>
      <c r="FS59" s="176">
        <f t="shared" si="333"/>
        <v>0</v>
      </c>
      <c r="FT59" s="176">
        <f t="shared" si="333"/>
        <v>0</v>
      </c>
      <c r="FU59" s="176">
        <f t="shared" si="333"/>
        <v>0</v>
      </c>
      <c r="FV59" s="176">
        <f t="shared" si="333"/>
        <v>0</v>
      </c>
      <c r="FW59" s="176">
        <f t="shared" si="333"/>
        <v>0</v>
      </c>
      <c r="FX59" s="176">
        <f t="shared" si="333"/>
        <v>0</v>
      </c>
      <c r="FY59" s="176">
        <f t="shared" si="333"/>
        <v>0</v>
      </c>
      <c r="FZ59" s="176">
        <f t="shared" si="333"/>
        <v>0</v>
      </c>
      <c r="GA59" s="176">
        <f t="shared" si="334"/>
        <v>0</v>
      </c>
      <c r="GB59" s="176">
        <f t="shared" si="334"/>
        <v>0</v>
      </c>
      <c r="GC59" s="176">
        <f t="shared" si="334"/>
        <v>0</v>
      </c>
      <c r="GD59" s="176">
        <f t="shared" si="334"/>
        <v>0</v>
      </c>
      <c r="GE59" s="176">
        <f t="shared" si="334"/>
        <v>0</v>
      </c>
      <c r="GF59" s="176">
        <f t="shared" si="334"/>
        <v>0</v>
      </c>
      <c r="GG59" s="176">
        <f t="shared" si="334"/>
        <v>0</v>
      </c>
      <c r="GH59" s="176">
        <f t="shared" si="334"/>
        <v>0</v>
      </c>
      <c r="GI59" s="176">
        <f t="shared" si="334"/>
        <v>0</v>
      </c>
      <c r="GJ59" s="176">
        <f t="shared" si="334"/>
        <v>0</v>
      </c>
      <c r="GK59" s="176">
        <f t="shared" si="334"/>
        <v>0</v>
      </c>
      <c r="GL59" s="176">
        <f t="shared" si="334"/>
        <v>0</v>
      </c>
      <c r="GM59" s="176">
        <f t="shared" si="334"/>
        <v>0</v>
      </c>
      <c r="GN59" s="176">
        <f t="shared" si="334"/>
        <v>0</v>
      </c>
      <c r="GO59" s="176">
        <f t="shared" si="334"/>
        <v>0</v>
      </c>
      <c r="GP59" s="187"/>
      <c r="GQ59" s="176">
        <v>0</v>
      </c>
      <c r="GR59" s="176">
        <v>0</v>
      </c>
      <c r="GS59" s="176">
        <f t="shared" si="335"/>
        <v>43.025714171582621</v>
      </c>
      <c r="GT59" s="176">
        <f t="shared" si="335"/>
        <v>41.010556708056285</v>
      </c>
      <c r="GU59" s="176">
        <f t="shared" si="335"/>
        <v>39.064853303929382</v>
      </c>
      <c r="GV59" s="176">
        <f t="shared" si="335"/>
        <v>37.204342284743134</v>
      </c>
      <c r="GW59" s="176">
        <f t="shared" si="335"/>
        <v>35.443965085798773</v>
      </c>
      <c r="GX59" s="176">
        <f t="shared" si="335"/>
        <v>33.754435393259584</v>
      </c>
      <c r="GY59" s="176">
        <f t="shared" si="335"/>
        <v>32.143852641485466</v>
      </c>
      <c r="GZ59" s="176">
        <f t="shared" si="335"/>
        <v>30.608903222946374</v>
      </c>
      <c r="HA59" s="176">
        <f t="shared" si="335"/>
        <v>29.149707183696869</v>
      </c>
      <c r="HB59" s="176">
        <f t="shared" si="335"/>
        <v>27.760074338706644</v>
      </c>
      <c r="HC59" s="176">
        <f t="shared" si="336"/>
        <v>26.438851932680461</v>
      </c>
      <c r="HD59" s="176">
        <f t="shared" si="336"/>
        <v>25.180512234563732</v>
      </c>
      <c r="HE59" s="176">
        <f t="shared" si="336"/>
        <v>23.982062383399825</v>
      </c>
      <c r="HF59" s="176">
        <f t="shared" si="336"/>
        <v>22.840651961472911</v>
      </c>
      <c r="HG59" s="176">
        <f t="shared" si="336"/>
        <v>21.753566214816022</v>
      </c>
      <c r="HH59" s="176">
        <f t="shared" si="336"/>
        <v>20.718219596384444</v>
      </c>
      <c r="HI59" s="176">
        <f t="shared" si="336"/>
        <v>19.732149616537651</v>
      </c>
      <c r="HJ59" s="176">
        <f t="shared" si="336"/>
        <v>18.793010986203381</v>
      </c>
      <c r="HK59" s="176">
        <f t="shared" si="336"/>
        <v>17.898570038793984</v>
      </c>
      <c r="HL59" s="176">
        <f t="shared" si="336"/>
        <v>17.046699417607982</v>
      </c>
      <c r="HM59" s="176">
        <f t="shared" si="337"/>
        <v>0</v>
      </c>
      <c r="HN59" s="176">
        <f t="shared" si="337"/>
        <v>0</v>
      </c>
      <c r="HO59" s="176">
        <f t="shared" si="337"/>
        <v>0</v>
      </c>
      <c r="HP59" s="176">
        <f t="shared" si="337"/>
        <v>0</v>
      </c>
      <c r="HQ59" s="176">
        <f t="shared" si="337"/>
        <v>0</v>
      </c>
      <c r="HR59" s="176">
        <f t="shared" si="337"/>
        <v>0</v>
      </c>
      <c r="HS59" s="176">
        <f t="shared" si="337"/>
        <v>0</v>
      </c>
      <c r="HT59" s="176">
        <f t="shared" si="337"/>
        <v>0</v>
      </c>
      <c r="HU59" s="176">
        <f t="shared" si="337"/>
        <v>0</v>
      </c>
      <c r="HV59" s="176">
        <f t="shared" si="337"/>
        <v>0</v>
      </c>
      <c r="HW59" s="176">
        <f t="shared" si="337"/>
        <v>0</v>
      </c>
      <c r="HX59" s="176">
        <f t="shared" si="337"/>
        <v>0</v>
      </c>
      <c r="HY59" s="176">
        <f t="shared" si="337"/>
        <v>0</v>
      </c>
      <c r="HZ59" s="176">
        <f t="shared" si="337"/>
        <v>0</v>
      </c>
      <c r="IA59" s="176">
        <f t="shared" si="337"/>
        <v>0</v>
      </c>
      <c r="IB59" s="176"/>
      <c r="IC59" s="176"/>
    </row>
    <row r="60" spans="1:237" s="144" customFormat="1">
      <c r="A60" s="170" t="s">
        <v>253</v>
      </c>
      <c r="B60" s="226">
        <f t="shared" ref="B60" si="359">SUM(O60:AW60)*VLOOKUP($A60,input,12,FALSE)</f>
        <v>0</v>
      </c>
      <c r="C60" s="329">
        <f t="shared" ref="C60" si="360">SUM(AY60:CG60)*VLOOKUP($A60,input,12,FALSE)</f>
        <v>17391.42744373807</v>
      </c>
      <c r="D60" s="226">
        <f t="shared" ref="D60" si="361">SUM(B60:C60)</f>
        <v>17391.42744373807</v>
      </c>
      <c r="E60" s="227">
        <f t="shared" si="271"/>
        <v>0</v>
      </c>
      <c r="F60" s="228">
        <f t="shared" si="272"/>
        <v>0</v>
      </c>
      <c r="G60" s="227">
        <f t="shared" si="273"/>
        <v>0</v>
      </c>
      <c r="H60" s="228">
        <f t="shared" si="274"/>
        <v>0</v>
      </c>
      <c r="I60" s="227">
        <f t="shared" si="355"/>
        <v>0</v>
      </c>
      <c r="J60" s="176">
        <f t="shared" si="356"/>
        <v>17391.42744373807</v>
      </c>
      <c r="K60" s="228">
        <f t="shared" si="357"/>
        <v>17391.42744373807</v>
      </c>
      <c r="L60" s="227">
        <f t="shared" si="275"/>
        <v>0</v>
      </c>
      <c r="M60" s="176">
        <f t="shared" si="276"/>
        <v>13913.141954990457</v>
      </c>
      <c r="N60" s="228">
        <f t="shared" ref="N60" si="362">SUM(L60:M60)</f>
        <v>13913.141954990457</v>
      </c>
      <c r="O60" s="176">
        <f t="shared" si="320"/>
        <v>0</v>
      </c>
      <c r="P60" s="176">
        <f t="shared" si="320"/>
        <v>0</v>
      </c>
      <c r="Q60" s="176">
        <f t="shared" si="320"/>
        <v>0</v>
      </c>
      <c r="R60" s="176">
        <f t="shared" si="320"/>
        <v>0</v>
      </c>
      <c r="S60" s="176">
        <f t="shared" si="320"/>
        <v>0</v>
      </c>
      <c r="T60" s="176">
        <f t="shared" si="320"/>
        <v>0</v>
      </c>
      <c r="U60" s="176">
        <f t="shared" si="320"/>
        <v>0</v>
      </c>
      <c r="V60" s="176">
        <f t="shared" si="320"/>
        <v>0</v>
      </c>
      <c r="W60" s="176">
        <f t="shared" si="320"/>
        <v>0</v>
      </c>
      <c r="X60" s="176">
        <f t="shared" si="320"/>
        <v>0</v>
      </c>
      <c r="Y60" s="176">
        <f t="shared" si="321"/>
        <v>0</v>
      </c>
      <c r="Z60" s="176">
        <f t="shared" si="321"/>
        <v>0</v>
      </c>
      <c r="AA60" s="176">
        <f t="shared" si="321"/>
        <v>0</v>
      </c>
      <c r="AB60" s="176">
        <f t="shared" si="321"/>
        <v>0</v>
      </c>
      <c r="AC60" s="176">
        <f t="shared" si="321"/>
        <v>0</v>
      </c>
      <c r="AD60" s="176">
        <f t="shared" si="321"/>
        <v>0</v>
      </c>
      <c r="AE60" s="176">
        <f t="shared" si="321"/>
        <v>0</v>
      </c>
      <c r="AF60" s="176">
        <f t="shared" si="321"/>
        <v>0</v>
      </c>
      <c r="AG60" s="176">
        <f t="shared" si="321"/>
        <v>0</v>
      </c>
      <c r="AH60" s="176">
        <f t="shared" si="321"/>
        <v>0</v>
      </c>
      <c r="AI60" s="176">
        <f t="shared" si="322"/>
        <v>0</v>
      </c>
      <c r="AJ60" s="176">
        <f t="shared" si="322"/>
        <v>0</v>
      </c>
      <c r="AK60" s="176">
        <f t="shared" si="322"/>
        <v>0</v>
      </c>
      <c r="AL60" s="176">
        <f t="shared" si="322"/>
        <v>0</v>
      </c>
      <c r="AM60" s="176">
        <f t="shared" si="322"/>
        <v>0</v>
      </c>
      <c r="AN60" s="176">
        <f t="shared" si="322"/>
        <v>0</v>
      </c>
      <c r="AO60" s="176">
        <f t="shared" si="322"/>
        <v>0</v>
      </c>
      <c r="AP60" s="176">
        <f t="shared" si="322"/>
        <v>0</v>
      </c>
      <c r="AQ60" s="176">
        <f t="shared" si="322"/>
        <v>0</v>
      </c>
      <c r="AR60" s="176">
        <f t="shared" si="322"/>
        <v>0</v>
      </c>
      <c r="AS60" s="176">
        <f t="shared" si="322"/>
        <v>0</v>
      </c>
      <c r="AT60" s="176">
        <f t="shared" si="322"/>
        <v>0</v>
      </c>
      <c r="AU60" s="176">
        <f t="shared" si="322"/>
        <v>0</v>
      </c>
      <c r="AV60" s="176">
        <f t="shared" si="322"/>
        <v>0</v>
      </c>
      <c r="AW60" s="176">
        <f t="shared" si="322"/>
        <v>0</v>
      </c>
      <c r="AX60" s="187"/>
      <c r="AY60" s="176">
        <f t="shared" si="323"/>
        <v>47.38342680965124</v>
      </c>
      <c r="AZ60" s="176">
        <f t="shared" si="323"/>
        <v>45.133552635016308</v>
      </c>
      <c r="BA60" s="176">
        <f t="shared" si="323"/>
        <v>43.025714171582621</v>
      </c>
      <c r="BB60" s="176">
        <f t="shared" si="323"/>
        <v>41.010556708056285</v>
      </c>
      <c r="BC60" s="176">
        <f t="shared" si="323"/>
        <v>39.064853303929382</v>
      </c>
      <c r="BD60" s="176">
        <f t="shared" si="323"/>
        <v>37.204342284743134</v>
      </c>
      <c r="BE60" s="176">
        <f t="shared" si="323"/>
        <v>35.443965085798773</v>
      </c>
      <c r="BF60" s="176">
        <f t="shared" si="323"/>
        <v>33.754435393259584</v>
      </c>
      <c r="BG60" s="176">
        <f t="shared" si="323"/>
        <v>32.143852641485466</v>
      </c>
      <c r="BH60" s="176">
        <f t="shared" si="323"/>
        <v>30.608903222946374</v>
      </c>
      <c r="BI60" s="176">
        <f t="shared" si="324"/>
        <v>29.149707183696869</v>
      </c>
      <c r="BJ60" s="176">
        <f t="shared" si="324"/>
        <v>27.760074338706644</v>
      </c>
      <c r="BK60" s="176">
        <f t="shared" si="324"/>
        <v>26.438851932680461</v>
      </c>
      <c r="BL60" s="176">
        <f t="shared" si="324"/>
        <v>25.180512234563732</v>
      </c>
      <c r="BM60" s="176">
        <f t="shared" si="324"/>
        <v>23.982062383399825</v>
      </c>
      <c r="BN60" s="176">
        <f t="shared" si="324"/>
        <v>22.840651961472911</v>
      </c>
      <c r="BO60" s="176">
        <f t="shared" si="324"/>
        <v>21.753566214816022</v>
      </c>
      <c r="BP60" s="176">
        <f t="shared" si="324"/>
        <v>20.718219596384444</v>
      </c>
      <c r="BQ60" s="176">
        <f t="shared" si="324"/>
        <v>19.732149616537651</v>
      </c>
      <c r="BR60" s="176">
        <f t="shared" si="324"/>
        <v>18.793010986203381</v>
      </c>
      <c r="BS60" s="176">
        <f t="shared" si="325"/>
        <v>0</v>
      </c>
      <c r="BT60" s="176">
        <f t="shared" si="325"/>
        <v>0</v>
      </c>
      <c r="BU60" s="176">
        <f t="shared" si="325"/>
        <v>0</v>
      </c>
      <c r="BV60" s="176">
        <f t="shared" si="325"/>
        <v>0</v>
      </c>
      <c r="BW60" s="176">
        <f t="shared" si="325"/>
        <v>0</v>
      </c>
      <c r="BX60" s="176">
        <f t="shared" si="325"/>
        <v>0</v>
      </c>
      <c r="BY60" s="176">
        <f t="shared" si="325"/>
        <v>0</v>
      </c>
      <c r="BZ60" s="176">
        <f t="shared" si="325"/>
        <v>0</v>
      </c>
      <c r="CA60" s="176">
        <f t="shared" si="325"/>
        <v>0</v>
      </c>
      <c r="CB60" s="176">
        <f t="shared" si="325"/>
        <v>0</v>
      </c>
      <c r="CC60" s="176">
        <f t="shared" si="325"/>
        <v>0</v>
      </c>
      <c r="CD60" s="176">
        <f t="shared" si="325"/>
        <v>0</v>
      </c>
      <c r="CE60" s="176">
        <f t="shared" si="325"/>
        <v>0</v>
      </c>
      <c r="CF60" s="176">
        <f t="shared" si="325"/>
        <v>0</v>
      </c>
      <c r="CG60" s="176">
        <f t="shared" si="325"/>
        <v>0</v>
      </c>
      <c r="CI60" s="176">
        <v>0</v>
      </c>
      <c r="CJ60" s="176">
        <f t="shared" si="326"/>
        <v>0</v>
      </c>
      <c r="CK60" s="176">
        <f t="shared" si="326"/>
        <v>0</v>
      </c>
      <c r="CL60" s="176">
        <f t="shared" si="326"/>
        <v>0</v>
      </c>
      <c r="CM60" s="176">
        <f t="shared" si="326"/>
        <v>0</v>
      </c>
      <c r="CN60" s="176">
        <f t="shared" si="326"/>
        <v>0</v>
      </c>
      <c r="CO60" s="176">
        <f t="shared" si="326"/>
        <v>0</v>
      </c>
      <c r="CP60" s="176">
        <f t="shared" si="326"/>
        <v>0</v>
      </c>
      <c r="CQ60" s="176">
        <f t="shared" si="326"/>
        <v>0</v>
      </c>
      <c r="CR60" s="176">
        <f t="shared" si="326"/>
        <v>0</v>
      </c>
      <c r="CS60" s="176">
        <f t="shared" si="326"/>
        <v>0</v>
      </c>
      <c r="CT60" s="176">
        <f t="shared" si="327"/>
        <v>0</v>
      </c>
      <c r="CU60" s="176">
        <f t="shared" si="327"/>
        <v>0</v>
      </c>
      <c r="CV60" s="176">
        <f t="shared" si="327"/>
        <v>0</v>
      </c>
      <c r="CW60" s="176">
        <f t="shared" si="327"/>
        <v>0</v>
      </c>
      <c r="CX60" s="176">
        <f t="shared" si="327"/>
        <v>0</v>
      </c>
      <c r="CY60" s="176">
        <f t="shared" si="327"/>
        <v>0</v>
      </c>
      <c r="CZ60" s="176">
        <f t="shared" si="327"/>
        <v>0</v>
      </c>
      <c r="DA60" s="176">
        <f t="shared" si="327"/>
        <v>0</v>
      </c>
      <c r="DB60" s="176">
        <f t="shared" si="327"/>
        <v>0</v>
      </c>
      <c r="DC60" s="176">
        <f t="shared" si="327"/>
        <v>0</v>
      </c>
      <c r="DD60" s="176">
        <f t="shared" si="328"/>
        <v>0</v>
      </c>
      <c r="DE60" s="176">
        <f t="shared" si="328"/>
        <v>0</v>
      </c>
      <c r="DF60" s="176">
        <f t="shared" si="328"/>
        <v>0</v>
      </c>
      <c r="DG60" s="176">
        <f t="shared" si="328"/>
        <v>0</v>
      </c>
      <c r="DH60" s="176">
        <f t="shared" si="328"/>
        <v>0</v>
      </c>
      <c r="DI60" s="176">
        <f t="shared" si="328"/>
        <v>0</v>
      </c>
      <c r="DJ60" s="176">
        <f t="shared" si="328"/>
        <v>0</v>
      </c>
      <c r="DK60" s="176">
        <f t="shared" si="328"/>
        <v>0</v>
      </c>
      <c r="DL60" s="176">
        <f t="shared" si="328"/>
        <v>0</v>
      </c>
      <c r="DM60" s="176">
        <f t="shared" si="328"/>
        <v>0</v>
      </c>
      <c r="DN60" s="176">
        <f t="shared" si="328"/>
        <v>0</v>
      </c>
      <c r="DO60" s="176">
        <f t="shared" si="328"/>
        <v>0</v>
      </c>
      <c r="DP60" s="176">
        <f t="shared" si="328"/>
        <v>0</v>
      </c>
      <c r="DQ60" s="176">
        <f t="shared" si="328"/>
        <v>0</v>
      </c>
      <c r="DR60" s="176">
        <f t="shared" si="328"/>
        <v>0</v>
      </c>
      <c r="DS60" s="187"/>
      <c r="DT60" s="176">
        <v>0</v>
      </c>
      <c r="DU60" s="176">
        <f t="shared" si="329"/>
        <v>45.133552635016308</v>
      </c>
      <c r="DV60" s="176">
        <f t="shared" si="329"/>
        <v>43.025714171582621</v>
      </c>
      <c r="DW60" s="176">
        <f t="shared" si="329"/>
        <v>41.010556708056285</v>
      </c>
      <c r="DX60" s="176">
        <f t="shared" si="329"/>
        <v>39.064853303929382</v>
      </c>
      <c r="DY60" s="176">
        <f t="shared" si="329"/>
        <v>37.204342284743134</v>
      </c>
      <c r="DZ60" s="176">
        <f t="shared" si="329"/>
        <v>35.443965085798773</v>
      </c>
      <c r="EA60" s="176">
        <f t="shared" si="329"/>
        <v>33.754435393259584</v>
      </c>
      <c r="EB60" s="176">
        <f t="shared" si="329"/>
        <v>32.143852641485466</v>
      </c>
      <c r="EC60" s="176">
        <f t="shared" si="329"/>
        <v>30.608903222946374</v>
      </c>
      <c r="ED60" s="176">
        <f t="shared" si="329"/>
        <v>29.149707183696869</v>
      </c>
      <c r="EE60" s="176">
        <f t="shared" si="330"/>
        <v>27.760074338706644</v>
      </c>
      <c r="EF60" s="176">
        <f t="shared" si="330"/>
        <v>26.438851932680461</v>
      </c>
      <c r="EG60" s="176">
        <f t="shared" si="330"/>
        <v>25.180512234563732</v>
      </c>
      <c r="EH60" s="176">
        <f t="shared" si="330"/>
        <v>23.982062383399825</v>
      </c>
      <c r="EI60" s="176">
        <f t="shared" si="330"/>
        <v>22.840651961472911</v>
      </c>
      <c r="EJ60" s="176">
        <f t="shared" si="330"/>
        <v>21.753566214816022</v>
      </c>
      <c r="EK60" s="176">
        <f t="shared" si="330"/>
        <v>20.718219596384444</v>
      </c>
      <c r="EL60" s="176">
        <f t="shared" si="330"/>
        <v>19.732149616537651</v>
      </c>
      <c r="EM60" s="176">
        <f t="shared" si="330"/>
        <v>18.793010986203381</v>
      </c>
      <c r="EN60" s="176">
        <f t="shared" si="330"/>
        <v>17.898570038793984</v>
      </c>
      <c r="EO60" s="176">
        <f t="shared" si="331"/>
        <v>0</v>
      </c>
      <c r="EP60" s="176">
        <f t="shared" si="331"/>
        <v>0</v>
      </c>
      <c r="EQ60" s="176">
        <f t="shared" si="331"/>
        <v>0</v>
      </c>
      <c r="ER60" s="176">
        <f t="shared" si="331"/>
        <v>0</v>
      </c>
      <c r="ES60" s="176">
        <f t="shared" si="331"/>
        <v>0</v>
      </c>
      <c r="ET60" s="176">
        <f t="shared" si="331"/>
        <v>0</v>
      </c>
      <c r="EU60" s="176">
        <f t="shared" si="331"/>
        <v>0</v>
      </c>
      <c r="EV60" s="176">
        <f t="shared" si="331"/>
        <v>0</v>
      </c>
      <c r="EW60" s="176">
        <f t="shared" si="331"/>
        <v>0</v>
      </c>
      <c r="EX60" s="176">
        <f t="shared" si="331"/>
        <v>0</v>
      </c>
      <c r="EY60" s="176">
        <f t="shared" si="331"/>
        <v>0</v>
      </c>
      <c r="EZ60" s="176">
        <f t="shared" si="331"/>
        <v>0</v>
      </c>
      <c r="FA60" s="176">
        <f t="shared" si="331"/>
        <v>0</v>
      </c>
      <c r="FB60" s="176">
        <f t="shared" si="331"/>
        <v>0</v>
      </c>
      <c r="FC60" s="176">
        <f t="shared" si="331"/>
        <v>0</v>
      </c>
      <c r="FE60" s="176">
        <v>0</v>
      </c>
      <c r="FF60" s="176">
        <v>0</v>
      </c>
      <c r="FG60" s="176">
        <f t="shared" si="332"/>
        <v>0</v>
      </c>
      <c r="FH60" s="176">
        <f t="shared" si="332"/>
        <v>0</v>
      </c>
      <c r="FI60" s="176">
        <f t="shared" si="332"/>
        <v>0</v>
      </c>
      <c r="FJ60" s="176">
        <f t="shared" si="332"/>
        <v>0</v>
      </c>
      <c r="FK60" s="176">
        <f t="shared" si="332"/>
        <v>0</v>
      </c>
      <c r="FL60" s="176">
        <f t="shared" si="332"/>
        <v>0</v>
      </c>
      <c r="FM60" s="176">
        <f t="shared" si="332"/>
        <v>0</v>
      </c>
      <c r="FN60" s="176">
        <f t="shared" si="332"/>
        <v>0</v>
      </c>
      <c r="FO60" s="176">
        <f t="shared" si="332"/>
        <v>0</v>
      </c>
      <c r="FP60" s="176">
        <f t="shared" si="332"/>
        <v>0</v>
      </c>
      <c r="FQ60" s="176">
        <f t="shared" si="333"/>
        <v>0</v>
      </c>
      <c r="FR60" s="176">
        <f t="shared" si="333"/>
        <v>0</v>
      </c>
      <c r="FS60" s="176">
        <f t="shared" si="333"/>
        <v>0</v>
      </c>
      <c r="FT60" s="176">
        <f t="shared" si="333"/>
        <v>0</v>
      </c>
      <c r="FU60" s="176">
        <f t="shared" si="333"/>
        <v>0</v>
      </c>
      <c r="FV60" s="176">
        <f t="shared" si="333"/>
        <v>0</v>
      </c>
      <c r="FW60" s="176">
        <f t="shared" si="333"/>
        <v>0</v>
      </c>
      <c r="FX60" s="176">
        <f t="shared" si="333"/>
        <v>0</v>
      </c>
      <c r="FY60" s="176">
        <f t="shared" si="333"/>
        <v>0</v>
      </c>
      <c r="FZ60" s="176">
        <f t="shared" si="333"/>
        <v>0</v>
      </c>
      <c r="GA60" s="176">
        <f t="shared" si="334"/>
        <v>0</v>
      </c>
      <c r="GB60" s="176">
        <f t="shared" si="334"/>
        <v>0</v>
      </c>
      <c r="GC60" s="176">
        <f t="shared" si="334"/>
        <v>0</v>
      </c>
      <c r="GD60" s="176">
        <f t="shared" si="334"/>
        <v>0</v>
      </c>
      <c r="GE60" s="176">
        <f t="shared" si="334"/>
        <v>0</v>
      </c>
      <c r="GF60" s="176">
        <f t="shared" si="334"/>
        <v>0</v>
      </c>
      <c r="GG60" s="176">
        <f t="shared" si="334"/>
        <v>0</v>
      </c>
      <c r="GH60" s="176">
        <f t="shared" si="334"/>
        <v>0</v>
      </c>
      <c r="GI60" s="176">
        <f t="shared" si="334"/>
        <v>0</v>
      </c>
      <c r="GJ60" s="176">
        <f t="shared" si="334"/>
        <v>0</v>
      </c>
      <c r="GK60" s="176">
        <f t="shared" si="334"/>
        <v>0</v>
      </c>
      <c r="GL60" s="176">
        <f t="shared" si="334"/>
        <v>0</v>
      </c>
      <c r="GM60" s="176">
        <f t="shared" si="334"/>
        <v>0</v>
      </c>
      <c r="GN60" s="176">
        <f t="shared" si="334"/>
        <v>0</v>
      </c>
      <c r="GO60" s="176">
        <f t="shared" si="334"/>
        <v>0</v>
      </c>
      <c r="GP60" s="187"/>
      <c r="GQ60" s="176">
        <v>0</v>
      </c>
      <c r="GR60" s="176">
        <v>0</v>
      </c>
      <c r="GS60" s="176">
        <f t="shared" si="335"/>
        <v>43.025714171582621</v>
      </c>
      <c r="GT60" s="176">
        <f t="shared" si="335"/>
        <v>41.010556708056285</v>
      </c>
      <c r="GU60" s="176">
        <f t="shared" si="335"/>
        <v>39.064853303929382</v>
      </c>
      <c r="GV60" s="176">
        <f t="shared" si="335"/>
        <v>37.204342284743134</v>
      </c>
      <c r="GW60" s="176">
        <f t="shared" si="335"/>
        <v>35.443965085798773</v>
      </c>
      <c r="GX60" s="176">
        <f t="shared" si="335"/>
        <v>33.754435393259584</v>
      </c>
      <c r="GY60" s="176">
        <f t="shared" si="335"/>
        <v>32.143852641485466</v>
      </c>
      <c r="GZ60" s="176">
        <f t="shared" si="335"/>
        <v>30.608903222946374</v>
      </c>
      <c r="HA60" s="176">
        <f t="shared" si="335"/>
        <v>29.149707183696869</v>
      </c>
      <c r="HB60" s="176">
        <f t="shared" si="335"/>
        <v>27.760074338706644</v>
      </c>
      <c r="HC60" s="176">
        <f t="shared" si="336"/>
        <v>26.438851932680461</v>
      </c>
      <c r="HD60" s="176">
        <f t="shared" si="336"/>
        <v>25.180512234563732</v>
      </c>
      <c r="HE60" s="176">
        <f t="shared" si="336"/>
        <v>23.982062383399825</v>
      </c>
      <c r="HF60" s="176">
        <f t="shared" si="336"/>
        <v>22.840651961472911</v>
      </c>
      <c r="HG60" s="176">
        <f t="shared" si="336"/>
        <v>21.753566214816022</v>
      </c>
      <c r="HH60" s="176">
        <f t="shared" si="336"/>
        <v>20.718219596384444</v>
      </c>
      <c r="HI60" s="176">
        <f t="shared" si="336"/>
        <v>19.732149616537651</v>
      </c>
      <c r="HJ60" s="176">
        <f t="shared" si="336"/>
        <v>18.793010986203381</v>
      </c>
      <c r="HK60" s="176">
        <f t="shared" si="336"/>
        <v>17.898570038793984</v>
      </c>
      <c r="HL60" s="176">
        <f t="shared" si="336"/>
        <v>17.046699417607982</v>
      </c>
      <c r="HM60" s="176">
        <f t="shared" si="337"/>
        <v>0</v>
      </c>
      <c r="HN60" s="176">
        <f t="shared" si="337"/>
        <v>0</v>
      </c>
      <c r="HO60" s="176">
        <f t="shared" si="337"/>
        <v>0</v>
      </c>
      <c r="HP60" s="176">
        <f t="shared" si="337"/>
        <v>0</v>
      </c>
      <c r="HQ60" s="176">
        <f t="shared" si="337"/>
        <v>0</v>
      </c>
      <c r="HR60" s="176">
        <f t="shared" si="337"/>
        <v>0</v>
      </c>
      <c r="HS60" s="176">
        <f t="shared" si="337"/>
        <v>0</v>
      </c>
      <c r="HT60" s="176">
        <f t="shared" si="337"/>
        <v>0</v>
      </c>
      <c r="HU60" s="176">
        <f t="shared" si="337"/>
        <v>0</v>
      </c>
      <c r="HV60" s="176">
        <f t="shared" si="337"/>
        <v>0</v>
      </c>
      <c r="HW60" s="176">
        <f t="shared" si="337"/>
        <v>0</v>
      </c>
      <c r="HX60" s="176">
        <f t="shared" si="337"/>
        <v>0</v>
      </c>
      <c r="HY60" s="176">
        <f t="shared" si="337"/>
        <v>0</v>
      </c>
      <c r="HZ60" s="176">
        <f t="shared" si="337"/>
        <v>0</v>
      </c>
      <c r="IA60" s="176">
        <f t="shared" si="337"/>
        <v>0</v>
      </c>
      <c r="IB60" s="176"/>
      <c r="IC60" s="176"/>
    </row>
    <row r="61" spans="1:237" s="144" customFormat="1">
      <c r="A61" s="170" t="s">
        <v>269</v>
      </c>
      <c r="B61" s="226">
        <f t="shared" ref="B61" si="363">SUM(O61:AW61)*VLOOKUP($A61,input,12,FALSE)</f>
        <v>0</v>
      </c>
      <c r="C61" s="329">
        <f t="shared" ref="C61" si="364">SUM(AY61:CG61)*VLOOKUP($A61,input,12,FALSE)</f>
        <v>67581.280779854045</v>
      </c>
      <c r="D61" s="226">
        <f t="shared" ref="D61" si="365">SUM(B61:C61)</f>
        <v>67581.280779854045</v>
      </c>
      <c r="E61" s="227">
        <f t="shared" ref="E61" si="366">IF(Years&gt;1,SUM(CI61:DR61)*VLOOKUP($A61,input,26,FALSE),0)</f>
        <v>0</v>
      </c>
      <c r="F61" s="228">
        <f t="shared" ref="F61" si="367">IF(Years&gt;1,SUM(DT61:FC61)*VLOOKUP($A61,input,26,FALSE),0)</f>
        <v>0</v>
      </c>
      <c r="G61" s="227">
        <f t="shared" ref="G61" si="368">IF(Years&gt;2,SUM(FE61:GO61)*VLOOKUP($A61,input,40,FALSE),0)</f>
        <v>0</v>
      </c>
      <c r="H61" s="228">
        <f t="shared" ref="H61" si="369">IF(Years&gt;2,SUM(GQ61:IA61)*VLOOKUP($A61,input,40,FALSE),0)</f>
        <v>0</v>
      </c>
      <c r="I61" s="227">
        <f t="shared" ref="I61" si="370">B61+E61+G61</f>
        <v>0</v>
      </c>
      <c r="J61" s="176">
        <f t="shared" ref="J61" si="371">C61+F61+H61</f>
        <v>67581.280779854045</v>
      </c>
      <c r="K61" s="228">
        <f t="shared" ref="K61" si="372">SUM(I61:J61)</f>
        <v>67581.280779854045</v>
      </c>
      <c r="L61" s="227">
        <f t="shared" ref="L61" si="373">(B61*VLOOKUP($A61,input,16,FALSE))+(E61*VLOOKUP($A61,input,30,FALSE))+(G61*VLOOKUP($A61,input,44,FALSE))</f>
        <v>0</v>
      </c>
      <c r="M61" s="176">
        <f t="shared" ref="M61" si="374">(C61*(VLOOKUP($A61,input,16,FALSE))+(F61*VLOOKUP($A61,input,30,FALSE))+(H61*VLOOKUP($A61,input,44,FALSE)))</f>
        <v>54065.024623883241</v>
      </c>
      <c r="N61" s="228">
        <f t="shared" ref="N61" si="375">SUM(L61:M61)</f>
        <v>54065.024623883241</v>
      </c>
      <c r="O61" s="176">
        <f t="shared" si="320"/>
        <v>0</v>
      </c>
      <c r="P61" s="176">
        <f t="shared" si="320"/>
        <v>0</v>
      </c>
      <c r="Q61" s="176">
        <f t="shared" si="320"/>
        <v>0</v>
      </c>
      <c r="R61" s="176">
        <f t="shared" si="320"/>
        <v>0</v>
      </c>
      <c r="S61" s="176">
        <f t="shared" si="320"/>
        <v>0</v>
      </c>
      <c r="T61" s="176">
        <f t="shared" si="320"/>
        <v>0</v>
      </c>
      <c r="U61" s="176">
        <f t="shared" si="320"/>
        <v>0</v>
      </c>
      <c r="V61" s="176">
        <f t="shared" si="320"/>
        <v>0</v>
      </c>
      <c r="W61" s="176">
        <f t="shared" si="320"/>
        <v>0</v>
      </c>
      <c r="X61" s="176">
        <f t="shared" si="320"/>
        <v>0</v>
      </c>
      <c r="Y61" s="176">
        <f t="shared" si="321"/>
        <v>0</v>
      </c>
      <c r="Z61" s="176">
        <f t="shared" si="321"/>
        <v>0</v>
      </c>
      <c r="AA61" s="176">
        <f t="shared" si="321"/>
        <v>0</v>
      </c>
      <c r="AB61" s="176">
        <f t="shared" si="321"/>
        <v>0</v>
      </c>
      <c r="AC61" s="176">
        <f t="shared" si="321"/>
        <v>0</v>
      </c>
      <c r="AD61" s="176">
        <f t="shared" si="321"/>
        <v>0</v>
      </c>
      <c r="AE61" s="176">
        <f t="shared" si="321"/>
        <v>0</v>
      </c>
      <c r="AF61" s="176">
        <f t="shared" si="321"/>
        <v>0</v>
      </c>
      <c r="AG61" s="176">
        <f t="shared" si="321"/>
        <v>0</v>
      </c>
      <c r="AH61" s="176">
        <f t="shared" si="321"/>
        <v>0</v>
      </c>
      <c r="AI61" s="176">
        <f t="shared" si="322"/>
        <v>0</v>
      </c>
      <c r="AJ61" s="176">
        <f t="shared" si="322"/>
        <v>0</v>
      </c>
      <c r="AK61" s="176">
        <f t="shared" si="322"/>
        <v>0</v>
      </c>
      <c r="AL61" s="176">
        <f t="shared" si="322"/>
        <v>0</v>
      </c>
      <c r="AM61" s="176">
        <f t="shared" si="322"/>
        <v>0</v>
      </c>
      <c r="AN61" s="176">
        <f t="shared" si="322"/>
        <v>0</v>
      </c>
      <c r="AO61" s="176">
        <f t="shared" si="322"/>
        <v>0</v>
      </c>
      <c r="AP61" s="176">
        <f t="shared" si="322"/>
        <v>0</v>
      </c>
      <c r="AQ61" s="176">
        <f t="shared" si="322"/>
        <v>0</v>
      </c>
      <c r="AR61" s="176">
        <f t="shared" si="322"/>
        <v>0</v>
      </c>
      <c r="AS61" s="176">
        <f t="shared" si="322"/>
        <v>0</v>
      </c>
      <c r="AT61" s="176">
        <f t="shared" si="322"/>
        <v>0</v>
      </c>
      <c r="AU61" s="176">
        <f t="shared" si="322"/>
        <v>0</v>
      </c>
      <c r="AV61" s="176">
        <f t="shared" si="322"/>
        <v>0</v>
      </c>
      <c r="AW61" s="176">
        <f t="shared" si="322"/>
        <v>0</v>
      </c>
      <c r="AX61" s="187"/>
      <c r="AY61" s="176">
        <f t="shared" si="323"/>
        <v>47.38342680965124</v>
      </c>
      <c r="AZ61" s="176">
        <f t="shared" si="323"/>
        <v>45.133552635016308</v>
      </c>
      <c r="BA61" s="176">
        <f t="shared" si="323"/>
        <v>43.025714171582621</v>
      </c>
      <c r="BB61" s="176">
        <f t="shared" si="323"/>
        <v>41.010556708056285</v>
      </c>
      <c r="BC61" s="176">
        <f t="shared" si="323"/>
        <v>39.064853303929382</v>
      </c>
      <c r="BD61" s="176">
        <f t="shared" si="323"/>
        <v>37.204342284743134</v>
      </c>
      <c r="BE61" s="176">
        <f t="shared" si="323"/>
        <v>35.443965085798773</v>
      </c>
      <c r="BF61" s="176">
        <f t="shared" si="323"/>
        <v>33.754435393259584</v>
      </c>
      <c r="BG61" s="176">
        <f t="shared" si="323"/>
        <v>32.143852641485466</v>
      </c>
      <c r="BH61" s="176">
        <f t="shared" si="323"/>
        <v>30.608903222946374</v>
      </c>
      <c r="BI61" s="176">
        <f t="shared" si="324"/>
        <v>29.149707183696869</v>
      </c>
      <c r="BJ61" s="176">
        <f t="shared" si="324"/>
        <v>27.760074338706644</v>
      </c>
      <c r="BK61" s="176">
        <f t="shared" si="324"/>
        <v>26.438851932680461</v>
      </c>
      <c r="BL61" s="176">
        <f t="shared" si="324"/>
        <v>25.180512234563732</v>
      </c>
      <c r="BM61" s="176">
        <f t="shared" si="324"/>
        <v>23.982062383399825</v>
      </c>
      <c r="BN61" s="176">
        <f t="shared" si="324"/>
        <v>22.840651961472911</v>
      </c>
      <c r="BO61" s="176">
        <f t="shared" si="324"/>
        <v>21.753566214816022</v>
      </c>
      <c r="BP61" s="176">
        <f t="shared" si="324"/>
        <v>20.718219596384444</v>
      </c>
      <c r="BQ61" s="176">
        <f t="shared" si="324"/>
        <v>0</v>
      </c>
      <c r="BR61" s="176">
        <f t="shared" si="324"/>
        <v>0</v>
      </c>
      <c r="BS61" s="176">
        <f t="shared" si="325"/>
        <v>0</v>
      </c>
      <c r="BT61" s="176">
        <f t="shared" si="325"/>
        <v>0</v>
      </c>
      <c r="BU61" s="176">
        <f t="shared" si="325"/>
        <v>0</v>
      </c>
      <c r="BV61" s="176">
        <f t="shared" si="325"/>
        <v>0</v>
      </c>
      <c r="BW61" s="176">
        <f t="shared" si="325"/>
        <v>0</v>
      </c>
      <c r="BX61" s="176">
        <f t="shared" si="325"/>
        <v>0</v>
      </c>
      <c r="BY61" s="176">
        <f t="shared" si="325"/>
        <v>0</v>
      </c>
      <c r="BZ61" s="176">
        <f t="shared" si="325"/>
        <v>0</v>
      </c>
      <c r="CA61" s="176">
        <f t="shared" si="325"/>
        <v>0</v>
      </c>
      <c r="CB61" s="176">
        <f t="shared" si="325"/>
        <v>0</v>
      </c>
      <c r="CC61" s="176">
        <f t="shared" si="325"/>
        <v>0</v>
      </c>
      <c r="CD61" s="176">
        <f t="shared" si="325"/>
        <v>0</v>
      </c>
      <c r="CE61" s="176">
        <f t="shared" si="325"/>
        <v>0</v>
      </c>
      <c r="CF61" s="176">
        <f t="shared" si="325"/>
        <v>0</v>
      </c>
      <c r="CG61" s="176">
        <f t="shared" si="325"/>
        <v>0</v>
      </c>
      <c r="CI61" s="176">
        <v>0</v>
      </c>
      <c r="CJ61" s="176">
        <f t="shared" si="326"/>
        <v>0</v>
      </c>
      <c r="CK61" s="176">
        <f t="shared" si="326"/>
        <v>0</v>
      </c>
      <c r="CL61" s="176">
        <f t="shared" si="326"/>
        <v>0</v>
      </c>
      <c r="CM61" s="176">
        <f t="shared" si="326"/>
        <v>0</v>
      </c>
      <c r="CN61" s="176">
        <f t="shared" si="326"/>
        <v>0</v>
      </c>
      <c r="CO61" s="176">
        <f t="shared" si="326"/>
        <v>0</v>
      </c>
      <c r="CP61" s="176">
        <f t="shared" si="326"/>
        <v>0</v>
      </c>
      <c r="CQ61" s="176">
        <f t="shared" si="326"/>
        <v>0</v>
      </c>
      <c r="CR61" s="176">
        <f t="shared" si="326"/>
        <v>0</v>
      </c>
      <c r="CS61" s="176">
        <f t="shared" si="326"/>
        <v>0</v>
      </c>
      <c r="CT61" s="176">
        <f t="shared" si="327"/>
        <v>0</v>
      </c>
      <c r="CU61" s="176">
        <f t="shared" si="327"/>
        <v>0</v>
      </c>
      <c r="CV61" s="176">
        <f t="shared" si="327"/>
        <v>0</v>
      </c>
      <c r="CW61" s="176">
        <f t="shared" si="327"/>
        <v>0</v>
      </c>
      <c r="CX61" s="176">
        <f t="shared" si="327"/>
        <v>0</v>
      </c>
      <c r="CY61" s="176">
        <f t="shared" si="327"/>
        <v>0</v>
      </c>
      <c r="CZ61" s="176">
        <f t="shared" si="327"/>
        <v>0</v>
      </c>
      <c r="DA61" s="176">
        <f t="shared" si="327"/>
        <v>0</v>
      </c>
      <c r="DB61" s="176">
        <f t="shared" si="327"/>
        <v>0</v>
      </c>
      <c r="DC61" s="176">
        <f t="shared" si="327"/>
        <v>0</v>
      </c>
      <c r="DD61" s="176">
        <f t="shared" si="328"/>
        <v>0</v>
      </c>
      <c r="DE61" s="176">
        <f t="shared" si="328"/>
        <v>0</v>
      </c>
      <c r="DF61" s="176">
        <f t="shared" si="328"/>
        <v>0</v>
      </c>
      <c r="DG61" s="176">
        <f t="shared" si="328"/>
        <v>0</v>
      </c>
      <c r="DH61" s="176">
        <f t="shared" si="328"/>
        <v>0</v>
      </c>
      <c r="DI61" s="176">
        <f t="shared" si="328"/>
        <v>0</v>
      </c>
      <c r="DJ61" s="176">
        <f t="shared" si="328"/>
        <v>0</v>
      </c>
      <c r="DK61" s="176">
        <f t="shared" si="328"/>
        <v>0</v>
      </c>
      <c r="DL61" s="176">
        <f t="shared" si="328"/>
        <v>0</v>
      </c>
      <c r="DM61" s="176">
        <f t="shared" si="328"/>
        <v>0</v>
      </c>
      <c r="DN61" s="176">
        <f t="shared" si="328"/>
        <v>0</v>
      </c>
      <c r="DO61" s="176">
        <f t="shared" si="328"/>
        <v>0</v>
      </c>
      <c r="DP61" s="176">
        <f t="shared" si="328"/>
        <v>0</v>
      </c>
      <c r="DQ61" s="176">
        <f t="shared" si="328"/>
        <v>0</v>
      </c>
      <c r="DR61" s="176">
        <f t="shared" si="328"/>
        <v>0</v>
      </c>
      <c r="DS61" s="187"/>
      <c r="DT61" s="176">
        <v>0</v>
      </c>
      <c r="DU61" s="176">
        <f t="shared" si="329"/>
        <v>45.133552635016308</v>
      </c>
      <c r="DV61" s="176">
        <f t="shared" si="329"/>
        <v>43.025714171582621</v>
      </c>
      <c r="DW61" s="176">
        <f t="shared" si="329"/>
        <v>41.010556708056285</v>
      </c>
      <c r="DX61" s="176">
        <f t="shared" si="329"/>
        <v>39.064853303929382</v>
      </c>
      <c r="DY61" s="176">
        <f t="shared" si="329"/>
        <v>37.204342284743134</v>
      </c>
      <c r="DZ61" s="176">
        <f t="shared" si="329"/>
        <v>35.443965085798773</v>
      </c>
      <c r="EA61" s="176">
        <f t="shared" si="329"/>
        <v>33.754435393259584</v>
      </c>
      <c r="EB61" s="176">
        <f t="shared" si="329"/>
        <v>32.143852641485466</v>
      </c>
      <c r="EC61" s="176">
        <f t="shared" si="329"/>
        <v>30.608903222946374</v>
      </c>
      <c r="ED61" s="176">
        <f t="shared" si="329"/>
        <v>29.149707183696869</v>
      </c>
      <c r="EE61" s="176">
        <f t="shared" si="330"/>
        <v>27.760074338706644</v>
      </c>
      <c r="EF61" s="176">
        <f t="shared" si="330"/>
        <v>26.438851932680461</v>
      </c>
      <c r="EG61" s="176">
        <f t="shared" si="330"/>
        <v>25.180512234563732</v>
      </c>
      <c r="EH61" s="176">
        <f t="shared" si="330"/>
        <v>23.982062383399825</v>
      </c>
      <c r="EI61" s="176">
        <f t="shared" si="330"/>
        <v>22.840651961472911</v>
      </c>
      <c r="EJ61" s="176">
        <f t="shared" si="330"/>
        <v>21.753566214816022</v>
      </c>
      <c r="EK61" s="176">
        <f t="shared" si="330"/>
        <v>20.718219596384444</v>
      </c>
      <c r="EL61" s="176">
        <f t="shared" si="330"/>
        <v>19.732149616537651</v>
      </c>
      <c r="EM61" s="176">
        <f t="shared" si="330"/>
        <v>0</v>
      </c>
      <c r="EN61" s="176">
        <f t="shared" si="330"/>
        <v>0</v>
      </c>
      <c r="EO61" s="176">
        <f t="shared" si="331"/>
        <v>0</v>
      </c>
      <c r="EP61" s="176">
        <f t="shared" si="331"/>
        <v>0</v>
      </c>
      <c r="EQ61" s="176">
        <f t="shared" si="331"/>
        <v>0</v>
      </c>
      <c r="ER61" s="176">
        <f t="shared" si="331"/>
        <v>0</v>
      </c>
      <c r="ES61" s="176">
        <f t="shared" si="331"/>
        <v>0</v>
      </c>
      <c r="ET61" s="176">
        <f t="shared" si="331"/>
        <v>0</v>
      </c>
      <c r="EU61" s="176">
        <f t="shared" si="331"/>
        <v>0</v>
      </c>
      <c r="EV61" s="176">
        <f t="shared" si="331"/>
        <v>0</v>
      </c>
      <c r="EW61" s="176">
        <f t="shared" si="331"/>
        <v>0</v>
      </c>
      <c r="EX61" s="176">
        <f t="shared" si="331"/>
        <v>0</v>
      </c>
      <c r="EY61" s="176">
        <f t="shared" si="331"/>
        <v>0</v>
      </c>
      <c r="EZ61" s="176">
        <f t="shared" si="331"/>
        <v>0</v>
      </c>
      <c r="FA61" s="176">
        <f t="shared" si="331"/>
        <v>0</v>
      </c>
      <c r="FB61" s="176">
        <f t="shared" si="331"/>
        <v>0</v>
      </c>
      <c r="FC61" s="176">
        <f t="shared" si="331"/>
        <v>0</v>
      </c>
      <c r="FE61" s="176">
        <v>0</v>
      </c>
      <c r="FF61" s="176">
        <v>0</v>
      </c>
      <c r="FG61" s="176">
        <f t="shared" si="332"/>
        <v>0</v>
      </c>
      <c r="FH61" s="176">
        <f t="shared" si="332"/>
        <v>0</v>
      </c>
      <c r="FI61" s="176">
        <f t="shared" si="332"/>
        <v>0</v>
      </c>
      <c r="FJ61" s="176">
        <f t="shared" si="332"/>
        <v>0</v>
      </c>
      <c r="FK61" s="176">
        <f t="shared" si="332"/>
        <v>0</v>
      </c>
      <c r="FL61" s="176">
        <f t="shared" si="332"/>
        <v>0</v>
      </c>
      <c r="FM61" s="176">
        <f t="shared" si="332"/>
        <v>0</v>
      </c>
      <c r="FN61" s="176">
        <f t="shared" si="332"/>
        <v>0</v>
      </c>
      <c r="FO61" s="176">
        <f t="shared" si="332"/>
        <v>0</v>
      </c>
      <c r="FP61" s="176">
        <f t="shared" si="332"/>
        <v>0</v>
      </c>
      <c r="FQ61" s="176">
        <f t="shared" si="333"/>
        <v>0</v>
      </c>
      <c r="FR61" s="176">
        <f t="shared" si="333"/>
        <v>0</v>
      </c>
      <c r="FS61" s="176">
        <f t="shared" si="333"/>
        <v>0</v>
      </c>
      <c r="FT61" s="176">
        <f t="shared" si="333"/>
        <v>0</v>
      </c>
      <c r="FU61" s="176">
        <f t="shared" si="333"/>
        <v>0</v>
      </c>
      <c r="FV61" s="176">
        <f t="shared" si="333"/>
        <v>0</v>
      </c>
      <c r="FW61" s="176">
        <f t="shared" si="333"/>
        <v>0</v>
      </c>
      <c r="FX61" s="176">
        <f t="shared" si="333"/>
        <v>0</v>
      </c>
      <c r="FY61" s="176">
        <f t="shared" si="333"/>
        <v>0</v>
      </c>
      <c r="FZ61" s="176">
        <f t="shared" si="333"/>
        <v>0</v>
      </c>
      <c r="GA61" s="176">
        <f t="shared" si="334"/>
        <v>0</v>
      </c>
      <c r="GB61" s="176">
        <f t="shared" si="334"/>
        <v>0</v>
      </c>
      <c r="GC61" s="176">
        <f t="shared" si="334"/>
        <v>0</v>
      </c>
      <c r="GD61" s="176">
        <f t="shared" si="334"/>
        <v>0</v>
      </c>
      <c r="GE61" s="176">
        <f t="shared" si="334"/>
        <v>0</v>
      </c>
      <c r="GF61" s="176">
        <f t="shared" si="334"/>
        <v>0</v>
      </c>
      <c r="GG61" s="176">
        <f t="shared" si="334"/>
        <v>0</v>
      </c>
      <c r="GH61" s="176">
        <f t="shared" si="334"/>
        <v>0</v>
      </c>
      <c r="GI61" s="176">
        <f t="shared" si="334"/>
        <v>0</v>
      </c>
      <c r="GJ61" s="176">
        <f t="shared" si="334"/>
        <v>0</v>
      </c>
      <c r="GK61" s="176">
        <f t="shared" si="334"/>
        <v>0</v>
      </c>
      <c r="GL61" s="176">
        <f t="shared" si="334"/>
        <v>0</v>
      </c>
      <c r="GM61" s="176">
        <f t="shared" si="334"/>
        <v>0</v>
      </c>
      <c r="GN61" s="176">
        <f t="shared" si="334"/>
        <v>0</v>
      </c>
      <c r="GO61" s="176">
        <f t="shared" si="334"/>
        <v>0</v>
      </c>
      <c r="GP61" s="187"/>
      <c r="GQ61" s="176">
        <v>0</v>
      </c>
      <c r="GR61" s="176">
        <v>0</v>
      </c>
      <c r="GS61" s="176">
        <f t="shared" si="335"/>
        <v>43.025714171582621</v>
      </c>
      <c r="GT61" s="176">
        <f t="shared" si="335"/>
        <v>41.010556708056285</v>
      </c>
      <c r="GU61" s="176">
        <f t="shared" si="335"/>
        <v>39.064853303929382</v>
      </c>
      <c r="GV61" s="176">
        <f t="shared" si="335"/>
        <v>37.204342284743134</v>
      </c>
      <c r="GW61" s="176">
        <f t="shared" si="335"/>
        <v>35.443965085798773</v>
      </c>
      <c r="GX61" s="176">
        <f t="shared" si="335"/>
        <v>33.754435393259584</v>
      </c>
      <c r="GY61" s="176">
        <f t="shared" si="335"/>
        <v>32.143852641485466</v>
      </c>
      <c r="GZ61" s="176">
        <f t="shared" si="335"/>
        <v>30.608903222946374</v>
      </c>
      <c r="HA61" s="176">
        <f t="shared" si="335"/>
        <v>29.149707183696869</v>
      </c>
      <c r="HB61" s="176">
        <f t="shared" si="335"/>
        <v>27.760074338706644</v>
      </c>
      <c r="HC61" s="176">
        <f t="shared" si="336"/>
        <v>26.438851932680461</v>
      </c>
      <c r="HD61" s="176">
        <f t="shared" si="336"/>
        <v>25.180512234563732</v>
      </c>
      <c r="HE61" s="176">
        <f t="shared" si="336"/>
        <v>23.982062383399825</v>
      </c>
      <c r="HF61" s="176">
        <f t="shared" si="336"/>
        <v>22.840651961472911</v>
      </c>
      <c r="HG61" s="176">
        <f t="shared" si="336"/>
        <v>21.753566214816022</v>
      </c>
      <c r="HH61" s="176">
        <f t="shared" si="336"/>
        <v>20.718219596384444</v>
      </c>
      <c r="HI61" s="176">
        <f t="shared" si="336"/>
        <v>19.732149616537651</v>
      </c>
      <c r="HJ61" s="176">
        <f t="shared" si="336"/>
        <v>18.793010986203381</v>
      </c>
      <c r="HK61" s="176">
        <f t="shared" si="336"/>
        <v>0</v>
      </c>
      <c r="HL61" s="176">
        <f t="shared" si="336"/>
        <v>0</v>
      </c>
      <c r="HM61" s="176">
        <f t="shared" si="337"/>
        <v>0</v>
      </c>
      <c r="HN61" s="176">
        <f t="shared" si="337"/>
        <v>0</v>
      </c>
      <c r="HO61" s="176">
        <f t="shared" si="337"/>
        <v>0</v>
      </c>
      <c r="HP61" s="176">
        <f t="shared" si="337"/>
        <v>0</v>
      </c>
      <c r="HQ61" s="176">
        <f t="shared" si="337"/>
        <v>0</v>
      </c>
      <c r="HR61" s="176">
        <f t="shared" si="337"/>
        <v>0</v>
      </c>
      <c r="HS61" s="176">
        <f t="shared" si="337"/>
        <v>0</v>
      </c>
      <c r="HT61" s="176">
        <f t="shared" si="337"/>
        <v>0</v>
      </c>
      <c r="HU61" s="176">
        <f t="shared" si="337"/>
        <v>0</v>
      </c>
      <c r="HV61" s="176">
        <f t="shared" si="337"/>
        <v>0</v>
      </c>
      <c r="HW61" s="176">
        <f t="shared" si="337"/>
        <v>0</v>
      </c>
      <c r="HX61" s="176">
        <f t="shared" si="337"/>
        <v>0</v>
      </c>
      <c r="HY61" s="176">
        <f t="shared" si="337"/>
        <v>0</v>
      </c>
      <c r="HZ61" s="176">
        <f t="shared" si="337"/>
        <v>0</v>
      </c>
      <c r="IA61" s="176">
        <f t="shared" si="337"/>
        <v>0</v>
      </c>
      <c r="IB61" s="176"/>
      <c r="IC61" s="176"/>
    </row>
    <row r="62" spans="1:237" s="144" customFormat="1" ht="14.25" customHeight="1">
      <c r="A62" s="185" t="s">
        <v>250</v>
      </c>
      <c r="B62" s="226">
        <f t="shared" si="269"/>
        <v>3229.9044292816816</v>
      </c>
      <c r="C62" s="329">
        <f t="shared" si="270"/>
        <v>2424.599101026522</v>
      </c>
      <c r="D62" s="226">
        <f>SUM(B62:C62)</f>
        <v>5654.5035303082041</v>
      </c>
      <c r="E62" s="227">
        <f t="shared" si="271"/>
        <v>0</v>
      </c>
      <c r="F62" s="228">
        <f t="shared" si="272"/>
        <v>0</v>
      </c>
      <c r="G62" s="227">
        <f t="shared" si="273"/>
        <v>0</v>
      </c>
      <c r="H62" s="228">
        <f t="shared" si="274"/>
        <v>0</v>
      </c>
      <c r="I62" s="227">
        <f t="shared" ref="I62:J64" si="376">B62+E62+G62</f>
        <v>3229.9044292816816</v>
      </c>
      <c r="J62" s="176">
        <f t="shared" si="376"/>
        <v>2424.599101026522</v>
      </c>
      <c r="K62" s="228">
        <f>SUM(I62:J62)</f>
        <v>5654.5035303082041</v>
      </c>
      <c r="L62" s="227">
        <f t="shared" si="275"/>
        <v>2583.9235434253455</v>
      </c>
      <c r="M62" s="176">
        <f t="shared" si="276"/>
        <v>1939.6792808212176</v>
      </c>
      <c r="N62" s="228">
        <f>SUM(L62:M62)</f>
        <v>4523.6028242465636</v>
      </c>
      <c r="O62" s="176">
        <f t="shared" si="320"/>
        <v>49.279799917745862</v>
      </c>
      <c r="P62" s="176">
        <f t="shared" si="320"/>
        <v>46.939881582765288</v>
      </c>
      <c r="Q62" s="176">
        <f t="shared" si="320"/>
        <v>44.747683493036078</v>
      </c>
      <c r="R62" s="176">
        <f t="shared" si="320"/>
        <v>42.65187566967488</v>
      </c>
      <c r="S62" s="176">
        <f t="shared" si="320"/>
        <v>40.628301586697816</v>
      </c>
      <c r="T62" s="176">
        <f t="shared" si="320"/>
        <v>38.693329446785278</v>
      </c>
      <c r="U62" s="176">
        <f t="shared" si="320"/>
        <v>36.862498669344127</v>
      </c>
      <c r="V62" s="176">
        <f t="shared" si="320"/>
        <v>35.105350847640707</v>
      </c>
      <c r="W62" s="176">
        <f t="shared" si="320"/>
        <v>33.430309570502956</v>
      </c>
      <c r="X62" s="176">
        <f t="shared" si="320"/>
        <v>31.833928613647817</v>
      </c>
      <c r="Y62" s="176">
        <f t="shared" si="321"/>
        <v>30.316332827596813</v>
      </c>
      <c r="Z62" s="176">
        <f t="shared" si="321"/>
        <v>28.871084284570426</v>
      </c>
      <c r="AA62" s="176">
        <f t="shared" si="321"/>
        <v>27.496984093856668</v>
      </c>
      <c r="AB62" s="176">
        <f t="shared" si="321"/>
        <v>26.188283294295282</v>
      </c>
      <c r="AC62" s="176">
        <f t="shared" si="321"/>
        <v>24.94186924505264</v>
      </c>
      <c r="AD62" s="176">
        <f t="shared" si="321"/>
        <v>23.754777449380079</v>
      </c>
      <c r="AE62" s="176">
        <f t="shared" si="321"/>
        <v>22.624184503794027</v>
      </c>
      <c r="AF62" s="176">
        <f t="shared" si="321"/>
        <v>21.547401382835144</v>
      </c>
      <c r="AG62" s="176">
        <f t="shared" si="321"/>
        <v>20.521867043435112</v>
      </c>
      <c r="AH62" s="176">
        <f t="shared" si="321"/>
        <v>19.545142333679166</v>
      </c>
      <c r="AI62" s="176">
        <f t="shared" si="322"/>
        <v>0</v>
      </c>
      <c r="AJ62" s="176">
        <f t="shared" si="322"/>
        <v>0</v>
      </c>
      <c r="AK62" s="176">
        <f t="shared" si="322"/>
        <v>0</v>
      </c>
      <c r="AL62" s="176">
        <f t="shared" si="322"/>
        <v>0</v>
      </c>
      <c r="AM62" s="176">
        <f t="shared" si="322"/>
        <v>0</v>
      </c>
      <c r="AN62" s="176">
        <f t="shared" si="322"/>
        <v>0</v>
      </c>
      <c r="AO62" s="176">
        <f t="shared" si="322"/>
        <v>0</v>
      </c>
      <c r="AP62" s="176">
        <f t="shared" si="322"/>
        <v>0</v>
      </c>
      <c r="AQ62" s="176">
        <f t="shared" si="322"/>
        <v>0</v>
      </c>
      <c r="AR62" s="176">
        <f t="shared" si="322"/>
        <v>0</v>
      </c>
      <c r="AS62" s="176">
        <f t="shared" si="322"/>
        <v>0</v>
      </c>
      <c r="AT62" s="176">
        <f t="shared" si="322"/>
        <v>0</v>
      </c>
      <c r="AU62" s="176">
        <f t="shared" si="322"/>
        <v>0</v>
      </c>
      <c r="AV62" s="176">
        <f t="shared" si="322"/>
        <v>0</v>
      </c>
      <c r="AW62" s="176">
        <f t="shared" si="322"/>
        <v>0</v>
      </c>
      <c r="AX62" s="187"/>
      <c r="AY62" s="176">
        <f t="shared" si="323"/>
        <v>36.99297028609179</v>
      </c>
      <c r="AZ62" s="176">
        <f t="shared" si="323"/>
        <v>35.236458904505454</v>
      </c>
      <c r="BA62" s="176">
        <f t="shared" si="323"/>
        <v>33.590836987818726</v>
      </c>
      <c r="BB62" s="176">
        <f t="shared" si="323"/>
        <v>32.0175725536212</v>
      </c>
      <c r="BC62" s="176">
        <f t="shared" si="323"/>
        <v>30.498531972120801</v>
      </c>
      <c r="BD62" s="176">
        <f t="shared" si="323"/>
        <v>29.046002396195647</v>
      </c>
      <c r="BE62" s="176">
        <f t="shared" si="323"/>
        <v>27.671648834253649</v>
      </c>
      <c r="BF62" s="176">
        <f t="shared" si="323"/>
        <v>26.352607010523801</v>
      </c>
      <c r="BG62" s="176">
        <f t="shared" si="323"/>
        <v>25.095200278017568</v>
      </c>
      <c r="BH62" s="176">
        <f t="shared" si="323"/>
        <v>23.896841652357658</v>
      </c>
      <c r="BI62" s="176">
        <f t="shared" si="324"/>
        <v>22.757624855345735</v>
      </c>
      <c r="BJ62" s="176">
        <f t="shared" si="324"/>
        <v>21.672717114295022</v>
      </c>
      <c r="BK62" s="176">
        <f t="shared" si="324"/>
        <v>20.641218455411824</v>
      </c>
      <c r="BL62" s="176">
        <f t="shared" si="324"/>
        <v>19.658813294019815</v>
      </c>
      <c r="BM62" s="176">
        <f t="shared" si="324"/>
        <v>18.723165057526138</v>
      </c>
      <c r="BN62" s="176">
        <f t="shared" si="324"/>
        <v>17.832048380967461</v>
      </c>
      <c r="BO62" s="176">
        <f t="shared" si="324"/>
        <v>16.983343814156324</v>
      </c>
      <c r="BP62" s="176">
        <f t="shared" si="324"/>
        <v>16.175032780737276</v>
      </c>
      <c r="BQ62" s="176">
        <f t="shared" si="324"/>
        <v>15.405192777163505</v>
      </c>
      <c r="BR62" s="176">
        <f t="shared" si="324"/>
        <v>14.671992800174918</v>
      </c>
      <c r="BS62" s="176">
        <f t="shared" si="325"/>
        <v>0</v>
      </c>
      <c r="BT62" s="176">
        <f t="shared" si="325"/>
        <v>0</v>
      </c>
      <c r="BU62" s="176">
        <f t="shared" si="325"/>
        <v>0</v>
      </c>
      <c r="BV62" s="176">
        <f t="shared" si="325"/>
        <v>0</v>
      </c>
      <c r="BW62" s="176">
        <f t="shared" si="325"/>
        <v>0</v>
      </c>
      <c r="BX62" s="176">
        <f t="shared" si="325"/>
        <v>0</v>
      </c>
      <c r="BY62" s="176">
        <f t="shared" si="325"/>
        <v>0</v>
      </c>
      <c r="BZ62" s="176">
        <f t="shared" si="325"/>
        <v>0</v>
      </c>
      <c r="CA62" s="176">
        <f t="shared" si="325"/>
        <v>0</v>
      </c>
      <c r="CB62" s="176">
        <f t="shared" si="325"/>
        <v>0</v>
      </c>
      <c r="CC62" s="176">
        <f t="shared" si="325"/>
        <v>0</v>
      </c>
      <c r="CD62" s="176">
        <f t="shared" si="325"/>
        <v>0</v>
      </c>
      <c r="CE62" s="176">
        <f t="shared" si="325"/>
        <v>0</v>
      </c>
      <c r="CF62" s="176">
        <f t="shared" si="325"/>
        <v>0</v>
      </c>
      <c r="CG62" s="176">
        <f t="shared" si="325"/>
        <v>0</v>
      </c>
      <c r="CI62" s="176">
        <v>0</v>
      </c>
      <c r="CJ62" s="176">
        <f t="shared" si="326"/>
        <v>46.939881582765288</v>
      </c>
      <c r="CK62" s="176">
        <f t="shared" si="326"/>
        <v>44.747683493036078</v>
      </c>
      <c r="CL62" s="176">
        <f t="shared" si="326"/>
        <v>42.65187566967488</v>
      </c>
      <c r="CM62" s="176">
        <f t="shared" si="326"/>
        <v>40.628301586697816</v>
      </c>
      <c r="CN62" s="176">
        <f t="shared" si="326"/>
        <v>38.693329446785278</v>
      </c>
      <c r="CO62" s="176">
        <f t="shared" si="326"/>
        <v>36.862498669344127</v>
      </c>
      <c r="CP62" s="176">
        <f t="shared" si="326"/>
        <v>35.105350847640707</v>
      </c>
      <c r="CQ62" s="176">
        <f t="shared" si="326"/>
        <v>33.430309570502956</v>
      </c>
      <c r="CR62" s="176">
        <f t="shared" si="326"/>
        <v>31.833928613647817</v>
      </c>
      <c r="CS62" s="176">
        <f t="shared" si="326"/>
        <v>30.316332827596813</v>
      </c>
      <c r="CT62" s="176">
        <f t="shared" si="327"/>
        <v>28.871084284570426</v>
      </c>
      <c r="CU62" s="176">
        <f t="shared" si="327"/>
        <v>27.496984093856668</v>
      </c>
      <c r="CV62" s="176">
        <f t="shared" si="327"/>
        <v>26.188283294295282</v>
      </c>
      <c r="CW62" s="176">
        <f t="shared" si="327"/>
        <v>24.94186924505264</v>
      </c>
      <c r="CX62" s="176">
        <f t="shared" si="327"/>
        <v>23.754777449380079</v>
      </c>
      <c r="CY62" s="176">
        <f t="shared" si="327"/>
        <v>22.624184503794027</v>
      </c>
      <c r="CZ62" s="176">
        <f t="shared" si="327"/>
        <v>21.547401382835144</v>
      </c>
      <c r="DA62" s="176">
        <f t="shared" si="327"/>
        <v>20.521867043435112</v>
      </c>
      <c r="DB62" s="176">
        <f t="shared" si="327"/>
        <v>19.545142333679166</v>
      </c>
      <c r="DC62" s="176">
        <f t="shared" si="327"/>
        <v>18.614904191477173</v>
      </c>
      <c r="DD62" s="176">
        <f t="shared" si="328"/>
        <v>0</v>
      </c>
      <c r="DE62" s="176">
        <f t="shared" si="328"/>
        <v>0</v>
      </c>
      <c r="DF62" s="176">
        <f t="shared" si="328"/>
        <v>0</v>
      </c>
      <c r="DG62" s="176">
        <f t="shared" si="328"/>
        <v>0</v>
      </c>
      <c r="DH62" s="176">
        <f t="shared" si="328"/>
        <v>0</v>
      </c>
      <c r="DI62" s="176">
        <f t="shared" si="328"/>
        <v>0</v>
      </c>
      <c r="DJ62" s="176">
        <f t="shared" si="328"/>
        <v>0</v>
      </c>
      <c r="DK62" s="176">
        <f t="shared" si="328"/>
        <v>0</v>
      </c>
      <c r="DL62" s="176">
        <f t="shared" si="328"/>
        <v>0</v>
      </c>
      <c r="DM62" s="176">
        <f t="shared" si="328"/>
        <v>0</v>
      </c>
      <c r="DN62" s="176">
        <f t="shared" si="328"/>
        <v>0</v>
      </c>
      <c r="DO62" s="176">
        <f t="shared" si="328"/>
        <v>0</v>
      </c>
      <c r="DP62" s="176">
        <f t="shared" si="328"/>
        <v>0</v>
      </c>
      <c r="DQ62" s="176">
        <f t="shared" si="328"/>
        <v>0</v>
      </c>
      <c r="DR62" s="176">
        <f t="shared" si="328"/>
        <v>0</v>
      </c>
      <c r="DS62" s="187"/>
      <c r="DT62" s="176">
        <v>0</v>
      </c>
      <c r="DU62" s="176">
        <f t="shared" si="329"/>
        <v>35.236458904505454</v>
      </c>
      <c r="DV62" s="176">
        <f t="shared" si="329"/>
        <v>33.590836987818726</v>
      </c>
      <c r="DW62" s="176">
        <f t="shared" si="329"/>
        <v>32.0175725536212</v>
      </c>
      <c r="DX62" s="176">
        <f t="shared" si="329"/>
        <v>30.498531972120801</v>
      </c>
      <c r="DY62" s="176">
        <f t="shared" si="329"/>
        <v>29.046002396195647</v>
      </c>
      <c r="DZ62" s="176">
        <f t="shared" si="329"/>
        <v>27.671648834253649</v>
      </c>
      <c r="EA62" s="176">
        <f t="shared" si="329"/>
        <v>26.352607010523801</v>
      </c>
      <c r="EB62" s="176">
        <f t="shared" si="329"/>
        <v>25.095200278017568</v>
      </c>
      <c r="EC62" s="176">
        <f t="shared" si="329"/>
        <v>23.896841652357658</v>
      </c>
      <c r="ED62" s="176">
        <f t="shared" si="329"/>
        <v>22.757624855345735</v>
      </c>
      <c r="EE62" s="176">
        <f t="shared" si="330"/>
        <v>21.672717114295022</v>
      </c>
      <c r="EF62" s="176">
        <f t="shared" si="330"/>
        <v>20.641218455411824</v>
      </c>
      <c r="EG62" s="176">
        <f t="shared" si="330"/>
        <v>19.658813294019815</v>
      </c>
      <c r="EH62" s="176">
        <f t="shared" si="330"/>
        <v>18.723165057526138</v>
      </c>
      <c r="EI62" s="176">
        <f t="shared" si="330"/>
        <v>17.832048380967461</v>
      </c>
      <c r="EJ62" s="176">
        <f t="shared" si="330"/>
        <v>16.983343814156324</v>
      </c>
      <c r="EK62" s="176">
        <f t="shared" si="330"/>
        <v>16.175032780737276</v>
      </c>
      <c r="EL62" s="176">
        <f t="shared" si="330"/>
        <v>15.405192777163505</v>
      </c>
      <c r="EM62" s="176">
        <f t="shared" si="330"/>
        <v>14.671992800174918</v>
      </c>
      <c r="EN62" s="176">
        <f t="shared" si="330"/>
        <v>13.973688991902444</v>
      </c>
      <c r="EO62" s="176">
        <f t="shared" si="331"/>
        <v>0</v>
      </c>
      <c r="EP62" s="176">
        <f t="shared" si="331"/>
        <v>0</v>
      </c>
      <c r="EQ62" s="176">
        <f t="shared" si="331"/>
        <v>0</v>
      </c>
      <c r="ER62" s="176">
        <f t="shared" si="331"/>
        <v>0</v>
      </c>
      <c r="ES62" s="176">
        <f t="shared" si="331"/>
        <v>0</v>
      </c>
      <c r="ET62" s="176">
        <f t="shared" si="331"/>
        <v>0</v>
      </c>
      <c r="EU62" s="176">
        <f t="shared" si="331"/>
        <v>0</v>
      </c>
      <c r="EV62" s="176">
        <f t="shared" si="331"/>
        <v>0</v>
      </c>
      <c r="EW62" s="176">
        <f t="shared" si="331"/>
        <v>0</v>
      </c>
      <c r="EX62" s="176">
        <f t="shared" si="331"/>
        <v>0</v>
      </c>
      <c r="EY62" s="176">
        <f t="shared" si="331"/>
        <v>0</v>
      </c>
      <c r="EZ62" s="176">
        <f t="shared" si="331"/>
        <v>0</v>
      </c>
      <c r="FA62" s="176">
        <f t="shared" si="331"/>
        <v>0</v>
      </c>
      <c r="FB62" s="176">
        <f t="shared" si="331"/>
        <v>0</v>
      </c>
      <c r="FC62" s="176">
        <f t="shared" si="331"/>
        <v>0</v>
      </c>
      <c r="FE62" s="176">
        <v>0</v>
      </c>
      <c r="FF62" s="176">
        <v>0</v>
      </c>
      <c r="FG62" s="176">
        <f t="shared" si="332"/>
        <v>44.747683493036078</v>
      </c>
      <c r="FH62" s="176">
        <f t="shared" si="332"/>
        <v>42.65187566967488</v>
      </c>
      <c r="FI62" s="176">
        <f t="shared" si="332"/>
        <v>40.628301586697816</v>
      </c>
      <c r="FJ62" s="176">
        <f t="shared" si="332"/>
        <v>38.693329446785278</v>
      </c>
      <c r="FK62" s="176">
        <f t="shared" si="332"/>
        <v>36.862498669344127</v>
      </c>
      <c r="FL62" s="176">
        <f t="shared" si="332"/>
        <v>35.105350847640707</v>
      </c>
      <c r="FM62" s="176">
        <f t="shared" si="332"/>
        <v>33.430309570502956</v>
      </c>
      <c r="FN62" s="176">
        <f t="shared" si="332"/>
        <v>31.833928613647817</v>
      </c>
      <c r="FO62" s="176">
        <f t="shared" si="332"/>
        <v>30.316332827596813</v>
      </c>
      <c r="FP62" s="176">
        <f t="shared" si="332"/>
        <v>28.871084284570426</v>
      </c>
      <c r="FQ62" s="176">
        <f t="shared" si="333"/>
        <v>27.496984093856668</v>
      </c>
      <c r="FR62" s="176">
        <f t="shared" si="333"/>
        <v>26.188283294295282</v>
      </c>
      <c r="FS62" s="176">
        <f t="shared" si="333"/>
        <v>24.94186924505264</v>
      </c>
      <c r="FT62" s="176">
        <f t="shared" si="333"/>
        <v>23.754777449380079</v>
      </c>
      <c r="FU62" s="176">
        <f t="shared" si="333"/>
        <v>22.624184503794027</v>
      </c>
      <c r="FV62" s="176">
        <f t="shared" si="333"/>
        <v>21.547401382835144</v>
      </c>
      <c r="FW62" s="176">
        <f t="shared" si="333"/>
        <v>20.521867043435112</v>
      </c>
      <c r="FX62" s="176">
        <f t="shared" si="333"/>
        <v>19.545142333679166</v>
      </c>
      <c r="FY62" s="176">
        <f t="shared" si="333"/>
        <v>18.614904191477173</v>
      </c>
      <c r="FZ62" s="176">
        <f t="shared" si="333"/>
        <v>17.728940119345069</v>
      </c>
      <c r="GA62" s="176">
        <f t="shared" si="334"/>
        <v>0</v>
      </c>
      <c r="GB62" s="176">
        <f t="shared" si="334"/>
        <v>0</v>
      </c>
      <c r="GC62" s="176">
        <f t="shared" si="334"/>
        <v>0</v>
      </c>
      <c r="GD62" s="176">
        <f t="shared" si="334"/>
        <v>0</v>
      </c>
      <c r="GE62" s="176">
        <f t="shared" si="334"/>
        <v>0</v>
      </c>
      <c r="GF62" s="176">
        <f t="shared" si="334"/>
        <v>0</v>
      </c>
      <c r="GG62" s="176">
        <f t="shared" si="334"/>
        <v>0</v>
      </c>
      <c r="GH62" s="176">
        <f t="shared" si="334"/>
        <v>0</v>
      </c>
      <c r="GI62" s="176">
        <f t="shared" si="334"/>
        <v>0</v>
      </c>
      <c r="GJ62" s="176">
        <f t="shared" si="334"/>
        <v>0</v>
      </c>
      <c r="GK62" s="176">
        <f t="shared" si="334"/>
        <v>0</v>
      </c>
      <c r="GL62" s="176">
        <f t="shared" si="334"/>
        <v>0</v>
      </c>
      <c r="GM62" s="176">
        <f t="shared" si="334"/>
        <v>0</v>
      </c>
      <c r="GN62" s="176">
        <f t="shared" si="334"/>
        <v>0</v>
      </c>
      <c r="GO62" s="176">
        <f t="shared" si="334"/>
        <v>0</v>
      </c>
      <c r="GP62" s="187"/>
      <c r="GQ62" s="176">
        <v>0</v>
      </c>
      <c r="GR62" s="176">
        <v>0</v>
      </c>
      <c r="GS62" s="176">
        <f t="shared" si="335"/>
        <v>33.590836987818726</v>
      </c>
      <c r="GT62" s="176">
        <f t="shared" si="335"/>
        <v>32.0175725536212</v>
      </c>
      <c r="GU62" s="176">
        <f t="shared" si="335"/>
        <v>30.498531972120801</v>
      </c>
      <c r="GV62" s="176">
        <f t="shared" si="335"/>
        <v>29.046002396195647</v>
      </c>
      <c r="GW62" s="176">
        <f t="shared" si="335"/>
        <v>27.671648834253649</v>
      </c>
      <c r="GX62" s="176">
        <f t="shared" si="335"/>
        <v>26.352607010523801</v>
      </c>
      <c r="GY62" s="176">
        <f t="shared" si="335"/>
        <v>25.095200278017568</v>
      </c>
      <c r="GZ62" s="176">
        <f t="shared" si="335"/>
        <v>23.896841652357658</v>
      </c>
      <c r="HA62" s="176">
        <f t="shared" si="335"/>
        <v>22.757624855345735</v>
      </c>
      <c r="HB62" s="176">
        <f t="shared" si="335"/>
        <v>21.672717114295022</v>
      </c>
      <c r="HC62" s="176">
        <f t="shared" si="336"/>
        <v>20.641218455411824</v>
      </c>
      <c r="HD62" s="176">
        <f t="shared" si="336"/>
        <v>19.658813294019815</v>
      </c>
      <c r="HE62" s="176">
        <f t="shared" si="336"/>
        <v>18.723165057526138</v>
      </c>
      <c r="HF62" s="176">
        <f t="shared" si="336"/>
        <v>17.832048380967461</v>
      </c>
      <c r="HG62" s="176">
        <f t="shared" si="336"/>
        <v>16.983343814156324</v>
      </c>
      <c r="HH62" s="176">
        <f t="shared" si="336"/>
        <v>16.175032780737276</v>
      </c>
      <c r="HI62" s="176">
        <f t="shared" si="336"/>
        <v>15.405192777163505</v>
      </c>
      <c r="HJ62" s="176">
        <f t="shared" si="336"/>
        <v>14.671992800174918</v>
      </c>
      <c r="HK62" s="176">
        <f t="shared" si="336"/>
        <v>13.973688991902444</v>
      </c>
      <c r="HL62" s="176">
        <f t="shared" si="336"/>
        <v>13.308620492240665</v>
      </c>
      <c r="HM62" s="176">
        <f t="shared" si="337"/>
        <v>0</v>
      </c>
      <c r="HN62" s="176">
        <f t="shared" si="337"/>
        <v>0</v>
      </c>
      <c r="HO62" s="176">
        <f t="shared" si="337"/>
        <v>0</v>
      </c>
      <c r="HP62" s="176">
        <f t="shared" si="337"/>
        <v>0</v>
      </c>
      <c r="HQ62" s="176">
        <f t="shared" si="337"/>
        <v>0</v>
      </c>
      <c r="HR62" s="176">
        <f t="shared" si="337"/>
        <v>0</v>
      </c>
      <c r="HS62" s="176">
        <f t="shared" si="337"/>
        <v>0</v>
      </c>
      <c r="HT62" s="176">
        <f t="shared" si="337"/>
        <v>0</v>
      </c>
      <c r="HU62" s="176">
        <f t="shared" si="337"/>
        <v>0</v>
      </c>
      <c r="HV62" s="176">
        <f t="shared" si="337"/>
        <v>0</v>
      </c>
      <c r="HW62" s="176">
        <f t="shared" si="337"/>
        <v>0</v>
      </c>
      <c r="HX62" s="176">
        <f t="shared" si="337"/>
        <v>0</v>
      </c>
      <c r="HY62" s="176">
        <f t="shared" si="337"/>
        <v>0</v>
      </c>
      <c r="HZ62" s="176">
        <f t="shared" si="337"/>
        <v>0</v>
      </c>
      <c r="IA62" s="176">
        <f t="shared" si="337"/>
        <v>0</v>
      </c>
      <c r="IB62" s="176"/>
      <c r="IC62" s="176"/>
    </row>
    <row r="63" spans="1:237" s="144" customFormat="1">
      <c r="A63" s="185" t="s">
        <v>251</v>
      </c>
      <c r="B63" s="226">
        <f t="shared" ref="B63" si="377">SUM(O63:AW63)*VLOOKUP($A63,input,12,FALSE)</f>
        <v>4306.5392390422412</v>
      </c>
      <c r="C63" s="329">
        <f t="shared" ref="C63" si="378">SUM(AY63:CG63)*VLOOKUP($A63,input,12,FALSE)</f>
        <v>3232.798801368695</v>
      </c>
      <c r="D63" s="226">
        <f>SUM(B63:C63)</f>
        <v>7539.3380404109357</v>
      </c>
      <c r="E63" s="227">
        <f t="shared" ref="E63" si="379">IF(Years&gt;1,SUM(CI63:DR63)*VLOOKUP($A63,input,26,FALSE),0)</f>
        <v>0</v>
      </c>
      <c r="F63" s="228">
        <f t="shared" ref="F63" si="380">IF(Years&gt;1,SUM(DT63:FC63)*VLOOKUP($A63,input,26,FALSE),0)</f>
        <v>0</v>
      </c>
      <c r="G63" s="227">
        <f t="shared" ref="G63" si="381">IF(Years&gt;2,SUM(FE63:GO63)*VLOOKUP($A63,input,40,FALSE),0)</f>
        <v>0</v>
      </c>
      <c r="H63" s="228">
        <f t="shared" ref="H63" si="382">IF(Years&gt;2,SUM(GQ63:IA63)*VLOOKUP($A63,input,40,FALSE),0)</f>
        <v>0</v>
      </c>
      <c r="I63" s="227">
        <f t="shared" si="376"/>
        <v>4306.5392390422412</v>
      </c>
      <c r="J63" s="176">
        <f t="shared" si="376"/>
        <v>3232.798801368695</v>
      </c>
      <c r="K63" s="228">
        <f>SUM(I63:J63)</f>
        <v>7539.3380404109357</v>
      </c>
      <c r="L63" s="227">
        <f t="shared" ref="L63" si="383">(B63*VLOOKUP($A63,input,16,FALSE))+(E63*VLOOKUP($A63,input,30,FALSE))+(G63*VLOOKUP($A63,input,44,FALSE))</f>
        <v>3445.2313912337931</v>
      </c>
      <c r="M63" s="176">
        <f t="shared" ref="M63" si="384">(C63*(VLOOKUP($A63,input,16,FALSE))+(F63*VLOOKUP($A63,input,30,FALSE))+(H63*VLOOKUP($A63,input,44,FALSE)))</f>
        <v>2586.2390410949561</v>
      </c>
      <c r="N63" s="228">
        <f>SUM(L63:M63)</f>
        <v>6031.4704323287497</v>
      </c>
      <c r="O63" s="176">
        <f t="shared" si="320"/>
        <v>65.706399890327816</v>
      </c>
      <c r="P63" s="176">
        <f t="shared" si="320"/>
        <v>62.586508777020391</v>
      </c>
      <c r="Q63" s="176">
        <f t="shared" si="320"/>
        <v>59.663577990714785</v>
      </c>
      <c r="R63" s="176">
        <f t="shared" si="320"/>
        <v>56.869167559566506</v>
      </c>
      <c r="S63" s="176">
        <f t="shared" si="320"/>
        <v>54.171068782263752</v>
      </c>
      <c r="T63" s="176">
        <f t="shared" si="320"/>
        <v>51.591105929047039</v>
      </c>
      <c r="U63" s="176">
        <f t="shared" si="320"/>
        <v>49.149998225792167</v>
      </c>
      <c r="V63" s="176">
        <f t="shared" si="320"/>
        <v>46.807134463520939</v>
      </c>
      <c r="W63" s="176">
        <f t="shared" si="320"/>
        <v>44.573746094003951</v>
      </c>
      <c r="X63" s="176">
        <f t="shared" si="320"/>
        <v>42.445238151530425</v>
      </c>
      <c r="Y63" s="176">
        <f t="shared" si="321"/>
        <v>40.421777103462425</v>
      </c>
      <c r="Z63" s="176">
        <f t="shared" si="321"/>
        <v>38.494779046093903</v>
      </c>
      <c r="AA63" s="176">
        <f t="shared" si="321"/>
        <v>36.662645458475559</v>
      </c>
      <c r="AB63" s="176">
        <f t="shared" si="321"/>
        <v>34.917711059060373</v>
      </c>
      <c r="AC63" s="176">
        <f t="shared" si="321"/>
        <v>33.255825660070187</v>
      </c>
      <c r="AD63" s="176">
        <f t="shared" si="321"/>
        <v>31.673036599173447</v>
      </c>
      <c r="AE63" s="176">
        <f t="shared" si="321"/>
        <v>30.165579338392035</v>
      </c>
      <c r="AF63" s="176">
        <f t="shared" si="321"/>
        <v>28.729868510446863</v>
      </c>
      <c r="AG63" s="176">
        <f t="shared" si="321"/>
        <v>27.362489391246818</v>
      </c>
      <c r="AH63" s="176">
        <f t="shared" si="321"/>
        <v>26.060189778238886</v>
      </c>
      <c r="AI63" s="176">
        <f t="shared" si="322"/>
        <v>0</v>
      </c>
      <c r="AJ63" s="176">
        <f t="shared" si="322"/>
        <v>0</v>
      </c>
      <c r="AK63" s="176">
        <f t="shared" si="322"/>
        <v>0</v>
      </c>
      <c r="AL63" s="176">
        <f t="shared" si="322"/>
        <v>0</v>
      </c>
      <c r="AM63" s="176">
        <f t="shared" si="322"/>
        <v>0</v>
      </c>
      <c r="AN63" s="176">
        <f t="shared" si="322"/>
        <v>0</v>
      </c>
      <c r="AO63" s="176">
        <f t="shared" si="322"/>
        <v>0</v>
      </c>
      <c r="AP63" s="176">
        <f t="shared" si="322"/>
        <v>0</v>
      </c>
      <c r="AQ63" s="176">
        <f t="shared" si="322"/>
        <v>0</v>
      </c>
      <c r="AR63" s="176">
        <f t="shared" si="322"/>
        <v>0</v>
      </c>
      <c r="AS63" s="176">
        <f t="shared" si="322"/>
        <v>0</v>
      </c>
      <c r="AT63" s="176">
        <f t="shared" si="322"/>
        <v>0</v>
      </c>
      <c r="AU63" s="176">
        <f t="shared" si="322"/>
        <v>0</v>
      </c>
      <c r="AV63" s="176">
        <f t="shared" si="322"/>
        <v>0</v>
      </c>
      <c r="AW63" s="176">
        <f t="shared" si="322"/>
        <v>0</v>
      </c>
      <c r="AX63" s="187"/>
      <c r="AY63" s="176">
        <f t="shared" si="323"/>
        <v>49.32396038145572</v>
      </c>
      <c r="AZ63" s="176">
        <f t="shared" si="323"/>
        <v>46.981945206007275</v>
      </c>
      <c r="BA63" s="176">
        <f t="shared" si="323"/>
        <v>44.787782650424973</v>
      </c>
      <c r="BB63" s="176">
        <f t="shared" si="323"/>
        <v>42.690096738161607</v>
      </c>
      <c r="BC63" s="176">
        <f t="shared" si="323"/>
        <v>40.664709296161071</v>
      </c>
      <c r="BD63" s="176">
        <f t="shared" si="323"/>
        <v>38.728003194927531</v>
      </c>
      <c r="BE63" s="176">
        <f t="shared" si="323"/>
        <v>36.89553177900487</v>
      </c>
      <c r="BF63" s="176">
        <f t="shared" si="323"/>
        <v>35.136809347365073</v>
      </c>
      <c r="BG63" s="176">
        <f t="shared" si="323"/>
        <v>33.460267037356758</v>
      </c>
      <c r="BH63" s="176">
        <f t="shared" si="323"/>
        <v>31.862455536476883</v>
      </c>
      <c r="BI63" s="176">
        <f t="shared" si="324"/>
        <v>30.34349980712765</v>
      </c>
      <c r="BJ63" s="176">
        <f t="shared" si="324"/>
        <v>28.896956152393365</v>
      </c>
      <c r="BK63" s="176">
        <f t="shared" si="324"/>
        <v>27.52162460721577</v>
      </c>
      <c r="BL63" s="176">
        <f t="shared" si="324"/>
        <v>26.211751058693093</v>
      </c>
      <c r="BM63" s="176">
        <f t="shared" si="324"/>
        <v>24.964220076701523</v>
      </c>
      <c r="BN63" s="176">
        <f t="shared" si="324"/>
        <v>23.776064507956615</v>
      </c>
      <c r="BO63" s="176">
        <f t="shared" si="324"/>
        <v>22.6444584188751</v>
      </c>
      <c r="BP63" s="176">
        <f t="shared" si="324"/>
        <v>21.566710374316369</v>
      </c>
      <c r="BQ63" s="176">
        <f t="shared" si="324"/>
        <v>20.540257036218005</v>
      </c>
      <c r="BR63" s="176">
        <f t="shared" si="324"/>
        <v>19.562657066899892</v>
      </c>
      <c r="BS63" s="176">
        <f t="shared" si="325"/>
        <v>0</v>
      </c>
      <c r="BT63" s="176">
        <f t="shared" si="325"/>
        <v>0</v>
      </c>
      <c r="BU63" s="176">
        <f t="shared" si="325"/>
        <v>0</v>
      </c>
      <c r="BV63" s="176">
        <f t="shared" si="325"/>
        <v>0</v>
      </c>
      <c r="BW63" s="176">
        <f t="shared" si="325"/>
        <v>0</v>
      </c>
      <c r="BX63" s="176">
        <f t="shared" si="325"/>
        <v>0</v>
      </c>
      <c r="BY63" s="176">
        <f t="shared" si="325"/>
        <v>0</v>
      </c>
      <c r="BZ63" s="176">
        <f t="shared" si="325"/>
        <v>0</v>
      </c>
      <c r="CA63" s="176">
        <f t="shared" si="325"/>
        <v>0</v>
      </c>
      <c r="CB63" s="176">
        <f t="shared" si="325"/>
        <v>0</v>
      </c>
      <c r="CC63" s="176">
        <f t="shared" si="325"/>
        <v>0</v>
      </c>
      <c r="CD63" s="176">
        <f t="shared" si="325"/>
        <v>0</v>
      </c>
      <c r="CE63" s="176">
        <f t="shared" si="325"/>
        <v>0</v>
      </c>
      <c r="CF63" s="176">
        <f t="shared" si="325"/>
        <v>0</v>
      </c>
      <c r="CG63" s="176">
        <f t="shared" si="325"/>
        <v>0</v>
      </c>
      <c r="CI63" s="176">
        <v>0</v>
      </c>
      <c r="CJ63" s="176">
        <f t="shared" si="326"/>
        <v>62.586508777020391</v>
      </c>
      <c r="CK63" s="176">
        <f t="shared" si="326"/>
        <v>59.663577990714785</v>
      </c>
      <c r="CL63" s="176">
        <f t="shared" si="326"/>
        <v>56.869167559566506</v>
      </c>
      <c r="CM63" s="176">
        <f t="shared" si="326"/>
        <v>54.171068782263752</v>
      </c>
      <c r="CN63" s="176">
        <f t="shared" si="326"/>
        <v>51.591105929047039</v>
      </c>
      <c r="CO63" s="176">
        <f t="shared" si="326"/>
        <v>49.149998225792167</v>
      </c>
      <c r="CP63" s="176">
        <f t="shared" si="326"/>
        <v>46.807134463520939</v>
      </c>
      <c r="CQ63" s="176">
        <f t="shared" si="326"/>
        <v>44.573746094003951</v>
      </c>
      <c r="CR63" s="176">
        <f t="shared" si="326"/>
        <v>42.445238151530425</v>
      </c>
      <c r="CS63" s="176">
        <f t="shared" si="326"/>
        <v>40.421777103462425</v>
      </c>
      <c r="CT63" s="176">
        <f t="shared" si="327"/>
        <v>38.494779046093903</v>
      </c>
      <c r="CU63" s="176">
        <f t="shared" si="327"/>
        <v>36.662645458475559</v>
      </c>
      <c r="CV63" s="176">
        <f t="shared" si="327"/>
        <v>34.917711059060373</v>
      </c>
      <c r="CW63" s="176">
        <f t="shared" si="327"/>
        <v>33.255825660070187</v>
      </c>
      <c r="CX63" s="176">
        <f t="shared" si="327"/>
        <v>31.673036599173447</v>
      </c>
      <c r="CY63" s="176">
        <f t="shared" si="327"/>
        <v>30.165579338392035</v>
      </c>
      <c r="CZ63" s="176">
        <f t="shared" si="327"/>
        <v>28.729868510446863</v>
      </c>
      <c r="DA63" s="176">
        <f t="shared" si="327"/>
        <v>27.362489391246818</v>
      </c>
      <c r="DB63" s="176">
        <f t="shared" si="327"/>
        <v>26.060189778238886</v>
      </c>
      <c r="DC63" s="176">
        <f t="shared" si="327"/>
        <v>24.819872255302897</v>
      </c>
      <c r="DD63" s="176">
        <f t="shared" si="328"/>
        <v>0</v>
      </c>
      <c r="DE63" s="176">
        <f t="shared" si="328"/>
        <v>0</v>
      </c>
      <c r="DF63" s="176">
        <f t="shared" si="328"/>
        <v>0</v>
      </c>
      <c r="DG63" s="176">
        <f t="shared" si="328"/>
        <v>0</v>
      </c>
      <c r="DH63" s="176">
        <f t="shared" si="328"/>
        <v>0</v>
      </c>
      <c r="DI63" s="176">
        <f t="shared" si="328"/>
        <v>0</v>
      </c>
      <c r="DJ63" s="176">
        <f t="shared" si="328"/>
        <v>0</v>
      </c>
      <c r="DK63" s="176">
        <f t="shared" si="328"/>
        <v>0</v>
      </c>
      <c r="DL63" s="176">
        <f t="shared" si="328"/>
        <v>0</v>
      </c>
      <c r="DM63" s="176">
        <f t="shared" si="328"/>
        <v>0</v>
      </c>
      <c r="DN63" s="176">
        <f t="shared" si="328"/>
        <v>0</v>
      </c>
      <c r="DO63" s="176">
        <f t="shared" si="328"/>
        <v>0</v>
      </c>
      <c r="DP63" s="176">
        <f t="shared" si="328"/>
        <v>0</v>
      </c>
      <c r="DQ63" s="176">
        <f t="shared" si="328"/>
        <v>0</v>
      </c>
      <c r="DR63" s="176">
        <f t="shared" si="328"/>
        <v>0</v>
      </c>
      <c r="DS63" s="187"/>
      <c r="DT63" s="176">
        <v>0</v>
      </c>
      <c r="DU63" s="176">
        <f t="shared" si="329"/>
        <v>46.981945206007275</v>
      </c>
      <c r="DV63" s="176">
        <f t="shared" si="329"/>
        <v>44.787782650424973</v>
      </c>
      <c r="DW63" s="176">
        <f t="shared" si="329"/>
        <v>42.690096738161607</v>
      </c>
      <c r="DX63" s="176">
        <f t="shared" si="329"/>
        <v>40.664709296161071</v>
      </c>
      <c r="DY63" s="176">
        <f t="shared" si="329"/>
        <v>38.728003194927531</v>
      </c>
      <c r="DZ63" s="176">
        <f t="shared" si="329"/>
        <v>36.89553177900487</v>
      </c>
      <c r="EA63" s="176">
        <f t="shared" si="329"/>
        <v>35.136809347365073</v>
      </c>
      <c r="EB63" s="176">
        <f t="shared" si="329"/>
        <v>33.460267037356758</v>
      </c>
      <c r="EC63" s="176">
        <f t="shared" si="329"/>
        <v>31.862455536476883</v>
      </c>
      <c r="ED63" s="176">
        <f t="shared" si="329"/>
        <v>30.34349980712765</v>
      </c>
      <c r="EE63" s="176">
        <f t="shared" si="330"/>
        <v>28.896956152393365</v>
      </c>
      <c r="EF63" s="176">
        <f t="shared" si="330"/>
        <v>27.52162460721577</v>
      </c>
      <c r="EG63" s="176">
        <f t="shared" si="330"/>
        <v>26.211751058693093</v>
      </c>
      <c r="EH63" s="176">
        <f t="shared" si="330"/>
        <v>24.964220076701523</v>
      </c>
      <c r="EI63" s="176">
        <f t="shared" si="330"/>
        <v>23.776064507956615</v>
      </c>
      <c r="EJ63" s="176">
        <f t="shared" si="330"/>
        <v>22.6444584188751</v>
      </c>
      <c r="EK63" s="176">
        <f t="shared" si="330"/>
        <v>21.566710374316369</v>
      </c>
      <c r="EL63" s="176">
        <f t="shared" si="330"/>
        <v>20.540257036218005</v>
      </c>
      <c r="EM63" s="176">
        <f t="shared" si="330"/>
        <v>19.562657066899892</v>
      </c>
      <c r="EN63" s="176">
        <f t="shared" si="330"/>
        <v>18.631585322536591</v>
      </c>
      <c r="EO63" s="176">
        <f t="shared" si="331"/>
        <v>0</v>
      </c>
      <c r="EP63" s="176">
        <f t="shared" si="331"/>
        <v>0</v>
      </c>
      <c r="EQ63" s="176">
        <f t="shared" si="331"/>
        <v>0</v>
      </c>
      <c r="ER63" s="176">
        <f t="shared" si="331"/>
        <v>0</v>
      </c>
      <c r="ES63" s="176">
        <f t="shared" si="331"/>
        <v>0</v>
      </c>
      <c r="ET63" s="176">
        <f t="shared" si="331"/>
        <v>0</v>
      </c>
      <c r="EU63" s="176">
        <f t="shared" si="331"/>
        <v>0</v>
      </c>
      <c r="EV63" s="176">
        <f t="shared" si="331"/>
        <v>0</v>
      </c>
      <c r="EW63" s="176">
        <f t="shared" si="331"/>
        <v>0</v>
      </c>
      <c r="EX63" s="176">
        <f t="shared" si="331"/>
        <v>0</v>
      </c>
      <c r="EY63" s="176">
        <f t="shared" si="331"/>
        <v>0</v>
      </c>
      <c r="EZ63" s="176">
        <f t="shared" si="331"/>
        <v>0</v>
      </c>
      <c r="FA63" s="176">
        <f t="shared" si="331"/>
        <v>0</v>
      </c>
      <c r="FB63" s="176">
        <f t="shared" si="331"/>
        <v>0</v>
      </c>
      <c r="FC63" s="176">
        <f t="shared" si="331"/>
        <v>0</v>
      </c>
      <c r="FE63" s="176">
        <v>0</v>
      </c>
      <c r="FF63" s="176">
        <v>0</v>
      </c>
      <c r="FG63" s="176">
        <f t="shared" si="332"/>
        <v>59.663577990714785</v>
      </c>
      <c r="FH63" s="176">
        <f t="shared" si="332"/>
        <v>56.869167559566506</v>
      </c>
      <c r="FI63" s="176">
        <f t="shared" si="332"/>
        <v>54.171068782263752</v>
      </c>
      <c r="FJ63" s="176">
        <f t="shared" si="332"/>
        <v>51.591105929047039</v>
      </c>
      <c r="FK63" s="176">
        <f t="shared" si="332"/>
        <v>49.149998225792167</v>
      </c>
      <c r="FL63" s="176">
        <f t="shared" si="332"/>
        <v>46.807134463520939</v>
      </c>
      <c r="FM63" s="176">
        <f t="shared" si="332"/>
        <v>44.573746094003951</v>
      </c>
      <c r="FN63" s="176">
        <f t="shared" si="332"/>
        <v>42.445238151530425</v>
      </c>
      <c r="FO63" s="176">
        <f t="shared" si="332"/>
        <v>40.421777103462425</v>
      </c>
      <c r="FP63" s="176">
        <f t="shared" si="332"/>
        <v>38.494779046093903</v>
      </c>
      <c r="FQ63" s="176">
        <f t="shared" si="333"/>
        <v>36.662645458475559</v>
      </c>
      <c r="FR63" s="176">
        <f t="shared" si="333"/>
        <v>34.917711059060373</v>
      </c>
      <c r="FS63" s="176">
        <f t="shared" si="333"/>
        <v>33.255825660070187</v>
      </c>
      <c r="FT63" s="176">
        <f t="shared" si="333"/>
        <v>31.673036599173447</v>
      </c>
      <c r="FU63" s="176">
        <f t="shared" si="333"/>
        <v>30.165579338392035</v>
      </c>
      <c r="FV63" s="176">
        <f t="shared" si="333"/>
        <v>28.729868510446863</v>
      </c>
      <c r="FW63" s="176">
        <f t="shared" si="333"/>
        <v>27.362489391246818</v>
      </c>
      <c r="FX63" s="176">
        <f t="shared" si="333"/>
        <v>26.060189778238886</v>
      </c>
      <c r="FY63" s="176">
        <f t="shared" si="333"/>
        <v>24.819872255302897</v>
      </c>
      <c r="FZ63" s="176">
        <f t="shared" si="333"/>
        <v>23.638586825793428</v>
      </c>
      <c r="GA63" s="176">
        <f t="shared" si="334"/>
        <v>0</v>
      </c>
      <c r="GB63" s="176">
        <f t="shared" si="334"/>
        <v>0</v>
      </c>
      <c r="GC63" s="176">
        <f t="shared" si="334"/>
        <v>0</v>
      </c>
      <c r="GD63" s="176">
        <f t="shared" si="334"/>
        <v>0</v>
      </c>
      <c r="GE63" s="176">
        <f t="shared" si="334"/>
        <v>0</v>
      </c>
      <c r="GF63" s="176">
        <f t="shared" si="334"/>
        <v>0</v>
      </c>
      <c r="GG63" s="176">
        <f t="shared" si="334"/>
        <v>0</v>
      </c>
      <c r="GH63" s="176">
        <f t="shared" si="334"/>
        <v>0</v>
      </c>
      <c r="GI63" s="176">
        <f t="shared" si="334"/>
        <v>0</v>
      </c>
      <c r="GJ63" s="176">
        <f t="shared" si="334"/>
        <v>0</v>
      </c>
      <c r="GK63" s="176">
        <f t="shared" si="334"/>
        <v>0</v>
      </c>
      <c r="GL63" s="176">
        <f t="shared" si="334"/>
        <v>0</v>
      </c>
      <c r="GM63" s="176">
        <f t="shared" si="334"/>
        <v>0</v>
      </c>
      <c r="GN63" s="176">
        <f t="shared" si="334"/>
        <v>0</v>
      </c>
      <c r="GO63" s="176">
        <f t="shared" si="334"/>
        <v>0</v>
      </c>
      <c r="GP63" s="187"/>
      <c r="GQ63" s="176">
        <v>0</v>
      </c>
      <c r="GR63" s="176">
        <v>0</v>
      </c>
      <c r="GS63" s="176">
        <f t="shared" si="335"/>
        <v>44.787782650424973</v>
      </c>
      <c r="GT63" s="176">
        <f t="shared" si="335"/>
        <v>42.690096738161607</v>
      </c>
      <c r="GU63" s="176">
        <f t="shared" si="335"/>
        <v>40.664709296161071</v>
      </c>
      <c r="GV63" s="176">
        <f t="shared" si="335"/>
        <v>38.728003194927531</v>
      </c>
      <c r="GW63" s="176">
        <f t="shared" si="335"/>
        <v>36.89553177900487</v>
      </c>
      <c r="GX63" s="176">
        <f t="shared" si="335"/>
        <v>35.136809347365073</v>
      </c>
      <c r="GY63" s="176">
        <f t="shared" si="335"/>
        <v>33.460267037356758</v>
      </c>
      <c r="GZ63" s="176">
        <f t="shared" si="335"/>
        <v>31.862455536476883</v>
      </c>
      <c r="HA63" s="176">
        <f t="shared" si="335"/>
        <v>30.34349980712765</v>
      </c>
      <c r="HB63" s="176">
        <f t="shared" si="335"/>
        <v>28.896956152393365</v>
      </c>
      <c r="HC63" s="176">
        <f t="shared" si="336"/>
        <v>27.52162460721577</v>
      </c>
      <c r="HD63" s="176">
        <f t="shared" si="336"/>
        <v>26.211751058693093</v>
      </c>
      <c r="HE63" s="176">
        <f t="shared" si="336"/>
        <v>24.964220076701523</v>
      </c>
      <c r="HF63" s="176">
        <f t="shared" si="336"/>
        <v>23.776064507956615</v>
      </c>
      <c r="HG63" s="176">
        <f t="shared" si="336"/>
        <v>22.6444584188751</v>
      </c>
      <c r="HH63" s="176">
        <f t="shared" si="336"/>
        <v>21.566710374316369</v>
      </c>
      <c r="HI63" s="176">
        <f t="shared" si="336"/>
        <v>20.540257036218005</v>
      </c>
      <c r="HJ63" s="176">
        <f t="shared" si="336"/>
        <v>19.562657066899892</v>
      </c>
      <c r="HK63" s="176">
        <f t="shared" si="336"/>
        <v>18.631585322536591</v>
      </c>
      <c r="HL63" s="176">
        <f t="shared" si="336"/>
        <v>17.744827322987557</v>
      </c>
      <c r="HM63" s="176">
        <f t="shared" si="337"/>
        <v>0</v>
      </c>
      <c r="HN63" s="176">
        <f t="shared" si="337"/>
        <v>0</v>
      </c>
      <c r="HO63" s="176">
        <f t="shared" si="337"/>
        <v>0</v>
      </c>
      <c r="HP63" s="176">
        <f t="shared" si="337"/>
        <v>0</v>
      </c>
      <c r="HQ63" s="176">
        <f t="shared" si="337"/>
        <v>0</v>
      </c>
      <c r="HR63" s="176">
        <f t="shared" si="337"/>
        <v>0</v>
      </c>
      <c r="HS63" s="176">
        <f t="shared" si="337"/>
        <v>0</v>
      </c>
      <c r="HT63" s="176">
        <f t="shared" si="337"/>
        <v>0</v>
      </c>
      <c r="HU63" s="176">
        <f t="shared" si="337"/>
        <v>0</v>
      </c>
      <c r="HV63" s="176">
        <f t="shared" si="337"/>
        <v>0</v>
      </c>
      <c r="HW63" s="176">
        <f t="shared" si="337"/>
        <v>0</v>
      </c>
      <c r="HX63" s="176">
        <f t="shared" si="337"/>
        <v>0</v>
      </c>
      <c r="HY63" s="176">
        <f t="shared" si="337"/>
        <v>0</v>
      </c>
      <c r="HZ63" s="176">
        <f t="shared" si="337"/>
        <v>0</v>
      </c>
      <c r="IA63" s="176">
        <f t="shared" si="337"/>
        <v>0</v>
      </c>
      <c r="IB63" s="176"/>
      <c r="IC63" s="176"/>
    </row>
    <row r="64" spans="1:237" s="144" customFormat="1">
      <c r="A64" s="185" t="s">
        <v>284</v>
      </c>
      <c r="B64" s="226">
        <f t="shared" si="269"/>
        <v>196480.84051496259</v>
      </c>
      <c r="C64" s="329">
        <f t="shared" si="270"/>
        <v>147492.68274400936</v>
      </c>
      <c r="D64" s="226">
        <f>SUM(B64:C64)</f>
        <v>343973.52325897198</v>
      </c>
      <c r="E64" s="227">
        <f t="shared" si="271"/>
        <v>0</v>
      </c>
      <c r="F64" s="228">
        <f t="shared" si="272"/>
        <v>0</v>
      </c>
      <c r="G64" s="227">
        <f t="shared" si="273"/>
        <v>0</v>
      </c>
      <c r="H64" s="228">
        <f t="shared" si="274"/>
        <v>0</v>
      </c>
      <c r="I64" s="227">
        <f t="shared" si="376"/>
        <v>196480.84051496259</v>
      </c>
      <c r="J64" s="176">
        <f t="shared" si="376"/>
        <v>147492.68274400936</v>
      </c>
      <c r="K64" s="228">
        <f>SUM(I64:J64)</f>
        <v>343973.52325897198</v>
      </c>
      <c r="L64" s="227">
        <f t="shared" si="275"/>
        <v>157184.6724119701</v>
      </c>
      <c r="M64" s="176">
        <f t="shared" si="276"/>
        <v>117994.14619520749</v>
      </c>
      <c r="N64" s="228">
        <f>SUM(L64:M64)</f>
        <v>275178.81860717759</v>
      </c>
      <c r="O64" s="176">
        <f t="shared" si="320"/>
        <v>71.375667168264229</v>
      </c>
      <c r="P64" s="176">
        <f t="shared" si="320"/>
        <v>67.986586194776947</v>
      </c>
      <c r="Q64" s="176">
        <f t="shared" si="320"/>
        <v>64.811459642303447</v>
      </c>
      <c r="R64" s="176">
        <f t="shared" si="320"/>
        <v>61.775942414178374</v>
      </c>
      <c r="S64" s="176">
        <f t="shared" si="320"/>
        <v>58.845046783961244</v>
      </c>
      <c r="T64" s="176">
        <f t="shared" si="320"/>
        <v>56.042480059486223</v>
      </c>
      <c r="U64" s="176">
        <f t="shared" si="320"/>
        <v>53.390749158992108</v>
      </c>
      <c r="V64" s="176">
        <f t="shared" si="320"/>
        <v>50.845738864780664</v>
      </c>
      <c r="W64" s="176">
        <f t="shared" si="320"/>
        <v>48.419649698638672</v>
      </c>
      <c r="X64" s="176">
        <f t="shared" si="320"/>
        <v>46.107490232885311</v>
      </c>
      <c r="Y64" s="176">
        <f t="shared" si="321"/>
        <v>43.909441297988351</v>
      </c>
      <c r="Z64" s="176">
        <f t="shared" si="321"/>
        <v>41.816178355471337</v>
      </c>
      <c r="AA64" s="176">
        <f t="shared" si="321"/>
        <v>39.825964961100077</v>
      </c>
      <c r="AB64" s="176">
        <f t="shared" si="321"/>
        <v>37.930474458942051</v>
      </c>
      <c r="AC64" s="176">
        <f t="shared" si="321"/>
        <v>36.125198575495233</v>
      </c>
      <c r="AD64" s="176">
        <f t="shared" si="321"/>
        <v>34.405843605557742</v>
      </c>
      <c r="AE64" s="176">
        <f t="shared" si="321"/>
        <v>32.768320199991344</v>
      </c>
      <c r="AF64" s="176">
        <f t="shared" si="321"/>
        <v>31.208733639529488</v>
      </c>
      <c r="AG64" s="176">
        <f t="shared" si="321"/>
        <v>29.723374571497157</v>
      </c>
      <c r="AH64" s="176">
        <f t="shared" si="321"/>
        <v>28.308710187410338</v>
      </c>
      <c r="AI64" s="176">
        <f t="shared" si="322"/>
        <v>0</v>
      </c>
      <c r="AJ64" s="176">
        <f t="shared" si="322"/>
        <v>0</v>
      </c>
      <c r="AK64" s="176">
        <f t="shared" si="322"/>
        <v>0</v>
      </c>
      <c r="AL64" s="176">
        <f t="shared" si="322"/>
        <v>0</v>
      </c>
      <c r="AM64" s="176">
        <f t="shared" si="322"/>
        <v>0</v>
      </c>
      <c r="AN64" s="176">
        <f t="shared" si="322"/>
        <v>0</v>
      </c>
      <c r="AO64" s="176">
        <f t="shared" si="322"/>
        <v>0</v>
      </c>
      <c r="AP64" s="176">
        <f t="shared" si="322"/>
        <v>0</v>
      </c>
      <c r="AQ64" s="176">
        <f t="shared" si="322"/>
        <v>0</v>
      </c>
      <c r="AR64" s="176">
        <f t="shared" si="322"/>
        <v>0</v>
      </c>
      <c r="AS64" s="176">
        <f t="shared" si="322"/>
        <v>0</v>
      </c>
      <c r="AT64" s="176">
        <f t="shared" si="322"/>
        <v>0</v>
      </c>
      <c r="AU64" s="176">
        <f t="shared" si="322"/>
        <v>0</v>
      </c>
      <c r="AV64" s="176">
        <f t="shared" si="322"/>
        <v>0</v>
      </c>
      <c r="AW64" s="176">
        <f t="shared" si="322"/>
        <v>0</v>
      </c>
      <c r="AX64" s="187"/>
      <c r="AY64" s="176">
        <f t="shared" si="323"/>
        <v>53.579721084759477</v>
      </c>
      <c r="AZ64" s="176">
        <f t="shared" si="323"/>
        <v>51.035632594979973</v>
      </c>
      <c r="BA64" s="176">
        <f t="shared" si="323"/>
        <v>48.652153717097271</v>
      </c>
      <c r="BB64" s="176">
        <f t="shared" si="323"/>
        <v>46.373475662186721</v>
      </c>
      <c r="BC64" s="176">
        <f t="shared" si="323"/>
        <v>44.173334120597069</v>
      </c>
      <c r="BD64" s="176">
        <f t="shared" si="323"/>
        <v>42.069525506594147</v>
      </c>
      <c r="BE64" s="176">
        <f t="shared" si="323"/>
        <v>40.078945135480147</v>
      </c>
      <c r="BF64" s="176">
        <f t="shared" si="323"/>
        <v>38.168476944685835</v>
      </c>
      <c r="BG64" s="176">
        <f t="shared" si="323"/>
        <v>36.347279525372024</v>
      </c>
      <c r="BH64" s="176">
        <f t="shared" si="323"/>
        <v>34.611605952100895</v>
      </c>
      <c r="BI64" s="176">
        <f t="shared" si="324"/>
        <v>32.961591969257221</v>
      </c>
      <c r="BJ64" s="176">
        <f t="shared" si="324"/>
        <v>31.390237906075971</v>
      </c>
      <c r="BK64" s="176">
        <f t="shared" si="324"/>
        <v>29.896240262338669</v>
      </c>
      <c r="BL64" s="176">
        <f t="shared" si="324"/>
        <v>28.473348449852832</v>
      </c>
      <c r="BM64" s="176">
        <f t="shared" si="324"/>
        <v>27.118178233536725</v>
      </c>
      <c r="BN64" s="176">
        <f t="shared" si="324"/>
        <v>25.827506448742447</v>
      </c>
      <c r="BO64" s="176">
        <f t="shared" si="324"/>
        <v>24.598263335215037</v>
      </c>
      <c r="BP64" s="176">
        <f t="shared" si="324"/>
        <v>23.427525235911638</v>
      </c>
      <c r="BQ64" s="176">
        <f t="shared" si="324"/>
        <v>22.312507643315652</v>
      </c>
      <c r="BR64" s="176">
        <f t="shared" si="324"/>
        <v>21.250558576706894</v>
      </c>
      <c r="BS64" s="176">
        <f t="shared" si="325"/>
        <v>0</v>
      </c>
      <c r="BT64" s="176">
        <f t="shared" si="325"/>
        <v>0</v>
      </c>
      <c r="BU64" s="176">
        <f t="shared" si="325"/>
        <v>0</v>
      </c>
      <c r="BV64" s="176">
        <f t="shared" si="325"/>
        <v>0</v>
      </c>
      <c r="BW64" s="176">
        <f t="shared" si="325"/>
        <v>0</v>
      </c>
      <c r="BX64" s="176">
        <f t="shared" si="325"/>
        <v>0</v>
      </c>
      <c r="BY64" s="176">
        <f t="shared" si="325"/>
        <v>0</v>
      </c>
      <c r="BZ64" s="176">
        <f t="shared" si="325"/>
        <v>0</v>
      </c>
      <c r="CA64" s="176">
        <f t="shared" si="325"/>
        <v>0</v>
      </c>
      <c r="CB64" s="176">
        <f t="shared" si="325"/>
        <v>0</v>
      </c>
      <c r="CC64" s="176">
        <f t="shared" si="325"/>
        <v>0</v>
      </c>
      <c r="CD64" s="176">
        <f t="shared" si="325"/>
        <v>0</v>
      </c>
      <c r="CE64" s="176">
        <f t="shared" si="325"/>
        <v>0</v>
      </c>
      <c r="CF64" s="176">
        <f t="shared" si="325"/>
        <v>0</v>
      </c>
      <c r="CG64" s="176">
        <f t="shared" si="325"/>
        <v>0</v>
      </c>
      <c r="CI64" s="176">
        <v>0</v>
      </c>
      <c r="CJ64" s="176">
        <f t="shared" si="326"/>
        <v>67.986586194776947</v>
      </c>
      <c r="CK64" s="176">
        <f t="shared" si="326"/>
        <v>64.811459642303447</v>
      </c>
      <c r="CL64" s="176">
        <f t="shared" si="326"/>
        <v>61.775942414178374</v>
      </c>
      <c r="CM64" s="176">
        <f t="shared" si="326"/>
        <v>58.845046783961244</v>
      </c>
      <c r="CN64" s="176">
        <f t="shared" si="326"/>
        <v>56.042480059486223</v>
      </c>
      <c r="CO64" s="176">
        <f t="shared" si="326"/>
        <v>53.390749158992108</v>
      </c>
      <c r="CP64" s="176">
        <f t="shared" si="326"/>
        <v>50.845738864780664</v>
      </c>
      <c r="CQ64" s="176">
        <f t="shared" si="326"/>
        <v>48.419649698638672</v>
      </c>
      <c r="CR64" s="176">
        <f t="shared" si="326"/>
        <v>46.107490232885311</v>
      </c>
      <c r="CS64" s="176">
        <f t="shared" si="326"/>
        <v>43.909441297988351</v>
      </c>
      <c r="CT64" s="176">
        <f t="shared" si="327"/>
        <v>41.816178355471337</v>
      </c>
      <c r="CU64" s="176">
        <f t="shared" si="327"/>
        <v>39.825964961100077</v>
      </c>
      <c r="CV64" s="176">
        <f t="shared" si="327"/>
        <v>37.930474458942051</v>
      </c>
      <c r="CW64" s="176">
        <f t="shared" si="327"/>
        <v>36.125198575495233</v>
      </c>
      <c r="CX64" s="176">
        <f t="shared" si="327"/>
        <v>34.405843605557742</v>
      </c>
      <c r="CY64" s="176">
        <f t="shared" si="327"/>
        <v>32.768320199991344</v>
      </c>
      <c r="CZ64" s="176">
        <f t="shared" si="327"/>
        <v>31.208733639529488</v>
      </c>
      <c r="DA64" s="176">
        <f t="shared" si="327"/>
        <v>29.723374571497157</v>
      </c>
      <c r="DB64" s="176">
        <f t="shared" si="327"/>
        <v>28.308710187410338</v>
      </c>
      <c r="DC64" s="176">
        <f t="shared" si="327"/>
        <v>26.961375820471797</v>
      </c>
      <c r="DD64" s="176">
        <f t="shared" si="328"/>
        <v>0</v>
      </c>
      <c r="DE64" s="176">
        <f t="shared" si="328"/>
        <v>0</v>
      </c>
      <c r="DF64" s="176">
        <f t="shared" si="328"/>
        <v>0</v>
      </c>
      <c r="DG64" s="176">
        <f t="shared" si="328"/>
        <v>0</v>
      </c>
      <c r="DH64" s="176">
        <f t="shared" si="328"/>
        <v>0</v>
      </c>
      <c r="DI64" s="176">
        <f t="shared" si="328"/>
        <v>0</v>
      </c>
      <c r="DJ64" s="176">
        <f t="shared" si="328"/>
        <v>0</v>
      </c>
      <c r="DK64" s="176">
        <f t="shared" si="328"/>
        <v>0</v>
      </c>
      <c r="DL64" s="176">
        <f t="shared" si="328"/>
        <v>0</v>
      </c>
      <c r="DM64" s="176">
        <f t="shared" si="328"/>
        <v>0</v>
      </c>
      <c r="DN64" s="176">
        <f t="shared" si="328"/>
        <v>0</v>
      </c>
      <c r="DO64" s="176">
        <f t="shared" si="328"/>
        <v>0</v>
      </c>
      <c r="DP64" s="176">
        <f t="shared" si="328"/>
        <v>0</v>
      </c>
      <c r="DQ64" s="176">
        <f t="shared" si="328"/>
        <v>0</v>
      </c>
      <c r="DR64" s="176">
        <f t="shared" si="328"/>
        <v>0</v>
      </c>
      <c r="DS64" s="187"/>
      <c r="DT64" s="176">
        <v>0</v>
      </c>
      <c r="DU64" s="176">
        <f t="shared" si="329"/>
        <v>51.035632594979973</v>
      </c>
      <c r="DV64" s="176">
        <f t="shared" si="329"/>
        <v>48.652153717097271</v>
      </c>
      <c r="DW64" s="176">
        <f t="shared" si="329"/>
        <v>46.373475662186721</v>
      </c>
      <c r="DX64" s="176">
        <f t="shared" si="329"/>
        <v>44.173334120597069</v>
      </c>
      <c r="DY64" s="176">
        <f t="shared" si="329"/>
        <v>42.069525506594147</v>
      </c>
      <c r="DZ64" s="176">
        <f t="shared" si="329"/>
        <v>40.078945135480147</v>
      </c>
      <c r="EA64" s="176">
        <f t="shared" si="329"/>
        <v>38.168476944685835</v>
      </c>
      <c r="EB64" s="176">
        <f t="shared" si="329"/>
        <v>36.347279525372024</v>
      </c>
      <c r="EC64" s="176">
        <f t="shared" si="329"/>
        <v>34.611605952100895</v>
      </c>
      <c r="ED64" s="176">
        <f t="shared" si="329"/>
        <v>32.961591969257221</v>
      </c>
      <c r="EE64" s="176">
        <f t="shared" si="330"/>
        <v>31.390237906075971</v>
      </c>
      <c r="EF64" s="176">
        <f t="shared" si="330"/>
        <v>29.896240262338669</v>
      </c>
      <c r="EG64" s="176">
        <f t="shared" si="330"/>
        <v>28.473348449852832</v>
      </c>
      <c r="EH64" s="176">
        <f t="shared" si="330"/>
        <v>27.118178233536725</v>
      </c>
      <c r="EI64" s="176">
        <f t="shared" si="330"/>
        <v>25.827506448742447</v>
      </c>
      <c r="EJ64" s="176">
        <f t="shared" si="330"/>
        <v>24.598263335215037</v>
      </c>
      <c r="EK64" s="176">
        <f t="shared" si="330"/>
        <v>23.427525235911638</v>
      </c>
      <c r="EL64" s="176">
        <f t="shared" si="330"/>
        <v>22.312507643315652</v>
      </c>
      <c r="EM64" s="176">
        <f t="shared" si="330"/>
        <v>21.250558576706894</v>
      </c>
      <c r="EN64" s="176">
        <f t="shared" si="330"/>
        <v>20.239152274636272</v>
      </c>
      <c r="EO64" s="176">
        <f t="shared" si="331"/>
        <v>0</v>
      </c>
      <c r="EP64" s="176">
        <f t="shared" si="331"/>
        <v>0</v>
      </c>
      <c r="EQ64" s="176">
        <f t="shared" si="331"/>
        <v>0</v>
      </c>
      <c r="ER64" s="176">
        <f t="shared" si="331"/>
        <v>0</v>
      </c>
      <c r="ES64" s="176">
        <f t="shared" si="331"/>
        <v>0</v>
      </c>
      <c r="ET64" s="176">
        <f t="shared" si="331"/>
        <v>0</v>
      </c>
      <c r="EU64" s="176">
        <f t="shared" si="331"/>
        <v>0</v>
      </c>
      <c r="EV64" s="176">
        <f t="shared" si="331"/>
        <v>0</v>
      </c>
      <c r="EW64" s="176">
        <f t="shared" si="331"/>
        <v>0</v>
      </c>
      <c r="EX64" s="176">
        <f t="shared" si="331"/>
        <v>0</v>
      </c>
      <c r="EY64" s="176">
        <f t="shared" si="331"/>
        <v>0</v>
      </c>
      <c r="EZ64" s="176">
        <f t="shared" si="331"/>
        <v>0</v>
      </c>
      <c r="FA64" s="176">
        <f t="shared" si="331"/>
        <v>0</v>
      </c>
      <c r="FB64" s="176">
        <f t="shared" si="331"/>
        <v>0</v>
      </c>
      <c r="FC64" s="176">
        <f t="shared" si="331"/>
        <v>0</v>
      </c>
      <c r="FE64" s="176">
        <v>0</v>
      </c>
      <c r="FF64" s="176">
        <v>0</v>
      </c>
      <c r="FG64" s="176">
        <f t="shared" si="332"/>
        <v>64.811459642303447</v>
      </c>
      <c r="FH64" s="176">
        <f t="shared" si="332"/>
        <v>61.775942414178374</v>
      </c>
      <c r="FI64" s="176">
        <f t="shared" si="332"/>
        <v>58.845046783961244</v>
      </c>
      <c r="FJ64" s="176">
        <f t="shared" si="332"/>
        <v>56.042480059486223</v>
      </c>
      <c r="FK64" s="176">
        <f t="shared" si="332"/>
        <v>53.390749158992108</v>
      </c>
      <c r="FL64" s="176">
        <f t="shared" si="332"/>
        <v>50.845738864780664</v>
      </c>
      <c r="FM64" s="176">
        <f t="shared" si="332"/>
        <v>48.419649698638672</v>
      </c>
      <c r="FN64" s="176">
        <f t="shared" si="332"/>
        <v>46.107490232885311</v>
      </c>
      <c r="FO64" s="176">
        <f t="shared" si="332"/>
        <v>43.909441297988351</v>
      </c>
      <c r="FP64" s="176">
        <f t="shared" si="332"/>
        <v>41.816178355471337</v>
      </c>
      <c r="FQ64" s="176">
        <f t="shared" si="333"/>
        <v>39.825964961100077</v>
      </c>
      <c r="FR64" s="176">
        <f t="shared" si="333"/>
        <v>37.930474458942051</v>
      </c>
      <c r="FS64" s="176">
        <f t="shared" si="333"/>
        <v>36.125198575495233</v>
      </c>
      <c r="FT64" s="176">
        <f t="shared" si="333"/>
        <v>34.405843605557742</v>
      </c>
      <c r="FU64" s="176">
        <f t="shared" si="333"/>
        <v>32.768320199991344</v>
      </c>
      <c r="FV64" s="176">
        <f t="shared" si="333"/>
        <v>31.208733639529488</v>
      </c>
      <c r="FW64" s="176">
        <f t="shared" si="333"/>
        <v>29.723374571497157</v>
      </c>
      <c r="FX64" s="176">
        <f t="shared" si="333"/>
        <v>28.308710187410338</v>
      </c>
      <c r="FY64" s="176">
        <f t="shared" si="333"/>
        <v>26.961375820471797</v>
      </c>
      <c r="FZ64" s="176">
        <f t="shared" si="333"/>
        <v>25.678166942978578</v>
      </c>
      <c r="GA64" s="176">
        <f t="shared" si="334"/>
        <v>0</v>
      </c>
      <c r="GB64" s="176">
        <f t="shared" si="334"/>
        <v>0</v>
      </c>
      <c r="GC64" s="176">
        <f t="shared" si="334"/>
        <v>0</v>
      </c>
      <c r="GD64" s="176">
        <f t="shared" si="334"/>
        <v>0</v>
      </c>
      <c r="GE64" s="176">
        <f t="shared" si="334"/>
        <v>0</v>
      </c>
      <c r="GF64" s="176">
        <f t="shared" si="334"/>
        <v>0</v>
      </c>
      <c r="GG64" s="176">
        <f t="shared" si="334"/>
        <v>0</v>
      </c>
      <c r="GH64" s="176">
        <f t="shared" si="334"/>
        <v>0</v>
      </c>
      <c r="GI64" s="176">
        <f t="shared" si="334"/>
        <v>0</v>
      </c>
      <c r="GJ64" s="176">
        <f t="shared" si="334"/>
        <v>0</v>
      </c>
      <c r="GK64" s="176">
        <f t="shared" si="334"/>
        <v>0</v>
      </c>
      <c r="GL64" s="176">
        <f t="shared" si="334"/>
        <v>0</v>
      </c>
      <c r="GM64" s="176">
        <f t="shared" si="334"/>
        <v>0</v>
      </c>
      <c r="GN64" s="176">
        <f t="shared" si="334"/>
        <v>0</v>
      </c>
      <c r="GO64" s="176">
        <f t="shared" si="334"/>
        <v>0</v>
      </c>
      <c r="GP64" s="187"/>
      <c r="GQ64" s="176">
        <v>0</v>
      </c>
      <c r="GR64" s="176">
        <v>0</v>
      </c>
      <c r="GS64" s="176">
        <f t="shared" si="335"/>
        <v>48.652153717097271</v>
      </c>
      <c r="GT64" s="176">
        <f t="shared" si="335"/>
        <v>46.373475662186721</v>
      </c>
      <c r="GU64" s="176">
        <f t="shared" si="335"/>
        <v>44.173334120597069</v>
      </c>
      <c r="GV64" s="176">
        <f t="shared" si="335"/>
        <v>42.069525506594147</v>
      </c>
      <c r="GW64" s="176">
        <f t="shared" si="335"/>
        <v>40.078945135480147</v>
      </c>
      <c r="GX64" s="176">
        <f t="shared" si="335"/>
        <v>38.168476944685835</v>
      </c>
      <c r="GY64" s="176">
        <f t="shared" si="335"/>
        <v>36.347279525372024</v>
      </c>
      <c r="GZ64" s="176">
        <f t="shared" si="335"/>
        <v>34.611605952100895</v>
      </c>
      <c r="HA64" s="176">
        <f t="shared" si="335"/>
        <v>32.961591969257221</v>
      </c>
      <c r="HB64" s="176">
        <f t="shared" si="335"/>
        <v>31.390237906075971</v>
      </c>
      <c r="HC64" s="176">
        <f t="shared" si="336"/>
        <v>29.896240262338669</v>
      </c>
      <c r="HD64" s="176">
        <f t="shared" si="336"/>
        <v>28.473348449852832</v>
      </c>
      <c r="HE64" s="176">
        <f t="shared" si="336"/>
        <v>27.118178233536725</v>
      </c>
      <c r="HF64" s="176">
        <f t="shared" si="336"/>
        <v>25.827506448742447</v>
      </c>
      <c r="HG64" s="176">
        <f t="shared" si="336"/>
        <v>24.598263335215037</v>
      </c>
      <c r="HH64" s="176">
        <f t="shared" si="336"/>
        <v>23.427525235911638</v>
      </c>
      <c r="HI64" s="176">
        <f t="shared" si="336"/>
        <v>22.312507643315652</v>
      </c>
      <c r="HJ64" s="176">
        <f t="shared" si="336"/>
        <v>21.250558576706894</v>
      </c>
      <c r="HK64" s="176">
        <f t="shared" si="336"/>
        <v>20.239152274636272</v>
      </c>
      <c r="HL64" s="176">
        <f t="shared" si="336"/>
        <v>19.275883187602869</v>
      </c>
      <c r="HM64" s="176">
        <f t="shared" si="337"/>
        <v>0</v>
      </c>
      <c r="HN64" s="176">
        <f t="shared" si="337"/>
        <v>0</v>
      </c>
      <c r="HO64" s="176">
        <f t="shared" si="337"/>
        <v>0</v>
      </c>
      <c r="HP64" s="176">
        <f t="shared" si="337"/>
        <v>0</v>
      </c>
      <c r="HQ64" s="176">
        <f t="shared" si="337"/>
        <v>0</v>
      </c>
      <c r="HR64" s="176">
        <f t="shared" si="337"/>
        <v>0</v>
      </c>
      <c r="HS64" s="176">
        <f t="shared" si="337"/>
        <v>0</v>
      </c>
      <c r="HT64" s="176">
        <f t="shared" si="337"/>
        <v>0</v>
      </c>
      <c r="HU64" s="176">
        <f t="shared" si="337"/>
        <v>0</v>
      </c>
      <c r="HV64" s="176">
        <f t="shared" si="337"/>
        <v>0</v>
      </c>
      <c r="HW64" s="176">
        <f t="shared" si="337"/>
        <v>0</v>
      </c>
      <c r="HX64" s="176">
        <f t="shared" si="337"/>
        <v>0</v>
      </c>
      <c r="HY64" s="176">
        <f t="shared" si="337"/>
        <v>0</v>
      </c>
      <c r="HZ64" s="176">
        <f t="shared" si="337"/>
        <v>0</v>
      </c>
      <c r="IA64" s="176">
        <f t="shared" si="337"/>
        <v>0</v>
      </c>
      <c r="IB64" s="176"/>
      <c r="IC64" s="176"/>
    </row>
    <row r="65" spans="1:237" s="144" customFormat="1">
      <c r="A65" s="185" t="s">
        <v>285</v>
      </c>
      <c r="B65" s="226">
        <f t="shared" ref="B65" si="385">SUM(O65:AW65)*VLOOKUP($A65,input,12,FALSE)</f>
        <v>18418.408042831186</v>
      </c>
      <c r="C65" s="329">
        <f t="shared" ref="C65" si="386">SUM(AY65:CG65)*VLOOKUP($A65,input,12,FALSE)</f>
        <v>13826.184817771769</v>
      </c>
      <c r="D65" s="226">
        <f>SUM(B65:C65)</f>
        <v>32244.592860602956</v>
      </c>
      <c r="E65" s="227">
        <f t="shared" ref="E65" si="387">IF(Years&gt;1,SUM(CI65:DR65)*VLOOKUP($A65,input,26,FALSE),0)</f>
        <v>0</v>
      </c>
      <c r="F65" s="228">
        <f t="shared" ref="F65" si="388">IF(Years&gt;1,SUM(DT65:FC65)*VLOOKUP($A65,input,26,FALSE),0)</f>
        <v>0</v>
      </c>
      <c r="G65" s="227">
        <f t="shared" ref="G65" si="389">IF(Years&gt;2,SUM(FE65:GO65)*VLOOKUP($A65,input,40,FALSE),0)</f>
        <v>0</v>
      </c>
      <c r="H65" s="228">
        <f t="shared" ref="H65" si="390">IF(Years&gt;2,SUM(GQ65:IA65)*VLOOKUP($A65,input,40,FALSE),0)</f>
        <v>0</v>
      </c>
      <c r="I65" s="227">
        <f t="shared" ref="I65" si="391">B65+E65+G65</f>
        <v>18418.408042831186</v>
      </c>
      <c r="J65" s="176">
        <f t="shared" ref="J65" si="392">C65+F65+H65</f>
        <v>13826.184817771769</v>
      </c>
      <c r="K65" s="228">
        <f>SUM(I65:J65)</f>
        <v>32244.592860602956</v>
      </c>
      <c r="L65" s="227">
        <f t="shared" ref="L65" si="393">(B65*VLOOKUP($A65,input,16,FALSE))+(E65*VLOOKUP($A65,input,30,FALSE))+(G65*VLOOKUP($A65,input,44,FALSE))</f>
        <v>14734.726434264951</v>
      </c>
      <c r="M65" s="176">
        <f t="shared" ref="M65" si="394">(C65*(VLOOKUP($A65,input,16,FALSE))+(F65*VLOOKUP($A65,input,30,FALSE))+(H65*VLOOKUP($A65,input,44,FALSE)))</f>
        <v>11060.947854217417</v>
      </c>
      <c r="N65" s="228">
        <f>SUM(L65:M65)</f>
        <v>25795.674288482369</v>
      </c>
      <c r="O65" s="176">
        <f t="shared" si="320"/>
        <v>281.01619816533753</v>
      </c>
      <c r="P65" s="176">
        <f t="shared" si="320"/>
        <v>267.6729022182933</v>
      </c>
      <c r="Q65" s="176">
        <f t="shared" si="320"/>
        <v>255.17197539169763</v>
      </c>
      <c r="R65" s="176">
        <f t="shared" si="320"/>
        <v>243.22071041925091</v>
      </c>
      <c r="S65" s="176">
        <f t="shared" si="320"/>
        <v>231.68135562371032</v>
      </c>
      <c r="T65" s="176">
        <f t="shared" si="320"/>
        <v>220.64725006277726</v>
      </c>
      <c r="U65" s="176">
        <f t="shared" si="320"/>
        <v>210.20700668883185</v>
      </c>
      <c r="V65" s="176">
        <f t="shared" si="320"/>
        <v>200.18693758762217</v>
      </c>
      <c r="W65" s="176">
        <f t="shared" si="320"/>
        <v>190.63507795635459</v>
      </c>
      <c r="X65" s="176">
        <f t="shared" si="320"/>
        <v>181.53177583118847</v>
      </c>
      <c r="Y65" s="176">
        <f t="shared" si="321"/>
        <v>172.87774316750847</v>
      </c>
      <c r="Z65" s="176">
        <f t="shared" si="321"/>
        <v>164.63626792525577</v>
      </c>
      <c r="AA65" s="176">
        <f t="shared" si="321"/>
        <v>156.80051347541689</v>
      </c>
      <c r="AB65" s="176">
        <f t="shared" si="321"/>
        <v>149.33769658406331</v>
      </c>
      <c r="AC65" s="176">
        <f t="shared" si="321"/>
        <v>142.23006753437843</v>
      </c>
      <c r="AD65" s="176">
        <f t="shared" si="321"/>
        <v>135.46072139559595</v>
      </c>
      <c r="AE65" s="176">
        <f t="shared" si="321"/>
        <v>129.01355781596595</v>
      </c>
      <c r="AF65" s="176">
        <f t="shared" si="321"/>
        <v>122.87324272934754</v>
      </c>
      <c r="AG65" s="176">
        <f t="shared" si="321"/>
        <v>117.02517188435171</v>
      </c>
      <c r="AH65" s="176">
        <f t="shared" si="321"/>
        <v>111.45543610928985</v>
      </c>
      <c r="AI65" s="176">
        <f t="shared" si="322"/>
        <v>0</v>
      </c>
      <c r="AJ65" s="176">
        <f t="shared" si="322"/>
        <v>0</v>
      </c>
      <c r="AK65" s="176">
        <f t="shared" si="322"/>
        <v>0</v>
      </c>
      <c r="AL65" s="176">
        <f t="shared" si="322"/>
        <v>0</v>
      </c>
      <c r="AM65" s="176">
        <f t="shared" si="322"/>
        <v>0</v>
      </c>
      <c r="AN65" s="176">
        <f t="shared" si="322"/>
        <v>0</v>
      </c>
      <c r="AO65" s="176">
        <f t="shared" si="322"/>
        <v>0</v>
      </c>
      <c r="AP65" s="176">
        <f t="shared" si="322"/>
        <v>0</v>
      </c>
      <c r="AQ65" s="176">
        <f t="shared" si="322"/>
        <v>0</v>
      </c>
      <c r="AR65" s="176">
        <f t="shared" si="322"/>
        <v>0</v>
      </c>
      <c r="AS65" s="176">
        <f t="shared" si="322"/>
        <v>0</v>
      </c>
      <c r="AT65" s="176">
        <f t="shared" si="322"/>
        <v>0</v>
      </c>
      <c r="AU65" s="176">
        <f t="shared" si="322"/>
        <v>0</v>
      </c>
      <c r="AV65" s="176">
        <f t="shared" si="322"/>
        <v>0</v>
      </c>
      <c r="AW65" s="176">
        <f t="shared" si="322"/>
        <v>0</v>
      </c>
      <c r="AX65" s="187"/>
      <c r="AY65" s="176">
        <f t="shared" si="323"/>
        <v>210.95101615656733</v>
      </c>
      <c r="AZ65" s="176">
        <f t="shared" si="323"/>
        <v>200.93457633109261</v>
      </c>
      <c r="BA65" s="176">
        <f t="shared" si="323"/>
        <v>191.55047949188585</v>
      </c>
      <c r="BB65" s="176">
        <f t="shared" si="323"/>
        <v>182.57899846426659</v>
      </c>
      <c r="BC65" s="176">
        <f t="shared" si="323"/>
        <v>173.91672690909363</v>
      </c>
      <c r="BD65" s="176">
        <f t="shared" si="323"/>
        <v>165.63373185167643</v>
      </c>
      <c r="BE65" s="176">
        <f t="shared" si="323"/>
        <v>157.79653256197616</v>
      </c>
      <c r="BF65" s="176">
        <f t="shared" si="323"/>
        <v>150.27474637079166</v>
      </c>
      <c r="BG65" s="176">
        <f t="shared" si="323"/>
        <v>143.10443195989328</v>
      </c>
      <c r="BH65" s="176">
        <f t="shared" si="323"/>
        <v>136.27083714855726</v>
      </c>
      <c r="BI65" s="176">
        <f t="shared" si="324"/>
        <v>129.77449638181847</v>
      </c>
      <c r="BJ65" s="176">
        <f t="shared" si="324"/>
        <v>123.58785095592198</v>
      </c>
      <c r="BK65" s="176">
        <f t="shared" si="324"/>
        <v>117.70576880429341</v>
      </c>
      <c r="BL65" s="176">
        <f t="shared" si="324"/>
        <v>112.10364046827775</v>
      </c>
      <c r="BM65" s="176">
        <f t="shared" si="324"/>
        <v>106.76814173089603</v>
      </c>
      <c r="BN65" s="176">
        <f t="shared" si="324"/>
        <v>101.68658253247742</v>
      </c>
      <c r="BO65" s="176">
        <f t="shared" si="324"/>
        <v>96.84687678836093</v>
      </c>
      <c r="BP65" s="176">
        <f t="shared" si="324"/>
        <v>92.23751364310354</v>
      </c>
      <c r="BQ65" s="176">
        <f t="shared" si="324"/>
        <v>87.847530092825636</v>
      </c>
      <c r="BR65" s="176">
        <f t="shared" si="324"/>
        <v>83.666484910577452</v>
      </c>
      <c r="BS65" s="176">
        <f t="shared" si="325"/>
        <v>0</v>
      </c>
      <c r="BT65" s="176">
        <f t="shared" si="325"/>
        <v>0</v>
      </c>
      <c r="BU65" s="176">
        <f t="shared" si="325"/>
        <v>0</v>
      </c>
      <c r="BV65" s="176">
        <f t="shared" si="325"/>
        <v>0</v>
      </c>
      <c r="BW65" s="176">
        <f t="shared" si="325"/>
        <v>0</v>
      </c>
      <c r="BX65" s="176">
        <f t="shared" si="325"/>
        <v>0</v>
      </c>
      <c r="BY65" s="176">
        <f t="shared" si="325"/>
        <v>0</v>
      </c>
      <c r="BZ65" s="176">
        <f t="shared" si="325"/>
        <v>0</v>
      </c>
      <c r="CA65" s="176">
        <f t="shared" si="325"/>
        <v>0</v>
      </c>
      <c r="CB65" s="176">
        <f t="shared" si="325"/>
        <v>0</v>
      </c>
      <c r="CC65" s="176">
        <f t="shared" si="325"/>
        <v>0</v>
      </c>
      <c r="CD65" s="176">
        <f t="shared" si="325"/>
        <v>0</v>
      </c>
      <c r="CE65" s="176">
        <f t="shared" si="325"/>
        <v>0</v>
      </c>
      <c r="CF65" s="176">
        <f t="shared" si="325"/>
        <v>0</v>
      </c>
      <c r="CG65" s="176">
        <f t="shared" si="325"/>
        <v>0</v>
      </c>
      <c r="CI65" s="176">
        <v>0</v>
      </c>
      <c r="CJ65" s="176">
        <f t="shared" si="326"/>
        <v>267.6729022182933</v>
      </c>
      <c r="CK65" s="176">
        <f t="shared" si="326"/>
        <v>255.17197539169763</v>
      </c>
      <c r="CL65" s="176">
        <f t="shared" si="326"/>
        <v>243.22071041925091</v>
      </c>
      <c r="CM65" s="176">
        <f t="shared" si="326"/>
        <v>231.68135562371032</v>
      </c>
      <c r="CN65" s="176">
        <f t="shared" si="326"/>
        <v>220.64725006277726</v>
      </c>
      <c r="CO65" s="176">
        <f t="shared" si="326"/>
        <v>210.20700668883185</v>
      </c>
      <c r="CP65" s="176">
        <f t="shared" si="326"/>
        <v>200.18693758762217</v>
      </c>
      <c r="CQ65" s="176">
        <f t="shared" si="326"/>
        <v>190.63507795635459</v>
      </c>
      <c r="CR65" s="176">
        <f t="shared" si="326"/>
        <v>181.53177583118847</v>
      </c>
      <c r="CS65" s="176">
        <f t="shared" si="326"/>
        <v>172.87774316750847</v>
      </c>
      <c r="CT65" s="176">
        <f t="shared" si="327"/>
        <v>164.63626792525577</v>
      </c>
      <c r="CU65" s="176">
        <f t="shared" si="327"/>
        <v>156.80051347541689</v>
      </c>
      <c r="CV65" s="176">
        <f t="shared" si="327"/>
        <v>149.33769658406331</v>
      </c>
      <c r="CW65" s="176">
        <f t="shared" si="327"/>
        <v>142.23006753437843</v>
      </c>
      <c r="CX65" s="176">
        <f t="shared" si="327"/>
        <v>135.46072139559595</v>
      </c>
      <c r="CY65" s="176">
        <f t="shared" si="327"/>
        <v>129.01355781596595</v>
      </c>
      <c r="CZ65" s="176">
        <f t="shared" si="327"/>
        <v>122.87324272934754</v>
      </c>
      <c r="DA65" s="176">
        <f t="shared" si="327"/>
        <v>117.02517188435171</v>
      </c>
      <c r="DB65" s="176">
        <f t="shared" si="327"/>
        <v>111.45543610928985</v>
      </c>
      <c r="DC65" s="176">
        <f t="shared" si="327"/>
        <v>106.15078823031469</v>
      </c>
      <c r="DD65" s="176">
        <f t="shared" si="328"/>
        <v>0</v>
      </c>
      <c r="DE65" s="176">
        <f t="shared" si="328"/>
        <v>0</v>
      </c>
      <c r="DF65" s="176">
        <f t="shared" si="328"/>
        <v>0</v>
      </c>
      <c r="DG65" s="176">
        <f t="shared" si="328"/>
        <v>0</v>
      </c>
      <c r="DH65" s="176">
        <f t="shared" si="328"/>
        <v>0</v>
      </c>
      <c r="DI65" s="176">
        <f t="shared" si="328"/>
        <v>0</v>
      </c>
      <c r="DJ65" s="176">
        <f t="shared" si="328"/>
        <v>0</v>
      </c>
      <c r="DK65" s="176">
        <f t="shared" si="328"/>
        <v>0</v>
      </c>
      <c r="DL65" s="176">
        <f t="shared" si="328"/>
        <v>0</v>
      </c>
      <c r="DM65" s="176">
        <f t="shared" si="328"/>
        <v>0</v>
      </c>
      <c r="DN65" s="176">
        <f t="shared" si="328"/>
        <v>0</v>
      </c>
      <c r="DO65" s="176">
        <f t="shared" si="328"/>
        <v>0</v>
      </c>
      <c r="DP65" s="176">
        <f t="shared" si="328"/>
        <v>0</v>
      </c>
      <c r="DQ65" s="176">
        <f t="shared" si="328"/>
        <v>0</v>
      </c>
      <c r="DR65" s="176">
        <f t="shared" si="328"/>
        <v>0</v>
      </c>
      <c r="DS65" s="187"/>
      <c r="DT65" s="176">
        <v>0</v>
      </c>
      <c r="DU65" s="176">
        <f t="shared" si="329"/>
        <v>200.93457633109261</v>
      </c>
      <c r="DV65" s="176">
        <f t="shared" si="329"/>
        <v>191.55047949188585</v>
      </c>
      <c r="DW65" s="176">
        <f t="shared" si="329"/>
        <v>182.57899846426659</v>
      </c>
      <c r="DX65" s="176">
        <f t="shared" si="329"/>
        <v>173.91672690909363</v>
      </c>
      <c r="DY65" s="176">
        <f t="shared" si="329"/>
        <v>165.63373185167643</v>
      </c>
      <c r="DZ65" s="176">
        <f t="shared" si="329"/>
        <v>157.79653256197616</v>
      </c>
      <c r="EA65" s="176">
        <f t="shared" si="329"/>
        <v>150.27474637079166</v>
      </c>
      <c r="EB65" s="176">
        <f t="shared" si="329"/>
        <v>143.10443195989328</v>
      </c>
      <c r="EC65" s="176">
        <f t="shared" si="329"/>
        <v>136.27083714855726</v>
      </c>
      <c r="ED65" s="176">
        <f t="shared" si="329"/>
        <v>129.77449638181847</v>
      </c>
      <c r="EE65" s="176">
        <f t="shared" si="330"/>
        <v>123.58785095592198</v>
      </c>
      <c r="EF65" s="176">
        <f t="shared" si="330"/>
        <v>117.70576880429341</v>
      </c>
      <c r="EG65" s="176">
        <f t="shared" si="330"/>
        <v>112.10364046827775</v>
      </c>
      <c r="EH65" s="176">
        <f t="shared" si="330"/>
        <v>106.76814173089603</v>
      </c>
      <c r="EI65" s="176">
        <f t="shared" si="330"/>
        <v>101.68658253247742</v>
      </c>
      <c r="EJ65" s="176">
        <f t="shared" si="330"/>
        <v>96.84687678836093</v>
      </c>
      <c r="EK65" s="176">
        <f t="shared" si="330"/>
        <v>92.23751364310354</v>
      </c>
      <c r="EL65" s="176">
        <f t="shared" si="330"/>
        <v>87.847530092825636</v>
      </c>
      <c r="EM65" s="176">
        <f t="shared" si="330"/>
        <v>83.666484910577452</v>
      </c>
      <c r="EN65" s="176">
        <f t="shared" si="330"/>
        <v>79.684433812710822</v>
      </c>
      <c r="EO65" s="176">
        <f t="shared" si="331"/>
        <v>0</v>
      </c>
      <c r="EP65" s="176">
        <f t="shared" si="331"/>
        <v>0</v>
      </c>
      <c r="EQ65" s="176">
        <f t="shared" si="331"/>
        <v>0</v>
      </c>
      <c r="ER65" s="176">
        <f t="shared" si="331"/>
        <v>0</v>
      </c>
      <c r="ES65" s="176">
        <f t="shared" si="331"/>
        <v>0</v>
      </c>
      <c r="ET65" s="176">
        <f t="shared" si="331"/>
        <v>0</v>
      </c>
      <c r="EU65" s="176">
        <f t="shared" si="331"/>
        <v>0</v>
      </c>
      <c r="EV65" s="176">
        <f t="shared" si="331"/>
        <v>0</v>
      </c>
      <c r="EW65" s="176">
        <f t="shared" si="331"/>
        <v>0</v>
      </c>
      <c r="EX65" s="176">
        <f t="shared" si="331"/>
        <v>0</v>
      </c>
      <c r="EY65" s="176">
        <f t="shared" si="331"/>
        <v>0</v>
      </c>
      <c r="EZ65" s="176">
        <f t="shared" si="331"/>
        <v>0</v>
      </c>
      <c r="FA65" s="176">
        <f t="shared" si="331"/>
        <v>0</v>
      </c>
      <c r="FB65" s="176">
        <f t="shared" si="331"/>
        <v>0</v>
      </c>
      <c r="FC65" s="176">
        <f t="shared" si="331"/>
        <v>0</v>
      </c>
      <c r="FE65" s="176">
        <v>0</v>
      </c>
      <c r="FF65" s="176">
        <v>0</v>
      </c>
      <c r="FG65" s="176">
        <f t="shared" si="332"/>
        <v>255.17197539169763</v>
      </c>
      <c r="FH65" s="176">
        <f t="shared" si="332"/>
        <v>243.22071041925091</v>
      </c>
      <c r="FI65" s="176">
        <f t="shared" si="332"/>
        <v>231.68135562371032</v>
      </c>
      <c r="FJ65" s="176">
        <f t="shared" si="332"/>
        <v>220.64725006277726</v>
      </c>
      <c r="FK65" s="176">
        <f t="shared" si="332"/>
        <v>210.20700668883185</v>
      </c>
      <c r="FL65" s="176">
        <f t="shared" si="332"/>
        <v>200.18693758762217</v>
      </c>
      <c r="FM65" s="176">
        <f t="shared" si="332"/>
        <v>190.63507795635459</v>
      </c>
      <c r="FN65" s="176">
        <f t="shared" si="332"/>
        <v>181.53177583118847</v>
      </c>
      <c r="FO65" s="176">
        <f t="shared" si="332"/>
        <v>172.87774316750847</v>
      </c>
      <c r="FP65" s="176">
        <f t="shared" si="332"/>
        <v>164.63626792525577</v>
      </c>
      <c r="FQ65" s="176">
        <f t="shared" si="333"/>
        <v>156.80051347541689</v>
      </c>
      <c r="FR65" s="176">
        <f t="shared" si="333"/>
        <v>149.33769658406331</v>
      </c>
      <c r="FS65" s="176">
        <f t="shared" si="333"/>
        <v>142.23006753437843</v>
      </c>
      <c r="FT65" s="176">
        <f t="shared" si="333"/>
        <v>135.46072139559595</v>
      </c>
      <c r="FU65" s="176">
        <f t="shared" si="333"/>
        <v>129.01355781596595</v>
      </c>
      <c r="FV65" s="176">
        <f t="shared" si="333"/>
        <v>122.87324272934754</v>
      </c>
      <c r="FW65" s="176">
        <f t="shared" si="333"/>
        <v>117.02517188435171</v>
      </c>
      <c r="FX65" s="176">
        <f t="shared" si="333"/>
        <v>111.45543610928985</v>
      </c>
      <c r="FY65" s="176">
        <f t="shared" si="333"/>
        <v>106.15078823031469</v>
      </c>
      <c r="FZ65" s="176">
        <f t="shared" si="333"/>
        <v>101.09861156406997</v>
      </c>
      <c r="GA65" s="176">
        <f t="shared" si="334"/>
        <v>0</v>
      </c>
      <c r="GB65" s="176">
        <f t="shared" si="334"/>
        <v>0</v>
      </c>
      <c r="GC65" s="176">
        <f t="shared" si="334"/>
        <v>0</v>
      </c>
      <c r="GD65" s="176">
        <f t="shared" si="334"/>
        <v>0</v>
      </c>
      <c r="GE65" s="176">
        <f t="shared" si="334"/>
        <v>0</v>
      </c>
      <c r="GF65" s="176">
        <f t="shared" si="334"/>
        <v>0</v>
      </c>
      <c r="GG65" s="176">
        <f t="shared" si="334"/>
        <v>0</v>
      </c>
      <c r="GH65" s="176">
        <f t="shared" si="334"/>
        <v>0</v>
      </c>
      <c r="GI65" s="176">
        <f t="shared" si="334"/>
        <v>0</v>
      </c>
      <c r="GJ65" s="176">
        <f t="shared" si="334"/>
        <v>0</v>
      </c>
      <c r="GK65" s="176">
        <f t="shared" si="334"/>
        <v>0</v>
      </c>
      <c r="GL65" s="176">
        <f t="shared" si="334"/>
        <v>0</v>
      </c>
      <c r="GM65" s="176">
        <f t="shared" si="334"/>
        <v>0</v>
      </c>
      <c r="GN65" s="176">
        <f t="shared" si="334"/>
        <v>0</v>
      </c>
      <c r="GO65" s="176">
        <f t="shared" si="334"/>
        <v>0</v>
      </c>
      <c r="GP65" s="187"/>
      <c r="GQ65" s="176">
        <v>0</v>
      </c>
      <c r="GR65" s="176">
        <v>0</v>
      </c>
      <c r="GS65" s="176">
        <f t="shared" si="335"/>
        <v>191.55047949188585</v>
      </c>
      <c r="GT65" s="176">
        <f t="shared" si="335"/>
        <v>182.57899846426659</v>
      </c>
      <c r="GU65" s="176">
        <f t="shared" si="335"/>
        <v>173.91672690909363</v>
      </c>
      <c r="GV65" s="176">
        <f t="shared" si="335"/>
        <v>165.63373185167643</v>
      </c>
      <c r="GW65" s="176">
        <f t="shared" si="335"/>
        <v>157.79653256197616</v>
      </c>
      <c r="GX65" s="176">
        <f t="shared" si="335"/>
        <v>150.27474637079166</v>
      </c>
      <c r="GY65" s="176">
        <f t="shared" si="335"/>
        <v>143.10443195989328</v>
      </c>
      <c r="GZ65" s="176">
        <f t="shared" si="335"/>
        <v>136.27083714855726</v>
      </c>
      <c r="HA65" s="176">
        <f t="shared" si="335"/>
        <v>129.77449638181847</v>
      </c>
      <c r="HB65" s="176">
        <f t="shared" si="335"/>
        <v>123.58785095592198</v>
      </c>
      <c r="HC65" s="176">
        <f t="shared" si="336"/>
        <v>117.70576880429341</v>
      </c>
      <c r="HD65" s="176">
        <f t="shared" si="336"/>
        <v>112.10364046827775</v>
      </c>
      <c r="HE65" s="176">
        <f t="shared" si="336"/>
        <v>106.76814173089603</v>
      </c>
      <c r="HF65" s="176">
        <f t="shared" si="336"/>
        <v>101.68658253247742</v>
      </c>
      <c r="HG65" s="176">
        <f t="shared" si="336"/>
        <v>96.84687678836093</v>
      </c>
      <c r="HH65" s="176">
        <f t="shared" si="336"/>
        <v>92.23751364310354</v>
      </c>
      <c r="HI65" s="176">
        <f t="shared" si="336"/>
        <v>87.847530092825636</v>
      </c>
      <c r="HJ65" s="176">
        <f t="shared" si="336"/>
        <v>83.666484910577452</v>
      </c>
      <c r="HK65" s="176">
        <f t="shared" si="336"/>
        <v>79.684433812710822</v>
      </c>
      <c r="HL65" s="176">
        <f t="shared" si="336"/>
        <v>75.891905807190739</v>
      </c>
      <c r="HM65" s="176">
        <f t="shared" si="337"/>
        <v>0</v>
      </c>
      <c r="HN65" s="176">
        <f t="shared" si="337"/>
        <v>0</v>
      </c>
      <c r="HO65" s="176">
        <f t="shared" si="337"/>
        <v>0</v>
      </c>
      <c r="HP65" s="176">
        <f t="shared" si="337"/>
        <v>0</v>
      </c>
      <c r="HQ65" s="176">
        <f t="shared" si="337"/>
        <v>0</v>
      </c>
      <c r="HR65" s="176">
        <f t="shared" si="337"/>
        <v>0</v>
      </c>
      <c r="HS65" s="176">
        <f t="shared" si="337"/>
        <v>0</v>
      </c>
      <c r="HT65" s="176">
        <f t="shared" si="337"/>
        <v>0</v>
      </c>
      <c r="HU65" s="176">
        <f t="shared" si="337"/>
        <v>0</v>
      </c>
      <c r="HV65" s="176">
        <f t="shared" si="337"/>
        <v>0</v>
      </c>
      <c r="HW65" s="176">
        <f t="shared" si="337"/>
        <v>0</v>
      </c>
      <c r="HX65" s="176">
        <f t="shared" si="337"/>
        <v>0</v>
      </c>
      <c r="HY65" s="176">
        <f t="shared" si="337"/>
        <v>0</v>
      </c>
      <c r="HZ65" s="176">
        <f t="shared" si="337"/>
        <v>0</v>
      </c>
      <c r="IA65" s="176">
        <f t="shared" si="337"/>
        <v>0</v>
      </c>
      <c r="IB65" s="176"/>
      <c r="IC65" s="176"/>
    </row>
    <row r="66" spans="1:237" s="144" customFormat="1">
      <c r="A66" s="185" t="s">
        <v>99</v>
      </c>
      <c r="B66" s="226">
        <f t="shared" si="88"/>
        <v>61616.437840337276</v>
      </c>
      <c r="C66" s="329">
        <f t="shared" si="89"/>
        <v>45867.120623190625</v>
      </c>
      <c r="D66" s="226">
        <f t="shared" si="233"/>
        <v>107483.55846352791</v>
      </c>
      <c r="E66" s="227">
        <f t="shared" si="90"/>
        <v>0</v>
      </c>
      <c r="F66" s="228">
        <f t="shared" si="91"/>
        <v>0</v>
      </c>
      <c r="G66" s="227">
        <f t="shared" si="92"/>
        <v>0</v>
      </c>
      <c r="H66" s="228">
        <f t="shared" si="93"/>
        <v>0</v>
      </c>
      <c r="I66" s="227">
        <f t="shared" si="234"/>
        <v>61616.437840337276</v>
      </c>
      <c r="J66" s="176">
        <f t="shared" si="235"/>
        <v>45867.120623190625</v>
      </c>
      <c r="K66" s="228">
        <f t="shared" si="236"/>
        <v>107483.55846352791</v>
      </c>
      <c r="L66" s="227">
        <f t="shared" si="94"/>
        <v>49293.150272269821</v>
      </c>
      <c r="M66" s="176">
        <f t="shared" si="95"/>
        <v>36693.696498552505</v>
      </c>
      <c r="N66" s="228">
        <f t="shared" si="237"/>
        <v>85986.846770822332</v>
      </c>
      <c r="O66" s="176">
        <f t="shared" ref="O66:X72" si="395">IF(O$1&gt;VLOOKUP($A66,input,7,FALSE),0,IF(VLOOKUP($A66,input,2,FALSE)="R",(VLOOKUP($A66,input,5,FALSE)*VLOOKUP(O$1,CS_RATE,4,FALSE))/((1+Discount_Rate)^(O$1-1)),IF(VLOOKUP($A66,input,2,FALSE)="C",VLOOKUP($A66,input,5,FALSE)*VLOOKUP(O$1,CS_RATE,2,FALSE)/((1+Discount_Rate)^(O$1-1)),0)))</f>
        <v>132.20320618358303</v>
      </c>
      <c r="P66" s="176">
        <f t="shared" si="395"/>
        <v>125.92589364155732</v>
      </c>
      <c r="Q66" s="176">
        <f t="shared" si="395"/>
        <v>120.04487106160639</v>
      </c>
      <c r="R66" s="176">
        <f t="shared" si="395"/>
        <v>114.42243521049791</v>
      </c>
      <c r="S66" s="176">
        <f t="shared" si="395"/>
        <v>108.9937812353174</v>
      </c>
      <c r="T66" s="176">
        <f t="shared" si="395"/>
        <v>103.80282020870358</v>
      </c>
      <c r="U66" s="176">
        <f t="shared" si="395"/>
        <v>98.891239821581451</v>
      </c>
      <c r="V66" s="176">
        <f t="shared" si="395"/>
        <v>94.177329128854836</v>
      </c>
      <c r="W66" s="176">
        <f t="shared" si="395"/>
        <v>89.683686141320905</v>
      </c>
      <c r="X66" s="176">
        <f t="shared" si="395"/>
        <v>85.401065653028965</v>
      </c>
      <c r="Y66" s="176">
        <f t="shared" ref="Y66:AH72" si="396">IF(Y$1&gt;VLOOKUP($A66,input,7,FALSE),0,IF(VLOOKUP($A66,input,2,FALSE)="R",(VLOOKUP($A66,input,5,FALSE)*VLOOKUP(Y$1,CS_RATE,4,FALSE))/((1+Discount_Rate)^(Y$1-1)),IF(VLOOKUP($A66,input,2,FALSE)="C",VLOOKUP($A66,input,5,FALSE)*VLOOKUP(Y$1,CS_RATE,2,FALSE)/((1+Discount_Rate)^(Y$1-1)),0)))</f>
        <v>81.3298026012001</v>
      </c>
      <c r="Z66" s="176">
        <f t="shared" si="396"/>
        <v>77.452625919493713</v>
      </c>
      <c r="AA66" s="176">
        <f t="shared" si="396"/>
        <v>0</v>
      </c>
      <c r="AB66" s="176">
        <f t="shared" si="396"/>
        <v>0</v>
      </c>
      <c r="AC66" s="176">
        <f t="shared" si="396"/>
        <v>0</v>
      </c>
      <c r="AD66" s="176">
        <f t="shared" si="396"/>
        <v>0</v>
      </c>
      <c r="AE66" s="176">
        <f t="shared" si="396"/>
        <v>0</v>
      </c>
      <c r="AF66" s="176">
        <f t="shared" si="396"/>
        <v>0</v>
      </c>
      <c r="AG66" s="176">
        <f t="shared" si="396"/>
        <v>0</v>
      </c>
      <c r="AH66" s="176">
        <f t="shared" si="396"/>
        <v>0</v>
      </c>
      <c r="AI66" s="176">
        <f t="shared" ref="AI66:AW72" si="397">IF(AI$1&gt;VLOOKUP($A66,input,7,FALSE),0,IF(VLOOKUP($A66,input,2,FALSE)="R",(VLOOKUP($A66,input,5,FALSE)*VLOOKUP(AI$1,CS_RATE,4,FALSE))/((1+Discount_Rate)^(AI$1-1)),IF(VLOOKUP($A66,input,2,FALSE)="C",VLOOKUP($A66,input,5,FALSE)*VLOOKUP(AI$1,CS_RATE,2,FALSE)/((1+Discount_Rate)^(AI$1-1)),0)))</f>
        <v>0</v>
      </c>
      <c r="AJ66" s="176">
        <f t="shared" si="397"/>
        <v>0</v>
      </c>
      <c r="AK66" s="176">
        <f t="shared" si="397"/>
        <v>0</v>
      </c>
      <c r="AL66" s="176">
        <f t="shared" si="397"/>
        <v>0</v>
      </c>
      <c r="AM66" s="176">
        <f t="shared" si="397"/>
        <v>0</v>
      </c>
      <c r="AN66" s="176">
        <f t="shared" si="397"/>
        <v>0</v>
      </c>
      <c r="AO66" s="176">
        <f t="shared" si="397"/>
        <v>0</v>
      </c>
      <c r="AP66" s="176">
        <f t="shared" si="397"/>
        <v>0</v>
      </c>
      <c r="AQ66" s="176">
        <f t="shared" si="397"/>
        <v>0</v>
      </c>
      <c r="AR66" s="176">
        <f t="shared" si="397"/>
        <v>0</v>
      </c>
      <c r="AS66" s="176">
        <f t="shared" si="397"/>
        <v>0</v>
      </c>
      <c r="AT66" s="176">
        <f t="shared" si="397"/>
        <v>0</v>
      </c>
      <c r="AU66" s="176">
        <f t="shared" si="397"/>
        <v>0</v>
      </c>
      <c r="AV66" s="176">
        <f t="shared" si="397"/>
        <v>0</v>
      </c>
      <c r="AW66" s="176">
        <f t="shared" si="397"/>
        <v>0</v>
      </c>
      <c r="AX66" s="187"/>
      <c r="AY66" s="176">
        <f t="shared" ref="AY66:BH72" si="398">IF(AY$1&gt;VLOOKUP($A66,input,7,FALSE),0,IF(VLOOKUP($A66,input,2,FALSE)="R",(VLOOKUP($A66,input,6,FALSE)*VLOOKUP(AY$1,CS_RATE,5,FALSE))/((1+Discount_Rate)^(AY$1-1)),IF(VLOOKUP($A66,input,2,FALSE)="C",VLOOKUP($A66,input,6,FALSE)*VLOOKUP(AY$1,CS_RATE,3,FALSE)/((1+Discount_Rate)^(AY$1-1)),0)))</f>
        <v>98.411732604660273</v>
      </c>
      <c r="AZ66" s="176">
        <f t="shared" si="398"/>
        <v>93.738917011187709</v>
      </c>
      <c r="BA66" s="176">
        <f t="shared" si="398"/>
        <v>89.361098664056215</v>
      </c>
      <c r="BB66" s="176">
        <f t="shared" si="398"/>
        <v>85.175771624424598</v>
      </c>
      <c r="BC66" s="176">
        <f t="shared" si="398"/>
        <v>81.134695323545643</v>
      </c>
      <c r="BD66" s="176">
        <f t="shared" si="398"/>
        <v>77.270557052928041</v>
      </c>
      <c r="BE66" s="176">
        <f t="shared" si="398"/>
        <v>73.614389024351297</v>
      </c>
      <c r="BF66" s="176">
        <f t="shared" si="398"/>
        <v>70.105365816769904</v>
      </c>
      <c r="BG66" s="176">
        <f t="shared" si="398"/>
        <v>66.76030933231597</v>
      </c>
      <c r="BH66" s="176">
        <f t="shared" si="398"/>
        <v>63.572337463042466</v>
      </c>
      <c r="BI66" s="176">
        <f t="shared" ref="BI66:BR72" si="399">IF(BI$1&gt;VLOOKUP($A66,input,7,FALSE),0,IF(VLOOKUP($A66,input,2,FALSE)="R",(VLOOKUP($A66,input,6,FALSE)*VLOOKUP(BI$1,CS_RATE,5,FALSE))/((1+Discount_Rate)^(BI$1-1)),IF(VLOOKUP($A66,input,2,FALSE)="C",VLOOKUP($A66,input,6,FALSE)*VLOOKUP(BI$1,CS_RATE,3,FALSE)/((1+Discount_Rate)^(BI$1-1)),0)))</f>
        <v>60.541699535370412</v>
      </c>
      <c r="BJ66" s="176">
        <f t="shared" si="399"/>
        <v>57.655539011159952</v>
      </c>
      <c r="BK66" s="176">
        <f t="shared" si="399"/>
        <v>0</v>
      </c>
      <c r="BL66" s="176">
        <f t="shared" si="399"/>
        <v>0</v>
      </c>
      <c r="BM66" s="176">
        <f t="shared" si="399"/>
        <v>0</v>
      </c>
      <c r="BN66" s="176">
        <f t="shared" si="399"/>
        <v>0</v>
      </c>
      <c r="BO66" s="176">
        <f t="shared" si="399"/>
        <v>0</v>
      </c>
      <c r="BP66" s="176">
        <f t="shared" si="399"/>
        <v>0</v>
      </c>
      <c r="BQ66" s="176">
        <f t="shared" si="399"/>
        <v>0</v>
      </c>
      <c r="BR66" s="176">
        <f t="shared" si="399"/>
        <v>0</v>
      </c>
      <c r="BS66" s="176">
        <f t="shared" ref="BS66:CG72" si="400">IF(BS$1&gt;VLOOKUP($A66,input,7,FALSE),0,IF(VLOOKUP($A66,input,2,FALSE)="R",(VLOOKUP($A66,input,6,FALSE)*VLOOKUP(BS$1,CS_RATE,5,FALSE))/((1+Discount_Rate)^(BS$1-1)),IF(VLOOKUP($A66,input,2,FALSE)="C",VLOOKUP($A66,input,6,FALSE)*VLOOKUP(BS$1,CS_RATE,3,FALSE)/((1+Discount_Rate)^(BS$1-1)),0)))</f>
        <v>0</v>
      </c>
      <c r="BT66" s="176">
        <f t="shared" si="400"/>
        <v>0</v>
      </c>
      <c r="BU66" s="176">
        <f t="shared" si="400"/>
        <v>0</v>
      </c>
      <c r="BV66" s="176">
        <f t="shared" si="400"/>
        <v>0</v>
      </c>
      <c r="BW66" s="176">
        <f t="shared" si="400"/>
        <v>0</v>
      </c>
      <c r="BX66" s="176">
        <f t="shared" si="400"/>
        <v>0</v>
      </c>
      <c r="BY66" s="176">
        <f t="shared" si="400"/>
        <v>0</v>
      </c>
      <c r="BZ66" s="176">
        <f t="shared" si="400"/>
        <v>0</v>
      </c>
      <c r="CA66" s="176">
        <f t="shared" si="400"/>
        <v>0</v>
      </c>
      <c r="CB66" s="176">
        <f t="shared" si="400"/>
        <v>0</v>
      </c>
      <c r="CC66" s="176">
        <f t="shared" si="400"/>
        <v>0</v>
      </c>
      <c r="CD66" s="176">
        <f t="shared" si="400"/>
        <v>0</v>
      </c>
      <c r="CE66" s="176">
        <f t="shared" si="400"/>
        <v>0</v>
      </c>
      <c r="CF66" s="176">
        <f t="shared" si="400"/>
        <v>0</v>
      </c>
      <c r="CG66" s="176">
        <f t="shared" si="400"/>
        <v>0</v>
      </c>
      <c r="CI66" s="176">
        <v>0</v>
      </c>
      <c r="CJ66" s="176">
        <f t="shared" ref="CJ66:CS72" si="401">IF(CJ$1-1&gt;VLOOKUP($A66,input,7,FALSE),0,IF(VLOOKUP($A66,input,2,FALSE)="R",(VLOOKUP($A66,input,19,FALSE)*VLOOKUP(CJ$1,CS_RATE,4,FALSE))/((1+Discount_Rate)^(CJ$1-1)),IF(VLOOKUP($A66,input,2,FALSE)="C",VLOOKUP($A66,input,19,FALSE)*VLOOKUP(CJ$1,CS_RATE,2,FALSE)/((1+Discount_Rate)^(CJ$1-1)),0)))</f>
        <v>125.92589364155732</v>
      </c>
      <c r="CK66" s="176">
        <f t="shared" si="401"/>
        <v>120.04487106160639</v>
      </c>
      <c r="CL66" s="176">
        <f t="shared" si="401"/>
        <v>114.42243521049791</v>
      </c>
      <c r="CM66" s="176">
        <f t="shared" si="401"/>
        <v>108.9937812353174</v>
      </c>
      <c r="CN66" s="176">
        <f t="shared" si="401"/>
        <v>103.80282020870358</v>
      </c>
      <c r="CO66" s="176">
        <f t="shared" si="401"/>
        <v>98.891239821581451</v>
      </c>
      <c r="CP66" s="176">
        <f t="shared" si="401"/>
        <v>94.177329128854836</v>
      </c>
      <c r="CQ66" s="176">
        <f t="shared" si="401"/>
        <v>89.683686141320905</v>
      </c>
      <c r="CR66" s="176">
        <f t="shared" si="401"/>
        <v>85.401065653028965</v>
      </c>
      <c r="CS66" s="176">
        <f t="shared" si="401"/>
        <v>81.3298026012001</v>
      </c>
      <c r="CT66" s="176">
        <f t="shared" ref="CT66:DC72" si="402">IF(CT$1-1&gt;VLOOKUP($A66,input,7,FALSE),0,IF(VLOOKUP($A66,input,2,FALSE)="R",(VLOOKUP($A66,input,19,FALSE)*VLOOKUP(CT$1,CS_RATE,4,FALSE))/((1+Discount_Rate)^(CT$1-1)),IF(VLOOKUP($A66,input,2,FALSE)="C",VLOOKUP($A66,input,19,FALSE)*VLOOKUP(CT$1,CS_RATE,2,FALSE)/((1+Discount_Rate)^(CT$1-1)),0)))</f>
        <v>77.452625919493713</v>
      </c>
      <c r="CU66" s="176">
        <f t="shared" si="402"/>
        <v>73.766319336815911</v>
      </c>
      <c r="CV66" s="176">
        <f t="shared" si="402"/>
        <v>0</v>
      </c>
      <c r="CW66" s="176">
        <f t="shared" si="402"/>
        <v>0</v>
      </c>
      <c r="CX66" s="176">
        <f t="shared" si="402"/>
        <v>0</v>
      </c>
      <c r="CY66" s="176">
        <f t="shared" si="402"/>
        <v>0</v>
      </c>
      <c r="CZ66" s="176">
        <f t="shared" si="402"/>
        <v>0</v>
      </c>
      <c r="DA66" s="176">
        <f t="shared" si="402"/>
        <v>0</v>
      </c>
      <c r="DB66" s="176">
        <f t="shared" si="402"/>
        <v>0</v>
      </c>
      <c r="DC66" s="176">
        <f t="shared" si="402"/>
        <v>0</v>
      </c>
      <c r="DD66" s="176">
        <f t="shared" ref="DD66:DR72" si="403">IF(DD$1-1&gt;VLOOKUP($A66,input,7,FALSE),0,IF(VLOOKUP($A66,input,2,FALSE)="R",(VLOOKUP($A66,input,19,FALSE)*VLOOKUP(DD$1,CS_RATE,4,FALSE))/((1+Discount_Rate)^(DD$1-1)),IF(VLOOKUP($A66,input,2,FALSE)="C",VLOOKUP($A66,input,19,FALSE)*VLOOKUP(DD$1,CS_RATE,2,FALSE)/((1+Discount_Rate)^(DD$1-1)),0)))</f>
        <v>0</v>
      </c>
      <c r="DE66" s="176">
        <f t="shared" si="403"/>
        <v>0</v>
      </c>
      <c r="DF66" s="176">
        <f t="shared" si="403"/>
        <v>0</v>
      </c>
      <c r="DG66" s="176">
        <f t="shared" si="403"/>
        <v>0</v>
      </c>
      <c r="DH66" s="176">
        <f t="shared" si="403"/>
        <v>0</v>
      </c>
      <c r="DI66" s="176">
        <f t="shared" si="403"/>
        <v>0</v>
      </c>
      <c r="DJ66" s="176">
        <f t="shared" si="403"/>
        <v>0</v>
      </c>
      <c r="DK66" s="176">
        <f t="shared" si="403"/>
        <v>0</v>
      </c>
      <c r="DL66" s="176">
        <f t="shared" si="403"/>
        <v>0</v>
      </c>
      <c r="DM66" s="176">
        <f t="shared" si="403"/>
        <v>0</v>
      </c>
      <c r="DN66" s="176">
        <f t="shared" si="403"/>
        <v>0</v>
      </c>
      <c r="DO66" s="176">
        <f t="shared" si="403"/>
        <v>0</v>
      </c>
      <c r="DP66" s="176">
        <f t="shared" si="403"/>
        <v>0</v>
      </c>
      <c r="DQ66" s="176">
        <f t="shared" si="403"/>
        <v>0</v>
      </c>
      <c r="DR66" s="176">
        <f t="shared" si="403"/>
        <v>0</v>
      </c>
      <c r="DS66" s="187"/>
      <c r="DT66" s="176">
        <v>0</v>
      </c>
      <c r="DU66" s="176">
        <f t="shared" ref="DU66:ED72" si="404">IF(DU$1-1&gt;VLOOKUP($A66,input,7,FALSE),0,IF(VLOOKUP($A66,input,2,FALSE)="R",(VLOOKUP($A66,input,20,FALSE)*VLOOKUP(DU$1,CS_RATE,5,FALSE))/((1+Discount_Rate)^(DU$1-1)),IF(VLOOKUP($A66,input,2,FALSE)="C",VLOOKUP($A66,input,20,FALSE)*VLOOKUP(DU$1,CS_RATE,3,FALSE)/((1+Discount_Rate)^(DU$1-1)),0)))</f>
        <v>93.738917011187709</v>
      </c>
      <c r="DV66" s="176">
        <f t="shared" si="404"/>
        <v>89.361098664056215</v>
      </c>
      <c r="DW66" s="176">
        <f t="shared" si="404"/>
        <v>85.175771624424598</v>
      </c>
      <c r="DX66" s="176">
        <f t="shared" si="404"/>
        <v>81.134695323545643</v>
      </c>
      <c r="DY66" s="176">
        <f t="shared" si="404"/>
        <v>77.270557052928041</v>
      </c>
      <c r="DZ66" s="176">
        <f t="shared" si="404"/>
        <v>73.614389024351297</v>
      </c>
      <c r="EA66" s="176">
        <f t="shared" si="404"/>
        <v>70.105365816769904</v>
      </c>
      <c r="EB66" s="176">
        <f t="shared" si="404"/>
        <v>66.76030933231597</v>
      </c>
      <c r="EC66" s="176">
        <f t="shared" si="404"/>
        <v>63.572337463042466</v>
      </c>
      <c r="ED66" s="176">
        <f t="shared" si="404"/>
        <v>60.541699535370412</v>
      </c>
      <c r="EE66" s="176">
        <f t="shared" ref="EE66:EN72" si="405">IF(EE$1-1&gt;VLOOKUP($A66,input,7,FALSE),0,IF(VLOOKUP($A66,input,2,FALSE)="R",(VLOOKUP($A66,input,20,FALSE)*VLOOKUP(EE$1,CS_RATE,5,FALSE))/((1+Discount_Rate)^(EE$1-1)),IF(VLOOKUP($A66,input,2,FALSE)="C",VLOOKUP($A66,input,20,FALSE)*VLOOKUP(EE$1,CS_RATE,3,FALSE)/((1+Discount_Rate)^(EE$1-1)),0)))</f>
        <v>57.655539011159952</v>
      </c>
      <c r="EF66" s="176">
        <f t="shared" si="405"/>
        <v>54.91146170633634</v>
      </c>
      <c r="EG66" s="176">
        <f t="shared" si="405"/>
        <v>0</v>
      </c>
      <c r="EH66" s="176">
        <f t="shared" si="405"/>
        <v>0</v>
      </c>
      <c r="EI66" s="176">
        <f t="shared" si="405"/>
        <v>0</v>
      </c>
      <c r="EJ66" s="176">
        <f t="shared" si="405"/>
        <v>0</v>
      </c>
      <c r="EK66" s="176">
        <f t="shared" si="405"/>
        <v>0</v>
      </c>
      <c r="EL66" s="176">
        <f t="shared" si="405"/>
        <v>0</v>
      </c>
      <c r="EM66" s="176">
        <f t="shared" si="405"/>
        <v>0</v>
      </c>
      <c r="EN66" s="176">
        <f t="shared" si="405"/>
        <v>0</v>
      </c>
      <c r="EO66" s="176">
        <f t="shared" ref="EO66:FC72" si="406">IF(EO$1-1&gt;VLOOKUP($A66,input,7,FALSE),0,IF(VLOOKUP($A66,input,2,FALSE)="R",(VLOOKUP($A66,input,20,FALSE)*VLOOKUP(EO$1,CS_RATE,5,FALSE))/((1+Discount_Rate)^(EO$1-1)),IF(VLOOKUP($A66,input,2,FALSE)="C",VLOOKUP($A66,input,20,FALSE)*VLOOKUP(EO$1,CS_RATE,3,FALSE)/((1+Discount_Rate)^(EO$1-1)),0)))</f>
        <v>0</v>
      </c>
      <c r="EP66" s="176">
        <f t="shared" si="406"/>
        <v>0</v>
      </c>
      <c r="EQ66" s="176">
        <f t="shared" si="406"/>
        <v>0</v>
      </c>
      <c r="ER66" s="176">
        <f t="shared" si="406"/>
        <v>0</v>
      </c>
      <c r="ES66" s="176">
        <f t="shared" si="406"/>
        <v>0</v>
      </c>
      <c r="ET66" s="176">
        <f t="shared" si="406"/>
        <v>0</v>
      </c>
      <c r="EU66" s="176">
        <f t="shared" si="406"/>
        <v>0</v>
      </c>
      <c r="EV66" s="176">
        <f t="shared" si="406"/>
        <v>0</v>
      </c>
      <c r="EW66" s="176">
        <f t="shared" si="406"/>
        <v>0</v>
      </c>
      <c r="EX66" s="176">
        <f t="shared" si="406"/>
        <v>0</v>
      </c>
      <c r="EY66" s="176">
        <f t="shared" si="406"/>
        <v>0</v>
      </c>
      <c r="EZ66" s="176">
        <f t="shared" si="406"/>
        <v>0</v>
      </c>
      <c r="FA66" s="176">
        <f t="shared" si="406"/>
        <v>0</v>
      </c>
      <c r="FB66" s="176">
        <f t="shared" si="406"/>
        <v>0</v>
      </c>
      <c r="FC66" s="176">
        <f t="shared" si="406"/>
        <v>0</v>
      </c>
      <c r="FE66" s="176">
        <v>0</v>
      </c>
      <c r="FF66" s="176">
        <v>0</v>
      </c>
      <c r="FG66" s="176">
        <f t="shared" ref="FG66:FP72" si="407">IF(FG$1-2&gt;VLOOKUP($A66,input,7,FALSE),0,IF(VLOOKUP($A66,input,2,FALSE)="R",(VLOOKUP($A66,input,33,FALSE)*VLOOKUP(FG$1,CS_RATE,4,FALSE))/((1+Discount_Rate)^(FG$1-1)),IF(VLOOKUP($A66,input,2,FALSE)="C",VLOOKUP($A66,input,33,FALSE)*VLOOKUP(FG$1,CS_RATE,2,FALSE)/((1+Discount_Rate)^(FG$1-1)),0)))</f>
        <v>120.04487106160639</v>
      </c>
      <c r="FH66" s="176">
        <f t="shared" si="407"/>
        <v>114.42243521049791</v>
      </c>
      <c r="FI66" s="176">
        <f t="shared" si="407"/>
        <v>108.9937812353174</v>
      </c>
      <c r="FJ66" s="176">
        <f t="shared" si="407"/>
        <v>103.80282020870358</v>
      </c>
      <c r="FK66" s="176">
        <f t="shared" si="407"/>
        <v>98.891239821581451</v>
      </c>
      <c r="FL66" s="176">
        <f t="shared" si="407"/>
        <v>94.177329128854836</v>
      </c>
      <c r="FM66" s="176">
        <f t="shared" si="407"/>
        <v>89.683686141320905</v>
      </c>
      <c r="FN66" s="176">
        <f t="shared" si="407"/>
        <v>85.401065653028965</v>
      </c>
      <c r="FO66" s="176">
        <f t="shared" si="407"/>
        <v>81.3298026012001</v>
      </c>
      <c r="FP66" s="176">
        <f t="shared" si="407"/>
        <v>77.452625919493713</v>
      </c>
      <c r="FQ66" s="176">
        <f t="shared" ref="FQ66:FZ72" si="408">IF(FQ$1-2&gt;VLOOKUP($A66,input,7,FALSE),0,IF(VLOOKUP($A66,input,2,FALSE)="R",(VLOOKUP($A66,input,33,FALSE)*VLOOKUP(FQ$1,CS_RATE,4,FALSE))/((1+Discount_Rate)^(FQ$1-1)),IF(VLOOKUP($A66,input,2,FALSE)="C",VLOOKUP($A66,input,33,FALSE)*VLOOKUP(FQ$1,CS_RATE,2,FALSE)/((1+Discount_Rate)^(FQ$1-1)),0)))</f>
        <v>73.766319336815911</v>
      </c>
      <c r="FR66" s="176">
        <f t="shared" si="408"/>
        <v>70.255460081587259</v>
      </c>
      <c r="FS66" s="176">
        <f t="shared" si="408"/>
        <v>0</v>
      </c>
      <c r="FT66" s="176">
        <f t="shared" si="408"/>
        <v>0</v>
      </c>
      <c r="FU66" s="176">
        <f t="shared" si="408"/>
        <v>0</v>
      </c>
      <c r="FV66" s="176">
        <f t="shared" si="408"/>
        <v>0</v>
      </c>
      <c r="FW66" s="176">
        <f t="shared" si="408"/>
        <v>0</v>
      </c>
      <c r="FX66" s="176">
        <f t="shared" si="408"/>
        <v>0</v>
      </c>
      <c r="FY66" s="176">
        <f t="shared" si="408"/>
        <v>0</v>
      </c>
      <c r="FZ66" s="176">
        <f t="shared" si="408"/>
        <v>0</v>
      </c>
      <c r="GA66" s="176">
        <f t="shared" ref="GA66:GO72" si="409">IF(GA$1-2&gt;VLOOKUP($A66,input,7,FALSE),0,IF(VLOOKUP($A66,input,2,FALSE)="R",(VLOOKUP($A66,input,33,FALSE)*VLOOKUP(GA$1,CS_RATE,4,FALSE))/((1+Discount_Rate)^(GA$1-1)),IF(VLOOKUP($A66,input,2,FALSE)="C",VLOOKUP($A66,input,33,FALSE)*VLOOKUP(GA$1,CS_RATE,2,FALSE)/((1+Discount_Rate)^(GA$1-1)),0)))</f>
        <v>0</v>
      </c>
      <c r="GB66" s="176">
        <f t="shared" si="409"/>
        <v>0</v>
      </c>
      <c r="GC66" s="176">
        <f t="shared" si="409"/>
        <v>0</v>
      </c>
      <c r="GD66" s="176">
        <f t="shared" si="409"/>
        <v>0</v>
      </c>
      <c r="GE66" s="176">
        <f t="shared" si="409"/>
        <v>0</v>
      </c>
      <c r="GF66" s="176">
        <f t="shared" si="409"/>
        <v>0</v>
      </c>
      <c r="GG66" s="176">
        <f t="shared" si="409"/>
        <v>0</v>
      </c>
      <c r="GH66" s="176">
        <f t="shared" si="409"/>
        <v>0</v>
      </c>
      <c r="GI66" s="176">
        <f t="shared" si="409"/>
        <v>0</v>
      </c>
      <c r="GJ66" s="176">
        <f t="shared" si="409"/>
        <v>0</v>
      </c>
      <c r="GK66" s="176">
        <f t="shared" si="409"/>
        <v>0</v>
      </c>
      <c r="GL66" s="176">
        <f t="shared" si="409"/>
        <v>0</v>
      </c>
      <c r="GM66" s="176">
        <f t="shared" si="409"/>
        <v>0</v>
      </c>
      <c r="GN66" s="176">
        <f t="shared" si="409"/>
        <v>0</v>
      </c>
      <c r="GO66" s="176">
        <f t="shared" si="409"/>
        <v>0</v>
      </c>
      <c r="GP66" s="187"/>
      <c r="GQ66" s="176">
        <v>0</v>
      </c>
      <c r="GR66" s="176">
        <v>0</v>
      </c>
      <c r="GS66" s="176">
        <f t="shared" ref="GS66:HB72" si="410">IF(GS$1-2&gt;VLOOKUP($A66,input,7,FALSE),0,IF(VLOOKUP($A66,input,2,FALSE)="R",(VLOOKUP($A66,input,34,FALSE)*VLOOKUP(GS$1,CS_RATE,5,FALSE))/((1+Discount_Rate)^(GS$1-1)),IF(VLOOKUP($A66,input,2,FALSE)="C",VLOOKUP($A66,input,34,FALSE)*VLOOKUP(GS$1,CS_RATE,3,FALSE)/((1+Discount_Rate)^(GS$1-1)),0)))</f>
        <v>89.361098664056215</v>
      </c>
      <c r="GT66" s="176">
        <f t="shared" si="410"/>
        <v>85.175771624424598</v>
      </c>
      <c r="GU66" s="176">
        <f t="shared" si="410"/>
        <v>81.134695323545643</v>
      </c>
      <c r="GV66" s="176">
        <f t="shared" si="410"/>
        <v>77.270557052928041</v>
      </c>
      <c r="GW66" s="176">
        <f t="shared" si="410"/>
        <v>73.614389024351297</v>
      </c>
      <c r="GX66" s="176">
        <f t="shared" si="410"/>
        <v>70.105365816769904</v>
      </c>
      <c r="GY66" s="176">
        <f t="shared" si="410"/>
        <v>66.76030933231597</v>
      </c>
      <c r="GZ66" s="176">
        <f t="shared" si="410"/>
        <v>63.572337463042466</v>
      </c>
      <c r="HA66" s="176">
        <f t="shared" si="410"/>
        <v>60.541699535370412</v>
      </c>
      <c r="HB66" s="176">
        <f t="shared" si="410"/>
        <v>57.655539011159952</v>
      </c>
      <c r="HC66" s="176">
        <f t="shared" ref="HC66:HL72" si="411">IF(HC$1-2&gt;VLOOKUP($A66,input,7,FALSE),0,IF(VLOOKUP($A66,input,2,FALSE)="R",(VLOOKUP($A66,input,34,FALSE)*VLOOKUP(HC$1,CS_RATE,5,FALSE))/((1+Discount_Rate)^(HC$1-1)),IF(VLOOKUP($A66,input,2,FALSE)="C",VLOOKUP($A66,input,34,FALSE)*VLOOKUP(HC$1,CS_RATE,3,FALSE)/((1+Discount_Rate)^(HC$1-1)),0)))</f>
        <v>54.91146170633634</v>
      </c>
      <c r="HD66" s="176">
        <f t="shared" si="411"/>
        <v>52.297986948709287</v>
      </c>
      <c r="HE66" s="176">
        <f t="shared" si="411"/>
        <v>0</v>
      </c>
      <c r="HF66" s="176">
        <f t="shared" si="411"/>
        <v>0</v>
      </c>
      <c r="HG66" s="176">
        <f t="shared" si="411"/>
        <v>0</v>
      </c>
      <c r="HH66" s="176">
        <f t="shared" si="411"/>
        <v>0</v>
      </c>
      <c r="HI66" s="176">
        <f t="shared" si="411"/>
        <v>0</v>
      </c>
      <c r="HJ66" s="176">
        <f t="shared" si="411"/>
        <v>0</v>
      </c>
      <c r="HK66" s="176">
        <f t="shared" si="411"/>
        <v>0</v>
      </c>
      <c r="HL66" s="176">
        <f t="shared" si="411"/>
        <v>0</v>
      </c>
      <c r="HM66" s="176">
        <f t="shared" ref="HM66:IA72" si="412">IF(HM$1-2&gt;VLOOKUP($A66,input,7,FALSE),0,IF(VLOOKUP($A66,input,2,FALSE)="R",(VLOOKUP($A66,input,34,FALSE)*VLOOKUP(HM$1,CS_RATE,5,FALSE))/((1+Discount_Rate)^(HM$1-1)),IF(VLOOKUP($A66,input,2,FALSE)="C",VLOOKUP($A66,input,34,FALSE)*VLOOKUP(HM$1,CS_RATE,3,FALSE)/((1+Discount_Rate)^(HM$1-1)),0)))</f>
        <v>0</v>
      </c>
      <c r="HN66" s="176">
        <f t="shared" si="412"/>
        <v>0</v>
      </c>
      <c r="HO66" s="176">
        <f t="shared" si="412"/>
        <v>0</v>
      </c>
      <c r="HP66" s="176">
        <f t="shared" si="412"/>
        <v>0</v>
      </c>
      <c r="HQ66" s="176">
        <f t="shared" si="412"/>
        <v>0</v>
      </c>
      <c r="HR66" s="176">
        <f t="shared" si="412"/>
        <v>0</v>
      </c>
      <c r="HS66" s="176">
        <f t="shared" si="412"/>
        <v>0</v>
      </c>
      <c r="HT66" s="176">
        <f t="shared" si="412"/>
        <v>0</v>
      </c>
      <c r="HU66" s="176">
        <f t="shared" si="412"/>
        <v>0</v>
      </c>
      <c r="HV66" s="176">
        <f t="shared" si="412"/>
        <v>0</v>
      </c>
      <c r="HW66" s="176">
        <f t="shared" si="412"/>
        <v>0</v>
      </c>
      <c r="HX66" s="176">
        <f t="shared" si="412"/>
        <v>0</v>
      </c>
      <c r="HY66" s="176">
        <f t="shared" si="412"/>
        <v>0</v>
      </c>
      <c r="HZ66" s="176">
        <f t="shared" si="412"/>
        <v>0</v>
      </c>
      <c r="IA66" s="176">
        <f t="shared" si="412"/>
        <v>0</v>
      </c>
      <c r="IB66" s="176"/>
      <c r="IC66" s="176"/>
    </row>
    <row r="67" spans="1:237" s="144" customFormat="1">
      <c r="A67" s="185" t="s">
        <v>77</v>
      </c>
      <c r="B67" s="226">
        <f t="shared" si="88"/>
        <v>61365.28379073929</v>
      </c>
      <c r="C67" s="329">
        <f t="shared" si="89"/>
        <v>45799.245740770195</v>
      </c>
      <c r="D67" s="226">
        <f t="shared" si="233"/>
        <v>107164.52953150948</v>
      </c>
      <c r="E67" s="227">
        <f t="shared" si="90"/>
        <v>0</v>
      </c>
      <c r="F67" s="228">
        <f t="shared" si="91"/>
        <v>0</v>
      </c>
      <c r="G67" s="227">
        <f t="shared" si="92"/>
        <v>0</v>
      </c>
      <c r="H67" s="228">
        <f t="shared" si="93"/>
        <v>0</v>
      </c>
      <c r="I67" s="227">
        <f t="shared" si="234"/>
        <v>61365.28379073929</v>
      </c>
      <c r="J67" s="176">
        <f t="shared" si="235"/>
        <v>45799.245740770195</v>
      </c>
      <c r="K67" s="228">
        <f t="shared" si="236"/>
        <v>107164.52953150948</v>
      </c>
      <c r="L67" s="227">
        <f t="shared" si="94"/>
        <v>49092.227032591436</v>
      </c>
      <c r="M67" s="176">
        <f t="shared" si="95"/>
        <v>36639.396592616155</v>
      </c>
      <c r="N67" s="228">
        <f t="shared" si="237"/>
        <v>85731.623625207591</v>
      </c>
      <c r="O67" s="176">
        <f t="shared" si="395"/>
        <v>0.93627194652811085</v>
      </c>
      <c r="P67" s="176">
        <f t="shared" si="395"/>
        <v>0.89181559934598353</v>
      </c>
      <c r="Q67" s="176">
        <f t="shared" si="395"/>
        <v>0.8501658041749024</v>
      </c>
      <c r="R67" s="176">
        <f t="shared" si="395"/>
        <v>0.81034733750899735</v>
      </c>
      <c r="S67" s="176">
        <f t="shared" si="395"/>
        <v>0.77190124704647278</v>
      </c>
      <c r="T67" s="176">
        <f t="shared" si="395"/>
        <v>0.73513851394005869</v>
      </c>
      <c r="U67" s="176">
        <f t="shared" si="395"/>
        <v>0.70035437320451299</v>
      </c>
      <c r="V67" s="176">
        <f t="shared" si="395"/>
        <v>0.66697014246271047</v>
      </c>
      <c r="W67" s="176">
        <f t="shared" si="395"/>
        <v>0.63514586233823012</v>
      </c>
      <c r="X67" s="176">
        <f t="shared" si="395"/>
        <v>0.60481605766430846</v>
      </c>
      <c r="Y67" s="176">
        <f t="shared" si="396"/>
        <v>0.57598310048874235</v>
      </c>
      <c r="Z67" s="176">
        <f t="shared" si="396"/>
        <v>0.54852467596480359</v>
      </c>
      <c r="AA67" s="176">
        <f t="shared" si="396"/>
        <v>0.52241800624553525</v>
      </c>
      <c r="AB67" s="176">
        <f t="shared" si="396"/>
        <v>0.49755386623130193</v>
      </c>
      <c r="AC67" s="176">
        <f t="shared" si="396"/>
        <v>0.47387311854133102</v>
      </c>
      <c r="AD67" s="176">
        <f t="shared" si="396"/>
        <v>0.45131944039943445</v>
      </c>
      <c r="AE67" s="176">
        <f t="shared" si="396"/>
        <v>0.42983918967476337</v>
      </c>
      <c r="AF67" s="176">
        <f t="shared" si="396"/>
        <v>0.40938127729826163</v>
      </c>
      <c r="AG67" s="176">
        <f t="shared" si="396"/>
        <v>0.38989704575137729</v>
      </c>
      <c r="AH67" s="176">
        <f t="shared" si="396"/>
        <v>0.37134015333802167</v>
      </c>
      <c r="AI67" s="176">
        <f t="shared" si="397"/>
        <v>0</v>
      </c>
      <c r="AJ67" s="176">
        <f t="shared" si="397"/>
        <v>0</v>
      </c>
      <c r="AK67" s="176">
        <f t="shared" si="397"/>
        <v>0</v>
      </c>
      <c r="AL67" s="176">
        <f t="shared" si="397"/>
        <v>0</v>
      </c>
      <c r="AM67" s="176">
        <f t="shared" si="397"/>
        <v>0</v>
      </c>
      <c r="AN67" s="176">
        <f t="shared" si="397"/>
        <v>0</v>
      </c>
      <c r="AO67" s="176">
        <f t="shared" si="397"/>
        <v>0</v>
      </c>
      <c r="AP67" s="176">
        <f t="shared" si="397"/>
        <v>0</v>
      </c>
      <c r="AQ67" s="176">
        <f t="shared" si="397"/>
        <v>0</v>
      </c>
      <c r="AR67" s="176">
        <f t="shared" si="397"/>
        <v>0</v>
      </c>
      <c r="AS67" s="176">
        <f t="shared" si="397"/>
        <v>0</v>
      </c>
      <c r="AT67" s="176">
        <f t="shared" si="397"/>
        <v>0</v>
      </c>
      <c r="AU67" s="176">
        <f t="shared" si="397"/>
        <v>0</v>
      </c>
      <c r="AV67" s="176">
        <f t="shared" si="397"/>
        <v>0</v>
      </c>
      <c r="AW67" s="176">
        <f t="shared" si="397"/>
        <v>0</v>
      </c>
      <c r="AX67" s="187"/>
      <c r="AY67" s="176">
        <f t="shared" si="398"/>
        <v>0.6987753711928788</v>
      </c>
      <c r="AZ67" s="176">
        <f t="shared" si="398"/>
        <v>0.66559590809002067</v>
      </c>
      <c r="BA67" s="176">
        <f t="shared" si="398"/>
        <v>0.63451108151938329</v>
      </c>
      <c r="BB67" s="176">
        <f t="shared" si="398"/>
        <v>0.60479304507924769</v>
      </c>
      <c r="BC67" s="176">
        <f t="shared" si="398"/>
        <v>0.57609926520739818</v>
      </c>
      <c r="BD67" s="176">
        <f t="shared" si="398"/>
        <v>0.5486618389684097</v>
      </c>
      <c r="BE67" s="176">
        <f t="shared" si="398"/>
        <v>0.52270111148507648</v>
      </c>
      <c r="BF67" s="176">
        <f t="shared" si="398"/>
        <v>0.49778519008521283</v>
      </c>
      <c r="BG67" s="176">
        <f t="shared" si="398"/>
        <v>0.47403351917443398</v>
      </c>
      <c r="BH67" s="176">
        <f t="shared" si="398"/>
        <v>0.45139723214498939</v>
      </c>
      <c r="BI67" s="176">
        <f t="shared" si="399"/>
        <v>0.42987809934638677</v>
      </c>
      <c r="BJ67" s="176">
        <f t="shared" si="399"/>
        <v>0.40938483255543207</v>
      </c>
      <c r="BK67" s="176">
        <f t="shared" si="399"/>
        <v>0.38990043179843054</v>
      </c>
      <c r="BL67" s="176">
        <f t="shared" si="399"/>
        <v>0.37134337822840141</v>
      </c>
      <c r="BM67" s="176">
        <f t="shared" si="399"/>
        <v>0.35366953536837986</v>
      </c>
      <c r="BN67" s="176">
        <f t="shared" si="399"/>
        <v>0.33683686738787527</v>
      </c>
      <c r="BO67" s="176">
        <f t="shared" si="399"/>
        <v>0.32080533912399017</v>
      </c>
      <c r="BP67" s="176">
        <f t="shared" si="399"/>
        <v>0.30553682086096617</v>
      </c>
      <c r="BQ67" s="176">
        <f t="shared" si="399"/>
        <v>0.29099499764168718</v>
      </c>
      <c r="BR67" s="176">
        <f t="shared" si="399"/>
        <v>0.27714528289543888</v>
      </c>
      <c r="BS67" s="176">
        <f t="shared" si="400"/>
        <v>0</v>
      </c>
      <c r="BT67" s="176">
        <f t="shared" si="400"/>
        <v>0</v>
      </c>
      <c r="BU67" s="176">
        <f t="shared" si="400"/>
        <v>0</v>
      </c>
      <c r="BV67" s="176">
        <f t="shared" si="400"/>
        <v>0</v>
      </c>
      <c r="BW67" s="176">
        <f t="shared" si="400"/>
        <v>0</v>
      </c>
      <c r="BX67" s="176">
        <f t="shared" si="400"/>
        <v>0</v>
      </c>
      <c r="BY67" s="176">
        <f t="shared" si="400"/>
        <v>0</v>
      </c>
      <c r="BZ67" s="176">
        <f t="shared" si="400"/>
        <v>0</v>
      </c>
      <c r="CA67" s="176">
        <f t="shared" si="400"/>
        <v>0</v>
      </c>
      <c r="CB67" s="176">
        <f t="shared" si="400"/>
        <v>0</v>
      </c>
      <c r="CC67" s="176">
        <f t="shared" si="400"/>
        <v>0</v>
      </c>
      <c r="CD67" s="176">
        <f t="shared" si="400"/>
        <v>0</v>
      </c>
      <c r="CE67" s="176">
        <f t="shared" si="400"/>
        <v>0</v>
      </c>
      <c r="CF67" s="176">
        <f t="shared" si="400"/>
        <v>0</v>
      </c>
      <c r="CG67" s="176">
        <f t="shared" si="400"/>
        <v>0</v>
      </c>
      <c r="CI67" s="176">
        <v>0</v>
      </c>
      <c r="CJ67" s="176">
        <f t="shared" si="401"/>
        <v>0.89181559934598353</v>
      </c>
      <c r="CK67" s="176">
        <f t="shared" si="401"/>
        <v>0.8501658041749024</v>
      </c>
      <c r="CL67" s="176">
        <f t="shared" si="401"/>
        <v>0.81034733750899735</v>
      </c>
      <c r="CM67" s="176">
        <f t="shared" si="401"/>
        <v>0.77190124704647278</v>
      </c>
      <c r="CN67" s="176">
        <f t="shared" si="401"/>
        <v>0.73513851394005869</v>
      </c>
      <c r="CO67" s="176">
        <f t="shared" si="401"/>
        <v>0.70035437320451299</v>
      </c>
      <c r="CP67" s="176">
        <f t="shared" si="401"/>
        <v>0.66697014246271047</v>
      </c>
      <c r="CQ67" s="176">
        <f t="shared" si="401"/>
        <v>0.63514586233823012</v>
      </c>
      <c r="CR67" s="176">
        <f t="shared" si="401"/>
        <v>0.60481605766430846</v>
      </c>
      <c r="CS67" s="176">
        <f t="shared" si="401"/>
        <v>0.57598310048874235</v>
      </c>
      <c r="CT67" s="176">
        <f t="shared" si="402"/>
        <v>0.54852467596480359</v>
      </c>
      <c r="CU67" s="176">
        <f t="shared" si="402"/>
        <v>0.52241800624553525</v>
      </c>
      <c r="CV67" s="176">
        <f t="shared" si="402"/>
        <v>0.49755386623130193</v>
      </c>
      <c r="CW67" s="176">
        <f t="shared" si="402"/>
        <v>0.47387311854133102</v>
      </c>
      <c r="CX67" s="176">
        <f t="shared" si="402"/>
        <v>0.45131944039943445</v>
      </c>
      <c r="CY67" s="176">
        <f t="shared" si="402"/>
        <v>0.42983918967476337</v>
      </c>
      <c r="CZ67" s="176">
        <f t="shared" si="402"/>
        <v>0.40938127729826163</v>
      </c>
      <c r="DA67" s="176">
        <f t="shared" si="402"/>
        <v>0.38989704575137729</v>
      </c>
      <c r="DB67" s="176">
        <f t="shared" si="402"/>
        <v>0.37134015333802167</v>
      </c>
      <c r="DC67" s="176">
        <f t="shared" si="402"/>
        <v>0.35366646396452811</v>
      </c>
      <c r="DD67" s="176">
        <f t="shared" si="403"/>
        <v>0</v>
      </c>
      <c r="DE67" s="176">
        <f t="shared" si="403"/>
        <v>0</v>
      </c>
      <c r="DF67" s="176">
        <f t="shared" si="403"/>
        <v>0</v>
      </c>
      <c r="DG67" s="176">
        <f t="shared" si="403"/>
        <v>0</v>
      </c>
      <c r="DH67" s="176">
        <f t="shared" si="403"/>
        <v>0</v>
      </c>
      <c r="DI67" s="176">
        <f t="shared" si="403"/>
        <v>0</v>
      </c>
      <c r="DJ67" s="176">
        <f t="shared" si="403"/>
        <v>0</v>
      </c>
      <c r="DK67" s="176">
        <f t="shared" si="403"/>
        <v>0</v>
      </c>
      <c r="DL67" s="176">
        <f t="shared" si="403"/>
        <v>0</v>
      </c>
      <c r="DM67" s="176">
        <f t="shared" si="403"/>
        <v>0</v>
      </c>
      <c r="DN67" s="176">
        <f t="shared" si="403"/>
        <v>0</v>
      </c>
      <c r="DO67" s="176">
        <f t="shared" si="403"/>
        <v>0</v>
      </c>
      <c r="DP67" s="176">
        <f t="shared" si="403"/>
        <v>0</v>
      </c>
      <c r="DQ67" s="176">
        <f t="shared" si="403"/>
        <v>0</v>
      </c>
      <c r="DR67" s="176">
        <f t="shared" si="403"/>
        <v>0</v>
      </c>
      <c r="DS67" s="187"/>
      <c r="DT67" s="176">
        <v>0</v>
      </c>
      <c r="DU67" s="176">
        <f t="shared" si="404"/>
        <v>0.66559590809002067</v>
      </c>
      <c r="DV67" s="176">
        <f t="shared" si="404"/>
        <v>0.63451108151938329</v>
      </c>
      <c r="DW67" s="176">
        <f t="shared" si="404"/>
        <v>0.60479304507924769</v>
      </c>
      <c r="DX67" s="176">
        <f t="shared" si="404"/>
        <v>0.57609926520739818</v>
      </c>
      <c r="DY67" s="176">
        <f t="shared" si="404"/>
        <v>0.5486618389684097</v>
      </c>
      <c r="DZ67" s="176">
        <f t="shared" si="404"/>
        <v>0.52270111148507648</v>
      </c>
      <c r="EA67" s="176">
        <f t="shared" si="404"/>
        <v>0.49778519008521283</v>
      </c>
      <c r="EB67" s="176">
        <f t="shared" si="404"/>
        <v>0.47403351917443398</v>
      </c>
      <c r="EC67" s="176">
        <f t="shared" si="404"/>
        <v>0.45139723214498939</v>
      </c>
      <c r="ED67" s="176">
        <f t="shared" si="404"/>
        <v>0.42987809934638677</v>
      </c>
      <c r="EE67" s="176">
        <f t="shared" si="405"/>
        <v>0.40938483255543207</v>
      </c>
      <c r="EF67" s="176">
        <f t="shared" si="405"/>
        <v>0.38990043179843054</v>
      </c>
      <c r="EG67" s="176">
        <f t="shared" si="405"/>
        <v>0.37134337822840141</v>
      </c>
      <c r="EH67" s="176">
        <f t="shared" si="405"/>
        <v>0.35366953536837986</v>
      </c>
      <c r="EI67" s="176">
        <f t="shared" si="405"/>
        <v>0.33683686738787527</v>
      </c>
      <c r="EJ67" s="176">
        <f t="shared" si="405"/>
        <v>0.32080533912399017</v>
      </c>
      <c r="EK67" s="176">
        <f t="shared" si="405"/>
        <v>0.30553682086096617</v>
      </c>
      <c r="EL67" s="176">
        <f t="shared" si="405"/>
        <v>0.29099499764168718</v>
      </c>
      <c r="EM67" s="176">
        <f t="shared" si="405"/>
        <v>0.27714528289543888</v>
      </c>
      <c r="EN67" s="176">
        <f t="shared" si="405"/>
        <v>0.26395473617650028</v>
      </c>
      <c r="EO67" s="176">
        <f t="shared" si="406"/>
        <v>0</v>
      </c>
      <c r="EP67" s="176">
        <f t="shared" si="406"/>
        <v>0</v>
      </c>
      <c r="EQ67" s="176">
        <f t="shared" si="406"/>
        <v>0</v>
      </c>
      <c r="ER67" s="176">
        <f t="shared" si="406"/>
        <v>0</v>
      </c>
      <c r="ES67" s="176">
        <f t="shared" si="406"/>
        <v>0</v>
      </c>
      <c r="ET67" s="176">
        <f t="shared" si="406"/>
        <v>0</v>
      </c>
      <c r="EU67" s="176">
        <f t="shared" si="406"/>
        <v>0</v>
      </c>
      <c r="EV67" s="176">
        <f t="shared" si="406"/>
        <v>0</v>
      </c>
      <c r="EW67" s="176">
        <f t="shared" si="406"/>
        <v>0</v>
      </c>
      <c r="EX67" s="176">
        <f t="shared" si="406"/>
        <v>0</v>
      </c>
      <c r="EY67" s="176">
        <f t="shared" si="406"/>
        <v>0</v>
      </c>
      <c r="EZ67" s="176">
        <f t="shared" si="406"/>
        <v>0</v>
      </c>
      <c r="FA67" s="176">
        <f t="shared" si="406"/>
        <v>0</v>
      </c>
      <c r="FB67" s="176">
        <f t="shared" si="406"/>
        <v>0</v>
      </c>
      <c r="FC67" s="176">
        <f t="shared" si="406"/>
        <v>0</v>
      </c>
      <c r="FE67" s="176">
        <v>0</v>
      </c>
      <c r="FF67" s="176">
        <v>0</v>
      </c>
      <c r="FG67" s="176">
        <f t="shared" si="407"/>
        <v>0.8501658041749024</v>
      </c>
      <c r="FH67" s="176">
        <f t="shared" si="407"/>
        <v>0.81034733750899735</v>
      </c>
      <c r="FI67" s="176">
        <f t="shared" si="407"/>
        <v>0.77190124704647278</v>
      </c>
      <c r="FJ67" s="176">
        <f t="shared" si="407"/>
        <v>0.73513851394005869</v>
      </c>
      <c r="FK67" s="176">
        <f t="shared" si="407"/>
        <v>0.70035437320451299</v>
      </c>
      <c r="FL67" s="176">
        <f t="shared" si="407"/>
        <v>0.66697014246271047</v>
      </c>
      <c r="FM67" s="176">
        <f t="shared" si="407"/>
        <v>0.63514586233823012</v>
      </c>
      <c r="FN67" s="176">
        <f t="shared" si="407"/>
        <v>0.60481605766430846</v>
      </c>
      <c r="FO67" s="176">
        <f t="shared" si="407"/>
        <v>0.57598310048874235</v>
      </c>
      <c r="FP67" s="176">
        <f t="shared" si="407"/>
        <v>0.54852467596480359</v>
      </c>
      <c r="FQ67" s="176">
        <f t="shared" si="408"/>
        <v>0.52241800624553525</v>
      </c>
      <c r="FR67" s="176">
        <f t="shared" si="408"/>
        <v>0.49755386623130193</v>
      </c>
      <c r="FS67" s="176">
        <f t="shared" si="408"/>
        <v>0.47387311854133102</v>
      </c>
      <c r="FT67" s="176">
        <f t="shared" si="408"/>
        <v>0.45131944039943445</v>
      </c>
      <c r="FU67" s="176">
        <f t="shared" si="408"/>
        <v>0.42983918967476337</v>
      </c>
      <c r="FV67" s="176">
        <f t="shared" si="408"/>
        <v>0.40938127729826163</v>
      </c>
      <c r="FW67" s="176">
        <f t="shared" si="408"/>
        <v>0.38989704575137729</v>
      </c>
      <c r="FX67" s="176">
        <f t="shared" si="408"/>
        <v>0.37134015333802167</v>
      </c>
      <c r="FY67" s="176">
        <f t="shared" si="408"/>
        <v>0.35366646396452811</v>
      </c>
      <c r="FZ67" s="176">
        <f t="shared" si="408"/>
        <v>0.33683394216546148</v>
      </c>
      <c r="GA67" s="176">
        <f t="shared" si="409"/>
        <v>0</v>
      </c>
      <c r="GB67" s="176">
        <f t="shared" si="409"/>
        <v>0</v>
      </c>
      <c r="GC67" s="176">
        <f t="shared" si="409"/>
        <v>0</v>
      </c>
      <c r="GD67" s="176">
        <f t="shared" si="409"/>
        <v>0</v>
      </c>
      <c r="GE67" s="176">
        <f t="shared" si="409"/>
        <v>0</v>
      </c>
      <c r="GF67" s="176">
        <f t="shared" si="409"/>
        <v>0</v>
      </c>
      <c r="GG67" s="176">
        <f t="shared" si="409"/>
        <v>0</v>
      </c>
      <c r="GH67" s="176">
        <f t="shared" si="409"/>
        <v>0</v>
      </c>
      <c r="GI67" s="176">
        <f t="shared" si="409"/>
        <v>0</v>
      </c>
      <c r="GJ67" s="176">
        <f t="shared" si="409"/>
        <v>0</v>
      </c>
      <c r="GK67" s="176">
        <f t="shared" si="409"/>
        <v>0</v>
      </c>
      <c r="GL67" s="176">
        <f t="shared" si="409"/>
        <v>0</v>
      </c>
      <c r="GM67" s="176">
        <f t="shared" si="409"/>
        <v>0</v>
      </c>
      <c r="GN67" s="176">
        <f t="shared" si="409"/>
        <v>0</v>
      </c>
      <c r="GO67" s="176">
        <f t="shared" si="409"/>
        <v>0</v>
      </c>
      <c r="GP67" s="187"/>
      <c r="GQ67" s="176">
        <v>0</v>
      </c>
      <c r="GR67" s="176">
        <v>0</v>
      </c>
      <c r="GS67" s="176">
        <f t="shared" si="410"/>
        <v>0.63451108151938329</v>
      </c>
      <c r="GT67" s="176">
        <f t="shared" si="410"/>
        <v>0.60479304507924769</v>
      </c>
      <c r="GU67" s="176">
        <f t="shared" si="410"/>
        <v>0.57609926520739818</v>
      </c>
      <c r="GV67" s="176">
        <f t="shared" si="410"/>
        <v>0.5486618389684097</v>
      </c>
      <c r="GW67" s="176">
        <f t="shared" si="410"/>
        <v>0.52270111148507648</v>
      </c>
      <c r="GX67" s="176">
        <f t="shared" si="410"/>
        <v>0.49778519008521283</v>
      </c>
      <c r="GY67" s="176">
        <f t="shared" si="410"/>
        <v>0.47403351917443398</v>
      </c>
      <c r="GZ67" s="176">
        <f t="shared" si="410"/>
        <v>0.45139723214498939</v>
      </c>
      <c r="HA67" s="176">
        <f t="shared" si="410"/>
        <v>0.42987809934638677</v>
      </c>
      <c r="HB67" s="176">
        <f t="shared" si="410"/>
        <v>0.40938483255543207</v>
      </c>
      <c r="HC67" s="176">
        <f t="shared" si="411"/>
        <v>0.38990043179843054</v>
      </c>
      <c r="HD67" s="176">
        <f t="shared" si="411"/>
        <v>0.37134337822840141</v>
      </c>
      <c r="HE67" s="176">
        <f t="shared" si="411"/>
        <v>0.35366953536837986</v>
      </c>
      <c r="HF67" s="176">
        <f t="shared" si="411"/>
        <v>0.33683686738787527</v>
      </c>
      <c r="HG67" s="176">
        <f t="shared" si="411"/>
        <v>0.32080533912399017</v>
      </c>
      <c r="HH67" s="176">
        <f t="shared" si="411"/>
        <v>0.30553682086096617</v>
      </c>
      <c r="HI67" s="176">
        <f t="shared" si="411"/>
        <v>0.29099499764168718</v>
      </c>
      <c r="HJ67" s="176">
        <f t="shared" si="411"/>
        <v>0.27714528289543888</v>
      </c>
      <c r="HK67" s="176">
        <f t="shared" si="411"/>
        <v>0.26395473617650028</v>
      </c>
      <c r="HL67" s="176">
        <f t="shared" si="411"/>
        <v>0.25139198481791114</v>
      </c>
      <c r="HM67" s="176">
        <f t="shared" si="412"/>
        <v>0</v>
      </c>
      <c r="HN67" s="176">
        <f t="shared" si="412"/>
        <v>0</v>
      </c>
      <c r="HO67" s="176">
        <f t="shared" si="412"/>
        <v>0</v>
      </c>
      <c r="HP67" s="176">
        <f t="shared" si="412"/>
        <v>0</v>
      </c>
      <c r="HQ67" s="176">
        <f t="shared" si="412"/>
        <v>0</v>
      </c>
      <c r="HR67" s="176">
        <f t="shared" si="412"/>
        <v>0</v>
      </c>
      <c r="HS67" s="176">
        <f t="shared" si="412"/>
        <v>0</v>
      </c>
      <c r="HT67" s="176">
        <f t="shared" si="412"/>
        <v>0</v>
      </c>
      <c r="HU67" s="176">
        <f t="shared" si="412"/>
        <v>0</v>
      </c>
      <c r="HV67" s="176">
        <f t="shared" si="412"/>
        <v>0</v>
      </c>
      <c r="HW67" s="176">
        <f t="shared" si="412"/>
        <v>0</v>
      </c>
      <c r="HX67" s="176">
        <f t="shared" si="412"/>
        <v>0</v>
      </c>
      <c r="HY67" s="176">
        <f t="shared" si="412"/>
        <v>0</v>
      </c>
      <c r="HZ67" s="176">
        <f t="shared" si="412"/>
        <v>0</v>
      </c>
      <c r="IA67" s="176">
        <f t="shared" si="412"/>
        <v>0</v>
      </c>
      <c r="IB67" s="176"/>
      <c r="IC67" s="176"/>
    </row>
    <row r="68" spans="1:237" s="144" customFormat="1">
      <c r="A68" s="185" t="s">
        <v>150</v>
      </c>
      <c r="B68" s="226">
        <f t="shared" ref="B68" si="413">SUM(O68:AW68)*VLOOKUP($A68,input,12,FALSE)</f>
        <v>0</v>
      </c>
      <c r="C68" s="329">
        <f t="shared" ref="C68" si="414">SUM(AY68:CG68)*VLOOKUP($A68,input,12,FALSE)</f>
        <v>929581.35259716434</v>
      </c>
      <c r="D68" s="226">
        <f t="shared" ref="D68" si="415">SUM(B68:C68)</f>
        <v>929581.35259716434</v>
      </c>
      <c r="E68" s="227">
        <f t="shared" ref="E68" si="416">IF(Years&gt;1,SUM(CI68:DR68)*VLOOKUP($A68,input,26,FALSE),0)</f>
        <v>0</v>
      </c>
      <c r="F68" s="228">
        <f t="shared" ref="F68" si="417">IF(Years&gt;1,SUM(DT68:FC68)*VLOOKUP($A68,input,26,FALSE),0)</f>
        <v>0</v>
      </c>
      <c r="G68" s="227">
        <f t="shared" ref="G68" si="418">IF(Years&gt;2,SUM(FE68:GO68)*VLOOKUP($A68,input,40,FALSE),0)</f>
        <v>0</v>
      </c>
      <c r="H68" s="228">
        <f t="shared" ref="H68" si="419">IF(Years&gt;2,SUM(GQ68:IA68)*VLOOKUP($A68,input,40,FALSE),0)</f>
        <v>0</v>
      </c>
      <c r="I68" s="227">
        <f t="shared" ref="I68" si="420">B68+E68+G68</f>
        <v>0</v>
      </c>
      <c r="J68" s="176">
        <f t="shared" ref="J68" si="421">C68+F68+H68</f>
        <v>929581.35259716434</v>
      </c>
      <c r="K68" s="228">
        <f t="shared" ref="K68" si="422">SUM(I68:J68)</f>
        <v>929581.35259716434</v>
      </c>
      <c r="L68" s="227">
        <f t="shared" ref="L68" si="423">(B68*VLOOKUP($A68,input,16,FALSE))+(E68*VLOOKUP($A68,input,30,FALSE))+(G68*VLOOKUP($A68,input,44,FALSE))</f>
        <v>0</v>
      </c>
      <c r="M68" s="176">
        <f t="shared" ref="M68" si="424">(C68*(VLOOKUP($A68,input,16,FALSE))+(F68*VLOOKUP($A68,input,30,FALSE))+(H68*VLOOKUP($A68,input,44,FALSE)))</f>
        <v>743665.08207773149</v>
      </c>
      <c r="N68" s="228">
        <f t="shared" ref="N68" si="425">SUM(L68:M68)</f>
        <v>743665.08207773149</v>
      </c>
      <c r="O68" s="176">
        <f t="shared" si="395"/>
        <v>0</v>
      </c>
      <c r="P68" s="176">
        <f t="shared" si="395"/>
        <v>0</v>
      </c>
      <c r="Q68" s="176">
        <f t="shared" si="395"/>
        <v>0</v>
      </c>
      <c r="R68" s="176">
        <f t="shared" si="395"/>
        <v>0</v>
      </c>
      <c r="S68" s="176">
        <f t="shared" si="395"/>
        <v>0</v>
      </c>
      <c r="T68" s="176">
        <f t="shared" si="395"/>
        <v>0</v>
      </c>
      <c r="U68" s="176">
        <f t="shared" si="395"/>
        <v>0</v>
      </c>
      <c r="V68" s="176">
        <f t="shared" si="395"/>
        <v>0</v>
      </c>
      <c r="W68" s="176">
        <f t="shared" si="395"/>
        <v>0</v>
      </c>
      <c r="X68" s="176">
        <f t="shared" si="395"/>
        <v>0</v>
      </c>
      <c r="Y68" s="176">
        <f t="shared" si="396"/>
        <v>0</v>
      </c>
      <c r="Z68" s="176">
        <f t="shared" si="396"/>
        <v>0</v>
      </c>
      <c r="AA68" s="176">
        <f t="shared" si="396"/>
        <v>0</v>
      </c>
      <c r="AB68" s="176">
        <f t="shared" si="396"/>
        <v>0</v>
      </c>
      <c r="AC68" s="176">
        <f t="shared" si="396"/>
        <v>0</v>
      </c>
      <c r="AD68" s="176">
        <f t="shared" si="396"/>
        <v>0</v>
      </c>
      <c r="AE68" s="176">
        <f t="shared" si="396"/>
        <v>0</v>
      </c>
      <c r="AF68" s="176">
        <f t="shared" si="396"/>
        <v>0</v>
      </c>
      <c r="AG68" s="176">
        <f t="shared" si="396"/>
        <v>0</v>
      </c>
      <c r="AH68" s="176">
        <f t="shared" si="396"/>
        <v>0</v>
      </c>
      <c r="AI68" s="176">
        <f t="shared" si="397"/>
        <v>0</v>
      </c>
      <c r="AJ68" s="176">
        <f t="shared" si="397"/>
        <v>0</v>
      </c>
      <c r="AK68" s="176">
        <f t="shared" si="397"/>
        <v>0</v>
      </c>
      <c r="AL68" s="176">
        <f t="shared" si="397"/>
        <v>0</v>
      </c>
      <c r="AM68" s="176">
        <f t="shared" si="397"/>
        <v>0</v>
      </c>
      <c r="AN68" s="176">
        <f t="shared" si="397"/>
        <v>0</v>
      </c>
      <c r="AO68" s="176">
        <f t="shared" si="397"/>
        <v>0</v>
      </c>
      <c r="AP68" s="176">
        <f t="shared" si="397"/>
        <v>0</v>
      </c>
      <c r="AQ68" s="176">
        <f t="shared" si="397"/>
        <v>0</v>
      </c>
      <c r="AR68" s="176">
        <f t="shared" si="397"/>
        <v>0</v>
      </c>
      <c r="AS68" s="176">
        <f t="shared" si="397"/>
        <v>0</v>
      </c>
      <c r="AT68" s="176">
        <f t="shared" si="397"/>
        <v>0</v>
      </c>
      <c r="AU68" s="176">
        <f t="shared" si="397"/>
        <v>0</v>
      </c>
      <c r="AV68" s="176">
        <f t="shared" si="397"/>
        <v>0</v>
      </c>
      <c r="AW68" s="176">
        <f t="shared" si="397"/>
        <v>0</v>
      </c>
      <c r="AX68" s="187"/>
      <c r="AY68" s="176">
        <f t="shared" si="398"/>
        <v>58.318063765724602</v>
      </c>
      <c r="AZ68" s="176">
        <f t="shared" si="398"/>
        <v>55.54898785848161</v>
      </c>
      <c r="BA68" s="176">
        <f t="shared" si="398"/>
        <v>52.954725134255533</v>
      </c>
      <c r="BB68" s="176">
        <f t="shared" si="398"/>
        <v>50.474531332992349</v>
      </c>
      <c r="BC68" s="176">
        <f t="shared" si="398"/>
        <v>48.079819450990009</v>
      </c>
      <c r="BD68" s="176">
        <f t="shared" si="398"/>
        <v>45.789959735068464</v>
      </c>
      <c r="BE68" s="176">
        <f t="shared" si="398"/>
        <v>43.623341644060027</v>
      </c>
      <c r="BF68" s="176">
        <f t="shared" si="398"/>
        <v>41.543920484011792</v>
      </c>
      <c r="BG68" s="176">
        <f t="shared" si="398"/>
        <v>39.56166478952057</v>
      </c>
      <c r="BH68" s="176">
        <f t="shared" si="398"/>
        <v>37.672496274395534</v>
      </c>
      <c r="BI68" s="176">
        <f t="shared" si="399"/>
        <v>35.876562687626915</v>
      </c>
      <c r="BJ68" s="176">
        <f t="shared" si="399"/>
        <v>34.166245339946641</v>
      </c>
      <c r="BK68" s="176">
        <f t="shared" si="399"/>
        <v>32.54012545560672</v>
      </c>
      <c r="BL68" s="176">
        <f t="shared" si="399"/>
        <v>30.991399673309207</v>
      </c>
      <c r="BM68" s="176">
        <f t="shared" si="399"/>
        <v>29.516384471876709</v>
      </c>
      <c r="BN68" s="176">
        <f t="shared" si="399"/>
        <v>28.111571644889739</v>
      </c>
      <c r="BO68" s="176">
        <f t="shared" si="399"/>
        <v>26.773619956696642</v>
      </c>
      <c r="BP68" s="176">
        <f t="shared" si="399"/>
        <v>25.499347195550083</v>
      </c>
      <c r="BQ68" s="176">
        <f t="shared" si="399"/>
        <v>24.285722604969418</v>
      </c>
      <c r="BR68" s="176">
        <f t="shared" si="399"/>
        <v>23.129859675327236</v>
      </c>
      <c r="BS68" s="176">
        <f t="shared" si="400"/>
        <v>0</v>
      </c>
      <c r="BT68" s="176">
        <f t="shared" si="400"/>
        <v>0</v>
      </c>
      <c r="BU68" s="176">
        <f t="shared" si="400"/>
        <v>0</v>
      </c>
      <c r="BV68" s="176">
        <f t="shared" si="400"/>
        <v>0</v>
      </c>
      <c r="BW68" s="176">
        <f t="shared" si="400"/>
        <v>0</v>
      </c>
      <c r="BX68" s="176">
        <f t="shared" si="400"/>
        <v>0</v>
      </c>
      <c r="BY68" s="176">
        <f t="shared" si="400"/>
        <v>0</v>
      </c>
      <c r="BZ68" s="176">
        <f t="shared" si="400"/>
        <v>0</v>
      </c>
      <c r="CA68" s="176">
        <f t="shared" si="400"/>
        <v>0</v>
      </c>
      <c r="CB68" s="176">
        <f t="shared" si="400"/>
        <v>0</v>
      </c>
      <c r="CC68" s="176">
        <f t="shared" si="400"/>
        <v>0</v>
      </c>
      <c r="CD68" s="176">
        <f t="shared" si="400"/>
        <v>0</v>
      </c>
      <c r="CE68" s="176">
        <f t="shared" si="400"/>
        <v>0</v>
      </c>
      <c r="CF68" s="176">
        <f t="shared" si="400"/>
        <v>0</v>
      </c>
      <c r="CG68" s="176">
        <f t="shared" si="400"/>
        <v>0</v>
      </c>
      <c r="CI68" s="176">
        <v>1</v>
      </c>
      <c r="CJ68" s="176">
        <f t="shared" si="401"/>
        <v>0</v>
      </c>
      <c r="CK68" s="176">
        <f t="shared" si="401"/>
        <v>0</v>
      </c>
      <c r="CL68" s="176">
        <f t="shared" si="401"/>
        <v>0</v>
      </c>
      <c r="CM68" s="176">
        <f t="shared" si="401"/>
        <v>0</v>
      </c>
      <c r="CN68" s="176">
        <f t="shared" si="401"/>
        <v>0</v>
      </c>
      <c r="CO68" s="176">
        <f t="shared" si="401"/>
        <v>0</v>
      </c>
      <c r="CP68" s="176">
        <f t="shared" si="401"/>
        <v>0</v>
      </c>
      <c r="CQ68" s="176">
        <f t="shared" si="401"/>
        <v>0</v>
      </c>
      <c r="CR68" s="176">
        <f t="shared" si="401"/>
        <v>0</v>
      </c>
      <c r="CS68" s="176">
        <f t="shared" si="401"/>
        <v>0</v>
      </c>
      <c r="CT68" s="176">
        <f t="shared" si="402"/>
        <v>0</v>
      </c>
      <c r="CU68" s="176">
        <f t="shared" si="402"/>
        <v>0</v>
      </c>
      <c r="CV68" s="176">
        <f t="shared" si="402"/>
        <v>0</v>
      </c>
      <c r="CW68" s="176">
        <f t="shared" si="402"/>
        <v>0</v>
      </c>
      <c r="CX68" s="176">
        <f t="shared" si="402"/>
        <v>0</v>
      </c>
      <c r="CY68" s="176">
        <f t="shared" si="402"/>
        <v>0</v>
      </c>
      <c r="CZ68" s="176">
        <f t="shared" si="402"/>
        <v>0</v>
      </c>
      <c r="DA68" s="176">
        <f t="shared" si="402"/>
        <v>0</v>
      </c>
      <c r="DB68" s="176">
        <f t="shared" si="402"/>
        <v>0</v>
      </c>
      <c r="DC68" s="176">
        <f t="shared" si="402"/>
        <v>0</v>
      </c>
      <c r="DD68" s="176">
        <f t="shared" si="403"/>
        <v>0</v>
      </c>
      <c r="DE68" s="176">
        <f t="shared" si="403"/>
        <v>0</v>
      </c>
      <c r="DF68" s="176">
        <f t="shared" si="403"/>
        <v>0</v>
      </c>
      <c r="DG68" s="176">
        <f t="shared" si="403"/>
        <v>0</v>
      </c>
      <c r="DH68" s="176">
        <f t="shared" si="403"/>
        <v>0</v>
      </c>
      <c r="DI68" s="176">
        <f t="shared" si="403"/>
        <v>0</v>
      </c>
      <c r="DJ68" s="176">
        <f t="shared" si="403"/>
        <v>0</v>
      </c>
      <c r="DK68" s="176">
        <f t="shared" si="403"/>
        <v>0</v>
      </c>
      <c r="DL68" s="176">
        <f t="shared" si="403"/>
        <v>0</v>
      </c>
      <c r="DM68" s="176">
        <f t="shared" si="403"/>
        <v>0</v>
      </c>
      <c r="DN68" s="176">
        <f t="shared" si="403"/>
        <v>0</v>
      </c>
      <c r="DO68" s="176">
        <f t="shared" si="403"/>
        <v>0</v>
      </c>
      <c r="DP68" s="176">
        <f t="shared" si="403"/>
        <v>0</v>
      </c>
      <c r="DQ68" s="176">
        <f t="shared" si="403"/>
        <v>0</v>
      </c>
      <c r="DR68" s="176">
        <f t="shared" si="403"/>
        <v>0</v>
      </c>
      <c r="DS68" s="187"/>
      <c r="DT68" s="176">
        <v>1</v>
      </c>
      <c r="DU68" s="176">
        <f t="shared" si="404"/>
        <v>55.54898785848161</v>
      </c>
      <c r="DV68" s="176">
        <f t="shared" si="404"/>
        <v>52.954725134255533</v>
      </c>
      <c r="DW68" s="176">
        <f t="shared" si="404"/>
        <v>50.474531332992349</v>
      </c>
      <c r="DX68" s="176">
        <f t="shared" si="404"/>
        <v>48.079819450990009</v>
      </c>
      <c r="DY68" s="176">
        <f t="shared" si="404"/>
        <v>45.789959735068464</v>
      </c>
      <c r="DZ68" s="176">
        <f t="shared" si="404"/>
        <v>43.623341644060027</v>
      </c>
      <c r="EA68" s="176">
        <f t="shared" si="404"/>
        <v>41.543920484011792</v>
      </c>
      <c r="EB68" s="176">
        <f t="shared" si="404"/>
        <v>39.56166478952057</v>
      </c>
      <c r="EC68" s="176">
        <f t="shared" si="404"/>
        <v>37.672496274395534</v>
      </c>
      <c r="ED68" s="176">
        <f t="shared" si="404"/>
        <v>35.876562687626915</v>
      </c>
      <c r="EE68" s="176">
        <f t="shared" si="405"/>
        <v>34.166245339946641</v>
      </c>
      <c r="EF68" s="176">
        <f t="shared" si="405"/>
        <v>32.54012545560672</v>
      </c>
      <c r="EG68" s="176">
        <f t="shared" si="405"/>
        <v>30.991399673309207</v>
      </c>
      <c r="EH68" s="176">
        <f t="shared" si="405"/>
        <v>29.516384471876709</v>
      </c>
      <c r="EI68" s="176">
        <f t="shared" si="405"/>
        <v>28.111571644889739</v>
      </c>
      <c r="EJ68" s="176">
        <f t="shared" si="405"/>
        <v>26.773619956696642</v>
      </c>
      <c r="EK68" s="176">
        <f t="shared" si="405"/>
        <v>25.499347195550083</v>
      </c>
      <c r="EL68" s="176">
        <f t="shared" si="405"/>
        <v>24.285722604969418</v>
      </c>
      <c r="EM68" s="176">
        <f t="shared" si="405"/>
        <v>23.129859675327236</v>
      </c>
      <c r="EN68" s="176">
        <f t="shared" si="405"/>
        <v>22.029009278515673</v>
      </c>
      <c r="EO68" s="176">
        <f t="shared" si="406"/>
        <v>0</v>
      </c>
      <c r="EP68" s="176">
        <f t="shared" si="406"/>
        <v>0</v>
      </c>
      <c r="EQ68" s="176">
        <f t="shared" si="406"/>
        <v>0</v>
      </c>
      <c r="ER68" s="176">
        <f t="shared" si="406"/>
        <v>0</v>
      </c>
      <c r="ES68" s="176">
        <f t="shared" si="406"/>
        <v>0</v>
      </c>
      <c r="ET68" s="176">
        <f t="shared" si="406"/>
        <v>0</v>
      </c>
      <c r="EU68" s="176">
        <f t="shared" si="406"/>
        <v>0</v>
      </c>
      <c r="EV68" s="176">
        <f t="shared" si="406"/>
        <v>0</v>
      </c>
      <c r="EW68" s="176">
        <f t="shared" si="406"/>
        <v>0</v>
      </c>
      <c r="EX68" s="176">
        <f t="shared" si="406"/>
        <v>0</v>
      </c>
      <c r="EY68" s="176">
        <f t="shared" si="406"/>
        <v>0</v>
      </c>
      <c r="EZ68" s="176">
        <f t="shared" si="406"/>
        <v>0</v>
      </c>
      <c r="FA68" s="176">
        <f t="shared" si="406"/>
        <v>0</v>
      </c>
      <c r="FB68" s="176">
        <f t="shared" si="406"/>
        <v>0</v>
      </c>
      <c r="FC68" s="176">
        <f t="shared" si="406"/>
        <v>0</v>
      </c>
      <c r="FE68" s="176">
        <v>1</v>
      </c>
      <c r="FF68" s="176">
        <v>1</v>
      </c>
      <c r="FG68" s="176">
        <f t="shared" si="407"/>
        <v>0</v>
      </c>
      <c r="FH68" s="176">
        <f t="shared" si="407"/>
        <v>0</v>
      </c>
      <c r="FI68" s="176">
        <f t="shared" si="407"/>
        <v>0</v>
      </c>
      <c r="FJ68" s="176">
        <f t="shared" si="407"/>
        <v>0</v>
      </c>
      <c r="FK68" s="176">
        <f t="shared" si="407"/>
        <v>0</v>
      </c>
      <c r="FL68" s="176">
        <f t="shared" si="407"/>
        <v>0</v>
      </c>
      <c r="FM68" s="176">
        <f t="shared" si="407"/>
        <v>0</v>
      </c>
      <c r="FN68" s="176">
        <f t="shared" si="407"/>
        <v>0</v>
      </c>
      <c r="FO68" s="176">
        <f t="shared" si="407"/>
        <v>0</v>
      </c>
      <c r="FP68" s="176">
        <f t="shared" si="407"/>
        <v>0</v>
      </c>
      <c r="FQ68" s="176">
        <f t="shared" si="408"/>
        <v>0</v>
      </c>
      <c r="FR68" s="176">
        <f t="shared" si="408"/>
        <v>0</v>
      </c>
      <c r="FS68" s="176">
        <f t="shared" si="408"/>
        <v>0</v>
      </c>
      <c r="FT68" s="176">
        <f t="shared" si="408"/>
        <v>0</v>
      </c>
      <c r="FU68" s="176">
        <f t="shared" si="408"/>
        <v>0</v>
      </c>
      <c r="FV68" s="176">
        <f t="shared" si="408"/>
        <v>0</v>
      </c>
      <c r="FW68" s="176">
        <f t="shared" si="408"/>
        <v>0</v>
      </c>
      <c r="FX68" s="176">
        <f t="shared" si="408"/>
        <v>0</v>
      </c>
      <c r="FY68" s="176">
        <f t="shared" si="408"/>
        <v>0</v>
      </c>
      <c r="FZ68" s="176">
        <f t="shared" si="408"/>
        <v>0</v>
      </c>
      <c r="GA68" s="176">
        <f t="shared" si="409"/>
        <v>0</v>
      </c>
      <c r="GB68" s="176">
        <f t="shared" si="409"/>
        <v>0</v>
      </c>
      <c r="GC68" s="176">
        <f t="shared" si="409"/>
        <v>0</v>
      </c>
      <c r="GD68" s="176">
        <f t="shared" si="409"/>
        <v>0</v>
      </c>
      <c r="GE68" s="176">
        <f t="shared" si="409"/>
        <v>0</v>
      </c>
      <c r="GF68" s="176">
        <f t="shared" si="409"/>
        <v>0</v>
      </c>
      <c r="GG68" s="176">
        <f t="shared" si="409"/>
        <v>0</v>
      </c>
      <c r="GH68" s="176">
        <f t="shared" si="409"/>
        <v>0</v>
      </c>
      <c r="GI68" s="176">
        <f t="shared" si="409"/>
        <v>0</v>
      </c>
      <c r="GJ68" s="176">
        <f t="shared" si="409"/>
        <v>0</v>
      </c>
      <c r="GK68" s="176">
        <f t="shared" si="409"/>
        <v>0</v>
      </c>
      <c r="GL68" s="176">
        <f t="shared" si="409"/>
        <v>0</v>
      </c>
      <c r="GM68" s="176">
        <f t="shared" si="409"/>
        <v>0</v>
      </c>
      <c r="GN68" s="176">
        <f t="shared" si="409"/>
        <v>0</v>
      </c>
      <c r="GO68" s="176">
        <f t="shared" si="409"/>
        <v>0</v>
      </c>
      <c r="GP68" s="187"/>
      <c r="GQ68" s="176">
        <v>1</v>
      </c>
      <c r="GR68" s="176">
        <v>1</v>
      </c>
      <c r="GS68" s="176">
        <f t="shared" si="410"/>
        <v>52.954725134255533</v>
      </c>
      <c r="GT68" s="176">
        <f t="shared" si="410"/>
        <v>50.474531332992349</v>
      </c>
      <c r="GU68" s="176">
        <f t="shared" si="410"/>
        <v>48.079819450990009</v>
      </c>
      <c r="GV68" s="176">
        <f t="shared" si="410"/>
        <v>45.789959735068464</v>
      </c>
      <c r="GW68" s="176">
        <f t="shared" si="410"/>
        <v>43.623341644060027</v>
      </c>
      <c r="GX68" s="176">
        <f t="shared" si="410"/>
        <v>41.543920484011792</v>
      </c>
      <c r="GY68" s="176">
        <f t="shared" si="410"/>
        <v>39.56166478952057</v>
      </c>
      <c r="GZ68" s="176">
        <f t="shared" si="410"/>
        <v>37.672496274395534</v>
      </c>
      <c r="HA68" s="176">
        <f t="shared" si="410"/>
        <v>35.876562687626915</v>
      </c>
      <c r="HB68" s="176">
        <f t="shared" si="410"/>
        <v>34.166245339946641</v>
      </c>
      <c r="HC68" s="176">
        <f t="shared" si="411"/>
        <v>32.54012545560672</v>
      </c>
      <c r="HD68" s="176">
        <f t="shared" si="411"/>
        <v>30.991399673309207</v>
      </c>
      <c r="HE68" s="176">
        <f t="shared" si="411"/>
        <v>29.516384471876709</v>
      </c>
      <c r="HF68" s="176">
        <f t="shared" si="411"/>
        <v>28.111571644889739</v>
      </c>
      <c r="HG68" s="176">
        <f t="shared" si="411"/>
        <v>26.773619956696642</v>
      </c>
      <c r="HH68" s="176">
        <f t="shared" si="411"/>
        <v>25.499347195550083</v>
      </c>
      <c r="HI68" s="176">
        <f t="shared" si="411"/>
        <v>24.285722604969418</v>
      </c>
      <c r="HJ68" s="176">
        <f t="shared" si="411"/>
        <v>23.129859675327236</v>
      </c>
      <c r="HK68" s="176">
        <f t="shared" si="411"/>
        <v>22.029009278515673</v>
      </c>
      <c r="HL68" s="176">
        <f t="shared" si="411"/>
        <v>20.98055312936367</v>
      </c>
      <c r="HM68" s="176">
        <f t="shared" si="412"/>
        <v>0</v>
      </c>
      <c r="HN68" s="176">
        <f t="shared" si="412"/>
        <v>0</v>
      </c>
      <c r="HO68" s="176">
        <f t="shared" si="412"/>
        <v>0</v>
      </c>
      <c r="HP68" s="176">
        <f t="shared" si="412"/>
        <v>0</v>
      </c>
      <c r="HQ68" s="176">
        <f t="shared" si="412"/>
        <v>0</v>
      </c>
      <c r="HR68" s="176">
        <f t="shared" si="412"/>
        <v>0</v>
      </c>
      <c r="HS68" s="176">
        <f t="shared" si="412"/>
        <v>0</v>
      </c>
      <c r="HT68" s="176">
        <f t="shared" si="412"/>
        <v>0</v>
      </c>
      <c r="HU68" s="176">
        <f t="shared" si="412"/>
        <v>0</v>
      </c>
      <c r="HV68" s="176">
        <f t="shared" si="412"/>
        <v>0</v>
      </c>
      <c r="HW68" s="176">
        <f t="shared" si="412"/>
        <v>0</v>
      </c>
      <c r="HX68" s="176">
        <f t="shared" si="412"/>
        <v>0</v>
      </c>
      <c r="HY68" s="176">
        <f t="shared" si="412"/>
        <v>0</v>
      </c>
      <c r="HZ68" s="176">
        <f t="shared" si="412"/>
        <v>0</v>
      </c>
      <c r="IA68" s="176">
        <f t="shared" si="412"/>
        <v>0</v>
      </c>
      <c r="IB68" s="176"/>
      <c r="IC68" s="176"/>
    </row>
    <row r="69" spans="1:237" s="144" customFormat="1">
      <c r="A69" s="185" t="s">
        <v>151</v>
      </c>
      <c r="B69" s="226">
        <f t="shared" ref="B69" si="426">SUM(O69:AW69)*VLOOKUP($A69,input,12,FALSE)</f>
        <v>0</v>
      </c>
      <c r="C69" s="329">
        <f t="shared" ref="C69" si="427">SUM(AY69:CG69)*VLOOKUP($A69,input,12,FALSE)</f>
        <v>732935.90914705629</v>
      </c>
      <c r="D69" s="226">
        <f t="shared" ref="D69" si="428">SUM(B69:C69)</f>
        <v>732935.90914705629</v>
      </c>
      <c r="E69" s="227">
        <f t="shared" ref="E69" si="429">IF(Years&gt;1,SUM(CI69:DR69)*VLOOKUP($A69,input,26,FALSE),0)</f>
        <v>0</v>
      </c>
      <c r="F69" s="228">
        <f t="shared" ref="F69" si="430">IF(Years&gt;1,SUM(DT69:FC69)*VLOOKUP($A69,input,26,FALSE),0)</f>
        <v>0</v>
      </c>
      <c r="G69" s="227">
        <f t="shared" ref="G69" si="431">IF(Years&gt;2,SUM(FE69:GO69)*VLOOKUP($A69,input,40,FALSE),0)</f>
        <v>0</v>
      </c>
      <c r="H69" s="228">
        <f t="shared" ref="H69" si="432">IF(Years&gt;2,SUM(GQ69:IA69)*VLOOKUP($A69,input,40,FALSE),0)</f>
        <v>0</v>
      </c>
      <c r="I69" s="227">
        <f t="shared" ref="I69" si="433">B69+E69+G69</f>
        <v>0</v>
      </c>
      <c r="J69" s="176">
        <f t="shared" ref="J69" si="434">C69+F69+H69</f>
        <v>732935.90914705629</v>
      </c>
      <c r="K69" s="228">
        <f t="shared" ref="K69" si="435">SUM(I69:J69)</f>
        <v>732935.90914705629</v>
      </c>
      <c r="L69" s="227">
        <f t="shared" ref="L69" si="436">(B69*VLOOKUP($A69,input,16,FALSE))+(E69*VLOOKUP($A69,input,30,FALSE))+(G69*VLOOKUP($A69,input,44,FALSE))</f>
        <v>0</v>
      </c>
      <c r="M69" s="176">
        <f t="shared" ref="M69" si="437">(C69*(VLOOKUP($A69,input,16,FALSE))+(F69*VLOOKUP($A69,input,30,FALSE))+(H69*VLOOKUP($A69,input,44,FALSE)))</f>
        <v>586348.7273176451</v>
      </c>
      <c r="N69" s="228">
        <f t="shared" ref="N69" si="438">SUM(L69:M69)</f>
        <v>586348.7273176451</v>
      </c>
      <c r="O69" s="176">
        <f t="shared" si="395"/>
        <v>0</v>
      </c>
      <c r="P69" s="176">
        <f t="shared" si="395"/>
        <v>0</v>
      </c>
      <c r="Q69" s="176">
        <f t="shared" si="395"/>
        <v>0</v>
      </c>
      <c r="R69" s="176">
        <f t="shared" si="395"/>
        <v>0</v>
      </c>
      <c r="S69" s="176">
        <f t="shared" si="395"/>
        <v>0</v>
      </c>
      <c r="T69" s="176">
        <f t="shared" si="395"/>
        <v>0</v>
      </c>
      <c r="U69" s="176">
        <f t="shared" si="395"/>
        <v>0</v>
      </c>
      <c r="V69" s="176">
        <f t="shared" si="395"/>
        <v>0</v>
      </c>
      <c r="W69" s="176">
        <f t="shared" si="395"/>
        <v>0</v>
      </c>
      <c r="X69" s="176">
        <f t="shared" si="395"/>
        <v>0</v>
      </c>
      <c r="Y69" s="176">
        <f t="shared" si="396"/>
        <v>0</v>
      </c>
      <c r="Z69" s="176">
        <f t="shared" si="396"/>
        <v>0</v>
      </c>
      <c r="AA69" s="176">
        <f t="shared" si="396"/>
        <v>0</v>
      </c>
      <c r="AB69" s="176">
        <f t="shared" si="396"/>
        <v>0</v>
      </c>
      <c r="AC69" s="176">
        <f t="shared" si="396"/>
        <v>0</v>
      </c>
      <c r="AD69" s="176">
        <f t="shared" si="396"/>
        <v>0</v>
      </c>
      <c r="AE69" s="176">
        <f t="shared" si="396"/>
        <v>0</v>
      </c>
      <c r="AF69" s="176">
        <f t="shared" si="396"/>
        <v>0</v>
      </c>
      <c r="AG69" s="176">
        <f t="shared" si="396"/>
        <v>0</v>
      </c>
      <c r="AH69" s="176">
        <f t="shared" si="396"/>
        <v>0</v>
      </c>
      <c r="AI69" s="176">
        <f t="shared" si="397"/>
        <v>0</v>
      </c>
      <c r="AJ69" s="176">
        <f t="shared" si="397"/>
        <v>0</v>
      </c>
      <c r="AK69" s="176">
        <f t="shared" si="397"/>
        <v>0</v>
      </c>
      <c r="AL69" s="176">
        <f t="shared" si="397"/>
        <v>0</v>
      </c>
      <c r="AM69" s="176">
        <f t="shared" si="397"/>
        <v>0</v>
      </c>
      <c r="AN69" s="176">
        <f t="shared" si="397"/>
        <v>0</v>
      </c>
      <c r="AO69" s="176">
        <f t="shared" si="397"/>
        <v>0</v>
      </c>
      <c r="AP69" s="176">
        <f t="shared" si="397"/>
        <v>0</v>
      </c>
      <c r="AQ69" s="176">
        <f t="shared" si="397"/>
        <v>0</v>
      </c>
      <c r="AR69" s="176">
        <f t="shared" si="397"/>
        <v>0</v>
      </c>
      <c r="AS69" s="176">
        <f t="shared" si="397"/>
        <v>0</v>
      </c>
      <c r="AT69" s="176">
        <f t="shared" si="397"/>
        <v>0</v>
      </c>
      <c r="AU69" s="176">
        <f t="shared" si="397"/>
        <v>0</v>
      </c>
      <c r="AV69" s="176">
        <f t="shared" si="397"/>
        <v>0</v>
      </c>
      <c r="AW69" s="176">
        <f t="shared" si="397"/>
        <v>0</v>
      </c>
      <c r="AX69" s="187"/>
      <c r="AY69" s="176">
        <f t="shared" si="398"/>
        <v>98.265937445245953</v>
      </c>
      <c r="AZ69" s="176">
        <f t="shared" si="398"/>
        <v>93.600044541541507</v>
      </c>
      <c r="BA69" s="176">
        <f t="shared" si="398"/>
        <v>89.228711851220581</v>
      </c>
      <c r="BB69" s="176">
        <f t="shared" si="398"/>
        <v>85.049585296092118</v>
      </c>
      <c r="BC69" s="176">
        <f t="shared" si="398"/>
        <v>81.01449577491816</v>
      </c>
      <c r="BD69" s="176">
        <f t="shared" si="398"/>
        <v>77.156082153590376</v>
      </c>
      <c r="BE69" s="176">
        <f t="shared" si="398"/>
        <v>73.50533067024115</v>
      </c>
      <c r="BF69" s="176">
        <f t="shared" si="398"/>
        <v>70.001506015559869</v>
      </c>
      <c r="BG69" s="176">
        <f t="shared" si="398"/>
        <v>66.661405170342164</v>
      </c>
      <c r="BH69" s="176">
        <f t="shared" si="398"/>
        <v>63.478156222356482</v>
      </c>
      <c r="BI69" s="176">
        <f t="shared" si="399"/>
        <v>60.45200812865135</v>
      </c>
      <c r="BJ69" s="176">
        <f t="shared" si="399"/>
        <v>57.570123397810086</v>
      </c>
      <c r="BK69" s="176">
        <f t="shared" si="399"/>
        <v>54.830111392697326</v>
      </c>
      <c r="BL69" s="176">
        <f t="shared" si="399"/>
        <v>52.220508449526015</v>
      </c>
      <c r="BM69" s="176">
        <f t="shared" si="399"/>
        <v>49.73510783511226</v>
      </c>
      <c r="BN69" s="176">
        <f t="shared" si="399"/>
        <v>47.367998221639212</v>
      </c>
      <c r="BO69" s="176">
        <f t="shared" si="399"/>
        <v>45.113549627033841</v>
      </c>
      <c r="BP69" s="176">
        <f t="shared" si="399"/>
        <v>42.966400024501887</v>
      </c>
      <c r="BQ69" s="176">
        <f t="shared" si="399"/>
        <v>40.92144258937347</v>
      </c>
      <c r="BR69" s="176">
        <f t="shared" si="399"/>
        <v>38.973813552926394</v>
      </c>
      <c r="BS69" s="176">
        <f t="shared" si="400"/>
        <v>0</v>
      </c>
      <c r="BT69" s="176">
        <f t="shared" si="400"/>
        <v>0</v>
      </c>
      <c r="BU69" s="176">
        <f t="shared" si="400"/>
        <v>0</v>
      </c>
      <c r="BV69" s="176">
        <f t="shared" si="400"/>
        <v>0</v>
      </c>
      <c r="BW69" s="176">
        <f t="shared" si="400"/>
        <v>0</v>
      </c>
      <c r="BX69" s="176">
        <f t="shared" si="400"/>
        <v>0</v>
      </c>
      <c r="BY69" s="176">
        <f t="shared" si="400"/>
        <v>0</v>
      </c>
      <c r="BZ69" s="176">
        <f t="shared" si="400"/>
        <v>0</v>
      </c>
      <c r="CA69" s="176">
        <f t="shared" si="400"/>
        <v>0</v>
      </c>
      <c r="CB69" s="176">
        <f t="shared" si="400"/>
        <v>0</v>
      </c>
      <c r="CC69" s="176">
        <f t="shared" si="400"/>
        <v>0</v>
      </c>
      <c r="CD69" s="176">
        <f t="shared" si="400"/>
        <v>0</v>
      </c>
      <c r="CE69" s="176">
        <f t="shared" si="400"/>
        <v>0</v>
      </c>
      <c r="CF69" s="176">
        <f t="shared" si="400"/>
        <v>0</v>
      </c>
      <c r="CG69" s="176">
        <f t="shared" si="400"/>
        <v>0</v>
      </c>
      <c r="CI69" s="176">
        <v>1</v>
      </c>
      <c r="CJ69" s="176">
        <f t="shared" si="401"/>
        <v>0</v>
      </c>
      <c r="CK69" s="176">
        <f t="shared" si="401"/>
        <v>0</v>
      </c>
      <c r="CL69" s="176">
        <f t="shared" si="401"/>
        <v>0</v>
      </c>
      <c r="CM69" s="176">
        <f t="shared" si="401"/>
        <v>0</v>
      </c>
      <c r="CN69" s="176">
        <f t="shared" si="401"/>
        <v>0</v>
      </c>
      <c r="CO69" s="176">
        <f t="shared" si="401"/>
        <v>0</v>
      </c>
      <c r="CP69" s="176">
        <f t="shared" si="401"/>
        <v>0</v>
      </c>
      <c r="CQ69" s="176">
        <f t="shared" si="401"/>
        <v>0</v>
      </c>
      <c r="CR69" s="176">
        <f t="shared" si="401"/>
        <v>0</v>
      </c>
      <c r="CS69" s="176">
        <f t="shared" si="401"/>
        <v>0</v>
      </c>
      <c r="CT69" s="176">
        <f t="shared" si="402"/>
        <v>0</v>
      </c>
      <c r="CU69" s="176">
        <f t="shared" si="402"/>
        <v>0</v>
      </c>
      <c r="CV69" s="176">
        <f t="shared" si="402"/>
        <v>0</v>
      </c>
      <c r="CW69" s="176">
        <f t="shared" si="402"/>
        <v>0</v>
      </c>
      <c r="CX69" s="176">
        <f t="shared" si="402"/>
        <v>0</v>
      </c>
      <c r="CY69" s="176">
        <f t="shared" si="402"/>
        <v>0</v>
      </c>
      <c r="CZ69" s="176">
        <f t="shared" si="402"/>
        <v>0</v>
      </c>
      <c r="DA69" s="176">
        <f t="shared" si="402"/>
        <v>0</v>
      </c>
      <c r="DB69" s="176">
        <f t="shared" si="402"/>
        <v>0</v>
      </c>
      <c r="DC69" s="176">
        <f t="shared" si="402"/>
        <v>0</v>
      </c>
      <c r="DD69" s="176">
        <f t="shared" si="403"/>
        <v>0</v>
      </c>
      <c r="DE69" s="176">
        <f t="shared" si="403"/>
        <v>0</v>
      </c>
      <c r="DF69" s="176">
        <f t="shared" si="403"/>
        <v>0</v>
      </c>
      <c r="DG69" s="176">
        <f t="shared" si="403"/>
        <v>0</v>
      </c>
      <c r="DH69" s="176">
        <f t="shared" si="403"/>
        <v>0</v>
      </c>
      <c r="DI69" s="176">
        <f t="shared" si="403"/>
        <v>0</v>
      </c>
      <c r="DJ69" s="176">
        <f t="shared" si="403"/>
        <v>0</v>
      </c>
      <c r="DK69" s="176">
        <f t="shared" si="403"/>
        <v>0</v>
      </c>
      <c r="DL69" s="176">
        <f t="shared" si="403"/>
        <v>0</v>
      </c>
      <c r="DM69" s="176">
        <f t="shared" si="403"/>
        <v>0</v>
      </c>
      <c r="DN69" s="176">
        <f t="shared" si="403"/>
        <v>0</v>
      </c>
      <c r="DO69" s="176">
        <f t="shared" si="403"/>
        <v>0</v>
      </c>
      <c r="DP69" s="176">
        <f t="shared" si="403"/>
        <v>0</v>
      </c>
      <c r="DQ69" s="176">
        <f t="shared" si="403"/>
        <v>0</v>
      </c>
      <c r="DR69" s="176">
        <f t="shared" si="403"/>
        <v>0</v>
      </c>
      <c r="DS69" s="187"/>
      <c r="DT69" s="176">
        <v>1</v>
      </c>
      <c r="DU69" s="176">
        <f t="shared" si="404"/>
        <v>93.600044541541507</v>
      </c>
      <c r="DV69" s="176">
        <f t="shared" si="404"/>
        <v>89.228711851220581</v>
      </c>
      <c r="DW69" s="176">
        <f t="shared" si="404"/>
        <v>85.049585296092118</v>
      </c>
      <c r="DX69" s="176">
        <f t="shared" si="404"/>
        <v>81.01449577491816</v>
      </c>
      <c r="DY69" s="176">
        <f t="shared" si="404"/>
        <v>77.156082153590376</v>
      </c>
      <c r="DZ69" s="176">
        <f t="shared" si="404"/>
        <v>73.50533067024115</v>
      </c>
      <c r="EA69" s="176">
        <f t="shared" si="404"/>
        <v>70.001506015559869</v>
      </c>
      <c r="EB69" s="176">
        <f t="shared" si="404"/>
        <v>66.661405170342164</v>
      </c>
      <c r="EC69" s="176">
        <f t="shared" si="404"/>
        <v>63.478156222356482</v>
      </c>
      <c r="ED69" s="176">
        <f t="shared" si="404"/>
        <v>60.45200812865135</v>
      </c>
      <c r="EE69" s="176">
        <f t="shared" si="405"/>
        <v>57.570123397810086</v>
      </c>
      <c r="EF69" s="176">
        <f t="shared" si="405"/>
        <v>54.830111392697326</v>
      </c>
      <c r="EG69" s="176">
        <f t="shared" si="405"/>
        <v>52.220508449526015</v>
      </c>
      <c r="EH69" s="176">
        <f t="shared" si="405"/>
        <v>49.73510783511226</v>
      </c>
      <c r="EI69" s="176">
        <f t="shared" si="405"/>
        <v>47.367998221639212</v>
      </c>
      <c r="EJ69" s="176">
        <f t="shared" si="405"/>
        <v>45.113549627033841</v>
      </c>
      <c r="EK69" s="176">
        <f t="shared" si="405"/>
        <v>42.966400024501887</v>
      </c>
      <c r="EL69" s="176">
        <f t="shared" si="405"/>
        <v>40.92144258937347</v>
      </c>
      <c r="EM69" s="176">
        <f t="shared" si="405"/>
        <v>38.973813552926394</v>
      </c>
      <c r="EN69" s="176">
        <f t="shared" si="405"/>
        <v>37.118880634298911</v>
      </c>
      <c r="EO69" s="176">
        <f t="shared" si="406"/>
        <v>0</v>
      </c>
      <c r="EP69" s="176">
        <f t="shared" si="406"/>
        <v>0</v>
      </c>
      <c r="EQ69" s="176">
        <f t="shared" si="406"/>
        <v>0</v>
      </c>
      <c r="ER69" s="176">
        <f t="shared" si="406"/>
        <v>0</v>
      </c>
      <c r="ES69" s="176">
        <f t="shared" si="406"/>
        <v>0</v>
      </c>
      <c r="ET69" s="176">
        <f t="shared" si="406"/>
        <v>0</v>
      </c>
      <c r="EU69" s="176">
        <f t="shared" si="406"/>
        <v>0</v>
      </c>
      <c r="EV69" s="176">
        <f t="shared" si="406"/>
        <v>0</v>
      </c>
      <c r="EW69" s="176">
        <f t="shared" si="406"/>
        <v>0</v>
      </c>
      <c r="EX69" s="176">
        <f t="shared" si="406"/>
        <v>0</v>
      </c>
      <c r="EY69" s="176">
        <f t="shared" si="406"/>
        <v>0</v>
      </c>
      <c r="EZ69" s="176">
        <f t="shared" si="406"/>
        <v>0</v>
      </c>
      <c r="FA69" s="176">
        <f t="shared" si="406"/>
        <v>0</v>
      </c>
      <c r="FB69" s="176">
        <f t="shared" si="406"/>
        <v>0</v>
      </c>
      <c r="FC69" s="176">
        <f t="shared" si="406"/>
        <v>0</v>
      </c>
      <c r="FE69" s="176">
        <v>1</v>
      </c>
      <c r="FF69" s="176">
        <v>1</v>
      </c>
      <c r="FG69" s="176">
        <f t="shared" si="407"/>
        <v>0</v>
      </c>
      <c r="FH69" s="176">
        <f t="shared" si="407"/>
        <v>0</v>
      </c>
      <c r="FI69" s="176">
        <f t="shared" si="407"/>
        <v>0</v>
      </c>
      <c r="FJ69" s="176">
        <f t="shared" si="407"/>
        <v>0</v>
      </c>
      <c r="FK69" s="176">
        <f t="shared" si="407"/>
        <v>0</v>
      </c>
      <c r="FL69" s="176">
        <f t="shared" si="407"/>
        <v>0</v>
      </c>
      <c r="FM69" s="176">
        <f t="shared" si="407"/>
        <v>0</v>
      </c>
      <c r="FN69" s="176">
        <f t="shared" si="407"/>
        <v>0</v>
      </c>
      <c r="FO69" s="176">
        <f t="shared" si="407"/>
        <v>0</v>
      </c>
      <c r="FP69" s="176">
        <f t="shared" si="407"/>
        <v>0</v>
      </c>
      <c r="FQ69" s="176">
        <f t="shared" si="408"/>
        <v>0</v>
      </c>
      <c r="FR69" s="176">
        <f t="shared" si="408"/>
        <v>0</v>
      </c>
      <c r="FS69" s="176">
        <f t="shared" si="408"/>
        <v>0</v>
      </c>
      <c r="FT69" s="176">
        <f t="shared" si="408"/>
        <v>0</v>
      </c>
      <c r="FU69" s="176">
        <f t="shared" si="408"/>
        <v>0</v>
      </c>
      <c r="FV69" s="176">
        <f t="shared" si="408"/>
        <v>0</v>
      </c>
      <c r="FW69" s="176">
        <f t="shared" si="408"/>
        <v>0</v>
      </c>
      <c r="FX69" s="176">
        <f t="shared" si="408"/>
        <v>0</v>
      </c>
      <c r="FY69" s="176">
        <f t="shared" si="408"/>
        <v>0</v>
      </c>
      <c r="FZ69" s="176">
        <f t="shared" si="408"/>
        <v>0</v>
      </c>
      <c r="GA69" s="176">
        <f t="shared" si="409"/>
        <v>0</v>
      </c>
      <c r="GB69" s="176">
        <f t="shared" si="409"/>
        <v>0</v>
      </c>
      <c r="GC69" s="176">
        <f t="shared" si="409"/>
        <v>0</v>
      </c>
      <c r="GD69" s="176">
        <f t="shared" si="409"/>
        <v>0</v>
      </c>
      <c r="GE69" s="176">
        <f t="shared" si="409"/>
        <v>0</v>
      </c>
      <c r="GF69" s="176">
        <f t="shared" si="409"/>
        <v>0</v>
      </c>
      <c r="GG69" s="176">
        <f t="shared" si="409"/>
        <v>0</v>
      </c>
      <c r="GH69" s="176">
        <f t="shared" si="409"/>
        <v>0</v>
      </c>
      <c r="GI69" s="176">
        <f t="shared" si="409"/>
        <v>0</v>
      </c>
      <c r="GJ69" s="176">
        <f t="shared" si="409"/>
        <v>0</v>
      </c>
      <c r="GK69" s="176">
        <f t="shared" si="409"/>
        <v>0</v>
      </c>
      <c r="GL69" s="176">
        <f t="shared" si="409"/>
        <v>0</v>
      </c>
      <c r="GM69" s="176">
        <f t="shared" si="409"/>
        <v>0</v>
      </c>
      <c r="GN69" s="176">
        <f t="shared" si="409"/>
        <v>0</v>
      </c>
      <c r="GO69" s="176">
        <f t="shared" si="409"/>
        <v>0</v>
      </c>
      <c r="GP69" s="187"/>
      <c r="GQ69" s="176">
        <v>1</v>
      </c>
      <c r="GR69" s="176">
        <v>1</v>
      </c>
      <c r="GS69" s="176">
        <f t="shared" si="410"/>
        <v>89.228711851220581</v>
      </c>
      <c r="GT69" s="176">
        <f t="shared" si="410"/>
        <v>85.049585296092118</v>
      </c>
      <c r="GU69" s="176">
        <f t="shared" si="410"/>
        <v>81.01449577491816</v>
      </c>
      <c r="GV69" s="176">
        <f t="shared" si="410"/>
        <v>77.156082153590376</v>
      </c>
      <c r="GW69" s="176">
        <f t="shared" si="410"/>
        <v>73.50533067024115</v>
      </c>
      <c r="GX69" s="176">
        <f t="shared" si="410"/>
        <v>70.001506015559869</v>
      </c>
      <c r="GY69" s="176">
        <f t="shared" si="410"/>
        <v>66.661405170342164</v>
      </c>
      <c r="GZ69" s="176">
        <f t="shared" si="410"/>
        <v>63.478156222356482</v>
      </c>
      <c r="HA69" s="176">
        <f t="shared" si="410"/>
        <v>60.45200812865135</v>
      </c>
      <c r="HB69" s="176">
        <f t="shared" si="410"/>
        <v>57.570123397810086</v>
      </c>
      <c r="HC69" s="176">
        <f t="shared" si="411"/>
        <v>54.830111392697326</v>
      </c>
      <c r="HD69" s="176">
        <f t="shared" si="411"/>
        <v>52.220508449526015</v>
      </c>
      <c r="HE69" s="176">
        <f t="shared" si="411"/>
        <v>49.73510783511226</v>
      </c>
      <c r="HF69" s="176">
        <f t="shared" si="411"/>
        <v>47.367998221639212</v>
      </c>
      <c r="HG69" s="176">
        <f t="shared" si="411"/>
        <v>45.113549627033841</v>
      </c>
      <c r="HH69" s="176">
        <f t="shared" si="411"/>
        <v>42.966400024501887</v>
      </c>
      <c r="HI69" s="176">
        <f t="shared" si="411"/>
        <v>40.92144258937347</v>
      </c>
      <c r="HJ69" s="176">
        <f t="shared" si="411"/>
        <v>38.973813552926394</v>
      </c>
      <c r="HK69" s="176">
        <f t="shared" si="411"/>
        <v>37.118880634298911</v>
      </c>
      <c r="HL69" s="176">
        <f t="shared" si="411"/>
        <v>35.35223202297778</v>
      </c>
      <c r="HM69" s="176">
        <f t="shared" si="412"/>
        <v>0</v>
      </c>
      <c r="HN69" s="176">
        <f t="shared" si="412"/>
        <v>0</v>
      </c>
      <c r="HO69" s="176">
        <f t="shared" si="412"/>
        <v>0</v>
      </c>
      <c r="HP69" s="176">
        <f t="shared" si="412"/>
        <v>0</v>
      </c>
      <c r="HQ69" s="176">
        <f t="shared" si="412"/>
        <v>0</v>
      </c>
      <c r="HR69" s="176">
        <f t="shared" si="412"/>
        <v>0</v>
      </c>
      <c r="HS69" s="176">
        <f t="shared" si="412"/>
        <v>0</v>
      </c>
      <c r="HT69" s="176">
        <f t="shared" si="412"/>
        <v>0</v>
      </c>
      <c r="HU69" s="176">
        <f t="shared" si="412"/>
        <v>0</v>
      </c>
      <c r="HV69" s="176">
        <f t="shared" si="412"/>
        <v>0</v>
      </c>
      <c r="HW69" s="176">
        <f t="shared" si="412"/>
        <v>0</v>
      </c>
      <c r="HX69" s="176">
        <f t="shared" si="412"/>
        <v>0</v>
      </c>
      <c r="HY69" s="176">
        <f t="shared" si="412"/>
        <v>0</v>
      </c>
      <c r="HZ69" s="176">
        <f t="shared" si="412"/>
        <v>0</v>
      </c>
      <c r="IA69" s="176">
        <f t="shared" si="412"/>
        <v>0</v>
      </c>
      <c r="IB69" s="176"/>
      <c r="IC69" s="176"/>
    </row>
    <row r="70" spans="1:237" s="144" customFormat="1">
      <c r="A70" s="185" t="s">
        <v>229</v>
      </c>
      <c r="B70" s="226">
        <f t="shared" ref="B70" si="439">SUM(O70:AW70)*VLOOKUP($A70,input,12,FALSE)</f>
        <v>0</v>
      </c>
      <c r="C70" s="329">
        <f t="shared" ref="C70" si="440">SUM(AY70:CG70)*VLOOKUP($A70,input,12,FALSE)</f>
        <v>188519.09830670495</v>
      </c>
      <c r="D70" s="226">
        <f t="shared" ref="D70" si="441">SUM(B70:C70)</f>
        <v>188519.09830670495</v>
      </c>
      <c r="E70" s="227">
        <f t="shared" ref="E70" si="442">IF(Years&gt;1,SUM(CI70:DR70)*VLOOKUP($A70,input,26,FALSE),0)</f>
        <v>0</v>
      </c>
      <c r="F70" s="228">
        <f t="shared" ref="F70" si="443">IF(Years&gt;1,SUM(DT70:FC70)*VLOOKUP($A70,input,26,FALSE),0)</f>
        <v>0</v>
      </c>
      <c r="G70" s="227">
        <f t="shared" ref="G70" si="444">IF(Years&gt;2,SUM(FE70:GO70)*VLOOKUP($A70,input,40,FALSE),0)</f>
        <v>0</v>
      </c>
      <c r="H70" s="228">
        <f t="shared" ref="H70" si="445">IF(Years&gt;2,SUM(GQ70:IA70)*VLOOKUP($A70,input,40,FALSE),0)</f>
        <v>0</v>
      </c>
      <c r="I70" s="227">
        <f t="shared" ref="I70" si="446">B70+E70+G70</f>
        <v>0</v>
      </c>
      <c r="J70" s="176">
        <f t="shared" ref="J70" si="447">C70+F70+H70</f>
        <v>188519.09830670495</v>
      </c>
      <c r="K70" s="228">
        <f t="shared" ref="K70" si="448">SUM(I70:J70)</f>
        <v>188519.09830670495</v>
      </c>
      <c r="L70" s="227">
        <f t="shared" ref="L70" si="449">(B70*VLOOKUP($A70,input,16,FALSE))+(E70*VLOOKUP($A70,input,30,FALSE))+(G70*VLOOKUP($A70,input,44,FALSE))</f>
        <v>0</v>
      </c>
      <c r="M70" s="176">
        <f t="shared" ref="M70" si="450">(C70*(VLOOKUP($A70,input,16,FALSE))+(F70*VLOOKUP($A70,input,30,FALSE))+(H70*VLOOKUP($A70,input,44,FALSE)))</f>
        <v>150815.27864536396</v>
      </c>
      <c r="N70" s="228">
        <f t="shared" ref="N70" si="451">SUM(L70:M70)</f>
        <v>150815.27864536396</v>
      </c>
      <c r="O70" s="176">
        <f t="shared" si="395"/>
        <v>0</v>
      </c>
      <c r="P70" s="176">
        <f t="shared" si="395"/>
        <v>0</v>
      </c>
      <c r="Q70" s="176">
        <f t="shared" si="395"/>
        <v>0</v>
      </c>
      <c r="R70" s="176">
        <f t="shared" si="395"/>
        <v>0</v>
      </c>
      <c r="S70" s="176">
        <f t="shared" si="395"/>
        <v>0</v>
      </c>
      <c r="T70" s="176">
        <f t="shared" si="395"/>
        <v>0</v>
      </c>
      <c r="U70" s="176">
        <f t="shared" si="395"/>
        <v>0</v>
      </c>
      <c r="V70" s="176">
        <f t="shared" si="395"/>
        <v>0</v>
      </c>
      <c r="W70" s="176">
        <f t="shared" si="395"/>
        <v>0</v>
      </c>
      <c r="X70" s="176">
        <f t="shared" si="395"/>
        <v>0</v>
      </c>
      <c r="Y70" s="176">
        <f t="shared" si="396"/>
        <v>0</v>
      </c>
      <c r="Z70" s="176">
        <f t="shared" si="396"/>
        <v>0</v>
      </c>
      <c r="AA70" s="176">
        <f t="shared" si="396"/>
        <v>0</v>
      </c>
      <c r="AB70" s="176">
        <f t="shared" si="396"/>
        <v>0</v>
      </c>
      <c r="AC70" s="176">
        <f t="shared" si="396"/>
        <v>0</v>
      </c>
      <c r="AD70" s="176">
        <f t="shared" si="396"/>
        <v>0</v>
      </c>
      <c r="AE70" s="176">
        <f t="shared" si="396"/>
        <v>0</v>
      </c>
      <c r="AF70" s="176">
        <f t="shared" si="396"/>
        <v>0</v>
      </c>
      <c r="AG70" s="176">
        <f t="shared" si="396"/>
        <v>0</v>
      </c>
      <c r="AH70" s="176">
        <f t="shared" si="396"/>
        <v>0</v>
      </c>
      <c r="AI70" s="176">
        <f t="shared" si="397"/>
        <v>0</v>
      </c>
      <c r="AJ70" s="176">
        <f t="shared" si="397"/>
        <v>0</v>
      </c>
      <c r="AK70" s="176">
        <f t="shared" si="397"/>
        <v>0</v>
      </c>
      <c r="AL70" s="176">
        <f t="shared" si="397"/>
        <v>0</v>
      </c>
      <c r="AM70" s="176">
        <f t="shared" si="397"/>
        <v>0</v>
      </c>
      <c r="AN70" s="176">
        <f t="shared" si="397"/>
        <v>0</v>
      </c>
      <c r="AO70" s="176">
        <f t="shared" si="397"/>
        <v>0</v>
      </c>
      <c r="AP70" s="176">
        <f t="shared" si="397"/>
        <v>0</v>
      </c>
      <c r="AQ70" s="176">
        <f t="shared" si="397"/>
        <v>0</v>
      </c>
      <c r="AR70" s="176">
        <f t="shared" si="397"/>
        <v>0</v>
      </c>
      <c r="AS70" s="176">
        <f t="shared" si="397"/>
        <v>0</v>
      </c>
      <c r="AT70" s="176">
        <f t="shared" si="397"/>
        <v>0</v>
      </c>
      <c r="AU70" s="176">
        <f t="shared" si="397"/>
        <v>0</v>
      </c>
      <c r="AV70" s="176">
        <f t="shared" si="397"/>
        <v>0</v>
      </c>
      <c r="AW70" s="176">
        <f t="shared" si="397"/>
        <v>0</v>
      </c>
      <c r="AX70" s="187"/>
      <c r="AY70" s="176">
        <f t="shared" si="398"/>
        <v>3.4990838259434762E-2</v>
      </c>
      <c r="AZ70" s="176">
        <f t="shared" si="398"/>
        <v>3.332939271508896E-2</v>
      </c>
      <c r="BA70" s="176">
        <f t="shared" si="398"/>
        <v>3.177283508055332E-2</v>
      </c>
      <c r="BB70" s="176">
        <f t="shared" si="398"/>
        <v>3.0284718799795413E-2</v>
      </c>
      <c r="BC70" s="176">
        <f t="shared" si="398"/>
        <v>2.8847891670594004E-2</v>
      </c>
      <c r="BD70" s="176">
        <f t="shared" si="398"/>
        <v>2.7473975841041078E-2</v>
      </c>
      <c r="BE70" s="176">
        <f t="shared" si="398"/>
        <v>2.6174004986436017E-2</v>
      </c>
      <c r="BF70" s="176">
        <f t="shared" si="398"/>
        <v>2.4926352290407076E-2</v>
      </c>
      <c r="BG70" s="176">
        <f t="shared" si="398"/>
        <v>2.3736998873712337E-2</v>
      </c>
      <c r="BH70" s="176">
        <f t="shared" si="398"/>
        <v>2.2603497764637322E-2</v>
      </c>
      <c r="BI70" s="176">
        <f t="shared" si="399"/>
        <v>2.1525937612576145E-2</v>
      </c>
      <c r="BJ70" s="176">
        <f t="shared" si="399"/>
        <v>2.049974720396798E-2</v>
      </c>
      <c r="BK70" s="176">
        <f t="shared" si="399"/>
        <v>1.9524075273364028E-2</v>
      </c>
      <c r="BL70" s="176">
        <f t="shared" si="399"/>
        <v>1.8594839803985522E-2</v>
      </c>
      <c r="BM70" s="176">
        <f t="shared" si="399"/>
        <v>1.7709830683126024E-2</v>
      </c>
      <c r="BN70" s="176">
        <f t="shared" si="399"/>
        <v>1.6866942986933843E-2</v>
      </c>
      <c r="BO70" s="176">
        <f t="shared" si="399"/>
        <v>1.6064171974017983E-2</v>
      </c>
      <c r="BP70" s="176">
        <f t="shared" si="399"/>
        <v>1.5299608317330049E-2</v>
      </c>
      <c r="BQ70" s="176">
        <f t="shared" si="399"/>
        <v>1.4571433562981649E-2</v>
      </c>
      <c r="BR70" s="176">
        <f t="shared" si="399"/>
        <v>1.3877915805196341E-2</v>
      </c>
      <c r="BS70" s="176">
        <f t="shared" si="400"/>
        <v>0</v>
      </c>
      <c r="BT70" s="176">
        <f t="shared" si="400"/>
        <v>0</v>
      </c>
      <c r="BU70" s="176">
        <f t="shared" si="400"/>
        <v>0</v>
      </c>
      <c r="BV70" s="176">
        <f t="shared" si="400"/>
        <v>0</v>
      </c>
      <c r="BW70" s="176">
        <f t="shared" si="400"/>
        <v>0</v>
      </c>
      <c r="BX70" s="176">
        <f t="shared" si="400"/>
        <v>0</v>
      </c>
      <c r="BY70" s="176">
        <f t="shared" si="400"/>
        <v>0</v>
      </c>
      <c r="BZ70" s="176">
        <f t="shared" si="400"/>
        <v>0</v>
      </c>
      <c r="CA70" s="176">
        <f t="shared" si="400"/>
        <v>0</v>
      </c>
      <c r="CB70" s="176">
        <f t="shared" si="400"/>
        <v>0</v>
      </c>
      <c r="CC70" s="176">
        <f t="shared" si="400"/>
        <v>0</v>
      </c>
      <c r="CD70" s="176">
        <f t="shared" si="400"/>
        <v>0</v>
      </c>
      <c r="CE70" s="176">
        <f t="shared" si="400"/>
        <v>0</v>
      </c>
      <c r="CF70" s="176">
        <f t="shared" si="400"/>
        <v>0</v>
      </c>
      <c r="CG70" s="176">
        <f t="shared" si="400"/>
        <v>0</v>
      </c>
      <c r="CI70" s="176">
        <v>1</v>
      </c>
      <c r="CJ70" s="176">
        <f t="shared" si="401"/>
        <v>0</v>
      </c>
      <c r="CK70" s="176">
        <f t="shared" si="401"/>
        <v>0</v>
      </c>
      <c r="CL70" s="176">
        <f t="shared" si="401"/>
        <v>0</v>
      </c>
      <c r="CM70" s="176">
        <f t="shared" si="401"/>
        <v>0</v>
      </c>
      <c r="CN70" s="176">
        <f t="shared" si="401"/>
        <v>0</v>
      </c>
      <c r="CO70" s="176">
        <f t="shared" si="401"/>
        <v>0</v>
      </c>
      <c r="CP70" s="176">
        <f t="shared" si="401"/>
        <v>0</v>
      </c>
      <c r="CQ70" s="176">
        <f t="shared" si="401"/>
        <v>0</v>
      </c>
      <c r="CR70" s="176">
        <f t="shared" si="401"/>
        <v>0</v>
      </c>
      <c r="CS70" s="176">
        <f t="shared" si="401"/>
        <v>0</v>
      </c>
      <c r="CT70" s="176">
        <f t="shared" si="402"/>
        <v>0</v>
      </c>
      <c r="CU70" s="176">
        <f t="shared" si="402"/>
        <v>0</v>
      </c>
      <c r="CV70" s="176">
        <f t="shared" si="402"/>
        <v>0</v>
      </c>
      <c r="CW70" s="176">
        <f t="shared" si="402"/>
        <v>0</v>
      </c>
      <c r="CX70" s="176">
        <f t="shared" si="402"/>
        <v>0</v>
      </c>
      <c r="CY70" s="176">
        <f t="shared" si="402"/>
        <v>0</v>
      </c>
      <c r="CZ70" s="176">
        <f t="shared" si="402"/>
        <v>0</v>
      </c>
      <c r="DA70" s="176">
        <f t="shared" si="402"/>
        <v>0</v>
      </c>
      <c r="DB70" s="176">
        <f t="shared" si="402"/>
        <v>0</v>
      </c>
      <c r="DC70" s="176">
        <f t="shared" si="402"/>
        <v>0</v>
      </c>
      <c r="DD70" s="176">
        <f t="shared" si="403"/>
        <v>0</v>
      </c>
      <c r="DE70" s="176">
        <f t="shared" si="403"/>
        <v>0</v>
      </c>
      <c r="DF70" s="176">
        <f t="shared" si="403"/>
        <v>0</v>
      </c>
      <c r="DG70" s="176">
        <f t="shared" si="403"/>
        <v>0</v>
      </c>
      <c r="DH70" s="176">
        <f t="shared" si="403"/>
        <v>0</v>
      </c>
      <c r="DI70" s="176">
        <f t="shared" si="403"/>
        <v>0</v>
      </c>
      <c r="DJ70" s="176">
        <f t="shared" si="403"/>
        <v>0</v>
      </c>
      <c r="DK70" s="176">
        <f t="shared" si="403"/>
        <v>0</v>
      </c>
      <c r="DL70" s="176">
        <f t="shared" si="403"/>
        <v>0</v>
      </c>
      <c r="DM70" s="176">
        <f t="shared" si="403"/>
        <v>0</v>
      </c>
      <c r="DN70" s="176">
        <f t="shared" si="403"/>
        <v>0</v>
      </c>
      <c r="DO70" s="176">
        <f t="shared" si="403"/>
        <v>0</v>
      </c>
      <c r="DP70" s="176">
        <f t="shared" si="403"/>
        <v>0</v>
      </c>
      <c r="DQ70" s="176">
        <f t="shared" si="403"/>
        <v>0</v>
      </c>
      <c r="DR70" s="176">
        <f t="shared" si="403"/>
        <v>0</v>
      </c>
      <c r="DS70" s="187"/>
      <c r="DT70" s="176">
        <v>1</v>
      </c>
      <c r="DU70" s="176">
        <f t="shared" si="404"/>
        <v>3.332939271508896E-2</v>
      </c>
      <c r="DV70" s="176">
        <f t="shared" si="404"/>
        <v>3.177283508055332E-2</v>
      </c>
      <c r="DW70" s="176">
        <f t="shared" si="404"/>
        <v>3.0284718799795413E-2</v>
      </c>
      <c r="DX70" s="176">
        <f t="shared" si="404"/>
        <v>2.8847891670594004E-2</v>
      </c>
      <c r="DY70" s="176">
        <f t="shared" si="404"/>
        <v>2.7473975841041078E-2</v>
      </c>
      <c r="DZ70" s="176">
        <f t="shared" si="404"/>
        <v>2.6174004986436017E-2</v>
      </c>
      <c r="EA70" s="176">
        <f t="shared" si="404"/>
        <v>2.4926352290407076E-2</v>
      </c>
      <c r="EB70" s="176">
        <f t="shared" si="404"/>
        <v>2.3736998873712337E-2</v>
      </c>
      <c r="EC70" s="176">
        <f t="shared" si="404"/>
        <v>2.2603497764637322E-2</v>
      </c>
      <c r="ED70" s="176">
        <f t="shared" si="404"/>
        <v>2.1525937612576145E-2</v>
      </c>
      <c r="EE70" s="176">
        <f t="shared" si="405"/>
        <v>2.049974720396798E-2</v>
      </c>
      <c r="EF70" s="176">
        <f t="shared" si="405"/>
        <v>1.9524075273364028E-2</v>
      </c>
      <c r="EG70" s="176">
        <f t="shared" si="405"/>
        <v>1.8594839803985522E-2</v>
      </c>
      <c r="EH70" s="176">
        <f t="shared" si="405"/>
        <v>1.7709830683126024E-2</v>
      </c>
      <c r="EI70" s="176">
        <f t="shared" si="405"/>
        <v>1.6866942986933843E-2</v>
      </c>
      <c r="EJ70" s="176">
        <f t="shared" si="405"/>
        <v>1.6064171974017983E-2</v>
      </c>
      <c r="EK70" s="176">
        <f t="shared" si="405"/>
        <v>1.5299608317330049E-2</v>
      </c>
      <c r="EL70" s="176">
        <f t="shared" si="405"/>
        <v>1.4571433562981649E-2</v>
      </c>
      <c r="EM70" s="176">
        <f t="shared" si="405"/>
        <v>1.3877915805196341E-2</v>
      </c>
      <c r="EN70" s="176">
        <f t="shared" si="405"/>
        <v>1.3217405567109403E-2</v>
      </c>
      <c r="EO70" s="176">
        <f t="shared" si="406"/>
        <v>0</v>
      </c>
      <c r="EP70" s="176">
        <f t="shared" si="406"/>
        <v>0</v>
      </c>
      <c r="EQ70" s="176">
        <f t="shared" si="406"/>
        <v>0</v>
      </c>
      <c r="ER70" s="176">
        <f t="shared" si="406"/>
        <v>0</v>
      </c>
      <c r="ES70" s="176">
        <f t="shared" si="406"/>
        <v>0</v>
      </c>
      <c r="ET70" s="176">
        <f t="shared" si="406"/>
        <v>0</v>
      </c>
      <c r="EU70" s="176">
        <f t="shared" si="406"/>
        <v>0</v>
      </c>
      <c r="EV70" s="176">
        <f t="shared" si="406"/>
        <v>0</v>
      </c>
      <c r="EW70" s="176">
        <f t="shared" si="406"/>
        <v>0</v>
      </c>
      <c r="EX70" s="176">
        <f t="shared" si="406"/>
        <v>0</v>
      </c>
      <c r="EY70" s="176">
        <f t="shared" si="406"/>
        <v>0</v>
      </c>
      <c r="EZ70" s="176">
        <f t="shared" si="406"/>
        <v>0</v>
      </c>
      <c r="FA70" s="176">
        <f t="shared" si="406"/>
        <v>0</v>
      </c>
      <c r="FB70" s="176">
        <f t="shared" si="406"/>
        <v>0</v>
      </c>
      <c r="FC70" s="176">
        <f t="shared" si="406"/>
        <v>0</v>
      </c>
      <c r="FE70" s="176">
        <v>1</v>
      </c>
      <c r="FF70" s="176">
        <v>1</v>
      </c>
      <c r="FG70" s="176">
        <f t="shared" si="407"/>
        <v>0</v>
      </c>
      <c r="FH70" s="176">
        <f t="shared" si="407"/>
        <v>0</v>
      </c>
      <c r="FI70" s="176">
        <f t="shared" si="407"/>
        <v>0</v>
      </c>
      <c r="FJ70" s="176">
        <f t="shared" si="407"/>
        <v>0</v>
      </c>
      <c r="FK70" s="176">
        <f t="shared" si="407"/>
        <v>0</v>
      </c>
      <c r="FL70" s="176">
        <f t="shared" si="407"/>
        <v>0</v>
      </c>
      <c r="FM70" s="176">
        <f t="shared" si="407"/>
        <v>0</v>
      </c>
      <c r="FN70" s="176">
        <f t="shared" si="407"/>
        <v>0</v>
      </c>
      <c r="FO70" s="176">
        <f t="shared" si="407"/>
        <v>0</v>
      </c>
      <c r="FP70" s="176">
        <f t="shared" si="407"/>
        <v>0</v>
      </c>
      <c r="FQ70" s="176">
        <f t="shared" si="408"/>
        <v>0</v>
      </c>
      <c r="FR70" s="176">
        <f t="shared" si="408"/>
        <v>0</v>
      </c>
      <c r="FS70" s="176">
        <f t="shared" si="408"/>
        <v>0</v>
      </c>
      <c r="FT70" s="176">
        <f t="shared" si="408"/>
        <v>0</v>
      </c>
      <c r="FU70" s="176">
        <f t="shared" si="408"/>
        <v>0</v>
      </c>
      <c r="FV70" s="176">
        <f t="shared" si="408"/>
        <v>0</v>
      </c>
      <c r="FW70" s="176">
        <f t="shared" si="408"/>
        <v>0</v>
      </c>
      <c r="FX70" s="176">
        <f t="shared" si="408"/>
        <v>0</v>
      </c>
      <c r="FY70" s="176">
        <f t="shared" si="408"/>
        <v>0</v>
      </c>
      <c r="FZ70" s="176">
        <f t="shared" si="408"/>
        <v>0</v>
      </c>
      <c r="GA70" s="176">
        <f t="shared" si="409"/>
        <v>0</v>
      </c>
      <c r="GB70" s="176">
        <f t="shared" si="409"/>
        <v>0</v>
      </c>
      <c r="GC70" s="176">
        <f t="shared" si="409"/>
        <v>0</v>
      </c>
      <c r="GD70" s="176">
        <f t="shared" si="409"/>
        <v>0</v>
      </c>
      <c r="GE70" s="176">
        <f t="shared" si="409"/>
        <v>0</v>
      </c>
      <c r="GF70" s="176">
        <f t="shared" si="409"/>
        <v>0</v>
      </c>
      <c r="GG70" s="176">
        <f t="shared" si="409"/>
        <v>0</v>
      </c>
      <c r="GH70" s="176">
        <f t="shared" si="409"/>
        <v>0</v>
      </c>
      <c r="GI70" s="176">
        <f t="shared" si="409"/>
        <v>0</v>
      </c>
      <c r="GJ70" s="176">
        <f t="shared" si="409"/>
        <v>0</v>
      </c>
      <c r="GK70" s="176">
        <f t="shared" si="409"/>
        <v>0</v>
      </c>
      <c r="GL70" s="176">
        <f t="shared" si="409"/>
        <v>0</v>
      </c>
      <c r="GM70" s="176">
        <f t="shared" si="409"/>
        <v>0</v>
      </c>
      <c r="GN70" s="176">
        <f t="shared" si="409"/>
        <v>0</v>
      </c>
      <c r="GO70" s="176">
        <f t="shared" si="409"/>
        <v>0</v>
      </c>
      <c r="GP70" s="187"/>
      <c r="GQ70" s="176">
        <v>1</v>
      </c>
      <c r="GR70" s="176">
        <v>1</v>
      </c>
      <c r="GS70" s="176">
        <f t="shared" si="410"/>
        <v>3.177283508055332E-2</v>
      </c>
      <c r="GT70" s="176">
        <f t="shared" si="410"/>
        <v>3.0284718799795413E-2</v>
      </c>
      <c r="GU70" s="176">
        <f t="shared" si="410"/>
        <v>2.8847891670594004E-2</v>
      </c>
      <c r="GV70" s="176">
        <f t="shared" si="410"/>
        <v>2.7473975841041078E-2</v>
      </c>
      <c r="GW70" s="176">
        <f t="shared" si="410"/>
        <v>2.6174004986436017E-2</v>
      </c>
      <c r="GX70" s="176">
        <f t="shared" si="410"/>
        <v>2.4926352290407076E-2</v>
      </c>
      <c r="GY70" s="176">
        <f t="shared" si="410"/>
        <v>2.3736998873712337E-2</v>
      </c>
      <c r="GZ70" s="176">
        <f t="shared" si="410"/>
        <v>2.2603497764637322E-2</v>
      </c>
      <c r="HA70" s="176">
        <f t="shared" si="410"/>
        <v>2.1525937612576145E-2</v>
      </c>
      <c r="HB70" s="176">
        <f t="shared" si="410"/>
        <v>2.049974720396798E-2</v>
      </c>
      <c r="HC70" s="176">
        <f t="shared" si="411"/>
        <v>1.9524075273364028E-2</v>
      </c>
      <c r="HD70" s="176">
        <f t="shared" si="411"/>
        <v>1.8594839803985522E-2</v>
      </c>
      <c r="HE70" s="176">
        <f t="shared" si="411"/>
        <v>1.7709830683126024E-2</v>
      </c>
      <c r="HF70" s="176">
        <f t="shared" si="411"/>
        <v>1.6866942986933843E-2</v>
      </c>
      <c r="HG70" s="176">
        <f t="shared" si="411"/>
        <v>1.6064171974017983E-2</v>
      </c>
      <c r="HH70" s="176">
        <f t="shared" si="411"/>
        <v>1.5299608317330049E-2</v>
      </c>
      <c r="HI70" s="176">
        <f t="shared" si="411"/>
        <v>1.4571433562981649E-2</v>
      </c>
      <c r="HJ70" s="176">
        <f t="shared" si="411"/>
        <v>1.3877915805196341E-2</v>
      </c>
      <c r="HK70" s="176">
        <f t="shared" si="411"/>
        <v>1.3217405567109403E-2</v>
      </c>
      <c r="HL70" s="176">
        <f t="shared" si="411"/>
        <v>1.2588331877618202E-2</v>
      </c>
      <c r="HM70" s="176">
        <f t="shared" si="412"/>
        <v>0</v>
      </c>
      <c r="HN70" s="176">
        <f t="shared" si="412"/>
        <v>0</v>
      </c>
      <c r="HO70" s="176">
        <f t="shared" si="412"/>
        <v>0</v>
      </c>
      <c r="HP70" s="176">
        <f t="shared" si="412"/>
        <v>0</v>
      </c>
      <c r="HQ70" s="176">
        <f t="shared" si="412"/>
        <v>0</v>
      </c>
      <c r="HR70" s="176">
        <f t="shared" si="412"/>
        <v>0</v>
      </c>
      <c r="HS70" s="176">
        <f t="shared" si="412"/>
        <v>0</v>
      </c>
      <c r="HT70" s="176">
        <f t="shared" si="412"/>
        <v>0</v>
      </c>
      <c r="HU70" s="176">
        <f t="shared" si="412"/>
        <v>0</v>
      </c>
      <c r="HV70" s="176">
        <f t="shared" si="412"/>
        <v>0</v>
      </c>
      <c r="HW70" s="176">
        <f t="shared" si="412"/>
        <v>0</v>
      </c>
      <c r="HX70" s="176">
        <f t="shared" si="412"/>
        <v>0</v>
      </c>
      <c r="HY70" s="176">
        <f t="shared" si="412"/>
        <v>0</v>
      </c>
      <c r="HZ70" s="176">
        <f t="shared" si="412"/>
        <v>0</v>
      </c>
      <c r="IA70" s="176">
        <f t="shared" si="412"/>
        <v>0</v>
      </c>
      <c r="IB70" s="176"/>
      <c r="IC70" s="176"/>
    </row>
    <row r="71" spans="1:237" s="144" customFormat="1">
      <c r="A71" s="185" t="s">
        <v>179</v>
      </c>
      <c r="B71" s="226">
        <f t="shared" si="88"/>
        <v>379097.10126084322</v>
      </c>
      <c r="C71" s="329">
        <f t="shared" si="89"/>
        <v>284577.61244756653</v>
      </c>
      <c r="D71" s="226">
        <f t="shared" si="233"/>
        <v>663674.71370840981</v>
      </c>
      <c r="E71" s="227">
        <f t="shared" si="90"/>
        <v>0</v>
      </c>
      <c r="F71" s="228">
        <f t="shared" si="91"/>
        <v>0</v>
      </c>
      <c r="G71" s="227">
        <f t="shared" si="92"/>
        <v>0</v>
      </c>
      <c r="H71" s="228">
        <f t="shared" si="93"/>
        <v>0</v>
      </c>
      <c r="I71" s="227">
        <f t="shared" si="234"/>
        <v>379097.10126084322</v>
      </c>
      <c r="J71" s="176">
        <f t="shared" si="235"/>
        <v>284577.61244756653</v>
      </c>
      <c r="K71" s="228">
        <f t="shared" si="236"/>
        <v>663674.71370840981</v>
      </c>
      <c r="L71" s="227">
        <f t="shared" si="94"/>
        <v>303277.68100867461</v>
      </c>
      <c r="M71" s="176">
        <f t="shared" si="95"/>
        <v>227662.08995805323</v>
      </c>
      <c r="N71" s="228">
        <f t="shared" si="237"/>
        <v>530939.77096672787</v>
      </c>
      <c r="O71" s="176">
        <f t="shared" si="395"/>
        <v>7.0967806213017006</v>
      </c>
      <c r="P71" s="176">
        <f t="shared" si="395"/>
        <v>6.7598091416521084</v>
      </c>
      <c r="Q71" s="176">
        <f t="shared" si="395"/>
        <v>6.4441108444347428</v>
      </c>
      <c r="R71" s="176">
        <f t="shared" si="395"/>
        <v>6.1422937028954507</v>
      </c>
      <c r="S71" s="176">
        <f t="shared" si="395"/>
        <v>5.8508789373767174</v>
      </c>
      <c r="T71" s="176">
        <f t="shared" si="395"/>
        <v>5.5722237316289167</v>
      </c>
      <c r="U71" s="176">
        <f t="shared" si="395"/>
        <v>5.3085659163797869</v>
      </c>
      <c r="V71" s="176">
        <f t="shared" si="395"/>
        <v>5.0555191785553344</v>
      </c>
      <c r="W71" s="176">
        <f t="shared" si="395"/>
        <v>4.8142965986075019</v>
      </c>
      <c r="X71" s="176">
        <f t="shared" si="395"/>
        <v>4.5844018860125963</v>
      </c>
      <c r="Y71" s="176">
        <f t="shared" si="396"/>
        <v>4.3658530204856989</v>
      </c>
      <c r="Z71" s="176">
        <f t="shared" si="396"/>
        <v>4.1577228764868641</v>
      </c>
      <c r="AA71" s="176">
        <f t="shared" si="396"/>
        <v>3.959838801846522</v>
      </c>
      <c r="AB71" s="176">
        <f t="shared" si="396"/>
        <v>3.7713728890605238</v>
      </c>
      <c r="AC71" s="176">
        <f t="shared" si="396"/>
        <v>0</v>
      </c>
      <c r="AD71" s="176">
        <f t="shared" si="396"/>
        <v>0</v>
      </c>
      <c r="AE71" s="176">
        <f t="shared" si="396"/>
        <v>0</v>
      </c>
      <c r="AF71" s="176">
        <f t="shared" si="396"/>
        <v>0</v>
      </c>
      <c r="AG71" s="176">
        <f t="shared" si="396"/>
        <v>0</v>
      </c>
      <c r="AH71" s="176">
        <f t="shared" si="396"/>
        <v>0</v>
      </c>
      <c r="AI71" s="176">
        <f t="shared" si="397"/>
        <v>0</v>
      </c>
      <c r="AJ71" s="176">
        <f t="shared" si="397"/>
        <v>0</v>
      </c>
      <c r="AK71" s="176">
        <f t="shared" si="397"/>
        <v>0</v>
      </c>
      <c r="AL71" s="176">
        <f t="shared" si="397"/>
        <v>0</v>
      </c>
      <c r="AM71" s="176">
        <f t="shared" si="397"/>
        <v>0</v>
      </c>
      <c r="AN71" s="176">
        <f t="shared" si="397"/>
        <v>0</v>
      </c>
      <c r="AO71" s="176">
        <f t="shared" si="397"/>
        <v>0</v>
      </c>
      <c r="AP71" s="176">
        <f t="shared" si="397"/>
        <v>0</v>
      </c>
      <c r="AQ71" s="176">
        <f t="shared" si="397"/>
        <v>0</v>
      </c>
      <c r="AR71" s="176">
        <f t="shared" si="397"/>
        <v>0</v>
      </c>
      <c r="AS71" s="176">
        <f t="shared" si="397"/>
        <v>0</v>
      </c>
      <c r="AT71" s="176">
        <f t="shared" si="397"/>
        <v>0</v>
      </c>
      <c r="AU71" s="176">
        <f t="shared" si="397"/>
        <v>0</v>
      </c>
      <c r="AV71" s="176">
        <f t="shared" si="397"/>
        <v>0</v>
      </c>
      <c r="AW71" s="176">
        <f t="shared" si="397"/>
        <v>0</v>
      </c>
      <c r="AX71" s="187"/>
      <c r="AY71" s="176">
        <f t="shared" si="398"/>
        <v>5.3273551249989426</v>
      </c>
      <c r="AZ71" s="176">
        <f t="shared" si="398"/>
        <v>5.0744000408722947</v>
      </c>
      <c r="BA71" s="176">
        <f t="shared" si="398"/>
        <v>4.8374141410142428</v>
      </c>
      <c r="BB71" s="176">
        <f t="shared" si="398"/>
        <v>4.6108484372688512</v>
      </c>
      <c r="BC71" s="176">
        <f t="shared" si="398"/>
        <v>4.3920915068479376</v>
      </c>
      <c r="BD71" s="176">
        <f t="shared" si="398"/>
        <v>4.1829128217985039</v>
      </c>
      <c r="BE71" s="176">
        <f t="shared" si="398"/>
        <v>3.9849922591848834</v>
      </c>
      <c r="BF71" s="176">
        <f t="shared" si="398"/>
        <v>3.7950371362144777</v>
      </c>
      <c r="BG71" s="176">
        <f t="shared" si="398"/>
        <v>3.6139580785227046</v>
      </c>
      <c r="BH71" s="176">
        <f t="shared" si="398"/>
        <v>3.4413825346660318</v>
      </c>
      <c r="BI71" s="176">
        <f t="shared" si="399"/>
        <v>3.2773240015147183</v>
      </c>
      <c r="BJ71" s="176">
        <f t="shared" si="399"/>
        <v>3.1210865118041258</v>
      </c>
      <c r="BK71" s="176">
        <f t="shared" si="399"/>
        <v>2.9725404603696739</v>
      </c>
      <c r="BL71" s="176">
        <f t="shared" si="399"/>
        <v>2.831064360156796</v>
      </c>
      <c r="BM71" s="176">
        <f t="shared" si="399"/>
        <v>0</v>
      </c>
      <c r="BN71" s="176">
        <f t="shared" si="399"/>
        <v>0</v>
      </c>
      <c r="BO71" s="176">
        <f t="shared" si="399"/>
        <v>0</v>
      </c>
      <c r="BP71" s="176">
        <f t="shared" si="399"/>
        <v>0</v>
      </c>
      <c r="BQ71" s="176">
        <f t="shared" si="399"/>
        <v>0</v>
      </c>
      <c r="BR71" s="176">
        <f t="shared" si="399"/>
        <v>0</v>
      </c>
      <c r="BS71" s="176">
        <f t="shared" si="400"/>
        <v>0</v>
      </c>
      <c r="BT71" s="176">
        <f t="shared" si="400"/>
        <v>0</v>
      </c>
      <c r="BU71" s="176">
        <f t="shared" si="400"/>
        <v>0</v>
      </c>
      <c r="BV71" s="176">
        <f t="shared" si="400"/>
        <v>0</v>
      </c>
      <c r="BW71" s="176">
        <f t="shared" si="400"/>
        <v>0</v>
      </c>
      <c r="BX71" s="176">
        <f t="shared" si="400"/>
        <v>0</v>
      </c>
      <c r="BY71" s="176">
        <f t="shared" si="400"/>
        <v>0</v>
      </c>
      <c r="BZ71" s="176">
        <f t="shared" si="400"/>
        <v>0</v>
      </c>
      <c r="CA71" s="176">
        <f t="shared" si="400"/>
        <v>0</v>
      </c>
      <c r="CB71" s="176">
        <f t="shared" si="400"/>
        <v>0</v>
      </c>
      <c r="CC71" s="176">
        <f t="shared" si="400"/>
        <v>0</v>
      </c>
      <c r="CD71" s="176">
        <f t="shared" si="400"/>
        <v>0</v>
      </c>
      <c r="CE71" s="176">
        <f t="shared" si="400"/>
        <v>0</v>
      </c>
      <c r="CF71" s="176">
        <f t="shared" si="400"/>
        <v>0</v>
      </c>
      <c r="CG71" s="176">
        <f t="shared" si="400"/>
        <v>0</v>
      </c>
      <c r="CI71" s="176">
        <v>0</v>
      </c>
      <c r="CJ71" s="176">
        <f t="shared" si="401"/>
        <v>6.7598091416521084</v>
      </c>
      <c r="CK71" s="176">
        <f t="shared" si="401"/>
        <v>6.4441108444347428</v>
      </c>
      <c r="CL71" s="176">
        <f t="shared" si="401"/>
        <v>6.1422937028954507</v>
      </c>
      <c r="CM71" s="176">
        <f t="shared" si="401"/>
        <v>5.8508789373767174</v>
      </c>
      <c r="CN71" s="176">
        <f t="shared" si="401"/>
        <v>5.5722237316289167</v>
      </c>
      <c r="CO71" s="176">
        <f t="shared" si="401"/>
        <v>5.3085659163797869</v>
      </c>
      <c r="CP71" s="176">
        <f t="shared" si="401"/>
        <v>5.0555191785553344</v>
      </c>
      <c r="CQ71" s="176">
        <f t="shared" si="401"/>
        <v>4.8142965986075019</v>
      </c>
      <c r="CR71" s="176">
        <f t="shared" si="401"/>
        <v>4.5844018860125963</v>
      </c>
      <c r="CS71" s="176">
        <f t="shared" si="401"/>
        <v>4.3658530204856989</v>
      </c>
      <c r="CT71" s="176">
        <f t="shared" si="402"/>
        <v>4.1577228764868641</v>
      </c>
      <c r="CU71" s="176">
        <f t="shared" si="402"/>
        <v>3.959838801846522</v>
      </c>
      <c r="CV71" s="176">
        <f t="shared" si="402"/>
        <v>3.7713728890605238</v>
      </c>
      <c r="CW71" s="176">
        <f t="shared" si="402"/>
        <v>3.5918768869349549</v>
      </c>
      <c r="CX71" s="176">
        <f t="shared" si="402"/>
        <v>0</v>
      </c>
      <c r="CY71" s="176">
        <f t="shared" si="402"/>
        <v>0</v>
      </c>
      <c r="CZ71" s="176">
        <f t="shared" si="402"/>
        <v>0</v>
      </c>
      <c r="DA71" s="176">
        <f t="shared" si="402"/>
        <v>0</v>
      </c>
      <c r="DB71" s="176">
        <f t="shared" si="402"/>
        <v>0</v>
      </c>
      <c r="DC71" s="176">
        <f t="shared" si="402"/>
        <v>0</v>
      </c>
      <c r="DD71" s="176">
        <f t="shared" si="403"/>
        <v>0</v>
      </c>
      <c r="DE71" s="176">
        <f t="shared" si="403"/>
        <v>0</v>
      </c>
      <c r="DF71" s="176">
        <f t="shared" si="403"/>
        <v>0</v>
      </c>
      <c r="DG71" s="176">
        <f t="shared" si="403"/>
        <v>0</v>
      </c>
      <c r="DH71" s="176">
        <f t="shared" si="403"/>
        <v>0</v>
      </c>
      <c r="DI71" s="176">
        <f t="shared" si="403"/>
        <v>0</v>
      </c>
      <c r="DJ71" s="176">
        <f t="shared" si="403"/>
        <v>0</v>
      </c>
      <c r="DK71" s="176">
        <f t="shared" si="403"/>
        <v>0</v>
      </c>
      <c r="DL71" s="176">
        <f t="shared" si="403"/>
        <v>0</v>
      </c>
      <c r="DM71" s="176">
        <f t="shared" si="403"/>
        <v>0</v>
      </c>
      <c r="DN71" s="176">
        <f t="shared" si="403"/>
        <v>0</v>
      </c>
      <c r="DO71" s="176">
        <f t="shared" si="403"/>
        <v>0</v>
      </c>
      <c r="DP71" s="176">
        <f t="shared" si="403"/>
        <v>0</v>
      </c>
      <c r="DQ71" s="176">
        <f t="shared" si="403"/>
        <v>0</v>
      </c>
      <c r="DR71" s="176">
        <f t="shared" si="403"/>
        <v>0</v>
      </c>
      <c r="DS71" s="187"/>
      <c r="DT71" s="176">
        <v>0</v>
      </c>
      <c r="DU71" s="176">
        <f t="shared" si="404"/>
        <v>5.0744000408722947</v>
      </c>
      <c r="DV71" s="176">
        <f t="shared" si="404"/>
        <v>4.8374141410142428</v>
      </c>
      <c r="DW71" s="176">
        <f t="shared" si="404"/>
        <v>4.6108484372688512</v>
      </c>
      <c r="DX71" s="176">
        <f t="shared" si="404"/>
        <v>4.3920915068479376</v>
      </c>
      <c r="DY71" s="176">
        <f t="shared" si="404"/>
        <v>4.1829128217985039</v>
      </c>
      <c r="DZ71" s="176">
        <f t="shared" si="404"/>
        <v>3.9849922591848834</v>
      </c>
      <c r="EA71" s="176">
        <f t="shared" si="404"/>
        <v>3.7950371362144777</v>
      </c>
      <c r="EB71" s="176">
        <f t="shared" si="404"/>
        <v>3.6139580785227046</v>
      </c>
      <c r="EC71" s="176">
        <f t="shared" si="404"/>
        <v>3.4413825346660318</v>
      </c>
      <c r="ED71" s="176">
        <f t="shared" si="404"/>
        <v>3.2773240015147183</v>
      </c>
      <c r="EE71" s="176">
        <f t="shared" si="405"/>
        <v>3.1210865118041258</v>
      </c>
      <c r="EF71" s="176">
        <f t="shared" si="405"/>
        <v>2.9725404603696739</v>
      </c>
      <c r="EG71" s="176">
        <f t="shared" si="405"/>
        <v>2.831064360156796</v>
      </c>
      <c r="EH71" s="176">
        <f t="shared" si="405"/>
        <v>2.6963217215059374</v>
      </c>
      <c r="EI71" s="176">
        <f t="shared" si="405"/>
        <v>0</v>
      </c>
      <c r="EJ71" s="176">
        <f t="shared" si="405"/>
        <v>0</v>
      </c>
      <c r="EK71" s="176">
        <f t="shared" si="405"/>
        <v>0</v>
      </c>
      <c r="EL71" s="176">
        <f t="shared" si="405"/>
        <v>0</v>
      </c>
      <c r="EM71" s="176">
        <f t="shared" si="405"/>
        <v>0</v>
      </c>
      <c r="EN71" s="176">
        <f t="shared" si="405"/>
        <v>0</v>
      </c>
      <c r="EO71" s="176">
        <f t="shared" si="406"/>
        <v>0</v>
      </c>
      <c r="EP71" s="176">
        <f t="shared" si="406"/>
        <v>0</v>
      </c>
      <c r="EQ71" s="176">
        <f t="shared" si="406"/>
        <v>0</v>
      </c>
      <c r="ER71" s="176">
        <f t="shared" si="406"/>
        <v>0</v>
      </c>
      <c r="ES71" s="176">
        <f t="shared" si="406"/>
        <v>0</v>
      </c>
      <c r="ET71" s="176">
        <f t="shared" si="406"/>
        <v>0</v>
      </c>
      <c r="EU71" s="176">
        <f t="shared" si="406"/>
        <v>0</v>
      </c>
      <c r="EV71" s="176">
        <f t="shared" si="406"/>
        <v>0</v>
      </c>
      <c r="EW71" s="176">
        <f t="shared" si="406"/>
        <v>0</v>
      </c>
      <c r="EX71" s="176">
        <f t="shared" si="406"/>
        <v>0</v>
      </c>
      <c r="EY71" s="176">
        <f t="shared" si="406"/>
        <v>0</v>
      </c>
      <c r="EZ71" s="176">
        <f t="shared" si="406"/>
        <v>0</v>
      </c>
      <c r="FA71" s="176">
        <f t="shared" si="406"/>
        <v>0</v>
      </c>
      <c r="FB71" s="176">
        <f t="shared" si="406"/>
        <v>0</v>
      </c>
      <c r="FC71" s="176">
        <f t="shared" si="406"/>
        <v>0</v>
      </c>
      <c r="FE71" s="176">
        <v>0</v>
      </c>
      <c r="FF71" s="176">
        <v>0</v>
      </c>
      <c r="FG71" s="176">
        <f t="shared" si="407"/>
        <v>6.4441108444347428</v>
      </c>
      <c r="FH71" s="176">
        <f t="shared" si="407"/>
        <v>6.1422937028954507</v>
      </c>
      <c r="FI71" s="176">
        <f t="shared" si="407"/>
        <v>5.8508789373767174</v>
      </c>
      <c r="FJ71" s="176">
        <f t="shared" si="407"/>
        <v>5.5722237316289167</v>
      </c>
      <c r="FK71" s="176">
        <f t="shared" si="407"/>
        <v>5.3085659163797869</v>
      </c>
      <c r="FL71" s="176">
        <f t="shared" si="407"/>
        <v>5.0555191785553344</v>
      </c>
      <c r="FM71" s="176">
        <f t="shared" si="407"/>
        <v>4.8142965986075019</v>
      </c>
      <c r="FN71" s="176">
        <f t="shared" si="407"/>
        <v>4.5844018860125963</v>
      </c>
      <c r="FO71" s="176">
        <f t="shared" si="407"/>
        <v>4.3658530204856989</v>
      </c>
      <c r="FP71" s="176">
        <f t="shared" si="407"/>
        <v>4.1577228764868641</v>
      </c>
      <c r="FQ71" s="176">
        <f t="shared" si="408"/>
        <v>3.959838801846522</v>
      </c>
      <c r="FR71" s="176">
        <f t="shared" si="408"/>
        <v>3.7713728890605238</v>
      </c>
      <c r="FS71" s="176">
        <f t="shared" si="408"/>
        <v>3.5918768869349549</v>
      </c>
      <c r="FT71" s="176">
        <f t="shared" si="408"/>
        <v>3.4209238784954552</v>
      </c>
      <c r="FU71" s="176">
        <f t="shared" si="408"/>
        <v>0</v>
      </c>
      <c r="FV71" s="176">
        <f t="shared" si="408"/>
        <v>0</v>
      </c>
      <c r="FW71" s="176">
        <f t="shared" si="408"/>
        <v>0</v>
      </c>
      <c r="FX71" s="176">
        <f t="shared" si="408"/>
        <v>0</v>
      </c>
      <c r="FY71" s="176">
        <f t="shared" si="408"/>
        <v>0</v>
      </c>
      <c r="FZ71" s="176">
        <f t="shared" si="408"/>
        <v>0</v>
      </c>
      <c r="GA71" s="176">
        <f t="shared" si="409"/>
        <v>0</v>
      </c>
      <c r="GB71" s="176">
        <f t="shared" si="409"/>
        <v>0</v>
      </c>
      <c r="GC71" s="176">
        <f t="shared" si="409"/>
        <v>0</v>
      </c>
      <c r="GD71" s="176">
        <f t="shared" si="409"/>
        <v>0</v>
      </c>
      <c r="GE71" s="176">
        <f t="shared" si="409"/>
        <v>0</v>
      </c>
      <c r="GF71" s="176">
        <f t="shared" si="409"/>
        <v>0</v>
      </c>
      <c r="GG71" s="176">
        <f t="shared" si="409"/>
        <v>0</v>
      </c>
      <c r="GH71" s="176">
        <f t="shared" si="409"/>
        <v>0</v>
      </c>
      <c r="GI71" s="176">
        <f t="shared" si="409"/>
        <v>0</v>
      </c>
      <c r="GJ71" s="176">
        <f t="shared" si="409"/>
        <v>0</v>
      </c>
      <c r="GK71" s="176">
        <f t="shared" si="409"/>
        <v>0</v>
      </c>
      <c r="GL71" s="176">
        <f t="shared" si="409"/>
        <v>0</v>
      </c>
      <c r="GM71" s="176">
        <f t="shared" si="409"/>
        <v>0</v>
      </c>
      <c r="GN71" s="176">
        <f t="shared" si="409"/>
        <v>0</v>
      </c>
      <c r="GO71" s="176">
        <f t="shared" si="409"/>
        <v>0</v>
      </c>
      <c r="GP71" s="187"/>
      <c r="GQ71" s="176">
        <v>0</v>
      </c>
      <c r="GR71" s="176">
        <v>0</v>
      </c>
      <c r="GS71" s="176">
        <f t="shared" si="410"/>
        <v>4.8374141410142428</v>
      </c>
      <c r="GT71" s="176">
        <f t="shared" si="410"/>
        <v>4.6108484372688512</v>
      </c>
      <c r="GU71" s="176">
        <f t="shared" si="410"/>
        <v>4.3920915068479376</v>
      </c>
      <c r="GV71" s="176">
        <f t="shared" si="410"/>
        <v>4.1829128217985039</v>
      </c>
      <c r="GW71" s="176">
        <f t="shared" si="410"/>
        <v>3.9849922591848834</v>
      </c>
      <c r="GX71" s="176">
        <f t="shared" si="410"/>
        <v>3.7950371362144777</v>
      </c>
      <c r="GY71" s="176">
        <f t="shared" si="410"/>
        <v>3.6139580785227046</v>
      </c>
      <c r="GZ71" s="176">
        <f t="shared" si="410"/>
        <v>3.4413825346660318</v>
      </c>
      <c r="HA71" s="176">
        <f t="shared" si="410"/>
        <v>3.2773240015147183</v>
      </c>
      <c r="HB71" s="176">
        <f t="shared" si="410"/>
        <v>3.1210865118041258</v>
      </c>
      <c r="HC71" s="176">
        <f t="shared" si="411"/>
        <v>2.9725404603696739</v>
      </c>
      <c r="HD71" s="176">
        <f t="shared" si="411"/>
        <v>2.831064360156796</v>
      </c>
      <c r="HE71" s="176">
        <f t="shared" si="411"/>
        <v>2.6963217215059374</v>
      </c>
      <c r="HF71" s="176">
        <f t="shared" si="411"/>
        <v>2.5679920697606775</v>
      </c>
      <c r="HG71" s="176">
        <f t="shared" si="411"/>
        <v>0</v>
      </c>
      <c r="HH71" s="176">
        <f t="shared" si="411"/>
        <v>0</v>
      </c>
      <c r="HI71" s="176">
        <f t="shared" si="411"/>
        <v>0</v>
      </c>
      <c r="HJ71" s="176">
        <f t="shared" si="411"/>
        <v>0</v>
      </c>
      <c r="HK71" s="176">
        <f t="shared" si="411"/>
        <v>0</v>
      </c>
      <c r="HL71" s="176">
        <f t="shared" si="411"/>
        <v>0</v>
      </c>
      <c r="HM71" s="176">
        <f t="shared" si="412"/>
        <v>0</v>
      </c>
      <c r="HN71" s="176">
        <f t="shared" si="412"/>
        <v>0</v>
      </c>
      <c r="HO71" s="176">
        <f t="shared" si="412"/>
        <v>0</v>
      </c>
      <c r="HP71" s="176">
        <f t="shared" si="412"/>
        <v>0</v>
      </c>
      <c r="HQ71" s="176">
        <f t="shared" si="412"/>
        <v>0</v>
      </c>
      <c r="HR71" s="176">
        <f t="shared" si="412"/>
        <v>0</v>
      </c>
      <c r="HS71" s="176">
        <f t="shared" si="412"/>
        <v>0</v>
      </c>
      <c r="HT71" s="176">
        <f t="shared" si="412"/>
        <v>0</v>
      </c>
      <c r="HU71" s="176">
        <f t="shared" si="412"/>
        <v>0</v>
      </c>
      <c r="HV71" s="176">
        <f t="shared" si="412"/>
        <v>0</v>
      </c>
      <c r="HW71" s="176">
        <f t="shared" si="412"/>
        <v>0</v>
      </c>
      <c r="HX71" s="176">
        <f t="shared" si="412"/>
        <v>0</v>
      </c>
      <c r="HY71" s="176">
        <f t="shared" si="412"/>
        <v>0</v>
      </c>
      <c r="HZ71" s="176">
        <f t="shared" si="412"/>
        <v>0</v>
      </c>
      <c r="IA71" s="176">
        <f t="shared" si="412"/>
        <v>0</v>
      </c>
      <c r="IB71" s="176"/>
      <c r="IC71" s="176"/>
    </row>
    <row r="72" spans="1:237" s="144" customFormat="1">
      <c r="A72" s="185" t="s">
        <v>186</v>
      </c>
      <c r="B72" s="226">
        <f t="shared" si="88"/>
        <v>208.65629167857622</v>
      </c>
      <c r="C72" s="329">
        <f t="shared" si="89"/>
        <v>298.70270722863745</v>
      </c>
      <c r="D72" s="226">
        <f t="shared" si="233"/>
        <v>507.35899890721367</v>
      </c>
      <c r="E72" s="227">
        <f t="shared" si="90"/>
        <v>0</v>
      </c>
      <c r="F72" s="228">
        <f t="shared" si="91"/>
        <v>0</v>
      </c>
      <c r="G72" s="227">
        <f t="shared" si="92"/>
        <v>0</v>
      </c>
      <c r="H72" s="228">
        <f t="shared" si="93"/>
        <v>0</v>
      </c>
      <c r="I72" s="227">
        <f t="shared" si="234"/>
        <v>208.65629167857622</v>
      </c>
      <c r="J72" s="176">
        <f t="shared" si="235"/>
        <v>298.70270722863745</v>
      </c>
      <c r="K72" s="228">
        <f t="shared" si="236"/>
        <v>507.35899890721367</v>
      </c>
      <c r="L72" s="227">
        <f t="shared" si="94"/>
        <v>166.92503334286098</v>
      </c>
      <c r="M72" s="176">
        <f t="shared" si="95"/>
        <v>238.96216578290998</v>
      </c>
      <c r="N72" s="228">
        <f t="shared" si="237"/>
        <v>405.88719912577096</v>
      </c>
      <c r="O72" s="176">
        <f t="shared" si="395"/>
        <v>5.1390480361150255</v>
      </c>
      <c r="P72" s="176">
        <f t="shared" si="395"/>
        <v>4.8950342060239409</v>
      </c>
      <c r="Q72" s="176">
        <f t="shared" si="395"/>
        <v>4.6664250942458487</v>
      </c>
      <c r="R72" s="176">
        <f t="shared" si="395"/>
        <v>4.4478678538208438</v>
      </c>
      <c r="S72" s="176">
        <f t="shared" si="395"/>
        <v>4.2368433684452098</v>
      </c>
      <c r="T72" s="176">
        <f t="shared" si="395"/>
        <v>4.0350585642830081</v>
      </c>
      <c r="U72" s="176">
        <f t="shared" si="395"/>
        <v>3.8441339394474321</v>
      </c>
      <c r="V72" s="176">
        <f t="shared" si="395"/>
        <v>3.6608931982642079</v>
      </c>
      <c r="W72" s="176">
        <f t="shared" si="395"/>
        <v>3.486214778301985</v>
      </c>
      <c r="X72" s="176">
        <f t="shared" si="395"/>
        <v>3.3197392967677426</v>
      </c>
      <c r="Y72" s="176">
        <f t="shared" si="396"/>
        <v>0</v>
      </c>
      <c r="Z72" s="176">
        <f t="shared" si="396"/>
        <v>0</v>
      </c>
      <c r="AA72" s="176">
        <f t="shared" si="396"/>
        <v>0</v>
      </c>
      <c r="AB72" s="176">
        <f t="shared" si="396"/>
        <v>0</v>
      </c>
      <c r="AC72" s="176">
        <f t="shared" si="396"/>
        <v>0</v>
      </c>
      <c r="AD72" s="176">
        <f t="shared" si="396"/>
        <v>0</v>
      </c>
      <c r="AE72" s="176">
        <f t="shared" si="396"/>
        <v>0</v>
      </c>
      <c r="AF72" s="176">
        <f t="shared" si="396"/>
        <v>0</v>
      </c>
      <c r="AG72" s="176">
        <f t="shared" si="396"/>
        <v>0</v>
      </c>
      <c r="AH72" s="176">
        <f t="shared" si="396"/>
        <v>0</v>
      </c>
      <c r="AI72" s="176">
        <f t="shared" si="397"/>
        <v>0</v>
      </c>
      <c r="AJ72" s="176">
        <f t="shared" si="397"/>
        <v>0</v>
      </c>
      <c r="AK72" s="176">
        <f t="shared" si="397"/>
        <v>0</v>
      </c>
      <c r="AL72" s="176">
        <f t="shared" si="397"/>
        <v>0</v>
      </c>
      <c r="AM72" s="176">
        <f t="shared" si="397"/>
        <v>0</v>
      </c>
      <c r="AN72" s="176">
        <f t="shared" si="397"/>
        <v>0</v>
      </c>
      <c r="AO72" s="176">
        <f t="shared" si="397"/>
        <v>0</v>
      </c>
      <c r="AP72" s="176">
        <f t="shared" si="397"/>
        <v>0</v>
      </c>
      <c r="AQ72" s="176">
        <f t="shared" si="397"/>
        <v>0</v>
      </c>
      <c r="AR72" s="176">
        <f t="shared" si="397"/>
        <v>0</v>
      </c>
      <c r="AS72" s="176">
        <f t="shared" si="397"/>
        <v>0</v>
      </c>
      <c r="AT72" s="176">
        <f t="shared" si="397"/>
        <v>0</v>
      </c>
      <c r="AU72" s="176">
        <f t="shared" si="397"/>
        <v>0</v>
      </c>
      <c r="AV72" s="176">
        <f t="shared" si="397"/>
        <v>0</v>
      </c>
      <c r="AW72" s="176">
        <f t="shared" si="397"/>
        <v>0</v>
      </c>
      <c r="AX72" s="187"/>
      <c r="AY72" s="176">
        <f t="shared" si="398"/>
        <v>7.3568237440461575</v>
      </c>
      <c r="AZ72" s="176">
        <f t="shared" si="398"/>
        <v>7.0075048183474538</v>
      </c>
      <c r="BA72" s="176">
        <f t="shared" si="398"/>
        <v>6.6802385756863352</v>
      </c>
      <c r="BB72" s="176">
        <f t="shared" si="398"/>
        <v>6.3673621276569845</v>
      </c>
      <c r="BC72" s="176">
        <f t="shared" si="398"/>
        <v>6.0652692237423889</v>
      </c>
      <c r="BD72" s="176">
        <f t="shared" si="398"/>
        <v>5.7764034205788866</v>
      </c>
      <c r="BE72" s="176">
        <f t="shared" si="398"/>
        <v>5.5030845483981716</v>
      </c>
      <c r="BF72" s="176">
        <f t="shared" si="398"/>
        <v>5.2407655690580874</v>
      </c>
      <c r="BG72" s="176">
        <f t="shared" si="398"/>
        <v>4.9907040131980196</v>
      </c>
      <c r="BH72" s="176">
        <f t="shared" si="398"/>
        <v>4.7523854050149961</v>
      </c>
      <c r="BI72" s="176">
        <f t="shared" si="399"/>
        <v>0</v>
      </c>
      <c r="BJ72" s="176">
        <f t="shared" si="399"/>
        <v>0</v>
      </c>
      <c r="BK72" s="176">
        <f t="shared" si="399"/>
        <v>0</v>
      </c>
      <c r="BL72" s="176">
        <f t="shared" si="399"/>
        <v>0</v>
      </c>
      <c r="BM72" s="176">
        <f t="shared" si="399"/>
        <v>0</v>
      </c>
      <c r="BN72" s="176">
        <f t="shared" si="399"/>
        <v>0</v>
      </c>
      <c r="BO72" s="176">
        <f t="shared" si="399"/>
        <v>0</v>
      </c>
      <c r="BP72" s="176">
        <f t="shared" si="399"/>
        <v>0</v>
      </c>
      <c r="BQ72" s="176">
        <f t="shared" si="399"/>
        <v>0</v>
      </c>
      <c r="BR72" s="176">
        <f t="shared" si="399"/>
        <v>0</v>
      </c>
      <c r="BS72" s="176">
        <f t="shared" si="400"/>
        <v>0</v>
      </c>
      <c r="BT72" s="176">
        <f t="shared" si="400"/>
        <v>0</v>
      </c>
      <c r="BU72" s="176">
        <f t="shared" si="400"/>
        <v>0</v>
      </c>
      <c r="BV72" s="176">
        <f t="shared" si="400"/>
        <v>0</v>
      </c>
      <c r="BW72" s="176">
        <f t="shared" si="400"/>
        <v>0</v>
      </c>
      <c r="BX72" s="176">
        <f t="shared" si="400"/>
        <v>0</v>
      </c>
      <c r="BY72" s="176">
        <f t="shared" si="400"/>
        <v>0</v>
      </c>
      <c r="BZ72" s="176">
        <f t="shared" si="400"/>
        <v>0</v>
      </c>
      <c r="CA72" s="176">
        <f t="shared" si="400"/>
        <v>0</v>
      </c>
      <c r="CB72" s="176">
        <f t="shared" si="400"/>
        <v>0</v>
      </c>
      <c r="CC72" s="176">
        <f t="shared" si="400"/>
        <v>0</v>
      </c>
      <c r="CD72" s="176">
        <f t="shared" si="400"/>
        <v>0</v>
      </c>
      <c r="CE72" s="176">
        <f t="shared" si="400"/>
        <v>0</v>
      </c>
      <c r="CF72" s="176">
        <f t="shared" si="400"/>
        <v>0</v>
      </c>
      <c r="CG72" s="176">
        <f t="shared" si="400"/>
        <v>0</v>
      </c>
      <c r="CI72" s="176">
        <v>0</v>
      </c>
      <c r="CJ72" s="176">
        <f t="shared" si="401"/>
        <v>4.8950342060239409</v>
      </c>
      <c r="CK72" s="176">
        <f t="shared" si="401"/>
        <v>4.6664250942458487</v>
      </c>
      <c r="CL72" s="176">
        <f t="shared" si="401"/>
        <v>4.4478678538208438</v>
      </c>
      <c r="CM72" s="176">
        <f t="shared" si="401"/>
        <v>4.2368433684452098</v>
      </c>
      <c r="CN72" s="176">
        <f t="shared" si="401"/>
        <v>4.0350585642830081</v>
      </c>
      <c r="CO72" s="176">
        <f t="shared" si="401"/>
        <v>3.8441339394474321</v>
      </c>
      <c r="CP72" s="176">
        <f t="shared" si="401"/>
        <v>3.6608931982642079</v>
      </c>
      <c r="CQ72" s="176">
        <f t="shared" si="401"/>
        <v>3.486214778301985</v>
      </c>
      <c r="CR72" s="176">
        <f t="shared" si="401"/>
        <v>3.3197392967677426</v>
      </c>
      <c r="CS72" s="176">
        <f t="shared" si="401"/>
        <v>3.1614797734551612</v>
      </c>
      <c r="CT72" s="176">
        <f t="shared" si="402"/>
        <v>0</v>
      </c>
      <c r="CU72" s="176">
        <f t="shared" si="402"/>
        <v>0</v>
      </c>
      <c r="CV72" s="176">
        <f t="shared" si="402"/>
        <v>0</v>
      </c>
      <c r="CW72" s="176">
        <f t="shared" si="402"/>
        <v>0</v>
      </c>
      <c r="CX72" s="176">
        <f t="shared" si="402"/>
        <v>0</v>
      </c>
      <c r="CY72" s="176">
        <f t="shared" si="402"/>
        <v>0</v>
      </c>
      <c r="CZ72" s="176">
        <f t="shared" si="402"/>
        <v>0</v>
      </c>
      <c r="DA72" s="176">
        <f t="shared" si="402"/>
        <v>0</v>
      </c>
      <c r="DB72" s="176">
        <f t="shared" si="402"/>
        <v>0</v>
      </c>
      <c r="DC72" s="176">
        <f t="shared" si="402"/>
        <v>0</v>
      </c>
      <c r="DD72" s="176">
        <f t="shared" si="403"/>
        <v>0</v>
      </c>
      <c r="DE72" s="176">
        <f t="shared" si="403"/>
        <v>0</v>
      </c>
      <c r="DF72" s="176">
        <f t="shared" si="403"/>
        <v>0</v>
      </c>
      <c r="DG72" s="176">
        <f t="shared" si="403"/>
        <v>0</v>
      </c>
      <c r="DH72" s="176">
        <f t="shared" si="403"/>
        <v>0</v>
      </c>
      <c r="DI72" s="176">
        <f t="shared" si="403"/>
        <v>0</v>
      </c>
      <c r="DJ72" s="176">
        <f t="shared" si="403"/>
        <v>0</v>
      </c>
      <c r="DK72" s="176">
        <f t="shared" si="403"/>
        <v>0</v>
      </c>
      <c r="DL72" s="176">
        <f t="shared" si="403"/>
        <v>0</v>
      </c>
      <c r="DM72" s="176">
        <f t="shared" si="403"/>
        <v>0</v>
      </c>
      <c r="DN72" s="176">
        <f t="shared" si="403"/>
        <v>0</v>
      </c>
      <c r="DO72" s="176">
        <f t="shared" si="403"/>
        <v>0</v>
      </c>
      <c r="DP72" s="176">
        <f t="shared" si="403"/>
        <v>0</v>
      </c>
      <c r="DQ72" s="176">
        <f t="shared" si="403"/>
        <v>0</v>
      </c>
      <c r="DR72" s="176">
        <f t="shared" si="403"/>
        <v>0</v>
      </c>
      <c r="DS72" s="187"/>
      <c r="DT72" s="176">
        <v>0</v>
      </c>
      <c r="DU72" s="176">
        <f t="shared" si="404"/>
        <v>7.0075048183474538</v>
      </c>
      <c r="DV72" s="176">
        <f t="shared" si="404"/>
        <v>6.6802385756863352</v>
      </c>
      <c r="DW72" s="176">
        <f t="shared" si="404"/>
        <v>6.3673621276569845</v>
      </c>
      <c r="DX72" s="176">
        <f t="shared" si="404"/>
        <v>6.0652692237423889</v>
      </c>
      <c r="DY72" s="176">
        <f t="shared" si="404"/>
        <v>5.7764034205788866</v>
      </c>
      <c r="DZ72" s="176">
        <f t="shared" si="404"/>
        <v>5.5030845483981716</v>
      </c>
      <c r="EA72" s="176">
        <f t="shared" si="404"/>
        <v>5.2407655690580874</v>
      </c>
      <c r="EB72" s="176">
        <f t="shared" si="404"/>
        <v>4.9907040131980196</v>
      </c>
      <c r="EC72" s="176">
        <f t="shared" si="404"/>
        <v>4.7523854050149961</v>
      </c>
      <c r="ED72" s="176">
        <f t="shared" si="404"/>
        <v>4.5258283830441348</v>
      </c>
      <c r="EE72" s="176">
        <f t="shared" si="405"/>
        <v>0</v>
      </c>
      <c r="EF72" s="176">
        <f t="shared" si="405"/>
        <v>0</v>
      </c>
      <c r="EG72" s="176">
        <f t="shared" si="405"/>
        <v>0</v>
      </c>
      <c r="EH72" s="176">
        <f t="shared" si="405"/>
        <v>0</v>
      </c>
      <c r="EI72" s="176">
        <f t="shared" si="405"/>
        <v>0</v>
      </c>
      <c r="EJ72" s="176">
        <f t="shared" si="405"/>
        <v>0</v>
      </c>
      <c r="EK72" s="176">
        <f t="shared" si="405"/>
        <v>0</v>
      </c>
      <c r="EL72" s="176">
        <f t="shared" si="405"/>
        <v>0</v>
      </c>
      <c r="EM72" s="176">
        <f t="shared" si="405"/>
        <v>0</v>
      </c>
      <c r="EN72" s="176">
        <f t="shared" si="405"/>
        <v>0</v>
      </c>
      <c r="EO72" s="176">
        <f t="shared" si="406"/>
        <v>0</v>
      </c>
      <c r="EP72" s="176">
        <f t="shared" si="406"/>
        <v>0</v>
      </c>
      <c r="EQ72" s="176">
        <f t="shared" si="406"/>
        <v>0</v>
      </c>
      <c r="ER72" s="176">
        <f t="shared" si="406"/>
        <v>0</v>
      </c>
      <c r="ES72" s="176">
        <f t="shared" si="406"/>
        <v>0</v>
      </c>
      <c r="ET72" s="176">
        <f t="shared" si="406"/>
        <v>0</v>
      </c>
      <c r="EU72" s="176">
        <f t="shared" si="406"/>
        <v>0</v>
      </c>
      <c r="EV72" s="176">
        <f t="shared" si="406"/>
        <v>0</v>
      </c>
      <c r="EW72" s="176">
        <f t="shared" si="406"/>
        <v>0</v>
      </c>
      <c r="EX72" s="176">
        <f t="shared" si="406"/>
        <v>0</v>
      </c>
      <c r="EY72" s="176">
        <f t="shared" si="406"/>
        <v>0</v>
      </c>
      <c r="EZ72" s="176">
        <f t="shared" si="406"/>
        <v>0</v>
      </c>
      <c r="FA72" s="176">
        <f t="shared" si="406"/>
        <v>0</v>
      </c>
      <c r="FB72" s="176">
        <f t="shared" si="406"/>
        <v>0</v>
      </c>
      <c r="FC72" s="176">
        <f t="shared" si="406"/>
        <v>0</v>
      </c>
      <c r="FE72" s="176">
        <v>0</v>
      </c>
      <c r="FF72" s="176">
        <v>0</v>
      </c>
      <c r="FG72" s="176">
        <f t="shared" si="407"/>
        <v>4.6664250942458487</v>
      </c>
      <c r="FH72" s="176">
        <f t="shared" si="407"/>
        <v>4.4478678538208438</v>
      </c>
      <c r="FI72" s="176">
        <f t="shared" si="407"/>
        <v>4.2368433684452098</v>
      </c>
      <c r="FJ72" s="176">
        <f t="shared" si="407"/>
        <v>4.0350585642830081</v>
      </c>
      <c r="FK72" s="176">
        <f t="shared" si="407"/>
        <v>3.8441339394474321</v>
      </c>
      <c r="FL72" s="176">
        <f t="shared" si="407"/>
        <v>3.6608931982642079</v>
      </c>
      <c r="FM72" s="176">
        <f t="shared" si="407"/>
        <v>3.486214778301985</v>
      </c>
      <c r="FN72" s="176">
        <f t="shared" si="407"/>
        <v>3.3197392967677426</v>
      </c>
      <c r="FO72" s="176">
        <f t="shared" si="407"/>
        <v>3.1614797734551612</v>
      </c>
      <c r="FP72" s="176">
        <f t="shared" si="407"/>
        <v>3.0107648415939368</v>
      </c>
      <c r="FQ72" s="176">
        <f t="shared" si="408"/>
        <v>0</v>
      </c>
      <c r="FR72" s="176">
        <f t="shared" si="408"/>
        <v>0</v>
      </c>
      <c r="FS72" s="176">
        <f t="shared" si="408"/>
        <v>0</v>
      </c>
      <c r="FT72" s="176">
        <f t="shared" si="408"/>
        <v>0</v>
      </c>
      <c r="FU72" s="176">
        <f t="shared" si="408"/>
        <v>0</v>
      </c>
      <c r="FV72" s="176">
        <f t="shared" si="408"/>
        <v>0</v>
      </c>
      <c r="FW72" s="176">
        <f t="shared" si="408"/>
        <v>0</v>
      </c>
      <c r="FX72" s="176">
        <f t="shared" si="408"/>
        <v>0</v>
      </c>
      <c r="FY72" s="176">
        <f t="shared" si="408"/>
        <v>0</v>
      </c>
      <c r="FZ72" s="176">
        <f t="shared" si="408"/>
        <v>0</v>
      </c>
      <c r="GA72" s="176">
        <f t="shared" si="409"/>
        <v>0</v>
      </c>
      <c r="GB72" s="176">
        <f t="shared" si="409"/>
        <v>0</v>
      </c>
      <c r="GC72" s="176">
        <f t="shared" si="409"/>
        <v>0</v>
      </c>
      <c r="GD72" s="176">
        <f t="shared" si="409"/>
        <v>0</v>
      </c>
      <c r="GE72" s="176">
        <f t="shared" si="409"/>
        <v>0</v>
      </c>
      <c r="GF72" s="176">
        <f t="shared" si="409"/>
        <v>0</v>
      </c>
      <c r="GG72" s="176">
        <f t="shared" si="409"/>
        <v>0</v>
      </c>
      <c r="GH72" s="176">
        <f t="shared" si="409"/>
        <v>0</v>
      </c>
      <c r="GI72" s="176">
        <f t="shared" si="409"/>
        <v>0</v>
      </c>
      <c r="GJ72" s="176">
        <f t="shared" si="409"/>
        <v>0</v>
      </c>
      <c r="GK72" s="176">
        <f t="shared" si="409"/>
        <v>0</v>
      </c>
      <c r="GL72" s="176">
        <f t="shared" si="409"/>
        <v>0</v>
      </c>
      <c r="GM72" s="176">
        <f t="shared" si="409"/>
        <v>0</v>
      </c>
      <c r="GN72" s="176">
        <f t="shared" si="409"/>
        <v>0</v>
      </c>
      <c r="GO72" s="176">
        <f t="shared" si="409"/>
        <v>0</v>
      </c>
      <c r="GP72" s="187"/>
      <c r="GQ72" s="176">
        <v>0</v>
      </c>
      <c r="GR72" s="176">
        <v>0</v>
      </c>
      <c r="GS72" s="176">
        <f t="shared" si="410"/>
        <v>6.6802385756863352</v>
      </c>
      <c r="GT72" s="176">
        <f t="shared" si="410"/>
        <v>6.3673621276569845</v>
      </c>
      <c r="GU72" s="176">
        <f t="shared" si="410"/>
        <v>6.0652692237423889</v>
      </c>
      <c r="GV72" s="176">
        <f t="shared" si="410"/>
        <v>5.7764034205788866</v>
      </c>
      <c r="GW72" s="176">
        <f t="shared" si="410"/>
        <v>5.5030845483981716</v>
      </c>
      <c r="GX72" s="176">
        <f t="shared" si="410"/>
        <v>5.2407655690580874</v>
      </c>
      <c r="GY72" s="176">
        <f t="shared" si="410"/>
        <v>4.9907040131980196</v>
      </c>
      <c r="GZ72" s="176">
        <f t="shared" si="410"/>
        <v>4.7523854050149961</v>
      </c>
      <c r="HA72" s="176">
        <f t="shared" si="410"/>
        <v>4.5258283830441348</v>
      </c>
      <c r="HB72" s="176">
        <f t="shared" si="410"/>
        <v>4.3100718496342676</v>
      </c>
      <c r="HC72" s="176">
        <f t="shared" si="411"/>
        <v>0</v>
      </c>
      <c r="HD72" s="176">
        <f t="shared" si="411"/>
        <v>0</v>
      </c>
      <c r="HE72" s="176">
        <f t="shared" si="411"/>
        <v>0</v>
      </c>
      <c r="HF72" s="176">
        <f t="shared" si="411"/>
        <v>0</v>
      </c>
      <c r="HG72" s="176">
        <f t="shared" si="411"/>
        <v>0</v>
      </c>
      <c r="HH72" s="176">
        <f t="shared" si="411"/>
        <v>0</v>
      </c>
      <c r="HI72" s="176">
        <f t="shared" si="411"/>
        <v>0</v>
      </c>
      <c r="HJ72" s="176">
        <f t="shared" si="411"/>
        <v>0</v>
      </c>
      <c r="HK72" s="176">
        <f t="shared" si="411"/>
        <v>0</v>
      </c>
      <c r="HL72" s="176">
        <f t="shared" si="411"/>
        <v>0</v>
      </c>
      <c r="HM72" s="176">
        <f t="shared" si="412"/>
        <v>0</v>
      </c>
      <c r="HN72" s="176">
        <f t="shared" si="412"/>
        <v>0</v>
      </c>
      <c r="HO72" s="176">
        <f t="shared" si="412"/>
        <v>0</v>
      </c>
      <c r="HP72" s="176">
        <f t="shared" si="412"/>
        <v>0</v>
      </c>
      <c r="HQ72" s="176">
        <f t="shared" si="412"/>
        <v>0</v>
      </c>
      <c r="HR72" s="176">
        <f t="shared" si="412"/>
        <v>0</v>
      </c>
      <c r="HS72" s="176">
        <f t="shared" si="412"/>
        <v>0</v>
      </c>
      <c r="HT72" s="176">
        <f t="shared" si="412"/>
        <v>0</v>
      </c>
      <c r="HU72" s="176">
        <f t="shared" si="412"/>
        <v>0</v>
      </c>
      <c r="HV72" s="176">
        <f t="shared" si="412"/>
        <v>0</v>
      </c>
      <c r="HW72" s="176">
        <f t="shared" si="412"/>
        <v>0</v>
      </c>
      <c r="HX72" s="176">
        <f t="shared" si="412"/>
        <v>0</v>
      </c>
      <c r="HY72" s="176">
        <f t="shared" si="412"/>
        <v>0</v>
      </c>
      <c r="HZ72" s="176">
        <f t="shared" si="412"/>
        <v>0</v>
      </c>
      <c r="IA72" s="176">
        <f t="shared" si="412"/>
        <v>0</v>
      </c>
      <c r="IB72" s="176"/>
      <c r="IC72" s="176"/>
    </row>
    <row r="73" spans="1:237" s="144" customFormat="1">
      <c r="A73" s="185" t="s">
        <v>52</v>
      </c>
      <c r="B73" s="226">
        <f t="shared" si="88"/>
        <v>0</v>
      </c>
      <c r="C73" s="329">
        <f t="shared" si="89"/>
        <v>101580.23099570785</v>
      </c>
      <c r="D73" s="226">
        <f t="shared" si="233"/>
        <v>101580.23099570785</v>
      </c>
      <c r="E73" s="227">
        <f t="shared" si="90"/>
        <v>0</v>
      </c>
      <c r="F73" s="228">
        <f t="shared" si="91"/>
        <v>0</v>
      </c>
      <c r="G73" s="227">
        <f t="shared" si="92"/>
        <v>0</v>
      </c>
      <c r="H73" s="228">
        <f t="shared" si="93"/>
        <v>0</v>
      </c>
      <c r="I73" s="227">
        <f t="shared" si="234"/>
        <v>0</v>
      </c>
      <c r="J73" s="176">
        <f t="shared" si="235"/>
        <v>101580.23099570785</v>
      </c>
      <c r="K73" s="228">
        <f t="shared" si="236"/>
        <v>101580.23099570785</v>
      </c>
      <c r="L73" s="227">
        <f t="shared" si="94"/>
        <v>0</v>
      </c>
      <c r="M73" s="176">
        <f t="shared" si="95"/>
        <v>81264.184796566289</v>
      </c>
      <c r="N73" s="228">
        <f t="shared" si="237"/>
        <v>81264.184796566289</v>
      </c>
      <c r="O73" s="176">
        <f t="shared" ref="O73:X81" si="452">IF(O$1&gt;VLOOKUP($A73,input,7,FALSE),0,IF(VLOOKUP($A73,input,2,FALSE)="R",(VLOOKUP($A73,input,5,FALSE)*VLOOKUP(O$1,CS_RATE,4,FALSE))/((1+Discount_Rate)^(O$1-1)),IF(VLOOKUP($A73,input,2,FALSE)="C",VLOOKUP($A73,input,5,FALSE)*VLOOKUP(O$1,CS_RATE,2,FALSE)/((1+Discount_Rate)^(O$1-1)),0)))</f>
        <v>0</v>
      </c>
      <c r="P73" s="176">
        <f t="shared" si="452"/>
        <v>0</v>
      </c>
      <c r="Q73" s="176">
        <f t="shared" si="452"/>
        <v>0</v>
      </c>
      <c r="R73" s="176">
        <f t="shared" si="452"/>
        <v>0</v>
      </c>
      <c r="S73" s="176">
        <f t="shared" si="452"/>
        <v>0</v>
      </c>
      <c r="T73" s="176">
        <f t="shared" si="452"/>
        <v>0</v>
      </c>
      <c r="U73" s="176">
        <f t="shared" si="452"/>
        <v>0</v>
      </c>
      <c r="V73" s="176">
        <f t="shared" si="452"/>
        <v>0</v>
      </c>
      <c r="W73" s="176">
        <f t="shared" si="452"/>
        <v>0</v>
      </c>
      <c r="X73" s="176">
        <f t="shared" si="452"/>
        <v>0</v>
      </c>
      <c r="Y73" s="176">
        <f t="shared" ref="Y73:AH81" si="453">IF(Y$1&gt;VLOOKUP($A73,input,7,FALSE),0,IF(VLOOKUP($A73,input,2,FALSE)="R",(VLOOKUP($A73,input,5,FALSE)*VLOOKUP(Y$1,CS_RATE,4,FALSE))/((1+Discount_Rate)^(Y$1-1)),IF(VLOOKUP($A73,input,2,FALSE)="C",VLOOKUP($A73,input,5,FALSE)*VLOOKUP(Y$1,CS_RATE,2,FALSE)/((1+Discount_Rate)^(Y$1-1)),0)))</f>
        <v>0</v>
      </c>
      <c r="Z73" s="176">
        <f t="shared" si="453"/>
        <v>0</v>
      </c>
      <c r="AA73" s="176">
        <f t="shared" si="453"/>
        <v>0</v>
      </c>
      <c r="AB73" s="176">
        <f t="shared" si="453"/>
        <v>0</v>
      </c>
      <c r="AC73" s="176">
        <f t="shared" si="453"/>
        <v>0</v>
      </c>
      <c r="AD73" s="176">
        <f t="shared" si="453"/>
        <v>0</v>
      </c>
      <c r="AE73" s="176">
        <f t="shared" si="453"/>
        <v>0</v>
      </c>
      <c r="AF73" s="176">
        <f t="shared" si="453"/>
        <v>0</v>
      </c>
      <c r="AG73" s="176">
        <f t="shared" si="453"/>
        <v>0</v>
      </c>
      <c r="AH73" s="176">
        <f t="shared" si="453"/>
        <v>0</v>
      </c>
      <c r="AI73" s="176">
        <f t="shared" ref="AI73:AW81" si="454">IF(AI$1&gt;VLOOKUP($A73,input,7,FALSE),0,IF(VLOOKUP($A73,input,2,FALSE)="R",(VLOOKUP($A73,input,5,FALSE)*VLOOKUP(AI$1,CS_RATE,4,FALSE))/((1+Discount_Rate)^(AI$1-1)),IF(VLOOKUP($A73,input,2,FALSE)="C",VLOOKUP($A73,input,5,FALSE)*VLOOKUP(AI$1,CS_RATE,2,FALSE)/((1+Discount_Rate)^(AI$1-1)),0)))</f>
        <v>0</v>
      </c>
      <c r="AJ73" s="176">
        <f t="shared" si="454"/>
        <v>0</v>
      </c>
      <c r="AK73" s="176">
        <f t="shared" si="454"/>
        <v>0</v>
      </c>
      <c r="AL73" s="176">
        <f t="shared" si="454"/>
        <v>0</v>
      </c>
      <c r="AM73" s="176">
        <f t="shared" si="454"/>
        <v>0</v>
      </c>
      <c r="AN73" s="176">
        <f t="shared" si="454"/>
        <v>0</v>
      </c>
      <c r="AO73" s="176">
        <f t="shared" si="454"/>
        <v>0</v>
      </c>
      <c r="AP73" s="176">
        <f t="shared" si="454"/>
        <v>0</v>
      </c>
      <c r="AQ73" s="176">
        <f t="shared" si="454"/>
        <v>0</v>
      </c>
      <c r="AR73" s="176">
        <f t="shared" si="454"/>
        <v>0</v>
      </c>
      <c r="AS73" s="176">
        <f t="shared" si="454"/>
        <v>0</v>
      </c>
      <c r="AT73" s="176">
        <f t="shared" si="454"/>
        <v>0</v>
      </c>
      <c r="AU73" s="176">
        <f t="shared" si="454"/>
        <v>0</v>
      </c>
      <c r="AV73" s="176">
        <f t="shared" si="454"/>
        <v>0</v>
      </c>
      <c r="AW73" s="176">
        <f t="shared" si="454"/>
        <v>0</v>
      </c>
      <c r="AX73" s="187"/>
      <c r="AY73" s="176">
        <f t="shared" ref="AY73:BH81" si="455">IF(AY$1&gt;VLOOKUP($A73,input,7,FALSE),0,IF(VLOOKUP($A73,input,2,FALSE)="R",(VLOOKUP($A73,input,6,FALSE)*VLOOKUP(AY$1,CS_RATE,5,FALSE))/((1+Discount_Rate)^(AY$1-1)),IF(VLOOKUP($A73,input,2,FALSE)="C",VLOOKUP($A73,input,6,FALSE)*VLOOKUP(AY$1,CS_RATE,3,FALSE)/((1+Discount_Rate)^(AY$1-1)),0)))</f>
        <v>3.2074935071148531</v>
      </c>
      <c r="AZ73" s="176">
        <f t="shared" si="455"/>
        <v>3.0551943322164887</v>
      </c>
      <c r="BA73" s="176">
        <f t="shared" si="455"/>
        <v>2.9125098823840543</v>
      </c>
      <c r="BB73" s="176">
        <f t="shared" si="455"/>
        <v>2.7760992233145791</v>
      </c>
      <c r="BC73" s="176">
        <f t="shared" si="455"/>
        <v>2.6443900698044507</v>
      </c>
      <c r="BD73" s="176">
        <f t="shared" si="455"/>
        <v>2.5184477854287657</v>
      </c>
      <c r="BE73" s="176">
        <f t="shared" si="455"/>
        <v>2.3992837904233015</v>
      </c>
      <c r="BF73" s="176">
        <f t="shared" si="455"/>
        <v>2.2849156266206485</v>
      </c>
      <c r="BG73" s="176">
        <f t="shared" si="455"/>
        <v>2.1758915634236313</v>
      </c>
      <c r="BH73" s="176">
        <f t="shared" si="455"/>
        <v>2.0719872950917542</v>
      </c>
      <c r="BI73" s="176">
        <f t="shared" ref="BI73:BR81" si="456">IF(BI$1&gt;VLOOKUP($A73,input,7,FALSE),0,IF(VLOOKUP($A73,input,2,FALSE)="R",(VLOOKUP($A73,input,6,FALSE)*VLOOKUP(BI$1,CS_RATE,5,FALSE))/((1+Discount_Rate)^(BI$1-1)),IF(VLOOKUP($A73,input,2,FALSE)="C",VLOOKUP($A73,input,6,FALSE)*VLOOKUP(BI$1,CS_RATE,3,FALSE)/((1+Discount_Rate)^(BI$1-1)),0)))</f>
        <v>0</v>
      </c>
      <c r="BJ73" s="176">
        <f t="shared" si="456"/>
        <v>0</v>
      </c>
      <c r="BK73" s="176">
        <f t="shared" si="456"/>
        <v>0</v>
      </c>
      <c r="BL73" s="176">
        <f t="shared" si="456"/>
        <v>0</v>
      </c>
      <c r="BM73" s="176">
        <f t="shared" si="456"/>
        <v>0</v>
      </c>
      <c r="BN73" s="176">
        <f t="shared" si="456"/>
        <v>0</v>
      </c>
      <c r="BO73" s="176">
        <f t="shared" si="456"/>
        <v>0</v>
      </c>
      <c r="BP73" s="176">
        <f t="shared" si="456"/>
        <v>0</v>
      </c>
      <c r="BQ73" s="176">
        <f t="shared" si="456"/>
        <v>0</v>
      </c>
      <c r="BR73" s="176">
        <f t="shared" si="456"/>
        <v>0</v>
      </c>
      <c r="BS73" s="176">
        <f t="shared" ref="BS73:CG81" si="457">IF(BS$1&gt;VLOOKUP($A73,input,7,FALSE),0,IF(VLOOKUP($A73,input,2,FALSE)="R",(VLOOKUP($A73,input,6,FALSE)*VLOOKUP(BS$1,CS_RATE,5,FALSE))/((1+Discount_Rate)^(BS$1-1)),IF(VLOOKUP($A73,input,2,FALSE)="C",VLOOKUP($A73,input,6,FALSE)*VLOOKUP(BS$1,CS_RATE,3,FALSE)/((1+Discount_Rate)^(BS$1-1)),0)))</f>
        <v>0</v>
      </c>
      <c r="BT73" s="176">
        <f t="shared" si="457"/>
        <v>0</v>
      </c>
      <c r="BU73" s="176">
        <f t="shared" si="457"/>
        <v>0</v>
      </c>
      <c r="BV73" s="176">
        <f t="shared" si="457"/>
        <v>0</v>
      </c>
      <c r="BW73" s="176">
        <f t="shared" si="457"/>
        <v>0</v>
      </c>
      <c r="BX73" s="176">
        <f t="shared" si="457"/>
        <v>0</v>
      </c>
      <c r="BY73" s="176">
        <f t="shared" si="457"/>
        <v>0</v>
      </c>
      <c r="BZ73" s="176">
        <f t="shared" si="457"/>
        <v>0</v>
      </c>
      <c r="CA73" s="176">
        <f t="shared" si="457"/>
        <v>0</v>
      </c>
      <c r="CB73" s="176">
        <f t="shared" si="457"/>
        <v>0</v>
      </c>
      <c r="CC73" s="176">
        <f t="shared" si="457"/>
        <v>0</v>
      </c>
      <c r="CD73" s="176">
        <f t="shared" si="457"/>
        <v>0</v>
      </c>
      <c r="CE73" s="176">
        <f t="shared" si="457"/>
        <v>0</v>
      </c>
      <c r="CF73" s="176">
        <f t="shared" si="457"/>
        <v>0</v>
      </c>
      <c r="CG73" s="176">
        <f t="shared" si="457"/>
        <v>0</v>
      </c>
      <c r="CI73" s="176">
        <v>0</v>
      </c>
      <c r="CJ73" s="176">
        <f t="shared" ref="CJ73:CS81" si="458">IF(CJ$1-1&gt;VLOOKUP($A73,input,7,FALSE),0,IF(VLOOKUP($A73,input,2,FALSE)="R",(VLOOKUP($A73,input,19,FALSE)*VLOOKUP(CJ$1,CS_RATE,4,FALSE))/((1+Discount_Rate)^(CJ$1-1)),IF(VLOOKUP($A73,input,2,FALSE)="C",VLOOKUP($A73,input,19,FALSE)*VLOOKUP(CJ$1,CS_RATE,2,FALSE)/((1+Discount_Rate)^(CJ$1-1)),0)))</f>
        <v>0</v>
      </c>
      <c r="CK73" s="176">
        <f t="shared" si="458"/>
        <v>0</v>
      </c>
      <c r="CL73" s="176">
        <f t="shared" si="458"/>
        <v>0</v>
      </c>
      <c r="CM73" s="176">
        <f t="shared" si="458"/>
        <v>0</v>
      </c>
      <c r="CN73" s="176">
        <f t="shared" si="458"/>
        <v>0</v>
      </c>
      <c r="CO73" s="176">
        <f t="shared" si="458"/>
        <v>0</v>
      </c>
      <c r="CP73" s="176">
        <f t="shared" si="458"/>
        <v>0</v>
      </c>
      <c r="CQ73" s="176">
        <f t="shared" si="458"/>
        <v>0</v>
      </c>
      <c r="CR73" s="176">
        <f t="shared" si="458"/>
        <v>0</v>
      </c>
      <c r="CS73" s="176">
        <f t="shared" si="458"/>
        <v>0</v>
      </c>
      <c r="CT73" s="176">
        <f t="shared" ref="CT73:DC81" si="459">IF(CT$1-1&gt;VLOOKUP($A73,input,7,FALSE),0,IF(VLOOKUP($A73,input,2,FALSE)="R",(VLOOKUP($A73,input,19,FALSE)*VLOOKUP(CT$1,CS_RATE,4,FALSE))/((1+Discount_Rate)^(CT$1-1)),IF(VLOOKUP($A73,input,2,FALSE)="C",VLOOKUP($A73,input,19,FALSE)*VLOOKUP(CT$1,CS_RATE,2,FALSE)/((1+Discount_Rate)^(CT$1-1)),0)))</f>
        <v>0</v>
      </c>
      <c r="CU73" s="176">
        <f t="shared" si="459"/>
        <v>0</v>
      </c>
      <c r="CV73" s="176">
        <f t="shared" si="459"/>
        <v>0</v>
      </c>
      <c r="CW73" s="176">
        <f t="shared" si="459"/>
        <v>0</v>
      </c>
      <c r="CX73" s="176">
        <f t="shared" si="459"/>
        <v>0</v>
      </c>
      <c r="CY73" s="176">
        <f t="shared" si="459"/>
        <v>0</v>
      </c>
      <c r="CZ73" s="176">
        <f t="shared" si="459"/>
        <v>0</v>
      </c>
      <c r="DA73" s="176">
        <f t="shared" si="459"/>
        <v>0</v>
      </c>
      <c r="DB73" s="176">
        <f t="shared" si="459"/>
        <v>0</v>
      </c>
      <c r="DC73" s="176">
        <f t="shared" si="459"/>
        <v>0</v>
      </c>
      <c r="DD73" s="176">
        <f t="shared" ref="DD73:DR81" si="460">IF(DD$1-1&gt;VLOOKUP($A73,input,7,FALSE),0,IF(VLOOKUP($A73,input,2,FALSE)="R",(VLOOKUP($A73,input,19,FALSE)*VLOOKUP(DD$1,CS_RATE,4,FALSE))/((1+Discount_Rate)^(DD$1-1)),IF(VLOOKUP($A73,input,2,FALSE)="C",VLOOKUP($A73,input,19,FALSE)*VLOOKUP(DD$1,CS_RATE,2,FALSE)/((1+Discount_Rate)^(DD$1-1)),0)))</f>
        <v>0</v>
      </c>
      <c r="DE73" s="176">
        <f t="shared" si="460"/>
        <v>0</v>
      </c>
      <c r="DF73" s="176">
        <f t="shared" si="460"/>
        <v>0</v>
      </c>
      <c r="DG73" s="176">
        <f t="shared" si="460"/>
        <v>0</v>
      </c>
      <c r="DH73" s="176">
        <f t="shared" si="460"/>
        <v>0</v>
      </c>
      <c r="DI73" s="176">
        <f t="shared" si="460"/>
        <v>0</v>
      </c>
      <c r="DJ73" s="176">
        <f t="shared" si="460"/>
        <v>0</v>
      </c>
      <c r="DK73" s="176">
        <f t="shared" si="460"/>
        <v>0</v>
      </c>
      <c r="DL73" s="176">
        <f t="shared" si="460"/>
        <v>0</v>
      </c>
      <c r="DM73" s="176">
        <f t="shared" si="460"/>
        <v>0</v>
      </c>
      <c r="DN73" s="176">
        <f t="shared" si="460"/>
        <v>0</v>
      </c>
      <c r="DO73" s="176">
        <f t="shared" si="460"/>
        <v>0</v>
      </c>
      <c r="DP73" s="176">
        <f t="shared" si="460"/>
        <v>0</v>
      </c>
      <c r="DQ73" s="176">
        <f t="shared" si="460"/>
        <v>0</v>
      </c>
      <c r="DR73" s="176">
        <f t="shared" si="460"/>
        <v>0</v>
      </c>
      <c r="DS73" s="187"/>
      <c r="DT73" s="176">
        <v>0</v>
      </c>
      <c r="DU73" s="176">
        <f t="shared" ref="DU73:ED81" si="461">IF(DU$1-1&gt;VLOOKUP($A73,input,7,FALSE),0,IF(VLOOKUP($A73,input,2,FALSE)="R",(VLOOKUP($A73,input,20,FALSE)*VLOOKUP(DU$1,CS_RATE,5,FALSE))/((1+Discount_Rate)^(DU$1-1)),IF(VLOOKUP($A73,input,2,FALSE)="C",VLOOKUP($A73,input,20,FALSE)*VLOOKUP(DU$1,CS_RATE,3,FALSE)/((1+Discount_Rate)^(DU$1-1)),0)))</f>
        <v>3.0551943322164887</v>
      </c>
      <c r="DV73" s="176">
        <f t="shared" si="461"/>
        <v>2.9125098823840543</v>
      </c>
      <c r="DW73" s="176">
        <f t="shared" si="461"/>
        <v>2.7760992233145791</v>
      </c>
      <c r="DX73" s="176">
        <f t="shared" si="461"/>
        <v>2.6443900698044507</v>
      </c>
      <c r="DY73" s="176">
        <f t="shared" si="461"/>
        <v>2.5184477854287657</v>
      </c>
      <c r="DZ73" s="176">
        <f t="shared" si="461"/>
        <v>2.3992837904233015</v>
      </c>
      <c r="EA73" s="176">
        <f t="shared" si="461"/>
        <v>2.2849156266206485</v>
      </c>
      <c r="EB73" s="176">
        <f t="shared" si="461"/>
        <v>2.1758915634236313</v>
      </c>
      <c r="EC73" s="176">
        <f t="shared" si="461"/>
        <v>2.0719872950917542</v>
      </c>
      <c r="ED73" s="176">
        <f t="shared" si="461"/>
        <v>1.9732109478194801</v>
      </c>
      <c r="EE73" s="176">
        <f t="shared" ref="EE73:EN81" si="462">IF(EE$1-1&gt;VLOOKUP($A73,input,7,FALSE),0,IF(VLOOKUP($A73,input,2,FALSE)="R",(VLOOKUP($A73,input,20,FALSE)*VLOOKUP(EE$1,CS_RATE,5,FALSE))/((1+Discount_Rate)^(EE$1-1)),IF(VLOOKUP($A73,input,2,FALSE)="C",VLOOKUP($A73,input,20,FALSE)*VLOOKUP(EE$1,CS_RATE,3,FALSE)/((1+Discount_Rate)^(EE$1-1)),0)))</f>
        <v>0</v>
      </c>
      <c r="EF73" s="176">
        <f t="shared" si="462"/>
        <v>0</v>
      </c>
      <c r="EG73" s="176">
        <f t="shared" si="462"/>
        <v>0</v>
      </c>
      <c r="EH73" s="176">
        <f t="shared" si="462"/>
        <v>0</v>
      </c>
      <c r="EI73" s="176">
        <f t="shared" si="462"/>
        <v>0</v>
      </c>
      <c r="EJ73" s="176">
        <f t="shared" si="462"/>
        <v>0</v>
      </c>
      <c r="EK73" s="176">
        <f t="shared" si="462"/>
        <v>0</v>
      </c>
      <c r="EL73" s="176">
        <f t="shared" si="462"/>
        <v>0</v>
      </c>
      <c r="EM73" s="176">
        <f t="shared" si="462"/>
        <v>0</v>
      </c>
      <c r="EN73" s="176">
        <f t="shared" si="462"/>
        <v>0</v>
      </c>
      <c r="EO73" s="176">
        <f t="shared" ref="EO73:FC81" si="463">IF(EO$1-1&gt;VLOOKUP($A73,input,7,FALSE),0,IF(VLOOKUP($A73,input,2,FALSE)="R",(VLOOKUP($A73,input,20,FALSE)*VLOOKUP(EO$1,CS_RATE,5,FALSE))/((1+Discount_Rate)^(EO$1-1)),IF(VLOOKUP($A73,input,2,FALSE)="C",VLOOKUP($A73,input,20,FALSE)*VLOOKUP(EO$1,CS_RATE,3,FALSE)/((1+Discount_Rate)^(EO$1-1)),0)))</f>
        <v>0</v>
      </c>
      <c r="EP73" s="176">
        <f t="shared" si="463"/>
        <v>0</v>
      </c>
      <c r="EQ73" s="176">
        <f t="shared" si="463"/>
        <v>0</v>
      </c>
      <c r="ER73" s="176">
        <f t="shared" si="463"/>
        <v>0</v>
      </c>
      <c r="ES73" s="176">
        <f t="shared" si="463"/>
        <v>0</v>
      </c>
      <c r="ET73" s="176">
        <f t="shared" si="463"/>
        <v>0</v>
      </c>
      <c r="EU73" s="176">
        <f t="shared" si="463"/>
        <v>0</v>
      </c>
      <c r="EV73" s="176">
        <f t="shared" si="463"/>
        <v>0</v>
      </c>
      <c r="EW73" s="176">
        <f t="shared" si="463"/>
        <v>0</v>
      </c>
      <c r="EX73" s="176">
        <f t="shared" si="463"/>
        <v>0</v>
      </c>
      <c r="EY73" s="176">
        <f t="shared" si="463"/>
        <v>0</v>
      </c>
      <c r="EZ73" s="176">
        <f t="shared" si="463"/>
        <v>0</v>
      </c>
      <c r="FA73" s="176">
        <f t="shared" si="463"/>
        <v>0</v>
      </c>
      <c r="FB73" s="176">
        <f t="shared" si="463"/>
        <v>0</v>
      </c>
      <c r="FC73" s="176">
        <f t="shared" si="463"/>
        <v>0</v>
      </c>
      <c r="FE73" s="176">
        <v>0</v>
      </c>
      <c r="FF73" s="176">
        <v>0</v>
      </c>
      <c r="FG73" s="176">
        <f t="shared" ref="FG73:FP81" si="464">IF(FG$1-2&gt;VLOOKUP($A73,input,7,FALSE),0,IF(VLOOKUP($A73,input,2,FALSE)="R",(VLOOKUP($A73,input,33,FALSE)*VLOOKUP(FG$1,CS_RATE,4,FALSE))/((1+Discount_Rate)^(FG$1-1)),IF(VLOOKUP($A73,input,2,FALSE)="C",VLOOKUP($A73,input,33,FALSE)*VLOOKUP(FG$1,CS_RATE,2,FALSE)/((1+Discount_Rate)^(FG$1-1)),0)))</f>
        <v>0</v>
      </c>
      <c r="FH73" s="176">
        <f t="shared" si="464"/>
        <v>0</v>
      </c>
      <c r="FI73" s="176">
        <f t="shared" si="464"/>
        <v>0</v>
      </c>
      <c r="FJ73" s="176">
        <f t="shared" si="464"/>
        <v>0</v>
      </c>
      <c r="FK73" s="176">
        <f t="shared" si="464"/>
        <v>0</v>
      </c>
      <c r="FL73" s="176">
        <f t="shared" si="464"/>
        <v>0</v>
      </c>
      <c r="FM73" s="176">
        <f t="shared" si="464"/>
        <v>0</v>
      </c>
      <c r="FN73" s="176">
        <f t="shared" si="464"/>
        <v>0</v>
      </c>
      <c r="FO73" s="176">
        <f t="shared" si="464"/>
        <v>0</v>
      </c>
      <c r="FP73" s="176">
        <f t="shared" si="464"/>
        <v>0</v>
      </c>
      <c r="FQ73" s="176">
        <f t="shared" ref="FQ73:FZ81" si="465">IF(FQ$1-2&gt;VLOOKUP($A73,input,7,FALSE),0,IF(VLOOKUP($A73,input,2,FALSE)="R",(VLOOKUP($A73,input,33,FALSE)*VLOOKUP(FQ$1,CS_RATE,4,FALSE))/((1+Discount_Rate)^(FQ$1-1)),IF(VLOOKUP($A73,input,2,FALSE)="C",VLOOKUP($A73,input,33,FALSE)*VLOOKUP(FQ$1,CS_RATE,2,FALSE)/((1+Discount_Rate)^(FQ$1-1)),0)))</f>
        <v>0</v>
      </c>
      <c r="FR73" s="176">
        <f t="shared" si="465"/>
        <v>0</v>
      </c>
      <c r="FS73" s="176">
        <f t="shared" si="465"/>
        <v>0</v>
      </c>
      <c r="FT73" s="176">
        <f t="shared" si="465"/>
        <v>0</v>
      </c>
      <c r="FU73" s="176">
        <f t="shared" si="465"/>
        <v>0</v>
      </c>
      <c r="FV73" s="176">
        <f t="shared" si="465"/>
        <v>0</v>
      </c>
      <c r="FW73" s="176">
        <f t="shared" si="465"/>
        <v>0</v>
      </c>
      <c r="FX73" s="176">
        <f t="shared" si="465"/>
        <v>0</v>
      </c>
      <c r="FY73" s="176">
        <f t="shared" si="465"/>
        <v>0</v>
      </c>
      <c r="FZ73" s="176">
        <f t="shared" si="465"/>
        <v>0</v>
      </c>
      <c r="GA73" s="176">
        <f t="shared" ref="GA73:GO81" si="466">IF(GA$1-2&gt;VLOOKUP($A73,input,7,FALSE),0,IF(VLOOKUP($A73,input,2,FALSE)="R",(VLOOKUP($A73,input,33,FALSE)*VLOOKUP(GA$1,CS_RATE,4,FALSE))/((1+Discount_Rate)^(GA$1-1)),IF(VLOOKUP($A73,input,2,FALSE)="C",VLOOKUP($A73,input,33,FALSE)*VLOOKUP(GA$1,CS_RATE,2,FALSE)/((1+Discount_Rate)^(GA$1-1)),0)))</f>
        <v>0</v>
      </c>
      <c r="GB73" s="176">
        <f t="shared" si="466"/>
        <v>0</v>
      </c>
      <c r="GC73" s="176">
        <f t="shared" si="466"/>
        <v>0</v>
      </c>
      <c r="GD73" s="176">
        <f t="shared" si="466"/>
        <v>0</v>
      </c>
      <c r="GE73" s="176">
        <f t="shared" si="466"/>
        <v>0</v>
      </c>
      <c r="GF73" s="176">
        <f t="shared" si="466"/>
        <v>0</v>
      </c>
      <c r="GG73" s="176">
        <f t="shared" si="466"/>
        <v>0</v>
      </c>
      <c r="GH73" s="176">
        <f t="shared" si="466"/>
        <v>0</v>
      </c>
      <c r="GI73" s="176">
        <f t="shared" si="466"/>
        <v>0</v>
      </c>
      <c r="GJ73" s="176">
        <f t="shared" si="466"/>
        <v>0</v>
      </c>
      <c r="GK73" s="176">
        <f t="shared" si="466"/>
        <v>0</v>
      </c>
      <c r="GL73" s="176">
        <f t="shared" si="466"/>
        <v>0</v>
      </c>
      <c r="GM73" s="176">
        <f t="shared" si="466"/>
        <v>0</v>
      </c>
      <c r="GN73" s="176">
        <f t="shared" si="466"/>
        <v>0</v>
      </c>
      <c r="GO73" s="176">
        <f t="shared" si="466"/>
        <v>0</v>
      </c>
      <c r="GP73" s="187"/>
      <c r="GQ73" s="176">
        <v>0</v>
      </c>
      <c r="GR73" s="176">
        <v>0</v>
      </c>
      <c r="GS73" s="176">
        <f t="shared" ref="GS73:HB81" si="467">IF(GS$1-2&gt;VLOOKUP($A73,input,7,FALSE),0,IF(VLOOKUP($A73,input,2,FALSE)="R",(VLOOKUP($A73,input,34,FALSE)*VLOOKUP(GS$1,CS_RATE,5,FALSE))/((1+Discount_Rate)^(GS$1-1)),IF(VLOOKUP($A73,input,2,FALSE)="C",VLOOKUP($A73,input,34,FALSE)*VLOOKUP(GS$1,CS_RATE,3,FALSE)/((1+Discount_Rate)^(GS$1-1)),0)))</f>
        <v>2.9125098823840543</v>
      </c>
      <c r="GT73" s="176">
        <f t="shared" si="467"/>
        <v>2.7760992233145791</v>
      </c>
      <c r="GU73" s="176">
        <f t="shared" si="467"/>
        <v>2.6443900698044507</v>
      </c>
      <c r="GV73" s="176">
        <f t="shared" si="467"/>
        <v>2.5184477854287657</v>
      </c>
      <c r="GW73" s="176">
        <f t="shared" si="467"/>
        <v>2.3992837904233015</v>
      </c>
      <c r="GX73" s="176">
        <f t="shared" si="467"/>
        <v>2.2849156266206485</v>
      </c>
      <c r="GY73" s="176">
        <f t="shared" si="467"/>
        <v>2.1758915634236313</v>
      </c>
      <c r="GZ73" s="176">
        <f t="shared" si="467"/>
        <v>2.0719872950917542</v>
      </c>
      <c r="HA73" s="176">
        <f t="shared" si="467"/>
        <v>1.9732109478194801</v>
      </c>
      <c r="HB73" s="176">
        <f t="shared" si="467"/>
        <v>1.8791434936970652</v>
      </c>
      <c r="HC73" s="176">
        <f t="shared" ref="HC73:HL81" si="468">IF(HC$1-2&gt;VLOOKUP($A73,input,7,FALSE),0,IF(VLOOKUP($A73,input,2,FALSE)="R",(VLOOKUP($A73,input,34,FALSE)*VLOOKUP(HC$1,CS_RATE,5,FALSE))/((1+Discount_Rate)^(HC$1-1)),IF(VLOOKUP($A73,input,2,FALSE)="C",VLOOKUP($A73,input,34,FALSE)*VLOOKUP(HC$1,CS_RATE,3,FALSE)/((1+Discount_Rate)^(HC$1-1)),0)))</f>
        <v>0</v>
      </c>
      <c r="HD73" s="176">
        <f t="shared" si="468"/>
        <v>0</v>
      </c>
      <c r="HE73" s="176">
        <f t="shared" si="468"/>
        <v>0</v>
      </c>
      <c r="HF73" s="176">
        <f t="shared" si="468"/>
        <v>0</v>
      </c>
      <c r="HG73" s="176">
        <f t="shared" si="468"/>
        <v>0</v>
      </c>
      <c r="HH73" s="176">
        <f t="shared" si="468"/>
        <v>0</v>
      </c>
      <c r="HI73" s="176">
        <f t="shared" si="468"/>
        <v>0</v>
      </c>
      <c r="HJ73" s="176">
        <f t="shared" si="468"/>
        <v>0</v>
      </c>
      <c r="HK73" s="176">
        <f t="shared" si="468"/>
        <v>0</v>
      </c>
      <c r="HL73" s="176">
        <f t="shared" si="468"/>
        <v>0</v>
      </c>
      <c r="HM73" s="176">
        <f t="shared" ref="HM73:IA81" si="469">IF(HM$1-2&gt;VLOOKUP($A73,input,7,FALSE),0,IF(VLOOKUP($A73,input,2,FALSE)="R",(VLOOKUP($A73,input,34,FALSE)*VLOOKUP(HM$1,CS_RATE,5,FALSE))/((1+Discount_Rate)^(HM$1-1)),IF(VLOOKUP($A73,input,2,FALSE)="C",VLOOKUP($A73,input,34,FALSE)*VLOOKUP(HM$1,CS_RATE,3,FALSE)/((1+Discount_Rate)^(HM$1-1)),0)))</f>
        <v>0</v>
      </c>
      <c r="HN73" s="176">
        <f t="shared" si="469"/>
        <v>0</v>
      </c>
      <c r="HO73" s="176">
        <f t="shared" si="469"/>
        <v>0</v>
      </c>
      <c r="HP73" s="176">
        <f t="shared" si="469"/>
        <v>0</v>
      </c>
      <c r="HQ73" s="176">
        <f t="shared" si="469"/>
        <v>0</v>
      </c>
      <c r="HR73" s="176">
        <f t="shared" si="469"/>
        <v>0</v>
      </c>
      <c r="HS73" s="176">
        <f t="shared" si="469"/>
        <v>0</v>
      </c>
      <c r="HT73" s="176">
        <f t="shared" si="469"/>
        <v>0</v>
      </c>
      <c r="HU73" s="176">
        <f t="shared" si="469"/>
        <v>0</v>
      </c>
      <c r="HV73" s="176">
        <f t="shared" si="469"/>
        <v>0</v>
      </c>
      <c r="HW73" s="176">
        <f t="shared" si="469"/>
        <v>0</v>
      </c>
      <c r="HX73" s="176">
        <f t="shared" si="469"/>
        <v>0</v>
      </c>
      <c r="HY73" s="176">
        <f t="shared" si="469"/>
        <v>0</v>
      </c>
      <c r="HZ73" s="176">
        <f t="shared" si="469"/>
        <v>0</v>
      </c>
      <c r="IA73" s="176">
        <f t="shared" si="469"/>
        <v>0</v>
      </c>
      <c r="IB73" s="176"/>
      <c r="IC73" s="176"/>
    </row>
    <row r="74" spans="1:237" s="144" customFormat="1">
      <c r="A74" s="185" t="s">
        <v>184</v>
      </c>
      <c r="B74" s="226">
        <f t="shared" ref="B74" si="470">SUM(O74:AW74)*VLOOKUP($A74,input,12,FALSE)</f>
        <v>0</v>
      </c>
      <c r="C74" s="329">
        <f t="shared" ref="C74" si="471">SUM(AY74:CG74)*VLOOKUP($A74,input,12,FALSE)</f>
        <v>76185.173246780905</v>
      </c>
      <c r="D74" s="226">
        <f t="shared" ref="D74" si="472">SUM(B74:C74)</f>
        <v>76185.173246780905</v>
      </c>
      <c r="E74" s="227">
        <f t="shared" ref="E74" si="473">IF(Years&gt;1,SUM(CI74:DR74)*VLOOKUP($A74,input,26,FALSE),0)</f>
        <v>0</v>
      </c>
      <c r="F74" s="228">
        <f t="shared" ref="F74" si="474">IF(Years&gt;1,SUM(DT74:FC74)*VLOOKUP($A74,input,26,FALSE),0)</f>
        <v>0</v>
      </c>
      <c r="G74" s="227">
        <f t="shared" ref="G74" si="475">IF(Years&gt;2,SUM(FE74:GO74)*VLOOKUP($A74,input,40,FALSE),0)</f>
        <v>0</v>
      </c>
      <c r="H74" s="228">
        <f t="shared" ref="H74" si="476">IF(Years&gt;2,SUM(GQ74:IA74)*VLOOKUP($A74,input,40,FALSE),0)</f>
        <v>0</v>
      </c>
      <c r="I74" s="227">
        <f t="shared" ref="I74" si="477">B74+E74+G74</f>
        <v>0</v>
      </c>
      <c r="J74" s="176">
        <f t="shared" ref="J74" si="478">C74+F74+H74</f>
        <v>76185.173246780905</v>
      </c>
      <c r="K74" s="228">
        <f t="shared" ref="K74" si="479">SUM(I74:J74)</f>
        <v>76185.173246780905</v>
      </c>
      <c r="L74" s="227">
        <f t="shared" ref="L74" si="480">(B74*VLOOKUP($A74,input,16,FALSE))+(E74*VLOOKUP($A74,input,30,FALSE))+(G74*VLOOKUP($A74,input,44,FALSE))</f>
        <v>0</v>
      </c>
      <c r="M74" s="176">
        <f t="shared" ref="M74" si="481">(C74*(VLOOKUP($A74,input,16,FALSE))+(F74*VLOOKUP($A74,input,30,FALSE))+(H74*VLOOKUP($A74,input,44,FALSE)))</f>
        <v>60948.138597424724</v>
      </c>
      <c r="N74" s="228">
        <f t="shared" ref="N74" si="482">SUM(L74:M74)</f>
        <v>60948.138597424724</v>
      </c>
      <c r="O74" s="176">
        <f t="shared" si="452"/>
        <v>0</v>
      </c>
      <c r="P74" s="176">
        <f t="shared" si="452"/>
        <v>0</v>
      </c>
      <c r="Q74" s="176">
        <f t="shared" si="452"/>
        <v>0</v>
      </c>
      <c r="R74" s="176">
        <f t="shared" si="452"/>
        <v>0</v>
      </c>
      <c r="S74" s="176">
        <f t="shared" si="452"/>
        <v>0</v>
      </c>
      <c r="T74" s="176">
        <f t="shared" si="452"/>
        <v>0</v>
      </c>
      <c r="U74" s="176">
        <f t="shared" si="452"/>
        <v>0</v>
      </c>
      <c r="V74" s="176">
        <f t="shared" si="452"/>
        <v>0</v>
      </c>
      <c r="W74" s="176">
        <f t="shared" si="452"/>
        <v>0</v>
      </c>
      <c r="X74" s="176">
        <f t="shared" si="452"/>
        <v>0</v>
      </c>
      <c r="Y74" s="176">
        <f t="shared" si="453"/>
        <v>0</v>
      </c>
      <c r="Z74" s="176">
        <f t="shared" si="453"/>
        <v>0</v>
      </c>
      <c r="AA74" s="176">
        <f t="shared" si="453"/>
        <v>0</v>
      </c>
      <c r="AB74" s="176">
        <f t="shared" si="453"/>
        <v>0</v>
      </c>
      <c r="AC74" s="176">
        <f t="shared" si="453"/>
        <v>0</v>
      </c>
      <c r="AD74" s="176">
        <f t="shared" si="453"/>
        <v>0</v>
      </c>
      <c r="AE74" s="176">
        <f t="shared" si="453"/>
        <v>0</v>
      </c>
      <c r="AF74" s="176">
        <f t="shared" si="453"/>
        <v>0</v>
      </c>
      <c r="AG74" s="176">
        <f t="shared" si="453"/>
        <v>0</v>
      </c>
      <c r="AH74" s="176">
        <f t="shared" si="453"/>
        <v>0</v>
      </c>
      <c r="AI74" s="176">
        <f t="shared" si="454"/>
        <v>0</v>
      </c>
      <c r="AJ74" s="176">
        <f t="shared" si="454"/>
        <v>0</v>
      </c>
      <c r="AK74" s="176">
        <f t="shared" si="454"/>
        <v>0</v>
      </c>
      <c r="AL74" s="176">
        <f t="shared" si="454"/>
        <v>0</v>
      </c>
      <c r="AM74" s="176">
        <f t="shared" si="454"/>
        <v>0</v>
      </c>
      <c r="AN74" s="176">
        <f t="shared" si="454"/>
        <v>0</v>
      </c>
      <c r="AO74" s="176">
        <f t="shared" si="454"/>
        <v>0</v>
      </c>
      <c r="AP74" s="176">
        <f t="shared" si="454"/>
        <v>0</v>
      </c>
      <c r="AQ74" s="176">
        <f t="shared" si="454"/>
        <v>0</v>
      </c>
      <c r="AR74" s="176">
        <f t="shared" si="454"/>
        <v>0</v>
      </c>
      <c r="AS74" s="176">
        <f t="shared" si="454"/>
        <v>0</v>
      </c>
      <c r="AT74" s="176">
        <f t="shared" si="454"/>
        <v>0</v>
      </c>
      <c r="AU74" s="176">
        <f t="shared" si="454"/>
        <v>0</v>
      </c>
      <c r="AV74" s="176">
        <f t="shared" si="454"/>
        <v>0</v>
      </c>
      <c r="AW74" s="176">
        <f t="shared" si="454"/>
        <v>0</v>
      </c>
      <c r="AX74" s="187"/>
      <c r="AY74" s="176">
        <f t="shared" si="455"/>
        <v>9.6224805213445599</v>
      </c>
      <c r="AZ74" s="176">
        <f t="shared" si="455"/>
        <v>9.1655829966494675</v>
      </c>
      <c r="BA74" s="176">
        <f t="shared" si="455"/>
        <v>8.7375296471521633</v>
      </c>
      <c r="BB74" s="176">
        <f t="shared" si="455"/>
        <v>8.3282976699437388</v>
      </c>
      <c r="BC74" s="176">
        <f t="shared" si="455"/>
        <v>7.933170209413352</v>
      </c>
      <c r="BD74" s="176">
        <f t="shared" si="455"/>
        <v>7.5553433562862979</v>
      </c>
      <c r="BE74" s="176">
        <f t="shared" si="455"/>
        <v>7.1978513712699046</v>
      </c>
      <c r="BF74" s="176">
        <f t="shared" si="455"/>
        <v>6.8547468798619464</v>
      </c>
      <c r="BG74" s="176">
        <f t="shared" si="455"/>
        <v>6.527674690270894</v>
      </c>
      <c r="BH74" s="176">
        <f t="shared" si="455"/>
        <v>6.2159618852752638</v>
      </c>
      <c r="BI74" s="176">
        <f t="shared" si="456"/>
        <v>0</v>
      </c>
      <c r="BJ74" s="176">
        <f t="shared" si="456"/>
        <v>0</v>
      </c>
      <c r="BK74" s="176">
        <f t="shared" si="456"/>
        <v>0</v>
      </c>
      <c r="BL74" s="176">
        <f t="shared" si="456"/>
        <v>0</v>
      </c>
      <c r="BM74" s="176">
        <f t="shared" si="456"/>
        <v>0</v>
      </c>
      <c r="BN74" s="176">
        <f t="shared" si="456"/>
        <v>0</v>
      </c>
      <c r="BO74" s="176">
        <f t="shared" si="456"/>
        <v>0</v>
      </c>
      <c r="BP74" s="176">
        <f t="shared" si="456"/>
        <v>0</v>
      </c>
      <c r="BQ74" s="176">
        <f t="shared" si="456"/>
        <v>0</v>
      </c>
      <c r="BR74" s="176">
        <f t="shared" si="456"/>
        <v>0</v>
      </c>
      <c r="BS74" s="176">
        <f t="shared" si="457"/>
        <v>0</v>
      </c>
      <c r="BT74" s="176">
        <f t="shared" si="457"/>
        <v>0</v>
      </c>
      <c r="BU74" s="176">
        <f t="shared" si="457"/>
        <v>0</v>
      </c>
      <c r="BV74" s="176">
        <f t="shared" si="457"/>
        <v>0</v>
      </c>
      <c r="BW74" s="176">
        <f t="shared" si="457"/>
        <v>0</v>
      </c>
      <c r="BX74" s="176">
        <f t="shared" si="457"/>
        <v>0</v>
      </c>
      <c r="BY74" s="176">
        <f t="shared" si="457"/>
        <v>0</v>
      </c>
      <c r="BZ74" s="176">
        <f t="shared" si="457"/>
        <v>0</v>
      </c>
      <c r="CA74" s="176">
        <f t="shared" si="457"/>
        <v>0</v>
      </c>
      <c r="CB74" s="176">
        <f t="shared" si="457"/>
        <v>0</v>
      </c>
      <c r="CC74" s="176">
        <f t="shared" si="457"/>
        <v>0</v>
      </c>
      <c r="CD74" s="176">
        <f t="shared" si="457"/>
        <v>0</v>
      </c>
      <c r="CE74" s="176">
        <f t="shared" si="457"/>
        <v>0</v>
      </c>
      <c r="CF74" s="176">
        <f t="shared" si="457"/>
        <v>0</v>
      </c>
      <c r="CG74" s="176">
        <f t="shared" si="457"/>
        <v>0</v>
      </c>
      <c r="CI74" s="176">
        <v>0</v>
      </c>
      <c r="CJ74" s="176">
        <f t="shared" si="458"/>
        <v>0</v>
      </c>
      <c r="CK74" s="176">
        <f t="shared" si="458"/>
        <v>0</v>
      </c>
      <c r="CL74" s="176">
        <f t="shared" si="458"/>
        <v>0</v>
      </c>
      <c r="CM74" s="176">
        <f t="shared" si="458"/>
        <v>0</v>
      </c>
      <c r="CN74" s="176">
        <f t="shared" si="458"/>
        <v>0</v>
      </c>
      <c r="CO74" s="176">
        <f t="shared" si="458"/>
        <v>0</v>
      </c>
      <c r="CP74" s="176">
        <f t="shared" si="458"/>
        <v>0</v>
      </c>
      <c r="CQ74" s="176">
        <f t="shared" si="458"/>
        <v>0</v>
      </c>
      <c r="CR74" s="176">
        <f t="shared" si="458"/>
        <v>0</v>
      </c>
      <c r="CS74" s="176">
        <f t="shared" si="458"/>
        <v>0</v>
      </c>
      <c r="CT74" s="176">
        <f t="shared" si="459"/>
        <v>0</v>
      </c>
      <c r="CU74" s="176">
        <f t="shared" si="459"/>
        <v>0</v>
      </c>
      <c r="CV74" s="176">
        <f t="shared" si="459"/>
        <v>0</v>
      </c>
      <c r="CW74" s="176">
        <f t="shared" si="459"/>
        <v>0</v>
      </c>
      <c r="CX74" s="176">
        <f t="shared" si="459"/>
        <v>0</v>
      </c>
      <c r="CY74" s="176">
        <f t="shared" si="459"/>
        <v>0</v>
      </c>
      <c r="CZ74" s="176">
        <f t="shared" si="459"/>
        <v>0</v>
      </c>
      <c r="DA74" s="176">
        <f t="shared" si="459"/>
        <v>0</v>
      </c>
      <c r="DB74" s="176">
        <f t="shared" si="459"/>
        <v>0</v>
      </c>
      <c r="DC74" s="176">
        <f t="shared" si="459"/>
        <v>0</v>
      </c>
      <c r="DD74" s="176">
        <f t="shared" si="460"/>
        <v>0</v>
      </c>
      <c r="DE74" s="176">
        <f t="shared" si="460"/>
        <v>0</v>
      </c>
      <c r="DF74" s="176">
        <f t="shared" si="460"/>
        <v>0</v>
      </c>
      <c r="DG74" s="176">
        <f t="shared" si="460"/>
        <v>0</v>
      </c>
      <c r="DH74" s="176">
        <f t="shared" si="460"/>
        <v>0</v>
      </c>
      <c r="DI74" s="176">
        <f t="shared" si="460"/>
        <v>0</v>
      </c>
      <c r="DJ74" s="176">
        <f t="shared" si="460"/>
        <v>0</v>
      </c>
      <c r="DK74" s="176">
        <f t="shared" si="460"/>
        <v>0</v>
      </c>
      <c r="DL74" s="176">
        <f t="shared" si="460"/>
        <v>0</v>
      </c>
      <c r="DM74" s="176">
        <f t="shared" si="460"/>
        <v>0</v>
      </c>
      <c r="DN74" s="176">
        <f t="shared" si="460"/>
        <v>0</v>
      </c>
      <c r="DO74" s="176">
        <f t="shared" si="460"/>
        <v>0</v>
      </c>
      <c r="DP74" s="176">
        <f t="shared" si="460"/>
        <v>0</v>
      </c>
      <c r="DQ74" s="176">
        <f t="shared" si="460"/>
        <v>0</v>
      </c>
      <c r="DR74" s="176">
        <f t="shared" si="460"/>
        <v>0</v>
      </c>
      <c r="DS74" s="187"/>
      <c r="DT74" s="176">
        <v>0</v>
      </c>
      <c r="DU74" s="176">
        <f t="shared" si="461"/>
        <v>9.1655829966494675</v>
      </c>
      <c r="DV74" s="176">
        <f t="shared" si="461"/>
        <v>8.7375296471521633</v>
      </c>
      <c r="DW74" s="176">
        <f t="shared" si="461"/>
        <v>8.3282976699437388</v>
      </c>
      <c r="DX74" s="176">
        <f t="shared" si="461"/>
        <v>7.933170209413352</v>
      </c>
      <c r="DY74" s="176">
        <f t="shared" si="461"/>
        <v>7.5553433562862979</v>
      </c>
      <c r="DZ74" s="176">
        <f t="shared" si="461"/>
        <v>7.1978513712699046</v>
      </c>
      <c r="EA74" s="176">
        <f t="shared" si="461"/>
        <v>6.8547468798619464</v>
      </c>
      <c r="EB74" s="176">
        <f t="shared" si="461"/>
        <v>6.527674690270894</v>
      </c>
      <c r="EC74" s="176">
        <f t="shared" si="461"/>
        <v>6.2159618852752638</v>
      </c>
      <c r="ED74" s="176">
        <f t="shared" si="461"/>
        <v>5.9196328434584409</v>
      </c>
      <c r="EE74" s="176">
        <f t="shared" si="462"/>
        <v>0</v>
      </c>
      <c r="EF74" s="176">
        <f t="shared" si="462"/>
        <v>0</v>
      </c>
      <c r="EG74" s="176">
        <f t="shared" si="462"/>
        <v>0</v>
      </c>
      <c r="EH74" s="176">
        <f t="shared" si="462"/>
        <v>0</v>
      </c>
      <c r="EI74" s="176">
        <f t="shared" si="462"/>
        <v>0</v>
      </c>
      <c r="EJ74" s="176">
        <f t="shared" si="462"/>
        <v>0</v>
      </c>
      <c r="EK74" s="176">
        <f t="shared" si="462"/>
        <v>0</v>
      </c>
      <c r="EL74" s="176">
        <f t="shared" si="462"/>
        <v>0</v>
      </c>
      <c r="EM74" s="176">
        <f t="shared" si="462"/>
        <v>0</v>
      </c>
      <c r="EN74" s="176">
        <f t="shared" si="462"/>
        <v>0</v>
      </c>
      <c r="EO74" s="176">
        <f t="shared" si="463"/>
        <v>0</v>
      </c>
      <c r="EP74" s="176">
        <f t="shared" si="463"/>
        <v>0</v>
      </c>
      <c r="EQ74" s="176">
        <f t="shared" si="463"/>
        <v>0</v>
      </c>
      <c r="ER74" s="176">
        <f t="shared" si="463"/>
        <v>0</v>
      </c>
      <c r="ES74" s="176">
        <f t="shared" si="463"/>
        <v>0</v>
      </c>
      <c r="ET74" s="176">
        <f t="shared" si="463"/>
        <v>0</v>
      </c>
      <c r="EU74" s="176">
        <f t="shared" si="463"/>
        <v>0</v>
      </c>
      <c r="EV74" s="176">
        <f t="shared" si="463"/>
        <v>0</v>
      </c>
      <c r="EW74" s="176">
        <f t="shared" si="463"/>
        <v>0</v>
      </c>
      <c r="EX74" s="176">
        <f t="shared" si="463"/>
        <v>0</v>
      </c>
      <c r="EY74" s="176">
        <f t="shared" si="463"/>
        <v>0</v>
      </c>
      <c r="EZ74" s="176">
        <f t="shared" si="463"/>
        <v>0</v>
      </c>
      <c r="FA74" s="176">
        <f t="shared" si="463"/>
        <v>0</v>
      </c>
      <c r="FB74" s="176">
        <f t="shared" si="463"/>
        <v>0</v>
      </c>
      <c r="FC74" s="176">
        <f t="shared" si="463"/>
        <v>0</v>
      </c>
      <c r="FE74" s="176">
        <v>0</v>
      </c>
      <c r="FF74" s="176">
        <v>0</v>
      </c>
      <c r="FG74" s="176">
        <f t="shared" si="464"/>
        <v>0</v>
      </c>
      <c r="FH74" s="176">
        <f t="shared" si="464"/>
        <v>0</v>
      </c>
      <c r="FI74" s="176">
        <f t="shared" si="464"/>
        <v>0</v>
      </c>
      <c r="FJ74" s="176">
        <f t="shared" si="464"/>
        <v>0</v>
      </c>
      <c r="FK74" s="176">
        <f t="shared" si="464"/>
        <v>0</v>
      </c>
      <c r="FL74" s="176">
        <f t="shared" si="464"/>
        <v>0</v>
      </c>
      <c r="FM74" s="176">
        <f t="shared" si="464"/>
        <v>0</v>
      </c>
      <c r="FN74" s="176">
        <f t="shared" si="464"/>
        <v>0</v>
      </c>
      <c r="FO74" s="176">
        <f t="shared" si="464"/>
        <v>0</v>
      </c>
      <c r="FP74" s="176">
        <f t="shared" si="464"/>
        <v>0</v>
      </c>
      <c r="FQ74" s="176">
        <f t="shared" si="465"/>
        <v>0</v>
      </c>
      <c r="FR74" s="176">
        <f t="shared" si="465"/>
        <v>0</v>
      </c>
      <c r="FS74" s="176">
        <f t="shared" si="465"/>
        <v>0</v>
      </c>
      <c r="FT74" s="176">
        <f t="shared" si="465"/>
        <v>0</v>
      </c>
      <c r="FU74" s="176">
        <f t="shared" si="465"/>
        <v>0</v>
      </c>
      <c r="FV74" s="176">
        <f t="shared" si="465"/>
        <v>0</v>
      </c>
      <c r="FW74" s="176">
        <f t="shared" si="465"/>
        <v>0</v>
      </c>
      <c r="FX74" s="176">
        <f t="shared" si="465"/>
        <v>0</v>
      </c>
      <c r="FY74" s="176">
        <f t="shared" si="465"/>
        <v>0</v>
      </c>
      <c r="FZ74" s="176">
        <f t="shared" si="465"/>
        <v>0</v>
      </c>
      <c r="GA74" s="176">
        <f t="shared" si="466"/>
        <v>0</v>
      </c>
      <c r="GB74" s="176">
        <f t="shared" si="466"/>
        <v>0</v>
      </c>
      <c r="GC74" s="176">
        <f t="shared" si="466"/>
        <v>0</v>
      </c>
      <c r="GD74" s="176">
        <f t="shared" si="466"/>
        <v>0</v>
      </c>
      <c r="GE74" s="176">
        <f t="shared" si="466"/>
        <v>0</v>
      </c>
      <c r="GF74" s="176">
        <f t="shared" si="466"/>
        <v>0</v>
      </c>
      <c r="GG74" s="176">
        <f t="shared" si="466"/>
        <v>0</v>
      </c>
      <c r="GH74" s="176">
        <f t="shared" si="466"/>
        <v>0</v>
      </c>
      <c r="GI74" s="176">
        <f t="shared" si="466"/>
        <v>0</v>
      </c>
      <c r="GJ74" s="176">
        <f t="shared" si="466"/>
        <v>0</v>
      </c>
      <c r="GK74" s="176">
        <f t="shared" si="466"/>
        <v>0</v>
      </c>
      <c r="GL74" s="176">
        <f t="shared" si="466"/>
        <v>0</v>
      </c>
      <c r="GM74" s="176">
        <f t="shared" si="466"/>
        <v>0</v>
      </c>
      <c r="GN74" s="176">
        <f t="shared" si="466"/>
        <v>0</v>
      </c>
      <c r="GO74" s="176">
        <f t="shared" si="466"/>
        <v>0</v>
      </c>
      <c r="GP74" s="187"/>
      <c r="GQ74" s="176">
        <v>0</v>
      </c>
      <c r="GR74" s="176">
        <v>0</v>
      </c>
      <c r="GS74" s="176">
        <f t="shared" si="467"/>
        <v>8.7375296471521633</v>
      </c>
      <c r="GT74" s="176">
        <f t="shared" si="467"/>
        <v>8.3282976699437388</v>
      </c>
      <c r="GU74" s="176">
        <f t="shared" si="467"/>
        <v>7.933170209413352</v>
      </c>
      <c r="GV74" s="176">
        <f t="shared" si="467"/>
        <v>7.5553433562862979</v>
      </c>
      <c r="GW74" s="176">
        <f t="shared" si="467"/>
        <v>7.1978513712699046</v>
      </c>
      <c r="GX74" s="176">
        <f t="shared" si="467"/>
        <v>6.8547468798619464</v>
      </c>
      <c r="GY74" s="176">
        <f t="shared" si="467"/>
        <v>6.527674690270894</v>
      </c>
      <c r="GZ74" s="176">
        <f t="shared" si="467"/>
        <v>6.2159618852752638</v>
      </c>
      <c r="HA74" s="176">
        <f t="shared" si="467"/>
        <v>5.9196328434584409</v>
      </c>
      <c r="HB74" s="176">
        <f t="shared" si="467"/>
        <v>5.6374304810911955</v>
      </c>
      <c r="HC74" s="176">
        <f t="shared" si="468"/>
        <v>0</v>
      </c>
      <c r="HD74" s="176">
        <f t="shared" si="468"/>
        <v>0</v>
      </c>
      <c r="HE74" s="176">
        <f t="shared" si="468"/>
        <v>0</v>
      </c>
      <c r="HF74" s="176">
        <f t="shared" si="468"/>
        <v>0</v>
      </c>
      <c r="HG74" s="176">
        <f t="shared" si="468"/>
        <v>0</v>
      </c>
      <c r="HH74" s="176">
        <f t="shared" si="468"/>
        <v>0</v>
      </c>
      <c r="HI74" s="176">
        <f t="shared" si="468"/>
        <v>0</v>
      </c>
      <c r="HJ74" s="176">
        <f t="shared" si="468"/>
        <v>0</v>
      </c>
      <c r="HK74" s="176">
        <f t="shared" si="468"/>
        <v>0</v>
      </c>
      <c r="HL74" s="176">
        <f t="shared" si="468"/>
        <v>0</v>
      </c>
      <c r="HM74" s="176">
        <f t="shared" si="469"/>
        <v>0</v>
      </c>
      <c r="HN74" s="176">
        <f t="shared" si="469"/>
        <v>0</v>
      </c>
      <c r="HO74" s="176">
        <f t="shared" si="469"/>
        <v>0</v>
      </c>
      <c r="HP74" s="176">
        <f t="shared" si="469"/>
        <v>0</v>
      </c>
      <c r="HQ74" s="176">
        <f t="shared" si="469"/>
        <v>0</v>
      </c>
      <c r="HR74" s="176">
        <f t="shared" si="469"/>
        <v>0</v>
      </c>
      <c r="HS74" s="176">
        <f t="shared" si="469"/>
        <v>0</v>
      </c>
      <c r="HT74" s="176">
        <f t="shared" si="469"/>
        <v>0</v>
      </c>
      <c r="HU74" s="176">
        <f t="shared" si="469"/>
        <v>0</v>
      </c>
      <c r="HV74" s="176">
        <f t="shared" si="469"/>
        <v>0</v>
      </c>
      <c r="HW74" s="176">
        <f t="shared" si="469"/>
        <v>0</v>
      </c>
      <c r="HX74" s="176">
        <f t="shared" si="469"/>
        <v>0</v>
      </c>
      <c r="HY74" s="176">
        <f t="shared" si="469"/>
        <v>0</v>
      </c>
      <c r="HZ74" s="176">
        <f t="shared" si="469"/>
        <v>0</v>
      </c>
      <c r="IA74" s="176">
        <f t="shared" si="469"/>
        <v>0</v>
      </c>
      <c r="IB74" s="176"/>
      <c r="IC74" s="176"/>
    </row>
    <row r="75" spans="1:237" s="144" customFormat="1">
      <c r="A75" s="185" t="s">
        <v>240</v>
      </c>
      <c r="B75" s="226">
        <f t="shared" ref="B75:B114" si="483">SUM(O75:AW75)*VLOOKUP($A75,input,12,FALSE)</f>
        <v>0</v>
      </c>
      <c r="C75" s="329">
        <f t="shared" ref="C75:C114" si="484">SUM(AY75:CG75)*VLOOKUP($A75,input,12,FALSE)</f>
        <v>317461.64826224878</v>
      </c>
      <c r="D75" s="226">
        <f t="shared" si="233"/>
        <v>317461.64826224878</v>
      </c>
      <c r="E75" s="227">
        <f t="shared" ref="E75:E114" si="485">IF(Years&gt;1,SUM(CI75:DR75)*VLOOKUP($A75,input,26,FALSE),0)</f>
        <v>0</v>
      </c>
      <c r="F75" s="228">
        <f t="shared" ref="F75:F112" si="486">IF(Years&gt;1,SUM(DT75:FC75)*VLOOKUP($A75,input,26,FALSE),0)</f>
        <v>0</v>
      </c>
      <c r="G75" s="227">
        <f t="shared" ref="G75:G113" si="487">IF(Years&gt;2,SUM(FE75:GO75)*VLOOKUP($A75,input,40,FALSE),0)</f>
        <v>0</v>
      </c>
      <c r="H75" s="228">
        <f t="shared" ref="H75:H113" si="488">IF(Years&gt;2,SUM(GQ75:IA75)*VLOOKUP($A75,input,40,FALSE),0)</f>
        <v>0</v>
      </c>
      <c r="I75" s="227">
        <f t="shared" si="234"/>
        <v>0</v>
      </c>
      <c r="J75" s="176">
        <f t="shared" si="235"/>
        <v>317461.64826224878</v>
      </c>
      <c r="K75" s="228">
        <f t="shared" si="236"/>
        <v>317461.64826224878</v>
      </c>
      <c r="L75" s="227">
        <f t="shared" ref="L75:L114" si="489">(B75*VLOOKUP($A75,input,16,FALSE))+(E75*VLOOKUP($A75,input,30,FALSE))+(G75*VLOOKUP($A75,input,44,FALSE))</f>
        <v>0</v>
      </c>
      <c r="M75" s="176">
        <f t="shared" ref="M75:M114" si="490">(C75*(VLOOKUP($A75,input,16,FALSE))+(F75*VLOOKUP($A75,input,30,FALSE))+(H75*VLOOKUP($A75,input,44,FALSE)))</f>
        <v>253969.31860979903</v>
      </c>
      <c r="N75" s="228">
        <f t="shared" si="237"/>
        <v>253969.31860979903</v>
      </c>
      <c r="O75" s="176">
        <f t="shared" si="452"/>
        <v>0</v>
      </c>
      <c r="P75" s="176">
        <f t="shared" si="452"/>
        <v>0</v>
      </c>
      <c r="Q75" s="176">
        <f t="shared" si="452"/>
        <v>0</v>
      </c>
      <c r="R75" s="176">
        <f t="shared" si="452"/>
        <v>0</v>
      </c>
      <c r="S75" s="176">
        <f t="shared" si="452"/>
        <v>0</v>
      </c>
      <c r="T75" s="176">
        <f t="shared" si="452"/>
        <v>0</v>
      </c>
      <c r="U75" s="176">
        <f t="shared" si="452"/>
        <v>0</v>
      </c>
      <c r="V75" s="176">
        <f t="shared" si="452"/>
        <v>0</v>
      </c>
      <c r="W75" s="176">
        <f t="shared" si="452"/>
        <v>0</v>
      </c>
      <c r="X75" s="176">
        <f t="shared" si="452"/>
        <v>0</v>
      </c>
      <c r="Y75" s="176">
        <f t="shared" si="453"/>
        <v>0</v>
      </c>
      <c r="Z75" s="176">
        <f t="shared" si="453"/>
        <v>0</v>
      </c>
      <c r="AA75" s="176">
        <f t="shared" si="453"/>
        <v>0</v>
      </c>
      <c r="AB75" s="176">
        <f t="shared" si="453"/>
        <v>0</v>
      </c>
      <c r="AC75" s="176">
        <f t="shared" si="453"/>
        <v>0</v>
      </c>
      <c r="AD75" s="176">
        <f t="shared" si="453"/>
        <v>0</v>
      </c>
      <c r="AE75" s="176">
        <f t="shared" si="453"/>
        <v>0</v>
      </c>
      <c r="AF75" s="176">
        <f t="shared" si="453"/>
        <v>0</v>
      </c>
      <c r="AG75" s="176">
        <f t="shared" si="453"/>
        <v>0</v>
      </c>
      <c r="AH75" s="176">
        <f t="shared" si="453"/>
        <v>0</v>
      </c>
      <c r="AI75" s="176">
        <f t="shared" si="454"/>
        <v>0</v>
      </c>
      <c r="AJ75" s="176">
        <f t="shared" si="454"/>
        <v>0</v>
      </c>
      <c r="AK75" s="176">
        <f t="shared" si="454"/>
        <v>0</v>
      </c>
      <c r="AL75" s="176">
        <f t="shared" si="454"/>
        <v>0</v>
      </c>
      <c r="AM75" s="176">
        <f t="shared" si="454"/>
        <v>0</v>
      </c>
      <c r="AN75" s="176">
        <f t="shared" si="454"/>
        <v>0</v>
      </c>
      <c r="AO75" s="176">
        <f t="shared" si="454"/>
        <v>0</v>
      </c>
      <c r="AP75" s="176">
        <f t="shared" si="454"/>
        <v>0</v>
      </c>
      <c r="AQ75" s="176">
        <f t="shared" si="454"/>
        <v>0</v>
      </c>
      <c r="AR75" s="176">
        <f t="shared" si="454"/>
        <v>0</v>
      </c>
      <c r="AS75" s="176">
        <f t="shared" si="454"/>
        <v>0</v>
      </c>
      <c r="AT75" s="176">
        <f t="shared" si="454"/>
        <v>0</v>
      </c>
      <c r="AU75" s="176">
        <f t="shared" si="454"/>
        <v>0</v>
      </c>
      <c r="AV75" s="176">
        <f t="shared" si="454"/>
        <v>0</v>
      </c>
      <c r="AW75" s="176">
        <f t="shared" si="454"/>
        <v>0</v>
      </c>
      <c r="AX75" s="187"/>
      <c r="AY75" s="176">
        <f t="shared" si="455"/>
        <v>4.9570354200865911E-2</v>
      </c>
      <c r="AZ75" s="176">
        <f t="shared" si="455"/>
        <v>4.721663967970937E-2</v>
      </c>
      <c r="BA75" s="176">
        <f t="shared" si="455"/>
        <v>4.5011516364117203E-2</v>
      </c>
      <c r="BB75" s="176">
        <f t="shared" si="455"/>
        <v>4.2903351633043499E-2</v>
      </c>
      <c r="BC75" s="176">
        <f t="shared" si="455"/>
        <v>4.0867846533341502E-2</v>
      </c>
      <c r="BD75" s="176">
        <f t="shared" si="455"/>
        <v>3.8921465774808199E-2</v>
      </c>
      <c r="BE75" s="176">
        <f t="shared" si="455"/>
        <v>3.7079840397451019E-2</v>
      </c>
      <c r="BF75" s="176">
        <f t="shared" si="455"/>
        <v>3.5312332411410019E-2</v>
      </c>
      <c r="BG75" s="176">
        <f t="shared" si="455"/>
        <v>3.3627415071092487E-2</v>
      </c>
      <c r="BH75" s="176">
        <f t="shared" si="455"/>
        <v>3.2021621833236202E-2</v>
      </c>
      <c r="BI75" s="176">
        <f t="shared" si="456"/>
        <v>3.0495078284482873E-2</v>
      </c>
      <c r="BJ75" s="176">
        <f t="shared" si="456"/>
        <v>2.904130853895464E-2</v>
      </c>
      <c r="BK75" s="176">
        <f t="shared" si="456"/>
        <v>2.7659106637265712E-2</v>
      </c>
      <c r="BL75" s="176">
        <f t="shared" si="456"/>
        <v>2.6342689722312823E-2</v>
      </c>
      <c r="BM75" s="176">
        <f t="shared" si="456"/>
        <v>2.5088926801095202E-2</v>
      </c>
      <c r="BN75" s="176">
        <f t="shared" si="456"/>
        <v>2.3894835898156278E-2</v>
      </c>
      <c r="BO75" s="176">
        <f t="shared" si="456"/>
        <v>2.2757576963192146E-2</v>
      </c>
      <c r="BP75" s="176">
        <f t="shared" si="456"/>
        <v>2.1674445116217567E-2</v>
      </c>
      <c r="BQ75" s="176">
        <f t="shared" si="456"/>
        <v>2.0642864214224003E-2</v>
      </c>
      <c r="BR75" s="176">
        <f t="shared" si="456"/>
        <v>1.9660380724028152E-2</v>
      </c>
      <c r="BS75" s="176">
        <f t="shared" si="457"/>
        <v>1.872465788673832E-2</v>
      </c>
      <c r="BT75" s="176">
        <f t="shared" si="457"/>
        <v>1.7833470159959119E-2</v>
      </c>
      <c r="BU75" s="176">
        <f t="shared" si="457"/>
        <v>1.698469792451578E-2</v>
      </c>
      <c r="BV75" s="176">
        <f t="shared" si="457"/>
        <v>1.6176322443108401E-2</v>
      </c>
      <c r="BW75" s="176">
        <f t="shared" si="457"/>
        <v>1.5406421058905741E-2</v>
      </c>
      <c r="BX75" s="176">
        <f t="shared" si="457"/>
        <v>1.4673162622658765E-2</v>
      </c>
      <c r="BY75" s="176">
        <f t="shared" si="457"/>
        <v>1.3974803137457694E-2</v>
      </c>
      <c r="BZ75" s="176">
        <f t="shared" si="457"/>
        <v>1.3309681610773975E-2</v>
      </c>
      <c r="CA75" s="176">
        <f t="shared" si="457"/>
        <v>1.267621610392157E-2</v>
      </c>
      <c r="CB75" s="176">
        <f t="shared" si="457"/>
        <v>1.2072899969541528E-2</v>
      </c>
      <c r="CC75" s="176">
        <f t="shared" si="457"/>
        <v>1.149829826816099E-2</v>
      </c>
      <c r="CD75" s="176">
        <f t="shared" si="457"/>
        <v>1.0951044355303701E-2</v>
      </c>
      <c r="CE75" s="176">
        <f t="shared" si="457"/>
        <v>1.0429836631034767E-2</v>
      </c>
      <c r="CF75" s="176">
        <f t="shared" si="457"/>
        <v>9.9334354442086291E-3</v>
      </c>
      <c r="CG75" s="176">
        <f t="shared" si="457"/>
        <v>9.4606601440573781E-3</v>
      </c>
      <c r="CI75" s="176">
        <v>0</v>
      </c>
      <c r="CJ75" s="176">
        <f t="shared" si="458"/>
        <v>0</v>
      </c>
      <c r="CK75" s="176">
        <f t="shared" si="458"/>
        <v>0</v>
      </c>
      <c r="CL75" s="176">
        <f t="shared" si="458"/>
        <v>0</v>
      </c>
      <c r="CM75" s="176">
        <f t="shared" si="458"/>
        <v>0</v>
      </c>
      <c r="CN75" s="176">
        <f t="shared" si="458"/>
        <v>0</v>
      </c>
      <c r="CO75" s="176">
        <f t="shared" si="458"/>
        <v>0</v>
      </c>
      <c r="CP75" s="176">
        <f t="shared" si="458"/>
        <v>0</v>
      </c>
      <c r="CQ75" s="176">
        <f t="shared" si="458"/>
        <v>0</v>
      </c>
      <c r="CR75" s="176">
        <f t="shared" si="458"/>
        <v>0</v>
      </c>
      <c r="CS75" s="176">
        <f t="shared" si="458"/>
        <v>0</v>
      </c>
      <c r="CT75" s="176">
        <f t="shared" si="459"/>
        <v>0</v>
      </c>
      <c r="CU75" s="176">
        <f t="shared" si="459"/>
        <v>0</v>
      </c>
      <c r="CV75" s="176">
        <f t="shared" si="459"/>
        <v>0</v>
      </c>
      <c r="CW75" s="176">
        <f t="shared" si="459"/>
        <v>0</v>
      </c>
      <c r="CX75" s="176">
        <f t="shared" si="459"/>
        <v>0</v>
      </c>
      <c r="CY75" s="176">
        <f t="shared" si="459"/>
        <v>0</v>
      </c>
      <c r="CZ75" s="176">
        <f t="shared" si="459"/>
        <v>0</v>
      </c>
      <c r="DA75" s="176">
        <f t="shared" si="459"/>
        <v>0</v>
      </c>
      <c r="DB75" s="176">
        <f t="shared" si="459"/>
        <v>0</v>
      </c>
      <c r="DC75" s="176">
        <f t="shared" si="459"/>
        <v>0</v>
      </c>
      <c r="DD75" s="176">
        <f t="shared" si="460"/>
        <v>0</v>
      </c>
      <c r="DE75" s="176">
        <f t="shared" si="460"/>
        <v>0</v>
      </c>
      <c r="DF75" s="176">
        <f t="shared" si="460"/>
        <v>0</v>
      </c>
      <c r="DG75" s="176">
        <f t="shared" si="460"/>
        <v>0</v>
      </c>
      <c r="DH75" s="176">
        <f t="shared" si="460"/>
        <v>0</v>
      </c>
      <c r="DI75" s="176">
        <f t="shared" si="460"/>
        <v>0</v>
      </c>
      <c r="DJ75" s="176">
        <f t="shared" si="460"/>
        <v>0</v>
      </c>
      <c r="DK75" s="176">
        <f t="shared" si="460"/>
        <v>0</v>
      </c>
      <c r="DL75" s="176">
        <f t="shared" si="460"/>
        <v>0</v>
      </c>
      <c r="DM75" s="176">
        <f t="shared" si="460"/>
        <v>0</v>
      </c>
      <c r="DN75" s="176">
        <f t="shared" si="460"/>
        <v>0</v>
      </c>
      <c r="DO75" s="176">
        <f t="shared" si="460"/>
        <v>0</v>
      </c>
      <c r="DP75" s="176">
        <f t="shared" si="460"/>
        <v>0</v>
      </c>
      <c r="DQ75" s="176">
        <f t="shared" si="460"/>
        <v>0</v>
      </c>
      <c r="DR75" s="176">
        <f t="shared" si="460"/>
        <v>0</v>
      </c>
      <c r="DS75" s="187"/>
      <c r="DT75" s="176">
        <v>0</v>
      </c>
      <c r="DU75" s="176">
        <f t="shared" si="461"/>
        <v>4.721663967970937E-2</v>
      </c>
      <c r="DV75" s="176">
        <f t="shared" si="461"/>
        <v>4.5011516364117203E-2</v>
      </c>
      <c r="DW75" s="176">
        <f t="shared" si="461"/>
        <v>4.2903351633043499E-2</v>
      </c>
      <c r="DX75" s="176">
        <f t="shared" si="461"/>
        <v>4.0867846533341502E-2</v>
      </c>
      <c r="DY75" s="176">
        <f t="shared" si="461"/>
        <v>3.8921465774808199E-2</v>
      </c>
      <c r="DZ75" s="176">
        <f t="shared" si="461"/>
        <v>3.7079840397451019E-2</v>
      </c>
      <c r="EA75" s="176">
        <f t="shared" si="461"/>
        <v>3.5312332411410019E-2</v>
      </c>
      <c r="EB75" s="176">
        <f t="shared" si="461"/>
        <v>3.3627415071092487E-2</v>
      </c>
      <c r="EC75" s="176">
        <f t="shared" si="461"/>
        <v>3.2021621833236202E-2</v>
      </c>
      <c r="ED75" s="176">
        <f t="shared" si="461"/>
        <v>3.0495078284482873E-2</v>
      </c>
      <c r="EE75" s="176">
        <f t="shared" si="462"/>
        <v>2.904130853895464E-2</v>
      </c>
      <c r="EF75" s="176">
        <f t="shared" si="462"/>
        <v>2.7659106637265712E-2</v>
      </c>
      <c r="EG75" s="176">
        <f t="shared" si="462"/>
        <v>2.6342689722312823E-2</v>
      </c>
      <c r="EH75" s="176">
        <f t="shared" si="462"/>
        <v>2.5088926801095202E-2</v>
      </c>
      <c r="EI75" s="176">
        <f t="shared" si="462"/>
        <v>2.3894835898156278E-2</v>
      </c>
      <c r="EJ75" s="176">
        <f t="shared" si="462"/>
        <v>2.2757576963192146E-2</v>
      </c>
      <c r="EK75" s="176">
        <f t="shared" si="462"/>
        <v>2.1674445116217567E-2</v>
      </c>
      <c r="EL75" s="176">
        <f t="shared" si="462"/>
        <v>2.0642864214224003E-2</v>
      </c>
      <c r="EM75" s="176">
        <f t="shared" si="462"/>
        <v>1.9660380724028152E-2</v>
      </c>
      <c r="EN75" s="176">
        <f t="shared" si="462"/>
        <v>1.872465788673832E-2</v>
      </c>
      <c r="EO75" s="176">
        <f t="shared" si="463"/>
        <v>1.7833470159959119E-2</v>
      </c>
      <c r="EP75" s="176">
        <f t="shared" si="463"/>
        <v>1.698469792451578E-2</v>
      </c>
      <c r="EQ75" s="176">
        <f t="shared" si="463"/>
        <v>1.6176322443108401E-2</v>
      </c>
      <c r="ER75" s="176">
        <f t="shared" si="463"/>
        <v>1.5406421058905741E-2</v>
      </c>
      <c r="ES75" s="176">
        <f t="shared" si="463"/>
        <v>1.4673162622658765E-2</v>
      </c>
      <c r="ET75" s="176">
        <f t="shared" si="463"/>
        <v>1.3974803137457694E-2</v>
      </c>
      <c r="EU75" s="176">
        <f t="shared" si="463"/>
        <v>1.3309681610773975E-2</v>
      </c>
      <c r="EV75" s="176">
        <f t="shared" si="463"/>
        <v>1.267621610392157E-2</v>
      </c>
      <c r="EW75" s="176">
        <f t="shared" si="463"/>
        <v>1.2072899969541528E-2</v>
      </c>
      <c r="EX75" s="176">
        <f t="shared" si="463"/>
        <v>1.149829826816099E-2</v>
      </c>
      <c r="EY75" s="176">
        <f t="shared" si="463"/>
        <v>1.0951044355303701E-2</v>
      </c>
      <c r="EZ75" s="176">
        <f t="shared" si="463"/>
        <v>1.0429836631034767E-2</v>
      </c>
      <c r="FA75" s="176">
        <f t="shared" si="463"/>
        <v>9.9334354442086291E-3</v>
      </c>
      <c r="FB75" s="176">
        <f t="shared" si="463"/>
        <v>9.4606601440573781E-3</v>
      </c>
      <c r="FC75" s="176">
        <f t="shared" si="463"/>
        <v>9.0103862721067213E-3</v>
      </c>
      <c r="FE75" s="176">
        <v>0</v>
      </c>
      <c r="FF75" s="176">
        <v>0</v>
      </c>
      <c r="FG75" s="176">
        <f t="shared" si="464"/>
        <v>0</v>
      </c>
      <c r="FH75" s="176">
        <f t="shared" si="464"/>
        <v>0</v>
      </c>
      <c r="FI75" s="176">
        <f t="shared" si="464"/>
        <v>0</v>
      </c>
      <c r="FJ75" s="176">
        <f t="shared" si="464"/>
        <v>0</v>
      </c>
      <c r="FK75" s="176">
        <f t="shared" si="464"/>
        <v>0</v>
      </c>
      <c r="FL75" s="176">
        <f t="shared" si="464"/>
        <v>0</v>
      </c>
      <c r="FM75" s="176">
        <f t="shared" si="464"/>
        <v>0</v>
      </c>
      <c r="FN75" s="176">
        <f t="shared" si="464"/>
        <v>0</v>
      </c>
      <c r="FO75" s="176">
        <f t="shared" si="464"/>
        <v>0</v>
      </c>
      <c r="FP75" s="176">
        <f t="shared" si="464"/>
        <v>0</v>
      </c>
      <c r="FQ75" s="176">
        <f t="shared" si="465"/>
        <v>0</v>
      </c>
      <c r="FR75" s="176">
        <f t="shared" si="465"/>
        <v>0</v>
      </c>
      <c r="FS75" s="176">
        <f t="shared" si="465"/>
        <v>0</v>
      </c>
      <c r="FT75" s="176">
        <f t="shared" si="465"/>
        <v>0</v>
      </c>
      <c r="FU75" s="176">
        <f t="shared" si="465"/>
        <v>0</v>
      </c>
      <c r="FV75" s="176">
        <f t="shared" si="465"/>
        <v>0</v>
      </c>
      <c r="FW75" s="176">
        <f t="shared" si="465"/>
        <v>0</v>
      </c>
      <c r="FX75" s="176">
        <f t="shared" si="465"/>
        <v>0</v>
      </c>
      <c r="FY75" s="176">
        <f t="shared" si="465"/>
        <v>0</v>
      </c>
      <c r="FZ75" s="176">
        <f t="shared" si="465"/>
        <v>0</v>
      </c>
      <c r="GA75" s="176">
        <f t="shared" si="466"/>
        <v>0</v>
      </c>
      <c r="GB75" s="176">
        <f t="shared" si="466"/>
        <v>0</v>
      </c>
      <c r="GC75" s="176">
        <f t="shared" si="466"/>
        <v>0</v>
      </c>
      <c r="GD75" s="176">
        <f t="shared" si="466"/>
        <v>0</v>
      </c>
      <c r="GE75" s="176">
        <f t="shared" si="466"/>
        <v>0</v>
      </c>
      <c r="GF75" s="176">
        <f t="shared" si="466"/>
        <v>0</v>
      </c>
      <c r="GG75" s="176">
        <f t="shared" si="466"/>
        <v>0</v>
      </c>
      <c r="GH75" s="176">
        <f t="shared" si="466"/>
        <v>0</v>
      </c>
      <c r="GI75" s="176">
        <f t="shared" si="466"/>
        <v>0</v>
      </c>
      <c r="GJ75" s="176">
        <f t="shared" si="466"/>
        <v>0</v>
      </c>
      <c r="GK75" s="176">
        <f t="shared" si="466"/>
        <v>0</v>
      </c>
      <c r="GL75" s="176">
        <f t="shared" si="466"/>
        <v>0</v>
      </c>
      <c r="GM75" s="176">
        <f t="shared" si="466"/>
        <v>0</v>
      </c>
      <c r="GN75" s="176">
        <f t="shared" si="466"/>
        <v>0</v>
      </c>
      <c r="GO75" s="176">
        <f t="shared" si="466"/>
        <v>0</v>
      </c>
      <c r="GP75" s="187"/>
      <c r="GQ75" s="176">
        <v>0</v>
      </c>
      <c r="GR75" s="176">
        <v>0</v>
      </c>
      <c r="GS75" s="176">
        <f t="shared" si="467"/>
        <v>4.5011516364117203E-2</v>
      </c>
      <c r="GT75" s="176">
        <f t="shared" si="467"/>
        <v>4.2903351633043499E-2</v>
      </c>
      <c r="GU75" s="176">
        <f t="shared" si="467"/>
        <v>4.0867846533341502E-2</v>
      </c>
      <c r="GV75" s="176">
        <f t="shared" si="467"/>
        <v>3.8921465774808199E-2</v>
      </c>
      <c r="GW75" s="176">
        <f t="shared" si="467"/>
        <v>3.7079840397451019E-2</v>
      </c>
      <c r="GX75" s="176">
        <f t="shared" si="467"/>
        <v>3.5312332411410019E-2</v>
      </c>
      <c r="GY75" s="176">
        <f t="shared" si="467"/>
        <v>3.3627415071092487E-2</v>
      </c>
      <c r="GZ75" s="176">
        <f t="shared" si="467"/>
        <v>3.2021621833236202E-2</v>
      </c>
      <c r="HA75" s="176">
        <f t="shared" si="467"/>
        <v>3.0495078284482873E-2</v>
      </c>
      <c r="HB75" s="176">
        <f t="shared" si="467"/>
        <v>2.904130853895464E-2</v>
      </c>
      <c r="HC75" s="176">
        <f t="shared" si="468"/>
        <v>2.7659106637265712E-2</v>
      </c>
      <c r="HD75" s="176">
        <f t="shared" si="468"/>
        <v>2.6342689722312823E-2</v>
      </c>
      <c r="HE75" s="176">
        <f t="shared" si="468"/>
        <v>2.5088926801095202E-2</v>
      </c>
      <c r="HF75" s="176">
        <f t="shared" si="468"/>
        <v>2.3894835898156278E-2</v>
      </c>
      <c r="HG75" s="176">
        <f t="shared" si="468"/>
        <v>2.2757576963192146E-2</v>
      </c>
      <c r="HH75" s="176">
        <f t="shared" si="468"/>
        <v>2.1674445116217567E-2</v>
      </c>
      <c r="HI75" s="176">
        <f t="shared" si="468"/>
        <v>2.0642864214224003E-2</v>
      </c>
      <c r="HJ75" s="176">
        <f t="shared" si="468"/>
        <v>1.9660380724028152E-2</v>
      </c>
      <c r="HK75" s="176">
        <f t="shared" si="468"/>
        <v>1.872465788673832E-2</v>
      </c>
      <c r="HL75" s="176">
        <f t="shared" si="468"/>
        <v>1.7833470159959119E-2</v>
      </c>
      <c r="HM75" s="176">
        <f t="shared" si="469"/>
        <v>1.698469792451578E-2</v>
      </c>
      <c r="HN75" s="176">
        <f t="shared" si="469"/>
        <v>1.6176322443108401E-2</v>
      </c>
      <c r="HO75" s="176">
        <f t="shared" si="469"/>
        <v>1.5406421058905741E-2</v>
      </c>
      <c r="HP75" s="176">
        <f t="shared" si="469"/>
        <v>1.4673162622658765E-2</v>
      </c>
      <c r="HQ75" s="176">
        <f t="shared" si="469"/>
        <v>1.3974803137457694E-2</v>
      </c>
      <c r="HR75" s="176">
        <f t="shared" si="469"/>
        <v>1.3309681610773975E-2</v>
      </c>
      <c r="HS75" s="176">
        <f t="shared" si="469"/>
        <v>1.267621610392157E-2</v>
      </c>
      <c r="HT75" s="176">
        <f t="shared" si="469"/>
        <v>1.2072899969541528E-2</v>
      </c>
      <c r="HU75" s="176">
        <f t="shared" si="469"/>
        <v>1.149829826816099E-2</v>
      </c>
      <c r="HV75" s="176">
        <f t="shared" si="469"/>
        <v>1.0951044355303701E-2</v>
      </c>
      <c r="HW75" s="176">
        <f t="shared" si="469"/>
        <v>1.0429836631034767E-2</v>
      </c>
      <c r="HX75" s="176">
        <f t="shared" si="469"/>
        <v>9.9334354442086291E-3</v>
      </c>
      <c r="HY75" s="176">
        <f t="shared" si="469"/>
        <v>9.4606601440573781E-3</v>
      </c>
      <c r="HZ75" s="176">
        <f t="shared" si="469"/>
        <v>9.0103862721067213E-3</v>
      </c>
      <c r="IA75" s="176">
        <f t="shared" si="469"/>
        <v>8.581542887740887E-3</v>
      </c>
      <c r="IB75" s="176"/>
      <c r="IC75" s="176"/>
    </row>
    <row r="76" spans="1:237" s="144" customFormat="1">
      <c r="A76" s="185" t="s">
        <v>159</v>
      </c>
      <c r="B76" s="226">
        <f t="shared" si="483"/>
        <v>0</v>
      </c>
      <c r="C76" s="329">
        <f t="shared" si="484"/>
        <v>5123.3712273561068</v>
      </c>
      <c r="D76" s="226">
        <f t="shared" si="233"/>
        <v>5123.3712273561068</v>
      </c>
      <c r="E76" s="227">
        <f t="shared" si="485"/>
        <v>0</v>
      </c>
      <c r="F76" s="228">
        <f t="shared" si="486"/>
        <v>0</v>
      </c>
      <c r="G76" s="227">
        <f t="shared" si="487"/>
        <v>0</v>
      </c>
      <c r="H76" s="228">
        <f t="shared" si="488"/>
        <v>0</v>
      </c>
      <c r="I76" s="227">
        <f t="shared" si="234"/>
        <v>0</v>
      </c>
      <c r="J76" s="176">
        <f t="shared" si="235"/>
        <v>5123.3712273561068</v>
      </c>
      <c r="K76" s="228">
        <f t="shared" si="236"/>
        <v>5123.3712273561068</v>
      </c>
      <c r="L76" s="227">
        <f t="shared" si="489"/>
        <v>0</v>
      </c>
      <c r="M76" s="176">
        <f t="shared" si="490"/>
        <v>4098.6969818848856</v>
      </c>
      <c r="N76" s="228">
        <f t="shared" si="237"/>
        <v>4098.6969818848856</v>
      </c>
      <c r="O76" s="176">
        <f t="shared" si="452"/>
        <v>0</v>
      </c>
      <c r="P76" s="176">
        <f t="shared" si="452"/>
        <v>0</v>
      </c>
      <c r="Q76" s="176">
        <f t="shared" si="452"/>
        <v>0</v>
      </c>
      <c r="R76" s="176">
        <f t="shared" si="452"/>
        <v>0</v>
      </c>
      <c r="S76" s="176">
        <f t="shared" si="452"/>
        <v>0</v>
      </c>
      <c r="T76" s="176">
        <f t="shared" si="452"/>
        <v>0</v>
      </c>
      <c r="U76" s="176">
        <f t="shared" si="452"/>
        <v>0</v>
      </c>
      <c r="V76" s="176">
        <f t="shared" si="452"/>
        <v>0</v>
      </c>
      <c r="W76" s="176">
        <f t="shared" si="452"/>
        <v>0</v>
      </c>
      <c r="X76" s="176">
        <f t="shared" si="452"/>
        <v>0</v>
      </c>
      <c r="Y76" s="176">
        <f t="shared" si="453"/>
        <v>0</v>
      </c>
      <c r="Z76" s="176">
        <f t="shared" si="453"/>
        <v>0</v>
      </c>
      <c r="AA76" s="176">
        <f t="shared" si="453"/>
        <v>0</v>
      </c>
      <c r="AB76" s="176">
        <f t="shared" si="453"/>
        <v>0</v>
      </c>
      <c r="AC76" s="176">
        <f t="shared" si="453"/>
        <v>0</v>
      </c>
      <c r="AD76" s="176">
        <f t="shared" si="453"/>
        <v>0</v>
      </c>
      <c r="AE76" s="176">
        <f t="shared" si="453"/>
        <v>0</v>
      </c>
      <c r="AF76" s="176">
        <f t="shared" si="453"/>
        <v>0</v>
      </c>
      <c r="AG76" s="176">
        <f t="shared" si="453"/>
        <v>0</v>
      </c>
      <c r="AH76" s="176">
        <f t="shared" si="453"/>
        <v>0</v>
      </c>
      <c r="AI76" s="176">
        <f t="shared" si="454"/>
        <v>0</v>
      </c>
      <c r="AJ76" s="176">
        <f t="shared" si="454"/>
        <v>0</v>
      </c>
      <c r="AK76" s="176">
        <f t="shared" si="454"/>
        <v>0</v>
      </c>
      <c r="AL76" s="176">
        <f t="shared" si="454"/>
        <v>0</v>
      </c>
      <c r="AM76" s="176">
        <f t="shared" si="454"/>
        <v>0</v>
      </c>
      <c r="AN76" s="176">
        <f t="shared" si="454"/>
        <v>0</v>
      </c>
      <c r="AO76" s="176">
        <f t="shared" si="454"/>
        <v>0</v>
      </c>
      <c r="AP76" s="176">
        <f t="shared" si="454"/>
        <v>0</v>
      </c>
      <c r="AQ76" s="176">
        <f t="shared" si="454"/>
        <v>0</v>
      </c>
      <c r="AR76" s="176">
        <f t="shared" si="454"/>
        <v>0</v>
      </c>
      <c r="AS76" s="176">
        <f t="shared" si="454"/>
        <v>0</v>
      </c>
      <c r="AT76" s="176">
        <f t="shared" si="454"/>
        <v>0</v>
      </c>
      <c r="AU76" s="176">
        <f t="shared" si="454"/>
        <v>0</v>
      </c>
      <c r="AV76" s="176">
        <f t="shared" si="454"/>
        <v>0</v>
      </c>
      <c r="AW76" s="176">
        <f t="shared" si="454"/>
        <v>0</v>
      </c>
      <c r="AX76" s="187"/>
      <c r="AY76" s="176">
        <f t="shared" si="455"/>
        <v>4.9570354200865911E-2</v>
      </c>
      <c r="AZ76" s="176">
        <f t="shared" si="455"/>
        <v>4.721663967970937E-2</v>
      </c>
      <c r="BA76" s="176">
        <f t="shared" si="455"/>
        <v>4.5011516364117203E-2</v>
      </c>
      <c r="BB76" s="176">
        <f t="shared" si="455"/>
        <v>4.2903351633043499E-2</v>
      </c>
      <c r="BC76" s="176">
        <f t="shared" si="455"/>
        <v>4.0867846533341502E-2</v>
      </c>
      <c r="BD76" s="176">
        <f t="shared" si="455"/>
        <v>3.8921465774808199E-2</v>
      </c>
      <c r="BE76" s="176">
        <f t="shared" si="455"/>
        <v>3.7079840397451019E-2</v>
      </c>
      <c r="BF76" s="176">
        <f t="shared" si="455"/>
        <v>3.5312332411410019E-2</v>
      </c>
      <c r="BG76" s="176">
        <f t="shared" si="455"/>
        <v>3.3627415071092487E-2</v>
      </c>
      <c r="BH76" s="176">
        <f t="shared" si="455"/>
        <v>3.2021621833236202E-2</v>
      </c>
      <c r="BI76" s="176">
        <f t="shared" si="456"/>
        <v>3.0495078284482873E-2</v>
      </c>
      <c r="BJ76" s="176">
        <f t="shared" si="456"/>
        <v>2.904130853895464E-2</v>
      </c>
      <c r="BK76" s="176">
        <f t="shared" si="456"/>
        <v>2.7659106637265712E-2</v>
      </c>
      <c r="BL76" s="176">
        <f t="shared" si="456"/>
        <v>2.6342689722312823E-2</v>
      </c>
      <c r="BM76" s="176">
        <f t="shared" si="456"/>
        <v>2.5088926801095202E-2</v>
      </c>
      <c r="BN76" s="176">
        <f t="shared" si="456"/>
        <v>2.3894835898156278E-2</v>
      </c>
      <c r="BO76" s="176">
        <f t="shared" si="456"/>
        <v>2.2757576963192146E-2</v>
      </c>
      <c r="BP76" s="176">
        <f t="shared" si="456"/>
        <v>2.1674445116217567E-2</v>
      </c>
      <c r="BQ76" s="176">
        <f t="shared" si="456"/>
        <v>2.0642864214224003E-2</v>
      </c>
      <c r="BR76" s="176">
        <f t="shared" si="456"/>
        <v>1.9660380724028152E-2</v>
      </c>
      <c r="BS76" s="176">
        <f t="shared" si="457"/>
        <v>1.872465788673832E-2</v>
      </c>
      <c r="BT76" s="176">
        <f t="shared" si="457"/>
        <v>1.7833470159959119E-2</v>
      </c>
      <c r="BU76" s="176">
        <f t="shared" si="457"/>
        <v>1.698469792451578E-2</v>
      </c>
      <c r="BV76" s="176">
        <f t="shared" si="457"/>
        <v>1.6176322443108401E-2</v>
      </c>
      <c r="BW76" s="176">
        <f t="shared" si="457"/>
        <v>1.5406421058905741E-2</v>
      </c>
      <c r="BX76" s="176">
        <f t="shared" si="457"/>
        <v>1.4673162622658765E-2</v>
      </c>
      <c r="BY76" s="176">
        <f t="shared" si="457"/>
        <v>1.3974803137457694E-2</v>
      </c>
      <c r="BZ76" s="176">
        <f t="shared" si="457"/>
        <v>1.3309681610773975E-2</v>
      </c>
      <c r="CA76" s="176">
        <f t="shared" si="457"/>
        <v>1.267621610392157E-2</v>
      </c>
      <c r="CB76" s="176">
        <f t="shared" si="457"/>
        <v>1.2072899969541528E-2</v>
      </c>
      <c r="CC76" s="176">
        <f t="shared" si="457"/>
        <v>1.149829826816099E-2</v>
      </c>
      <c r="CD76" s="176">
        <f t="shared" si="457"/>
        <v>1.0951044355303701E-2</v>
      </c>
      <c r="CE76" s="176">
        <f t="shared" si="457"/>
        <v>1.0429836631034767E-2</v>
      </c>
      <c r="CF76" s="176">
        <f t="shared" si="457"/>
        <v>9.9334354442086291E-3</v>
      </c>
      <c r="CG76" s="176">
        <f t="shared" si="457"/>
        <v>9.4606601440573781E-3</v>
      </c>
      <c r="CI76" s="176">
        <v>0</v>
      </c>
      <c r="CJ76" s="176">
        <f t="shared" si="458"/>
        <v>0</v>
      </c>
      <c r="CK76" s="176">
        <f t="shared" si="458"/>
        <v>0</v>
      </c>
      <c r="CL76" s="176">
        <f t="shared" si="458"/>
        <v>0</v>
      </c>
      <c r="CM76" s="176">
        <f t="shared" si="458"/>
        <v>0</v>
      </c>
      <c r="CN76" s="176">
        <f t="shared" si="458"/>
        <v>0</v>
      </c>
      <c r="CO76" s="176">
        <f t="shared" si="458"/>
        <v>0</v>
      </c>
      <c r="CP76" s="176">
        <f t="shared" si="458"/>
        <v>0</v>
      </c>
      <c r="CQ76" s="176">
        <f t="shared" si="458"/>
        <v>0</v>
      </c>
      <c r="CR76" s="176">
        <f t="shared" si="458"/>
        <v>0</v>
      </c>
      <c r="CS76" s="176">
        <f t="shared" si="458"/>
        <v>0</v>
      </c>
      <c r="CT76" s="176">
        <f t="shared" si="459"/>
        <v>0</v>
      </c>
      <c r="CU76" s="176">
        <f t="shared" si="459"/>
        <v>0</v>
      </c>
      <c r="CV76" s="176">
        <f t="shared" si="459"/>
        <v>0</v>
      </c>
      <c r="CW76" s="176">
        <f t="shared" si="459"/>
        <v>0</v>
      </c>
      <c r="CX76" s="176">
        <f t="shared" si="459"/>
        <v>0</v>
      </c>
      <c r="CY76" s="176">
        <f t="shared" si="459"/>
        <v>0</v>
      </c>
      <c r="CZ76" s="176">
        <f t="shared" si="459"/>
        <v>0</v>
      </c>
      <c r="DA76" s="176">
        <f t="shared" si="459"/>
        <v>0</v>
      </c>
      <c r="DB76" s="176">
        <f t="shared" si="459"/>
        <v>0</v>
      </c>
      <c r="DC76" s="176">
        <f t="shared" si="459"/>
        <v>0</v>
      </c>
      <c r="DD76" s="176">
        <f t="shared" si="460"/>
        <v>0</v>
      </c>
      <c r="DE76" s="176">
        <f t="shared" si="460"/>
        <v>0</v>
      </c>
      <c r="DF76" s="176">
        <f t="shared" si="460"/>
        <v>0</v>
      </c>
      <c r="DG76" s="176">
        <f t="shared" si="460"/>
        <v>0</v>
      </c>
      <c r="DH76" s="176">
        <f t="shared" si="460"/>
        <v>0</v>
      </c>
      <c r="DI76" s="176">
        <f t="shared" si="460"/>
        <v>0</v>
      </c>
      <c r="DJ76" s="176">
        <f t="shared" si="460"/>
        <v>0</v>
      </c>
      <c r="DK76" s="176">
        <f t="shared" si="460"/>
        <v>0</v>
      </c>
      <c r="DL76" s="176">
        <f t="shared" si="460"/>
        <v>0</v>
      </c>
      <c r="DM76" s="176">
        <f t="shared" si="460"/>
        <v>0</v>
      </c>
      <c r="DN76" s="176">
        <f t="shared" si="460"/>
        <v>0</v>
      </c>
      <c r="DO76" s="176">
        <f t="shared" si="460"/>
        <v>0</v>
      </c>
      <c r="DP76" s="176">
        <f t="shared" si="460"/>
        <v>0</v>
      </c>
      <c r="DQ76" s="176">
        <f t="shared" si="460"/>
        <v>0</v>
      </c>
      <c r="DR76" s="176">
        <f t="shared" si="460"/>
        <v>0</v>
      </c>
      <c r="DS76" s="187"/>
      <c r="DT76" s="176">
        <v>0</v>
      </c>
      <c r="DU76" s="176">
        <f t="shared" si="461"/>
        <v>4.721663967970937E-2</v>
      </c>
      <c r="DV76" s="176">
        <f t="shared" si="461"/>
        <v>4.5011516364117203E-2</v>
      </c>
      <c r="DW76" s="176">
        <f t="shared" si="461"/>
        <v>4.2903351633043499E-2</v>
      </c>
      <c r="DX76" s="176">
        <f t="shared" si="461"/>
        <v>4.0867846533341502E-2</v>
      </c>
      <c r="DY76" s="176">
        <f t="shared" si="461"/>
        <v>3.8921465774808199E-2</v>
      </c>
      <c r="DZ76" s="176">
        <f t="shared" si="461"/>
        <v>3.7079840397451019E-2</v>
      </c>
      <c r="EA76" s="176">
        <f t="shared" si="461"/>
        <v>3.5312332411410019E-2</v>
      </c>
      <c r="EB76" s="176">
        <f t="shared" si="461"/>
        <v>3.3627415071092487E-2</v>
      </c>
      <c r="EC76" s="176">
        <f t="shared" si="461"/>
        <v>3.2021621833236202E-2</v>
      </c>
      <c r="ED76" s="176">
        <f t="shared" si="461"/>
        <v>3.0495078284482873E-2</v>
      </c>
      <c r="EE76" s="176">
        <f t="shared" si="462"/>
        <v>2.904130853895464E-2</v>
      </c>
      <c r="EF76" s="176">
        <f t="shared" si="462"/>
        <v>2.7659106637265712E-2</v>
      </c>
      <c r="EG76" s="176">
        <f t="shared" si="462"/>
        <v>2.6342689722312823E-2</v>
      </c>
      <c r="EH76" s="176">
        <f t="shared" si="462"/>
        <v>2.5088926801095202E-2</v>
      </c>
      <c r="EI76" s="176">
        <f t="shared" si="462"/>
        <v>2.3894835898156278E-2</v>
      </c>
      <c r="EJ76" s="176">
        <f t="shared" si="462"/>
        <v>2.2757576963192146E-2</v>
      </c>
      <c r="EK76" s="176">
        <f t="shared" si="462"/>
        <v>2.1674445116217567E-2</v>
      </c>
      <c r="EL76" s="176">
        <f t="shared" si="462"/>
        <v>2.0642864214224003E-2</v>
      </c>
      <c r="EM76" s="176">
        <f t="shared" si="462"/>
        <v>1.9660380724028152E-2</v>
      </c>
      <c r="EN76" s="176">
        <f t="shared" si="462"/>
        <v>1.872465788673832E-2</v>
      </c>
      <c r="EO76" s="176">
        <f t="shared" si="463"/>
        <v>1.7833470159959119E-2</v>
      </c>
      <c r="EP76" s="176">
        <f t="shared" si="463"/>
        <v>1.698469792451578E-2</v>
      </c>
      <c r="EQ76" s="176">
        <f t="shared" si="463"/>
        <v>1.6176322443108401E-2</v>
      </c>
      <c r="ER76" s="176">
        <f t="shared" si="463"/>
        <v>1.5406421058905741E-2</v>
      </c>
      <c r="ES76" s="176">
        <f t="shared" si="463"/>
        <v>1.4673162622658765E-2</v>
      </c>
      <c r="ET76" s="176">
        <f t="shared" si="463"/>
        <v>1.3974803137457694E-2</v>
      </c>
      <c r="EU76" s="176">
        <f t="shared" si="463"/>
        <v>1.3309681610773975E-2</v>
      </c>
      <c r="EV76" s="176">
        <f t="shared" si="463"/>
        <v>1.267621610392157E-2</v>
      </c>
      <c r="EW76" s="176">
        <f t="shared" si="463"/>
        <v>1.2072899969541528E-2</v>
      </c>
      <c r="EX76" s="176">
        <f t="shared" si="463"/>
        <v>1.149829826816099E-2</v>
      </c>
      <c r="EY76" s="176">
        <f t="shared" si="463"/>
        <v>1.0951044355303701E-2</v>
      </c>
      <c r="EZ76" s="176">
        <f t="shared" si="463"/>
        <v>1.0429836631034767E-2</v>
      </c>
      <c r="FA76" s="176">
        <f t="shared" si="463"/>
        <v>9.9334354442086291E-3</v>
      </c>
      <c r="FB76" s="176">
        <f t="shared" si="463"/>
        <v>9.4606601440573781E-3</v>
      </c>
      <c r="FC76" s="176">
        <f t="shared" si="463"/>
        <v>9.0103862721067213E-3</v>
      </c>
      <c r="FE76" s="176">
        <v>0</v>
      </c>
      <c r="FF76" s="176">
        <v>0</v>
      </c>
      <c r="FG76" s="176">
        <f t="shared" si="464"/>
        <v>0</v>
      </c>
      <c r="FH76" s="176">
        <f t="shared" si="464"/>
        <v>0</v>
      </c>
      <c r="FI76" s="176">
        <f t="shared" si="464"/>
        <v>0</v>
      </c>
      <c r="FJ76" s="176">
        <f t="shared" si="464"/>
        <v>0</v>
      </c>
      <c r="FK76" s="176">
        <f t="shared" si="464"/>
        <v>0</v>
      </c>
      <c r="FL76" s="176">
        <f t="shared" si="464"/>
        <v>0</v>
      </c>
      <c r="FM76" s="176">
        <f t="shared" si="464"/>
        <v>0</v>
      </c>
      <c r="FN76" s="176">
        <f t="shared" si="464"/>
        <v>0</v>
      </c>
      <c r="FO76" s="176">
        <f t="shared" si="464"/>
        <v>0</v>
      </c>
      <c r="FP76" s="176">
        <f t="shared" si="464"/>
        <v>0</v>
      </c>
      <c r="FQ76" s="176">
        <f t="shared" si="465"/>
        <v>0</v>
      </c>
      <c r="FR76" s="176">
        <f t="shared" si="465"/>
        <v>0</v>
      </c>
      <c r="FS76" s="176">
        <f t="shared" si="465"/>
        <v>0</v>
      </c>
      <c r="FT76" s="176">
        <f t="shared" si="465"/>
        <v>0</v>
      </c>
      <c r="FU76" s="176">
        <f t="shared" si="465"/>
        <v>0</v>
      </c>
      <c r="FV76" s="176">
        <f t="shared" si="465"/>
        <v>0</v>
      </c>
      <c r="FW76" s="176">
        <f t="shared" si="465"/>
        <v>0</v>
      </c>
      <c r="FX76" s="176">
        <f t="shared" si="465"/>
        <v>0</v>
      </c>
      <c r="FY76" s="176">
        <f t="shared" si="465"/>
        <v>0</v>
      </c>
      <c r="FZ76" s="176">
        <f t="shared" si="465"/>
        <v>0</v>
      </c>
      <c r="GA76" s="176">
        <f t="shared" si="466"/>
        <v>0</v>
      </c>
      <c r="GB76" s="176">
        <f t="shared" si="466"/>
        <v>0</v>
      </c>
      <c r="GC76" s="176">
        <f t="shared" si="466"/>
        <v>0</v>
      </c>
      <c r="GD76" s="176">
        <f t="shared" si="466"/>
        <v>0</v>
      </c>
      <c r="GE76" s="176">
        <f t="shared" si="466"/>
        <v>0</v>
      </c>
      <c r="GF76" s="176">
        <f t="shared" si="466"/>
        <v>0</v>
      </c>
      <c r="GG76" s="176">
        <f t="shared" si="466"/>
        <v>0</v>
      </c>
      <c r="GH76" s="176">
        <f t="shared" si="466"/>
        <v>0</v>
      </c>
      <c r="GI76" s="176">
        <f t="shared" si="466"/>
        <v>0</v>
      </c>
      <c r="GJ76" s="176">
        <f t="shared" si="466"/>
        <v>0</v>
      </c>
      <c r="GK76" s="176">
        <f t="shared" si="466"/>
        <v>0</v>
      </c>
      <c r="GL76" s="176">
        <f t="shared" si="466"/>
        <v>0</v>
      </c>
      <c r="GM76" s="176">
        <f t="shared" si="466"/>
        <v>0</v>
      </c>
      <c r="GN76" s="176">
        <f t="shared" si="466"/>
        <v>0</v>
      </c>
      <c r="GO76" s="176">
        <f t="shared" si="466"/>
        <v>0</v>
      </c>
      <c r="GP76" s="187"/>
      <c r="GQ76" s="176">
        <v>0</v>
      </c>
      <c r="GR76" s="176">
        <v>0</v>
      </c>
      <c r="GS76" s="176">
        <f t="shared" si="467"/>
        <v>4.5011516364117203E-2</v>
      </c>
      <c r="GT76" s="176">
        <f t="shared" si="467"/>
        <v>4.2903351633043499E-2</v>
      </c>
      <c r="GU76" s="176">
        <f t="shared" si="467"/>
        <v>4.0867846533341502E-2</v>
      </c>
      <c r="GV76" s="176">
        <f t="shared" si="467"/>
        <v>3.8921465774808199E-2</v>
      </c>
      <c r="GW76" s="176">
        <f t="shared" si="467"/>
        <v>3.7079840397451019E-2</v>
      </c>
      <c r="GX76" s="176">
        <f t="shared" si="467"/>
        <v>3.5312332411410019E-2</v>
      </c>
      <c r="GY76" s="176">
        <f t="shared" si="467"/>
        <v>3.3627415071092487E-2</v>
      </c>
      <c r="GZ76" s="176">
        <f t="shared" si="467"/>
        <v>3.2021621833236202E-2</v>
      </c>
      <c r="HA76" s="176">
        <f t="shared" si="467"/>
        <v>3.0495078284482873E-2</v>
      </c>
      <c r="HB76" s="176">
        <f t="shared" si="467"/>
        <v>2.904130853895464E-2</v>
      </c>
      <c r="HC76" s="176">
        <f t="shared" si="468"/>
        <v>2.7659106637265712E-2</v>
      </c>
      <c r="HD76" s="176">
        <f t="shared" si="468"/>
        <v>2.6342689722312823E-2</v>
      </c>
      <c r="HE76" s="176">
        <f t="shared" si="468"/>
        <v>2.5088926801095202E-2</v>
      </c>
      <c r="HF76" s="176">
        <f t="shared" si="468"/>
        <v>2.3894835898156278E-2</v>
      </c>
      <c r="HG76" s="176">
        <f t="shared" si="468"/>
        <v>2.2757576963192146E-2</v>
      </c>
      <c r="HH76" s="176">
        <f t="shared" si="468"/>
        <v>2.1674445116217567E-2</v>
      </c>
      <c r="HI76" s="176">
        <f t="shared" si="468"/>
        <v>2.0642864214224003E-2</v>
      </c>
      <c r="HJ76" s="176">
        <f t="shared" si="468"/>
        <v>1.9660380724028152E-2</v>
      </c>
      <c r="HK76" s="176">
        <f t="shared" si="468"/>
        <v>1.872465788673832E-2</v>
      </c>
      <c r="HL76" s="176">
        <f t="shared" si="468"/>
        <v>1.7833470159959119E-2</v>
      </c>
      <c r="HM76" s="176">
        <f t="shared" si="469"/>
        <v>1.698469792451578E-2</v>
      </c>
      <c r="HN76" s="176">
        <f t="shared" si="469"/>
        <v>1.6176322443108401E-2</v>
      </c>
      <c r="HO76" s="176">
        <f t="shared" si="469"/>
        <v>1.5406421058905741E-2</v>
      </c>
      <c r="HP76" s="176">
        <f t="shared" si="469"/>
        <v>1.4673162622658765E-2</v>
      </c>
      <c r="HQ76" s="176">
        <f t="shared" si="469"/>
        <v>1.3974803137457694E-2</v>
      </c>
      <c r="HR76" s="176">
        <f t="shared" si="469"/>
        <v>1.3309681610773975E-2</v>
      </c>
      <c r="HS76" s="176">
        <f t="shared" si="469"/>
        <v>1.267621610392157E-2</v>
      </c>
      <c r="HT76" s="176">
        <f t="shared" si="469"/>
        <v>1.2072899969541528E-2</v>
      </c>
      <c r="HU76" s="176">
        <f t="shared" si="469"/>
        <v>1.149829826816099E-2</v>
      </c>
      <c r="HV76" s="176">
        <f t="shared" si="469"/>
        <v>1.0951044355303701E-2</v>
      </c>
      <c r="HW76" s="176">
        <f t="shared" si="469"/>
        <v>1.0429836631034767E-2</v>
      </c>
      <c r="HX76" s="176">
        <f t="shared" si="469"/>
        <v>9.9334354442086291E-3</v>
      </c>
      <c r="HY76" s="176">
        <f t="shared" si="469"/>
        <v>9.4606601440573781E-3</v>
      </c>
      <c r="HZ76" s="176">
        <f t="shared" si="469"/>
        <v>9.0103862721067213E-3</v>
      </c>
      <c r="IA76" s="176">
        <f t="shared" si="469"/>
        <v>8.581542887740887E-3</v>
      </c>
      <c r="IB76" s="176"/>
      <c r="IC76" s="176"/>
    </row>
    <row r="77" spans="1:237" s="144" customFormat="1">
      <c r="A77" s="185" t="s">
        <v>53</v>
      </c>
      <c r="B77" s="226">
        <f t="shared" si="483"/>
        <v>131733.92310676462</v>
      </c>
      <c r="C77" s="329">
        <f t="shared" si="484"/>
        <v>98082.465438992658</v>
      </c>
      <c r="D77" s="226">
        <f t="shared" si="233"/>
        <v>229816.38854575728</v>
      </c>
      <c r="E77" s="227">
        <f t="shared" si="485"/>
        <v>0</v>
      </c>
      <c r="F77" s="228">
        <f t="shared" si="486"/>
        <v>0</v>
      </c>
      <c r="G77" s="227">
        <f t="shared" si="487"/>
        <v>0</v>
      </c>
      <c r="H77" s="228">
        <f t="shared" si="488"/>
        <v>0</v>
      </c>
      <c r="I77" s="227">
        <f t="shared" si="234"/>
        <v>131733.92310676462</v>
      </c>
      <c r="J77" s="176">
        <f t="shared" si="235"/>
        <v>98082.465438992658</v>
      </c>
      <c r="K77" s="228">
        <f t="shared" si="236"/>
        <v>229816.38854575728</v>
      </c>
      <c r="L77" s="227">
        <f t="shared" si="489"/>
        <v>105387.13848541171</v>
      </c>
      <c r="M77" s="176">
        <f t="shared" si="490"/>
        <v>78465.972351194127</v>
      </c>
      <c r="N77" s="228">
        <f t="shared" si="237"/>
        <v>183853.11083660583</v>
      </c>
      <c r="O77" s="176">
        <f t="shared" si="452"/>
        <v>0.69425861661204624</v>
      </c>
      <c r="P77" s="176">
        <f t="shared" si="452"/>
        <v>0.66129361941359399</v>
      </c>
      <c r="Q77" s="176">
        <f t="shared" si="452"/>
        <v>0.63040971940476087</v>
      </c>
      <c r="R77" s="176">
        <f t="shared" si="452"/>
        <v>0.60088377484816591</v>
      </c>
      <c r="S77" s="176">
        <f t="shared" si="452"/>
        <v>0.57237546625509994</v>
      </c>
      <c r="T77" s="176">
        <f t="shared" si="452"/>
        <v>0.54511539045769852</v>
      </c>
      <c r="U77" s="176">
        <f t="shared" si="452"/>
        <v>0.51932246830869166</v>
      </c>
      <c r="V77" s="176">
        <f t="shared" si="452"/>
        <v>0.49456759881013707</v>
      </c>
      <c r="W77" s="176">
        <f t="shared" si="452"/>
        <v>0.47096945430113391</v>
      </c>
      <c r="X77" s="176">
        <f t="shared" si="452"/>
        <v>0.44847948403863369</v>
      </c>
      <c r="Y77" s="176">
        <f t="shared" si="453"/>
        <v>0.42709944692893281</v>
      </c>
      <c r="Z77" s="176">
        <f t="shared" si="453"/>
        <v>0.40673864481900468</v>
      </c>
      <c r="AA77" s="176">
        <f t="shared" si="453"/>
        <v>0.387380187619836</v>
      </c>
      <c r="AB77" s="176">
        <f t="shared" si="453"/>
        <v>0.36894308340717485</v>
      </c>
      <c r="AC77" s="176">
        <f t="shared" si="453"/>
        <v>0.35138348099406924</v>
      </c>
      <c r="AD77" s="176">
        <f t="shared" si="453"/>
        <v>0.33465961626185142</v>
      </c>
      <c r="AE77" s="176">
        <f t="shared" si="453"/>
        <v>0.31873171282750207</v>
      </c>
      <c r="AF77" s="176">
        <f t="shared" si="453"/>
        <v>0.30356188743868362</v>
      </c>
      <c r="AG77" s="176">
        <f t="shared" si="453"/>
        <v>0</v>
      </c>
      <c r="AH77" s="176">
        <f t="shared" si="453"/>
        <v>0</v>
      </c>
      <c r="AI77" s="176">
        <f t="shared" si="454"/>
        <v>0</v>
      </c>
      <c r="AJ77" s="176">
        <f t="shared" si="454"/>
        <v>0</v>
      </c>
      <c r="AK77" s="176">
        <f t="shared" si="454"/>
        <v>0</v>
      </c>
      <c r="AL77" s="176">
        <f t="shared" si="454"/>
        <v>0</v>
      </c>
      <c r="AM77" s="176">
        <f t="shared" si="454"/>
        <v>0</v>
      </c>
      <c r="AN77" s="176">
        <f t="shared" si="454"/>
        <v>0</v>
      </c>
      <c r="AO77" s="176">
        <f t="shared" si="454"/>
        <v>0</v>
      </c>
      <c r="AP77" s="176">
        <f t="shared" si="454"/>
        <v>0</v>
      </c>
      <c r="AQ77" s="176">
        <f t="shared" si="454"/>
        <v>0</v>
      </c>
      <c r="AR77" s="176">
        <f t="shared" si="454"/>
        <v>0</v>
      </c>
      <c r="AS77" s="176">
        <f t="shared" si="454"/>
        <v>0</v>
      </c>
      <c r="AT77" s="176">
        <f t="shared" si="454"/>
        <v>0</v>
      </c>
      <c r="AU77" s="176">
        <f t="shared" si="454"/>
        <v>0</v>
      </c>
      <c r="AV77" s="176">
        <f t="shared" si="454"/>
        <v>0</v>
      </c>
      <c r="AW77" s="176">
        <f t="shared" si="454"/>
        <v>0</v>
      </c>
      <c r="AX77" s="187"/>
      <c r="AY77" s="176">
        <f t="shared" si="455"/>
        <v>0.51691011065074077</v>
      </c>
      <c r="AZ77" s="176">
        <f t="shared" si="455"/>
        <v>0.4923660287456324</v>
      </c>
      <c r="BA77" s="176">
        <f t="shared" si="455"/>
        <v>0.46937142732635584</v>
      </c>
      <c r="BB77" s="176">
        <f t="shared" si="455"/>
        <v>0.44738789136061402</v>
      </c>
      <c r="BC77" s="176">
        <f t="shared" si="455"/>
        <v>0.42616203604286595</v>
      </c>
      <c r="BD77" s="176">
        <f t="shared" si="455"/>
        <v>0.40586555219719772</v>
      </c>
      <c r="BE77" s="176">
        <f t="shared" si="455"/>
        <v>0.38666143729962299</v>
      </c>
      <c r="BF77" s="176">
        <f t="shared" si="455"/>
        <v>0.36823020429010456</v>
      </c>
      <c r="BG77" s="176">
        <f t="shared" si="455"/>
        <v>0.35066021063438685</v>
      </c>
      <c r="BH77" s="176">
        <f t="shared" si="455"/>
        <v>0.33391530788668772</v>
      </c>
      <c r="BI77" s="176">
        <f t="shared" si="456"/>
        <v>0.31799680564032945</v>
      </c>
      <c r="BJ77" s="176">
        <f t="shared" si="456"/>
        <v>0.30283717460407245</v>
      </c>
      <c r="BK77" s="176">
        <f t="shared" si="456"/>
        <v>0.28842383926560505</v>
      </c>
      <c r="BL77" s="176">
        <f t="shared" si="456"/>
        <v>0.27469649710433158</v>
      </c>
      <c r="BM77" s="176">
        <f t="shared" si="456"/>
        <v>0.26162249872799809</v>
      </c>
      <c r="BN77" s="176">
        <f t="shared" si="456"/>
        <v>0.24917074867061359</v>
      </c>
      <c r="BO77" s="176">
        <f t="shared" si="456"/>
        <v>0.23731163143435657</v>
      </c>
      <c r="BP77" s="176">
        <f t="shared" si="456"/>
        <v>0.22601694105146664</v>
      </c>
      <c r="BQ77" s="176">
        <f t="shared" si="456"/>
        <v>0</v>
      </c>
      <c r="BR77" s="176">
        <f t="shared" si="456"/>
        <v>0</v>
      </c>
      <c r="BS77" s="176">
        <f t="shared" si="457"/>
        <v>0</v>
      </c>
      <c r="BT77" s="176">
        <f t="shared" si="457"/>
        <v>0</v>
      </c>
      <c r="BU77" s="176">
        <f t="shared" si="457"/>
        <v>0</v>
      </c>
      <c r="BV77" s="176">
        <f t="shared" si="457"/>
        <v>0</v>
      </c>
      <c r="BW77" s="176">
        <f t="shared" si="457"/>
        <v>0</v>
      </c>
      <c r="BX77" s="176">
        <f t="shared" si="457"/>
        <v>0</v>
      </c>
      <c r="BY77" s="176">
        <f t="shared" si="457"/>
        <v>0</v>
      </c>
      <c r="BZ77" s="176">
        <f t="shared" si="457"/>
        <v>0</v>
      </c>
      <c r="CA77" s="176">
        <f t="shared" si="457"/>
        <v>0</v>
      </c>
      <c r="CB77" s="176">
        <f t="shared" si="457"/>
        <v>0</v>
      </c>
      <c r="CC77" s="176">
        <f t="shared" si="457"/>
        <v>0</v>
      </c>
      <c r="CD77" s="176">
        <f t="shared" si="457"/>
        <v>0</v>
      </c>
      <c r="CE77" s="176">
        <f t="shared" si="457"/>
        <v>0</v>
      </c>
      <c r="CF77" s="176">
        <f t="shared" si="457"/>
        <v>0</v>
      </c>
      <c r="CG77" s="176">
        <f t="shared" si="457"/>
        <v>0</v>
      </c>
      <c r="CI77" s="176">
        <v>0</v>
      </c>
      <c r="CJ77" s="176">
        <f t="shared" si="458"/>
        <v>0.66129361941359399</v>
      </c>
      <c r="CK77" s="176">
        <f t="shared" si="458"/>
        <v>0.63040971940476087</v>
      </c>
      <c r="CL77" s="176">
        <f t="shared" si="458"/>
        <v>0.60088377484816591</v>
      </c>
      <c r="CM77" s="176">
        <f t="shared" si="458"/>
        <v>0.57237546625509994</v>
      </c>
      <c r="CN77" s="176">
        <f t="shared" si="458"/>
        <v>0.54511539045769852</v>
      </c>
      <c r="CO77" s="176">
        <f t="shared" si="458"/>
        <v>0.51932246830869166</v>
      </c>
      <c r="CP77" s="176">
        <f t="shared" si="458"/>
        <v>0.49456759881013707</v>
      </c>
      <c r="CQ77" s="176">
        <f t="shared" si="458"/>
        <v>0.47096945430113391</v>
      </c>
      <c r="CR77" s="176">
        <f t="shared" si="458"/>
        <v>0.44847948403863369</v>
      </c>
      <c r="CS77" s="176">
        <f t="shared" si="458"/>
        <v>0.42709944692893281</v>
      </c>
      <c r="CT77" s="176">
        <f t="shared" si="459"/>
        <v>0.40673864481900468</v>
      </c>
      <c r="CU77" s="176">
        <f t="shared" si="459"/>
        <v>0.387380187619836</v>
      </c>
      <c r="CV77" s="176">
        <f t="shared" si="459"/>
        <v>0.36894308340717485</v>
      </c>
      <c r="CW77" s="176">
        <f t="shared" si="459"/>
        <v>0.35138348099406924</v>
      </c>
      <c r="CX77" s="176">
        <f t="shared" si="459"/>
        <v>0.33465961626185142</v>
      </c>
      <c r="CY77" s="176">
        <f t="shared" si="459"/>
        <v>0.31873171282750207</v>
      </c>
      <c r="CZ77" s="176">
        <f t="shared" si="459"/>
        <v>0.30356188743868362</v>
      </c>
      <c r="DA77" s="176">
        <f t="shared" si="459"/>
        <v>0.28911405987143679</v>
      </c>
      <c r="DB77" s="176">
        <f t="shared" si="459"/>
        <v>0</v>
      </c>
      <c r="DC77" s="176">
        <f t="shared" si="459"/>
        <v>0</v>
      </c>
      <c r="DD77" s="176">
        <f t="shared" si="460"/>
        <v>0</v>
      </c>
      <c r="DE77" s="176">
        <f t="shared" si="460"/>
        <v>0</v>
      </c>
      <c r="DF77" s="176">
        <f t="shared" si="460"/>
        <v>0</v>
      </c>
      <c r="DG77" s="176">
        <f t="shared" si="460"/>
        <v>0</v>
      </c>
      <c r="DH77" s="176">
        <f t="shared" si="460"/>
        <v>0</v>
      </c>
      <c r="DI77" s="176">
        <f t="shared" si="460"/>
        <v>0</v>
      </c>
      <c r="DJ77" s="176">
        <f t="shared" si="460"/>
        <v>0</v>
      </c>
      <c r="DK77" s="176">
        <f t="shared" si="460"/>
        <v>0</v>
      </c>
      <c r="DL77" s="176">
        <f t="shared" si="460"/>
        <v>0</v>
      </c>
      <c r="DM77" s="176">
        <f t="shared" si="460"/>
        <v>0</v>
      </c>
      <c r="DN77" s="176">
        <f t="shared" si="460"/>
        <v>0</v>
      </c>
      <c r="DO77" s="176">
        <f t="shared" si="460"/>
        <v>0</v>
      </c>
      <c r="DP77" s="176">
        <f t="shared" si="460"/>
        <v>0</v>
      </c>
      <c r="DQ77" s="176">
        <f t="shared" si="460"/>
        <v>0</v>
      </c>
      <c r="DR77" s="176">
        <f t="shared" si="460"/>
        <v>0</v>
      </c>
      <c r="DS77" s="187"/>
      <c r="DT77" s="176">
        <v>0</v>
      </c>
      <c r="DU77" s="176">
        <f t="shared" si="461"/>
        <v>0.4923660287456324</v>
      </c>
      <c r="DV77" s="176">
        <f t="shared" si="461"/>
        <v>0.46937142732635584</v>
      </c>
      <c r="DW77" s="176">
        <f t="shared" si="461"/>
        <v>0.44738789136061402</v>
      </c>
      <c r="DX77" s="176">
        <f t="shared" si="461"/>
        <v>0.42616203604286595</v>
      </c>
      <c r="DY77" s="176">
        <f t="shared" si="461"/>
        <v>0.40586555219719772</v>
      </c>
      <c r="DZ77" s="176">
        <f t="shared" si="461"/>
        <v>0.38666143729962299</v>
      </c>
      <c r="EA77" s="176">
        <f t="shared" si="461"/>
        <v>0.36823020429010456</v>
      </c>
      <c r="EB77" s="176">
        <f t="shared" si="461"/>
        <v>0.35066021063438685</v>
      </c>
      <c r="EC77" s="176">
        <f t="shared" si="461"/>
        <v>0.33391530788668772</v>
      </c>
      <c r="ED77" s="176">
        <f t="shared" si="461"/>
        <v>0.31799680564032945</v>
      </c>
      <c r="EE77" s="176">
        <f t="shared" si="462"/>
        <v>0.30283717460407245</v>
      </c>
      <c r="EF77" s="176">
        <f t="shared" si="462"/>
        <v>0.28842383926560505</v>
      </c>
      <c r="EG77" s="176">
        <f t="shared" si="462"/>
        <v>0.27469649710433158</v>
      </c>
      <c r="EH77" s="176">
        <f t="shared" si="462"/>
        <v>0.26162249872799809</v>
      </c>
      <c r="EI77" s="176">
        <f t="shared" si="462"/>
        <v>0.24917074867061359</v>
      </c>
      <c r="EJ77" s="176">
        <f t="shared" si="462"/>
        <v>0.23731163143435657</v>
      </c>
      <c r="EK77" s="176">
        <f t="shared" si="462"/>
        <v>0.22601694105146664</v>
      </c>
      <c r="EL77" s="176">
        <f t="shared" si="462"/>
        <v>0.21525981399859256</v>
      </c>
      <c r="EM77" s="176">
        <f t="shared" si="462"/>
        <v>0</v>
      </c>
      <c r="EN77" s="176">
        <f t="shared" si="462"/>
        <v>0</v>
      </c>
      <c r="EO77" s="176">
        <f t="shared" si="463"/>
        <v>0</v>
      </c>
      <c r="EP77" s="176">
        <f t="shared" si="463"/>
        <v>0</v>
      </c>
      <c r="EQ77" s="176">
        <f t="shared" si="463"/>
        <v>0</v>
      </c>
      <c r="ER77" s="176">
        <f t="shared" si="463"/>
        <v>0</v>
      </c>
      <c r="ES77" s="176">
        <f t="shared" si="463"/>
        <v>0</v>
      </c>
      <c r="ET77" s="176">
        <f t="shared" si="463"/>
        <v>0</v>
      </c>
      <c r="EU77" s="176">
        <f t="shared" si="463"/>
        <v>0</v>
      </c>
      <c r="EV77" s="176">
        <f t="shared" si="463"/>
        <v>0</v>
      </c>
      <c r="EW77" s="176">
        <f t="shared" si="463"/>
        <v>0</v>
      </c>
      <c r="EX77" s="176">
        <f t="shared" si="463"/>
        <v>0</v>
      </c>
      <c r="EY77" s="176">
        <f t="shared" si="463"/>
        <v>0</v>
      </c>
      <c r="EZ77" s="176">
        <f t="shared" si="463"/>
        <v>0</v>
      </c>
      <c r="FA77" s="176">
        <f t="shared" si="463"/>
        <v>0</v>
      </c>
      <c r="FB77" s="176">
        <f t="shared" si="463"/>
        <v>0</v>
      </c>
      <c r="FC77" s="176">
        <f t="shared" si="463"/>
        <v>0</v>
      </c>
      <c r="FE77" s="176">
        <v>0</v>
      </c>
      <c r="FF77" s="176">
        <v>0</v>
      </c>
      <c r="FG77" s="176">
        <f t="shared" si="464"/>
        <v>0.63040971940476087</v>
      </c>
      <c r="FH77" s="176">
        <f t="shared" si="464"/>
        <v>0.60088377484816591</v>
      </c>
      <c r="FI77" s="176">
        <f t="shared" si="464"/>
        <v>0.57237546625509994</v>
      </c>
      <c r="FJ77" s="176">
        <f t="shared" si="464"/>
        <v>0.54511539045769852</v>
      </c>
      <c r="FK77" s="176">
        <f t="shared" si="464"/>
        <v>0.51932246830869166</v>
      </c>
      <c r="FL77" s="176">
        <f t="shared" si="464"/>
        <v>0.49456759881013707</v>
      </c>
      <c r="FM77" s="176">
        <f t="shared" si="464"/>
        <v>0.47096945430113391</v>
      </c>
      <c r="FN77" s="176">
        <f t="shared" si="464"/>
        <v>0.44847948403863369</v>
      </c>
      <c r="FO77" s="176">
        <f t="shared" si="464"/>
        <v>0.42709944692893281</v>
      </c>
      <c r="FP77" s="176">
        <f t="shared" si="464"/>
        <v>0.40673864481900468</v>
      </c>
      <c r="FQ77" s="176">
        <f t="shared" si="465"/>
        <v>0.387380187619836</v>
      </c>
      <c r="FR77" s="176">
        <f t="shared" si="465"/>
        <v>0.36894308340717485</v>
      </c>
      <c r="FS77" s="176">
        <f t="shared" si="465"/>
        <v>0.35138348099406924</v>
      </c>
      <c r="FT77" s="176">
        <f t="shared" si="465"/>
        <v>0.33465961626185142</v>
      </c>
      <c r="FU77" s="176">
        <f t="shared" si="465"/>
        <v>0.31873171282750207</v>
      </c>
      <c r="FV77" s="176">
        <f t="shared" si="465"/>
        <v>0.30356188743868362</v>
      </c>
      <c r="FW77" s="176">
        <f t="shared" si="465"/>
        <v>0.28911405987143679</v>
      </c>
      <c r="FX77" s="176">
        <f t="shared" si="465"/>
        <v>0.27535386711623488</v>
      </c>
      <c r="FY77" s="176">
        <f t="shared" si="465"/>
        <v>0</v>
      </c>
      <c r="FZ77" s="176">
        <f t="shared" si="465"/>
        <v>0</v>
      </c>
      <c r="GA77" s="176">
        <f t="shared" si="466"/>
        <v>0</v>
      </c>
      <c r="GB77" s="176">
        <f t="shared" si="466"/>
        <v>0</v>
      </c>
      <c r="GC77" s="176">
        <f t="shared" si="466"/>
        <v>0</v>
      </c>
      <c r="GD77" s="176">
        <f t="shared" si="466"/>
        <v>0</v>
      </c>
      <c r="GE77" s="176">
        <f t="shared" si="466"/>
        <v>0</v>
      </c>
      <c r="GF77" s="176">
        <f t="shared" si="466"/>
        <v>0</v>
      </c>
      <c r="GG77" s="176">
        <f t="shared" si="466"/>
        <v>0</v>
      </c>
      <c r="GH77" s="176">
        <f t="shared" si="466"/>
        <v>0</v>
      </c>
      <c r="GI77" s="176">
        <f t="shared" si="466"/>
        <v>0</v>
      </c>
      <c r="GJ77" s="176">
        <f t="shared" si="466"/>
        <v>0</v>
      </c>
      <c r="GK77" s="176">
        <f t="shared" si="466"/>
        <v>0</v>
      </c>
      <c r="GL77" s="176">
        <f t="shared" si="466"/>
        <v>0</v>
      </c>
      <c r="GM77" s="176">
        <f t="shared" si="466"/>
        <v>0</v>
      </c>
      <c r="GN77" s="176">
        <f t="shared" si="466"/>
        <v>0</v>
      </c>
      <c r="GO77" s="176">
        <f t="shared" si="466"/>
        <v>0</v>
      </c>
      <c r="GP77" s="187"/>
      <c r="GQ77" s="176">
        <v>0</v>
      </c>
      <c r="GR77" s="176">
        <v>0</v>
      </c>
      <c r="GS77" s="176">
        <f t="shared" si="467"/>
        <v>0.46937142732635584</v>
      </c>
      <c r="GT77" s="176">
        <f t="shared" si="467"/>
        <v>0.44738789136061402</v>
      </c>
      <c r="GU77" s="176">
        <f t="shared" si="467"/>
        <v>0.42616203604286595</v>
      </c>
      <c r="GV77" s="176">
        <f t="shared" si="467"/>
        <v>0.40586555219719772</v>
      </c>
      <c r="GW77" s="176">
        <f t="shared" si="467"/>
        <v>0.38666143729962299</v>
      </c>
      <c r="GX77" s="176">
        <f t="shared" si="467"/>
        <v>0.36823020429010456</v>
      </c>
      <c r="GY77" s="176">
        <f t="shared" si="467"/>
        <v>0.35066021063438685</v>
      </c>
      <c r="GZ77" s="176">
        <f t="shared" si="467"/>
        <v>0.33391530788668772</v>
      </c>
      <c r="HA77" s="176">
        <f t="shared" si="467"/>
        <v>0.31799680564032945</v>
      </c>
      <c r="HB77" s="176">
        <f t="shared" si="467"/>
        <v>0.30283717460407245</v>
      </c>
      <c r="HC77" s="176">
        <f t="shared" si="468"/>
        <v>0.28842383926560505</v>
      </c>
      <c r="HD77" s="176">
        <f t="shared" si="468"/>
        <v>0.27469649710433158</v>
      </c>
      <c r="HE77" s="176">
        <f t="shared" si="468"/>
        <v>0.26162249872799809</v>
      </c>
      <c r="HF77" s="176">
        <f t="shared" si="468"/>
        <v>0.24917074867061359</v>
      </c>
      <c r="HG77" s="176">
        <f t="shared" si="468"/>
        <v>0.23731163143435657</v>
      </c>
      <c r="HH77" s="176">
        <f t="shared" si="468"/>
        <v>0.22601694105146664</v>
      </c>
      <c r="HI77" s="176">
        <f t="shared" si="468"/>
        <v>0.21525981399859256</v>
      </c>
      <c r="HJ77" s="176">
        <f t="shared" si="468"/>
        <v>0.20501466530403686</v>
      </c>
      <c r="HK77" s="176">
        <f t="shared" si="468"/>
        <v>0</v>
      </c>
      <c r="HL77" s="176">
        <f t="shared" si="468"/>
        <v>0</v>
      </c>
      <c r="HM77" s="176">
        <f t="shared" si="469"/>
        <v>0</v>
      </c>
      <c r="HN77" s="176">
        <f t="shared" si="469"/>
        <v>0</v>
      </c>
      <c r="HO77" s="176">
        <f t="shared" si="469"/>
        <v>0</v>
      </c>
      <c r="HP77" s="176">
        <f t="shared" si="469"/>
        <v>0</v>
      </c>
      <c r="HQ77" s="176">
        <f t="shared" si="469"/>
        <v>0</v>
      </c>
      <c r="HR77" s="176">
        <f t="shared" si="469"/>
        <v>0</v>
      </c>
      <c r="HS77" s="176">
        <f t="shared" si="469"/>
        <v>0</v>
      </c>
      <c r="HT77" s="176">
        <f t="shared" si="469"/>
        <v>0</v>
      </c>
      <c r="HU77" s="176">
        <f t="shared" si="469"/>
        <v>0</v>
      </c>
      <c r="HV77" s="176">
        <f t="shared" si="469"/>
        <v>0</v>
      </c>
      <c r="HW77" s="176">
        <f t="shared" si="469"/>
        <v>0</v>
      </c>
      <c r="HX77" s="176">
        <f t="shared" si="469"/>
        <v>0</v>
      </c>
      <c r="HY77" s="176">
        <f t="shared" si="469"/>
        <v>0</v>
      </c>
      <c r="HZ77" s="176">
        <f t="shared" si="469"/>
        <v>0</v>
      </c>
      <c r="IA77" s="176">
        <f t="shared" si="469"/>
        <v>0</v>
      </c>
      <c r="IB77" s="176"/>
      <c r="IC77" s="176"/>
    </row>
    <row r="78" spans="1:237" s="144" customFormat="1">
      <c r="A78" s="188" t="s">
        <v>54</v>
      </c>
      <c r="B78" s="226">
        <f t="shared" si="483"/>
        <v>34467.705816616945</v>
      </c>
      <c r="C78" s="329">
        <f t="shared" si="484"/>
        <v>25536.337388423886</v>
      </c>
      <c r="D78" s="226">
        <f t="shared" si="233"/>
        <v>60004.043205040827</v>
      </c>
      <c r="E78" s="227">
        <f t="shared" si="485"/>
        <v>0</v>
      </c>
      <c r="F78" s="228">
        <f t="shared" si="486"/>
        <v>0</v>
      </c>
      <c r="G78" s="227">
        <f t="shared" si="487"/>
        <v>0</v>
      </c>
      <c r="H78" s="228">
        <f t="shared" si="488"/>
        <v>0</v>
      </c>
      <c r="I78" s="227">
        <f t="shared" si="234"/>
        <v>34467.705816616945</v>
      </c>
      <c r="J78" s="176">
        <f t="shared" si="235"/>
        <v>25536.337388423886</v>
      </c>
      <c r="K78" s="228">
        <f t="shared" si="236"/>
        <v>60004.043205040827</v>
      </c>
      <c r="L78" s="227">
        <f t="shared" si="489"/>
        <v>27574.164653293556</v>
      </c>
      <c r="M78" s="176">
        <f t="shared" si="490"/>
        <v>20429.069910739112</v>
      </c>
      <c r="N78" s="228">
        <f t="shared" si="237"/>
        <v>48003.234564032668</v>
      </c>
      <c r="O78" s="176">
        <f t="shared" si="452"/>
        <v>0.22630529491773882</v>
      </c>
      <c r="P78" s="176">
        <f t="shared" si="452"/>
        <v>0.21555979859338148</v>
      </c>
      <c r="Q78" s="176">
        <f t="shared" si="452"/>
        <v>0.20549267096619275</v>
      </c>
      <c r="R78" s="176">
        <f t="shared" si="452"/>
        <v>0.19586819180133586</v>
      </c>
      <c r="S78" s="176">
        <f t="shared" si="452"/>
        <v>0.18657542822680054</v>
      </c>
      <c r="T78" s="176">
        <f t="shared" si="452"/>
        <v>0.17768954716576915</v>
      </c>
      <c r="U78" s="176">
        <f t="shared" si="452"/>
        <v>0.16928190955918682</v>
      </c>
      <c r="V78" s="176">
        <f t="shared" si="452"/>
        <v>0.16121264270606678</v>
      </c>
      <c r="W78" s="176">
        <f t="shared" si="452"/>
        <v>0.15352042985506575</v>
      </c>
      <c r="X78" s="176">
        <f t="shared" si="452"/>
        <v>0.14618944507336679</v>
      </c>
      <c r="Y78" s="176">
        <f t="shared" si="453"/>
        <v>0.13922026170611623</v>
      </c>
      <c r="Z78" s="176">
        <f t="shared" si="453"/>
        <v>0.13258331516199601</v>
      </c>
      <c r="AA78" s="176">
        <f t="shared" si="453"/>
        <v>0.12627309983188023</v>
      </c>
      <c r="AB78" s="176">
        <f t="shared" si="453"/>
        <v>0.12026321503327798</v>
      </c>
      <c r="AC78" s="176">
        <f t="shared" si="453"/>
        <v>0.11453936673287339</v>
      </c>
      <c r="AD78" s="176">
        <f t="shared" si="453"/>
        <v>0.1090879412124267</v>
      </c>
      <c r="AE78" s="176">
        <f t="shared" si="453"/>
        <v>0.10389597268962773</v>
      </c>
      <c r="AF78" s="176">
        <f t="shared" si="453"/>
        <v>9.8951112480012884E-2</v>
      </c>
      <c r="AG78" s="176">
        <f t="shared" si="453"/>
        <v>0</v>
      </c>
      <c r="AH78" s="176">
        <f t="shared" si="453"/>
        <v>0</v>
      </c>
      <c r="AI78" s="176">
        <f t="shared" si="454"/>
        <v>0</v>
      </c>
      <c r="AJ78" s="176">
        <f t="shared" si="454"/>
        <v>0</v>
      </c>
      <c r="AK78" s="176">
        <f t="shared" si="454"/>
        <v>0</v>
      </c>
      <c r="AL78" s="176">
        <f t="shared" si="454"/>
        <v>0</v>
      </c>
      <c r="AM78" s="176">
        <f t="shared" si="454"/>
        <v>0</v>
      </c>
      <c r="AN78" s="176">
        <f t="shared" si="454"/>
        <v>0</v>
      </c>
      <c r="AO78" s="176">
        <f t="shared" si="454"/>
        <v>0</v>
      </c>
      <c r="AP78" s="176">
        <f t="shared" si="454"/>
        <v>0</v>
      </c>
      <c r="AQ78" s="176">
        <f t="shared" si="454"/>
        <v>0</v>
      </c>
      <c r="AR78" s="176">
        <f t="shared" si="454"/>
        <v>0</v>
      </c>
      <c r="AS78" s="176">
        <f t="shared" si="454"/>
        <v>0</v>
      </c>
      <c r="AT78" s="176">
        <f t="shared" si="454"/>
        <v>0</v>
      </c>
      <c r="AU78" s="176">
        <f t="shared" si="454"/>
        <v>0</v>
      </c>
      <c r="AV78" s="176">
        <f t="shared" si="454"/>
        <v>0</v>
      </c>
      <c r="AW78" s="176">
        <f t="shared" si="454"/>
        <v>0</v>
      </c>
      <c r="AX78" s="187"/>
      <c r="AY78" s="176">
        <f t="shared" si="455"/>
        <v>0.16766443332645822</v>
      </c>
      <c r="AZ78" s="176">
        <f t="shared" si="455"/>
        <v>0.15970334009313464</v>
      </c>
      <c r="BA78" s="176">
        <f t="shared" si="455"/>
        <v>0.15224483476098466</v>
      </c>
      <c r="BB78" s="176">
        <f t="shared" si="455"/>
        <v>0.14511427758235301</v>
      </c>
      <c r="BC78" s="176">
        <f t="shared" si="455"/>
        <v>0.13822948092159629</v>
      </c>
      <c r="BD78" s="176">
        <f t="shared" si="455"/>
        <v>0.13164613423832183</v>
      </c>
      <c r="BE78" s="176">
        <f t="shared" si="455"/>
        <v>0.1254171072266726</v>
      </c>
      <c r="BF78" s="176">
        <f t="shared" si="455"/>
        <v>0.11943877139153392</v>
      </c>
      <c r="BG78" s="176">
        <f t="shared" si="455"/>
        <v>0.11373978626987163</v>
      </c>
      <c r="BH78" s="176">
        <f t="shared" si="455"/>
        <v>0.10830842678888716</v>
      </c>
      <c r="BI78" s="176">
        <f t="shared" si="456"/>
        <v>0.10314511772692737</v>
      </c>
      <c r="BJ78" s="176">
        <f t="shared" si="456"/>
        <v>9.8227955352346588E-2</v>
      </c>
      <c r="BK78" s="176">
        <f t="shared" si="456"/>
        <v>9.3552860684869316E-2</v>
      </c>
      <c r="BL78" s="176">
        <f t="shared" si="456"/>
        <v>8.910027406076397E-2</v>
      </c>
      <c r="BM78" s="176">
        <f t="shared" si="456"/>
        <v>8.4859605356645537E-2</v>
      </c>
      <c r="BN78" s="176">
        <f t="shared" si="456"/>
        <v>8.0820768479058003E-2</v>
      </c>
      <c r="BO78" s="176">
        <f t="shared" si="456"/>
        <v>7.6974157375502839E-2</v>
      </c>
      <c r="BP78" s="176">
        <f t="shared" si="456"/>
        <v>7.3310623187206478E-2</v>
      </c>
      <c r="BQ78" s="176">
        <f t="shared" si="456"/>
        <v>0</v>
      </c>
      <c r="BR78" s="176">
        <f t="shared" si="456"/>
        <v>0</v>
      </c>
      <c r="BS78" s="176">
        <f t="shared" si="457"/>
        <v>0</v>
      </c>
      <c r="BT78" s="176">
        <f t="shared" si="457"/>
        <v>0</v>
      </c>
      <c r="BU78" s="176">
        <f t="shared" si="457"/>
        <v>0</v>
      </c>
      <c r="BV78" s="176">
        <f t="shared" si="457"/>
        <v>0</v>
      </c>
      <c r="BW78" s="176">
        <f t="shared" si="457"/>
        <v>0</v>
      </c>
      <c r="BX78" s="176">
        <f t="shared" si="457"/>
        <v>0</v>
      </c>
      <c r="BY78" s="176">
        <f t="shared" si="457"/>
        <v>0</v>
      </c>
      <c r="BZ78" s="176">
        <f t="shared" si="457"/>
        <v>0</v>
      </c>
      <c r="CA78" s="176">
        <f t="shared" si="457"/>
        <v>0</v>
      </c>
      <c r="CB78" s="176">
        <f t="shared" si="457"/>
        <v>0</v>
      </c>
      <c r="CC78" s="176">
        <f t="shared" si="457"/>
        <v>0</v>
      </c>
      <c r="CD78" s="176">
        <f t="shared" si="457"/>
        <v>0</v>
      </c>
      <c r="CE78" s="176">
        <f t="shared" si="457"/>
        <v>0</v>
      </c>
      <c r="CF78" s="176">
        <f t="shared" si="457"/>
        <v>0</v>
      </c>
      <c r="CG78" s="176">
        <f t="shared" si="457"/>
        <v>0</v>
      </c>
      <c r="CI78" s="176">
        <v>0</v>
      </c>
      <c r="CJ78" s="176">
        <f t="shared" si="458"/>
        <v>0.21555979859338148</v>
      </c>
      <c r="CK78" s="176">
        <f t="shared" si="458"/>
        <v>0.20549267096619275</v>
      </c>
      <c r="CL78" s="176">
        <f t="shared" si="458"/>
        <v>0.19586819180133586</v>
      </c>
      <c r="CM78" s="176">
        <f t="shared" si="458"/>
        <v>0.18657542822680054</v>
      </c>
      <c r="CN78" s="176">
        <f t="shared" si="458"/>
        <v>0.17768954716576915</v>
      </c>
      <c r="CO78" s="176">
        <f t="shared" si="458"/>
        <v>0.16928190955918682</v>
      </c>
      <c r="CP78" s="176">
        <f t="shared" si="458"/>
        <v>0.16121264270606678</v>
      </c>
      <c r="CQ78" s="176">
        <f t="shared" si="458"/>
        <v>0.15352042985506575</v>
      </c>
      <c r="CR78" s="176">
        <f t="shared" si="458"/>
        <v>0.14618944507336679</v>
      </c>
      <c r="CS78" s="176">
        <f t="shared" si="458"/>
        <v>0.13922026170611623</v>
      </c>
      <c r="CT78" s="176">
        <f t="shared" si="459"/>
        <v>0.13258331516199601</v>
      </c>
      <c r="CU78" s="176">
        <f t="shared" si="459"/>
        <v>0.12627309983188023</v>
      </c>
      <c r="CV78" s="176">
        <f t="shared" si="459"/>
        <v>0.12026321503327798</v>
      </c>
      <c r="CW78" s="176">
        <f t="shared" si="459"/>
        <v>0.11453936673287339</v>
      </c>
      <c r="CX78" s="176">
        <f t="shared" si="459"/>
        <v>0.1090879412124267</v>
      </c>
      <c r="CY78" s="176">
        <f t="shared" si="459"/>
        <v>0.10389597268962773</v>
      </c>
      <c r="CZ78" s="176">
        <f t="shared" si="459"/>
        <v>9.8951112480012884E-2</v>
      </c>
      <c r="DA78" s="176">
        <f t="shared" si="459"/>
        <v>9.4241599626600947E-2</v>
      </c>
      <c r="DB78" s="176">
        <f t="shared" si="459"/>
        <v>0</v>
      </c>
      <c r="DC78" s="176">
        <f t="shared" si="459"/>
        <v>0</v>
      </c>
      <c r="DD78" s="176">
        <f t="shared" si="460"/>
        <v>0</v>
      </c>
      <c r="DE78" s="176">
        <f t="shared" si="460"/>
        <v>0</v>
      </c>
      <c r="DF78" s="176">
        <f t="shared" si="460"/>
        <v>0</v>
      </c>
      <c r="DG78" s="176">
        <f t="shared" si="460"/>
        <v>0</v>
      </c>
      <c r="DH78" s="176">
        <f t="shared" si="460"/>
        <v>0</v>
      </c>
      <c r="DI78" s="176">
        <f t="shared" si="460"/>
        <v>0</v>
      </c>
      <c r="DJ78" s="176">
        <f t="shared" si="460"/>
        <v>0</v>
      </c>
      <c r="DK78" s="176">
        <f t="shared" si="460"/>
        <v>0</v>
      </c>
      <c r="DL78" s="176">
        <f t="shared" si="460"/>
        <v>0</v>
      </c>
      <c r="DM78" s="176">
        <f t="shared" si="460"/>
        <v>0</v>
      </c>
      <c r="DN78" s="176">
        <f t="shared" si="460"/>
        <v>0</v>
      </c>
      <c r="DO78" s="176">
        <f t="shared" si="460"/>
        <v>0</v>
      </c>
      <c r="DP78" s="176">
        <f t="shared" si="460"/>
        <v>0</v>
      </c>
      <c r="DQ78" s="176">
        <f t="shared" si="460"/>
        <v>0</v>
      </c>
      <c r="DR78" s="176">
        <f t="shared" si="460"/>
        <v>0</v>
      </c>
      <c r="DS78" s="187"/>
      <c r="DT78" s="176">
        <v>0</v>
      </c>
      <c r="DU78" s="176">
        <f t="shared" si="461"/>
        <v>0.15970334009313464</v>
      </c>
      <c r="DV78" s="176">
        <f t="shared" si="461"/>
        <v>0.15224483476098466</v>
      </c>
      <c r="DW78" s="176">
        <f t="shared" si="461"/>
        <v>0.14511427758235301</v>
      </c>
      <c r="DX78" s="176">
        <f t="shared" si="461"/>
        <v>0.13822948092159629</v>
      </c>
      <c r="DY78" s="176">
        <f t="shared" si="461"/>
        <v>0.13164613423832183</v>
      </c>
      <c r="DZ78" s="176">
        <f t="shared" si="461"/>
        <v>0.1254171072266726</v>
      </c>
      <c r="EA78" s="176">
        <f t="shared" si="461"/>
        <v>0.11943877139153392</v>
      </c>
      <c r="EB78" s="176">
        <f t="shared" si="461"/>
        <v>0.11373978626987163</v>
      </c>
      <c r="EC78" s="176">
        <f t="shared" si="461"/>
        <v>0.10830842678888716</v>
      </c>
      <c r="ED78" s="176">
        <f t="shared" si="461"/>
        <v>0.10314511772692737</v>
      </c>
      <c r="EE78" s="176">
        <f t="shared" si="462"/>
        <v>9.8227955352346588E-2</v>
      </c>
      <c r="EF78" s="176">
        <f t="shared" si="462"/>
        <v>9.3552860684869316E-2</v>
      </c>
      <c r="EG78" s="176">
        <f t="shared" si="462"/>
        <v>8.910027406076397E-2</v>
      </c>
      <c r="EH78" s="176">
        <f t="shared" si="462"/>
        <v>8.4859605356645537E-2</v>
      </c>
      <c r="EI78" s="176">
        <f t="shared" si="462"/>
        <v>8.0820768479058003E-2</v>
      </c>
      <c r="EJ78" s="176">
        <f t="shared" si="462"/>
        <v>7.6974157375502839E-2</v>
      </c>
      <c r="EK78" s="176">
        <f t="shared" si="462"/>
        <v>7.3310623187206478E-2</v>
      </c>
      <c r="EL78" s="176">
        <f t="shared" si="462"/>
        <v>6.9821452489287075E-2</v>
      </c>
      <c r="EM78" s="176">
        <f t="shared" si="462"/>
        <v>0</v>
      </c>
      <c r="EN78" s="176">
        <f t="shared" si="462"/>
        <v>0</v>
      </c>
      <c r="EO78" s="176">
        <f t="shared" si="463"/>
        <v>0</v>
      </c>
      <c r="EP78" s="176">
        <f t="shared" si="463"/>
        <v>0</v>
      </c>
      <c r="EQ78" s="176">
        <f t="shared" si="463"/>
        <v>0</v>
      </c>
      <c r="ER78" s="176">
        <f t="shared" si="463"/>
        <v>0</v>
      </c>
      <c r="ES78" s="176">
        <f t="shared" si="463"/>
        <v>0</v>
      </c>
      <c r="ET78" s="176">
        <f t="shared" si="463"/>
        <v>0</v>
      </c>
      <c r="EU78" s="176">
        <f t="shared" si="463"/>
        <v>0</v>
      </c>
      <c r="EV78" s="176">
        <f t="shared" si="463"/>
        <v>0</v>
      </c>
      <c r="EW78" s="176">
        <f t="shared" si="463"/>
        <v>0</v>
      </c>
      <c r="EX78" s="176">
        <f t="shared" si="463"/>
        <v>0</v>
      </c>
      <c r="EY78" s="176">
        <f t="shared" si="463"/>
        <v>0</v>
      </c>
      <c r="EZ78" s="176">
        <f t="shared" si="463"/>
        <v>0</v>
      </c>
      <c r="FA78" s="176">
        <f t="shared" si="463"/>
        <v>0</v>
      </c>
      <c r="FB78" s="176">
        <f t="shared" si="463"/>
        <v>0</v>
      </c>
      <c r="FC78" s="176">
        <f t="shared" si="463"/>
        <v>0</v>
      </c>
      <c r="FE78" s="176">
        <v>0</v>
      </c>
      <c r="FF78" s="176">
        <v>0</v>
      </c>
      <c r="FG78" s="176">
        <f t="shared" si="464"/>
        <v>0.20549267096619275</v>
      </c>
      <c r="FH78" s="176">
        <f t="shared" si="464"/>
        <v>0.19586819180133586</v>
      </c>
      <c r="FI78" s="176">
        <f t="shared" si="464"/>
        <v>0.18657542822680054</v>
      </c>
      <c r="FJ78" s="176">
        <f t="shared" si="464"/>
        <v>0.17768954716576915</v>
      </c>
      <c r="FK78" s="176">
        <f t="shared" si="464"/>
        <v>0.16928190955918682</v>
      </c>
      <c r="FL78" s="176">
        <f t="shared" si="464"/>
        <v>0.16121264270606678</v>
      </c>
      <c r="FM78" s="176">
        <f t="shared" si="464"/>
        <v>0.15352042985506575</v>
      </c>
      <c r="FN78" s="176">
        <f t="shared" si="464"/>
        <v>0.14618944507336679</v>
      </c>
      <c r="FO78" s="176">
        <f t="shared" si="464"/>
        <v>0.13922026170611623</v>
      </c>
      <c r="FP78" s="176">
        <f t="shared" si="464"/>
        <v>0.13258331516199601</v>
      </c>
      <c r="FQ78" s="176">
        <f t="shared" si="465"/>
        <v>0.12627309983188023</v>
      </c>
      <c r="FR78" s="176">
        <f t="shared" si="465"/>
        <v>0.12026321503327798</v>
      </c>
      <c r="FS78" s="176">
        <f t="shared" si="465"/>
        <v>0.11453936673287339</v>
      </c>
      <c r="FT78" s="176">
        <f t="shared" si="465"/>
        <v>0.1090879412124267</v>
      </c>
      <c r="FU78" s="176">
        <f t="shared" si="465"/>
        <v>0.10389597268962773</v>
      </c>
      <c r="FV78" s="176">
        <f t="shared" si="465"/>
        <v>9.8951112480012884E-2</v>
      </c>
      <c r="FW78" s="176">
        <f t="shared" si="465"/>
        <v>9.4241599626600947E-2</v>
      </c>
      <c r="FX78" s="176">
        <f t="shared" si="465"/>
        <v>8.9756232927391488E-2</v>
      </c>
      <c r="FY78" s="176">
        <f t="shared" si="465"/>
        <v>0</v>
      </c>
      <c r="FZ78" s="176">
        <f t="shared" si="465"/>
        <v>0</v>
      </c>
      <c r="GA78" s="176">
        <f t="shared" si="466"/>
        <v>0</v>
      </c>
      <c r="GB78" s="176">
        <f t="shared" si="466"/>
        <v>0</v>
      </c>
      <c r="GC78" s="176">
        <f t="shared" si="466"/>
        <v>0</v>
      </c>
      <c r="GD78" s="176">
        <f t="shared" si="466"/>
        <v>0</v>
      </c>
      <c r="GE78" s="176">
        <f t="shared" si="466"/>
        <v>0</v>
      </c>
      <c r="GF78" s="176">
        <f t="shared" si="466"/>
        <v>0</v>
      </c>
      <c r="GG78" s="176">
        <f t="shared" si="466"/>
        <v>0</v>
      </c>
      <c r="GH78" s="176">
        <f t="shared" si="466"/>
        <v>0</v>
      </c>
      <c r="GI78" s="176">
        <f t="shared" si="466"/>
        <v>0</v>
      </c>
      <c r="GJ78" s="176">
        <f t="shared" si="466"/>
        <v>0</v>
      </c>
      <c r="GK78" s="176">
        <f t="shared" si="466"/>
        <v>0</v>
      </c>
      <c r="GL78" s="176">
        <f t="shared" si="466"/>
        <v>0</v>
      </c>
      <c r="GM78" s="176">
        <f t="shared" si="466"/>
        <v>0</v>
      </c>
      <c r="GN78" s="176">
        <f t="shared" si="466"/>
        <v>0</v>
      </c>
      <c r="GO78" s="176">
        <f t="shared" si="466"/>
        <v>0</v>
      </c>
      <c r="GP78" s="187"/>
      <c r="GQ78" s="176">
        <v>0</v>
      </c>
      <c r="GR78" s="176">
        <v>0</v>
      </c>
      <c r="GS78" s="176">
        <f t="shared" si="467"/>
        <v>0.15224483476098466</v>
      </c>
      <c r="GT78" s="176">
        <f t="shared" si="467"/>
        <v>0.14511427758235301</v>
      </c>
      <c r="GU78" s="176">
        <f t="shared" si="467"/>
        <v>0.13822948092159629</v>
      </c>
      <c r="GV78" s="176">
        <f t="shared" si="467"/>
        <v>0.13164613423832183</v>
      </c>
      <c r="GW78" s="176">
        <f t="shared" si="467"/>
        <v>0.1254171072266726</v>
      </c>
      <c r="GX78" s="176">
        <f t="shared" si="467"/>
        <v>0.11943877139153392</v>
      </c>
      <c r="GY78" s="176">
        <f t="shared" si="467"/>
        <v>0.11373978626987163</v>
      </c>
      <c r="GZ78" s="176">
        <f t="shared" si="467"/>
        <v>0.10830842678888716</v>
      </c>
      <c r="HA78" s="176">
        <f t="shared" si="467"/>
        <v>0.10314511772692737</v>
      </c>
      <c r="HB78" s="176">
        <f t="shared" si="467"/>
        <v>9.8227955352346588E-2</v>
      </c>
      <c r="HC78" s="176">
        <f t="shared" si="468"/>
        <v>9.3552860684869316E-2</v>
      </c>
      <c r="HD78" s="176">
        <f t="shared" si="468"/>
        <v>8.910027406076397E-2</v>
      </c>
      <c r="HE78" s="176">
        <f t="shared" si="468"/>
        <v>8.4859605356645537E-2</v>
      </c>
      <c r="HF78" s="176">
        <f t="shared" si="468"/>
        <v>8.0820768479058003E-2</v>
      </c>
      <c r="HG78" s="176">
        <f t="shared" si="468"/>
        <v>7.6974157375502839E-2</v>
      </c>
      <c r="HH78" s="176">
        <f t="shared" si="468"/>
        <v>7.3310623187206478E-2</v>
      </c>
      <c r="HI78" s="176">
        <f t="shared" si="468"/>
        <v>6.9821452489287075E-2</v>
      </c>
      <c r="HJ78" s="176">
        <f t="shared" si="468"/>
        <v>6.6498346566565808E-2</v>
      </c>
      <c r="HK78" s="176">
        <f t="shared" si="468"/>
        <v>0</v>
      </c>
      <c r="HL78" s="176">
        <f t="shared" si="468"/>
        <v>0</v>
      </c>
      <c r="HM78" s="176">
        <f t="shared" si="469"/>
        <v>0</v>
      </c>
      <c r="HN78" s="176">
        <f t="shared" si="469"/>
        <v>0</v>
      </c>
      <c r="HO78" s="176">
        <f t="shared" si="469"/>
        <v>0</v>
      </c>
      <c r="HP78" s="176">
        <f t="shared" si="469"/>
        <v>0</v>
      </c>
      <c r="HQ78" s="176">
        <f t="shared" si="469"/>
        <v>0</v>
      </c>
      <c r="HR78" s="176">
        <f t="shared" si="469"/>
        <v>0</v>
      </c>
      <c r="HS78" s="176">
        <f t="shared" si="469"/>
        <v>0</v>
      </c>
      <c r="HT78" s="176">
        <f t="shared" si="469"/>
        <v>0</v>
      </c>
      <c r="HU78" s="176">
        <f t="shared" si="469"/>
        <v>0</v>
      </c>
      <c r="HV78" s="176">
        <f t="shared" si="469"/>
        <v>0</v>
      </c>
      <c r="HW78" s="176">
        <f t="shared" si="469"/>
        <v>0</v>
      </c>
      <c r="HX78" s="176">
        <f t="shared" si="469"/>
        <v>0</v>
      </c>
      <c r="HY78" s="176">
        <f t="shared" si="469"/>
        <v>0</v>
      </c>
      <c r="HZ78" s="176">
        <f t="shared" si="469"/>
        <v>0</v>
      </c>
      <c r="IA78" s="176">
        <f t="shared" si="469"/>
        <v>0</v>
      </c>
      <c r="IB78" s="176"/>
      <c r="IC78" s="176"/>
    </row>
    <row r="79" spans="1:237" s="144" customFormat="1">
      <c r="A79" s="185" t="s">
        <v>101</v>
      </c>
      <c r="B79" s="226">
        <f t="shared" si="483"/>
        <v>3362.6843204354277</v>
      </c>
      <c r="C79" s="329">
        <f t="shared" si="484"/>
        <v>2493.8123361053276</v>
      </c>
      <c r="D79" s="226">
        <f t="shared" si="233"/>
        <v>5856.4966565407558</v>
      </c>
      <c r="E79" s="227">
        <f t="shared" si="485"/>
        <v>0</v>
      </c>
      <c r="F79" s="228">
        <f t="shared" si="486"/>
        <v>0</v>
      </c>
      <c r="G79" s="227">
        <f t="shared" si="487"/>
        <v>0</v>
      </c>
      <c r="H79" s="228">
        <f t="shared" si="488"/>
        <v>0</v>
      </c>
      <c r="I79" s="227">
        <f t="shared" si="234"/>
        <v>3362.6843204354277</v>
      </c>
      <c r="J79" s="176">
        <f t="shared" si="235"/>
        <v>2493.8123361053276</v>
      </c>
      <c r="K79" s="228">
        <f t="shared" si="236"/>
        <v>5856.4966565407558</v>
      </c>
      <c r="L79" s="227">
        <f t="shared" si="489"/>
        <v>2690.1474563483425</v>
      </c>
      <c r="M79" s="176">
        <f t="shared" si="490"/>
        <v>1995.0498688842622</v>
      </c>
      <c r="N79" s="228">
        <f t="shared" si="237"/>
        <v>4685.1973252326043</v>
      </c>
      <c r="O79" s="176">
        <f t="shared" si="452"/>
        <v>36.074598283073456</v>
      </c>
      <c r="P79" s="176">
        <f t="shared" si="452"/>
        <v>34.361693318148347</v>
      </c>
      <c r="Q79" s="176">
        <f t="shared" si="452"/>
        <v>32.756924922661746</v>
      </c>
      <c r="R79" s="176">
        <f t="shared" si="452"/>
        <v>31.222717693077353</v>
      </c>
      <c r="S79" s="176">
        <f t="shared" si="452"/>
        <v>29.741388177509478</v>
      </c>
      <c r="T79" s="176">
        <f t="shared" si="452"/>
        <v>28.32491849311964</v>
      </c>
      <c r="U79" s="176">
        <f t="shared" si="452"/>
        <v>26.984684057697493</v>
      </c>
      <c r="V79" s="176">
        <f t="shared" si="452"/>
        <v>25.698388214416237</v>
      </c>
      <c r="W79" s="176">
        <f t="shared" si="452"/>
        <v>24.472197335371074</v>
      </c>
      <c r="X79" s="176">
        <f t="shared" si="452"/>
        <v>23.303588659576519</v>
      </c>
      <c r="Y79" s="176">
        <f t="shared" si="453"/>
        <v>22.192653582135989</v>
      </c>
      <c r="Z79" s="176">
        <f t="shared" si="453"/>
        <v>21.134679306755466</v>
      </c>
      <c r="AA79" s="176">
        <f t="shared" si="453"/>
        <v>0</v>
      </c>
      <c r="AB79" s="176">
        <f t="shared" si="453"/>
        <v>0</v>
      </c>
      <c r="AC79" s="176">
        <f t="shared" si="453"/>
        <v>0</v>
      </c>
      <c r="AD79" s="176">
        <f t="shared" si="453"/>
        <v>0</v>
      </c>
      <c r="AE79" s="176">
        <f t="shared" si="453"/>
        <v>0</v>
      </c>
      <c r="AF79" s="176">
        <f t="shared" si="453"/>
        <v>0</v>
      </c>
      <c r="AG79" s="176">
        <f t="shared" si="453"/>
        <v>0</v>
      </c>
      <c r="AH79" s="176">
        <f t="shared" si="453"/>
        <v>0</v>
      </c>
      <c r="AI79" s="176">
        <f t="shared" si="454"/>
        <v>0</v>
      </c>
      <c r="AJ79" s="176">
        <f t="shared" si="454"/>
        <v>0</v>
      </c>
      <c r="AK79" s="176">
        <f t="shared" si="454"/>
        <v>0</v>
      </c>
      <c r="AL79" s="176">
        <f t="shared" si="454"/>
        <v>0</v>
      </c>
      <c r="AM79" s="176">
        <f t="shared" si="454"/>
        <v>0</v>
      </c>
      <c r="AN79" s="176">
        <f t="shared" si="454"/>
        <v>0</v>
      </c>
      <c r="AO79" s="176">
        <f t="shared" si="454"/>
        <v>0</v>
      </c>
      <c r="AP79" s="176">
        <f t="shared" si="454"/>
        <v>0</v>
      </c>
      <c r="AQ79" s="176">
        <f t="shared" si="454"/>
        <v>0</v>
      </c>
      <c r="AR79" s="176">
        <f t="shared" si="454"/>
        <v>0</v>
      </c>
      <c r="AS79" s="176">
        <f t="shared" si="454"/>
        <v>0</v>
      </c>
      <c r="AT79" s="176">
        <f t="shared" si="454"/>
        <v>0</v>
      </c>
      <c r="AU79" s="176">
        <f t="shared" si="454"/>
        <v>0</v>
      </c>
      <c r="AV79" s="176">
        <f t="shared" si="454"/>
        <v>0</v>
      </c>
      <c r="AW79" s="176">
        <f t="shared" si="454"/>
        <v>0</v>
      </c>
      <c r="AX79" s="187"/>
      <c r="AY79" s="176">
        <f t="shared" si="455"/>
        <v>26.753411752526162</v>
      </c>
      <c r="AZ79" s="176">
        <f t="shared" si="455"/>
        <v>25.483098180078436</v>
      </c>
      <c r="BA79" s="176">
        <f t="shared" si="455"/>
        <v>24.292980155339727</v>
      </c>
      <c r="BB79" s="176">
        <f t="shared" si="455"/>
        <v>23.15519124901024</v>
      </c>
      <c r="BC79" s="176">
        <f t="shared" si="455"/>
        <v>22.056617173141667</v>
      </c>
      <c r="BD79" s="176">
        <f t="shared" si="455"/>
        <v>21.006144028462661</v>
      </c>
      <c r="BE79" s="176">
        <f t="shared" si="455"/>
        <v>20.012207979212537</v>
      </c>
      <c r="BF79" s="176">
        <f t="shared" si="455"/>
        <v>19.058273522040409</v>
      </c>
      <c r="BG79" s="176">
        <f t="shared" si="455"/>
        <v>18.14891372219256</v>
      </c>
      <c r="BH79" s="176">
        <f t="shared" si="455"/>
        <v>17.282257665878952</v>
      </c>
      <c r="BI79" s="176">
        <f t="shared" si="456"/>
        <v>16.458373132948847</v>
      </c>
      <c r="BJ79" s="176">
        <f t="shared" si="456"/>
        <v>15.673765049700521</v>
      </c>
      <c r="BK79" s="176">
        <f t="shared" si="456"/>
        <v>0</v>
      </c>
      <c r="BL79" s="176">
        <f t="shared" si="456"/>
        <v>0</v>
      </c>
      <c r="BM79" s="176">
        <f t="shared" si="456"/>
        <v>0</v>
      </c>
      <c r="BN79" s="176">
        <f t="shared" si="456"/>
        <v>0</v>
      </c>
      <c r="BO79" s="176">
        <f t="shared" si="456"/>
        <v>0</v>
      </c>
      <c r="BP79" s="176">
        <f t="shared" si="456"/>
        <v>0</v>
      </c>
      <c r="BQ79" s="176">
        <f t="shared" si="456"/>
        <v>0</v>
      </c>
      <c r="BR79" s="176">
        <f t="shared" si="456"/>
        <v>0</v>
      </c>
      <c r="BS79" s="176">
        <f t="shared" si="457"/>
        <v>0</v>
      </c>
      <c r="BT79" s="176">
        <f t="shared" si="457"/>
        <v>0</v>
      </c>
      <c r="BU79" s="176">
        <f t="shared" si="457"/>
        <v>0</v>
      </c>
      <c r="BV79" s="176">
        <f t="shared" si="457"/>
        <v>0</v>
      </c>
      <c r="BW79" s="176">
        <f t="shared" si="457"/>
        <v>0</v>
      </c>
      <c r="BX79" s="176">
        <f t="shared" si="457"/>
        <v>0</v>
      </c>
      <c r="BY79" s="176">
        <f t="shared" si="457"/>
        <v>0</v>
      </c>
      <c r="BZ79" s="176">
        <f t="shared" si="457"/>
        <v>0</v>
      </c>
      <c r="CA79" s="176">
        <f t="shared" si="457"/>
        <v>0</v>
      </c>
      <c r="CB79" s="176">
        <f t="shared" si="457"/>
        <v>0</v>
      </c>
      <c r="CC79" s="176">
        <f t="shared" si="457"/>
        <v>0</v>
      </c>
      <c r="CD79" s="176">
        <f t="shared" si="457"/>
        <v>0</v>
      </c>
      <c r="CE79" s="176">
        <f t="shared" si="457"/>
        <v>0</v>
      </c>
      <c r="CF79" s="176">
        <f t="shared" si="457"/>
        <v>0</v>
      </c>
      <c r="CG79" s="176">
        <f t="shared" si="457"/>
        <v>0</v>
      </c>
      <c r="CI79" s="176">
        <v>0</v>
      </c>
      <c r="CJ79" s="176">
        <f t="shared" si="458"/>
        <v>34.361693318148347</v>
      </c>
      <c r="CK79" s="176">
        <f t="shared" si="458"/>
        <v>32.756924922661746</v>
      </c>
      <c r="CL79" s="176">
        <f t="shared" si="458"/>
        <v>31.222717693077353</v>
      </c>
      <c r="CM79" s="176">
        <f t="shared" si="458"/>
        <v>29.741388177509478</v>
      </c>
      <c r="CN79" s="176">
        <f t="shared" si="458"/>
        <v>28.32491849311964</v>
      </c>
      <c r="CO79" s="176">
        <f t="shared" si="458"/>
        <v>26.984684057697493</v>
      </c>
      <c r="CP79" s="176">
        <f t="shared" si="458"/>
        <v>25.698388214416237</v>
      </c>
      <c r="CQ79" s="176">
        <f t="shared" si="458"/>
        <v>24.472197335371074</v>
      </c>
      <c r="CR79" s="176">
        <f t="shared" si="458"/>
        <v>23.303588659576519</v>
      </c>
      <c r="CS79" s="176">
        <f t="shared" si="458"/>
        <v>22.192653582135989</v>
      </c>
      <c r="CT79" s="176">
        <f t="shared" si="459"/>
        <v>21.134679306755466</v>
      </c>
      <c r="CU79" s="176">
        <f t="shared" si="459"/>
        <v>20.128788202014128</v>
      </c>
      <c r="CV79" s="176">
        <f t="shared" si="459"/>
        <v>0</v>
      </c>
      <c r="CW79" s="176">
        <f t="shared" si="459"/>
        <v>0</v>
      </c>
      <c r="CX79" s="176">
        <f t="shared" si="459"/>
        <v>0</v>
      </c>
      <c r="CY79" s="176">
        <f t="shared" si="459"/>
        <v>0</v>
      </c>
      <c r="CZ79" s="176">
        <f t="shared" si="459"/>
        <v>0</v>
      </c>
      <c r="DA79" s="176">
        <f t="shared" si="459"/>
        <v>0</v>
      </c>
      <c r="DB79" s="176">
        <f t="shared" si="459"/>
        <v>0</v>
      </c>
      <c r="DC79" s="176">
        <f t="shared" si="459"/>
        <v>0</v>
      </c>
      <c r="DD79" s="176">
        <f t="shared" si="460"/>
        <v>0</v>
      </c>
      <c r="DE79" s="176">
        <f t="shared" si="460"/>
        <v>0</v>
      </c>
      <c r="DF79" s="176">
        <f t="shared" si="460"/>
        <v>0</v>
      </c>
      <c r="DG79" s="176">
        <f t="shared" si="460"/>
        <v>0</v>
      </c>
      <c r="DH79" s="176">
        <f t="shared" si="460"/>
        <v>0</v>
      </c>
      <c r="DI79" s="176">
        <f t="shared" si="460"/>
        <v>0</v>
      </c>
      <c r="DJ79" s="176">
        <f t="shared" si="460"/>
        <v>0</v>
      </c>
      <c r="DK79" s="176">
        <f t="shared" si="460"/>
        <v>0</v>
      </c>
      <c r="DL79" s="176">
        <f t="shared" si="460"/>
        <v>0</v>
      </c>
      <c r="DM79" s="176">
        <f t="shared" si="460"/>
        <v>0</v>
      </c>
      <c r="DN79" s="176">
        <f t="shared" si="460"/>
        <v>0</v>
      </c>
      <c r="DO79" s="176">
        <f t="shared" si="460"/>
        <v>0</v>
      </c>
      <c r="DP79" s="176">
        <f t="shared" si="460"/>
        <v>0</v>
      </c>
      <c r="DQ79" s="176">
        <f t="shared" si="460"/>
        <v>0</v>
      </c>
      <c r="DR79" s="176">
        <f t="shared" si="460"/>
        <v>0</v>
      </c>
      <c r="DS79" s="187"/>
      <c r="DT79" s="176">
        <v>0</v>
      </c>
      <c r="DU79" s="176">
        <f t="shared" si="461"/>
        <v>25.483098180078436</v>
      </c>
      <c r="DV79" s="176">
        <f t="shared" si="461"/>
        <v>24.292980155339727</v>
      </c>
      <c r="DW79" s="176">
        <f t="shared" si="461"/>
        <v>23.15519124901024</v>
      </c>
      <c r="DX79" s="176">
        <f t="shared" si="461"/>
        <v>22.056617173141667</v>
      </c>
      <c r="DY79" s="176">
        <f t="shared" si="461"/>
        <v>21.006144028462661</v>
      </c>
      <c r="DZ79" s="176">
        <f t="shared" si="461"/>
        <v>20.012207979212537</v>
      </c>
      <c r="EA79" s="176">
        <f t="shared" si="461"/>
        <v>19.058273522040409</v>
      </c>
      <c r="EB79" s="176">
        <f t="shared" si="461"/>
        <v>18.14891372219256</v>
      </c>
      <c r="EC79" s="176">
        <f t="shared" si="461"/>
        <v>17.282257665878952</v>
      </c>
      <c r="ED79" s="176">
        <f t="shared" si="461"/>
        <v>16.458373132948847</v>
      </c>
      <c r="EE79" s="176">
        <f t="shared" si="462"/>
        <v>15.673765049700521</v>
      </c>
      <c r="EF79" s="176">
        <f t="shared" si="462"/>
        <v>14.927782552759581</v>
      </c>
      <c r="EG79" s="176">
        <f t="shared" si="462"/>
        <v>0</v>
      </c>
      <c r="EH79" s="176">
        <f t="shared" si="462"/>
        <v>0</v>
      </c>
      <c r="EI79" s="176">
        <f t="shared" si="462"/>
        <v>0</v>
      </c>
      <c r="EJ79" s="176">
        <f t="shared" si="462"/>
        <v>0</v>
      </c>
      <c r="EK79" s="176">
        <f t="shared" si="462"/>
        <v>0</v>
      </c>
      <c r="EL79" s="176">
        <f t="shared" si="462"/>
        <v>0</v>
      </c>
      <c r="EM79" s="176">
        <f t="shared" si="462"/>
        <v>0</v>
      </c>
      <c r="EN79" s="176">
        <f t="shared" si="462"/>
        <v>0</v>
      </c>
      <c r="EO79" s="176">
        <f t="shared" si="463"/>
        <v>0</v>
      </c>
      <c r="EP79" s="176">
        <f t="shared" si="463"/>
        <v>0</v>
      </c>
      <c r="EQ79" s="176">
        <f t="shared" si="463"/>
        <v>0</v>
      </c>
      <c r="ER79" s="176">
        <f t="shared" si="463"/>
        <v>0</v>
      </c>
      <c r="ES79" s="176">
        <f t="shared" si="463"/>
        <v>0</v>
      </c>
      <c r="ET79" s="176">
        <f t="shared" si="463"/>
        <v>0</v>
      </c>
      <c r="EU79" s="176">
        <f t="shared" si="463"/>
        <v>0</v>
      </c>
      <c r="EV79" s="176">
        <f t="shared" si="463"/>
        <v>0</v>
      </c>
      <c r="EW79" s="176">
        <f t="shared" si="463"/>
        <v>0</v>
      </c>
      <c r="EX79" s="176">
        <f t="shared" si="463"/>
        <v>0</v>
      </c>
      <c r="EY79" s="176">
        <f t="shared" si="463"/>
        <v>0</v>
      </c>
      <c r="EZ79" s="176">
        <f t="shared" si="463"/>
        <v>0</v>
      </c>
      <c r="FA79" s="176">
        <f t="shared" si="463"/>
        <v>0</v>
      </c>
      <c r="FB79" s="176">
        <f t="shared" si="463"/>
        <v>0</v>
      </c>
      <c r="FC79" s="176">
        <f t="shared" si="463"/>
        <v>0</v>
      </c>
      <c r="FE79" s="176">
        <v>0</v>
      </c>
      <c r="FF79" s="176">
        <v>0</v>
      </c>
      <c r="FG79" s="176">
        <f t="shared" si="464"/>
        <v>32.756924922661746</v>
      </c>
      <c r="FH79" s="176">
        <f t="shared" si="464"/>
        <v>31.222717693077353</v>
      </c>
      <c r="FI79" s="176">
        <f t="shared" si="464"/>
        <v>29.741388177509478</v>
      </c>
      <c r="FJ79" s="176">
        <f t="shared" si="464"/>
        <v>28.32491849311964</v>
      </c>
      <c r="FK79" s="176">
        <f t="shared" si="464"/>
        <v>26.984684057697493</v>
      </c>
      <c r="FL79" s="176">
        <f t="shared" si="464"/>
        <v>25.698388214416237</v>
      </c>
      <c r="FM79" s="176">
        <f t="shared" si="464"/>
        <v>24.472197335371074</v>
      </c>
      <c r="FN79" s="176">
        <f t="shared" si="464"/>
        <v>23.303588659576519</v>
      </c>
      <c r="FO79" s="176">
        <f t="shared" si="464"/>
        <v>22.192653582135989</v>
      </c>
      <c r="FP79" s="176">
        <f t="shared" si="464"/>
        <v>21.134679306755466</v>
      </c>
      <c r="FQ79" s="176">
        <f t="shared" si="465"/>
        <v>20.128788202014128</v>
      </c>
      <c r="FR79" s="176">
        <f t="shared" si="465"/>
        <v>19.170771820135247</v>
      </c>
      <c r="FS79" s="176">
        <f t="shared" si="465"/>
        <v>0</v>
      </c>
      <c r="FT79" s="176">
        <f t="shared" si="465"/>
        <v>0</v>
      </c>
      <c r="FU79" s="176">
        <f t="shared" si="465"/>
        <v>0</v>
      </c>
      <c r="FV79" s="176">
        <f t="shared" si="465"/>
        <v>0</v>
      </c>
      <c r="FW79" s="176">
        <f t="shared" si="465"/>
        <v>0</v>
      </c>
      <c r="FX79" s="176">
        <f t="shared" si="465"/>
        <v>0</v>
      </c>
      <c r="FY79" s="176">
        <f t="shared" si="465"/>
        <v>0</v>
      </c>
      <c r="FZ79" s="176">
        <f t="shared" si="465"/>
        <v>0</v>
      </c>
      <c r="GA79" s="176">
        <f t="shared" si="466"/>
        <v>0</v>
      </c>
      <c r="GB79" s="176">
        <f t="shared" si="466"/>
        <v>0</v>
      </c>
      <c r="GC79" s="176">
        <f t="shared" si="466"/>
        <v>0</v>
      </c>
      <c r="GD79" s="176">
        <f t="shared" si="466"/>
        <v>0</v>
      </c>
      <c r="GE79" s="176">
        <f t="shared" si="466"/>
        <v>0</v>
      </c>
      <c r="GF79" s="176">
        <f t="shared" si="466"/>
        <v>0</v>
      </c>
      <c r="GG79" s="176">
        <f t="shared" si="466"/>
        <v>0</v>
      </c>
      <c r="GH79" s="176">
        <f t="shared" si="466"/>
        <v>0</v>
      </c>
      <c r="GI79" s="176">
        <f t="shared" si="466"/>
        <v>0</v>
      </c>
      <c r="GJ79" s="176">
        <f t="shared" si="466"/>
        <v>0</v>
      </c>
      <c r="GK79" s="176">
        <f t="shared" si="466"/>
        <v>0</v>
      </c>
      <c r="GL79" s="176">
        <f t="shared" si="466"/>
        <v>0</v>
      </c>
      <c r="GM79" s="176">
        <f t="shared" si="466"/>
        <v>0</v>
      </c>
      <c r="GN79" s="176">
        <f t="shared" si="466"/>
        <v>0</v>
      </c>
      <c r="GO79" s="176">
        <f t="shared" si="466"/>
        <v>0</v>
      </c>
      <c r="GP79" s="187"/>
      <c r="GQ79" s="176">
        <v>0</v>
      </c>
      <c r="GR79" s="176">
        <v>0</v>
      </c>
      <c r="GS79" s="176">
        <f t="shared" si="467"/>
        <v>24.292980155339727</v>
      </c>
      <c r="GT79" s="176">
        <f t="shared" si="467"/>
        <v>23.15519124901024</v>
      </c>
      <c r="GU79" s="176">
        <f t="shared" si="467"/>
        <v>22.056617173141667</v>
      </c>
      <c r="GV79" s="176">
        <f t="shared" si="467"/>
        <v>21.006144028462661</v>
      </c>
      <c r="GW79" s="176">
        <f t="shared" si="467"/>
        <v>20.012207979212537</v>
      </c>
      <c r="GX79" s="176">
        <f t="shared" si="467"/>
        <v>19.058273522040409</v>
      </c>
      <c r="GY79" s="176">
        <f t="shared" si="467"/>
        <v>18.14891372219256</v>
      </c>
      <c r="GZ79" s="176">
        <f t="shared" si="467"/>
        <v>17.282257665878952</v>
      </c>
      <c r="HA79" s="176">
        <f t="shared" si="467"/>
        <v>16.458373132948847</v>
      </c>
      <c r="HB79" s="176">
        <f t="shared" si="467"/>
        <v>15.673765049700521</v>
      </c>
      <c r="HC79" s="176">
        <f t="shared" si="468"/>
        <v>14.927782552759581</v>
      </c>
      <c r="HD79" s="176">
        <f t="shared" si="468"/>
        <v>14.217304600130598</v>
      </c>
      <c r="HE79" s="176">
        <f t="shared" si="468"/>
        <v>0</v>
      </c>
      <c r="HF79" s="176">
        <f t="shared" si="468"/>
        <v>0</v>
      </c>
      <c r="HG79" s="176">
        <f t="shared" si="468"/>
        <v>0</v>
      </c>
      <c r="HH79" s="176">
        <f t="shared" si="468"/>
        <v>0</v>
      </c>
      <c r="HI79" s="176">
        <f t="shared" si="468"/>
        <v>0</v>
      </c>
      <c r="HJ79" s="176">
        <f t="shared" si="468"/>
        <v>0</v>
      </c>
      <c r="HK79" s="176">
        <f t="shared" si="468"/>
        <v>0</v>
      </c>
      <c r="HL79" s="176">
        <f t="shared" si="468"/>
        <v>0</v>
      </c>
      <c r="HM79" s="176">
        <f t="shared" si="469"/>
        <v>0</v>
      </c>
      <c r="HN79" s="176">
        <f t="shared" si="469"/>
        <v>0</v>
      </c>
      <c r="HO79" s="176">
        <f t="shared" si="469"/>
        <v>0</v>
      </c>
      <c r="HP79" s="176">
        <f t="shared" si="469"/>
        <v>0</v>
      </c>
      <c r="HQ79" s="176">
        <f t="shared" si="469"/>
        <v>0</v>
      </c>
      <c r="HR79" s="176">
        <f t="shared" si="469"/>
        <v>0</v>
      </c>
      <c r="HS79" s="176">
        <f t="shared" si="469"/>
        <v>0</v>
      </c>
      <c r="HT79" s="176">
        <f t="shared" si="469"/>
        <v>0</v>
      </c>
      <c r="HU79" s="176">
        <f t="shared" si="469"/>
        <v>0</v>
      </c>
      <c r="HV79" s="176">
        <f t="shared" si="469"/>
        <v>0</v>
      </c>
      <c r="HW79" s="176">
        <f t="shared" si="469"/>
        <v>0</v>
      </c>
      <c r="HX79" s="176">
        <f t="shared" si="469"/>
        <v>0</v>
      </c>
      <c r="HY79" s="176">
        <f t="shared" si="469"/>
        <v>0</v>
      </c>
      <c r="HZ79" s="176">
        <f t="shared" si="469"/>
        <v>0</v>
      </c>
      <c r="IA79" s="176">
        <f t="shared" si="469"/>
        <v>0</v>
      </c>
      <c r="IB79" s="176"/>
      <c r="IC79" s="176"/>
    </row>
    <row r="80" spans="1:237" s="144" customFormat="1">
      <c r="A80" s="185" t="s">
        <v>55</v>
      </c>
      <c r="B80" s="226">
        <f t="shared" si="483"/>
        <v>0</v>
      </c>
      <c r="C80" s="329">
        <f t="shared" si="484"/>
        <v>29175.552896275323</v>
      </c>
      <c r="D80" s="226">
        <f t="shared" si="233"/>
        <v>29175.552896275323</v>
      </c>
      <c r="E80" s="227">
        <f t="shared" si="485"/>
        <v>0</v>
      </c>
      <c r="F80" s="228">
        <f t="shared" si="486"/>
        <v>0</v>
      </c>
      <c r="G80" s="227">
        <f t="shared" si="487"/>
        <v>0</v>
      </c>
      <c r="H80" s="228">
        <f t="shared" si="488"/>
        <v>0</v>
      </c>
      <c r="I80" s="227">
        <f t="shared" si="234"/>
        <v>0</v>
      </c>
      <c r="J80" s="176">
        <f t="shared" si="235"/>
        <v>29175.552896275323</v>
      </c>
      <c r="K80" s="228">
        <f t="shared" si="236"/>
        <v>29175.552896275323</v>
      </c>
      <c r="L80" s="227">
        <f t="shared" si="489"/>
        <v>0</v>
      </c>
      <c r="M80" s="176">
        <f t="shared" si="490"/>
        <v>23340.442317020261</v>
      </c>
      <c r="N80" s="228">
        <f t="shared" si="237"/>
        <v>23340.442317020261</v>
      </c>
      <c r="O80" s="176">
        <f t="shared" si="452"/>
        <v>0</v>
      </c>
      <c r="P80" s="176">
        <f t="shared" si="452"/>
        <v>0</v>
      </c>
      <c r="Q80" s="176">
        <f t="shared" si="452"/>
        <v>0</v>
      </c>
      <c r="R80" s="176">
        <f t="shared" si="452"/>
        <v>0</v>
      </c>
      <c r="S80" s="176">
        <f t="shared" si="452"/>
        <v>0</v>
      </c>
      <c r="T80" s="176">
        <f t="shared" si="452"/>
        <v>0</v>
      </c>
      <c r="U80" s="176">
        <f t="shared" si="452"/>
        <v>0</v>
      </c>
      <c r="V80" s="176">
        <f t="shared" si="452"/>
        <v>0</v>
      </c>
      <c r="W80" s="176">
        <f t="shared" si="452"/>
        <v>0</v>
      </c>
      <c r="X80" s="176">
        <f t="shared" si="452"/>
        <v>0</v>
      </c>
      <c r="Y80" s="176">
        <f t="shared" si="453"/>
        <v>0</v>
      </c>
      <c r="Z80" s="176">
        <f t="shared" si="453"/>
        <v>0</v>
      </c>
      <c r="AA80" s="176">
        <f t="shared" si="453"/>
        <v>0</v>
      </c>
      <c r="AB80" s="176">
        <f t="shared" si="453"/>
        <v>0</v>
      </c>
      <c r="AC80" s="176">
        <f t="shared" si="453"/>
        <v>0</v>
      </c>
      <c r="AD80" s="176">
        <f t="shared" si="453"/>
        <v>0</v>
      </c>
      <c r="AE80" s="176">
        <f t="shared" si="453"/>
        <v>0</v>
      </c>
      <c r="AF80" s="176">
        <f t="shared" si="453"/>
        <v>0</v>
      </c>
      <c r="AG80" s="176">
        <f t="shared" si="453"/>
        <v>0</v>
      </c>
      <c r="AH80" s="176">
        <f t="shared" si="453"/>
        <v>0</v>
      </c>
      <c r="AI80" s="176">
        <f t="shared" si="454"/>
        <v>0</v>
      </c>
      <c r="AJ80" s="176">
        <f t="shared" si="454"/>
        <v>0</v>
      </c>
      <c r="AK80" s="176">
        <f t="shared" si="454"/>
        <v>0</v>
      </c>
      <c r="AL80" s="176">
        <f t="shared" si="454"/>
        <v>0</v>
      </c>
      <c r="AM80" s="176">
        <f t="shared" si="454"/>
        <v>0</v>
      </c>
      <c r="AN80" s="176">
        <f t="shared" si="454"/>
        <v>0</v>
      </c>
      <c r="AO80" s="176">
        <f t="shared" si="454"/>
        <v>0</v>
      </c>
      <c r="AP80" s="176">
        <f t="shared" si="454"/>
        <v>0</v>
      </c>
      <c r="AQ80" s="176">
        <f t="shared" si="454"/>
        <v>0</v>
      </c>
      <c r="AR80" s="176">
        <f t="shared" si="454"/>
        <v>0</v>
      </c>
      <c r="AS80" s="176">
        <f t="shared" si="454"/>
        <v>0</v>
      </c>
      <c r="AT80" s="176">
        <f t="shared" si="454"/>
        <v>0</v>
      </c>
      <c r="AU80" s="176">
        <f t="shared" si="454"/>
        <v>0</v>
      </c>
      <c r="AV80" s="176">
        <f t="shared" si="454"/>
        <v>0</v>
      </c>
      <c r="AW80" s="176">
        <f t="shared" si="454"/>
        <v>0</v>
      </c>
      <c r="AX80" s="187"/>
      <c r="AY80" s="176">
        <f t="shared" si="455"/>
        <v>1.3092405315405173</v>
      </c>
      <c r="AZ80" s="176">
        <f t="shared" si="455"/>
        <v>1.2470747774229121</v>
      </c>
      <c r="BA80" s="176">
        <f t="shared" si="455"/>
        <v>1.1888335792640368</v>
      </c>
      <c r="BB80" s="176">
        <f t="shared" si="455"/>
        <v>1.1331532284256784</v>
      </c>
      <c r="BC80" s="176">
        <f t="shared" si="455"/>
        <v>1.0793919466747257</v>
      </c>
      <c r="BD80" s="176">
        <f t="shared" si="455"/>
        <v>1.0279845960522873</v>
      </c>
      <c r="BE80" s="176">
        <f t="shared" si="455"/>
        <v>0.97934401990914777</v>
      </c>
      <c r="BF80" s="176">
        <f t="shared" si="455"/>
        <v>0.93266101486606479</v>
      </c>
      <c r="BG80" s="176">
        <f t="shared" si="455"/>
        <v>0.88815937452473681</v>
      </c>
      <c r="BH80" s="176">
        <f t="shared" si="455"/>
        <v>0.84574754136017982</v>
      </c>
      <c r="BI80" s="176">
        <f t="shared" si="456"/>
        <v>0.80542883233722429</v>
      </c>
      <c r="BJ80" s="176">
        <f t="shared" si="456"/>
        <v>0.76703220788180215</v>
      </c>
      <c r="BK80" s="176">
        <f t="shared" si="456"/>
        <v>0.73052581647837089</v>
      </c>
      <c r="BL80" s="176">
        <f t="shared" si="456"/>
        <v>0.6957569226657917</v>
      </c>
      <c r="BM80" s="176">
        <f t="shared" si="456"/>
        <v>0.66264283139363211</v>
      </c>
      <c r="BN80" s="176">
        <f t="shared" si="456"/>
        <v>0.63110478342777465</v>
      </c>
      <c r="BO80" s="176">
        <f t="shared" si="456"/>
        <v>0.60106776802783968</v>
      </c>
      <c r="BP80" s="176">
        <f t="shared" si="456"/>
        <v>0.57246034454009942</v>
      </c>
      <c r="BQ80" s="176">
        <f t="shared" si="456"/>
        <v>0.54521447248156341</v>
      </c>
      <c r="BR80" s="176">
        <f t="shared" si="456"/>
        <v>0.5192653497110965</v>
      </c>
      <c r="BS80" s="176">
        <f t="shared" si="457"/>
        <v>0</v>
      </c>
      <c r="BT80" s="176">
        <f t="shared" si="457"/>
        <v>0</v>
      </c>
      <c r="BU80" s="176">
        <f t="shared" si="457"/>
        <v>0</v>
      </c>
      <c r="BV80" s="176">
        <f t="shared" si="457"/>
        <v>0</v>
      </c>
      <c r="BW80" s="176">
        <f t="shared" si="457"/>
        <v>0</v>
      </c>
      <c r="BX80" s="176">
        <f t="shared" si="457"/>
        <v>0</v>
      </c>
      <c r="BY80" s="176">
        <f t="shared" si="457"/>
        <v>0</v>
      </c>
      <c r="BZ80" s="176">
        <f t="shared" si="457"/>
        <v>0</v>
      </c>
      <c r="CA80" s="176">
        <f t="shared" si="457"/>
        <v>0</v>
      </c>
      <c r="CB80" s="176">
        <f t="shared" si="457"/>
        <v>0</v>
      </c>
      <c r="CC80" s="176">
        <f t="shared" si="457"/>
        <v>0</v>
      </c>
      <c r="CD80" s="176">
        <f t="shared" si="457"/>
        <v>0</v>
      </c>
      <c r="CE80" s="176">
        <f t="shared" si="457"/>
        <v>0</v>
      </c>
      <c r="CF80" s="176">
        <f t="shared" si="457"/>
        <v>0</v>
      </c>
      <c r="CG80" s="176">
        <f t="shared" si="457"/>
        <v>0</v>
      </c>
      <c r="CI80" s="176">
        <v>0</v>
      </c>
      <c r="CJ80" s="176">
        <f t="shared" si="458"/>
        <v>0</v>
      </c>
      <c r="CK80" s="176">
        <f t="shared" si="458"/>
        <v>0</v>
      </c>
      <c r="CL80" s="176">
        <f t="shared" si="458"/>
        <v>0</v>
      </c>
      <c r="CM80" s="176">
        <f t="shared" si="458"/>
        <v>0</v>
      </c>
      <c r="CN80" s="176">
        <f t="shared" si="458"/>
        <v>0</v>
      </c>
      <c r="CO80" s="176">
        <f t="shared" si="458"/>
        <v>0</v>
      </c>
      <c r="CP80" s="176">
        <f t="shared" si="458"/>
        <v>0</v>
      </c>
      <c r="CQ80" s="176">
        <f t="shared" si="458"/>
        <v>0</v>
      </c>
      <c r="CR80" s="176">
        <f t="shared" si="458"/>
        <v>0</v>
      </c>
      <c r="CS80" s="176">
        <f t="shared" si="458"/>
        <v>0</v>
      </c>
      <c r="CT80" s="176">
        <f t="shared" si="459"/>
        <v>0</v>
      </c>
      <c r="CU80" s="176">
        <f t="shared" si="459"/>
        <v>0</v>
      </c>
      <c r="CV80" s="176">
        <f t="shared" si="459"/>
        <v>0</v>
      </c>
      <c r="CW80" s="176">
        <f t="shared" si="459"/>
        <v>0</v>
      </c>
      <c r="CX80" s="176">
        <f t="shared" si="459"/>
        <v>0</v>
      </c>
      <c r="CY80" s="176">
        <f t="shared" si="459"/>
        <v>0</v>
      </c>
      <c r="CZ80" s="176">
        <f t="shared" si="459"/>
        <v>0</v>
      </c>
      <c r="DA80" s="176">
        <f t="shared" si="459"/>
        <v>0</v>
      </c>
      <c r="DB80" s="176">
        <f t="shared" si="459"/>
        <v>0</v>
      </c>
      <c r="DC80" s="176">
        <f t="shared" si="459"/>
        <v>0</v>
      </c>
      <c r="DD80" s="176">
        <f t="shared" si="460"/>
        <v>0</v>
      </c>
      <c r="DE80" s="176">
        <f t="shared" si="460"/>
        <v>0</v>
      </c>
      <c r="DF80" s="176">
        <f t="shared" si="460"/>
        <v>0</v>
      </c>
      <c r="DG80" s="176">
        <f t="shared" si="460"/>
        <v>0</v>
      </c>
      <c r="DH80" s="176">
        <f t="shared" si="460"/>
        <v>0</v>
      </c>
      <c r="DI80" s="176">
        <f t="shared" si="460"/>
        <v>0</v>
      </c>
      <c r="DJ80" s="176">
        <f t="shared" si="460"/>
        <v>0</v>
      </c>
      <c r="DK80" s="176">
        <f t="shared" si="460"/>
        <v>0</v>
      </c>
      <c r="DL80" s="176">
        <f t="shared" si="460"/>
        <v>0</v>
      </c>
      <c r="DM80" s="176">
        <f t="shared" si="460"/>
        <v>0</v>
      </c>
      <c r="DN80" s="176">
        <f t="shared" si="460"/>
        <v>0</v>
      </c>
      <c r="DO80" s="176">
        <f t="shared" si="460"/>
        <v>0</v>
      </c>
      <c r="DP80" s="176">
        <f t="shared" si="460"/>
        <v>0</v>
      </c>
      <c r="DQ80" s="176">
        <f t="shared" si="460"/>
        <v>0</v>
      </c>
      <c r="DR80" s="176">
        <f t="shared" si="460"/>
        <v>0</v>
      </c>
      <c r="DS80" s="187"/>
      <c r="DT80" s="176">
        <v>0</v>
      </c>
      <c r="DU80" s="176">
        <f t="shared" si="461"/>
        <v>1.2470747774229121</v>
      </c>
      <c r="DV80" s="176">
        <f t="shared" si="461"/>
        <v>1.1888335792640368</v>
      </c>
      <c r="DW80" s="176">
        <f t="shared" si="461"/>
        <v>1.1331532284256784</v>
      </c>
      <c r="DX80" s="176">
        <f t="shared" si="461"/>
        <v>1.0793919466747257</v>
      </c>
      <c r="DY80" s="176">
        <f t="shared" si="461"/>
        <v>1.0279845960522873</v>
      </c>
      <c r="DZ80" s="176">
        <f t="shared" si="461"/>
        <v>0.97934401990914777</v>
      </c>
      <c r="EA80" s="176">
        <f t="shared" si="461"/>
        <v>0.93266101486606479</v>
      </c>
      <c r="EB80" s="176">
        <f t="shared" si="461"/>
        <v>0.88815937452473681</v>
      </c>
      <c r="EC80" s="176">
        <f t="shared" si="461"/>
        <v>0.84574754136017982</v>
      </c>
      <c r="ED80" s="176">
        <f t="shared" si="461"/>
        <v>0.80542883233722429</v>
      </c>
      <c r="EE80" s="176">
        <f t="shared" si="462"/>
        <v>0.76703220788180215</v>
      </c>
      <c r="EF80" s="176">
        <f t="shared" si="462"/>
        <v>0.73052581647837089</v>
      </c>
      <c r="EG80" s="176">
        <f t="shared" si="462"/>
        <v>0.6957569226657917</v>
      </c>
      <c r="EH80" s="176">
        <f t="shared" si="462"/>
        <v>0.66264283139363211</v>
      </c>
      <c r="EI80" s="176">
        <f t="shared" si="462"/>
        <v>0.63110478342777465</v>
      </c>
      <c r="EJ80" s="176">
        <f t="shared" si="462"/>
        <v>0.60106776802783968</v>
      </c>
      <c r="EK80" s="176">
        <f t="shared" si="462"/>
        <v>0.57246034454009942</v>
      </c>
      <c r="EL80" s="176">
        <f t="shared" si="462"/>
        <v>0.54521447248156341</v>
      </c>
      <c r="EM80" s="176">
        <f t="shared" si="462"/>
        <v>0.5192653497110965</v>
      </c>
      <c r="EN80" s="176">
        <f t="shared" si="462"/>
        <v>0.49455125830267682</v>
      </c>
      <c r="EO80" s="176">
        <f t="shared" si="463"/>
        <v>0</v>
      </c>
      <c r="EP80" s="176">
        <f t="shared" si="463"/>
        <v>0</v>
      </c>
      <c r="EQ80" s="176">
        <f t="shared" si="463"/>
        <v>0</v>
      </c>
      <c r="ER80" s="176">
        <f t="shared" si="463"/>
        <v>0</v>
      </c>
      <c r="ES80" s="176">
        <f t="shared" si="463"/>
        <v>0</v>
      </c>
      <c r="ET80" s="176">
        <f t="shared" si="463"/>
        <v>0</v>
      </c>
      <c r="EU80" s="176">
        <f t="shared" si="463"/>
        <v>0</v>
      </c>
      <c r="EV80" s="176">
        <f t="shared" si="463"/>
        <v>0</v>
      </c>
      <c r="EW80" s="176">
        <f t="shared" si="463"/>
        <v>0</v>
      </c>
      <c r="EX80" s="176">
        <f t="shared" si="463"/>
        <v>0</v>
      </c>
      <c r="EY80" s="176">
        <f t="shared" si="463"/>
        <v>0</v>
      </c>
      <c r="EZ80" s="176">
        <f t="shared" si="463"/>
        <v>0</v>
      </c>
      <c r="FA80" s="176">
        <f t="shared" si="463"/>
        <v>0</v>
      </c>
      <c r="FB80" s="176">
        <f t="shared" si="463"/>
        <v>0</v>
      </c>
      <c r="FC80" s="176">
        <f t="shared" si="463"/>
        <v>0</v>
      </c>
      <c r="FE80" s="176">
        <v>0</v>
      </c>
      <c r="FF80" s="176">
        <v>0</v>
      </c>
      <c r="FG80" s="176">
        <f t="shared" si="464"/>
        <v>0</v>
      </c>
      <c r="FH80" s="176">
        <f t="shared" si="464"/>
        <v>0</v>
      </c>
      <c r="FI80" s="176">
        <f t="shared" si="464"/>
        <v>0</v>
      </c>
      <c r="FJ80" s="176">
        <f t="shared" si="464"/>
        <v>0</v>
      </c>
      <c r="FK80" s="176">
        <f t="shared" si="464"/>
        <v>0</v>
      </c>
      <c r="FL80" s="176">
        <f t="shared" si="464"/>
        <v>0</v>
      </c>
      <c r="FM80" s="176">
        <f t="shared" si="464"/>
        <v>0</v>
      </c>
      <c r="FN80" s="176">
        <f t="shared" si="464"/>
        <v>0</v>
      </c>
      <c r="FO80" s="176">
        <f t="shared" si="464"/>
        <v>0</v>
      </c>
      <c r="FP80" s="176">
        <f t="shared" si="464"/>
        <v>0</v>
      </c>
      <c r="FQ80" s="176">
        <f t="shared" si="465"/>
        <v>0</v>
      </c>
      <c r="FR80" s="176">
        <f t="shared" si="465"/>
        <v>0</v>
      </c>
      <c r="FS80" s="176">
        <f t="shared" si="465"/>
        <v>0</v>
      </c>
      <c r="FT80" s="176">
        <f t="shared" si="465"/>
        <v>0</v>
      </c>
      <c r="FU80" s="176">
        <f t="shared" si="465"/>
        <v>0</v>
      </c>
      <c r="FV80" s="176">
        <f t="shared" si="465"/>
        <v>0</v>
      </c>
      <c r="FW80" s="176">
        <f t="shared" si="465"/>
        <v>0</v>
      </c>
      <c r="FX80" s="176">
        <f t="shared" si="465"/>
        <v>0</v>
      </c>
      <c r="FY80" s="176">
        <f t="shared" si="465"/>
        <v>0</v>
      </c>
      <c r="FZ80" s="176">
        <f t="shared" si="465"/>
        <v>0</v>
      </c>
      <c r="GA80" s="176">
        <f t="shared" si="466"/>
        <v>0</v>
      </c>
      <c r="GB80" s="176">
        <f t="shared" si="466"/>
        <v>0</v>
      </c>
      <c r="GC80" s="176">
        <f t="shared" si="466"/>
        <v>0</v>
      </c>
      <c r="GD80" s="176">
        <f t="shared" si="466"/>
        <v>0</v>
      </c>
      <c r="GE80" s="176">
        <f t="shared" si="466"/>
        <v>0</v>
      </c>
      <c r="GF80" s="176">
        <f t="shared" si="466"/>
        <v>0</v>
      </c>
      <c r="GG80" s="176">
        <f t="shared" si="466"/>
        <v>0</v>
      </c>
      <c r="GH80" s="176">
        <f t="shared" si="466"/>
        <v>0</v>
      </c>
      <c r="GI80" s="176">
        <f t="shared" si="466"/>
        <v>0</v>
      </c>
      <c r="GJ80" s="176">
        <f t="shared" si="466"/>
        <v>0</v>
      </c>
      <c r="GK80" s="176">
        <f t="shared" si="466"/>
        <v>0</v>
      </c>
      <c r="GL80" s="176">
        <f t="shared" si="466"/>
        <v>0</v>
      </c>
      <c r="GM80" s="176">
        <f t="shared" si="466"/>
        <v>0</v>
      </c>
      <c r="GN80" s="176">
        <f t="shared" si="466"/>
        <v>0</v>
      </c>
      <c r="GO80" s="176">
        <f t="shared" si="466"/>
        <v>0</v>
      </c>
      <c r="GP80" s="187"/>
      <c r="GQ80" s="176">
        <v>0</v>
      </c>
      <c r="GR80" s="176">
        <v>0</v>
      </c>
      <c r="GS80" s="176">
        <f t="shared" si="467"/>
        <v>1.1888335792640368</v>
      </c>
      <c r="GT80" s="176">
        <f t="shared" si="467"/>
        <v>1.1331532284256784</v>
      </c>
      <c r="GU80" s="176">
        <f t="shared" si="467"/>
        <v>1.0793919466747257</v>
      </c>
      <c r="GV80" s="176">
        <f t="shared" si="467"/>
        <v>1.0279845960522873</v>
      </c>
      <c r="GW80" s="176">
        <f t="shared" si="467"/>
        <v>0.97934401990914777</v>
      </c>
      <c r="GX80" s="176">
        <f t="shared" si="467"/>
        <v>0.93266101486606479</v>
      </c>
      <c r="GY80" s="176">
        <f t="shared" si="467"/>
        <v>0.88815937452473681</v>
      </c>
      <c r="GZ80" s="176">
        <f t="shared" si="467"/>
        <v>0.84574754136017982</v>
      </c>
      <c r="HA80" s="176">
        <f t="shared" si="467"/>
        <v>0.80542883233722429</v>
      </c>
      <c r="HB80" s="176">
        <f t="shared" si="467"/>
        <v>0.76703220788180215</v>
      </c>
      <c r="HC80" s="176">
        <f t="shared" si="468"/>
        <v>0.73052581647837089</v>
      </c>
      <c r="HD80" s="176">
        <f t="shared" si="468"/>
        <v>0.6957569226657917</v>
      </c>
      <c r="HE80" s="176">
        <f t="shared" si="468"/>
        <v>0.66264283139363211</v>
      </c>
      <c r="HF80" s="176">
        <f t="shared" si="468"/>
        <v>0.63110478342777465</v>
      </c>
      <c r="HG80" s="176">
        <f t="shared" si="468"/>
        <v>0.60106776802783968</v>
      </c>
      <c r="HH80" s="176">
        <f t="shared" si="468"/>
        <v>0.57246034454009942</v>
      </c>
      <c r="HI80" s="176">
        <f t="shared" si="468"/>
        <v>0.54521447248156341</v>
      </c>
      <c r="HJ80" s="176">
        <f t="shared" si="468"/>
        <v>0.5192653497110965</v>
      </c>
      <c r="HK80" s="176">
        <f t="shared" si="468"/>
        <v>0.49455125830267682</v>
      </c>
      <c r="HL80" s="176">
        <f t="shared" si="468"/>
        <v>0.4710134177542144</v>
      </c>
      <c r="HM80" s="176">
        <f t="shared" si="469"/>
        <v>0</v>
      </c>
      <c r="HN80" s="176">
        <f t="shared" si="469"/>
        <v>0</v>
      </c>
      <c r="HO80" s="176">
        <f t="shared" si="469"/>
        <v>0</v>
      </c>
      <c r="HP80" s="176">
        <f t="shared" si="469"/>
        <v>0</v>
      </c>
      <c r="HQ80" s="176">
        <f t="shared" si="469"/>
        <v>0</v>
      </c>
      <c r="HR80" s="176">
        <f t="shared" si="469"/>
        <v>0</v>
      </c>
      <c r="HS80" s="176">
        <f t="shared" si="469"/>
        <v>0</v>
      </c>
      <c r="HT80" s="176">
        <f t="shared" si="469"/>
        <v>0</v>
      </c>
      <c r="HU80" s="176">
        <f t="shared" si="469"/>
        <v>0</v>
      </c>
      <c r="HV80" s="176">
        <f t="shared" si="469"/>
        <v>0</v>
      </c>
      <c r="HW80" s="176">
        <f t="shared" si="469"/>
        <v>0</v>
      </c>
      <c r="HX80" s="176">
        <f t="shared" si="469"/>
        <v>0</v>
      </c>
      <c r="HY80" s="176">
        <f t="shared" si="469"/>
        <v>0</v>
      </c>
      <c r="HZ80" s="176">
        <f t="shared" si="469"/>
        <v>0</v>
      </c>
      <c r="IA80" s="176">
        <f t="shared" si="469"/>
        <v>0</v>
      </c>
      <c r="IB80" s="176"/>
      <c r="IC80" s="176"/>
    </row>
    <row r="81" spans="1:237" s="144" customFormat="1">
      <c r="A81" s="185" t="s">
        <v>56</v>
      </c>
      <c r="B81" s="226">
        <f t="shared" si="483"/>
        <v>0</v>
      </c>
      <c r="C81" s="329">
        <f t="shared" si="484"/>
        <v>3581485.0865532854</v>
      </c>
      <c r="D81" s="226">
        <f t="shared" si="233"/>
        <v>3581485.0865532854</v>
      </c>
      <c r="E81" s="227">
        <f t="shared" si="485"/>
        <v>0</v>
      </c>
      <c r="F81" s="228">
        <f t="shared" si="486"/>
        <v>0</v>
      </c>
      <c r="G81" s="227">
        <f t="shared" si="487"/>
        <v>0</v>
      </c>
      <c r="H81" s="228">
        <f t="shared" si="488"/>
        <v>0</v>
      </c>
      <c r="I81" s="227">
        <f t="shared" si="234"/>
        <v>0</v>
      </c>
      <c r="J81" s="176">
        <f t="shared" si="235"/>
        <v>3581485.0865532854</v>
      </c>
      <c r="K81" s="228">
        <f t="shared" si="236"/>
        <v>3581485.0865532854</v>
      </c>
      <c r="L81" s="227">
        <f t="shared" si="489"/>
        <v>0</v>
      </c>
      <c r="M81" s="176">
        <f t="shared" si="490"/>
        <v>2865188.0692426283</v>
      </c>
      <c r="N81" s="228">
        <f t="shared" si="237"/>
        <v>2865188.0692426283</v>
      </c>
      <c r="O81" s="176">
        <f t="shared" si="452"/>
        <v>0</v>
      </c>
      <c r="P81" s="176">
        <f t="shared" si="452"/>
        <v>0</v>
      </c>
      <c r="Q81" s="176">
        <f t="shared" si="452"/>
        <v>0</v>
      </c>
      <c r="R81" s="176">
        <f t="shared" si="452"/>
        <v>0</v>
      </c>
      <c r="S81" s="176">
        <f t="shared" si="452"/>
        <v>0</v>
      </c>
      <c r="T81" s="176">
        <f t="shared" si="452"/>
        <v>0</v>
      </c>
      <c r="U81" s="176">
        <f t="shared" si="452"/>
        <v>0</v>
      </c>
      <c r="V81" s="176">
        <f t="shared" si="452"/>
        <v>0</v>
      </c>
      <c r="W81" s="176">
        <f t="shared" si="452"/>
        <v>0</v>
      </c>
      <c r="X81" s="176">
        <f t="shared" si="452"/>
        <v>0</v>
      </c>
      <c r="Y81" s="176">
        <f t="shared" si="453"/>
        <v>0</v>
      </c>
      <c r="Z81" s="176">
        <f t="shared" si="453"/>
        <v>0</v>
      </c>
      <c r="AA81" s="176">
        <f t="shared" si="453"/>
        <v>0</v>
      </c>
      <c r="AB81" s="176">
        <f t="shared" si="453"/>
        <v>0</v>
      </c>
      <c r="AC81" s="176">
        <f t="shared" si="453"/>
        <v>0</v>
      </c>
      <c r="AD81" s="176">
        <f t="shared" si="453"/>
        <v>0</v>
      </c>
      <c r="AE81" s="176">
        <f t="shared" si="453"/>
        <v>0</v>
      </c>
      <c r="AF81" s="176">
        <f t="shared" si="453"/>
        <v>0</v>
      </c>
      <c r="AG81" s="176">
        <f t="shared" si="453"/>
        <v>0</v>
      </c>
      <c r="AH81" s="176">
        <f t="shared" si="453"/>
        <v>0</v>
      </c>
      <c r="AI81" s="176">
        <f t="shared" si="454"/>
        <v>0</v>
      </c>
      <c r="AJ81" s="176">
        <f t="shared" si="454"/>
        <v>0</v>
      </c>
      <c r="AK81" s="176">
        <f t="shared" si="454"/>
        <v>0</v>
      </c>
      <c r="AL81" s="176">
        <f t="shared" si="454"/>
        <v>0</v>
      </c>
      <c r="AM81" s="176">
        <f t="shared" si="454"/>
        <v>0</v>
      </c>
      <c r="AN81" s="176">
        <f t="shared" si="454"/>
        <v>0</v>
      </c>
      <c r="AO81" s="176">
        <f t="shared" si="454"/>
        <v>0</v>
      </c>
      <c r="AP81" s="176">
        <f t="shared" si="454"/>
        <v>0</v>
      </c>
      <c r="AQ81" s="176">
        <f t="shared" si="454"/>
        <v>0</v>
      </c>
      <c r="AR81" s="176">
        <f t="shared" si="454"/>
        <v>0</v>
      </c>
      <c r="AS81" s="176">
        <f t="shared" si="454"/>
        <v>0</v>
      </c>
      <c r="AT81" s="176">
        <f t="shared" si="454"/>
        <v>0</v>
      </c>
      <c r="AU81" s="176">
        <f t="shared" si="454"/>
        <v>0</v>
      </c>
      <c r="AV81" s="176">
        <f t="shared" si="454"/>
        <v>0</v>
      </c>
      <c r="AW81" s="176">
        <f t="shared" si="454"/>
        <v>0</v>
      </c>
      <c r="AX81" s="187"/>
      <c r="AY81" s="176">
        <f t="shared" si="455"/>
        <v>2.4734148794637951</v>
      </c>
      <c r="AZ81" s="176">
        <f t="shared" si="455"/>
        <v>2.3559714475478515</v>
      </c>
      <c r="BA81" s="176">
        <f t="shared" si="455"/>
        <v>2.2459422797566129</v>
      </c>
      <c r="BB81" s="176">
        <f t="shared" si="455"/>
        <v>2.1407510601605382</v>
      </c>
      <c r="BC81" s="176">
        <f t="shared" si="455"/>
        <v>2.0391853424651143</v>
      </c>
      <c r="BD81" s="176">
        <f t="shared" si="455"/>
        <v>1.9420666672635918</v>
      </c>
      <c r="BE81" s="176">
        <f t="shared" si="455"/>
        <v>1.8501749774786962</v>
      </c>
      <c r="BF81" s="176">
        <f t="shared" si="455"/>
        <v>1.7619815275281505</v>
      </c>
      <c r="BG81" s="176">
        <f t="shared" si="455"/>
        <v>1.6779091078855415</v>
      </c>
      <c r="BH81" s="176">
        <f t="shared" si="455"/>
        <v>1.5977847482378009</v>
      </c>
      <c r="BI81" s="176">
        <f t="shared" si="456"/>
        <v>1.5216147149889767</v>
      </c>
      <c r="BJ81" s="176">
        <f t="shared" si="456"/>
        <v>1.4490758804804871</v>
      </c>
      <c r="BK81" s="176">
        <f t="shared" si="456"/>
        <v>1.3801080708859201</v>
      </c>
      <c r="BL81" s="176">
        <f t="shared" si="456"/>
        <v>1.3144227386442269</v>
      </c>
      <c r="BM81" s="176">
        <f t="shared" si="456"/>
        <v>1.2518636564134711</v>
      </c>
      <c r="BN81" s="176">
        <f t="shared" si="456"/>
        <v>1.1922820323888863</v>
      </c>
      <c r="BO81" s="176">
        <f t="shared" si="456"/>
        <v>1.1355361564133966</v>
      </c>
      <c r="BP81" s="176">
        <f t="shared" si="456"/>
        <v>1.081491062931268</v>
      </c>
      <c r="BQ81" s="176">
        <f t="shared" si="456"/>
        <v>1.0300182099832655</v>
      </c>
      <c r="BR81" s="176">
        <f t="shared" si="456"/>
        <v>0.98099517347981657</v>
      </c>
      <c r="BS81" s="176">
        <f t="shared" si="457"/>
        <v>0</v>
      </c>
      <c r="BT81" s="176">
        <f t="shared" si="457"/>
        <v>0</v>
      </c>
      <c r="BU81" s="176">
        <f t="shared" si="457"/>
        <v>0</v>
      </c>
      <c r="BV81" s="176">
        <f t="shared" si="457"/>
        <v>0</v>
      </c>
      <c r="BW81" s="176">
        <f t="shared" si="457"/>
        <v>0</v>
      </c>
      <c r="BX81" s="176">
        <f t="shared" si="457"/>
        <v>0</v>
      </c>
      <c r="BY81" s="176">
        <f t="shared" si="457"/>
        <v>0</v>
      </c>
      <c r="BZ81" s="176">
        <f t="shared" si="457"/>
        <v>0</v>
      </c>
      <c r="CA81" s="176">
        <f t="shared" si="457"/>
        <v>0</v>
      </c>
      <c r="CB81" s="176">
        <f t="shared" si="457"/>
        <v>0</v>
      </c>
      <c r="CC81" s="176">
        <f t="shared" si="457"/>
        <v>0</v>
      </c>
      <c r="CD81" s="176">
        <f t="shared" si="457"/>
        <v>0</v>
      </c>
      <c r="CE81" s="176">
        <f t="shared" si="457"/>
        <v>0</v>
      </c>
      <c r="CF81" s="176">
        <f t="shared" si="457"/>
        <v>0</v>
      </c>
      <c r="CG81" s="176">
        <f t="shared" si="457"/>
        <v>0</v>
      </c>
      <c r="CI81" s="176">
        <v>0</v>
      </c>
      <c r="CJ81" s="176">
        <f t="shared" si="458"/>
        <v>0</v>
      </c>
      <c r="CK81" s="176">
        <f t="shared" si="458"/>
        <v>0</v>
      </c>
      <c r="CL81" s="176">
        <f t="shared" si="458"/>
        <v>0</v>
      </c>
      <c r="CM81" s="176">
        <f t="shared" si="458"/>
        <v>0</v>
      </c>
      <c r="CN81" s="176">
        <f t="shared" si="458"/>
        <v>0</v>
      </c>
      <c r="CO81" s="176">
        <f t="shared" si="458"/>
        <v>0</v>
      </c>
      <c r="CP81" s="176">
        <f t="shared" si="458"/>
        <v>0</v>
      </c>
      <c r="CQ81" s="176">
        <f t="shared" si="458"/>
        <v>0</v>
      </c>
      <c r="CR81" s="176">
        <f t="shared" si="458"/>
        <v>0</v>
      </c>
      <c r="CS81" s="176">
        <f t="shared" si="458"/>
        <v>0</v>
      </c>
      <c r="CT81" s="176">
        <f t="shared" si="459"/>
        <v>0</v>
      </c>
      <c r="CU81" s="176">
        <f t="shared" si="459"/>
        <v>0</v>
      </c>
      <c r="CV81" s="176">
        <f t="shared" si="459"/>
        <v>0</v>
      </c>
      <c r="CW81" s="176">
        <f t="shared" si="459"/>
        <v>0</v>
      </c>
      <c r="CX81" s="176">
        <f t="shared" si="459"/>
        <v>0</v>
      </c>
      <c r="CY81" s="176">
        <f t="shared" si="459"/>
        <v>0</v>
      </c>
      <c r="CZ81" s="176">
        <f t="shared" si="459"/>
        <v>0</v>
      </c>
      <c r="DA81" s="176">
        <f t="shared" si="459"/>
        <v>0</v>
      </c>
      <c r="DB81" s="176">
        <f t="shared" si="459"/>
        <v>0</v>
      </c>
      <c r="DC81" s="176">
        <f t="shared" si="459"/>
        <v>0</v>
      </c>
      <c r="DD81" s="176">
        <f t="shared" si="460"/>
        <v>0</v>
      </c>
      <c r="DE81" s="176">
        <f t="shared" si="460"/>
        <v>0</v>
      </c>
      <c r="DF81" s="176">
        <f t="shared" si="460"/>
        <v>0</v>
      </c>
      <c r="DG81" s="176">
        <f t="shared" si="460"/>
        <v>0</v>
      </c>
      <c r="DH81" s="176">
        <f t="shared" si="460"/>
        <v>0</v>
      </c>
      <c r="DI81" s="176">
        <f t="shared" si="460"/>
        <v>0</v>
      </c>
      <c r="DJ81" s="176">
        <f t="shared" si="460"/>
        <v>0</v>
      </c>
      <c r="DK81" s="176">
        <f t="shared" si="460"/>
        <v>0</v>
      </c>
      <c r="DL81" s="176">
        <f t="shared" si="460"/>
        <v>0</v>
      </c>
      <c r="DM81" s="176">
        <f t="shared" si="460"/>
        <v>0</v>
      </c>
      <c r="DN81" s="176">
        <f t="shared" si="460"/>
        <v>0</v>
      </c>
      <c r="DO81" s="176">
        <f t="shared" si="460"/>
        <v>0</v>
      </c>
      <c r="DP81" s="176">
        <f t="shared" si="460"/>
        <v>0</v>
      </c>
      <c r="DQ81" s="176">
        <f t="shared" si="460"/>
        <v>0</v>
      </c>
      <c r="DR81" s="176">
        <f t="shared" si="460"/>
        <v>0</v>
      </c>
      <c r="DS81" s="187"/>
      <c r="DT81" s="176">
        <v>0</v>
      </c>
      <c r="DU81" s="176">
        <f t="shared" si="461"/>
        <v>2.3559714475478515</v>
      </c>
      <c r="DV81" s="176">
        <f t="shared" si="461"/>
        <v>2.2459422797566129</v>
      </c>
      <c r="DW81" s="176">
        <f t="shared" si="461"/>
        <v>2.1407510601605382</v>
      </c>
      <c r="DX81" s="176">
        <f t="shared" si="461"/>
        <v>2.0391853424651143</v>
      </c>
      <c r="DY81" s="176">
        <f t="shared" si="461"/>
        <v>1.9420666672635918</v>
      </c>
      <c r="DZ81" s="176">
        <f t="shared" si="461"/>
        <v>1.8501749774786962</v>
      </c>
      <c r="EA81" s="176">
        <f t="shared" si="461"/>
        <v>1.7619815275281505</v>
      </c>
      <c r="EB81" s="176">
        <f t="shared" si="461"/>
        <v>1.6779091078855415</v>
      </c>
      <c r="EC81" s="176">
        <f t="shared" si="461"/>
        <v>1.5977847482378009</v>
      </c>
      <c r="ED81" s="176">
        <f t="shared" si="461"/>
        <v>1.5216147149889767</v>
      </c>
      <c r="EE81" s="176">
        <f t="shared" si="462"/>
        <v>1.4490758804804871</v>
      </c>
      <c r="EF81" s="176">
        <f t="shared" si="462"/>
        <v>1.3801080708859201</v>
      </c>
      <c r="EG81" s="176">
        <f t="shared" si="462"/>
        <v>1.3144227386442269</v>
      </c>
      <c r="EH81" s="176">
        <f t="shared" si="462"/>
        <v>1.2518636564134711</v>
      </c>
      <c r="EI81" s="176">
        <f t="shared" si="462"/>
        <v>1.1922820323888863</v>
      </c>
      <c r="EJ81" s="176">
        <f t="shared" si="462"/>
        <v>1.1355361564133966</v>
      </c>
      <c r="EK81" s="176">
        <f t="shared" si="462"/>
        <v>1.081491062931268</v>
      </c>
      <c r="EL81" s="176">
        <f t="shared" si="462"/>
        <v>1.0300182099832655</v>
      </c>
      <c r="EM81" s="176">
        <f t="shared" si="462"/>
        <v>0.98099517347981657</v>
      </c>
      <c r="EN81" s="176">
        <f t="shared" si="462"/>
        <v>0.93430535602504605</v>
      </c>
      <c r="EO81" s="176">
        <f t="shared" si="463"/>
        <v>0</v>
      </c>
      <c r="EP81" s="176">
        <f t="shared" si="463"/>
        <v>0</v>
      </c>
      <c r="EQ81" s="176">
        <f t="shared" si="463"/>
        <v>0</v>
      </c>
      <c r="ER81" s="176">
        <f t="shared" si="463"/>
        <v>0</v>
      </c>
      <c r="ES81" s="176">
        <f t="shared" si="463"/>
        <v>0</v>
      </c>
      <c r="ET81" s="176">
        <f t="shared" si="463"/>
        <v>0</v>
      </c>
      <c r="EU81" s="176">
        <f t="shared" si="463"/>
        <v>0</v>
      </c>
      <c r="EV81" s="176">
        <f t="shared" si="463"/>
        <v>0</v>
      </c>
      <c r="EW81" s="176">
        <f t="shared" si="463"/>
        <v>0</v>
      </c>
      <c r="EX81" s="176">
        <f t="shared" si="463"/>
        <v>0</v>
      </c>
      <c r="EY81" s="176">
        <f t="shared" si="463"/>
        <v>0</v>
      </c>
      <c r="EZ81" s="176">
        <f t="shared" si="463"/>
        <v>0</v>
      </c>
      <c r="FA81" s="176">
        <f t="shared" si="463"/>
        <v>0</v>
      </c>
      <c r="FB81" s="176">
        <f t="shared" si="463"/>
        <v>0</v>
      </c>
      <c r="FC81" s="176">
        <f t="shared" si="463"/>
        <v>0</v>
      </c>
      <c r="FE81" s="176">
        <v>0</v>
      </c>
      <c r="FF81" s="176">
        <v>0</v>
      </c>
      <c r="FG81" s="176">
        <f t="shared" si="464"/>
        <v>0</v>
      </c>
      <c r="FH81" s="176">
        <f t="shared" si="464"/>
        <v>0</v>
      </c>
      <c r="FI81" s="176">
        <f t="shared" si="464"/>
        <v>0</v>
      </c>
      <c r="FJ81" s="176">
        <f t="shared" si="464"/>
        <v>0</v>
      </c>
      <c r="FK81" s="176">
        <f t="shared" si="464"/>
        <v>0</v>
      </c>
      <c r="FL81" s="176">
        <f t="shared" si="464"/>
        <v>0</v>
      </c>
      <c r="FM81" s="176">
        <f t="shared" si="464"/>
        <v>0</v>
      </c>
      <c r="FN81" s="176">
        <f t="shared" si="464"/>
        <v>0</v>
      </c>
      <c r="FO81" s="176">
        <f t="shared" si="464"/>
        <v>0</v>
      </c>
      <c r="FP81" s="176">
        <f t="shared" si="464"/>
        <v>0</v>
      </c>
      <c r="FQ81" s="176">
        <f t="shared" si="465"/>
        <v>0</v>
      </c>
      <c r="FR81" s="176">
        <f t="shared" si="465"/>
        <v>0</v>
      </c>
      <c r="FS81" s="176">
        <f t="shared" si="465"/>
        <v>0</v>
      </c>
      <c r="FT81" s="176">
        <f t="shared" si="465"/>
        <v>0</v>
      </c>
      <c r="FU81" s="176">
        <f t="shared" si="465"/>
        <v>0</v>
      </c>
      <c r="FV81" s="176">
        <f t="shared" si="465"/>
        <v>0</v>
      </c>
      <c r="FW81" s="176">
        <f t="shared" si="465"/>
        <v>0</v>
      </c>
      <c r="FX81" s="176">
        <f t="shared" si="465"/>
        <v>0</v>
      </c>
      <c r="FY81" s="176">
        <f t="shared" si="465"/>
        <v>0</v>
      </c>
      <c r="FZ81" s="176">
        <f t="shared" si="465"/>
        <v>0</v>
      </c>
      <c r="GA81" s="176">
        <f t="shared" si="466"/>
        <v>0</v>
      </c>
      <c r="GB81" s="176">
        <f t="shared" si="466"/>
        <v>0</v>
      </c>
      <c r="GC81" s="176">
        <f t="shared" si="466"/>
        <v>0</v>
      </c>
      <c r="GD81" s="176">
        <f t="shared" si="466"/>
        <v>0</v>
      </c>
      <c r="GE81" s="176">
        <f t="shared" si="466"/>
        <v>0</v>
      </c>
      <c r="GF81" s="176">
        <f t="shared" si="466"/>
        <v>0</v>
      </c>
      <c r="GG81" s="176">
        <f t="shared" si="466"/>
        <v>0</v>
      </c>
      <c r="GH81" s="176">
        <f t="shared" si="466"/>
        <v>0</v>
      </c>
      <c r="GI81" s="176">
        <f t="shared" si="466"/>
        <v>0</v>
      </c>
      <c r="GJ81" s="176">
        <f t="shared" si="466"/>
        <v>0</v>
      </c>
      <c r="GK81" s="176">
        <f t="shared" si="466"/>
        <v>0</v>
      </c>
      <c r="GL81" s="176">
        <f t="shared" si="466"/>
        <v>0</v>
      </c>
      <c r="GM81" s="176">
        <f t="shared" si="466"/>
        <v>0</v>
      </c>
      <c r="GN81" s="176">
        <f t="shared" si="466"/>
        <v>0</v>
      </c>
      <c r="GO81" s="176">
        <f t="shared" si="466"/>
        <v>0</v>
      </c>
      <c r="GP81" s="187"/>
      <c r="GQ81" s="176">
        <v>0</v>
      </c>
      <c r="GR81" s="176">
        <v>0</v>
      </c>
      <c r="GS81" s="176">
        <f t="shared" si="467"/>
        <v>2.2459422797566129</v>
      </c>
      <c r="GT81" s="176">
        <f t="shared" si="467"/>
        <v>2.1407510601605382</v>
      </c>
      <c r="GU81" s="176">
        <f t="shared" si="467"/>
        <v>2.0391853424651143</v>
      </c>
      <c r="GV81" s="176">
        <f t="shared" si="467"/>
        <v>1.9420666672635918</v>
      </c>
      <c r="GW81" s="176">
        <f t="shared" si="467"/>
        <v>1.8501749774786962</v>
      </c>
      <c r="GX81" s="176">
        <f t="shared" si="467"/>
        <v>1.7619815275281505</v>
      </c>
      <c r="GY81" s="176">
        <f t="shared" si="467"/>
        <v>1.6779091078855415</v>
      </c>
      <c r="GZ81" s="176">
        <f t="shared" si="467"/>
        <v>1.5977847482378009</v>
      </c>
      <c r="HA81" s="176">
        <f t="shared" si="467"/>
        <v>1.5216147149889767</v>
      </c>
      <c r="HB81" s="176">
        <f t="shared" si="467"/>
        <v>1.4490758804804871</v>
      </c>
      <c r="HC81" s="176">
        <f t="shared" si="468"/>
        <v>1.3801080708859201</v>
      </c>
      <c r="HD81" s="176">
        <f t="shared" si="468"/>
        <v>1.3144227386442269</v>
      </c>
      <c r="HE81" s="176">
        <f t="shared" si="468"/>
        <v>1.2518636564134711</v>
      </c>
      <c r="HF81" s="176">
        <f t="shared" si="468"/>
        <v>1.1922820323888863</v>
      </c>
      <c r="HG81" s="176">
        <f t="shared" si="468"/>
        <v>1.1355361564133966</v>
      </c>
      <c r="HH81" s="176">
        <f t="shared" si="468"/>
        <v>1.081491062931268</v>
      </c>
      <c r="HI81" s="176">
        <f t="shared" si="468"/>
        <v>1.0300182099832655</v>
      </c>
      <c r="HJ81" s="176">
        <f t="shared" si="468"/>
        <v>0.98099517347981657</v>
      </c>
      <c r="HK81" s="176">
        <f t="shared" si="468"/>
        <v>0.93430535602504605</v>
      </c>
      <c r="HL81" s="176">
        <f t="shared" si="468"/>
        <v>0.88983770959913677</v>
      </c>
      <c r="HM81" s="176">
        <f t="shared" si="469"/>
        <v>0</v>
      </c>
      <c r="HN81" s="176">
        <f t="shared" si="469"/>
        <v>0</v>
      </c>
      <c r="HO81" s="176">
        <f t="shared" si="469"/>
        <v>0</v>
      </c>
      <c r="HP81" s="176">
        <f t="shared" si="469"/>
        <v>0</v>
      </c>
      <c r="HQ81" s="176">
        <f t="shared" si="469"/>
        <v>0</v>
      </c>
      <c r="HR81" s="176">
        <f t="shared" si="469"/>
        <v>0</v>
      </c>
      <c r="HS81" s="176">
        <f t="shared" si="469"/>
        <v>0</v>
      </c>
      <c r="HT81" s="176">
        <f t="shared" si="469"/>
        <v>0</v>
      </c>
      <c r="HU81" s="176">
        <f t="shared" si="469"/>
        <v>0</v>
      </c>
      <c r="HV81" s="176">
        <f t="shared" si="469"/>
        <v>0</v>
      </c>
      <c r="HW81" s="176">
        <f t="shared" si="469"/>
        <v>0</v>
      </c>
      <c r="HX81" s="176">
        <f t="shared" si="469"/>
        <v>0</v>
      </c>
      <c r="HY81" s="176">
        <f t="shared" si="469"/>
        <v>0</v>
      </c>
      <c r="HZ81" s="176">
        <f t="shared" si="469"/>
        <v>0</v>
      </c>
      <c r="IA81" s="176">
        <f t="shared" si="469"/>
        <v>0</v>
      </c>
      <c r="IB81" s="176"/>
      <c r="IC81" s="176"/>
    </row>
    <row r="82" spans="1:237" s="144" customFormat="1">
      <c r="A82" s="185" t="s">
        <v>57</v>
      </c>
      <c r="B82" s="226">
        <f t="shared" si="483"/>
        <v>0</v>
      </c>
      <c r="C82" s="329">
        <f t="shared" si="484"/>
        <v>5903.758939011007</v>
      </c>
      <c r="D82" s="226">
        <f t="shared" si="233"/>
        <v>5903.758939011007</v>
      </c>
      <c r="E82" s="227">
        <f t="shared" si="485"/>
        <v>0</v>
      </c>
      <c r="F82" s="228">
        <f t="shared" si="486"/>
        <v>0</v>
      </c>
      <c r="G82" s="227">
        <f t="shared" si="487"/>
        <v>0</v>
      </c>
      <c r="H82" s="228">
        <f t="shared" si="488"/>
        <v>0</v>
      </c>
      <c r="I82" s="227">
        <f t="shared" si="234"/>
        <v>0</v>
      </c>
      <c r="J82" s="176">
        <f t="shared" si="235"/>
        <v>5903.758939011007</v>
      </c>
      <c r="K82" s="228">
        <f t="shared" si="236"/>
        <v>5903.758939011007</v>
      </c>
      <c r="L82" s="227">
        <f t="shared" si="489"/>
        <v>0</v>
      </c>
      <c r="M82" s="176">
        <f t="shared" si="490"/>
        <v>4723.0071512088061</v>
      </c>
      <c r="N82" s="228">
        <f t="shared" si="237"/>
        <v>4723.0071512088061</v>
      </c>
      <c r="O82" s="176">
        <f t="shared" ref="O82:X97" si="491">IF(O$1&gt;VLOOKUP($A82,input,7,FALSE),0,IF(VLOOKUP($A82,input,2,FALSE)="R",(VLOOKUP($A82,input,5,FALSE)*VLOOKUP(O$1,CS_RATE,4,FALSE))/((1+Discount_Rate)^(O$1-1)),IF(VLOOKUP($A82,input,2,FALSE)="C",VLOOKUP($A82,input,5,FALSE)*VLOOKUP(O$1,CS_RATE,2,FALSE)/((1+Discount_Rate)^(O$1-1)),0)))</f>
        <v>0</v>
      </c>
      <c r="P82" s="176">
        <f t="shared" si="491"/>
        <v>0</v>
      </c>
      <c r="Q82" s="176">
        <f t="shared" si="491"/>
        <v>0</v>
      </c>
      <c r="R82" s="176">
        <f t="shared" si="491"/>
        <v>0</v>
      </c>
      <c r="S82" s="176">
        <f t="shared" si="491"/>
        <v>0</v>
      </c>
      <c r="T82" s="176">
        <f t="shared" si="491"/>
        <v>0</v>
      </c>
      <c r="U82" s="176">
        <f t="shared" si="491"/>
        <v>0</v>
      </c>
      <c r="V82" s="176">
        <f t="shared" si="491"/>
        <v>0</v>
      </c>
      <c r="W82" s="176">
        <f t="shared" si="491"/>
        <v>0</v>
      </c>
      <c r="X82" s="176">
        <f t="shared" si="491"/>
        <v>0</v>
      </c>
      <c r="Y82" s="176">
        <f t="shared" ref="Y82:AN97" si="492">IF(Y$1&gt;VLOOKUP($A82,input,7,FALSE),0,IF(VLOOKUP($A82,input,2,FALSE)="R",(VLOOKUP($A82,input,5,FALSE)*VLOOKUP(Y$1,CS_RATE,4,FALSE))/((1+Discount_Rate)^(Y$1-1)),IF(VLOOKUP($A82,input,2,FALSE)="C",VLOOKUP($A82,input,5,FALSE)*VLOOKUP(Y$1,CS_RATE,2,FALSE)/((1+Discount_Rate)^(Y$1-1)),0)))</f>
        <v>0</v>
      </c>
      <c r="Z82" s="176">
        <f t="shared" si="492"/>
        <v>0</v>
      </c>
      <c r="AA82" s="176">
        <f t="shared" si="492"/>
        <v>0</v>
      </c>
      <c r="AB82" s="176">
        <f t="shared" si="492"/>
        <v>0</v>
      </c>
      <c r="AC82" s="176">
        <f t="shared" si="492"/>
        <v>0</v>
      </c>
      <c r="AD82" s="176">
        <f t="shared" si="492"/>
        <v>0</v>
      </c>
      <c r="AE82" s="176">
        <f t="shared" si="492"/>
        <v>0</v>
      </c>
      <c r="AF82" s="176">
        <f t="shared" si="492"/>
        <v>0</v>
      </c>
      <c r="AG82" s="176">
        <f t="shared" si="492"/>
        <v>0</v>
      </c>
      <c r="AH82" s="176">
        <f t="shared" si="492"/>
        <v>0</v>
      </c>
      <c r="AI82" s="176">
        <f t="shared" ref="AI82:AW94" si="493">IF(AI$1&gt;VLOOKUP($A82,input,7,FALSE),0,IF(VLOOKUP($A82,input,2,FALSE)="R",(VLOOKUP($A82,input,5,FALSE)*VLOOKUP(AI$1,CS_RATE,4,FALSE))/((1+Discount_Rate)^(AI$1-1)),IF(VLOOKUP($A82,input,2,FALSE)="C",VLOOKUP($A82,input,5,FALSE)*VLOOKUP(AI$1,CS_RATE,2,FALSE)/((1+Discount_Rate)^(AI$1-1)),0)))</f>
        <v>0</v>
      </c>
      <c r="AJ82" s="176">
        <f t="shared" si="493"/>
        <v>0</v>
      </c>
      <c r="AK82" s="176">
        <f t="shared" si="493"/>
        <v>0</v>
      </c>
      <c r="AL82" s="176">
        <f t="shared" si="493"/>
        <v>0</v>
      </c>
      <c r="AM82" s="176">
        <f t="shared" si="493"/>
        <v>0</v>
      </c>
      <c r="AN82" s="176">
        <f t="shared" si="493"/>
        <v>0</v>
      </c>
      <c r="AO82" s="176">
        <f t="shared" si="493"/>
        <v>0</v>
      </c>
      <c r="AP82" s="176">
        <f t="shared" si="493"/>
        <v>0</v>
      </c>
      <c r="AQ82" s="176">
        <f t="shared" si="493"/>
        <v>0</v>
      </c>
      <c r="AR82" s="176">
        <f t="shared" si="493"/>
        <v>0</v>
      </c>
      <c r="AS82" s="176">
        <f t="shared" si="493"/>
        <v>0</v>
      </c>
      <c r="AT82" s="176">
        <f t="shared" si="493"/>
        <v>0</v>
      </c>
      <c r="AU82" s="176">
        <f t="shared" si="493"/>
        <v>0</v>
      </c>
      <c r="AV82" s="176">
        <f t="shared" si="493"/>
        <v>0</v>
      </c>
      <c r="AW82" s="176">
        <f t="shared" si="493"/>
        <v>0</v>
      </c>
      <c r="AX82" s="187"/>
      <c r="AY82" s="176">
        <f t="shared" ref="AY82:BH97" si="494">IF(AY$1&gt;VLOOKUP($A82,input,7,FALSE),0,IF(VLOOKUP($A82,input,2,FALSE)="R",(VLOOKUP($A82,input,6,FALSE)*VLOOKUP(AY$1,CS_RATE,5,FALSE))/((1+Discount_Rate)^(AY$1-1)),IF(VLOOKUP($A82,input,2,FALSE)="C",VLOOKUP($A82,input,6,FALSE)*VLOOKUP(AY$1,CS_RATE,3,FALSE)/((1+Discount_Rate)^(AY$1-1)),0)))</f>
        <v>1.3092405315405173</v>
      </c>
      <c r="AZ82" s="176">
        <f t="shared" si="494"/>
        <v>1.2470747774229121</v>
      </c>
      <c r="BA82" s="176">
        <f t="shared" si="494"/>
        <v>1.1888335792640368</v>
      </c>
      <c r="BB82" s="176">
        <f t="shared" si="494"/>
        <v>1.1331532284256784</v>
      </c>
      <c r="BC82" s="176">
        <f t="shared" si="494"/>
        <v>1.0793919466747257</v>
      </c>
      <c r="BD82" s="176">
        <f t="shared" si="494"/>
        <v>1.0279845960522873</v>
      </c>
      <c r="BE82" s="176">
        <f t="shared" si="494"/>
        <v>0.97934401990914777</v>
      </c>
      <c r="BF82" s="176">
        <f t="shared" si="494"/>
        <v>0.93266101486606479</v>
      </c>
      <c r="BG82" s="176">
        <f t="shared" si="494"/>
        <v>0.88815937452473681</v>
      </c>
      <c r="BH82" s="176">
        <f t="shared" si="494"/>
        <v>0.84574754136017982</v>
      </c>
      <c r="BI82" s="176">
        <f t="shared" ref="BI82:BX97" si="495">IF(BI$1&gt;VLOOKUP($A82,input,7,FALSE),0,IF(VLOOKUP($A82,input,2,FALSE)="R",(VLOOKUP($A82,input,6,FALSE)*VLOOKUP(BI$1,CS_RATE,5,FALSE))/((1+Discount_Rate)^(BI$1-1)),IF(VLOOKUP($A82,input,2,FALSE)="C",VLOOKUP($A82,input,6,FALSE)*VLOOKUP(BI$1,CS_RATE,3,FALSE)/((1+Discount_Rate)^(BI$1-1)),0)))</f>
        <v>0.80542883233722429</v>
      </c>
      <c r="BJ82" s="176">
        <f t="shared" si="495"/>
        <v>0.76703220788180215</v>
      </c>
      <c r="BK82" s="176">
        <f t="shared" si="495"/>
        <v>0.73052581647837089</v>
      </c>
      <c r="BL82" s="176">
        <f t="shared" si="495"/>
        <v>0.6957569226657917</v>
      </c>
      <c r="BM82" s="176">
        <f t="shared" si="495"/>
        <v>0.66264283139363211</v>
      </c>
      <c r="BN82" s="176">
        <f t="shared" si="495"/>
        <v>0.63110478342777465</v>
      </c>
      <c r="BO82" s="176">
        <f t="shared" si="495"/>
        <v>0.60106776802783968</v>
      </c>
      <c r="BP82" s="176">
        <f t="shared" si="495"/>
        <v>0.57246034454009942</v>
      </c>
      <c r="BQ82" s="176">
        <f t="shared" si="495"/>
        <v>0.54521447248156341</v>
      </c>
      <c r="BR82" s="176">
        <f t="shared" si="495"/>
        <v>0.5192653497110965</v>
      </c>
      <c r="BS82" s="176">
        <f t="shared" ref="BS82:CG94" si="496">IF(BS$1&gt;VLOOKUP($A82,input,7,FALSE),0,IF(VLOOKUP($A82,input,2,FALSE)="R",(VLOOKUP($A82,input,6,FALSE)*VLOOKUP(BS$1,CS_RATE,5,FALSE))/((1+Discount_Rate)^(BS$1-1)),IF(VLOOKUP($A82,input,2,FALSE)="C",VLOOKUP($A82,input,6,FALSE)*VLOOKUP(BS$1,CS_RATE,3,FALSE)/((1+Discount_Rate)^(BS$1-1)),0)))</f>
        <v>0</v>
      </c>
      <c r="BT82" s="176">
        <f t="shared" si="496"/>
        <v>0</v>
      </c>
      <c r="BU82" s="176">
        <f t="shared" si="496"/>
        <v>0</v>
      </c>
      <c r="BV82" s="176">
        <f t="shared" si="496"/>
        <v>0</v>
      </c>
      <c r="BW82" s="176">
        <f t="shared" si="496"/>
        <v>0</v>
      </c>
      <c r="BX82" s="176">
        <f t="shared" si="496"/>
        <v>0</v>
      </c>
      <c r="BY82" s="176">
        <f t="shared" si="496"/>
        <v>0</v>
      </c>
      <c r="BZ82" s="176">
        <f t="shared" si="496"/>
        <v>0</v>
      </c>
      <c r="CA82" s="176">
        <f t="shared" si="496"/>
        <v>0</v>
      </c>
      <c r="CB82" s="176">
        <f t="shared" si="496"/>
        <v>0</v>
      </c>
      <c r="CC82" s="176">
        <f t="shared" si="496"/>
        <v>0</v>
      </c>
      <c r="CD82" s="176">
        <f t="shared" si="496"/>
        <v>0</v>
      </c>
      <c r="CE82" s="176">
        <f t="shared" si="496"/>
        <v>0</v>
      </c>
      <c r="CF82" s="176">
        <f t="shared" si="496"/>
        <v>0</v>
      </c>
      <c r="CG82" s="176">
        <f t="shared" si="496"/>
        <v>0</v>
      </c>
      <c r="CI82" s="176">
        <v>0</v>
      </c>
      <c r="CJ82" s="176">
        <f t="shared" ref="CJ82:CS97" si="497">IF(CJ$1-1&gt;VLOOKUP($A82,input,7,FALSE),0,IF(VLOOKUP($A82,input,2,FALSE)="R",(VLOOKUP($A82,input,19,FALSE)*VLOOKUP(CJ$1,CS_RATE,4,FALSE))/((1+Discount_Rate)^(CJ$1-1)),IF(VLOOKUP($A82,input,2,FALSE)="C",VLOOKUP($A82,input,19,FALSE)*VLOOKUP(CJ$1,CS_RATE,2,FALSE)/((1+Discount_Rate)^(CJ$1-1)),0)))</f>
        <v>0</v>
      </c>
      <c r="CK82" s="176">
        <f t="shared" si="497"/>
        <v>0</v>
      </c>
      <c r="CL82" s="176">
        <f t="shared" si="497"/>
        <v>0</v>
      </c>
      <c r="CM82" s="176">
        <f t="shared" si="497"/>
        <v>0</v>
      </c>
      <c r="CN82" s="176">
        <f t="shared" si="497"/>
        <v>0</v>
      </c>
      <c r="CO82" s="176">
        <f t="shared" si="497"/>
        <v>0</v>
      </c>
      <c r="CP82" s="176">
        <f t="shared" si="497"/>
        <v>0</v>
      </c>
      <c r="CQ82" s="176">
        <f t="shared" si="497"/>
        <v>0</v>
      </c>
      <c r="CR82" s="176">
        <f t="shared" si="497"/>
        <v>0</v>
      </c>
      <c r="CS82" s="176">
        <f t="shared" si="497"/>
        <v>0</v>
      </c>
      <c r="CT82" s="176">
        <f t="shared" ref="CT82:DI97" si="498">IF(CT$1-1&gt;VLOOKUP($A82,input,7,FALSE),0,IF(VLOOKUP($A82,input,2,FALSE)="R",(VLOOKUP($A82,input,19,FALSE)*VLOOKUP(CT$1,CS_RATE,4,FALSE))/((1+Discount_Rate)^(CT$1-1)),IF(VLOOKUP($A82,input,2,FALSE)="C",VLOOKUP($A82,input,19,FALSE)*VLOOKUP(CT$1,CS_RATE,2,FALSE)/((1+Discount_Rate)^(CT$1-1)),0)))</f>
        <v>0</v>
      </c>
      <c r="CU82" s="176">
        <f t="shared" si="498"/>
        <v>0</v>
      </c>
      <c r="CV82" s="176">
        <f t="shared" si="498"/>
        <v>0</v>
      </c>
      <c r="CW82" s="176">
        <f t="shared" si="498"/>
        <v>0</v>
      </c>
      <c r="CX82" s="176">
        <f t="shared" si="498"/>
        <v>0</v>
      </c>
      <c r="CY82" s="176">
        <f t="shared" si="498"/>
        <v>0</v>
      </c>
      <c r="CZ82" s="176">
        <f t="shared" si="498"/>
        <v>0</v>
      </c>
      <c r="DA82" s="176">
        <f t="shared" si="498"/>
        <v>0</v>
      </c>
      <c r="DB82" s="176">
        <f t="shared" si="498"/>
        <v>0</v>
      </c>
      <c r="DC82" s="176">
        <f t="shared" si="498"/>
        <v>0</v>
      </c>
      <c r="DD82" s="176">
        <f t="shared" ref="DD82:DR94" si="499">IF(DD$1-1&gt;VLOOKUP($A82,input,7,FALSE),0,IF(VLOOKUP($A82,input,2,FALSE)="R",(VLOOKUP($A82,input,19,FALSE)*VLOOKUP(DD$1,CS_RATE,4,FALSE))/((1+Discount_Rate)^(DD$1-1)),IF(VLOOKUP($A82,input,2,FALSE)="C",VLOOKUP($A82,input,19,FALSE)*VLOOKUP(DD$1,CS_RATE,2,FALSE)/((1+Discount_Rate)^(DD$1-1)),0)))</f>
        <v>0</v>
      </c>
      <c r="DE82" s="176">
        <f t="shared" si="499"/>
        <v>0</v>
      </c>
      <c r="DF82" s="176">
        <f t="shared" si="499"/>
        <v>0</v>
      </c>
      <c r="DG82" s="176">
        <f t="shared" si="499"/>
        <v>0</v>
      </c>
      <c r="DH82" s="176">
        <f t="shared" si="499"/>
        <v>0</v>
      </c>
      <c r="DI82" s="176">
        <f t="shared" si="499"/>
        <v>0</v>
      </c>
      <c r="DJ82" s="176">
        <f t="shared" si="499"/>
        <v>0</v>
      </c>
      <c r="DK82" s="176">
        <f t="shared" si="499"/>
        <v>0</v>
      </c>
      <c r="DL82" s="176">
        <f t="shared" si="499"/>
        <v>0</v>
      </c>
      <c r="DM82" s="176">
        <f t="shared" si="499"/>
        <v>0</v>
      </c>
      <c r="DN82" s="176">
        <f t="shared" si="499"/>
        <v>0</v>
      </c>
      <c r="DO82" s="176">
        <f t="shared" si="499"/>
        <v>0</v>
      </c>
      <c r="DP82" s="176">
        <f t="shared" si="499"/>
        <v>0</v>
      </c>
      <c r="DQ82" s="176">
        <f t="shared" si="499"/>
        <v>0</v>
      </c>
      <c r="DR82" s="176">
        <f t="shared" si="499"/>
        <v>0</v>
      </c>
      <c r="DS82" s="187"/>
      <c r="DT82" s="176">
        <v>0</v>
      </c>
      <c r="DU82" s="176">
        <f t="shared" ref="DU82:ED97" si="500">IF(DU$1-1&gt;VLOOKUP($A82,input,7,FALSE),0,IF(VLOOKUP($A82,input,2,FALSE)="R",(VLOOKUP($A82,input,20,FALSE)*VLOOKUP(DU$1,CS_RATE,5,FALSE))/((1+Discount_Rate)^(DU$1-1)),IF(VLOOKUP($A82,input,2,FALSE)="C",VLOOKUP($A82,input,20,FALSE)*VLOOKUP(DU$1,CS_RATE,3,FALSE)/((1+Discount_Rate)^(DU$1-1)),0)))</f>
        <v>1.2470747774229121</v>
      </c>
      <c r="DV82" s="176">
        <f t="shared" si="500"/>
        <v>1.1888335792640368</v>
      </c>
      <c r="DW82" s="176">
        <f t="shared" si="500"/>
        <v>1.1331532284256784</v>
      </c>
      <c r="DX82" s="176">
        <f t="shared" si="500"/>
        <v>1.0793919466747257</v>
      </c>
      <c r="DY82" s="176">
        <f t="shared" si="500"/>
        <v>1.0279845960522873</v>
      </c>
      <c r="DZ82" s="176">
        <f t="shared" si="500"/>
        <v>0.97934401990914777</v>
      </c>
      <c r="EA82" s="176">
        <f t="shared" si="500"/>
        <v>0.93266101486606479</v>
      </c>
      <c r="EB82" s="176">
        <f t="shared" si="500"/>
        <v>0.88815937452473681</v>
      </c>
      <c r="EC82" s="176">
        <f t="shared" si="500"/>
        <v>0.84574754136017982</v>
      </c>
      <c r="ED82" s="176">
        <f t="shared" si="500"/>
        <v>0.80542883233722429</v>
      </c>
      <c r="EE82" s="176">
        <f t="shared" ref="EE82:ET97" si="501">IF(EE$1-1&gt;VLOOKUP($A82,input,7,FALSE),0,IF(VLOOKUP($A82,input,2,FALSE)="R",(VLOOKUP($A82,input,20,FALSE)*VLOOKUP(EE$1,CS_RATE,5,FALSE))/((1+Discount_Rate)^(EE$1-1)),IF(VLOOKUP($A82,input,2,FALSE)="C",VLOOKUP($A82,input,20,FALSE)*VLOOKUP(EE$1,CS_RATE,3,FALSE)/((1+Discount_Rate)^(EE$1-1)),0)))</f>
        <v>0.76703220788180215</v>
      </c>
      <c r="EF82" s="176">
        <f t="shared" si="501"/>
        <v>0.73052581647837089</v>
      </c>
      <c r="EG82" s="176">
        <f t="shared" si="501"/>
        <v>0.6957569226657917</v>
      </c>
      <c r="EH82" s="176">
        <f t="shared" si="501"/>
        <v>0.66264283139363211</v>
      </c>
      <c r="EI82" s="176">
        <f t="shared" si="501"/>
        <v>0.63110478342777465</v>
      </c>
      <c r="EJ82" s="176">
        <f t="shared" si="501"/>
        <v>0.60106776802783968</v>
      </c>
      <c r="EK82" s="176">
        <f t="shared" si="501"/>
        <v>0.57246034454009942</v>
      </c>
      <c r="EL82" s="176">
        <f t="shared" si="501"/>
        <v>0.54521447248156341</v>
      </c>
      <c r="EM82" s="176">
        <f t="shared" si="501"/>
        <v>0.5192653497110965</v>
      </c>
      <c r="EN82" s="176">
        <f t="shared" si="501"/>
        <v>0.49455125830267682</v>
      </c>
      <c r="EO82" s="176">
        <f t="shared" ref="EO82:FC94" si="502">IF(EO$1-1&gt;VLOOKUP($A82,input,7,FALSE),0,IF(VLOOKUP($A82,input,2,FALSE)="R",(VLOOKUP($A82,input,20,FALSE)*VLOOKUP(EO$1,CS_RATE,5,FALSE))/((1+Discount_Rate)^(EO$1-1)),IF(VLOOKUP($A82,input,2,FALSE)="C",VLOOKUP($A82,input,20,FALSE)*VLOOKUP(EO$1,CS_RATE,3,FALSE)/((1+Discount_Rate)^(EO$1-1)),0)))</f>
        <v>0</v>
      </c>
      <c r="EP82" s="176">
        <f t="shared" si="502"/>
        <v>0</v>
      </c>
      <c r="EQ82" s="176">
        <f t="shared" si="502"/>
        <v>0</v>
      </c>
      <c r="ER82" s="176">
        <f t="shared" si="502"/>
        <v>0</v>
      </c>
      <c r="ES82" s="176">
        <f t="shared" si="502"/>
        <v>0</v>
      </c>
      <c r="ET82" s="176">
        <f t="shared" si="502"/>
        <v>0</v>
      </c>
      <c r="EU82" s="176">
        <f t="shared" si="502"/>
        <v>0</v>
      </c>
      <c r="EV82" s="176">
        <f t="shared" si="502"/>
        <v>0</v>
      </c>
      <c r="EW82" s="176">
        <f t="shared" si="502"/>
        <v>0</v>
      </c>
      <c r="EX82" s="176">
        <f t="shared" si="502"/>
        <v>0</v>
      </c>
      <c r="EY82" s="176">
        <f t="shared" si="502"/>
        <v>0</v>
      </c>
      <c r="EZ82" s="176">
        <f t="shared" si="502"/>
        <v>0</v>
      </c>
      <c r="FA82" s="176">
        <f t="shared" si="502"/>
        <v>0</v>
      </c>
      <c r="FB82" s="176">
        <f t="shared" si="502"/>
        <v>0</v>
      </c>
      <c r="FC82" s="176">
        <f t="shared" si="502"/>
        <v>0</v>
      </c>
      <c r="FE82" s="176">
        <v>0</v>
      </c>
      <c r="FF82" s="176">
        <v>0</v>
      </c>
      <c r="FG82" s="176">
        <f t="shared" ref="FG82:FP97" si="503">IF(FG$1-2&gt;VLOOKUP($A82,input,7,FALSE),0,IF(VLOOKUP($A82,input,2,FALSE)="R",(VLOOKUP($A82,input,33,FALSE)*VLOOKUP(FG$1,CS_RATE,4,FALSE))/((1+Discount_Rate)^(FG$1-1)),IF(VLOOKUP($A82,input,2,FALSE)="C",VLOOKUP($A82,input,33,FALSE)*VLOOKUP(FG$1,CS_RATE,2,FALSE)/((1+Discount_Rate)^(FG$1-1)),0)))</f>
        <v>0</v>
      </c>
      <c r="FH82" s="176">
        <f t="shared" si="503"/>
        <v>0</v>
      </c>
      <c r="FI82" s="176">
        <f t="shared" si="503"/>
        <v>0</v>
      </c>
      <c r="FJ82" s="176">
        <f t="shared" si="503"/>
        <v>0</v>
      </c>
      <c r="FK82" s="176">
        <f t="shared" si="503"/>
        <v>0</v>
      </c>
      <c r="FL82" s="176">
        <f t="shared" si="503"/>
        <v>0</v>
      </c>
      <c r="FM82" s="176">
        <f t="shared" si="503"/>
        <v>0</v>
      </c>
      <c r="FN82" s="176">
        <f t="shared" si="503"/>
        <v>0</v>
      </c>
      <c r="FO82" s="176">
        <f t="shared" si="503"/>
        <v>0</v>
      </c>
      <c r="FP82" s="176">
        <f t="shared" si="503"/>
        <v>0</v>
      </c>
      <c r="FQ82" s="176">
        <f t="shared" ref="FQ82:GF97" si="504">IF(FQ$1-2&gt;VLOOKUP($A82,input,7,FALSE),0,IF(VLOOKUP($A82,input,2,FALSE)="R",(VLOOKUP($A82,input,33,FALSE)*VLOOKUP(FQ$1,CS_RATE,4,FALSE))/((1+Discount_Rate)^(FQ$1-1)),IF(VLOOKUP($A82,input,2,FALSE)="C",VLOOKUP($A82,input,33,FALSE)*VLOOKUP(FQ$1,CS_RATE,2,FALSE)/((1+Discount_Rate)^(FQ$1-1)),0)))</f>
        <v>0</v>
      </c>
      <c r="FR82" s="176">
        <f t="shared" si="504"/>
        <v>0</v>
      </c>
      <c r="FS82" s="176">
        <f t="shared" si="504"/>
        <v>0</v>
      </c>
      <c r="FT82" s="176">
        <f t="shared" si="504"/>
        <v>0</v>
      </c>
      <c r="FU82" s="176">
        <f t="shared" si="504"/>
        <v>0</v>
      </c>
      <c r="FV82" s="176">
        <f t="shared" si="504"/>
        <v>0</v>
      </c>
      <c r="FW82" s="176">
        <f t="shared" si="504"/>
        <v>0</v>
      </c>
      <c r="FX82" s="176">
        <f t="shared" si="504"/>
        <v>0</v>
      </c>
      <c r="FY82" s="176">
        <f t="shared" si="504"/>
        <v>0</v>
      </c>
      <c r="FZ82" s="176">
        <f t="shared" si="504"/>
        <v>0</v>
      </c>
      <c r="GA82" s="176">
        <f t="shared" ref="GA82:GO94" si="505">IF(GA$1-2&gt;VLOOKUP($A82,input,7,FALSE),0,IF(VLOOKUP($A82,input,2,FALSE)="R",(VLOOKUP($A82,input,33,FALSE)*VLOOKUP(GA$1,CS_RATE,4,FALSE))/((1+Discount_Rate)^(GA$1-1)),IF(VLOOKUP($A82,input,2,FALSE)="C",VLOOKUP($A82,input,33,FALSE)*VLOOKUP(GA$1,CS_RATE,2,FALSE)/((1+Discount_Rate)^(GA$1-1)),0)))</f>
        <v>0</v>
      </c>
      <c r="GB82" s="176">
        <f t="shared" si="505"/>
        <v>0</v>
      </c>
      <c r="GC82" s="176">
        <f t="shared" si="505"/>
        <v>0</v>
      </c>
      <c r="GD82" s="176">
        <f t="shared" si="505"/>
        <v>0</v>
      </c>
      <c r="GE82" s="176">
        <f t="shared" si="505"/>
        <v>0</v>
      </c>
      <c r="GF82" s="176">
        <f t="shared" si="505"/>
        <v>0</v>
      </c>
      <c r="GG82" s="176">
        <f t="shared" si="505"/>
        <v>0</v>
      </c>
      <c r="GH82" s="176">
        <f t="shared" si="505"/>
        <v>0</v>
      </c>
      <c r="GI82" s="176">
        <f t="shared" si="505"/>
        <v>0</v>
      </c>
      <c r="GJ82" s="176">
        <f t="shared" si="505"/>
        <v>0</v>
      </c>
      <c r="GK82" s="176">
        <f t="shared" si="505"/>
        <v>0</v>
      </c>
      <c r="GL82" s="176">
        <f t="shared" si="505"/>
        <v>0</v>
      </c>
      <c r="GM82" s="176">
        <f t="shared" si="505"/>
        <v>0</v>
      </c>
      <c r="GN82" s="176">
        <f t="shared" si="505"/>
        <v>0</v>
      </c>
      <c r="GO82" s="176">
        <f t="shared" si="505"/>
        <v>0</v>
      </c>
      <c r="GP82" s="187"/>
      <c r="GQ82" s="176">
        <v>0</v>
      </c>
      <c r="GR82" s="176">
        <v>0</v>
      </c>
      <c r="GS82" s="176">
        <f t="shared" ref="GS82:HB97" si="506">IF(GS$1-2&gt;VLOOKUP($A82,input,7,FALSE),0,IF(VLOOKUP($A82,input,2,FALSE)="R",(VLOOKUP($A82,input,34,FALSE)*VLOOKUP(GS$1,CS_RATE,5,FALSE))/((1+Discount_Rate)^(GS$1-1)),IF(VLOOKUP($A82,input,2,FALSE)="C",VLOOKUP($A82,input,34,FALSE)*VLOOKUP(GS$1,CS_RATE,3,FALSE)/((1+Discount_Rate)^(GS$1-1)),0)))</f>
        <v>1.1888335792640368</v>
      </c>
      <c r="GT82" s="176">
        <f t="shared" si="506"/>
        <v>1.1331532284256784</v>
      </c>
      <c r="GU82" s="176">
        <f t="shared" si="506"/>
        <v>1.0793919466747257</v>
      </c>
      <c r="GV82" s="176">
        <f t="shared" si="506"/>
        <v>1.0279845960522873</v>
      </c>
      <c r="GW82" s="176">
        <f t="shared" si="506"/>
        <v>0.97934401990914777</v>
      </c>
      <c r="GX82" s="176">
        <f t="shared" si="506"/>
        <v>0.93266101486606479</v>
      </c>
      <c r="GY82" s="176">
        <f t="shared" si="506"/>
        <v>0.88815937452473681</v>
      </c>
      <c r="GZ82" s="176">
        <f t="shared" si="506"/>
        <v>0.84574754136017982</v>
      </c>
      <c r="HA82" s="176">
        <f t="shared" si="506"/>
        <v>0.80542883233722429</v>
      </c>
      <c r="HB82" s="176">
        <f t="shared" si="506"/>
        <v>0.76703220788180215</v>
      </c>
      <c r="HC82" s="176">
        <f t="shared" ref="HC82:HR97" si="507">IF(HC$1-2&gt;VLOOKUP($A82,input,7,FALSE),0,IF(VLOOKUP($A82,input,2,FALSE)="R",(VLOOKUP($A82,input,34,FALSE)*VLOOKUP(HC$1,CS_RATE,5,FALSE))/((1+Discount_Rate)^(HC$1-1)),IF(VLOOKUP($A82,input,2,FALSE)="C",VLOOKUP($A82,input,34,FALSE)*VLOOKUP(HC$1,CS_RATE,3,FALSE)/((1+Discount_Rate)^(HC$1-1)),0)))</f>
        <v>0.73052581647837089</v>
      </c>
      <c r="HD82" s="176">
        <f t="shared" si="507"/>
        <v>0.6957569226657917</v>
      </c>
      <c r="HE82" s="176">
        <f t="shared" si="507"/>
        <v>0.66264283139363211</v>
      </c>
      <c r="HF82" s="176">
        <f t="shared" si="507"/>
        <v>0.63110478342777465</v>
      </c>
      <c r="HG82" s="176">
        <f t="shared" si="507"/>
        <v>0.60106776802783968</v>
      </c>
      <c r="HH82" s="176">
        <f t="shared" si="507"/>
        <v>0.57246034454009942</v>
      </c>
      <c r="HI82" s="176">
        <f t="shared" si="507"/>
        <v>0.54521447248156341</v>
      </c>
      <c r="HJ82" s="176">
        <f t="shared" si="507"/>
        <v>0.5192653497110965</v>
      </c>
      <c r="HK82" s="176">
        <f t="shared" si="507"/>
        <v>0.49455125830267682</v>
      </c>
      <c r="HL82" s="176">
        <f t="shared" si="507"/>
        <v>0.4710134177542144</v>
      </c>
      <c r="HM82" s="176">
        <f t="shared" ref="HM82:IA94" si="508">IF(HM$1-2&gt;VLOOKUP($A82,input,7,FALSE),0,IF(VLOOKUP($A82,input,2,FALSE)="R",(VLOOKUP($A82,input,34,FALSE)*VLOOKUP(HM$1,CS_RATE,5,FALSE))/((1+Discount_Rate)^(HM$1-1)),IF(VLOOKUP($A82,input,2,FALSE)="C",VLOOKUP($A82,input,34,FALSE)*VLOOKUP(HM$1,CS_RATE,3,FALSE)/((1+Discount_Rate)^(HM$1-1)),0)))</f>
        <v>0</v>
      </c>
      <c r="HN82" s="176">
        <f t="shared" si="508"/>
        <v>0</v>
      </c>
      <c r="HO82" s="176">
        <f t="shared" si="508"/>
        <v>0</v>
      </c>
      <c r="HP82" s="176">
        <f t="shared" si="508"/>
        <v>0</v>
      </c>
      <c r="HQ82" s="176">
        <f t="shared" si="508"/>
        <v>0</v>
      </c>
      <c r="HR82" s="176">
        <f t="shared" si="508"/>
        <v>0</v>
      </c>
      <c r="HS82" s="176">
        <f t="shared" si="508"/>
        <v>0</v>
      </c>
      <c r="HT82" s="176">
        <f t="shared" si="508"/>
        <v>0</v>
      </c>
      <c r="HU82" s="176">
        <f t="shared" si="508"/>
        <v>0</v>
      </c>
      <c r="HV82" s="176">
        <f t="shared" si="508"/>
        <v>0</v>
      </c>
      <c r="HW82" s="176">
        <f t="shared" si="508"/>
        <v>0</v>
      </c>
      <c r="HX82" s="176">
        <f t="shared" si="508"/>
        <v>0</v>
      </c>
      <c r="HY82" s="176">
        <f t="shared" si="508"/>
        <v>0</v>
      </c>
      <c r="HZ82" s="176">
        <f t="shared" si="508"/>
        <v>0</v>
      </c>
      <c r="IA82" s="176">
        <f t="shared" si="508"/>
        <v>0</v>
      </c>
      <c r="IB82" s="176"/>
      <c r="IC82" s="176"/>
    </row>
    <row r="83" spans="1:237" s="144" customFormat="1">
      <c r="A83" s="185" t="s">
        <v>58</v>
      </c>
      <c r="B83" s="226">
        <f t="shared" si="483"/>
        <v>0</v>
      </c>
      <c r="C83" s="329">
        <f t="shared" si="484"/>
        <v>30992.121734137312</v>
      </c>
      <c r="D83" s="226">
        <f t="shared" si="233"/>
        <v>30992.121734137312</v>
      </c>
      <c r="E83" s="227">
        <f t="shared" si="485"/>
        <v>0</v>
      </c>
      <c r="F83" s="228">
        <f t="shared" si="486"/>
        <v>0</v>
      </c>
      <c r="G83" s="227">
        <f t="shared" si="487"/>
        <v>0</v>
      </c>
      <c r="H83" s="228">
        <f t="shared" si="488"/>
        <v>0</v>
      </c>
      <c r="I83" s="227">
        <f t="shared" si="234"/>
        <v>0</v>
      </c>
      <c r="J83" s="176">
        <f t="shared" si="235"/>
        <v>30992.121734137312</v>
      </c>
      <c r="K83" s="228">
        <f t="shared" si="236"/>
        <v>30992.121734137312</v>
      </c>
      <c r="L83" s="227">
        <f t="shared" si="489"/>
        <v>0</v>
      </c>
      <c r="M83" s="176">
        <f t="shared" si="490"/>
        <v>24793.69738730985</v>
      </c>
      <c r="N83" s="228">
        <f t="shared" si="237"/>
        <v>24793.69738730985</v>
      </c>
      <c r="O83" s="176">
        <f t="shared" si="491"/>
        <v>0</v>
      </c>
      <c r="P83" s="176">
        <f t="shared" si="491"/>
        <v>0</v>
      </c>
      <c r="Q83" s="176">
        <f t="shared" si="491"/>
        <v>0</v>
      </c>
      <c r="R83" s="176">
        <f t="shared" si="491"/>
        <v>0</v>
      </c>
      <c r="S83" s="176">
        <f t="shared" si="491"/>
        <v>0</v>
      </c>
      <c r="T83" s="176">
        <f t="shared" si="491"/>
        <v>0</v>
      </c>
      <c r="U83" s="176">
        <f t="shared" si="491"/>
        <v>0</v>
      </c>
      <c r="V83" s="176">
        <f t="shared" si="491"/>
        <v>0</v>
      </c>
      <c r="W83" s="176">
        <f t="shared" si="491"/>
        <v>0</v>
      </c>
      <c r="X83" s="176">
        <f t="shared" si="491"/>
        <v>0</v>
      </c>
      <c r="Y83" s="176">
        <f t="shared" si="492"/>
        <v>0</v>
      </c>
      <c r="Z83" s="176">
        <f t="shared" si="492"/>
        <v>0</v>
      </c>
      <c r="AA83" s="176">
        <f t="shared" si="492"/>
        <v>0</v>
      </c>
      <c r="AB83" s="176">
        <f t="shared" si="492"/>
        <v>0</v>
      </c>
      <c r="AC83" s="176">
        <f t="shared" si="492"/>
        <v>0</v>
      </c>
      <c r="AD83" s="176">
        <f t="shared" si="492"/>
        <v>0</v>
      </c>
      <c r="AE83" s="176">
        <f t="shared" si="492"/>
        <v>0</v>
      </c>
      <c r="AF83" s="176">
        <f t="shared" si="492"/>
        <v>0</v>
      </c>
      <c r="AG83" s="176">
        <f t="shared" si="492"/>
        <v>0</v>
      </c>
      <c r="AH83" s="176">
        <f t="shared" si="492"/>
        <v>0</v>
      </c>
      <c r="AI83" s="176">
        <f t="shared" si="493"/>
        <v>0</v>
      </c>
      <c r="AJ83" s="176">
        <f t="shared" si="493"/>
        <v>0</v>
      </c>
      <c r="AK83" s="176">
        <f t="shared" si="493"/>
        <v>0</v>
      </c>
      <c r="AL83" s="176">
        <f t="shared" si="493"/>
        <v>0</v>
      </c>
      <c r="AM83" s="176">
        <f t="shared" si="493"/>
        <v>0</v>
      </c>
      <c r="AN83" s="176">
        <f t="shared" si="493"/>
        <v>0</v>
      </c>
      <c r="AO83" s="176">
        <f t="shared" si="493"/>
        <v>0</v>
      </c>
      <c r="AP83" s="176">
        <f t="shared" si="493"/>
        <v>0</v>
      </c>
      <c r="AQ83" s="176">
        <f t="shared" si="493"/>
        <v>0</v>
      </c>
      <c r="AR83" s="176">
        <f t="shared" si="493"/>
        <v>0</v>
      </c>
      <c r="AS83" s="176">
        <f t="shared" si="493"/>
        <v>0</v>
      </c>
      <c r="AT83" s="176">
        <f t="shared" si="493"/>
        <v>0</v>
      </c>
      <c r="AU83" s="176">
        <f t="shared" si="493"/>
        <v>0</v>
      </c>
      <c r="AV83" s="176">
        <f t="shared" si="493"/>
        <v>0</v>
      </c>
      <c r="AW83" s="176">
        <f t="shared" si="493"/>
        <v>0</v>
      </c>
      <c r="AX83" s="187"/>
      <c r="AY83" s="176">
        <f t="shared" si="494"/>
        <v>0.54284397688595321</v>
      </c>
      <c r="AZ83" s="176">
        <f t="shared" si="494"/>
        <v>0.51706849531603305</v>
      </c>
      <c r="BA83" s="176">
        <f t="shared" si="494"/>
        <v>0.49292023312469524</v>
      </c>
      <c r="BB83" s="176">
        <f t="shared" si="494"/>
        <v>0.46983376249127051</v>
      </c>
      <c r="BC83" s="176">
        <f t="shared" si="494"/>
        <v>0.44754298605629872</v>
      </c>
      <c r="BD83" s="176">
        <f t="shared" si="494"/>
        <v>0.42622820853392895</v>
      </c>
      <c r="BE83" s="176">
        <f t="shared" si="494"/>
        <v>0.4060606051367921</v>
      </c>
      <c r="BF83" s="176">
        <f t="shared" si="494"/>
        <v>0.38670465983867647</v>
      </c>
      <c r="BG83" s="176">
        <f t="shared" si="494"/>
        <v>0.36825316308245393</v>
      </c>
      <c r="BH83" s="176">
        <f t="shared" si="494"/>
        <v>0.3506681528208318</v>
      </c>
      <c r="BI83" s="176">
        <f t="shared" si="495"/>
        <v>0.3339510043506605</v>
      </c>
      <c r="BJ83" s="176">
        <f t="shared" si="495"/>
        <v>0.31803080037267001</v>
      </c>
      <c r="BK83" s="176">
        <f t="shared" si="495"/>
        <v>0.30289433444927255</v>
      </c>
      <c r="BL83" s="176">
        <f t="shared" si="495"/>
        <v>0.28847827862571984</v>
      </c>
      <c r="BM83" s="176">
        <f t="shared" si="495"/>
        <v>0.27474834545905236</v>
      </c>
      <c r="BN83" s="176">
        <f t="shared" si="495"/>
        <v>0.26167187939451531</v>
      </c>
      <c r="BO83" s="176">
        <f t="shared" si="495"/>
        <v>0.24921777909691789</v>
      </c>
      <c r="BP83" s="176">
        <f t="shared" si="495"/>
        <v>0.23735642347857869</v>
      </c>
      <c r="BQ83" s="176">
        <f t="shared" si="495"/>
        <v>0.22605960124792365</v>
      </c>
      <c r="BR83" s="176">
        <f t="shared" si="495"/>
        <v>0.215300443811171</v>
      </c>
      <c r="BS83" s="176">
        <f t="shared" si="496"/>
        <v>0</v>
      </c>
      <c r="BT83" s="176">
        <f t="shared" si="496"/>
        <v>0</v>
      </c>
      <c r="BU83" s="176">
        <f t="shared" si="496"/>
        <v>0</v>
      </c>
      <c r="BV83" s="176">
        <f t="shared" si="496"/>
        <v>0</v>
      </c>
      <c r="BW83" s="176">
        <f t="shared" si="496"/>
        <v>0</v>
      </c>
      <c r="BX83" s="176">
        <f t="shared" si="496"/>
        <v>0</v>
      </c>
      <c r="BY83" s="176">
        <f t="shared" si="496"/>
        <v>0</v>
      </c>
      <c r="BZ83" s="176">
        <f t="shared" si="496"/>
        <v>0</v>
      </c>
      <c r="CA83" s="176">
        <f t="shared" si="496"/>
        <v>0</v>
      </c>
      <c r="CB83" s="176">
        <f t="shared" si="496"/>
        <v>0</v>
      </c>
      <c r="CC83" s="176">
        <f t="shared" si="496"/>
        <v>0</v>
      </c>
      <c r="CD83" s="176">
        <f t="shared" si="496"/>
        <v>0</v>
      </c>
      <c r="CE83" s="176">
        <f t="shared" si="496"/>
        <v>0</v>
      </c>
      <c r="CF83" s="176">
        <f t="shared" si="496"/>
        <v>0</v>
      </c>
      <c r="CG83" s="176">
        <f t="shared" si="496"/>
        <v>0</v>
      </c>
      <c r="CI83" s="176">
        <v>0</v>
      </c>
      <c r="CJ83" s="176">
        <f t="shared" si="497"/>
        <v>0</v>
      </c>
      <c r="CK83" s="176">
        <f t="shared" si="497"/>
        <v>0</v>
      </c>
      <c r="CL83" s="176">
        <f t="shared" si="497"/>
        <v>0</v>
      </c>
      <c r="CM83" s="176">
        <f t="shared" si="497"/>
        <v>0</v>
      </c>
      <c r="CN83" s="176">
        <f t="shared" si="497"/>
        <v>0</v>
      </c>
      <c r="CO83" s="176">
        <f t="shared" si="497"/>
        <v>0</v>
      </c>
      <c r="CP83" s="176">
        <f t="shared" si="497"/>
        <v>0</v>
      </c>
      <c r="CQ83" s="176">
        <f t="shared" si="497"/>
        <v>0</v>
      </c>
      <c r="CR83" s="176">
        <f t="shared" si="497"/>
        <v>0</v>
      </c>
      <c r="CS83" s="176">
        <f t="shared" si="497"/>
        <v>0</v>
      </c>
      <c r="CT83" s="176">
        <f t="shared" si="498"/>
        <v>0</v>
      </c>
      <c r="CU83" s="176">
        <f t="shared" si="498"/>
        <v>0</v>
      </c>
      <c r="CV83" s="176">
        <f t="shared" si="498"/>
        <v>0</v>
      </c>
      <c r="CW83" s="176">
        <f t="shared" si="498"/>
        <v>0</v>
      </c>
      <c r="CX83" s="176">
        <f t="shared" si="498"/>
        <v>0</v>
      </c>
      <c r="CY83" s="176">
        <f t="shared" si="498"/>
        <v>0</v>
      </c>
      <c r="CZ83" s="176">
        <f t="shared" si="498"/>
        <v>0</v>
      </c>
      <c r="DA83" s="176">
        <f t="shared" si="498"/>
        <v>0</v>
      </c>
      <c r="DB83" s="176">
        <f t="shared" si="498"/>
        <v>0</v>
      </c>
      <c r="DC83" s="176">
        <f t="shared" si="498"/>
        <v>0</v>
      </c>
      <c r="DD83" s="176">
        <f t="shared" si="499"/>
        <v>0</v>
      </c>
      <c r="DE83" s="176">
        <f t="shared" si="499"/>
        <v>0</v>
      </c>
      <c r="DF83" s="176">
        <f t="shared" si="499"/>
        <v>0</v>
      </c>
      <c r="DG83" s="176">
        <f t="shared" si="499"/>
        <v>0</v>
      </c>
      <c r="DH83" s="176">
        <f t="shared" si="499"/>
        <v>0</v>
      </c>
      <c r="DI83" s="176">
        <f t="shared" si="499"/>
        <v>0</v>
      </c>
      <c r="DJ83" s="176">
        <f t="shared" si="499"/>
        <v>0</v>
      </c>
      <c r="DK83" s="176">
        <f t="shared" si="499"/>
        <v>0</v>
      </c>
      <c r="DL83" s="176">
        <f t="shared" si="499"/>
        <v>0</v>
      </c>
      <c r="DM83" s="176">
        <f t="shared" si="499"/>
        <v>0</v>
      </c>
      <c r="DN83" s="176">
        <f t="shared" si="499"/>
        <v>0</v>
      </c>
      <c r="DO83" s="176">
        <f t="shared" si="499"/>
        <v>0</v>
      </c>
      <c r="DP83" s="176">
        <f t="shared" si="499"/>
        <v>0</v>
      </c>
      <c r="DQ83" s="176">
        <f t="shared" si="499"/>
        <v>0</v>
      </c>
      <c r="DR83" s="176">
        <f t="shared" si="499"/>
        <v>0</v>
      </c>
      <c r="DS83" s="187"/>
      <c r="DT83" s="176">
        <v>0</v>
      </c>
      <c r="DU83" s="176">
        <f t="shared" si="500"/>
        <v>0.51706849531603305</v>
      </c>
      <c r="DV83" s="176">
        <f t="shared" si="500"/>
        <v>0.49292023312469524</v>
      </c>
      <c r="DW83" s="176">
        <f t="shared" si="500"/>
        <v>0.46983376249127051</v>
      </c>
      <c r="DX83" s="176">
        <f t="shared" si="500"/>
        <v>0.44754298605629872</v>
      </c>
      <c r="DY83" s="176">
        <f t="shared" si="500"/>
        <v>0.42622820853392895</v>
      </c>
      <c r="DZ83" s="176">
        <f t="shared" si="500"/>
        <v>0.4060606051367921</v>
      </c>
      <c r="EA83" s="176">
        <f t="shared" si="500"/>
        <v>0.38670465983867647</v>
      </c>
      <c r="EB83" s="176">
        <f t="shared" si="500"/>
        <v>0.36825316308245393</v>
      </c>
      <c r="EC83" s="176">
        <f t="shared" si="500"/>
        <v>0.3506681528208318</v>
      </c>
      <c r="ED83" s="176">
        <f t="shared" si="500"/>
        <v>0.3339510043506605</v>
      </c>
      <c r="EE83" s="176">
        <f t="shared" si="501"/>
        <v>0.31803080037267001</v>
      </c>
      <c r="EF83" s="176">
        <f t="shared" si="501"/>
        <v>0.30289433444927255</v>
      </c>
      <c r="EG83" s="176">
        <f t="shared" si="501"/>
        <v>0.28847827862571984</v>
      </c>
      <c r="EH83" s="176">
        <f t="shared" si="501"/>
        <v>0.27474834545905236</v>
      </c>
      <c r="EI83" s="176">
        <f t="shared" si="501"/>
        <v>0.26167187939451531</v>
      </c>
      <c r="EJ83" s="176">
        <f t="shared" si="501"/>
        <v>0.24921777909691789</v>
      </c>
      <c r="EK83" s="176">
        <f t="shared" si="501"/>
        <v>0.23735642347857869</v>
      </c>
      <c r="EL83" s="176">
        <f t="shared" si="501"/>
        <v>0.22605960124792365</v>
      </c>
      <c r="EM83" s="176">
        <f t="shared" si="501"/>
        <v>0.215300443811171</v>
      </c>
      <c r="EN83" s="176">
        <f t="shared" si="501"/>
        <v>0.2050533613675167</v>
      </c>
      <c r="EO83" s="176">
        <f t="shared" si="502"/>
        <v>0</v>
      </c>
      <c r="EP83" s="176">
        <f t="shared" si="502"/>
        <v>0</v>
      </c>
      <c r="EQ83" s="176">
        <f t="shared" si="502"/>
        <v>0</v>
      </c>
      <c r="ER83" s="176">
        <f t="shared" si="502"/>
        <v>0</v>
      </c>
      <c r="ES83" s="176">
        <f t="shared" si="502"/>
        <v>0</v>
      </c>
      <c r="ET83" s="176">
        <f t="shared" si="502"/>
        <v>0</v>
      </c>
      <c r="EU83" s="176">
        <f t="shared" si="502"/>
        <v>0</v>
      </c>
      <c r="EV83" s="176">
        <f t="shared" si="502"/>
        <v>0</v>
      </c>
      <c r="EW83" s="176">
        <f t="shared" si="502"/>
        <v>0</v>
      </c>
      <c r="EX83" s="176">
        <f t="shared" si="502"/>
        <v>0</v>
      </c>
      <c r="EY83" s="176">
        <f t="shared" si="502"/>
        <v>0</v>
      </c>
      <c r="EZ83" s="176">
        <f t="shared" si="502"/>
        <v>0</v>
      </c>
      <c r="FA83" s="176">
        <f t="shared" si="502"/>
        <v>0</v>
      </c>
      <c r="FB83" s="176">
        <f t="shared" si="502"/>
        <v>0</v>
      </c>
      <c r="FC83" s="176">
        <f t="shared" si="502"/>
        <v>0</v>
      </c>
      <c r="FE83" s="176">
        <v>0</v>
      </c>
      <c r="FF83" s="176">
        <v>0</v>
      </c>
      <c r="FG83" s="176">
        <f t="shared" si="503"/>
        <v>0</v>
      </c>
      <c r="FH83" s="176">
        <f t="shared" si="503"/>
        <v>0</v>
      </c>
      <c r="FI83" s="176">
        <f t="shared" si="503"/>
        <v>0</v>
      </c>
      <c r="FJ83" s="176">
        <f t="shared" si="503"/>
        <v>0</v>
      </c>
      <c r="FK83" s="176">
        <f t="shared" si="503"/>
        <v>0</v>
      </c>
      <c r="FL83" s="176">
        <f t="shared" si="503"/>
        <v>0</v>
      </c>
      <c r="FM83" s="176">
        <f t="shared" si="503"/>
        <v>0</v>
      </c>
      <c r="FN83" s="176">
        <f t="shared" si="503"/>
        <v>0</v>
      </c>
      <c r="FO83" s="176">
        <f t="shared" si="503"/>
        <v>0</v>
      </c>
      <c r="FP83" s="176">
        <f t="shared" si="503"/>
        <v>0</v>
      </c>
      <c r="FQ83" s="176">
        <f t="shared" si="504"/>
        <v>0</v>
      </c>
      <c r="FR83" s="176">
        <f t="shared" si="504"/>
        <v>0</v>
      </c>
      <c r="FS83" s="176">
        <f t="shared" si="504"/>
        <v>0</v>
      </c>
      <c r="FT83" s="176">
        <f t="shared" si="504"/>
        <v>0</v>
      </c>
      <c r="FU83" s="176">
        <f t="shared" si="504"/>
        <v>0</v>
      </c>
      <c r="FV83" s="176">
        <f t="shared" si="504"/>
        <v>0</v>
      </c>
      <c r="FW83" s="176">
        <f t="shared" si="504"/>
        <v>0</v>
      </c>
      <c r="FX83" s="176">
        <f t="shared" si="504"/>
        <v>0</v>
      </c>
      <c r="FY83" s="176">
        <f t="shared" si="504"/>
        <v>0</v>
      </c>
      <c r="FZ83" s="176">
        <f t="shared" si="504"/>
        <v>0</v>
      </c>
      <c r="GA83" s="176">
        <f t="shared" si="505"/>
        <v>0</v>
      </c>
      <c r="GB83" s="176">
        <f t="shared" si="505"/>
        <v>0</v>
      </c>
      <c r="GC83" s="176">
        <f t="shared" si="505"/>
        <v>0</v>
      </c>
      <c r="GD83" s="176">
        <f t="shared" si="505"/>
        <v>0</v>
      </c>
      <c r="GE83" s="176">
        <f t="shared" si="505"/>
        <v>0</v>
      </c>
      <c r="GF83" s="176">
        <f t="shared" si="505"/>
        <v>0</v>
      </c>
      <c r="GG83" s="176">
        <f t="shared" si="505"/>
        <v>0</v>
      </c>
      <c r="GH83" s="176">
        <f t="shared" si="505"/>
        <v>0</v>
      </c>
      <c r="GI83" s="176">
        <f t="shared" si="505"/>
        <v>0</v>
      </c>
      <c r="GJ83" s="176">
        <f t="shared" si="505"/>
        <v>0</v>
      </c>
      <c r="GK83" s="176">
        <f t="shared" si="505"/>
        <v>0</v>
      </c>
      <c r="GL83" s="176">
        <f t="shared" si="505"/>
        <v>0</v>
      </c>
      <c r="GM83" s="176">
        <f t="shared" si="505"/>
        <v>0</v>
      </c>
      <c r="GN83" s="176">
        <f t="shared" si="505"/>
        <v>0</v>
      </c>
      <c r="GO83" s="176">
        <f t="shared" si="505"/>
        <v>0</v>
      </c>
      <c r="GP83" s="187"/>
      <c r="GQ83" s="176">
        <v>0</v>
      </c>
      <c r="GR83" s="176">
        <v>0</v>
      </c>
      <c r="GS83" s="176">
        <f t="shared" si="506"/>
        <v>0.49292023312469524</v>
      </c>
      <c r="GT83" s="176">
        <f t="shared" si="506"/>
        <v>0.46983376249127051</v>
      </c>
      <c r="GU83" s="176">
        <f t="shared" si="506"/>
        <v>0.44754298605629872</v>
      </c>
      <c r="GV83" s="176">
        <f t="shared" si="506"/>
        <v>0.42622820853392895</v>
      </c>
      <c r="GW83" s="176">
        <f t="shared" si="506"/>
        <v>0.4060606051367921</v>
      </c>
      <c r="GX83" s="176">
        <f t="shared" si="506"/>
        <v>0.38670465983867647</v>
      </c>
      <c r="GY83" s="176">
        <f t="shared" si="506"/>
        <v>0.36825316308245393</v>
      </c>
      <c r="GZ83" s="176">
        <f t="shared" si="506"/>
        <v>0.3506681528208318</v>
      </c>
      <c r="HA83" s="176">
        <f t="shared" si="506"/>
        <v>0.3339510043506605</v>
      </c>
      <c r="HB83" s="176">
        <f t="shared" si="506"/>
        <v>0.31803080037267001</v>
      </c>
      <c r="HC83" s="176">
        <f t="shared" si="507"/>
        <v>0.30289433444927255</v>
      </c>
      <c r="HD83" s="176">
        <f t="shared" si="507"/>
        <v>0.28847827862571984</v>
      </c>
      <c r="HE83" s="176">
        <f t="shared" si="507"/>
        <v>0.27474834545905236</v>
      </c>
      <c r="HF83" s="176">
        <f t="shared" si="507"/>
        <v>0.26167187939451531</v>
      </c>
      <c r="HG83" s="176">
        <f t="shared" si="507"/>
        <v>0.24921777909691789</v>
      </c>
      <c r="HH83" s="176">
        <f t="shared" si="507"/>
        <v>0.23735642347857869</v>
      </c>
      <c r="HI83" s="176">
        <f t="shared" si="507"/>
        <v>0.22605960124792365</v>
      </c>
      <c r="HJ83" s="176">
        <f t="shared" si="507"/>
        <v>0.215300443811171</v>
      </c>
      <c r="HK83" s="176">
        <f t="shared" si="507"/>
        <v>0.2050533613675167</v>
      </c>
      <c r="HL83" s="176">
        <f t="shared" si="507"/>
        <v>0.19529398204582682</v>
      </c>
      <c r="HM83" s="176">
        <f t="shared" si="508"/>
        <v>0</v>
      </c>
      <c r="HN83" s="176">
        <f t="shared" si="508"/>
        <v>0</v>
      </c>
      <c r="HO83" s="176">
        <f t="shared" si="508"/>
        <v>0</v>
      </c>
      <c r="HP83" s="176">
        <f t="shared" si="508"/>
        <v>0</v>
      </c>
      <c r="HQ83" s="176">
        <f t="shared" si="508"/>
        <v>0</v>
      </c>
      <c r="HR83" s="176">
        <f t="shared" si="508"/>
        <v>0</v>
      </c>
      <c r="HS83" s="176">
        <f t="shared" si="508"/>
        <v>0</v>
      </c>
      <c r="HT83" s="176">
        <f t="shared" si="508"/>
        <v>0</v>
      </c>
      <c r="HU83" s="176">
        <f t="shared" si="508"/>
        <v>0</v>
      </c>
      <c r="HV83" s="176">
        <f t="shared" si="508"/>
        <v>0</v>
      </c>
      <c r="HW83" s="176">
        <f t="shared" si="508"/>
        <v>0</v>
      </c>
      <c r="HX83" s="176">
        <f t="shared" si="508"/>
        <v>0</v>
      </c>
      <c r="HY83" s="176">
        <f t="shared" si="508"/>
        <v>0</v>
      </c>
      <c r="HZ83" s="176">
        <f t="shared" si="508"/>
        <v>0</v>
      </c>
      <c r="IA83" s="176">
        <f t="shared" si="508"/>
        <v>0</v>
      </c>
      <c r="IB83" s="176"/>
      <c r="IC83" s="176"/>
    </row>
    <row r="84" spans="1:237" s="144" customFormat="1">
      <c r="A84" s="188" t="s">
        <v>110</v>
      </c>
      <c r="B84" s="226">
        <f t="shared" si="483"/>
        <v>18868.97399900762</v>
      </c>
      <c r="C84" s="329">
        <f t="shared" si="484"/>
        <v>13980.756842446775</v>
      </c>
      <c r="D84" s="226">
        <f t="shared" si="233"/>
        <v>32849.730841454395</v>
      </c>
      <c r="E84" s="227">
        <f t="shared" si="485"/>
        <v>0</v>
      </c>
      <c r="F84" s="228">
        <f t="shared" si="486"/>
        <v>0</v>
      </c>
      <c r="G84" s="227">
        <f t="shared" si="487"/>
        <v>0</v>
      </c>
      <c r="H84" s="228">
        <f t="shared" si="488"/>
        <v>0</v>
      </c>
      <c r="I84" s="227">
        <f t="shared" si="234"/>
        <v>18868.97399900762</v>
      </c>
      <c r="J84" s="176">
        <f t="shared" si="235"/>
        <v>13980.756842446775</v>
      </c>
      <c r="K84" s="228">
        <f t="shared" si="236"/>
        <v>32849.730841454395</v>
      </c>
      <c r="L84" s="227">
        <f t="shared" si="489"/>
        <v>18868.97399900762</v>
      </c>
      <c r="M84" s="176">
        <f t="shared" si="490"/>
        <v>13980.756842446775</v>
      </c>
      <c r="N84" s="228">
        <f t="shared" si="237"/>
        <v>32849.730841454395</v>
      </c>
      <c r="O84" s="176">
        <f t="shared" si="491"/>
        <v>0.57850622847709732</v>
      </c>
      <c r="P84" s="176">
        <f t="shared" si="491"/>
        <v>0.55103742111234655</v>
      </c>
      <c r="Q84" s="176">
        <f t="shared" si="491"/>
        <v>0.5253027336525613</v>
      </c>
      <c r="R84" s="176">
        <f t="shared" si="491"/>
        <v>0.5006995923750156</v>
      </c>
      <c r="S84" s="176">
        <f t="shared" si="491"/>
        <v>0.47694441859709807</v>
      </c>
      <c r="T84" s="176">
        <f t="shared" si="491"/>
        <v>0.45422936218985888</v>
      </c>
      <c r="U84" s="176">
        <f t="shared" si="491"/>
        <v>0.43273684375826782</v>
      </c>
      <c r="V84" s="176">
        <f t="shared" si="491"/>
        <v>0.41210930547874774</v>
      </c>
      <c r="W84" s="176">
        <f t="shared" si="491"/>
        <v>0.39244563368223406</v>
      </c>
      <c r="X84" s="176">
        <f t="shared" si="491"/>
        <v>0.37370537239658774</v>
      </c>
      <c r="Y84" s="176">
        <f t="shared" si="492"/>
        <v>0.35588998726908133</v>
      </c>
      <c r="Z84" s="176">
        <f t="shared" si="492"/>
        <v>0.33892390207324558</v>
      </c>
      <c r="AA84" s="176">
        <f t="shared" si="492"/>
        <v>0.32279304277174059</v>
      </c>
      <c r="AB84" s="176">
        <f t="shared" si="492"/>
        <v>0.30742992106623646</v>
      </c>
      <c r="AC84" s="176">
        <f t="shared" si="492"/>
        <v>0.29279799699284814</v>
      </c>
      <c r="AD84" s="176">
        <f t="shared" si="492"/>
        <v>0</v>
      </c>
      <c r="AE84" s="176">
        <f t="shared" si="492"/>
        <v>0</v>
      </c>
      <c r="AF84" s="176">
        <f t="shared" si="492"/>
        <v>0</v>
      </c>
      <c r="AG84" s="176">
        <f t="shared" si="492"/>
        <v>0</v>
      </c>
      <c r="AH84" s="176">
        <f t="shared" si="492"/>
        <v>0</v>
      </c>
      <c r="AI84" s="176">
        <f t="shared" si="493"/>
        <v>0</v>
      </c>
      <c r="AJ84" s="176">
        <f t="shared" si="493"/>
        <v>0</v>
      </c>
      <c r="AK84" s="176">
        <f t="shared" si="493"/>
        <v>0</v>
      </c>
      <c r="AL84" s="176">
        <f t="shared" si="493"/>
        <v>0</v>
      </c>
      <c r="AM84" s="176">
        <f t="shared" si="493"/>
        <v>0</v>
      </c>
      <c r="AN84" s="176">
        <f t="shared" si="493"/>
        <v>0</v>
      </c>
      <c r="AO84" s="176">
        <f t="shared" si="493"/>
        <v>0</v>
      </c>
      <c r="AP84" s="176">
        <f t="shared" si="493"/>
        <v>0</v>
      </c>
      <c r="AQ84" s="176">
        <f t="shared" si="493"/>
        <v>0</v>
      </c>
      <c r="AR84" s="176">
        <f t="shared" si="493"/>
        <v>0</v>
      </c>
      <c r="AS84" s="176">
        <f t="shared" si="493"/>
        <v>0</v>
      </c>
      <c r="AT84" s="176">
        <f t="shared" si="493"/>
        <v>0</v>
      </c>
      <c r="AU84" s="176">
        <f t="shared" si="493"/>
        <v>0</v>
      </c>
      <c r="AV84" s="176">
        <f t="shared" si="493"/>
        <v>0</v>
      </c>
      <c r="AW84" s="176">
        <f t="shared" si="493"/>
        <v>0</v>
      </c>
      <c r="AX84" s="187"/>
      <c r="AY84" s="176">
        <f t="shared" si="494"/>
        <v>0.42863776867807585</v>
      </c>
      <c r="AZ84" s="176">
        <f t="shared" si="494"/>
        <v>0.40828506075983984</v>
      </c>
      <c r="BA84" s="176">
        <f t="shared" si="494"/>
        <v>0.38921722973677819</v>
      </c>
      <c r="BB84" s="176">
        <f t="shared" si="494"/>
        <v>0.37098780529749381</v>
      </c>
      <c r="BC84" s="176">
        <f t="shared" si="494"/>
        <v>0.3533866729647766</v>
      </c>
      <c r="BD84" s="176">
        <f t="shared" si="494"/>
        <v>0.33655620405275327</v>
      </c>
      <c r="BE84" s="176">
        <f t="shared" si="494"/>
        <v>0.32063156108384122</v>
      </c>
      <c r="BF84" s="176">
        <f t="shared" si="494"/>
        <v>0.30534781555748669</v>
      </c>
      <c r="BG84" s="176">
        <f t="shared" si="494"/>
        <v>0.29077823620297621</v>
      </c>
      <c r="BH84" s="176">
        <f t="shared" si="494"/>
        <v>0.27689284761680721</v>
      </c>
      <c r="BI84" s="176">
        <f t="shared" si="495"/>
        <v>0.26369273575405783</v>
      </c>
      <c r="BJ84" s="176">
        <f t="shared" si="495"/>
        <v>0.25112190324860784</v>
      </c>
      <c r="BK84" s="176">
        <f t="shared" si="495"/>
        <v>0.23916992209870941</v>
      </c>
      <c r="BL84" s="176">
        <f t="shared" si="495"/>
        <v>0.2277867875988227</v>
      </c>
      <c r="BM84" s="176">
        <f t="shared" si="495"/>
        <v>0.21694542586829382</v>
      </c>
      <c r="BN84" s="176">
        <f t="shared" si="495"/>
        <v>0</v>
      </c>
      <c r="BO84" s="176">
        <f t="shared" si="495"/>
        <v>0</v>
      </c>
      <c r="BP84" s="176">
        <f t="shared" si="495"/>
        <v>0</v>
      </c>
      <c r="BQ84" s="176">
        <f t="shared" si="495"/>
        <v>0</v>
      </c>
      <c r="BR84" s="176">
        <f t="shared" si="495"/>
        <v>0</v>
      </c>
      <c r="BS84" s="176">
        <f t="shared" si="496"/>
        <v>0</v>
      </c>
      <c r="BT84" s="176">
        <f t="shared" si="496"/>
        <v>0</v>
      </c>
      <c r="BU84" s="176">
        <f t="shared" si="496"/>
        <v>0</v>
      </c>
      <c r="BV84" s="176">
        <f t="shared" si="496"/>
        <v>0</v>
      </c>
      <c r="BW84" s="176">
        <f t="shared" si="496"/>
        <v>0</v>
      </c>
      <c r="BX84" s="176">
        <f t="shared" si="496"/>
        <v>0</v>
      </c>
      <c r="BY84" s="176">
        <f t="shared" si="496"/>
        <v>0</v>
      </c>
      <c r="BZ84" s="176">
        <f t="shared" si="496"/>
        <v>0</v>
      </c>
      <c r="CA84" s="176">
        <f t="shared" si="496"/>
        <v>0</v>
      </c>
      <c r="CB84" s="176">
        <f t="shared" si="496"/>
        <v>0</v>
      </c>
      <c r="CC84" s="176">
        <f t="shared" si="496"/>
        <v>0</v>
      </c>
      <c r="CD84" s="176">
        <f t="shared" si="496"/>
        <v>0</v>
      </c>
      <c r="CE84" s="176">
        <f t="shared" si="496"/>
        <v>0</v>
      </c>
      <c r="CF84" s="176">
        <f t="shared" si="496"/>
        <v>0</v>
      </c>
      <c r="CG84" s="176">
        <f t="shared" si="496"/>
        <v>0</v>
      </c>
      <c r="CI84" s="176">
        <v>0</v>
      </c>
      <c r="CJ84" s="176">
        <f t="shared" si="497"/>
        <v>0.55103742111234655</v>
      </c>
      <c r="CK84" s="176">
        <f t="shared" si="497"/>
        <v>0.5253027336525613</v>
      </c>
      <c r="CL84" s="176">
        <f t="shared" si="497"/>
        <v>0.5006995923750156</v>
      </c>
      <c r="CM84" s="176">
        <f t="shared" si="497"/>
        <v>0.47694441859709807</v>
      </c>
      <c r="CN84" s="176">
        <f t="shared" si="497"/>
        <v>0.45422936218985888</v>
      </c>
      <c r="CO84" s="176">
        <f t="shared" si="497"/>
        <v>0.43273684375826782</v>
      </c>
      <c r="CP84" s="176">
        <f t="shared" si="497"/>
        <v>0.41210930547874774</v>
      </c>
      <c r="CQ84" s="176">
        <f t="shared" si="497"/>
        <v>0.39244563368223406</v>
      </c>
      <c r="CR84" s="176">
        <f t="shared" si="497"/>
        <v>0.37370537239658774</v>
      </c>
      <c r="CS84" s="176">
        <f t="shared" si="497"/>
        <v>0.35588998726908133</v>
      </c>
      <c r="CT84" s="176">
        <f t="shared" si="498"/>
        <v>0.33892390207324558</v>
      </c>
      <c r="CU84" s="176">
        <f t="shared" si="498"/>
        <v>0.32279304277174059</v>
      </c>
      <c r="CV84" s="176">
        <f t="shared" si="498"/>
        <v>0.30742992106623646</v>
      </c>
      <c r="CW84" s="176">
        <f t="shared" si="498"/>
        <v>0.29279799699284814</v>
      </c>
      <c r="CX84" s="176">
        <f t="shared" si="498"/>
        <v>0.27886246968314127</v>
      </c>
      <c r="CY84" s="176">
        <f t="shared" si="498"/>
        <v>0</v>
      </c>
      <c r="CZ84" s="176">
        <f t="shared" si="498"/>
        <v>0</v>
      </c>
      <c r="DA84" s="176">
        <f t="shared" si="498"/>
        <v>0</v>
      </c>
      <c r="DB84" s="176">
        <f t="shared" si="498"/>
        <v>0</v>
      </c>
      <c r="DC84" s="176">
        <f t="shared" si="498"/>
        <v>0</v>
      </c>
      <c r="DD84" s="176">
        <f t="shared" si="499"/>
        <v>0</v>
      </c>
      <c r="DE84" s="176">
        <f t="shared" si="499"/>
        <v>0</v>
      </c>
      <c r="DF84" s="176">
        <f t="shared" si="499"/>
        <v>0</v>
      </c>
      <c r="DG84" s="176">
        <f t="shared" si="499"/>
        <v>0</v>
      </c>
      <c r="DH84" s="176">
        <f t="shared" si="499"/>
        <v>0</v>
      </c>
      <c r="DI84" s="176">
        <f t="shared" si="499"/>
        <v>0</v>
      </c>
      <c r="DJ84" s="176">
        <f t="shared" si="499"/>
        <v>0</v>
      </c>
      <c r="DK84" s="176">
        <f t="shared" si="499"/>
        <v>0</v>
      </c>
      <c r="DL84" s="176">
        <f t="shared" si="499"/>
        <v>0</v>
      </c>
      <c r="DM84" s="176">
        <f t="shared" si="499"/>
        <v>0</v>
      </c>
      <c r="DN84" s="176">
        <f t="shared" si="499"/>
        <v>0</v>
      </c>
      <c r="DO84" s="176">
        <f t="shared" si="499"/>
        <v>0</v>
      </c>
      <c r="DP84" s="176">
        <f t="shared" si="499"/>
        <v>0</v>
      </c>
      <c r="DQ84" s="176">
        <f t="shared" si="499"/>
        <v>0</v>
      </c>
      <c r="DR84" s="176">
        <f t="shared" si="499"/>
        <v>0</v>
      </c>
      <c r="DS84" s="187"/>
      <c r="DT84" s="176">
        <v>0</v>
      </c>
      <c r="DU84" s="176">
        <f t="shared" si="500"/>
        <v>0.40828506075983984</v>
      </c>
      <c r="DV84" s="176">
        <f t="shared" si="500"/>
        <v>0.38921722973677819</v>
      </c>
      <c r="DW84" s="176">
        <f t="shared" si="500"/>
        <v>0.37098780529749381</v>
      </c>
      <c r="DX84" s="176">
        <f t="shared" si="500"/>
        <v>0.3533866729647766</v>
      </c>
      <c r="DY84" s="176">
        <f t="shared" si="500"/>
        <v>0.33655620405275327</v>
      </c>
      <c r="DZ84" s="176">
        <f t="shared" si="500"/>
        <v>0.32063156108384122</v>
      </c>
      <c r="EA84" s="176">
        <f t="shared" si="500"/>
        <v>0.30534781555748669</v>
      </c>
      <c r="EB84" s="176">
        <f t="shared" si="500"/>
        <v>0.29077823620297621</v>
      </c>
      <c r="EC84" s="176">
        <f t="shared" si="500"/>
        <v>0.27689284761680721</v>
      </c>
      <c r="ED84" s="176">
        <f t="shared" si="500"/>
        <v>0.26369273575405783</v>
      </c>
      <c r="EE84" s="176">
        <f t="shared" si="501"/>
        <v>0.25112190324860784</v>
      </c>
      <c r="EF84" s="176">
        <f t="shared" si="501"/>
        <v>0.23916992209870941</v>
      </c>
      <c r="EG84" s="176">
        <f t="shared" si="501"/>
        <v>0.2277867875988227</v>
      </c>
      <c r="EH84" s="176">
        <f t="shared" si="501"/>
        <v>0.21694542586829382</v>
      </c>
      <c r="EI84" s="176">
        <f t="shared" si="501"/>
        <v>0.2066200515899396</v>
      </c>
      <c r="EJ84" s="176">
        <f t="shared" si="501"/>
        <v>0</v>
      </c>
      <c r="EK84" s="176">
        <f t="shared" si="501"/>
        <v>0</v>
      </c>
      <c r="EL84" s="176">
        <f t="shared" si="501"/>
        <v>0</v>
      </c>
      <c r="EM84" s="176">
        <f t="shared" si="501"/>
        <v>0</v>
      </c>
      <c r="EN84" s="176">
        <f t="shared" si="501"/>
        <v>0</v>
      </c>
      <c r="EO84" s="176">
        <f t="shared" si="502"/>
        <v>0</v>
      </c>
      <c r="EP84" s="176">
        <f t="shared" si="502"/>
        <v>0</v>
      </c>
      <c r="EQ84" s="176">
        <f t="shared" si="502"/>
        <v>0</v>
      </c>
      <c r="ER84" s="176">
        <f t="shared" si="502"/>
        <v>0</v>
      </c>
      <c r="ES84" s="176">
        <f t="shared" si="502"/>
        <v>0</v>
      </c>
      <c r="ET84" s="176">
        <f t="shared" si="502"/>
        <v>0</v>
      </c>
      <c r="EU84" s="176">
        <f t="shared" si="502"/>
        <v>0</v>
      </c>
      <c r="EV84" s="176">
        <f t="shared" si="502"/>
        <v>0</v>
      </c>
      <c r="EW84" s="176">
        <f t="shared" si="502"/>
        <v>0</v>
      </c>
      <c r="EX84" s="176">
        <f t="shared" si="502"/>
        <v>0</v>
      </c>
      <c r="EY84" s="176">
        <f t="shared" si="502"/>
        <v>0</v>
      </c>
      <c r="EZ84" s="176">
        <f t="shared" si="502"/>
        <v>0</v>
      </c>
      <c r="FA84" s="176">
        <f t="shared" si="502"/>
        <v>0</v>
      </c>
      <c r="FB84" s="176">
        <f t="shared" si="502"/>
        <v>0</v>
      </c>
      <c r="FC84" s="176">
        <f t="shared" si="502"/>
        <v>0</v>
      </c>
      <c r="FE84" s="176">
        <v>0</v>
      </c>
      <c r="FF84" s="176">
        <v>0</v>
      </c>
      <c r="FG84" s="176">
        <f t="shared" si="503"/>
        <v>0.5253027336525613</v>
      </c>
      <c r="FH84" s="176">
        <f t="shared" si="503"/>
        <v>0.5006995923750156</v>
      </c>
      <c r="FI84" s="176">
        <f t="shared" si="503"/>
        <v>0.47694441859709807</v>
      </c>
      <c r="FJ84" s="176">
        <f t="shared" si="503"/>
        <v>0.45422936218985888</v>
      </c>
      <c r="FK84" s="176">
        <f t="shared" si="503"/>
        <v>0.43273684375826782</v>
      </c>
      <c r="FL84" s="176">
        <f t="shared" si="503"/>
        <v>0.41210930547874774</v>
      </c>
      <c r="FM84" s="176">
        <f t="shared" si="503"/>
        <v>0.39244563368223406</v>
      </c>
      <c r="FN84" s="176">
        <f t="shared" si="503"/>
        <v>0.37370537239658774</v>
      </c>
      <c r="FO84" s="176">
        <f t="shared" si="503"/>
        <v>0.35588998726908133</v>
      </c>
      <c r="FP84" s="176">
        <f t="shared" si="503"/>
        <v>0.33892390207324558</v>
      </c>
      <c r="FQ84" s="176">
        <f t="shared" si="504"/>
        <v>0.32279304277174059</v>
      </c>
      <c r="FR84" s="176">
        <f t="shared" si="504"/>
        <v>0.30742992106623646</v>
      </c>
      <c r="FS84" s="176">
        <f t="shared" si="504"/>
        <v>0.29279799699284814</v>
      </c>
      <c r="FT84" s="176">
        <f t="shared" si="504"/>
        <v>0.27886246968314127</v>
      </c>
      <c r="FU84" s="176">
        <f t="shared" si="504"/>
        <v>0.26559019459303335</v>
      </c>
      <c r="FV84" s="176">
        <f t="shared" si="504"/>
        <v>0</v>
      </c>
      <c r="FW84" s="176">
        <f t="shared" si="504"/>
        <v>0</v>
      </c>
      <c r="FX84" s="176">
        <f t="shared" si="504"/>
        <v>0</v>
      </c>
      <c r="FY84" s="176">
        <f t="shared" si="504"/>
        <v>0</v>
      </c>
      <c r="FZ84" s="176">
        <f t="shared" si="504"/>
        <v>0</v>
      </c>
      <c r="GA84" s="176">
        <f t="shared" si="505"/>
        <v>0</v>
      </c>
      <c r="GB84" s="176">
        <f t="shared" si="505"/>
        <v>0</v>
      </c>
      <c r="GC84" s="176">
        <f t="shared" si="505"/>
        <v>0</v>
      </c>
      <c r="GD84" s="176">
        <f t="shared" si="505"/>
        <v>0</v>
      </c>
      <c r="GE84" s="176">
        <f t="shared" si="505"/>
        <v>0</v>
      </c>
      <c r="GF84" s="176">
        <f t="shared" si="505"/>
        <v>0</v>
      </c>
      <c r="GG84" s="176">
        <f t="shared" si="505"/>
        <v>0</v>
      </c>
      <c r="GH84" s="176">
        <f t="shared" si="505"/>
        <v>0</v>
      </c>
      <c r="GI84" s="176">
        <f t="shared" si="505"/>
        <v>0</v>
      </c>
      <c r="GJ84" s="176">
        <f t="shared" si="505"/>
        <v>0</v>
      </c>
      <c r="GK84" s="176">
        <f t="shared" si="505"/>
        <v>0</v>
      </c>
      <c r="GL84" s="176">
        <f t="shared" si="505"/>
        <v>0</v>
      </c>
      <c r="GM84" s="176">
        <f t="shared" si="505"/>
        <v>0</v>
      </c>
      <c r="GN84" s="176">
        <f t="shared" si="505"/>
        <v>0</v>
      </c>
      <c r="GO84" s="176">
        <f t="shared" si="505"/>
        <v>0</v>
      </c>
      <c r="GP84" s="187"/>
      <c r="GQ84" s="176">
        <v>0</v>
      </c>
      <c r="GR84" s="176">
        <v>0</v>
      </c>
      <c r="GS84" s="176">
        <f t="shared" si="506"/>
        <v>0.38921722973677819</v>
      </c>
      <c r="GT84" s="176">
        <f t="shared" si="506"/>
        <v>0.37098780529749381</v>
      </c>
      <c r="GU84" s="176">
        <f t="shared" si="506"/>
        <v>0.3533866729647766</v>
      </c>
      <c r="GV84" s="176">
        <f t="shared" si="506"/>
        <v>0.33655620405275327</v>
      </c>
      <c r="GW84" s="176">
        <f t="shared" si="506"/>
        <v>0.32063156108384122</v>
      </c>
      <c r="GX84" s="176">
        <f t="shared" si="506"/>
        <v>0.30534781555748669</v>
      </c>
      <c r="GY84" s="176">
        <f t="shared" si="506"/>
        <v>0.29077823620297621</v>
      </c>
      <c r="GZ84" s="176">
        <f t="shared" si="506"/>
        <v>0.27689284761680721</v>
      </c>
      <c r="HA84" s="176">
        <f t="shared" si="506"/>
        <v>0.26369273575405783</v>
      </c>
      <c r="HB84" s="176">
        <f t="shared" si="506"/>
        <v>0.25112190324860784</v>
      </c>
      <c r="HC84" s="176">
        <f t="shared" si="507"/>
        <v>0.23916992209870941</v>
      </c>
      <c r="HD84" s="176">
        <f t="shared" si="507"/>
        <v>0.2277867875988227</v>
      </c>
      <c r="HE84" s="176">
        <f t="shared" si="507"/>
        <v>0.21694542586829382</v>
      </c>
      <c r="HF84" s="176">
        <f t="shared" si="507"/>
        <v>0.2066200515899396</v>
      </c>
      <c r="HG84" s="176">
        <f t="shared" si="507"/>
        <v>0.19678610668172034</v>
      </c>
      <c r="HH84" s="176">
        <f t="shared" si="507"/>
        <v>0</v>
      </c>
      <c r="HI84" s="176">
        <f t="shared" si="507"/>
        <v>0</v>
      </c>
      <c r="HJ84" s="176">
        <f t="shared" si="507"/>
        <v>0</v>
      </c>
      <c r="HK84" s="176">
        <f t="shared" si="507"/>
        <v>0</v>
      </c>
      <c r="HL84" s="176">
        <f t="shared" si="507"/>
        <v>0</v>
      </c>
      <c r="HM84" s="176">
        <f t="shared" si="508"/>
        <v>0</v>
      </c>
      <c r="HN84" s="176">
        <f t="shared" si="508"/>
        <v>0</v>
      </c>
      <c r="HO84" s="176">
        <f t="shared" si="508"/>
        <v>0</v>
      </c>
      <c r="HP84" s="176">
        <f t="shared" si="508"/>
        <v>0</v>
      </c>
      <c r="HQ84" s="176">
        <f t="shared" si="508"/>
        <v>0</v>
      </c>
      <c r="HR84" s="176">
        <f t="shared" si="508"/>
        <v>0</v>
      </c>
      <c r="HS84" s="176">
        <f t="shared" si="508"/>
        <v>0</v>
      </c>
      <c r="HT84" s="176">
        <f t="shared" si="508"/>
        <v>0</v>
      </c>
      <c r="HU84" s="176">
        <f t="shared" si="508"/>
        <v>0</v>
      </c>
      <c r="HV84" s="176">
        <f t="shared" si="508"/>
        <v>0</v>
      </c>
      <c r="HW84" s="176">
        <f t="shared" si="508"/>
        <v>0</v>
      </c>
      <c r="HX84" s="176">
        <f t="shared" si="508"/>
        <v>0</v>
      </c>
      <c r="HY84" s="176">
        <f t="shared" si="508"/>
        <v>0</v>
      </c>
      <c r="HZ84" s="176">
        <f t="shared" si="508"/>
        <v>0</v>
      </c>
      <c r="IA84" s="176">
        <f t="shared" si="508"/>
        <v>0</v>
      </c>
      <c r="IB84" s="176"/>
      <c r="IC84" s="176"/>
    </row>
    <row r="85" spans="1:237" s="144" customFormat="1">
      <c r="A85" s="188" t="s">
        <v>111</v>
      </c>
      <c r="B85" s="226">
        <f>SUM(O85:AW85)*VLOOKUP($A85,input,12,FALSE)</f>
        <v>63411.297465286341</v>
      </c>
      <c r="C85" s="329">
        <f>SUM(AY85:CG85)*VLOOKUP($A85,input,12,FALSE)</f>
        <v>46983.897003242237</v>
      </c>
      <c r="D85" s="226">
        <f>SUM(B85:C85)</f>
        <v>110395.19446852859</v>
      </c>
      <c r="E85" s="227">
        <f>IF(Years&gt;1,SUM(CI85:DR85)*VLOOKUP($A85,input,26,FALSE),0)</f>
        <v>0</v>
      </c>
      <c r="F85" s="228">
        <f>IF(Years&gt;1,SUM(DT85:FC85)*VLOOKUP($A85,input,26,FALSE),0)</f>
        <v>0</v>
      </c>
      <c r="G85" s="227">
        <f>IF(Years&gt;2,SUM(FE85:GO85)*VLOOKUP($A85,input,40,FALSE),0)</f>
        <v>0</v>
      </c>
      <c r="H85" s="228">
        <f>IF(Years&gt;2,SUM(GQ85:IA85)*VLOOKUP($A85,input,40,FALSE),0)</f>
        <v>0</v>
      </c>
      <c r="I85" s="227">
        <f>B85+E85+G85</f>
        <v>63411.297465286341</v>
      </c>
      <c r="J85" s="176">
        <f>C85+F85+H85</f>
        <v>46983.897003242237</v>
      </c>
      <c r="K85" s="228">
        <f>SUM(I85:J85)</f>
        <v>110395.19446852859</v>
      </c>
      <c r="L85" s="227">
        <f>(B85*VLOOKUP($A85,input,16,FALSE))+(E85*VLOOKUP($A85,input,30,FALSE))+(G85*VLOOKUP($A85,input,44,FALSE))</f>
        <v>63411.297465286341</v>
      </c>
      <c r="M85" s="176">
        <f>(C85*(VLOOKUP($A85,input,16,FALSE))+(F85*VLOOKUP($A85,input,30,FALSE))+(H85*VLOOKUP($A85,input,44,FALSE)))</f>
        <v>46983.897003242237</v>
      </c>
      <c r="N85" s="228">
        <f>SUM(L85:M85)</f>
        <v>110395.19446852859</v>
      </c>
      <c r="O85" s="176">
        <f t="shared" si="491"/>
        <v>0.57850622847709732</v>
      </c>
      <c r="P85" s="176">
        <f t="shared" si="491"/>
        <v>0.55103742111234655</v>
      </c>
      <c r="Q85" s="176">
        <f t="shared" si="491"/>
        <v>0.5253027336525613</v>
      </c>
      <c r="R85" s="176">
        <f t="shared" si="491"/>
        <v>0.5006995923750156</v>
      </c>
      <c r="S85" s="176">
        <f t="shared" si="491"/>
        <v>0.47694441859709807</v>
      </c>
      <c r="T85" s="176">
        <f t="shared" si="491"/>
        <v>0.45422936218985888</v>
      </c>
      <c r="U85" s="176">
        <f t="shared" si="491"/>
        <v>0.43273684375826782</v>
      </c>
      <c r="V85" s="176">
        <f t="shared" si="491"/>
        <v>0.41210930547874774</v>
      </c>
      <c r="W85" s="176">
        <f t="shared" si="491"/>
        <v>0.39244563368223406</v>
      </c>
      <c r="X85" s="176">
        <f t="shared" si="491"/>
        <v>0.37370537239658774</v>
      </c>
      <c r="Y85" s="176">
        <f t="shared" si="492"/>
        <v>0.35588998726908133</v>
      </c>
      <c r="Z85" s="176">
        <f t="shared" si="492"/>
        <v>0.33892390207324558</v>
      </c>
      <c r="AA85" s="176">
        <f t="shared" si="492"/>
        <v>0.32279304277174059</v>
      </c>
      <c r="AB85" s="176">
        <f t="shared" si="492"/>
        <v>0.30742992106623646</v>
      </c>
      <c r="AC85" s="176">
        <f t="shared" si="492"/>
        <v>0.29279799699284814</v>
      </c>
      <c r="AD85" s="176">
        <f t="shared" si="492"/>
        <v>0</v>
      </c>
      <c r="AE85" s="176">
        <f t="shared" si="492"/>
        <v>0</v>
      </c>
      <c r="AF85" s="176">
        <f t="shared" si="492"/>
        <v>0</v>
      </c>
      <c r="AG85" s="176">
        <f t="shared" si="492"/>
        <v>0</v>
      </c>
      <c r="AH85" s="176">
        <f t="shared" si="492"/>
        <v>0</v>
      </c>
      <c r="AI85" s="176">
        <f t="shared" si="493"/>
        <v>0</v>
      </c>
      <c r="AJ85" s="176">
        <f t="shared" si="493"/>
        <v>0</v>
      </c>
      <c r="AK85" s="176">
        <f t="shared" si="493"/>
        <v>0</v>
      </c>
      <c r="AL85" s="176">
        <f t="shared" si="493"/>
        <v>0</v>
      </c>
      <c r="AM85" s="176">
        <f t="shared" si="493"/>
        <v>0</v>
      </c>
      <c r="AN85" s="176">
        <f t="shared" si="493"/>
        <v>0</v>
      </c>
      <c r="AO85" s="176">
        <f t="shared" si="493"/>
        <v>0</v>
      </c>
      <c r="AP85" s="176">
        <f t="shared" si="493"/>
        <v>0</v>
      </c>
      <c r="AQ85" s="176">
        <f t="shared" si="493"/>
        <v>0</v>
      </c>
      <c r="AR85" s="176">
        <f t="shared" si="493"/>
        <v>0</v>
      </c>
      <c r="AS85" s="176">
        <f t="shared" si="493"/>
        <v>0</v>
      </c>
      <c r="AT85" s="176">
        <f t="shared" si="493"/>
        <v>0</v>
      </c>
      <c r="AU85" s="176">
        <f t="shared" si="493"/>
        <v>0</v>
      </c>
      <c r="AV85" s="176">
        <f t="shared" si="493"/>
        <v>0</v>
      </c>
      <c r="AW85" s="176">
        <f t="shared" si="493"/>
        <v>0</v>
      </c>
      <c r="AX85" s="187"/>
      <c r="AY85" s="176">
        <f t="shared" si="494"/>
        <v>0.42863776867807585</v>
      </c>
      <c r="AZ85" s="176">
        <f t="shared" si="494"/>
        <v>0.40828506075983984</v>
      </c>
      <c r="BA85" s="176">
        <f t="shared" si="494"/>
        <v>0.38921722973677819</v>
      </c>
      <c r="BB85" s="176">
        <f t="shared" si="494"/>
        <v>0.37098780529749381</v>
      </c>
      <c r="BC85" s="176">
        <f t="shared" si="494"/>
        <v>0.3533866729647766</v>
      </c>
      <c r="BD85" s="176">
        <f t="shared" si="494"/>
        <v>0.33655620405275327</v>
      </c>
      <c r="BE85" s="176">
        <f t="shared" si="494"/>
        <v>0.32063156108384122</v>
      </c>
      <c r="BF85" s="176">
        <f t="shared" si="494"/>
        <v>0.30534781555748669</v>
      </c>
      <c r="BG85" s="176">
        <f t="shared" si="494"/>
        <v>0.29077823620297621</v>
      </c>
      <c r="BH85" s="176">
        <f t="shared" si="494"/>
        <v>0.27689284761680721</v>
      </c>
      <c r="BI85" s="176">
        <f t="shared" si="495"/>
        <v>0.26369273575405783</v>
      </c>
      <c r="BJ85" s="176">
        <f t="shared" si="495"/>
        <v>0.25112190324860784</v>
      </c>
      <c r="BK85" s="176">
        <f t="shared" si="495"/>
        <v>0.23916992209870941</v>
      </c>
      <c r="BL85" s="176">
        <f t="shared" si="495"/>
        <v>0.2277867875988227</v>
      </c>
      <c r="BM85" s="176">
        <f t="shared" si="495"/>
        <v>0.21694542586829382</v>
      </c>
      <c r="BN85" s="176">
        <f t="shared" si="495"/>
        <v>0</v>
      </c>
      <c r="BO85" s="176">
        <f t="shared" si="495"/>
        <v>0</v>
      </c>
      <c r="BP85" s="176">
        <f t="shared" si="495"/>
        <v>0</v>
      </c>
      <c r="BQ85" s="176">
        <f t="shared" si="495"/>
        <v>0</v>
      </c>
      <c r="BR85" s="176">
        <f t="shared" si="495"/>
        <v>0</v>
      </c>
      <c r="BS85" s="176">
        <f t="shared" si="496"/>
        <v>0</v>
      </c>
      <c r="BT85" s="176">
        <f t="shared" si="496"/>
        <v>0</v>
      </c>
      <c r="BU85" s="176">
        <f t="shared" si="496"/>
        <v>0</v>
      </c>
      <c r="BV85" s="176">
        <f t="shared" si="496"/>
        <v>0</v>
      </c>
      <c r="BW85" s="176">
        <f t="shared" si="496"/>
        <v>0</v>
      </c>
      <c r="BX85" s="176">
        <f t="shared" si="496"/>
        <v>0</v>
      </c>
      <c r="BY85" s="176">
        <f t="shared" si="496"/>
        <v>0</v>
      </c>
      <c r="BZ85" s="176">
        <f t="shared" si="496"/>
        <v>0</v>
      </c>
      <c r="CA85" s="176">
        <f t="shared" si="496"/>
        <v>0</v>
      </c>
      <c r="CB85" s="176">
        <f t="shared" si="496"/>
        <v>0</v>
      </c>
      <c r="CC85" s="176">
        <f t="shared" si="496"/>
        <v>0</v>
      </c>
      <c r="CD85" s="176">
        <f t="shared" si="496"/>
        <v>0</v>
      </c>
      <c r="CE85" s="176">
        <f t="shared" si="496"/>
        <v>0</v>
      </c>
      <c r="CF85" s="176">
        <f t="shared" si="496"/>
        <v>0</v>
      </c>
      <c r="CG85" s="176">
        <f t="shared" si="496"/>
        <v>0</v>
      </c>
      <c r="CI85" s="176">
        <v>0</v>
      </c>
      <c r="CJ85" s="176">
        <f t="shared" si="497"/>
        <v>0.55103742111234655</v>
      </c>
      <c r="CK85" s="176">
        <f t="shared" si="497"/>
        <v>0.5253027336525613</v>
      </c>
      <c r="CL85" s="176">
        <f t="shared" si="497"/>
        <v>0.5006995923750156</v>
      </c>
      <c r="CM85" s="176">
        <f t="shared" si="497"/>
        <v>0.47694441859709807</v>
      </c>
      <c r="CN85" s="176">
        <f t="shared" si="497"/>
        <v>0.45422936218985888</v>
      </c>
      <c r="CO85" s="176">
        <f t="shared" si="497"/>
        <v>0.43273684375826782</v>
      </c>
      <c r="CP85" s="176">
        <f t="shared" si="497"/>
        <v>0.41210930547874774</v>
      </c>
      <c r="CQ85" s="176">
        <f t="shared" si="497"/>
        <v>0.39244563368223406</v>
      </c>
      <c r="CR85" s="176">
        <f t="shared" si="497"/>
        <v>0.37370537239658774</v>
      </c>
      <c r="CS85" s="176">
        <f t="shared" si="497"/>
        <v>0.35588998726908133</v>
      </c>
      <c r="CT85" s="176">
        <f t="shared" si="498"/>
        <v>0.33892390207324558</v>
      </c>
      <c r="CU85" s="176">
        <f t="shared" si="498"/>
        <v>0.32279304277174059</v>
      </c>
      <c r="CV85" s="176">
        <f t="shared" si="498"/>
        <v>0.30742992106623646</v>
      </c>
      <c r="CW85" s="176">
        <f t="shared" si="498"/>
        <v>0.29279799699284814</v>
      </c>
      <c r="CX85" s="176">
        <f t="shared" si="498"/>
        <v>0.27886246968314127</v>
      </c>
      <c r="CY85" s="176">
        <f t="shared" si="498"/>
        <v>0</v>
      </c>
      <c r="CZ85" s="176">
        <f t="shared" si="498"/>
        <v>0</v>
      </c>
      <c r="DA85" s="176">
        <f t="shared" si="498"/>
        <v>0</v>
      </c>
      <c r="DB85" s="176">
        <f t="shared" si="498"/>
        <v>0</v>
      </c>
      <c r="DC85" s="176">
        <f t="shared" si="498"/>
        <v>0</v>
      </c>
      <c r="DD85" s="176">
        <f t="shared" si="499"/>
        <v>0</v>
      </c>
      <c r="DE85" s="176">
        <f t="shared" si="499"/>
        <v>0</v>
      </c>
      <c r="DF85" s="176">
        <f t="shared" si="499"/>
        <v>0</v>
      </c>
      <c r="DG85" s="176">
        <f t="shared" si="499"/>
        <v>0</v>
      </c>
      <c r="DH85" s="176">
        <f t="shared" si="499"/>
        <v>0</v>
      </c>
      <c r="DI85" s="176">
        <f t="shared" si="499"/>
        <v>0</v>
      </c>
      <c r="DJ85" s="176">
        <f t="shared" si="499"/>
        <v>0</v>
      </c>
      <c r="DK85" s="176">
        <f t="shared" si="499"/>
        <v>0</v>
      </c>
      <c r="DL85" s="176">
        <f t="shared" si="499"/>
        <v>0</v>
      </c>
      <c r="DM85" s="176">
        <f t="shared" si="499"/>
        <v>0</v>
      </c>
      <c r="DN85" s="176">
        <f t="shared" si="499"/>
        <v>0</v>
      </c>
      <c r="DO85" s="176">
        <f t="shared" si="499"/>
        <v>0</v>
      </c>
      <c r="DP85" s="176">
        <f t="shared" si="499"/>
        <v>0</v>
      </c>
      <c r="DQ85" s="176">
        <f t="shared" si="499"/>
        <v>0</v>
      </c>
      <c r="DR85" s="176">
        <f t="shared" si="499"/>
        <v>0</v>
      </c>
      <c r="DS85" s="187"/>
      <c r="DT85" s="176">
        <v>0</v>
      </c>
      <c r="DU85" s="176">
        <f t="shared" si="500"/>
        <v>0.40828506075983984</v>
      </c>
      <c r="DV85" s="176">
        <f t="shared" si="500"/>
        <v>0.38921722973677819</v>
      </c>
      <c r="DW85" s="176">
        <f t="shared" si="500"/>
        <v>0.37098780529749381</v>
      </c>
      <c r="DX85" s="176">
        <f t="shared" si="500"/>
        <v>0.3533866729647766</v>
      </c>
      <c r="DY85" s="176">
        <f t="shared" si="500"/>
        <v>0.33655620405275327</v>
      </c>
      <c r="DZ85" s="176">
        <f t="shared" si="500"/>
        <v>0.32063156108384122</v>
      </c>
      <c r="EA85" s="176">
        <f t="shared" si="500"/>
        <v>0.30534781555748669</v>
      </c>
      <c r="EB85" s="176">
        <f t="shared" si="500"/>
        <v>0.29077823620297621</v>
      </c>
      <c r="EC85" s="176">
        <f t="shared" si="500"/>
        <v>0.27689284761680721</v>
      </c>
      <c r="ED85" s="176">
        <f t="shared" si="500"/>
        <v>0.26369273575405783</v>
      </c>
      <c r="EE85" s="176">
        <f t="shared" si="501"/>
        <v>0.25112190324860784</v>
      </c>
      <c r="EF85" s="176">
        <f t="shared" si="501"/>
        <v>0.23916992209870941</v>
      </c>
      <c r="EG85" s="176">
        <f t="shared" si="501"/>
        <v>0.2277867875988227</v>
      </c>
      <c r="EH85" s="176">
        <f t="shared" si="501"/>
        <v>0.21694542586829382</v>
      </c>
      <c r="EI85" s="176">
        <f t="shared" si="501"/>
        <v>0.2066200515899396</v>
      </c>
      <c r="EJ85" s="176">
        <f t="shared" si="501"/>
        <v>0</v>
      </c>
      <c r="EK85" s="176">
        <f t="shared" si="501"/>
        <v>0</v>
      </c>
      <c r="EL85" s="176">
        <f t="shared" si="501"/>
        <v>0</v>
      </c>
      <c r="EM85" s="176">
        <f t="shared" si="501"/>
        <v>0</v>
      </c>
      <c r="EN85" s="176">
        <f t="shared" si="501"/>
        <v>0</v>
      </c>
      <c r="EO85" s="176">
        <f t="shared" si="502"/>
        <v>0</v>
      </c>
      <c r="EP85" s="176">
        <f t="shared" si="502"/>
        <v>0</v>
      </c>
      <c r="EQ85" s="176">
        <f t="shared" si="502"/>
        <v>0</v>
      </c>
      <c r="ER85" s="176">
        <f t="shared" si="502"/>
        <v>0</v>
      </c>
      <c r="ES85" s="176">
        <f t="shared" si="502"/>
        <v>0</v>
      </c>
      <c r="ET85" s="176">
        <f t="shared" si="502"/>
        <v>0</v>
      </c>
      <c r="EU85" s="176">
        <f t="shared" si="502"/>
        <v>0</v>
      </c>
      <c r="EV85" s="176">
        <f t="shared" si="502"/>
        <v>0</v>
      </c>
      <c r="EW85" s="176">
        <f t="shared" si="502"/>
        <v>0</v>
      </c>
      <c r="EX85" s="176">
        <f t="shared" si="502"/>
        <v>0</v>
      </c>
      <c r="EY85" s="176">
        <f t="shared" si="502"/>
        <v>0</v>
      </c>
      <c r="EZ85" s="176">
        <f t="shared" si="502"/>
        <v>0</v>
      </c>
      <c r="FA85" s="176">
        <f t="shared" si="502"/>
        <v>0</v>
      </c>
      <c r="FB85" s="176">
        <f t="shared" si="502"/>
        <v>0</v>
      </c>
      <c r="FC85" s="176">
        <f t="shared" si="502"/>
        <v>0</v>
      </c>
      <c r="FE85" s="176">
        <v>0</v>
      </c>
      <c r="FF85" s="176">
        <v>0</v>
      </c>
      <c r="FG85" s="176">
        <f t="shared" si="503"/>
        <v>0.5253027336525613</v>
      </c>
      <c r="FH85" s="176">
        <f t="shared" si="503"/>
        <v>0.5006995923750156</v>
      </c>
      <c r="FI85" s="176">
        <f t="shared" si="503"/>
        <v>0.47694441859709807</v>
      </c>
      <c r="FJ85" s="176">
        <f t="shared" si="503"/>
        <v>0.45422936218985888</v>
      </c>
      <c r="FK85" s="176">
        <f t="shared" si="503"/>
        <v>0.43273684375826782</v>
      </c>
      <c r="FL85" s="176">
        <f t="shared" si="503"/>
        <v>0.41210930547874774</v>
      </c>
      <c r="FM85" s="176">
        <f t="shared" si="503"/>
        <v>0.39244563368223406</v>
      </c>
      <c r="FN85" s="176">
        <f t="shared" si="503"/>
        <v>0.37370537239658774</v>
      </c>
      <c r="FO85" s="176">
        <f t="shared" si="503"/>
        <v>0.35588998726908133</v>
      </c>
      <c r="FP85" s="176">
        <f t="shared" si="503"/>
        <v>0.33892390207324558</v>
      </c>
      <c r="FQ85" s="176">
        <f t="shared" si="504"/>
        <v>0.32279304277174059</v>
      </c>
      <c r="FR85" s="176">
        <f t="shared" si="504"/>
        <v>0.30742992106623646</v>
      </c>
      <c r="FS85" s="176">
        <f t="shared" si="504"/>
        <v>0.29279799699284814</v>
      </c>
      <c r="FT85" s="176">
        <f t="shared" si="504"/>
        <v>0.27886246968314127</v>
      </c>
      <c r="FU85" s="176">
        <f t="shared" si="504"/>
        <v>0.26559019459303335</v>
      </c>
      <c r="FV85" s="176">
        <f t="shared" si="504"/>
        <v>0</v>
      </c>
      <c r="FW85" s="176">
        <f t="shared" si="504"/>
        <v>0</v>
      </c>
      <c r="FX85" s="176">
        <f t="shared" si="504"/>
        <v>0</v>
      </c>
      <c r="FY85" s="176">
        <f t="shared" si="504"/>
        <v>0</v>
      </c>
      <c r="FZ85" s="176">
        <f t="shared" si="504"/>
        <v>0</v>
      </c>
      <c r="GA85" s="176">
        <f t="shared" si="505"/>
        <v>0</v>
      </c>
      <c r="GB85" s="176">
        <f t="shared" si="505"/>
        <v>0</v>
      </c>
      <c r="GC85" s="176">
        <f t="shared" si="505"/>
        <v>0</v>
      </c>
      <c r="GD85" s="176">
        <f t="shared" si="505"/>
        <v>0</v>
      </c>
      <c r="GE85" s="176">
        <f t="shared" si="505"/>
        <v>0</v>
      </c>
      <c r="GF85" s="176">
        <f t="shared" si="505"/>
        <v>0</v>
      </c>
      <c r="GG85" s="176">
        <f t="shared" si="505"/>
        <v>0</v>
      </c>
      <c r="GH85" s="176">
        <f t="shared" si="505"/>
        <v>0</v>
      </c>
      <c r="GI85" s="176">
        <f t="shared" si="505"/>
        <v>0</v>
      </c>
      <c r="GJ85" s="176">
        <f t="shared" si="505"/>
        <v>0</v>
      </c>
      <c r="GK85" s="176">
        <f t="shared" si="505"/>
        <v>0</v>
      </c>
      <c r="GL85" s="176">
        <f t="shared" si="505"/>
        <v>0</v>
      </c>
      <c r="GM85" s="176">
        <f t="shared" si="505"/>
        <v>0</v>
      </c>
      <c r="GN85" s="176">
        <f t="shared" si="505"/>
        <v>0</v>
      </c>
      <c r="GO85" s="176">
        <f t="shared" si="505"/>
        <v>0</v>
      </c>
      <c r="GP85" s="187"/>
      <c r="GQ85" s="176">
        <v>0</v>
      </c>
      <c r="GR85" s="176">
        <v>0</v>
      </c>
      <c r="GS85" s="176">
        <f t="shared" si="506"/>
        <v>0.38921722973677819</v>
      </c>
      <c r="GT85" s="176">
        <f t="shared" si="506"/>
        <v>0.37098780529749381</v>
      </c>
      <c r="GU85" s="176">
        <f t="shared" si="506"/>
        <v>0.3533866729647766</v>
      </c>
      <c r="GV85" s="176">
        <f t="shared" si="506"/>
        <v>0.33655620405275327</v>
      </c>
      <c r="GW85" s="176">
        <f t="shared" si="506"/>
        <v>0.32063156108384122</v>
      </c>
      <c r="GX85" s="176">
        <f t="shared" si="506"/>
        <v>0.30534781555748669</v>
      </c>
      <c r="GY85" s="176">
        <f t="shared" si="506"/>
        <v>0.29077823620297621</v>
      </c>
      <c r="GZ85" s="176">
        <f t="shared" si="506"/>
        <v>0.27689284761680721</v>
      </c>
      <c r="HA85" s="176">
        <f t="shared" si="506"/>
        <v>0.26369273575405783</v>
      </c>
      <c r="HB85" s="176">
        <f t="shared" si="506"/>
        <v>0.25112190324860784</v>
      </c>
      <c r="HC85" s="176">
        <f t="shared" si="507"/>
        <v>0.23916992209870941</v>
      </c>
      <c r="HD85" s="176">
        <f t="shared" si="507"/>
        <v>0.2277867875988227</v>
      </c>
      <c r="HE85" s="176">
        <f t="shared" si="507"/>
        <v>0.21694542586829382</v>
      </c>
      <c r="HF85" s="176">
        <f t="shared" si="507"/>
        <v>0.2066200515899396</v>
      </c>
      <c r="HG85" s="176">
        <f t="shared" si="507"/>
        <v>0.19678610668172034</v>
      </c>
      <c r="HH85" s="176">
        <f t="shared" si="507"/>
        <v>0</v>
      </c>
      <c r="HI85" s="176">
        <f t="shared" si="507"/>
        <v>0</v>
      </c>
      <c r="HJ85" s="176">
        <f t="shared" si="507"/>
        <v>0</v>
      </c>
      <c r="HK85" s="176">
        <f t="shared" si="507"/>
        <v>0</v>
      </c>
      <c r="HL85" s="176">
        <f t="shared" si="507"/>
        <v>0</v>
      </c>
      <c r="HM85" s="176">
        <f t="shared" si="508"/>
        <v>0</v>
      </c>
      <c r="HN85" s="176">
        <f t="shared" si="508"/>
        <v>0</v>
      </c>
      <c r="HO85" s="176">
        <f t="shared" si="508"/>
        <v>0</v>
      </c>
      <c r="HP85" s="176">
        <f t="shared" si="508"/>
        <v>0</v>
      </c>
      <c r="HQ85" s="176">
        <f t="shared" si="508"/>
        <v>0</v>
      </c>
      <c r="HR85" s="176">
        <f t="shared" si="508"/>
        <v>0</v>
      </c>
      <c r="HS85" s="176">
        <f t="shared" si="508"/>
        <v>0</v>
      </c>
      <c r="HT85" s="176">
        <f t="shared" si="508"/>
        <v>0</v>
      </c>
      <c r="HU85" s="176">
        <f t="shared" si="508"/>
        <v>0</v>
      </c>
      <c r="HV85" s="176">
        <f t="shared" si="508"/>
        <v>0</v>
      </c>
      <c r="HW85" s="176">
        <f t="shared" si="508"/>
        <v>0</v>
      </c>
      <c r="HX85" s="176">
        <f t="shared" si="508"/>
        <v>0</v>
      </c>
      <c r="HY85" s="176">
        <f t="shared" si="508"/>
        <v>0</v>
      </c>
      <c r="HZ85" s="176">
        <f t="shared" si="508"/>
        <v>0</v>
      </c>
      <c r="IA85" s="176">
        <f t="shared" si="508"/>
        <v>0</v>
      </c>
      <c r="IB85" s="176"/>
      <c r="IC85" s="176"/>
    </row>
    <row r="86" spans="1:237" s="144" customFormat="1">
      <c r="A86" s="185" t="s">
        <v>124</v>
      </c>
      <c r="B86" s="226">
        <f t="shared" si="483"/>
        <v>276.36936397262582</v>
      </c>
      <c r="C86" s="329">
        <f t="shared" si="484"/>
        <v>202.93481020619498</v>
      </c>
      <c r="D86" s="226">
        <f t="shared" si="233"/>
        <v>479.3041741788208</v>
      </c>
      <c r="E86" s="227">
        <f t="shared" si="485"/>
        <v>0</v>
      </c>
      <c r="F86" s="228">
        <f t="shared" si="486"/>
        <v>0</v>
      </c>
      <c r="G86" s="227">
        <f t="shared" si="487"/>
        <v>0</v>
      </c>
      <c r="H86" s="228">
        <f t="shared" si="488"/>
        <v>0</v>
      </c>
      <c r="I86" s="227">
        <f t="shared" si="234"/>
        <v>276.36936397262582</v>
      </c>
      <c r="J86" s="176">
        <f t="shared" si="235"/>
        <v>202.93481020619498</v>
      </c>
      <c r="K86" s="228">
        <f t="shared" si="236"/>
        <v>479.3041741788208</v>
      </c>
      <c r="L86" s="227">
        <f t="shared" si="489"/>
        <v>221.09549117810067</v>
      </c>
      <c r="M86" s="176">
        <f t="shared" si="490"/>
        <v>162.34784816495599</v>
      </c>
      <c r="N86" s="228">
        <f t="shared" si="237"/>
        <v>383.44333934305666</v>
      </c>
      <c r="O86" s="176">
        <f t="shared" si="491"/>
        <v>5.0631015134138178</v>
      </c>
      <c r="P86" s="176">
        <f t="shared" si="491"/>
        <v>4.8226937990383654</v>
      </c>
      <c r="Q86" s="176">
        <f t="shared" si="491"/>
        <v>4.5974631470402452</v>
      </c>
      <c r="R86" s="176">
        <f t="shared" si="491"/>
        <v>4.3821358165722595</v>
      </c>
      <c r="S86" s="176">
        <f t="shared" si="491"/>
        <v>4.1742299196504531</v>
      </c>
      <c r="T86" s="176">
        <f t="shared" si="491"/>
        <v>3.9754271569290727</v>
      </c>
      <c r="U86" s="176">
        <f t="shared" si="491"/>
        <v>3.7873240782733326</v>
      </c>
      <c r="V86" s="176">
        <f t="shared" si="491"/>
        <v>3.6067913283391211</v>
      </c>
      <c r="W86" s="176">
        <f t="shared" si="491"/>
        <v>3.4346943628590987</v>
      </c>
      <c r="X86" s="176">
        <f t="shared" si="491"/>
        <v>3.2706791101160029</v>
      </c>
      <c r="Y86" s="176">
        <f t="shared" si="492"/>
        <v>3.1147583974927695</v>
      </c>
      <c r="Z86" s="176">
        <f t="shared" si="492"/>
        <v>2.9662707798955039</v>
      </c>
      <c r="AA86" s="176">
        <f t="shared" si="492"/>
        <v>2.8250930809844395</v>
      </c>
      <c r="AB86" s="176">
        <f t="shared" si="492"/>
        <v>2.6906346414224909</v>
      </c>
      <c r="AC86" s="176">
        <f t="shared" si="492"/>
        <v>2.5625756624981846</v>
      </c>
      <c r="AD86" s="176">
        <f t="shared" si="492"/>
        <v>0</v>
      </c>
      <c r="AE86" s="176">
        <f t="shared" si="492"/>
        <v>0</v>
      </c>
      <c r="AF86" s="176">
        <f t="shared" si="492"/>
        <v>0</v>
      </c>
      <c r="AG86" s="176">
        <f t="shared" si="492"/>
        <v>0</v>
      </c>
      <c r="AH86" s="176">
        <f t="shared" si="492"/>
        <v>0</v>
      </c>
      <c r="AI86" s="176">
        <f t="shared" si="493"/>
        <v>0</v>
      </c>
      <c r="AJ86" s="176">
        <f t="shared" si="493"/>
        <v>0</v>
      </c>
      <c r="AK86" s="176">
        <f t="shared" si="493"/>
        <v>0</v>
      </c>
      <c r="AL86" s="176">
        <f t="shared" si="493"/>
        <v>0</v>
      </c>
      <c r="AM86" s="176">
        <f t="shared" si="493"/>
        <v>0</v>
      </c>
      <c r="AN86" s="176">
        <f t="shared" si="493"/>
        <v>0</v>
      </c>
      <c r="AO86" s="176">
        <f t="shared" si="493"/>
        <v>0</v>
      </c>
      <c r="AP86" s="176">
        <f t="shared" si="493"/>
        <v>0</v>
      </c>
      <c r="AQ86" s="176">
        <f t="shared" si="493"/>
        <v>0</v>
      </c>
      <c r="AR86" s="176">
        <f t="shared" si="493"/>
        <v>0</v>
      </c>
      <c r="AS86" s="176">
        <f t="shared" si="493"/>
        <v>0</v>
      </c>
      <c r="AT86" s="176">
        <f t="shared" si="493"/>
        <v>0</v>
      </c>
      <c r="AU86" s="176">
        <f t="shared" si="493"/>
        <v>0</v>
      </c>
      <c r="AV86" s="176">
        <f t="shared" si="493"/>
        <v>0</v>
      </c>
      <c r="AW86" s="176">
        <f t="shared" si="493"/>
        <v>0</v>
      </c>
      <c r="AX86" s="187"/>
      <c r="AY86" s="176">
        <f t="shared" si="494"/>
        <v>3.7177765650649435</v>
      </c>
      <c r="AZ86" s="176">
        <f t="shared" si="494"/>
        <v>3.5412479759782025</v>
      </c>
      <c r="BA86" s="176">
        <f t="shared" si="494"/>
        <v>3.3758637273087904</v>
      </c>
      <c r="BB86" s="176">
        <f t="shared" si="494"/>
        <v>3.2177513724782627</v>
      </c>
      <c r="BC86" s="176">
        <f t="shared" si="494"/>
        <v>3.0650884900006132</v>
      </c>
      <c r="BD86" s="176">
        <f t="shared" si="494"/>
        <v>2.9191099331106147</v>
      </c>
      <c r="BE86" s="176">
        <f t="shared" si="494"/>
        <v>2.7809880298088272</v>
      </c>
      <c r="BF86" s="176">
        <f t="shared" si="494"/>
        <v>2.6484249308557519</v>
      </c>
      <c r="BG86" s="176">
        <f t="shared" si="494"/>
        <v>2.5220561303319364</v>
      </c>
      <c r="BH86" s="176">
        <f t="shared" si="494"/>
        <v>2.4016216374927155</v>
      </c>
      <c r="BI86" s="176">
        <f t="shared" si="495"/>
        <v>2.2871308713362155</v>
      </c>
      <c r="BJ86" s="176">
        <f t="shared" si="495"/>
        <v>2.1780981404215982</v>
      </c>
      <c r="BK86" s="176">
        <f t="shared" si="495"/>
        <v>2.0744329977949283</v>
      </c>
      <c r="BL86" s="176">
        <f t="shared" si="495"/>
        <v>1.975701729173462</v>
      </c>
      <c r="BM86" s="176">
        <f t="shared" si="495"/>
        <v>1.8816695100821403</v>
      </c>
      <c r="BN86" s="176">
        <f t="shared" si="495"/>
        <v>0</v>
      </c>
      <c r="BO86" s="176">
        <f t="shared" si="495"/>
        <v>0</v>
      </c>
      <c r="BP86" s="176">
        <f t="shared" si="495"/>
        <v>0</v>
      </c>
      <c r="BQ86" s="176">
        <f t="shared" si="495"/>
        <v>0</v>
      </c>
      <c r="BR86" s="176">
        <f t="shared" si="495"/>
        <v>0</v>
      </c>
      <c r="BS86" s="176">
        <f t="shared" si="496"/>
        <v>0</v>
      </c>
      <c r="BT86" s="176">
        <f t="shared" si="496"/>
        <v>0</v>
      </c>
      <c r="BU86" s="176">
        <f t="shared" si="496"/>
        <v>0</v>
      </c>
      <c r="BV86" s="176">
        <f t="shared" si="496"/>
        <v>0</v>
      </c>
      <c r="BW86" s="176">
        <f t="shared" si="496"/>
        <v>0</v>
      </c>
      <c r="BX86" s="176">
        <f t="shared" si="496"/>
        <v>0</v>
      </c>
      <c r="BY86" s="176">
        <f t="shared" si="496"/>
        <v>0</v>
      </c>
      <c r="BZ86" s="176">
        <f t="shared" si="496"/>
        <v>0</v>
      </c>
      <c r="CA86" s="176">
        <f t="shared" si="496"/>
        <v>0</v>
      </c>
      <c r="CB86" s="176">
        <f t="shared" si="496"/>
        <v>0</v>
      </c>
      <c r="CC86" s="176">
        <f t="shared" si="496"/>
        <v>0</v>
      </c>
      <c r="CD86" s="176">
        <f t="shared" si="496"/>
        <v>0</v>
      </c>
      <c r="CE86" s="176">
        <f t="shared" si="496"/>
        <v>0</v>
      </c>
      <c r="CF86" s="176">
        <f t="shared" si="496"/>
        <v>0</v>
      </c>
      <c r="CG86" s="176">
        <f t="shared" si="496"/>
        <v>0</v>
      </c>
      <c r="CI86" s="176">
        <v>0</v>
      </c>
      <c r="CJ86" s="176">
        <f t="shared" si="497"/>
        <v>4.8226937990383654</v>
      </c>
      <c r="CK86" s="176">
        <f t="shared" si="497"/>
        <v>4.5974631470402452</v>
      </c>
      <c r="CL86" s="176">
        <f t="shared" si="497"/>
        <v>4.3821358165722595</v>
      </c>
      <c r="CM86" s="176">
        <f t="shared" si="497"/>
        <v>4.1742299196504531</v>
      </c>
      <c r="CN86" s="176">
        <f t="shared" si="497"/>
        <v>3.9754271569290727</v>
      </c>
      <c r="CO86" s="176">
        <f t="shared" si="497"/>
        <v>3.7873240782733326</v>
      </c>
      <c r="CP86" s="176">
        <f t="shared" si="497"/>
        <v>3.6067913283391211</v>
      </c>
      <c r="CQ86" s="176">
        <f t="shared" si="497"/>
        <v>3.4346943628590987</v>
      </c>
      <c r="CR86" s="176">
        <f t="shared" si="497"/>
        <v>3.2706791101160029</v>
      </c>
      <c r="CS86" s="176">
        <f t="shared" si="497"/>
        <v>3.1147583974927695</v>
      </c>
      <c r="CT86" s="176">
        <f t="shared" si="498"/>
        <v>2.9662707798955039</v>
      </c>
      <c r="CU86" s="176">
        <f t="shared" si="498"/>
        <v>2.8250930809844395</v>
      </c>
      <c r="CV86" s="176">
        <f t="shared" si="498"/>
        <v>2.6906346414224909</v>
      </c>
      <c r="CW86" s="176">
        <f t="shared" si="498"/>
        <v>2.5625756624981846</v>
      </c>
      <c r="CX86" s="176">
        <f t="shared" si="498"/>
        <v>2.4406115661085295</v>
      </c>
      <c r="CY86" s="176">
        <f t="shared" si="498"/>
        <v>0</v>
      </c>
      <c r="CZ86" s="176">
        <f t="shared" si="498"/>
        <v>0</v>
      </c>
      <c r="DA86" s="176">
        <f t="shared" si="498"/>
        <v>0</v>
      </c>
      <c r="DB86" s="176">
        <f t="shared" si="498"/>
        <v>0</v>
      </c>
      <c r="DC86" s="176">
        <f t="shared" si="498"/>
        <v>0</v>
      </c>
      <c r="DD86" s="176">
        <f t="shared" si="499"/>
        <v>0</v>
      </c>
      <c r="DE86" s="176">
        <f t="shared" si="499"/>
        <v>0</v>
      </c>
      <c r="DF86" s="176">
        <f t="shared" si="499"/>
        <v>0</v>
      </c>
      <c r="DG86" s="176">
        <f t="shared" si="499"/>
        <v>0</v>
      </c>
      <c r="DH86" s="176">
        <f t="shared" si="499"/>
        <v>0</v>
      </c>
      <c r="DI86" s="176">
        <f t="shared" si="499"/>
        <v>0</v>
      </c>
      <c r="DJ86" s="176">
        <f t="shared" si="499"/>
        <v>0</v>
      </c>
      <c r="DK86" s="176">
        <f t="shared" si="499"/>
        <v>0</v>
      </c>
      <c r="DL86" s="176">
        <f t="shared" si="499"/>
        <v>0</v>
      </c>
      <c r="DM86" s="176">
        <f t="shared" si="499"/>
        <v>0</v>
      </c>
      <c r="DN86" s="176">
        <f t="shared" si="499"/>
        <v>0</v>
      </c>
      <c r="DO86" s="176">
        <f t="shared" si="499"/>
        <v>0</v>
      </c>
      <c r="DP86" s="176">
        <f t="shared" si="499"/>
        <v>0</v>
      </c>
      <c r="DQ86" s="176">
        <f t="shared" si="499"/>
        <v>0</v>
      </c>
      <c r="DR86" s="176">
        <f t="shared" si="499"/>
        <v>0</v>
      </c>
      <c r="DS86" s="187"/>
      <c r="DT86" s="176">
        <v>0</v>
      </c>
      <c r="DU86" s="176">
        <f t="shared" si="500"/>
        <v>3.5412479759782025</v>
      </c>
      <c r="DV86" s="176">
        <f t="shared" si="500"/>
        <v>3.3758637273087904</v>
      </c>
      <c r="DW86" s="176">
        <f t="shared" si="500"/>
        <v>3.2177513724782627</v>
      </c>
      <c r="DX86" s="176">
        <f t="shared" si="500"/>
        <v>3.0650884900006132</v>
      </c>
      <c r="DY86" s="176">
        <f t="shared" si="500"/>
        <v>2.9191099331106147</v>
      </c>
      <c r="DZ86" s="176">
        <f t="shared" si="500"/>
        <v>2.7809880298088272</v>
      </c>
      <c r="EA86" s="176">
        <f t="shared" si="500"/>
        <v>2.6484249308557519</v>
      </c>
      <c r="EB86" s="176">
        <f t="shared" si="500"/>
        <v>2.5220561303319364</v>
      </c>
      <c r="EC86" s="176">
        <f t="shared" si="500"/>
        <v>2.4016216374927155</v>
      </c>
      <c r="ED86" s="176">
        <f t="shared" si="500"/>
        <v>2.2871308713362155</v>
      </c>
      <c r="EE86" s="176">
        <f t="shared" si="501"/>
        <v>2.1780981404215982</v>
      </c>
      <c r="EF86" s="176">
        <f t="shared" si="501"/>
        <v>2.0744329977949283</v>
      </c>
      <c r="EG86" s="176">
        <f t="shared" si="501"/>
        <v>1.975701729173462</v>
      </c>
      <c r="EH86" s="176">
        <f t="shared" si="501"/>
        <v>1.8816695100821403</v>
      </c>
      <c r="EI86" s="176">
        <f t="shared" si="501"/>
        <v>1.792112692361721</v>
      </c>
      <c r="EJ86" s="176">
        <f t="shared" si="501"/>
        <v>0</v>
      </c>
      <c r="EK86" s="176">
        <f t="shared" si="501"/>
        <v>0</v>
      </c>
      <c r="EL86" s="176">
        <f t="shared" si="501"/>
        <v>0</v>
      </c>
      <c r="EM86" s="176">
        <f t="shared" si="501"/>
        <v>0</v>
      </c>
      <c r="EN86" s="176">
        <f t="shared" si="501"/>
        <v>0</v>
      </c>
      <c r="EO86" s="176">
        <f t="shared" si="502"/>
        <v>0</v>
      </c>
      <c r="EP86" s="176">
        <f t="shared" si="502"/>
        <v>0</v>
      </c>
      <c r="EQ86" s="176">
        <f t="shared" si="502"/>
        <v>0</v>
      </c>
      <c r="ER86" s="176">
        <f t="shared" si="502"/>
        <v>0</v>
      </c>
      <c r="ES86" s="176">
        <f t="shared" si="502"/>
        <v>0</v>
      </c>
      <c r="ET86" s="176">
        <f t="shared" si="502"/>
        <v>0</v>
      </c>
      <c r="EU86" s="176">
        <f t="shared" si="502"/>
        <v>0</v>
      </c>
      <c r="EV86" s="176">
        <f t="shared" si="502"/>
        <v>0</v>
      </c>
      <c r="EW86" s="176">
        <f t="shared" si="502"/>
        <v>0</v>
      </c>
      <c r="EX86" s="176">
        <f t="shared" si="502"/>
        <v>0</v>
      </c>
      <c r="EY86" s="176">
        <f t="shared" si="502"/>
        <v>0</v>
      </c>
      <c r="EZ86" s="176">
        <f t="shared" si="502"/>
        <v>0</v>
      </c>
      <c r="FA86" s="176">
        <f t="shared" si="502"/>
        <v>0</v>
      </c>
      <c r="FB86" s="176">
        <f t="shared" si="502"/>
        <v>0</v>
      </c>
      <c r="FC86" s="176">
        <f t="shared" si="502"/>
        <v>0</v>
      </c>
      <c r="FE86" s="176">
        <v>0</v>
      </c>
      <c r="FF86" s="176">
        <v>0</v>
      </c>
      <c r="FG86" s="176">
        <f t="shared" si="503"/>
        <v>4.5974631470402452</v>
      </c>
      <c r="FH86" s="176">
        <f t="shared" si="503"/>
        <v>4.3821358165722595</v>
      </c>
      <c r="FI86" s="176">
        <f t="shared" si="503"/>
        <v>4.1742299196504531</v>
      </c>
      <c r="FJ86" s="176">
        <f t="shared" si="503"/>
        <v>3.9754271569290727</v>
      </c>
      <c r="FK86" s="176">
        <f t="shared" si="503"/>
        <v>3.7873240782733326</v>
      </c>
      <c r="FL86" s="176">
        <f t="shared" si="503"/>
        <v>3.6067913283391211</v>
      </c>
      <c r="FM86" s="176">
        <f t="shared" si="503"/>
        <v>3.4346943628590987</v>
      </c>
      <c r="FN86" s="176">
        <f t="shared" si="503"/>
        <v>3.2706791101160029</v>
      </c>
      <c r="FO86" s="176">
        <f t="shared" si="503"/>
        <v>3.1147583974927695</v>
      </c>
      <c r="FP86" s="176">
        <f t="shared" si="503"/>
        <v>2.9662707798955039</v>
      </c>
      <c r="FQ86" s="176">
        <f t="shared" si="504"/>
        <v>2.8250930809844395</v>
      </c>
      <c r="FR86" s="176">
        <f t="shared" si="504"/>
        <v>2.6906346414224909</v>
      </c>
      <c r="FS86" s="176">
        <f t="shared" si="504"/>
        <v>2.5625756624981846</v>
      </c>
      <c r="FT86" s="176">
        <f t="shared" si="504"/>
        <v>2.4406115661085295</v>
      </c>
      <c r="FU86" s="176">
        <f t="shared" si="504"/>
        <v>2.3244522703442136</v>
      </c>
      <c r="FV86" s="176">
        <f t="shared" si="504"/>
        <v>0</v>
      </c>
      <c r="FW86" s="176">
        <f t="shared" si="504"/>
        <v>0</v>
      </c>
      <c r="FX86" s="176">
        <f t="shared" si="504"/>
        <v>0</v>
      </c>
      <c r="FY86" s="176">
        <f t="shared" si="504"/>
        <v>0</v>
      </c>
      <c r="FZ86" s="176">
        <f t="shared" si="504"/>
        <v>0</v>
      </c>
      <c r="GA86" s="176">
        <f t="shared" si="505"/>
        <v>0</v>
      </c>
      <c r="GB86" s="176">
        <f t="shared" si="505"/>
        <v>0</v>
      </c>
      <c r="GC86" s="176">
        <f t="shared" si="505"/>
        <v>0</v>
      </c>
      <c r="GD86" s="176">
        <f t="shared" si="505"/>
        <v>0</v>
      </c>
      <c r="GE86" s="176">
        <f t="shared" si="505"/>
        <v>0</v>
      </c>
      <c r="GF86" s="176">
        <f t="shared" si="505"/>
        <v>0</v>
      </c>
      <c r="GG86" s="176">
        <f t="shared" si="505"/>
        <v>0</v>
      </c>
      <c r="GH86" s="176">
        <f t="shared" si="505"/>
        <v>0</v>
      </c>
      <c r="GI86" s="176">
        <f t="shared" si="505"/>
        <v>0</v>
      </c>
      <c r="GJ86" s="176">
        <f t="shared" si="505"/>
        <v>0</v>
      </c>
      <c r="GK86" s="176">
        <f t="shared" si="505"/>
        <v>0</v>
      </c>
      <c r="GL86" s="176">
        <f t="shared" si="505"/>
        <v>0</v>
      </c>
      <c r="GM86" s="176">
        <f t="shared" si="505"/>
        <v>0</v>
      </c>
      <c r="GN86" s="176">
        <f t="shared" si="505"/>
        <v>0</v>
      </c>
      <c r="GO86" s="176">
        <f t="shared" si="505"/>
        <v>0</v>
      </c>
      <c r="GP86" s="187"/>
      <c r="GQ86" s="176">
        <v>0</v>
      </c>
      <c r="GR86" s="176">
        <v>0</v>
      </c>
      <c r="GS86" s="176">
        <f t="shared" si="506"/>
        <v>3.3758637273087904</v>
      </c>
      <c r="GT86" s="176">
        <f t="shared" si="506"/>
        <v>3.2177513724782627</v>
      </c>
      <c r="GU86" s="176">
        <f t="shared" si="506"/>
        <v>3.0650884900006132</v>
      </c>
      <c r="GV86" s="176">
        <f t="shared" si="506"/>
        <v>2.9191099331106147</v>
      </c>
      <c r="GW86" s="176">
        <f t="shared" si="506"/>
        <v>2.7809880298088272</v>
      </c>
      <c r="GX86" s="176">
        <f t="shared" si="506"/>
        <v>2.6484249308557519</v>
      </c>
      <c r="GY86" s="176">
        <f t="shared" si="506"/>
        <v>2.5220561303319364</v>
      </c>
      <c r="GZ86" s="176">
        <f t="shared" si="506"/>
        <v>2.4016216374927155</v>
      </c>
      <c r="HA86" s="176">
        <f t="shared" si="506"/>
        <v>2.2871308713362155</v>
      </c>
      <c r="HB86" s="176">
        <f t="shared" si="506"/>
        <v>2.1780981404215982</v>
      </c>
      <c r="HC86" s="176">
        <f t="shared" si="507"/>
        <v>2.0744329977949283</v>
      </c>
      <c r="HD86" s="176">
        <f t="shared" si="507"/>
        <v>1.975701729173462</v>
      </c>
      <c r="HE86" s="176">
        <f t="shared" si="507"/>
        <v>1.8816695100821403</v>
      </c>
      <c r="HF86" s="176">
        <f t="shared" si="507"/>
        <v>1.792112692361721</v>
      </c>
      <c r="HG86" s="176">
        <f t="shared" si="507"/>
        <v>1.7068182722394107</v>
      </c>
      <c r="HH86" s="176">
        <f t="shared" si="507"/>
        <v>0</v>
      </c>
      <c r="HI86" s="176">
        <f t="shared" si="507"/>
        <v>0</v>
      </c>
      <c r="HJ86" s="176">
        <f t="shared" si="507"/>
        <v>0</v>
      </c>
      <c r="HK86" s="176">
        <f t="shared" si="507"/>
        <v>0</v>
      </c>
      <c r="HL86" s="176">
        <f t="shared" si="507"/>
        <v>0</v>
      </c>
      <c r="HM86" s="176">
        <f t="shared" si="508"/>
        <v>0</v>
      </c>
      <c r="HN86" s="176">
        <f t="shared" si="508"/>
        <v>0</v>
      </c>
      <c r="HO86" s="176">
        <f t="shared" si="508"/>
        <v>0</v>
      </c>
      <c r="HP86" s="176">
        <f t="shared" si="508"/>
        <v>0</v>
      </c>
      <c r="HQ86" s="176">
        <f t="shared" si="508"/>
        <v>0</v>
      </c>
      <c r="HR86" s="176">
        <f t="shared" si="508"/>
        <v>0</v>
      </c>
      <c r="HS86" s="176">
        <f t="shared" si="508"/>
        <v>0</v>
      </c>
      <c r="HT86" s="176">
        <f t="shared" si="508"/>
        <v>0</v>
      </c>
      <c r="HU86" s="176">
        <f t="shared" si="508"/>
        <v>0</v>
      </c>
      <c r="HV86" s="176">
        <f t="shared" si="508"/>
        <v>0</v>
      </c>
      <c r="HW86" s="176">
        <f t="shared" si="508"/>
        <v>0</v>
      </c>
      <c r="HX86" s="176">
        <f t="shared" si="508"/>
        <v>0</v>
      </c>
      <c r="HY86" s="176">
        <f t="shared" si="508"/>
        <v>0</v>
      </c>
      <c r="HZ86" s="176">
        <f t="shared" si="508"/>
        <v>0</v>
      </c>
      <c r="IA86" s="176">
        <f t="shared" si="508"/>
        <v>0</v>
      </c>
      <c r="IB86" s="176"/>
      <c r="IC86" s="176"/>
    </row>
    <row r="87" spans="1:237" s="144" customFormat="1">
      <c r="A87" s="185" t="s">
        <v>125</v>
      </c>
      <c r="B87" s="226">
        <f t="shared" si="483"/>
        <v>1659.4283301689684</v>
      </c>
      <c r="C87" s="329">
        <f t="shared" si="484"/>
        <v>1224.310526796095</v>
      </c>
      <c r="D87" s="226">
        <f t="shared" si="233"/>
        <v>2883.7388569650634</v>
      </c>
      <c r="E87" s="227">
        <f t="shared" si="485"/>
        <v>0</v>
      </c>
      <c r="F87" s="228">
        <f t="shared" si="486"/>
        <v>0</v>
      </c>
      <c r="G87" s="227">
        <f t="shared" si="487"/>
        <v>0</v>
      </c>
      <c r="H87" s="228">
        <f t="shared" si="488"/>
        <v>0</v>
      </c>
      <c r="I87" s="227">
        <f t="shared" si="234"/>
        <v>1659.4283301689684</v>
      </c>
      <c r="J87" s="176">
        <f t="shared" si="235"/>
        <v>1224.310526796095</v>
      </c>
      <c r="K87" s="228">
        <f t="shared" si="236"/>
        <v>2883.7388569650634</v>
      </c>
      <c r="L87" s="227">
        <f t="shared" si="489"/>
        <v>1327.5426641351748</v>
      </c>
      <c r="M87" s="176">
        <f t="shared" si="490"/>
        <v>979.44842143687606</v>
      </c>
      <c r="N87" s="228">
        <f t="shared" si="237"/>
        <v>2306.9910855720509</v>
      </c>
      <c r="O87" s="176">
        <f t="shared" si="491"/>
        <v>15.200407833034031</v>
      </c>
      <c r="P87" s="176">
        <f t="shared" si="491"/>
        <v>14.478657480007728</v>
      </c>
      <c r="Q87" s="176">
        <f t="shared" si="491"/>
        <v>13.802471597144949</v>
      </c>
      <c r="R87" s="176">
        <f t="shared" si="491"/>
        <v>13.15601739668295</v>
      </c>
      <c r="S87" s="176">
        <f t="shared" si="491"/>
        <v>12.531843771933051</v>
      </c>
      <c r="T87" s="176">
        <f t="shared" si="491"/>
        <v>11.934999512798029</v>
      </c>
      <c r="U87" s="176">
        <f t="shared" si="491"/>
        <v>11.370277770079371</v>
      </c>
      <c r="V87" s="176">
        <f t="shared" si="491"/>
        <v>10.828283615123372</v>
      </c>
      <c r="W87" s="176">
        <f t="shared" si="491"/>
        <v>10.311615313057251</v>
      </c>
      <c r="X87" s="176">
        <f t="shared" si="491"/>
        <v>9.8192098722561596</v>
      </c>
      <c r="Y87" s="176">
        <f t="shared" si="492"/>
        <v>9.351105802999129</v>
      </c>
      <c r="Z87" s="176">
        <f t="shared" si="492"/>
        <v>8.9053173194669863</v>
      </c>
      <c r="AA87" s="176">
        <f t="shared" si="492"/>
        <v>8.4814746225168811</v>
      </c>
      <c r="AB87" s="176">
        <f t="shared" si="492"/>
        <v>8.0778044388319969</v>
      </c>
      <c r="AC87" s="176">
        <f t="shared" si="492"/>
        <v>7.6933466709649467</v>
      </c>
      <c r="AD87" s="176">
        <f t="shared" si="492"/>
        <v>0</v>
      </c>
      <c r="AE87" s="176">
        <f t="shared" si="492"/>
        <v>0</v>
      </c>
      <c r="AF87" s="176">
        <f t="shared" si="492"/>
        <v>0</v>
      </c>
      <c r="AG87" s="176">
        <f t="shared" si="492"/>
        <v>0</v>
      </c>
      <c r="AH87" s="176">
        <f t="shared" si="492"/>
        <v>0</v>
      </c>
      <c r="AI87" s="176">
        <f t="shared" si="493"/>
        <v>0</v>
      </c>
      <c r="AJ87" s="176">
        <f t="shared" si="493"/>
        <v>0</v>
      </c>
      <c r="AK87" s="176">
        <f t="shared" si="493"/>
        <v>0</v>
      </c>
      <c r="AL87" s="176">
        <f t="shared" si="493"/>
        <v>0</v>
      </c>
      <c r="AM87" s="176">
        <f t="shared" si="493"/>
        <v>0</v>
      </c>
      <c r="AN87" s="176">
        <f t="shared" si="493"/>
        <v>0</v>
      </c>
      <c r="AO87" s="176">
        <f t="shared" si="493"/>
        <v>0</v>
      </c>
      <c r="AP87" s="176">
        <f t="shared" si="493"/>
        <v>0</v>
      </c>
      <c r="AQ87" s="176">
        <f t="shared" si="493"/>
        <v>0</v>
      </c>
      <c r="AR87" s="176">
        <f t="shared" si="493"/>
        <v>0</v>
      </c>
      <c r="AS87" s="176">
        <f t="shared" si="493"/>
        <v>0</v>
      </c>
      <c r="AT87" s="176">
        <f t="shared" si="493"/>
        <v>0</v>
      </c>
      <c r="AU87" s="176">
        <f t="shared" si="493"/>
        <v>0</v>
      </c>
      <c r="AV87" s="176">
        <f t="shared" si="493"/>
        <v>0</v>
      </c>
      <c r="AW87" s="176">
        <f t="shared" si="493"/>
        <v>0</v>
      </c>
      <c r="AX87" s="187"/>
      <c r="AY87" s="176">
        <f t="shared" si="494"/>
        <v>11.214717130737698</v>
      </c>
      <c r="AZ87" s="176">
        <f t="shared" si="494"/>
        <v>10.682216546733009</v>
      </c>
      <c r="BA87" s="176">
        <f t="shared" si="494"/>
        <v>10.183332997857166</v>
      </c>
      <c r="BB87" s="176">
        <f t="shared" si="494"/>
        <v>9.7063852030484625</v>
      </c>
      <c r="BC87" s="176">
        <f t="shared" si="494"/>
        <v>9.2458758062660387</v>
      </c>
      <c r="BD87" s="176">
        <f t="shared" si="494"/>
        <v>8.8055297569477062</v>
      </c>
      <c r="BE87" s="176">
        <f t="shared" si="494"/>
        <v>8.3888833964202281</v>
      </c>
      <c r="BF87" s="176">
        <f t="shared" si="494"/>
        <v>7.9890052351820042</v>
      </c>
      <c r="BG87" s="176">
        <f t="shared" si="494"/>
        <v>7.6078122486689885</v>
      </c>
      <c r="BH87" s="176">
        <f t="shared" si="494"/>
        <v>7.2445201717143517</v>
      </c>
      <c r="BI87" s="176">
        <f t="shared" si="495"/>
        <v>6.8991574168377285</v>
      </c>
      <c r="BJ87" s="176">
        <f t="shared" si="495"/>
        <v>6.5702588900436858</v>
      </c>
      <c r="BK87" s="176">
        <f t="shared" si="495"/>
        <v>6.2575517570222656</v>
      </c>
      <c r="BL87" s="176">
        <f t="shared" si="495"/>
        <v>5.9597277134922901</v>
      </c>
      <c r="BM87" s="176">
        <f t="shared" si="495"/>
        <v>5.6760784086378697</v>
      </c>
      <c r="BN87" s="176">
        <f t="shared" si="495"/>
        <v>0</v>
      </c>
      <c r="BO87" s="176">
        <f t="shared" si="495"/>
        <v>0</v>
      </c>
      <c r="BP87" s="176">
        <f t="shared" si="495"/>
        <v>0</v>
      </c>
      <c r="BQ87" s="176">
        <f t="shared" si="495"/>
        <v>0</v>
      </c>
      <c r="BR87" s="176">
        <f t="shared" si="495"/>
        <v>0</v>
      </c>
      <c r="BS87" s="176">
        <f t="shared" si="496"/>
        <v>0</v>
      </c>
      <c r="BT87" s="176">
        <f t="shared" si="496"/>
        <v>0</v>
      </c>
      <c r="BU87" s="176">
        <f t="shared" si="496"/>
        <v>0</v>
      </c>
      <c r="BV87" s="176">
        <f t="shared" si="496"/>
        <v>0</v>
      </c>
      <c r="BW87" s="176">
        <f t="shared" si="496"/>
        <v>0</v>
      </c>
      <c r="BX87" s="176">
        <f t="shared" si="496"/>
        <v>0</v>
      </c>
      <c r="BY87" s="176">
        <f t="shared" si="496"/>
        <v>0</v>
      </c>
      <c r="BZ87" s="176">
        <f t="shared" si="496"/>
        <v>0</v>
      </c>
      <c r="CA87" s="176">
        <f t="shared" si="496"/>
        <v>0</v>
      </c>
      <c r="CB87" s="176">
        <f t="shared" si="496"/>
        <v>0</v>
      </c>
      <c r="CC87" s="176">
        <f t="shared" si="496"/>
        <v>0</v>
      </c>
      <c r="CD87" s="176">
        <f t="shared" si="496"/>
        <v>0</v>
      </c>
      <c r="CE87" s="176">
        <f t="shared" si="496"/>
        <v>0</v>
      </c>
      <c r="CF87" s="176">
        <f t="shared" si="496"/>
        <v>0</v>
      </c>
      <c r="CG87" s="176">
        <f t="shared" si="496"/>
        <v>0</v>
      </c>
      <c r="CI87" s="176">
        <v>0</v>
      </c>
      <c r="CJ87" s="176">
        <f t="shared" si="497"/>
        <v>14.478657480007728</v>
      </c>
      <c r="CK87" s="176">
        <f t="shared" si="497"/>
        <v>13.802471597144949</v>
      </c>
      <c r="CL87" s="176">
        <f t="shared" si="497"/>
        <v>13.15601739668295</v>
      </c>
      <c r="CM87" s="176">
        <f t="shared" si="497"/>
        <v>12.531843771933051</v>
      </c>
      <c r="CN87" s="176">
        <f t="shared" si="497"/>
        <v>11.934999512798029</v>
      </c>
      <c r="CO87" s="176">
        <f t="shared" si="497"/>
        <v>11.370277770079371</v>
      </c>
      <c r="CP87" s="176">
        <f t="shared" si="497"/>
        <v>10.828283615123372</v>
      </c>
      <c r="CQ87" s="176">
        <f t="shared" si="497"/>
        <v>10.311615313057251</v>
      </c>
      <c r="CR87" s="176">
        <f t="shared" si="497"/>
        <v>9.8192098722561596</v>
      </c>
      <c r="CS87" s="176">
        <f t="shared" si="497"/>
        <v>9.351105802999129</v>
      </c>
      <c r="CT87" s="176">
        <f t="shared" si="498"/>
        <v>8.9053173194669863</v>
      </c>
      <c r="CU87" s="176">
        <f t="shared" si="498"/>
        <v>8.4814746225168811</v>
      </c>
      <c r="CV87" s="176">
        <f t="shared" si="498"/>
        <v>8.0778044388319969</v>
      </c>
      <c r="CW87" s="176">
        <f t="shared" si="498"/>
        <v>7.6933466709649467</v>
      </c>
      <c r="CX87" s="176">
        <f t="shared" si="498"/>
        <v>7.3271869166723196</v>
      </c>
      <c r="CY87" s="176">
        <f t="shared" si="498"/>
        <v>0</v>
      </c>
      <c r="CZ87" s="176">
        <f t="shared" si="498"/>
        <v>0</v>
      </c>
      <c r="DA87" s="176">
        <f t="shared" si="498"/>
        <v>0</v>
      </c>
      <c r="DB87" s="176">
        <f t="shared" si="498"/>
        <v>0</v>
      </c>
      <c r="DC87" s="176">
        <f t="shared" si="498"/>
        <v>0</v>
      </c>
      <c r="DD87" s="176">
        <f t="shared" si="499"/>
        <v>0</v>
      </c>
      <c r="DE87" s="176">
        <f t="shared" si="499"/>
        <v>0</v>
      </c>
      <c r="DF87" s="176">
        <f t="shared" si="499"/>
        <v>0</v>
      </c>
      <c r="DG87" s="176">
        <f t="shared" si="499"/>
        <v>0</v>
      </c>
      <c r="DH87" s="176">
        <f t="shared" si="499"/>
        <v>0</v>
      </c>
      <c r="DI87" s="176">
        <f t="shared" si="499"/>
        <v>0</v>
      </c>
      <c r="DJ87" s="176">
        <f t="shared" si="499"/>
        <v>0</v>
      </c>
      <c r="DK87" s="176">
        <f t="shared" si="499"/>
        <v>0</v>
      </c>
      <c r="DL87" s="176">
        <f t="shared" si="499"/>
        <v>0</v>
      </c>
      <c r="DM87" s="176">
        <f t="shared" si="499"/>
        <v>0</v>
      </c>
      <c r="DN87" s="176">
        <f t="shared" si="499"/>
        <v>0</v>
      </c>
      <c r="DO87" s="176">
        <f t="shared" si="499"/>
        <v>0</v>
      </c>
      <c r="DP87" s="176">
        <f t="shared" si="499"/>
        <v>0</v>
      </c>
      <c r="DQ87" s="176">
        <f t="shared" si="499"/>
        <v>0</v>
      </c>
      <c r="DR87" s="176">
        <f t="shared" si="499"/>
        <v>0</v>
      </c>
      <c r="DS87" s="187"/>
      <c r="DT87" s="176">
        <v>0</v>
      </c>
      <c r="DU87" s="176">
        <f t="shared" si="500"/>
        <v>10.682216546733009</v>
      </c>
      <c r="DV87" s="176">
        <f t="shared" si="500"/>
        <v>10.183332997857166</v>
      </c>
      <c r="DW87" s="176">
        <f t="shared" si="500"/>
        <v>9.7063852030484625</v>
      </c>
      <c r="DX87" s="176">
        <f t="shared" si="500"/>
        <v>9.2458758062660387</v>
      </c>
      <c r="DY87" s="176">
        <f t="shared" si="500"/>
        <v>8.8055297569477062</v>
      </c>
      <c r="DZ87" s="176">
        <f t="shared" si="500"/>
        <v>8.3888833964202281</v>
      </c>
      <c r="EA87" s="176">
        <f t="shared" si="500"/>
        <v>7.9890052351820042</v>
      </c>
      <c r="EB87" s="176">
        <f t="shared" si="500"/>
        <v>7.6078122486689885</v>
      </c>
      <c r="EC87" s="176">
        <f t="shared" si="500"/>
        <v>7.2445201717143517</v>
      </c>
      <c r="ED87" s="176">
        <f t="shared" si="500"/>
        <v>6.8991574168377285</v>
      </c>
      <c r="EE87" s="176">
        <f t="shared" si="501"/>
        <v>6.5702588900436858</v>
      </c>
      <c r="EF87" s="176">
        <f t="shared" si="501"/>
        <v>6.2575517570222656</v>
      </c>
      <c r="EG87" s="176">
        <f t="shared" si="501"/>
        <v>5.9597277134922901</v>
      </c>
      <c r="EH87" s="176">
        <f t="shared" si="501"/>
        <v>5.6760784086378697</v>
      </c>
      <c r="EI87" s="176">
        <f t="shared" si="501"/>
        <v>5.4059292051324146</v>
      </c>
      <c r="EJ87" s="176">
        <f t="shared" si="501"/>
        <v>0</v>
      </c>
      <c r="EK87" s="176">
        <f t="shared" si="501"/>
        <v>0</v>
      </c>
      <c r="EL87" s="176">
        <f t="shared" si="501"/>
        <v>0</v>
      </c>
      <c r="EM87" s="176">
        <f t="shared" si="501"/>
        <v>0</v>
      </c>
      <c r="EN87" s="176">
        <f t="shared" si="501"/>
        <v>0</v>
      </c>
      <c r="EO87" s="176">
        <f t="shared" si="502"/>
        <v>0</v>
      </c>
      <c r="EP87" s="176">
        <f t="shared" si="502"/>
        <v>0</v>
      </c>
      <c r="EQ87" s="176">
        <f t="shared" si="502"/>
        <v>0</v>
      </c>
      <c r="ER87" s="176">
        <f t="shared" si="502"/>
        <v>0</v>
      </c>
      <c r="ES87" s="176">
        <f t="shared" si="502"/>
        <v>0</v>
      </c>
      <c r="ET87" s="176">
        <f t="shared" si="502"/>
        <v>0</v>
      </c>
      <c r="EU87" s="176">
        <f t="shared" si="502"/>
        <v>0</v>
      </c>
      <c r="EV87" s="176">
        <f t="shared" si="502"/>
        <v>0</v>
      </c>
      <c r="EW87" s="176">
        <f t="shared" si="502"/>
        <v>0</v>
      </c>
      <c r="EX87" s="176">
        <f t="shared" si="502"/>
        <v>0</v>
      </c>
      <c r="EY87" s="176">
        <f t="shared" si="502"/>
        <v>0</v>
      </c>
      <c r="EZ87" s="176">
        <f t="shared" si="502"/>
        <v>0</v>
      </c>
      <c r="FA87" s="176">
        <f t="shared" si="502"/>
        <v>0</v>
      </c>
      <c r="FB87" s="176">
        <f t="shared" si="502"/>
        <v>0</v>
      </c>
      <c r="FC87" s="176">
        <f t="shared" si="502"/>
        <v>0</v>
      </c>
      <c r="FE87" s="176">
        <v>0</v>
      </c>
      <c r="FF87" s="176">
        <v>0</v>
      </c>
      <c r="FG87" s="176">
        <f t="shared" si="503"/>
        <v>13.802471597144949</v>
      </c>
      <c r="FH87" s="176">
        <f t="shared" si="503"/>
        <v>13.15601739668295</v>
      </c>
      <c r="FI87" s="176">
        <f t="shared" si="503"/>
        <v>12.531843771933051</v>
      </c>
      <c r="FJ87" s="176">
        <f t="shared" si="503"/>
        <v>11.934999512798029</v>
      </c>
      <c r="FK87" s="176">
        <f t="shared" si="503"/>
        <v>11.370277770079371</v>
      </c>
      <c r="FL87" s="176">
        <f t="shared" si="503"/>
        <v>10.828283615123372</v>
      </c>
      <c r="FM87" s="176">
        <f t="shared" si="503"/>
        <v>10.311615313057251</v>
      </c>
      <c r="FN87" s="176">
        <f t="shared" si="503"/>
        <v>9.8192098722561596</v>
      </c>
      <c r="FO87" s="176">
        <f t="shared" si="503"/>
        <v>9.351105802999129</v>
      </c>
      <c r="FP87" s="176">
        <f t="shared" si="503"/>
        <v>8.9053173194669863</v>
      </c>
      <c r="FQ87" s="176">
        <f t="shared" si="504"/>
        <v>8.4814746225168811</v>
      </c>
      <c r="FR87" s="176">
        <f t="shared" si="504"/>
        <v>8.0778044388319969</v>
      </c>
      <c r="FS87" s="176">
        <f t="shared" si="504"/>
        <v>7.6933466709649467</v>
      </c>
      <c r="FT87" s="176">
        <f t="shared" si="504"/>
        <v>7.3271869166723196</v>
      </c>
      <c r="FU87" s="176">
        <f t="shared" si="504"/>
        <v>6.9784542940816436</v>
      </c>
      <c r="FV87" s="176">
        <f t="shared" si="504"/>
        <v>0</v>
      </c>
      <c r="FW87" s="176">
        <f t="shared" si="504"/>
        <v>0</v>
      </c>
      <c r="FX87" s="176">
        <f t="shared" si="504"/>
        <v>0</v>
      </c>
      <c r="FY87" s="176">
        <f t="shared" si="504"/>
        <v>0</v>
      </c>
      <c r="FZ87" s="176">
        <f t="shared" si="504"/>
        <v>0</v>
      </c>
      <c r="GA87" s="176">
        <f t="shared" si="505"/>
        <v>0</v>
      </c>
      <c r="GB87" s="176">
        <f t="shared" si="505"/>
        <v>0</v>
      </c>
      <c r="GC87" s="176">
        <f t="shared" si="505"/>
        <v>0</v>
      </c>
      <c r="GD87" s="176">
        <f t="shared" si="505"/>
        <v>0</v>
      </c>
      <c r="GE87" s="176">
        <f t="shared" si="505"/>
        <v>0</v>
      </c>
      <c r="GF87" s="176">
        <f t="shared" si="505"/>
        <v>0</v>
      </c>
      <c r="GG87" s="176">
        <f t="shared" si="505"/>
        <v>0</v>
      </c>
      <c r="GH87" s="176">
        <f t="shared" si="505"/>
        <v>0</v>
      </c>
      <c r="GI87" s="176">
        <f t="shared" si="505"/>
        <v>0</v>
      </c>
      <c r="GJ87" s="176">
        <f t="shared" si="505"/>
        <v>0</v>
      </c>
      <c r="GK87" s="176">
        <f t="shared" si="505"/>
        <v>0</v>
      </c>
      <c r="GL87" s="176">
        <f t="shared" si="505"/>
        <v>0</v>
      </c>
      <c r="GM87" s="176">
        <f t="shared" si="505"/>
        <v>0</v>
      </c>
      <c r="GN87" s="176">
        <f t="shared" si="505"/>
        <v>0</v>
      </c>
      <c r="GO87" s="176">
        <f t="shared" si="505"/>
        <v>0</v>
      </c>
      <c r="GP87" s="187"/>
      <c r="GQ87" s="176">
        <v>0</v>
      </c>
      <c r="GR87" s="176">
        <v>0</v>
      </c>
      <c r="GS87" s="176">
        <f t="shared" si="506"/>
        <v>10.183332997857166</v>
      </c>
      <c r="GT87" s="176">
        <f t="shared" si="506"/>
        <v>9.7063852030484625</v>
      </c>
      <c r="GU87" s="176">
        <f t="shared" si="506"/>
        <v>9.2458758062660387</v>
      </c>
      <c r="GV87" s="176">
        <f t="shared" si="506"/>
        <v>8.8055297569477062</v>
      </c>
      <c r="GW87" s="176">
        <f t="shared" si="506"/>
        <v>8.3888833964202281</v>
      </c>
      <c r="GX87" s="176">
        <f t="shared" si="506"/>
        <v>7.9890052351820042</v>
      </c>
      <c r="GY87" s="176">
        <f t="shared" si="506"/>
        <v>7.6078122486689885</v>
      </c>
      <c r="GZ87" s="176">
        <f t="shared" si="506"/>
        <v>7.2445201717143517</v>
      </c>
      <c r="HA87" s="176">
        <f t="shared" si="506"/>
        <v>6.8991574168377285</v>
      </c>
      <c r="HB87" s="176">
        <f t="shared" si="506"/>
        <v>6.5702588900436858</v>
      </c>
      <c r="HC87" s="176">
        <f t="shared" si="507"/>
        <v>6.2575517570222656</v>
      </c>
      <c r="HD87" s="176">
        <f t="shared" si="507"/>
        <v>5.9597277134922901</v>
      </c>
      <c r="HE87" s="176">
        <f t="shared" si="507"/>
        <v>5.6760784086378697</v>
      </c>
      <c r="HF87" s="176">
        <f t="shared" si="507"/>
        <v>5.4059292051324146</v>
      </c>
      <c r="HG87" s="176">
        <f t="shared" si="507"/>
        <v>5.1486375745673865</v>
      </c>
      <c r="HH87" s="176">
        <f t="shared" si="507"/>
        <v>0</v>
      </c>
      <c r="HI87" s="176">
        <f t="shared" si="507"/>
        <v>0</v>
      </c>
      <c r="HJ87" s="176">
        <f t="shared" si="507"/>
        <v>0</v>
      </c>
      <c r="HK87" s="176">
        <f t="shared" si="507"/>
        <v>0</v>
      </c>
      <c r="HL87" s="176">
        <f t="shared" si="507"/>
        <v>0</v>
      </c>
      <c r="HM87" s="176">
        <f t="shared" si="508"/>
        <v>0</v>
      </c>
      <c r="HN87" s="176">
        <f t="shared" si="508"/>
        <v>0</v>
      </c>
      <c r="HO87" s="176">
        <f t="shared" si="508"/>
        <v>0</v>
      </c>
      <c r="HP87" s="176">
        <f t="shared" si="508"/>
        <v>0</v>
      </c>
      <c r="HQ87" s="176">
        <f t="shared" si="508"/>
        <v>0</v>
      </c>
      <c r="HR87" s="176">
        <f t="shared" si="508"/>
        <v>0</v>
      </c>
      <c r="HS87" s="176">
        <f t="shared" si="508"/>
        <v>0</v>
      </c>
      <c r="HT87" s="176">
        <f t="shared" si="508"/>
        <v>0</v>
      </c>
      <c r="HU87" s="176">
        <f t="shared" si="508"/>
        <v>0</v>
      </c>
      <c r="HV87" s="176">
        <f t="shared" si="508"/>
        <v>0</v>
      </c>
      <c r="HW87" s="176">
        <f t="shared" si="508"/>
        <v>0</v>
      </c>
      <c r="HX87" s="176">
        <f t="shared" si="508"/>
        <v>0</v>
      </c>
      <c r="HY87" s="176">
        <f t="shared" si="508"/>
        <v>0</v>
      </c>
      <c r="HZ87" s="176">
        <f t="shared" si="508"/>
        <v>0</v>
      </c>
      <c r="IA87" s="176">
        <f t="shared" si="508"/>
        <v>0</v>
      </c>
      <c r="IB87" s="176"/>
      <c r="IC87" s="176"/>
    </row>
    <row r="88" spans="1:237" s="144" customFormat="1">
      <c r="A88" s="188" t="s">
        <v>126</v>
      </c>
      <c r="B88" s="226">
        <f t="shared" ref="B88" si="509">SUM(O88:AW88)*VLOOKUP($A88,input,12,FALSE)</f>
        <v>7792.8729375160319</v>
      </c>
      <c r="C88" s="329">
        <f t="shared" ref="C88" si="510">SUM(AY88:CG88)*VLOOKUP($A88,input,12,FALSE)</f>
        <v>5768.7952209973155</v>
      </c>
      <c r="D88" s="226">
        <f t="shared" ref="D88" si="511">SUM(B88:C88)</f>
        <v>13561.668158513348</v>
      </c>
      <c r="E88" s="227">
        <f t="shared" ref="E88" si="512">IF(Years&gt;1,SUM(CI88:DR88)*VLOOKUP($A88,input,26,FALSE),0)</f>
        <v>0</v>
      </c>
      <c r="F88" s="228">
        <f t="shared" ref="F88" si="513">IF(Years&gt;1,SUM(DT88:FC88)*VLOOKUP($A88,input,26,FALSE),0)</f>
        <v>0</v>
      </c>
      <c r="G88" s="227">
        <f t="shared" ref="G88" si="514">IF(Years&gt;2,SUM(FE88:GO88)*VLOOKUP($A88,input,40,FALSE),0)</f>
        <v>0</v>
      </c>
      <c r="H88" s="228">
        <f t="shared" ref="H88" si="515">IF(Years&gt;2,SUM(GQ88:IA88)*VLOOKUP($A88,input,40,FALSE),0)</f>
        <v>0</v>
      </c>
      <c r="I88" s="227">
        <f t="shared" ref="I88" si="516">B88+E88+G88</f>
        <v>7792.8729375160319</v>
      </c>
      <c r="J88" s="176">
        <f t="shared" ref="J88" si="517">C88+F88+H88</f>
        <v>5768.7952209973155</v>
      </c>
      <c r="K88" s="228">
        <f t="shared" ref="K88" si="518">SUM(I88:J88)</f>
        <v>13561.668158513348</v>
      </c>
      <c r="L88" s="227">
        <f t="shared" ref="L88" si="519">(B88*VLOOKUP($A88,input,16,FALSE))+(E88*VLOOKUP($A88,input,30,FALSE))+(G88*VLOOKUP($A88,input,44,FALSE))</f>
        <v>6234.2983500128257</v>
      </c>
      <c r="M88" s="176">
        <f t="shared" ref="M88" si="520">(C88*(VLOOKUP($A88,input,16,FALSE))+(F88*VLOOKUP($A88,input,30,FALSE))+(H88*VLOOKUP($A88,input,44,FALSE)))</f>
        <v>4615.0361767978529</v>
      </c>
      <c r="N88" s="228">
        <f t="shared" ref="N88" si="521">SUM(L88:M88)</f>
        <v>10849.334526810679</v>
      </c>
      <c r="O88" s="176">
        <f t="shared" si="491"/>
        <v>0.71821032579166388</v>
      </c>
      <c r="P88" s="176">
        <f t="shared" si="491"/>
        <v>0.6841080463080349</v>
      </c>
      <c r="Q88" s="176">
        <f t="shared" si="491"/>
        <v>0.65215866122830146</v>
      </c>
      <c r="R88" s="176">
        <f t="shared" si="491"/>
        <v>0.62161408064710211</v>
      </c>
      <c r="S88" s="176">
        <f t="shared" si="491"/>
        <v>0.59212224415782366</v>
      </c>
      <c r="T88" s="176">
        <f t="shared" si="491"/>
        <v>0.56392170411253151</v>
      </c>
      <c r="U88" s="176">
        <f t="shared" si="491"/>
        <v>0.53723893406618006</v>
      </c>
      <c r="V88" s="176">
        <f t="shared" si="491"/>
        <v>0.51163002916810496</v>
      </c>
      <c r="W88" s="176">
        <f t="shared" si="491"/>
        <v>0.48721775591667948</v>
      </c>
      <c r="X88" s="176">
        <f t="shared" si="491"/>
        <v>0.46395188858312192</v>
      </c>
      <c r="Y88" s="176">
        <f t="shared" si="492"/>
        <v>0.44183424675545591</v>
      </c>
      <c r="Z88" s="176">
        <f t="shared" si="492"/>
        <v>0.42077100322221411</v>
      </c>
      <c r="AA88" s="176">
        <f t="shared" si="492"/>
        <v>0.40074468519149642</v>
      </c>
      <c r="AB88" s="176">
        <f t="shared" si="492"/>
        <v>0.38167150654252374</v>
      </c>
      <c r="AC88" s="176">
        <f t="shared" si="492"/>
        <v>0.36350610323585364</v>
      </c>
      <c r="AD88" s="176">
        <f t="shared" si="492"/>
        <v>0</v>
      </c>
      <c r="AE88" s="176">
        <f t="shared" si="492"/>
        <v>0</v>
      </c>
      <c r="AF88" s="176">
        <f t="shared" si="492"/>
        <v>0</v>
      </c>
      <c r="AG88" s="176">
        <f t="shared" si="492"/>
        <v>0</v>
      </c>
      <c r="AH88" s="176">
        <f t="shared" si="492"/>
        <v>0</v>
      </c>
      <c r="AI88" s="176">
        <f t="shared" si="493"/>
        <v>0</v>
      </c>
      <c r="AJ88" s="176">
        <f t="shared" si="493"/>
        <v>0</v>
      </c>
      <c r="AK88" s="176">
        <f t="shared" si="493"/>
        <v>0</v>
      </c>
      <c r="AL88" s="176">
        <f t="shared" si="493"/>
        <v>0</v>
      </c>
      <c r="AM88" s="176">
        <f t="shared" si="493"/>
        <v>0</v>
      </c>
      <c r="AN88" s="176">
        <f t="shared" si="493"/>
        <v>0</v>
      </c>
      <c r="AO88" s="176">
        <f t="shared" si="493"/>
        <v>0</v>
      </c>
      <c r="AP88" s="176">
        <f t="shared" si="493"/>
        <v>0</v>
      </c>
      <c r="AQ88" s="176">
        <f t="shared" si="493"/>
        <v>0</v>
      </c>
      <c r="AR88" s="176">
        <f t="shared" si="493"/>
        <v>0</v>
      </c>
      <c r="AS88" s="176">
        <f t="shared" si="493"/>
        <v>0</v>
      </c>
      <c r="AT88" s="176">
        <f t="shared" si="493"/>
        <v>0</v>
      </c>
      <c r="AU88" s="176">
        <f t="shared" si="493"/>
        <v>0</v>
      </c>
      <c r="AV88" s="176">
        <f t="shared" si="493"/>
        <v>0</v>
      </c>
      <c r="AW88" s="176">
        <f t="shared" si="493"/>
        <v>0</v>
      </c>
      <c r="AX88" s="187"/>
      <c r="AY88" s="176">
        <f t="shared" si="494"/>
        <v>0.53166634799752266</v>
      </c>
      <c r="AZ88" s="176">
        <f t="shared" si="494"/>
        <v>0.50642160597649066</v>
      </c>
      <c r="BA88" s="176">
        <f t="shared" si="494"/>
        <v>0.48277057747396296</v>
      </c>
      <c r="BB88" s="176">
        <f t="shared" si="494"/>
        <v>0.46015947731911361</v>
      </c>
      <c r="BC88" s="176">
        <f t="shared" si="494"/>
        <v>0.43832768732819222</v>
      </c>
      <c r="BD88" s="176">
        <f t="shared" si="494"/>
        <v>0.41745179958470752</v>
      </c>
      <c r="BE88" s="176">
        <f t="shared" si="494"/>
        <v>0.39769946465501399</v>
      </c>
      <c r="BF88" s="176">
        <f t="shared" si="494"/>
        <v>0.37874207507924085</v>
      </c>
      <c r="BG88" s="176">
        <f t="shared" si="494"/>
        <v>0.36067051066446254</v>
      </c>
      <c r="BH88" s="176">
        <f t="shared" si="494"/>
        <v>0.34344759103490602</v>
      </c>
      <c r="BI88" s="176">
        <f t="shared" si="495"/>
        <v>0.32707466316886535</v>
      </c>
      <c r="BJ88" s="176">
        <f t="shared" si="495"/>
        <v>0.31148227001584688</v>
      </c>
      <c r="BK88" s="176">
        <f t="shared" si="495"/>
        <v>0.29665747707028128</v>
      </c>
      <c r="BL88" s="176">
        <f t="shared" si="495"/>
        <v>0.28253826035500224</v>
      </c>
      <c r="BM88" s="176">
        <f t="shared" si="495"/>
        <v>0.26909103843527599</v>
      </c>
      <c r="BN88" s="176">
        <f t="shared" si="495"/>
        <v>0</v>
      </c>
      <c r="BO88" s="176">
        <f t="shared" si="495"/>
        <v>0</v>
      </c>
      <c r="BP88" s="176">
        <f t="shared" si="495"/>
        <v>0</v>
      </c>
      <c r="BQ88" s="176">
        <f t="shared" si="495"/>
        <v>0</v>
      </c>
      <c r="BR88" s="176">
        <f t="shared" si="495"/>
        <v>0</v>
      </c>
      <c r="BS88" s="176">
        <f t="shared" si="496"/>
        <v>0</v>
      </c>
      <c r="BT88" s="176">
        <f t="shared" si="496"/>
        <v>0</v>
      </c>
      <c r="BU88" s="176">
        <f t="shared" si="496"/>
        <v>0</v>
      </c>
      <c r="BV88" s="176">
        <f t="shared" si="496"/>
        <v>0</v>
      </c>
      <c r="BW88" s="176">
        <f t="shared" si="496"/>
        <v>0</v>
      </c>
      <c r="BX88" s="176">
        <f t="shared" si="496"/>
        <v>0</v>
      </c>
      <c r="BY88" s="176">
        <f t="shared" si="496"/>
        <v>0</v>
      </c>
      <c r="BZ88" s="176">
        <f t="shared" si="496"/>
        <v>0</v>
      </c>
      <c r="CA88" s="176">
        <f t="shared" si="496"/>
        <v>0</v>
      </c>
      <c r="CB88" s="176">
        <f t="shared" si="496"/>
        <v>0</v>
      </c>
      <c r="CC88" s="176">
        <f t="shared" si="496"/>
        <v>0</v>
      </c>
      <c r="CD88" s="176">
        <f t="shared" si="496"/>
        <v>0</v>
      </c>
      <c r="CE88" s="176">
        <f t="shared" si="496"/>
        <v>0</v>
      </c>
      <c r="CF88" s="176">
        <f t="shared" si="496"/>
        <v>0</v>
      </c>
      <c r="CG88" s="176">
        <f t="shared" si="496"/>
        <v>0</v>
      </c>
      <c r="CI88" s="176">
        <v>1</v>
      </c>
      <c r="CJ88" s="176">
        <f t="shared" si="497"/>
        <v>0.6841080463080349</v>
      </c>
      <c r="CK88" s="176">
        <f t="shared" si="497"/>
        <v>0.65215866122830146</v>
      </c>
      <c r="CL88" s="176">
        <f t="shared" si="497"/>
        <v>0.62161408064710211</v>
      </c>
      <c r="CM88" s="176">
        <f t="shared" si="497"/>
        <v>0.59212224415782366</v>
      </c>
      <c r="CN88" s="176">
        <f t="shared" si="497"/>
        <v>0.56392170411253151</v>
      </c>
      <c r="CO88" s="176">
        <f t="shared" si="497"/>
        <v>0.53723893406618006</v>
      </c>
      <c r="CP88" s="176">
        <f t="shared" si="497"/>
        <v>0.51163002916810496</v>
      </c>
      <c r="CQ88" s="176">
        <f t="shared" si="497"/>
        <v>0.48721775591667948</v>
      </c>
      <c r="CR88" s="176">
        <f t="shared" si="497"/>
        <v>0.46395188858312192</v>
      </c>
      <c r="CS88" s="176">
        <f t="shared" si="497"/>
        <v>0.44183424675545591</v>
      </c>
      <c r="CT88" s="176">
        <f t="shared" si="498"/>
        <v>0.42077100322221411</v>
      </c>
      <c r="CU88" s="176">
        <f t="shared" si="498"/>
        <v>0.40074468519149642</v>
      </c>
      <c r="CV88" s="176">
        <f t="shared" si="498"/>
        <v>0.38167150654252374</v>
      </c>
      <c r="CW88" s="176">
        <f t="shared" si="498"/>
        <v>0.36350610323585364</v>
      </c>
      <c r="CX88" s="176">
        <f t="shared" si="498"/>
        <v>0.34620527030354331</v>
      </c>
      <c r="CY88" s="176">
        <f t="shared" si="498"/>
        <v>0</v>
      </c>
      <c r="CZ88" s="176">
        <f t="shared" si="498"/>
        <v>0</v>
      </c>
      <c r="DA88" s="176">
        <f t="shared" si="498"/>
        <v>0</v>
      </c>
      <c r="DB88" s="176">
        <f t="shared" si="498"/>
        <v>0</v>
      </c>
      <c r="DC88" s="176">
        <f t="shared" si="498"/>
        <v>0</v>
      </c>
      <c r="DD88" s="176">
        <f t="shared" si="499"/>
        <v>0</v>
      </c>
      <c r="DE88" s="176">
        <f t="shared" si="499"/>
        <v>0</v>
      </c>
      <c r="DF88" s="176">
        <f t="shared" si="499"/>
        <v>0</v>
      </c>
      <c r="DG88" s="176">
        <f t="shared" si="499"/>
        <v>0</v>
      </c>
      <c r="DH88" s="176">
        <f t="shared" si="499"/>
        <v>0</v>
      </c>
      <c r="DI88" s="176">
        <f t="shared" si="499"/>
        <v>0</v>
      </c>
      <c r="DJ88" s="176">
        <f t="shared" si="499"/>
        <v>0</v>
      </c>
      <c r="DK88" s="176">
        <f t="shared" si="499"/>
        <v>0</v>
      </c>
      <c r="DL88" s="176">
        <f t="shared" si="499"/>
        <v>0</v>
      </c>
      <c r="DM88" s="176">
        <f t="shared" si="499"/>
        <v>0</v>
      </c>
      <c r="DN88" s="176">
        <f t="shared" si="499"/>
        <v>0</v>
      </c>
      <c r="DO88" s="176">
        <f t="shared" si="499"/>
        <v>0</v>
      </c>
      <c r="DP88" s="176">
        <f t="shared" si="499"/>
        <v>0</v>
      </c>
      <c r="DQ88" s="176">
        <f t="shared" si="499"/>
        <v>0</v>
      </c>
      <c r="DR88" s="176">
        <f t="shared" si="499"/>
        <v>0</v>
      </c>
      <c r="DS88" s="187"/>
      <c r="DT88" s="176">
        <v>1</v>
      </c>
      <c r="DU88" s="176">
        <f t="shared" si="500"/>
        <v>0.50642160597649066</v>
      </c>
      <c r="DV88" s="176">
        <f t="shared" si="500"/>
        <v>0.48277057747396296</v>
      </c>
      <c r="DW88" s="176">
        <f t="shared" si="500"/>
        <v>0.46015947731911361</v>
      </c>
      <c r="DX88" s="176">
        <f t="shared" si="500"/>
        <v>0.43832768732819222</v>
      </c>
      <c r="DY88" s="176">
        <f t="shared" si="500"/>
        <v>0.41745179958470752</v>
      </c>
      <c r="DZ88" s="176">
        <f t="shared" si="500"/>
        <v>0.39769946465501399</v>
      </c>
      <c r="EA88" s="176">
        <f t="shared" si="500"/>
        <v>0.37874207507924085</v>
      </c>
      <c r="EB88" s="176">
        <f t="shared" si="500"/>
        <v>0.36067051066446254</v>
      </c>
      <c r="EC88" s="176">
        <f t="shared" si="500"/>
        <v>0.34344759103490602</v>
      </c>
      <c r="ED88" s="176">
        <f t="shared" si="500"/>
        <v>0.32707466316886535</v>
      </c>
      <c r="EE88" s="176">
        <f t="shared" si="501"/>
        <v>0.31148227001584688</v>
      </c>
      <c r="EF88" s="176">
        <f t="shared" si="501"/>
        <v>0.29665747707028128</v>
      </c>
      <c r="EG88" s="176">
        <f t="shared" si="501"/>
        <v>0.28253826035500224</v>
      </c>
      <c r="EH88" s="176">
        <f t="shared" si="501"/>
        <v>0.26909103843527599</v>
      </c>
      <c r="EI88" s="176">
        <f t="shared" si="501"/>
        <v>0.25628382816257811</v>
      </c>
      <c r="EJ88" s="176">
        <f t="shared" si="501"/>
        <v>0</v>
      </c>
      <c r="EK88" s="176">
        <f t="shared" si="501"/>
        <v>0</v>
      </c>
      <c r="EL88" s="176">
        <f t="shared" si="501"/>
        <v>0</v>
      </c>
      <c r="EM88" s="176">
        <f t="shared" si="501"/>
        <v>0</v>
      </c>
      <c r="EN88" s="176">
        <f t="shared" si="501"/>
        <v>0</v>
      </c>
      <c r="EO88" s="176">
        <f t="shared" si="502"/>
        <v>0</v>
      </c>
      <c r="EP88" s="176">
        <f t="shared" si="502"/>
        <v>0</v>
      </c>
      <c r="EQ88" s="176">
        <f t="shared" si="502"/>
        <v>0</v>
      </c>
      <c r="ER88" s="176">
        <f t="shared" si="502"/>
        <v>0</v>
      </c>
      <c r="ES88" s="176">
        <f t="shared" si="502"/>
        <v>0</v>
      </c>
      <c r="ET88" s="176">
        <f t="shared" si="502"/>
        <v>0</v>
      </c>
      <c r="EU88" s="176">
        <f t="shared" si="502"/>
        <v>0</v>
      </c>
      <c r="EV88" s="176">
        <f t="shared" si="502"/>
        <v>0</v>
      </c>
      <c r="EW88" s="176">
        <f t="shared" si="502"/>
        <v>0</v>
      </c>
      <c r="EX88" s="176">
        <f t="shared" si="502"/>
        <v>0</v>
      </c>
      <c r="EY88" s="176">
        <f t="shared" si="502"/>
        <v>0</v>
      </c>
      <c r="EZ88" s="176">
        <f t="shared" si="502"/>
        <v>0</v>
      </c>
      <c r="FA88" s="176">
        <f t="shared" si="502"/>
        <v>0</v>
      </c>
      <c r="FB88" s="176">
        <f t="shared" si="502"/>
        <v>0</v>
      </c>
      <c r="FC88" s="176">
        <f t="shared" si="502"/>
        <v>0</v>
      </c>
      <c r="FE88" s="176">
        <v>1</v>
      </c>
      <c r="FF88" s="176">
        <v>1</v>
      </c>
      <c r="FG88" s="176">
        <f t="shared" si="503"/>
        <v>0.65215866122830146</v>
      </c>
      <c r="FH88" s="176">
        <f t="shared" si="503"/>
        <v>0.62161408064710211</v>
      </c>
      <c r="FI88" s="176">
        <f t="shared" si="503"/>
        <v>0.59212224415782366</v>
      </c>
      <c r="FJ88" s="176">
        <f t="shared" si="503"/>
        <v>0.56392170411253151</v>
      </c>
      <c r="FK88" s="176">
        <f t="shared" si="503"/>
        <v>0.53723893406618006</v>
      </c>
      <c r="FL88" s="176">
        <f t="shared" si="503"/>
        <v>0.51163002916810496</v>
      </c>
      <c r="FM88" s="176">
        <f t="shared" si="503"/>
        <v>0.48721775591667948</v>
      </c>
      <c r="FN88" s="176">
        <f t="shared" si="503"/>
        <v>0.46395188858312192</v>
      </c>
      <c r="FO88" s="176">
        <f t="shared" si="503"/>
        <v>0.44183424675545591</v>
      </c>
      <c r="FP88" s="176">
        <f t="shared" si="503"/>
        <v>0.42077100322221411</v>
      </c>
      <c r="FQ88" s="176">
        <f t="shared" si="504"/>
        <v>0.40074468519149642</v>
      </c>
      <c r="FR88" s="176">
        <f t="shared" si="504"/>
        <v>0.38167150654252374</v>
      </c>
      <c r="FS88" s="176">
        <f t="shared" si="504"/>
        <v>0.36350610323585364</v>
      </c>
      <c r="FT88" s="176">
        <f t="shared" si="504"/>
        <v>0.34620527030354331</v>
      </c>
      <c r="FU88" s="176">
        <f t="shared" si="504"/>
        <v>0.32972785908956814</v>
      </c>
      <c r="FV88" s="176">
        <f t="shared" si="504"/>
        <v>0</v>
      </c>
      <c r="FW88" s="176">
        <f t="shared" si="504"/>
        <v>0</v>
      </c>
      <c r="FX88" s="176">
        <f t="shared" si="504"/>
        <v>0</v>
      </c>
      <c r="FY88" s="176">
        <f t="shared" si="504"/>
        <v>0</v>
      </c>
      <c r="FZ88" s="176">
        <f t="shared" si="504"/>
        <v>0</v>
      </c>
      <c r="GA88" s="176">
        <f t="shared" si="505"/>
        <v>0</v>
      </c>
      <c r="GB88" s="176">
        <f t="shared" si="505"/>
        <v>0</v>
      </c>
      <c r="GC88" s="176">
        <f t="shared" si="505"/>
        <v>0</v>
      </c>
      <c r="GD88" s="176">
        <f t="shared" si="505"/>
        <v>0</v>
      </c>
      <c r="GE88" s="176">
        <f t="shared" si="505"/>
        <v>0</v>
      </c>
      <c r="GF88" s="176">
        <f t="shared" si="505"/>
        <v>0</v>
      </c>
      <c r="GG88" s="176">
        <f t="shared" si="505"/>
        <v>0</v>
      </c>
      <c r="GH88" s="176">
        <f t="shared" si="505"/>
        <v>0</v>
      </c>
      <c r="GI88" s="176">
        <f t="shared" si="505"/>
        <v>0</v>
      </c>
      <c r="GJ88" s="176">
        <f t="shared" si="505"/>
        <v>0</v>
      </c>
      <c r="GK88" s="176">
        <f t="shared" si="505"/>
        <v>0</v>
      </c>
      <c r="GL88" s="176">
        <f t="shared" si="505"/>
        <v>0</v>
      </c>
      <c r="GM88" s="176">
        <f t="shared" si="505"/>
        <v>0</v>
      </c>
      <c r="GN88" s="176">
        <f t="shared" si="505"/>
        <v>0</v>
      </c>
      <c r="GO88" s="176">
        <f t="shared" si="505"/>
        <v>0</v>
      </c>
      <c r="GP88" s="187"/>
      <c r="GQ88" s="176">
        <v>1</v>
      </c>
      <c r="GR88" s="176">
        <v>1</v>
      </c>
      <c r="GS88" s="176">
        <f t="shared" si="506"/>
        <v>0.48277057747396296</v>
      </c>
      <c r="GT88" s="176">
        <f t="shared" si="506"/>
        <v>0.46015947731911361</v>
      </c>
      <c r="GU88" s="176">
        <f t="shared" si="506"/>
        <v>0.43832768732819222</v>
      </c>
      <c r="GV88" s="176">
        <f t="shared" si="506"/>
        <v>0.41745179958470752</v>
      </c>
      <c r="GW88" s="176">
        <f t="shared" si="506"/>
        <v>0.39769946465501399</v>
      </c>
      <c r="GX88" s="176">
        <f t="shared" si="506"/>
        <v>0.37874207507924085</v>
      </c>
      <c r="GY88" s="176">
        <f t="shared" si="506"/>
        <v>0.36067051066446254</v>
      </c>
      <c r="GZ88" s="176">
        <f t="shared" si="506"/>
        <v>0.34344759103490602</v>
      </c>
      <c r="HA88" s="176">
        <f t="shared" si="506"/>
        <v>0.32707466316886535</v>
      </c>
      <c r="HB88" s="176">
        <f t="shared" si="506"/>
        <v>0.31148227001584688</v>
      </c>
      <c r="HC88" s="176">
        <f t="shared" si="507"/>
        <v>0.29665747707028128</v>
      </c>
      <c r="HD88" s="176">
        <f t="shared" si="507"/>
        <v>0.28253826035500224</v>
      </c>
      <c r="HE88" s="176">
        <f t="shared" si="507"/>
        <v>0.26909103843527599</v>
      </c>
      <c r="HF88" s="176">
        <f t="shared" si="507"/>
        <v>0.25628382816257811</v>
      </c>
      <c r="HG88" s="176">
        <f t="shared" si="507"/>
        <v>0.24408616860521773</v>
      </c>
      <c r="HH88" s="176">
        <f t="shared" si="507"/>
        <v>0</v>
      </c>
      <c r="HI88" s="176">
        <f t="shared" si="507"/>
        <v>0</v>
      </c>
      <c r="HJ88" s="176">
        <f t="shared" si="507"/>
        <v>0</v>
      </c>
      <c r="HK88" s="176">
        <f t="shared" si="507"/>
        <v>0</v>
      </c>
      <c r="HL88" s="176">
        <f t="shared" si="507"/>
        <v>0</v>
      </c>
      <c r="HM88" s="176">
        <f t="shared" si="508"/>
        <v>0</v>
      </c>
      <c r="HN88" s="176">
        <f t="shared" si="508"/>
        <v>0</v>
      </c>
      <c r="HO88" s="176">
        <f t="shared" si="508"/>
        <v>0</v>
      </c>
      <c r="HP88" s="176">
        <f t="shared" si="508"/>
        <v>0</v>
      </c>
      <c r="HQ88" s="176">
        <f t="shared" si="508"/>
        <v>0</v>
      </c>
      <c r="HR88" s="176">
        <f t="shared" si="508"/>
        <v>0</v>
      </c>
      <c r="HS88" s="176">
        <f t="shared" si="508"/>
        <v>0</v>
      </c>
      <c r="HT88" s="176">
        <f t="shared" si="508"/>
        <v>0</v>
      </c>
      <c r="HU88" s="176">
        <f t="shared" si="508"/>
        <v>0</v>
      </c>
      <c r="HV88" s="176">
        <f t="shared" si="508"/>
        <v>0</v>
      </c>
      <c r="HW88" s="176">
        <f t="shared" si="508"/>
        <v>0</v>
      </c>
      <c r="HX88" s="176">
        <f t="shared" si="508"/>
        <v>0</v>
      </c>
      <c r="HY88" s="176">
        <f t="shared" si="508"/>
        <v>0</v>
      </c>
      <c r="HZ88" s="176">
        <f t="shared" si="508"/>
        <v>0</v>
      </c>
      <c r="IA88" s="176">
        <f t="shared" si="508"/>
        <v>0</v>
      </c>
      <c r="IB88" s="176"/>
      <c r="IC88" s="176"/>
    </row>
    <row r="89" spans="1:237" s="144" customFormat="1">
      <c r="A89" s="185" t="s">
        <v>119</v>
      </c>
      <c r="B89" s="226">
        <f t="shared" si="483"/>
        <v>46003.753189296491</v>
      </c>
      <c r="C89" s="329">
        <f t="shared" si="484"/>
        <v>65856.847688488982</v>
      </c>
      <c r="D89" s="226">
        <f t="shared" si="233"/>
        <v>111860.60087778547</v>
      </c>
      <c r="E89" s="227">
        <f t="shared" si="485"/>
        <v>0</v>
      </c>
      <c r="F89" s="228">
        <f t="shared" si="486"/>
        <v>0</v>
      </c>
      <c r="G89" s="227">
        <f t="shared" si="487"/>
        <v>0</v>
      </c>
      <c r="H89" s="228">
        <f t="shared" si="488"/>
        <v>0</v>
      </c>
      <c r="I89" s="227">
        <f t="shared" si="234"/>
        <v>46003.753189296491</v>
      </c>
      <c r="J89" s="176">
        <f t="shared" si="235"/>
        <v>65856.847688488982</v>
      </c>
      <c r="K89" s="228">
        <f t="shared" si="236"/>
        <v>111860.60087778547</v>
      </c>
      <c r="L89" s="227">
        <f t="shared" si="489"/>
        <v>36803.002551437196</v>
      </c>
      <c r="M89" s="176">
        <f t="shared" si="490"/>
        <v>52685.47815079119</v>
      </c>
      <c r="N89" s="228">
        <f t="shared" si="237"/>
        <v>89488.480702228379</v>
      </c>
      <c r="O89" s="176">
        <f t="shared" si="491"/>
        <v>5.0504437596302836</v>
      </c>
      <c r="P89" s="176">
        <f t="shared" si="491"/>
        <v>4.810637064540769</v>
      </c>
      <c r="Q89" s="176">
        <f t="shared" si="491"/>
        <v>4.5859694891726441</v>
      </c>
      <c r="R89" s="176">
        <f t="shared" si="491"/>
        <v>4.3711804770308298</v>
      </c>
      <c r="S89" s="176">
        <f t="shared" si="491"/>
        <v>4.1637943448513273</v>
      </c>
      <c r="T89" s="176">
        <f t="shared" si="491"/>
        <v>3.9654885890367497</v>
      </c>
      <c r="U89" s="176">
        <f t="shared" si="491"/>
        <v>3.7778557680776488</v>
      </c>
      <c r="V89" s="176">
        <f t="shared" si="491"/>
        <v>3.5977743500182733</v>
      </c>
      <c r="W89" s="176">
        <f t="shared" si="491"/>
        <v>3.4261076269519508</v>
      </c>
      <c r="X89" s="176">
        <f t="shared" si="491"/>
        <v>3.2625024123407127</v>
      </c>
      <c r="Y89" s="176">
        <f t="shared" si="492"/>
        <v>3.1069715014990376</v>
      </c>
      <c r="Z89" s="176">
        <f t="shared" si="492"/>
        <v>2.958855102945765</v>
      </c>
      <c r="AA89" s="176">
        <f t="shared" si="492"/>
        <v>2.8180303482819782</v>
      </c>
      <c r="AB89" s="176">
        <f t="shared" si="492"/>
        <v>0</v>
      </c>
      <c r="AC89" s="176">
        <f t="shared" si="492"/>
        <v>0</v>
      </c>
      <c r="AD89" s="176">
        <f t="shared" si="492"/>
        <v>0</v>
      </c>
      <c r="AE89" s="176">
        <f t="shared" si="492"/>
        <v>0</v>
      </c>
      <c r="AF89" s="176">
        <f t="shared" si="492"/>
        <v>0</v>
      </c>
      <c r="AG89" s="176">
        <f t="shared" si="492"/>
        <v>0</v>
      </c>
      <c r="AH89" s="176">
        <f t="shared" si="492"/>
        <v>0</v>
      </c>
      <c r="AI89" s="176">
        <f t="shared" si="493"/>
        <v>0</v>
      </c>
      <c r="AJ89" s="176">
        <f t="shared" si="493"/>
        <v>0</v>
      </c>
      <c r="AK89" s="176">
        <f t="shared" si="493"/>
        <v>0</v>
      </c>
      <c r="AL89" s="176">
        <f t="shared" si="493"/>
        <v>0</v>
      </c>
      <c r="AM89" s="176">
        <f t="shared" si="493"/>
        <v>0</v>
      </c>
      <c r="AN89" s="176">
        <f t="shared" si="493"/>
        <v>0</v>
      </c>
      <c r="AO89" s="176">
        <f t="shared" si="493"/>
        <v>0</v>
      </c>
      <c r="AP89" s="176">
        <f t="shared" si="493"/>
        <v>0</v>
      </c>
      <c r="AQ89" s="176">
        <f t="shared" si="493"/>
        <v>0</v>
      </c>
      <c r="AR89" s="176">
        <f t="shared" si="493"/>
        <v>0</v>
      </c>
      <c r="AS89" s="176">
        <f t="shared" si="493"/>
        <v>0</v>
      </c>
      <c r="AT89" s="176">
        <f t="shared" si="493"/>
        <v>0</v>
      </c>
      <c r="AU89" s="176">
        <f t="shared" si="493"/>
        <v>0</v>
      </c>
      <c r="AV89" s="176">
        <f t="shared" si="493"/>
        <v>0</v>
      </c>
      <c r="AW89" s="176">
        <f t="shared" si="493"/>
        <v>0</v>
      </c>
      <c r="AX89" s="187"/>
      <c r="AY89" s="176">
        <f t="shared" si="494"/>
        <v>7.229981955355707</v>
      </c>
      <c r="AZ89" s="176">
        <f t="shared" si="494"/>
        <v>6.8866857697552568</v>
      </c>
      <c r="BA89" s="176">
        <f t="shared" si="494"/>
        <v>6.5650620485193292</v>
      </c>
      <c r="BB89" s="176">
        <f t="shared" si="494"/>
        <v>6.2575800220077262</v>
      </c>
      <c r="BC89" s="176">
        <f t="shared" si="494"/>
        <v>5.9606956164364862</v>
      </c>
      <c r="BD89" s="176">
        <f t="shared" si="494"/>
        <v>5.6768102581551121</v>
      </c>
      <c r="BE89" s="176">
        <f t="shared" si="494"/>
        <v>5.4082037803223413</v>
      </c>
      <c r="BF89" s="176">
        <f t="shared" si="494"/>
        <v>5.1504075420053619</v>
      </c>
      <c r="BG89" s="176">
        <f t="shared" si="494"/>
        <v>4.9046573922808117</v>
      </c>
      <c r="BH89" s="176">
        <f t="shared" si="494"/>
        <v>4.6704477256181862</v>
      </c>
      <c r="BI89" s="176">
        <f t="shared" si="495"/>
        <v>4.4477968591985464</v>
      </c>
      <c r="BJ89" s="176">
        <f t="shared" si="495"/>
        <v>4.2357602660198843</v>
      </c>
      <c r="BK89" s="176">
        <f t="shared" si="495"/>
        <v>4.034162053358842</v>
      </c>
      <c r="BL89" s="176">
        <f t="shared" si="495"/>
        <v>0</v>
      </c>
      <c r="BM89" s="176">
        <f t="shared" si="495"/>
        <v>0</v>
      </c>
      <c r="BN89" s="176">
        <f t="shared" si="495"/>
        <v>0</v>
      </c>
      <c r="BO89" s="176">
        <f t="shared" si="495"/>
        <v>0</v>
      </c>
      <c r="BP89" s="176">
        <f t="shared" si="495"/>
        <v>0</v>
      </c>
      <c r="BQ89" s="176">
        <f t="shared" si="495"/>
        <v>0</v>
      </c>
      <c r="BR89" s="176">
        <f t="shared" si="495"/>
        <v>0</v>
      </c>
      <c r="BS89" s="176">
        <f t="shared" si="496"/>
        <v>0</v>
      </c>
      <c r="BT89" s="176">
        <f t="shared" si="496"/>
        <v>0</v>
      </c>
      <c r="BU89" s="176">
        <f t="shared" si="496"/>
        <v>0</v>
      </c>
      <c r="BV89" s="176">
        <f t="shared" si="496"/>
        <v>0</v>
      </c>
      <c r="BW89" s="176">
        <f t="shared" si="496"/>
        <v>0</v>
      </c>
      <c r="BX89" s="176">
        <f t="shared" si="496"/>
        <v>0</v>
      </c>
      <c r="BY89" s="176">
        <f t="shared" si="496"/>
        <v>0</v>
      </c>
      <c r="BZ89" s="176">
        <f t="shared" si="496"/>
        <v>0</v>
      </c>
      <c r="CA89" s="176">
        <f t="shared" si="496"/>
        <v>0</v>
      </c>
      <c r="CB89" s="176">
        <f t="shared" si="496"/>
        <v>0</v>
      </c>
      <c r="CC89" s="176">
        <f t="shared" si="496"/>
        <v>0</v>
      </c>
      <c r="CD89" s="176">
        <f t="shared" si="496"/>
        <v>0</v>
      </c>
      <c r="CE89" s="176">
        <f t="shared" si="496"/>
        <v>0</v>
      </c>
      <c r="CF89" s="176">
        <f t="shared" si="496"/>
        <v>0</v>
      </c>
      <c r="CG89" s="176">
        <f t="shared" si="496"/>
        <v>0</v>
      </c>
      <c r="CI89" s="176">
        <v>0</v>
      </c>
      <c r="CJ89" s="176">
        <f t="shared" si="497"/>
        <v>4.810637064540769</v>
      </c>
      <c r="CK89" s="176">
        <f t="shared" si="497"/>
        <v>4.5859694891726441</v>
      </c>
      <c r="CL89" s="176">
        <f t="shared" si="497"/>
        <v>4.3711804770308298</v>
      </c>
      <c r="CM89" s="176">
        <f t="shared" si="497"/>
        <v>4.1637943448513273</v>
      </c>
      <c r="CN89" s="176">
        <f t="shared" si="497"/>
        <v>3.9654885890367497</v>
      </c>
      <c r="CO89" s="176">
        <f t="shared" si="497"/>
        <v>3.7778557680776488</v>
      </c>
      <c r="CP89" s="176">
        <f t="shared" si="497"/>
        <v>3.5977743500182733</v>
      </c>
      <c r="CQ89" s="176">
        <f t="shared" si="497"/>
        <v>3.4261076269519508</v>
      </c>
      <c r="CR89" s="176">
        <f t="shared" si="497"/>
        <v>3.2625024123407127</v>
      </c>
      <c r="CS89" s="176">
        <f t="shared" si="497"/>
        <v>3.1069715014990376</v>
      </c>
      <c r="CT89" s="176">
        <f t="shared" si="498"/>
        <v>2.958855102945765</v>
      </c>
      <c r="CU89" s="176">
        <f t="shared" si="498"/>
        <v>2.8180303482819782</v>
      </c>
      <c r="CV89" s="176">
        <f t="shared" si="498"/>
        <v>2.6839080548189345</v>
      </c>
      <c r="CW89" s="176">
        <f t="shared" si="498"/>
        <v>0</v>
      </c>
      <c r="CX89" s="176">
        <f t="shared" si="498"/>
        <v>0</v>
      </c>
      <c r="CY89" s="176">
        <f t="shared" si="498"/>
        <v>0</v>
      </c>
      <c r="CZ89" s="176">
        <f t="shared" si="498"/>
        <v>0</v>
      </c>
      <c r="DA89" s="176">
        <f t="shared" si="498"/>
        <v>0</v>
      </c>
      <c r="DB89" s="176">
        <f t="shared" si="498"/>
        <v>0</v>
      </c>
      <c r="DC89" s="176">
        <f t="shared" si="498"/>
        <v>0</v>
      </c>
      <c r="DD89" s="176">
        <f t="shared" si="499"/>
        <v>0</v>
      </c>
      <c r="DE89" s="176">
        <f t="shared" si="499"/>
        <v>0</v>
      </c>
      <c r="DF89" s="176">
        <f t="shared" si="499"/>
        <v>0</v>
      </c>
      <c r="DG89" s="176">
        <f t="shared" si="499"/>
        <v>0</v>
      </c>
      <c r="DH89" s="176">
        <f t="shared" si="499"/>
        <v>0</v>
      </c>
      <c r="DI89" s="176">
        <f t="shared" si="499"/>
        <v>0</v>
      </c>
      <c r="DJ89" s="176">
        <f t="shared" si="499"/>
        <v>0</v>
      </c>
      <c r="DK89" s="176">
        <f t="shared" si="499"/>
        <v>0</v>
      </c>
      <c r="DL89" s="176">
        <f t="shared" si="499"/>
        <v>0</v>
      </c>
      <c r="DM89" s="176">
        <f t="shared" si="499"/>
        <v>0</v>
      </c>
      <c r="DN89" s="176">
        <f t="shared" si="499"/>
        <v>0</v>
      </c>
      <c r="DO89" s="176">
        <f t="shared" si="499"/>
        <v>0</v>
      </c>
      <c r="DP89" s="176">
        <f t="shared" si="499"/>
        <v>0</v>
      </c>
      <c r="DQ89" s="176">
        <f t="shared" si="499"/>
        <v>0</v>
      </c>
      <c r="DR89" s="176">
        <f t="shared" si="499"/>
        <v>0</v>
      </c>
      <c r="DS89" s="187"/>
      <c r="DT89" s="176">
        <v>0</v>
      </c>
      <c r="DU89" s="176">
        <f t="shared" si="500"/>
        <v>6.8866857697552568</v>
      </c>
      <c r="DV89" s="176">
        <f t="shared" si="500"/>
        <v>6.5650620485193292</v>
      </c>
      <c r="DW89" s="176">
        <f t="shared" si="500"/>
        <v>6.2575800220077262</v>
      </c>
      <c r="DX89" s="176">
        <f t="shared" si="500"/>
        <v>5.9606956164364862</v>
      </c>
      <c r="DY89" s="176">
        <f t="shared" si="500"/>
        <v>5.6768102581551121</v>
      </c>
      <c r="DZ89" s="176">
        <f t="shared" si="500"/>
        <v>5.4082037803223413</v>
      </c>
      <c r="EA89" s="176">
        <f t="shared" si="500"/>
        <v>5.1504075420053619</v>
      </c>
      <c r="EB89" s="176">
        <f t="shared" si="500"/>
        <v>4.9046573922808117</v>
      </c>
      <c r="EC89" s="176">
        <f t="shared" si="500"/>
        <v>4.6704477256181862</v>
      </c>
      <c r="ED89" s="176">
        <f t="shared" si="500"/>
        <v>4.4477968591985464</v>
      </c>
      <c r="EE89" s="176">
        <f t="shared" si="501"/>
        <v>4.2357602660198843</v>
      </c>
      <c r="EF89" s="176">
        <f t="shared" si="501"/>
        <v>4.034162053358842</v>
      </c>
      <c r="EG89" s="176">
        <f t="shared" si="501"/>
        <v>3.8421587744985088</v>
      </c>
      <c r="EH89" s="176">
        <f t="shared" si="501"/>
        <v>0</v>
      </c>
      <c r="EI89" s="176">
        <f t="shared" si="501"/>
        <v>0</v>
      </c>
      <c r="EJ89" s="176">
        <f t="shared" si="501"/>
        <v>0</v>
      </c>
      <c r="EK89" s="176">
        <f t="shared" si="501"/>
        <v>0</v>
      </c>
      <c r="EL89" s="176">
        <f t="shared" si="501"/>
        <v>0</v>
      </c>
      <c r="EM89" s="176">
        <f t="shared" si="501"/>
        <v>0</v>
      </c>
      <c r="EN89" s="176">
        <f t="shared" si="501"/>
        <v>0</v>
      </c>
      <c r="EO89" s="176">
        <f t="shared" si="502"/>
        <v>0</v>
      </c>
      <c r="EP89" s="176">
        <f t="shared" si="502"/>
        <v>0</v>
      </c>
      <c r="EQ89" s="176">
        <f t="shared" si="502"/>
        <v>0</v>
      </c>
      <c r="ER89" s="176">
        <f t="shared" si="502"/>
        <v>0</v>
      </c>
      <c r="ES89" s="176">
        <f t="shared" si="502"/>
        <v>0</v>
      </c>
      <c r="ET89" s="176">
        <f t="shared" si="502"/>
        <v>0</v>
      </c>
      <c r="EU89" s="176">
        <f t="shared" si="502"/>
        <v>0</v>
      </c>
      <c r="EV89" s="176">
        <f t="shared" si="502"/>
        <v>0</v>
      </c>
      <c r="EW89" s="176">
        <f t="shared" si="502"/>
        <v>0</v>
      </c>
      <c r="EX89" s="176">
        <f t="shared" si="502"/>
        <v>0</v>
      </c>
      <c r="EY89" s="176">
        <f t="shared" si="502"/>
        <v>0</v>
      </c>
      <c r="EZ89" s="176">
        <f t="shared" si="502"/>
        <v>0</v>
      </c>
      <c r="FA89" s="176">
        <f t="shared" si="502"/>
        <v>0</v>
      </c>
      <c r="FB89" s="176">
        <f t="shared" si="502"/>
        <v>0</v>
      </c>
      <c r="FC89" s="176">
        <f t="shared" si="502"/>
        <v>0</v>
      </c>
      <c r="FE89" s="176">
        <v>0</v>
      </c>
      <c r="FF89" s="176">
        <v>0</v>
      </c>
      <c r="FG89" s="176">
        <f t="shared" si="503"/>
        <v>4.5859694891726441</v>
      </c>
      <c r="FH89" s="176">
        <f t="shared" si="503"/>
        <v>4.3711804770308298</v>
      </c>
      <c r="FI89" s="176">
        <f t="shared" si="503"/>
        <v>4.1637943448513273</v>
      </c>
      <c r="FJ89" s="176">
        <f t="shared" si="503"/>
        <v>3.9654885890367497</v>
      </c>
      <c r="FK89" s="176">
        <f t="shared" si="503"/>
        <v>3.7778557680776488</v>
      </c>
      <c r="FL89" s="176">
        <f t="shared" si="503"/>
        <v>3.5977743500182733</v>
      </c>
      <c r="FM89" s="176">
        <f t="shared" si="503"/>
        <v>3.4261076269519508</v>
      </c>
      <c r="FN89" s="176">
        <f t="shared" si="503"/>
        <v>3.2625024123407127</v>
      </c>
      <c r="FO89" s="176">
        <f t="shared" si="503"/>
        <v>3.1069715014990376</v>
      </c>
      <c r="FP89" s="176">
        <f t="shared" si="503"/>
        <v>2.958855102945765</v>
      </c>
      <c r="FQ89" s="176">
        <f t="shared" si="504"/>
        <v>2.8180303482819782</v>
      </c>
      <c r="FR89" s="176">
        <f t="shared" si="504"/>
        <v>2.6839080548189345</v>
      </c>
      <c r="FS89" s="176">
        <f t="shared" si="504"/>
        <v>2.5561692233419389</v>
      </c>
      <c r="FT89" s="176">
        <f t="shared" si="504"/>
        <v>0</v>
      </c>
      <c r="FU89" s="176">
        <f t="shared" si="504"/>
        <v>0</v>
      </c>
      <c r="FV89" s="176">
        <f t="shared" si="504"/>
        <v>0</v>
      </c>
      <c r="FW89" s="176">
        <f t="shared" si="504"/>
        <v>0</v>
      </c>
      <c r="FX89" s="176">
        <f t="shared" si="504"/>
        <v>0</v>
      </c>
      <c r="FY89" s="176">
        <f t="shared" si="504"/>
        <v>0</v>
      </c>
      <c r="FZ89" s="176">
        <f t="shared" si="504"/>
        <v>0</v>
      </c>
      <c r="GA89" s="176">
        <f t="shared" si="505"/>
        <v>0</v>
      </c>
      <c r="GB89" s="176">
        <f t="shared" si="505"/>
        <v>0</v>
      </c>
      <c r="GC89" s="176">
        <f t="shared" si="505"/>
        <v>0</v>
      </c>
      <c r="GD89" s="176">
        <f t="shared" si="505"/>
        <v>0</v>
      </c>
      <c r="GE89" s="176">
        <f t="shared" si="505"/>
        <v>0</v>
      </c>
      <c r="GF89" s="176">
        <f t="shared" si="505"/>
        <v>0</v>
      </c>
      <c r="GG89" s="176">
        <f t="shared" si="505"/>
        <v>0</v>
      </c>
      <c r="GH89" s="176">
        <f t="shared" si="505"/>
        <v>0</v>
      </c>
      <c r="GI89" s="176">
        <f t="shared" si="505"/>
        <v>0</v>
      </c>
      <c r="GJ89" s="176">
        <f t="shared" si="505"/>
        <v>0</v>
      </c>
      <c r="GK89" s="176">
        <f t="shared" si="505"/>
        <v>0</v>
      </c>
      <c r="GL89" s="176">
        <f t="shared" si="505"/>
        <v>0</v>
      </c>
      <c r="GM89" s="176">
        <f t="shared" si="505"/>
        <v>0</v>
      </c>
      <c r="GN89" s="176">
        <f t="shared" si="505"/>
        <v>0</v>
      </c>
      <c r="GO89" s="176">
        <f t="shared" si="505"/>
        <v>0</v>
      </c>
      <c r="GP89" s="187"/>
      <c r="GQ89" s="176">
        <v>0</v>
      </c>
      <c r="GR89" s="176">
        <v>0</v>
      </c>
      <c r="GS89" s="176">
        <f t="shared" si="506"/>
        <v>6.5650620485193292</v>
      </c>
      <c r="GT89" s="176">
        <f t="shared" si="506"/>
        <v>6.2575800220077262</v>
      </c>
      <c r="GU89" s="176">
        <f t="shared" si="506"/>
        <v>5.9606956164364862</v>
      </c>
      <c r="GV89" s="176">
        <f t="shared" si="506"/>
        <v>5.6768102581551121</v>
      </c>
      <c r="GW89" s="176">
        <f t="shared" si="506"/>
        <v>5.4082037803223413</v>
      </c>
      <c r="GX89" s="176">
        <f t="shared" si="506"/>
        <v>5.1504075420053619</v>
      </c>
      <c r="GY89" s="176">
        <f t="shared" si="506"/>
        <v>4.9046573922808117</v>
      </c>
      <c r="GZ89" s="176">
        <f t="shared" si="506"/>
        <v>4.6704477256181862</v>
      </c>
      <c r="HA89" s="176">
        <f t="shared" si="506"/>
        <v>4.4477968591985464</v>
      </c>
      <c r="HB89" s="176">
        <f t="shared" si="506"/>
        <v>4.2357602660198843</v>
      </c>
      <c r="HC89" s="176">
        <f t="shared" si="507"/>
        <v>4.034162053358842</v>
      </c>
      <c r="HD89" s="176">
        <f t="shared" si="507"/>
        <v>3.8421587744985088</v>
      </c>
      <c r="HE89" s="176">
        <f t="shared" si="507"/>
        <v>3.6592937649009145</v>
      </c>
      <c r="HF89" s="176">
        <f t="shared" si="507"/>
        <v>0</v>
      </c>
      <c r="HG89" s="176">
        <f t="shared" si="507"/>
        <v>0</v>
      </c>
      <c r="HH89" s="176">
        <f t="shared" si="507"/>
        <v>0</v>
      </c>
      <c r="HI89" s="176">
        <f t="shared" si="507"/>
        <v>0</v>
      </c>
      <c r="HJ89" s="176">
        <f t="shared" si="507"/>
        <v>0</v>
      </c>
      <c r="HK89" s="176">
        <f t="shared" si="507"/>
        <v>0</v>
      </c>
      <c r="HL89" s="176">
        <f t="shared" si="507"/>
        <v>0</v>
      </c>
      <c r="HM89" s="176">
        <f t="shared" si="508"/>
        <v>0</v>
      </c>
      <c r="HN89" s="176">
        <f t="shared" si="508"/>
        <v>0</v>
      </c>
      <c r="HO89" s="176">
        <f t="shared" si="508"/>
        <v>0</v>
      </c>
      <c r="HP89" s="176">
        <f t="shared" si="508"/>
        <v>0</v>
      </c>
      <c r="HQ89" s="176">
        <f t="shared" si="508"/>
        <v>0</v>
      </c>
      <c r="HR89" s="176">
        <f t="shared" si="508"/>
        <v>0</v>
      </c>
      <c r="HS89" s="176">
        <f t="shared" si="508"/>
        <v>0</v>
      </c>
      <c r="HT89" s="176">
        <f t="shared" si="508"/>
        <v>0</v>
      </c>
      <c r="HU89" s="176">
        <f t="shared" si="508"/>
        <v>0</v>
      </c>
      <c r="HV89" s="176">
        <f t="shared" si="508"/>
        <v>0</v>
      </c>
      <c r="HW89" s="176">
        <f t="shared" si="508"/>
        <v>0</v>
      </c>
      <c r="HX89" s="176">
        <f t="shared" si="508"/>
        <v>0</v>
      </c>
      <c r="HY89" s="176">
        <f t="shared" si="508"/>
        <v>0</v>
      </c>
      <c r="HZ89" s="176">
        <f t="shared" si="508"/>
        <v>0</v>
      </c>
      <c r="IA89" s="176">
        <f t="shared" si="508"/>
        <v>0</v>
      </c>
      <c r="IB89" s="176"/>
      <c r="IC89" s="176"/>
    </row>
    <row r="90" spans="1:237" s="144" customFormat="1">
      <c r="A90" s="185" t="s">
        <v>120</v>
      </c>
      <c r="B90" s="226">
        <f t="shared" ref="B90" si="522">SUM(O90:AW90)*VLOOKUP($A90,input,12,FALSE)</f>
        <v>17332.159552994457</v>
      </c>
      <c r="C90" s="329">
        <f t="shared" ref="C90" si="523">SUM(AY90:CG90)*VLOOKUP($A90,input,12,FALSE)</f>
        <v>24811.918868822206</v>
      </c>
      <c r="D90" s="226">
        <f t="shared" ref="D90" si="524">SUM(B90:C90)</f>
        <v>42144.078421816666</v>
      </c>
      <c r="E90" s="227">
        <f t="shared" ref="E90" si="525">IF(Years&gt;1,SUM(CI90:DR90)*VLOOKUP($A90,input,26,FALSE),0)</f>
        <v>0</v>
      </c>
      <c r="F90" s="228">
        <f t="shared" ref="F90" si="526">IF(Years&gt;1,SUM(DT90:FC90)*VLOOKUP($A90,input,26,FALSE),0)</f>
        <v>0</v>
      </c>
      <c r="G90" s="227">
        <f t="shared" ref="G90" si="527">IF(Years&gt;2,SUM(FE90:GO90)*VLOOKUP($A90,input,40,FALSE),0)</f>
        <v>0</v>
      </c>
      <c r="H90" s="228">
        <f t="shared" ref="H90" si="528">IF(Years&gt;2,SUM(GQ90:IA90)*VLOOKUP($A90,input,40,FALSE),0)</f>
        <v>0</v>
      </c>
      <c r="I90" s="227">
        <f t="shared" ref="I90" si="529">B90+E90+G90</f>
        <v>17332.159552994457</v>
      </c>
      <c r="J90" s="176">
        <f t="shared" ref="J90" si="530">C90+F90+H90</f>
        <v>24811.918868822206</v>
      </c>
      <c r="K90" s="228">
        <f t="shared" ref="K90" si="531">SUM(I90:J90)</f>
        <v>42144.078421816666</v>
      </c>
      <c r="L90" s="227">
        <f t="shared" ref="L90" si="532">(B90*VLOOKUP($A90,input,16,FALSE))+(E90*VLOOKUP($A90,input,30,FALSE))+(G90*VLOOKUP($A90,input,44,FALSE))</f>
        <v>13865.727642395566</v>
      </c>
      <c r="M90" s="176">
        <f t="shared" ref="M90" si="533">(C90*(VLOOKUP($A90,input,16,FALSE))+(F90*VLOOKUP($A90,input,30,FALSE))+(H90*VLOOKUP($A90,input,44,FALSE)))</f>
        <v>19849.535095057767</v>
      </c>
      <c r="N90" s="228">
        <f t="shared" ref="N90" si="534">SUM(L90:M90)</f>
        <v>33715.262737453333</v>
      </c>
      <c r="O90" s="176">
        <f t="shared" si="491"/>
        <v>11.695764495985919</v>
      </c>
      <c r="P90" s="176">
        <f t="shared" si="491"/>
        <v>11.140422675778623</v>
      </c>
      <c r="Q90" s="176">
        <f t="shared" si="491"/>
        <v>10.620139869662966</v>
      </c>
      <c r="R90" s="176">
        <f t="shared" si="491"/>
        <v>10.122733736281921</v>
      </c>
      <c r="S90" s="176">
        <f t="shared" si="491"/>
        <v>9.6424711143925457</v>
      </c>
      <c r="T90" s="176">
        <f t="shared" si="491"/>
        <v>9.1832367325061579</v>
      </c>
      <c r="U90" s="176">
        <f t="shared" si="491"/>
        <v>8.7487186208113972</v>
      </c>
      <c r="V90" s="176">
        <f t="shared" si="491"/>
        <v>8.3316879684633705</v>
      </c>
      <c r="W90" s="176">
        <f t="shared" si="491"/>
        <v>7.9341439782045171</v>
      </c>
      <c r="X90" s="176">
        <f t="shared" si="491"/>
        <v>7.5552687443679662</v>
      </c>
      <c r="Y90" s="176">
        <f t="shared" si="492"/>
        <v>7.1950918982082985</v>
      </c>
      <c r="Z90" s="176">
        <f t="shared" si="492"/>
        <v>6.852085501558614</v>
      </c>
      <c r="AA90" s="176">
        <f t="shared" si="492"/>
        <v>6.5259650170740553</v>
      </c>
      <c r="AB90" s="176">
        <f t="shared" si="492"/>
        <v>0</v>
      </c>
      <c r="AC90" s="176">
        <f t="shared" si="492"/>
        <v>0</v>
      </c>
      <c r="AD90" s="176">
        <f t="shared" si="492"/>
        <v>0</v>
      </c>
      <c r="AE90" s="176">
        <f t="shared" si="492"/>
        <v>0</v>
      </c>
      <c r="AF90" s="176">
        <f t="shared" si="492"/>
        <v>0</v>
      </c>
      <c r="AG90" s="176">
        <f t="shared" si="492"/>
        <v>0</v>
      </c>
      <c r="AH90" s="176">
        <f t="shared" si="492"/>
        <v>0</v>
      </c>
      <c r="AI90" s="176">
        <f t="shared" si="493"/>
        <v>0</v>
      </c>
      <c r="AJ90" s="176">
        <f t="shared" si="493"/>
        <v>0</v>
      </c>
      <c r="AK90" s="176">
        <f t="shared" si="493"/>
        <v>0</v>
      </c>
      <c r="AL90" s="176">
        <f t="shared" si="493"/>
        <v>0</v>
      </c>
      <c r="AM90" s="176">
        <f t="shared" si="493"/>
        <v>0</v>
      </c>
      <c r="AN90" s="176">
        <f t="shared" si="493"/>
        <v>0</v>
      </c>
      <c r="AO90" s="176">
        <f t="shared" si="493"/>
        <v>0</v>
      </c>
      <c r="AP90" s="176">
        <f t="shared" si="493"/>
        <v>0</v>
      </c>
      <c r="AQ90" s="176">
        <f t="shared" si="493"/>
        <v>0</v>
      </c>
      <c r="AR90" s="176">
        <f t="shared" si="493"/>
        <v>0</v>
      </c>
      <c r="AS90" s="176">
        <f t="shared" si="493"/>
        <v>0</v>
      </c>
      <c r="AT90" s="176">
        <f t="shared" si="493"/>
        <v>0</v>
      </c>
      <c r="AU90" s="176">
        <f t="shared" si="493"/>
        <v>0</v>
      </c>
      <c r="AV90" s="176">
        <f t="shared" si="493"/>
        <v>0</v>
      </c>
      <c r="AW90" s="176">
        <f t="shared" si="493"/>
        <v>0</v>
      </c>
      <c r="AX90" s="187"/>
      <c r="AY90" s="176">
        <f t="shared" si="494"/>
        <v>16.743116107139535</v>
      </c>
      <c r="AZ90" s="176">
        <f t="shared" si="494"/>
        <v>15.948114414170071</v>
      </c>
      <c r="BA90" s="176">
        <f t="shared" si="494"/>
        <v>15.203301586044764</v>
      </c>
      <c r="BB90" s="176">
        <f t="shared" si="494"/>
        <v>14.491237945702103</v>
      </c>
      <c r="BC90" s="176">
        <f t="shared" si="494"/>
        <v>13.803716164379233</v>
      </c>
      <c r="BD90" s="176">
        <f t="shared" si="494"/>
        <v>13.146297439938159</v>
      </c>
      <c r="BE90" s="176">
        <f t="shared" si="494"/>
        <v>12.524261386009636</v>
      </c>
      <c r="BF90" s="176">
        <f t="shared" si="494"/>
        <v>11.927259570959787</v>
      </c>
      <c r="BG90" s="176">
        <f t="shared" si="494"/>
        <v>11.358153961071356</v>
      </c>
      <c r="BH90" s="176">
        <f t="shared" si="494"/>
        <v>10.815773680378959</v>
      </c>
      <c r="BI90" s="176">
        <f t="shared" si="495"/>
        <v>10.300161147617688</v>
      </c>
      <c r="BJ90" s="176">
        <f t="shared" si="495"/>
        <v>9.8091290370986801</v>
      </c>
      <c r="BK90" s="176">
        <f t="shared" si="495"/>
        <v>9.3422700183046885</v>
      </c>
      <c r="BL90" s="176">
        <f t="shared" si="495"/>
        <v>0</v>
      </c>
      <c r="BM90" s="176">
        <f t="shared" si="495"/>
        <v>0</v>
      </c>
      <c r="BN90" s="176">
        <f t="shared" si="495"/>
        <v>0</v>
      </c>
      <c r="BO90" s="176">
        <f t="shared" si="495"/>
        <v>0</v>
      </c>
      <c r="BP90" s="176">
        <f t="shared" si="495"/>
        <v>0</v>
      </c>
      <c r="BQ90" s="176">
        <f t="shared" si="495"/>
        <v>0</v>
      </c>
      <c r="BR90" s="176">
        <f t="shared" si="495"/>
        <v>0</v>
      </c>
      <c r="BS90" s="176">
        <f t="shared" si="496"/>
        <v>0</v>
      </c>
      <c r="BT90" s="176">
        <f t="shared" si="496"/>
        <v>0</v>
      </c>
      <c r="BU90" s="176">
        <f t="shared" si="496"/>
        <v>0</v>
      </c>
      <c r="BV90" s="176">
        <f t="shared" si="496"/>
        <v>0</v>
      </c>
      <c r="BW90" s="176">
        <f t="shared" si="496"/>
        <v>0</v>
      </c>
      <c r="BX90" s="176">
        <f t="shared" si="496"/>
        <v>0</v>
      </c>
      <c r="BY90" s="176">
        <f t="shared" si="496"/>
        <v>0</v>
      </c>
      <c r="BZ90" s="176">
        <f t="shared" si="496"/>
        <v>0</v>
      </c>
      <c r="CA90" s="176">
        <f t="shared" si="496"/>
        <v>0</v>
      </c>
      <c r="CB90" s="176">
        <f t="shared" si="496"/>
        <v>0</v>
      </c>
      <c r="CC90" s="176">
        <f t="shared" si="496"/>
        <v>0</v>
      </c>
      <c r="CD90" s="176">
        <f t="shared" si="496"/>
        <v>0</v>
      </c>
      <c r="CE90" s="176">
        <f t="shared" si="496"/>
        <v>0</v>
      </c>
      <c r="CF90" s="176">
        <f t="shared" si="496"/>
        <v>0</v>
      </c>
      <c r="CG90" s="176">
        <f t="shared" si="496"/>
        <v>0</v>
      </c>
      <c r="CI90" s="176">
        <v>1</v>
      </c>
      <c r="CJ90" s="176">
        <f t="shared" si="497"/>
        <v>11.140422675778623</v>
      </c>
      <c r="CK90" s="176">
        <f t="shared" si="497"/>
        <v>10.620139869662966</v>
      </c>
      <c r="CL90" s="176">
        <f t="shared" si="497"/>
        <v>10.122733736281921</v>
      </c>
      <c r="CM90" s="176">
        <f t="shared" si="497"/>
        <v>9.6424711143925457</v>
      </c>
      <c r="CN90" s="176">
        <f t="shared" si="497"/>
        <v>9.1832367325061579</v>
      </c>
      <c r="CO90" s="176">
        <f t="shared" si="497"/>
        <v>8.7487186208113972</v>
      </c>
      <c r="CP90" s="176">
        <f t="shared" si="497"/>
        <v>8.3316879684633705</v>
      </c>
      <c r="CQ90" s="176">
        <f t="shared" si="497"/>
        <v>7.9341439782045171</v>
      </c>
      <c r="CR90" s="176">
        <f t="shared" si="497"/>
        <v>7.5552687443679662</v>
      </c>
      <c r="CS90" s="176">
        <f t="shared" si="497"/>
        <v>7.1950918982082985</v>
      </c>
      <c r="CT90" s="176">
        <f t="shared" si="498"/>
        <v>6.852085501558614</v>
      </c>
      <c r="CU90" s="176">
        <f t="shared" si="498"/>
        <v>6.5259650170740553</v>
      </c>
      <c r="CV90" s="176">
        <f t="shared" si="498"/>
        <v>6.2153660216859539</v>
      </c>
      <c r="CW90" s="176">
        <f t="shared" si="498"/>
        <v>0</v>
      </c>
      <c r="CX90" s="176">
        <f t="shared" si="498"/>
        <v>0</v>
      </c>
      <c r="CY90" s="176">
        <f t="shared" si="498"/>
        <v>0</v>
      </c>
      <c r="CZ90" s="176">
        <f t="shared" si="498"/>
        <v>0</v>
      </c>
      <c r="DA90" s="176">
        <f t="shared" si="498"/>
        <v>0</v>
      </c>
      <c r="DB90" s="176">
        <f t="shared" si="498"/>
        <v>0</v>
      </c>
      <c r="DC90" s="176">
        <f t="shared" si="498"/>
        <v>0</v>
      </c>
      <c r="DD90" s="176">
        <f t="shared" si="499"/>
        <v>0</v>
      </c>
      <c r="DE90" s="176">
        <f t="shared" si="499"/>
        <v>0</v>
      </c>
      <c r="DF90" s="176">
        <f t="shared" si="499"/>
        <v>0</v>
      </c>
      <c r="DG90" s="176">
        <f t="shared" si="499"/>
        <v>0</v>
      </c>
      <c r="DH90" s="176">
        <f t="shared" si="499"/>
        <v>0</v>
      </c>
      <c r="DI90" s="176">
        <f t="shared" si="499"/>
        <v>0</v>
      </c>
      <c r="DJ90" s="176">
        <f t="shared" si="499"/>
        <v>0</v>
      </c>
      <c r="DK90" s="176">
        <f t="shared" si="499"/>
        <v>0</v>
      </c>
      <c r="DL90" s="176">
        <f t="shared" si="499"/>
        <v>0</v>
      </c>
      <c r="DM90" s="176">
        <f t="shared" si="499"/>
        <v>0</v>
      </c>
      <c r="DN90" s="176">
        <f t="shared" si="499"/>
        <v>0</v>
      </c>
      <c r="DO90" s="176">
        <f t="shared" si="499"/>
        <v>0</v>
      </c>
      <c r="DP90" s="176">
        <f t="shared" si="499"/>
        <v>0</v>
      </c>
      <c r="DQ90" s="176">
        <f t="shared" si="499"/>
        <v>0</v>
      </c>
      <c r="DR90" s="176">
        <f t="shared" si="499"/>
        <v>0</v>
      </c>
      <c r="DS90" s="187"/>
      <c r="DT90" s="176">
        <v>1</v>
      </c>
      <c r="DU90" s="176">
        <f t="shared" si="500"/>
        <v>15.948114414170071</v>
      </c>
      <c r="DV90" s="176">
        <f t="shared" si="500"/>
        <v>15.203301586044764</v>
      </c>
      <c r="DW90" s="176">
        <f t="shared" si="500"/>
        <v>14.491237945702103</v>
      </c>
      <c r="DX90" s="176">
        <f t="shared" si="500"/>
        <v>13.803716164379233</v>
      </c>
      <c r="DY90" s="176">
        <f t="shared" si="500"/>
        <v>13.146297439938159</v>
      </c>
      <c r="DZ90" s="176">
        <f t="shared" si="500"/>
        <v>12.524261386009636</v>
      </c>
      <c r="EA90" s="176">
        <f t="shared" si="500"/>
        <v>11.927259570959787</v>
      </c>
      <c r="EB90" s="176">
        <f t="shared" si="500"/>
        <v>11.358153961071356</v>
      </c>
      <c r="EC90" s="176">
        <f t="shared" si="500"/>
        <v>10.815773680378959</v>
      </c>
      <c r="ED90" s="176">
        <f t="shared" si="500"/>
        <v>10.300161147617688</v>
      </c>
      <c r="EE90" s="176">
        <f t="shared" si="501"/>
        <v>9.8091290370986801</v>
      </c>
      <c r="EF90" s="176">
        <f t="shared" si="501"/>
        <v>9.3422700183046885</v>
      </c>
      <c r="EG90" s="176">
        <f t="shared" si="501"/>
        <v>8.8976308462070737</v>
      </c>
      <c r="EH90" s="176">
        <f t="shared" si="501"/>
        <v>0</v>
      </c>
      <c r="EI90" s="176">
        <f t="shared" si="501"/>
        <v>0</v>
      </c>
      <c r="EJ90" s="176">
        <f t="shared" si="501"/>
        <v>0</v>
      </c>
      <c r="EK90" s="176">
        <f t="shared" si="501"/>
        <v>0</v>
      </c>
      <c r="EL90" s="176">
        <f t="shared" si="501"/>
        <v>0</v>
      </c>
      <c r="EM90" s="176">
        <f t="shared" si="501"/>
        <v>0</v>
      </c>
      <c r="EN90" s="176">
        <f t="shared" si="501"/>
        <v>0</v>
      </c>
      <c r="EO90" s="176">
        <f t="shared" si="502"/>
        <v>0</v>
      </c>
      <c r="EP90" s="176">
        <f t="shared" si="502"/>
        <v>0</v>
      </c>
      <c r="EQ90" s="176">
        <f t="shared" si="502"/>
        <v>0</v>
      </c>
      <c r="ER90" s="176">
        <f t="shared" si="502"/>
        <v>0</v>
      </c>
      <c r="ES90" s="176">
        <f t="shared" si="502"/>
        <v>0</v>
      </c>
      <c r="ET90" s="176">
        <f t="shared" si="502"/>
        <v>0</v>
      </c>
      <c r="EU90" s="176">
        <f t="shared" si="502"/>
        <v>0</v>
      </c>
      <c r="EV90" s="176">
        <f t="shared" si="502"/>
        <v>0</v>
      </c>
      <c r="EW90" s="176">
        <f t="shared" si="502"/>
        <v>0</v>
      </c>
      <c r="EX90" s="176">
        <f t="shared" si="502"/>
        <v>0</v>
      </c>
      <c r="EY90" s="176">
        <f t="shared" si="502"/>
        <v>0</v>
      </c>
      <c r="EZ90" s="176">
        <f t="shared" si="502"/>
        <v>0</v>
      </c>
      <c r="FA90" s="176">
        <f t="shared" si="502"/>
        <v>0</v>
      </c>
      <c r="FB90" s="176">
        <f t="shared" si="502"/>
        <v>0</v>
      </c>
      <c r="FC90" s="176">
        <f t="shared" si="502"/>
        <v>0</v>
      </c>
      <c r="FE90" s="176">
        <v>1</v>
      </c>
      <c r="FF90" s="176">
        <v>1</v>
      </c>
      <c r="FG90" s="176">
        <f t="shared" si="503"/>
        <v>10.620139869662966</v>
      </c>
      <c r="FH90" s="176">
        <f t="shared" si="503"/>
        <v>10.122733736281921</v>
      </c>
      <c r="FI90" s="176">
        <f t="shared" si="503"/>
        <v>9.6424711143925457</v>
      </c>
      <c r="FJ90" s="176">
        <f t="shared" si="503"/>
        <v>9.1832367325061579</v>
      </c>
      <c r="FK90" s="176">
        <f t="shared" si="503"/>
        <v>8.7487186208113972</v>
      </c>
      <c r="FL90" s="176">
        <f t="shared" si="503"/>
        <v>8.3316879684633705</v>
      </c>
      <c r="FM90" s="176">
        <f t="shared" si="503"/>
        <v>7.9341439782045171</v>
      </c>
      <c r="FN90" s="176">
        <f t="shared" si="503"/>
        <v>7.5552687443679662</v>
      </c>
      <c r="FO90" s="176">
        <f t="shared" si="503"/>
        <v>7.1950918982082985</v>
      </c>
      <c r="FP90" s="176">
        <f t="shared" si="503"/>
        <v>6.852085501558614</v>
      </c>
      <c r="FQ90" s="176">
        <f t="shared" si="504"/>
        <v>6.5259650170740553</v>
      </c>
      <c r="FR90" s="176">
        <f t="shared" si="504"/>
        <v>6.2153660216859539</v>
      </c>
      <c r="FS90" s="176">
        <f t="shared" si="504"/>
        <v>5.9195497803708061</v>
      </c>
      <c r="FT90" s="176">
        <f t="shared" si="504"/>
        <v>0</v>
      </c>
      <c r="FU90" s="176">
        <f t="shared" si="504"/>
        <v>0</v>
      </c>
      <c r="FV90" s="176">
        <f t="shared" si="504"/>
        <v>0</v>
      </c>
      <c r="FW90" s="176">
        <f t="shared" si="504"/>
        <v>0</v>
      </c>
      <c r="FX90" s="176">
        <f t="shared" si="504"/>
        <v>0</v>
      </c>
      <c r="FY90" s="176">
        <f t="shared" si="504"/>
        <v>0</v>
      </c>
      <c r="FZ90" s="176">
        <f t="shared" si="504"/>
        <v>0</v>
      </c>
      <c r="GA90" s="176">
        <f t="shared" si="505"/>
        <v>0</v>
      </c>
      <c r="GB90" s="176">
        <f t="shared" si="505"/>
        <v>0</v>
      </c>
      <c r="GC90" s="176">
        <f t="shared" si="505"/>
        <v>0</v>
      </c>
      <c r="GD90" s="176">
        <f t="shared" si="505"/>
        <v>0</v>
      </c>
      <c r="GE90" s="176">
        <f t="shared" si="505"/>
        <v>0</v>
      </c>
      <c r="GF90" s="176">
        <f t="shared" si="505"/>
        <v>0</v>
      </c>
      <c r="GG90" s="176">
        <f t="shared" si="505"/>
        <v>0</v>
      </c>
      <c r="GH90" s="176">
        <f t="shared" si="505"/>
        <v>0</v>
      </c>
      <c r="GI90" s="176">
        <f t="shared" si="505"/>
        <v>0</v>
      </c>
      <c r="GJ90" s="176">
        <f t="shared" si="505"/>
        <v>0</v>
      </c>
      <c r="GK90" s="176">
        <f t="shared" si="505"/>
        <v>0</v>
      </c>
      <c r="GL90" s="176">
        <f t="shared" si="505"/>
        <v>0</v>
      </c>
      <c r="GM90" s="176">
        <f t="shared" si="505"/>
        <v>0</v>
      </c>
      <c r="GN90" s="176">
        <f t="shared" si="505"/>
        <v>0</v>
      </c>
      <c r="GO90" s="176">
        <f t="shared" si="505"/>
        <v>0</v>
      </c>
      <c r="GP90" s="187"/>
      <c r="GQ90" s="176">
        <v>1</v>
      </c>
      <c r="GR90" s="176">
        <v>1</v>
      </c>
      <c r="GS90" s="176">
        <f t="shared" si="506"/>
        <v>15.203301586044764</v>
      </c>
      <c r="GT90" s="176">
        <f t="shared" si="506"/>
        <v>14.491237945702103</v>
      </c>
      <c r="GU90" s="176">
        <f t="shared" si="506"/>
        <v>13.803716164379233</v>
      </c>
      <c r="GV90" s="176">
        <f t="shared" si="506"/>
        <v>13.146297439938159</v>
      </c>
      <c r="GW90" s="176">
        <f t="shared" si="506"/>
        <v>12.524261386009636</v>
      </c>
      <c r="GX90" s="176">
        <f t="shared" si="506"/>
        <v>11.927259570959787</v>
      </c>
      <c r="GY90" s="176">
        <f t="shared" si="506"/>
        <v>11.358153961071356</v>
      </c>
      <c r="GZ90" s="176">
        <f t="shared" si="506"/>
        <v>10.815773680378959</v>
      </c>
      <c r="HA90" s="176">
        <f t="shared" si="506"/>
        <v>10.300161147617688</v>
      </c>
      <c r="HB90" s="176">
        <f t="shared" si="506"/>
        <v>9.8091290370986801</v>
      </c>
      <c r="HC90" s="176">
        <f t="shared" si="507"/>
        <v>9.3422700183046885</v>
      </c>
      <c r="HD90" s="176">
        <f t="shared" si="507"/>
        <v>8.8976308462070737</v>
      </c>
      <c r="HE90" s="176">
        <f t="shared" si="507"/>
        <v>8.4741539818758032</v>
      </c>
      <c r="HF90" s="176">
        <f t="shared" si="507"/>
        <v>0</v>
      </c>
      <c r="HG90" s="176">
        <f t="shared" si="507"/>
        <v>0</v>
      </c>
      <c r="HH90" s="176">
        <f t="shared" si="507"/>
        <v>0</v>
      </c>
      <c r="HI90" s="176">
        <f t="shared" si="507"/>
        <v>0</v>
      </c>
      <c r="HJ90" s="176">
        <f t="shared" si="507"/>
        <v>0</v>
      </c>
      <c r="HK90" s="176">
        <f t="shared" si="507"/>
        <v>0</v>
      </c>
      <c r="HL90" s="176">
        <f t="shared" si="507"/>
        <v>0</v>
      </c>
      <c r="HM90" s="176">
        <f t="shared" si="508"/>
        <v>0</v>
      </c>
      <c r="HN90" s="176">
        <f t="shared" si="508"/>
        <v>0</v>
      </c>
      <c r="HO90" s="176">
        <f t="shared" si="508"/>
        <v>0</v>
      </c>
      <c r="HP90" s="176">
        <f t="shared" si="508"/>
        <v>0</v>
      </c>
      <c r="HQ90" s="176">
        <f t="shared" si="508"/>
        <v>0</v>
      </c>
      <c r="HR90" s="176">
        <f t="shared" si="508"/>
        <v>0</v>
      </c>
      <c r="HS90" s="176">
        <f t="shared" si="508"/>
        <v>0</v>
      </c>
      <c r="HT90" s="176">
        <f t="shared" si="508"/>
        <v>0</v>
      </c>
      <c r="HU90" s="176">
        <f t="shared" si="508"/>
        <v>0</v>
      </c>
      <c r="HV90" s="176">
        <f t="shared" si="508"/>
        <v>0</v>
      </c>
      <c r="HW90" s="176">
        <f t="shared" si="508"/>
        <v>0</v>
      </c>
      <c r="HX90" s="176">
        <f t="shared" si="508"/>
        <v>0</v>
      </c>
      <c r="HY90" s="176">
        <f t="shared" si="508"/>
        <v>0</v>
      </c>
      <c r="HZ90" s="176">
        <f t="shared" si="508"/>
        <v>0</v>
      </c>
      <c r="IA90" s="176">
        <f t="shared" si="508"/>
        <v>0</v>
      </c>
      <c r="IB90" s="176"/>
      <c r="IC90" s="176"/>
    </row>
    <row r="91" spans="1:237" s="144" customFormat="1">
      <c r="A91" s="185" t="s">
        <v>180</v>
      </c>
      <c r="B91" s="226">
        <f t="shared" si="483"/>
        <v>125138.19197261997</v>
      </c>
      <c r="C91" s="329">
        <f t="shared" si="484"/>
        <v>179142.05423289625</v>
      </c>
      <c r="D91" s="226">
        <f t="shared" si="233"/>
        <v>304280.24620551622</v>
      </c>
      <c r="E91" s="227">
        <f t="shared" si="485"/>
        <v>0</v>
      </c>
      <c r="F91" s="228">
        <f t="shared" si="486"/>
        <v>0</v>
      </c>
      <c r="G91" s="227">
        <f t="shared" si="487"/>
        <v>0</v>
      </c>
      <c r="H91" s="228">
        <f t="shared" si="488"/>
        <v>0</v>
      </c>
      <c r="I91" s="227">
        <f t="shared" si="234"/>
        <v>125138.19197261997</v>
      </c>
      <c r="J91" s="176">
        <f t="shared" si="235"/>
        <v>179142.05423289625</v>
      </c>
      <c r="K91" s="228">
        <f t="shared" si="236"/>
        <v>304280.24620551622</v>
      </c>
      <c r="L91" s="227">
        <f t="shared" si="489"/>
        <v>100110.55357809598</v>
      </c>
      <c r="M91" s="176">
        <f t="shared" si="490"/>
        <v>143313.64338631701</v>
      </c>
      <c r="N91" s="228">
        <f t="shared" si="237"/>
        <v>243424.19696441299</v>
      </c>
      <c r="O91" s="176">
        <f t="shared" si="491"/>
        <v>5.0504437596302836</v>
      </c>
      <c r="P91" s="176">
        <f t="shared" si="491"/>
        <v>4.810637064540769</v>
      </c>
      <c r="Q91" s="176">
        <f t="shared" si="491"/>
        <v>4.5859694891726441</v>
      </c>
      <c r="R91" s="176">
        <f t="shared" si="491"/>
        <v>4.3711804770308298</v>
      </c>
      <c r="S91" s="176">
        <f t="shared" si="491"/>
        <v>4.1637943448513273</v>
      </c>
      <c r="T91" s="176">
        <f t="shared" si="491"/>
        <v>3.9654885890367497</v>
      </c>
      <c r="U91" s="176">
        <f t="shared" si="491"/>
        <v>3.7778557680776488</v>
      </c>
      <c r="V91" s="176">
        <f t="shared" si="491"/>
        <v>3.5977743500182733</v>
      </c>
      <c r="W91" s="176">
        <f t="shared" si="491"/>
        <v>3.4261076269519508</v>
      </c>
      <c r="X91" s="176">
        <f t="shared" si="491"/>
        <v>3.2625024123407127</v>
      </c>
      <c r="Y91" s="176">
        <f t="shared" si="492"/>
        <v>3.1069715014990376</v>
      </c>
      <c r="Z91" s="176">
        <f t="shared" si="492"/>
        <v>2.958855102945765</v>
      </c>
      <c r="AA91" s="176">
        <f t="shared" si="492"/>
        <v>2.8180303482819782</v>
      </c>
      <c r="AB91" s="176">
        <f t="shared" si="492"/>
        <v>0</v>
      </c>
      <c r="AC91" s="176">
        <f t="shared" si="492"/>
        <v>0</v>
      </c>
      <c r="AD91" s="176">
        <f t="shared" si="492"/>
        <v>0</v>
      </c>
      <c r="AE91" s="176">
        <f t="shared" si="492"/>
        <v>0</v>
      </c>
      <c r="AF91" s="176">
        <f t="shared" si="492"/>
        <v>0</v>
      </c>
      <c r="AG91" s="176">
        <f t="shared" si="492"/>
        <v>0</v>
      </c>
      <c r="AH91" s="176">
        <f t="shared" si="492"/>
        <v>0</v>
      </c>
      <c r="AI91" s="176">
        <f t="shared" si="493"/>
        <v>0</v>
      </c>
      <c r="AJ91" s="176">
        <f t="shared" si="493"/>
        <v>0</v>
      </c>
      <c r="AK91" s="176">
        <f t="shared" si="493"/>
        <v>0</v>
      </c>
      <c r="AL91" s="176">
        <f t="shared" si="493"/>
        <v>0</v>
      </c>
      <c r="AM91" s="176">
        <f t="shared" si="493"/>
        <v>0</v>
      </c>
      <c r="AN91" s="176">
        <f t="shared" si="493"/>
        <v>0</v>
      </c>
      <c r="AO91" s="176">
        <f t="shared" si="493"/>
        <v>0</v>
      </c>
      <c r="AP91" s="176">
        <f t="shared" si="493"/>
        <v>0</v>
      </c>
      <c r="AQ91" s="176">
        <f t="shared" si="493"/>
        <v>0</v>
      </c>
      <c r="AR91" s="176">
        <f t="shared" si="493"/>
        <v>0</v>
      </c>
      <c r="AS91" s="176">
        <f t="shared" si="493"/>
        <v>0</v>
      </c>
      <c r="AT91" s="176">
        <f t="shared" si="493"/>
        <v>0</v>
      </c>
      <c r="AU91" s="176">
        <f t="shared" si="493"/>
        <v>0</v>
      </c>
      <c r="AV91" s="176">
        <f t="shared" si="493"/>
        <v>0</v>
      </c>
      <c r="AW91" s="176">
        <f t="shared" si="493"/>
        <v>0</v>
      </c>
      <c r="AX91" s="187"/>
      <c r="AY91" s="176">
        <f t="shared" si="494"/>
        <v>7.229981955355707</v>
      </c>
      <c r="AZ91" s="176">
        <f t="shared" si="494"/>
        <v>6.8866857697552568</v>
      </c>
      <c r="BA91" s="176">
        <f t="shared" si="494"/>
        <v>6.5650620485193292</v>
      </c>
      <c r="BB91" s="176">
        <f t="shared" si="494"/>
        <v>6.2575800220077262</v>
      </c>
      <c r="BC91" s="176">
        <f t="shared" si="494"/>
        <v>5.9606956164364862</v>
      </c>
      <c r="BD91" s="176">
        <f t="shared" si="494"/>
        <v>5.6768102581551121</v>
      </c>
      <c r="BE91" s="176">
        <f t="shared" si="494"/>
        <v>5.4082037803223413</v>
      </c>
      <c r="BF91" s="176">
        <f t="shared" si="494"/>
        <v>5.1504075420053619</v>
      </c>
      <c r="BG91" s="176">
        <f t="shared" si="494"/>
        <v>4.9046573922808117</v>
      </c>
      <c r="BH91" s="176">
        <f t="shared" si="494"/>
        <v>4.6704477256181862</v>
      </c>
      <c r="BI91" s="176">
        <f t="shared" si="495"/>
        <v>4.4477968591985464</v>
      </c>
      <c r="BJ91" s="176">
        <f t="shared" si="495"/>
        <v>4.2357602660198843</v>
      </c>
      <c r="BK91" s="176">
        <f t="shared" si="495"/>
        <v>4.034162053358842</v>
      </c>
      <c r="BL91" s="176">
        <f t="shared" si="495"/>
        <v>0</v>
      </c>
      <c r="BM91" s="176">
        <f t="shared" si="495"/>
        <v>0</v>
      </c>
      <c r="BN91" s="176">
        <f t="shared" si="495"/>
        <v>0</v>
      </c>
      <c r="BO91" s="176">
        <f t="shared" si="495"/>
        <v>0</v>
      </c>
      <c r="BP91" s="176">
        <f t="shared" si="495"/>
        <v>0</v>
      </c>
      <c r="BQ91" s="176">
        <f t="shared" si="495"/>
        <v>0</v>
      </c>
      <c r="BR91" s="176">
        <f t="shared" si="495"/>
        <v>0</v>
      </c>
      <c r="BS91" s="176">
        <f t="shared" si="496"/>
        <v>0</v>
      </c>
      <c r="BT91" s="176">
        <f t="shared" si="496"/>
        <v>0</v>
      </c>
      <c r="BU91" s="176">
        <f t="shared" si="496"/>
        <v>0</v>
      </c>
      <c r="BV91" s="176">
        <f t="shared" si="496"/>
        <v>0</v>
      </c>
      <c r="BW91" s="176">
        <f t="shared" si="496"/>
        <v>0</v>
      </c>
      <c r="BX91" s="176">
        <f t="shared" si="496"/>
        <v>0</v>
      </c>
      <c r="BY91" s="176">
        <f t="shared" si="496"/>
        <v>0</v>
      </c>
      <c r="BZ91" s="176">
        <f t="shared" si="496"/>
        <v>0</v>
      </c>
      <c r="CA91" s="176">
        <f t="shared" si="496"/>
        <v>0</v>
      </c>
      <c r="CB91" s="176">
        <f t="shared" si="496"/>
        <v>0</v>
      </c>
      <c r="CC91" s="176">
        <f t="shared" si="496"/>
        <v>0</v>
      </c>
      <c r="CD91" s="176">
        <f t="shared" si="496"/>
        <v>0</v>
      </c>
      <c r="CE91" s="176">
        <f t="shared" si="496"/>
        <v>0</v>
      </c>
      <c r="CF91" s="176">
        <f t="shared" si="496"/>
        <v>0</v>
      </c>
      <c r="CG91" s="176">
        <f t="shared" si="496"/>
        <v>0</v>
      </c>
      <c r="CI91" s="176">
        <v>0</v>
      </c>
      <c r="CJ91" s="176">
        <f t="shared" si="497"/>
        <v>4.810637064540769</v>
      </c>
      <c r="CK91" s="176">
        <f t="shared" si="497"/>
        <v>4.5859694891726441</v>
      </c>
      <c r="CL91" s="176">
        <f t="shared" si="497"/>
        <v>4.3711804770308298</v>
      </c>
      <c r="CM91" s="176">
        <f t="shared" si="497"/>
        <v>4.1637943448513273</v>
      </c>
      <c r="CN91" s="176">
        <f t="shared" si="497"/>
        <v>3.9654885890367497</v>
      </c>
      <c r="CO91" s="176">
        <f t="shared" si="497"/>
        <v>3.7778557680776488</v>
      </c>
      <c r="CP91" s="176">
        <f t="shared" si="497"/>
        <v>3.5977743500182733</v>
      </c>
      <c r="CQ91" s="176">
        <f t="shared" si="497"/>
        <v>3.4261076269519508</v>
      </c>
      <c r="CR91" s="176">
        <f t="shared" si="497"/>
        <v>3.2625024123407127</v>
      </c>
      <c r="CS91" s="176">
        <f t="shared" si="497"/>
        <v>3.1069715014990376</v>
      </c>
      <c r="CT91" s="176">
        <f t="shared" si="498"/>
        <v>2.958855102945765</v>
      </c>
      <c r="CU91" s="176">
        <f t="shared" si="498"/>
        <v>2.8180303482819782</v>
      </c>
      <c r="CV91" s="176">
        <f t="shared" si="498"/>
        <v>2.6839080548189345</v>
      </c>
      <c r="CW91" s="176">
        <f t="shared" si="498"/>
        <v>0</v>
      </c>
      <c r="CX91" s="176">
        <f t="shared" si="498"/>
        <v>0</v>
      </c>
      <c r="CY91" s="176">
        <f t="shared" si="498"/>
        <v>0</v>
      </c>
      <c r="CZ91" s="176">
        <f t="shared" si="498"/>
        <v>0</v>
      </c>
      <c r="DA91" s="176">
        <f t="shared" si="498"/>
        <v>0</v>
      </c>
      <c r="DB91" s="176">
        <f t="shared" si="498"/>
        <v>0</v>
      </c>
      <c r="DC91" s="176">
        <f t="shared" si="498"/>
        <v>0</v>
      </c>
      <c r="DD91" s="176">
        <f t="shared" si="499"/>
        <v>0</v>
      </c>
      <c r="DE91" s="176">
        <f t="shared" si="499"/>
        <v>0</v>
      </c>
      <c r="DF91" s="176">
        <f t="shared" si="499"/>
        <v>0</v>
      </c>
      <c r="DG91" s="176">
        <f t="shared" si="499"/>
        <v>0</v>
      </c>
      <c r="DH91" s="176">
        <f t="shared" si="499"/>
        <v>0</v>
      </c>
      <c r="DI91" s="176">
        <f t="shared" si="499"/>
        <v>0</v>
      </c>
      <c r="DJ91" s="176">
        <f t="shared" si="499"/>
        <v>0</v>
      </c>
      <c r="DK91" s="176">
        <f t="shared" si="499"/>
        <v>0</v>
      </c>
      <c r="DL91" s="176">
        <f t="shared" si="499"/>
        <v>0</v>
      </c>
      <c r="DM91" s="176">
        <f t="shared" si="499"/>
        <v>0</v>
      </c>
      <c r="DN91" s="176">
        <f t="shared" si="499"/>
        <v>0</v>
      </c>
      <c r="DO91" s="176">
        <f t="shared" si="499"/>
        <v>0</v>
      </c>
      <c r="DP91" s="176">
        <f t="shared" si="499"/>
        <v>0</v>
      </c>
      <c r="DQ91" s="176">
        <f t="shared" si="499"/>
        <v>0</v>
      </c>
      <c r="DR91" s="176">
        <f t="shared" si="499"/>
        <v>0</v>
      </c>
      <c r="DS91" s="187"/>
      <c r="DT91" s="176">
        <v>0</v>
      </c>
      <c r="DU91" s="176">
        <f t="shared" si="500"/>
        <v>6.8866857697552568</v>
      </c>
      <c r="DV91" s="176">
        <f t="shared" si="500"/>
        <v>6.5650620485193292</v>
      </c>
      <c r="DW91" s="176">
        <f t="shared" si="500"/>
        <v>6.2575800220077262</v>
      </c>
      <c r="DX91" s="176">
        <f t="shared" si="500"/>
        <v>5.9606956164364862</v>
      </c>
      <c r="DY91" s="176">
        <f t="shared" si="500"/>
        <v>5.6768102581551121</v>
      </c>
      <c r="DZ91" s="176">
        <f t="shared" si="500"/>
        <v>5.4082037803223413</v>
      </c>
      <c r="EA91" s="176">
        <f t="shared" si="500"/>
        <v>5.1504075420053619</v>
      </c>
      <c r="EB91" s="176">
        <f t="shared" si="500"/>
        <v>4.9046573922808117</v>
      </c>
      <c r="EC91" s="176">
        <f t="shared" si="500"/>
        <v>4.6704477256181862</v>
      </c>
      <c r="ED91" s="176">
        <f t="shared" si="500"/>
        <v>4.4477968591985464</v>
      </c>
      <c r="EE91" s="176">
        <f t="shared" si="501"/>
        <v>4.2357602660198843</v>
      </c>
      <c r="EF91" s="176">
        <f t="shared" si="501"/>
        <v>4.034162053358842</v>
      </c>
      <c r="EG91" s="176">
        <f t="shared" si="501"/>
        <v>3.8421587744985088</v>
      </c>
      <c r="EH91" s="176">
        <f t="shared" si="501"/>
        <v>0</v>
      </c>
      <c r="EI91" s="176">
        <f t="shared" si="501"/>
        <v>0</v>
      </c>
      <c r="EJ91" s="176">
        <f t="shared" si="501"/>
        <v>0</v>
      </c>
      <c r="EK91" s="176">
        <f t="shared" si="501"/>
        <v>0</v>
      </c>
      <c r="EL91" s="176">
        <f t="shared" si="501"/>
        <v>0</v>
      </c>
      <c r="EM91" s="176">
        <f t="shared" si="501"/>
        <v>0</v>
      </c>
      <c r="EN91" s="176">
        <f t="shared" si="501"/>
        <v>0</v>
      </c>
      <c r="EO91" s="176">
        <f t="shared" si="502"/>
        <v>0</v>
      </c>
      <c r="EP91" s="176">
        <f t="shared" si="502"/>
        <v>0</v>
      </c>
      <c r="EQ91" s="176">
        <f t="shared" si="502"/>
        <v>0</v>
      </c>
      <c r="ER91" s="176">
        <f t="shared" si="502"/>
        <v>0</v>
      </c>
      <c r="ES91" s="176">
        <f t="shared" si="502"/>
        <v>0</v>
      </c>
      <c r="ET91" s="176">
        <f t="shared" si="502"/>
        <v>0</v>
      </c>
      <c r="EU91" s="176">
        <f t="shared" si="502"/>
        <v>0</v>
      </c>
      <c r="EV91" s="176">
        <f t="shared" si="502"/>
        <v>0</v>
      </c>
      <c r="EW91" s="176">
        <f t="shared" si="502"/>
        <v>0</v>
      </c>
      <c r="EX91" s="176">
        <f t="shared" si="502"/>
        <v>0</v>
      </c>
      <c r="EY91" s="176">
        <f t="shared" si="502"/>
        <v>0</v>
      </c>
      <c r="EZ91" s="176">
        <f t="shared" si="502"/>
        <v>0</v>
      </c>
      <c r="FA91" s="176">
        <f t="shared" si="502"/>
        <v>0</v>
      </c>
      <c r="FB91" s="176">
        <f t="shared" si="502"/>
        <v>0</v>
      </c>
      <c r="FC91" s="176">
        <f t="shared" si="502"/>
        <v>0</v>
      </c>
      <c r="FE91" s="176">
        <v>0</v>
      </c>
      <c r="FF91" s="176">
        <v>0</v>
      </c>
      <c r="FG91" s="176">
        <f t="shared" si="503"/>
        <v>4.5859694891726441</v>
      </c>
      <c r="FH91" s="176">
        <f t="shared" si="503"/>
        <v>4.3711804770308298</v>
      </c>
      <c r="FI91" s="176">
        <f t="shared" si="503"/>
        <v>4.1637943448513273</v>
      </c>
      <c r="FJ91" s="176">
        <f t="shared" si="503"/>
        <v>3.9654885890367497</v>
      </c>
      <c r="FK91" s="176">
        <f t="shared" si="503"/>
        <v>3.7778557680776488</v>
      </c>
      <c r="FL91" s="176">
        <f t="shared" si="503"/>
        <v>3.5977743500182733</v>
      </c>
      <c r="FM91" s="176">
        <f t="shared" si="503"/>
        <v>3.4261076269519508</v>
      </c>
      <c r="FN91" s="176">
        <f t="shared" si="503"/>
        <v>3.2625024123407127</v>
      </c>
      <c r="FO91" s="176">
        <f t="shared" si="503"/>
        <v>3.1069715014990376</v>
      </c>
      <c r="FP91" s="176">
        <f t="shared" si="503"/>
        <v>2.958855102945765</v>
      </c>
      <c r="FQ91" s="176">
        <f t="shared" si="504"/>
        <v>2.8180303482819782</v>
      </c>
      <c r="FR91" s="176">
        <f t="shared" si="504"/>
        <v>2.6839080548189345</v>
      </c>
      <c r="FS91" s="176">
        <f t="shared" si="504"/>
        <v>2.5561692233419389</v>
      </c>
      <c r="FT91" s="176">
        <f t="shared" si="504"/>
        <v>0</v>
      </c>
      <c r="FU91" s="176">
        <f t="shared" si="504"/>
        <v>0</v>
      </c>
      <c r="FV91" s="176">
        <f t="shared" si="504"/>
        <v>0</v>
      </c>
      <c r="FW91" s="176">
        <f t="shared" si="504"/>
        <v>0</v>
      </c>
      <c r="FX91" s="176">
        <f t="shared" si="504"/>
        <v>0</v>
      </c>
      <c r="FY91" s="176">
        <f t="shared" si="504"/>
        <v>0</v>
      </c>
      <c r="FZ91" s="176">
        <f t="shared" si="504"/>
        <v>0</v>
      </c>
      <c r="GA91" s="176">
        <f t="shared" si="505"/>
        <v>0</v>
      </c>
      <c r="GB91" s="176">
        <f t="shared" si="505"/>
        <v>0</v>
      </c>
      <c r="GC91" s="176">
        <f t="shared" si="505"/>
        <v>0</v>
      </c>
      <c r="GD91" s="176">
        <f t="shared" si="505"/>
        <v>0</v>
      </c>
      <c r="GE91" s="176">
        <f t="shared" si="505"/>
        <v>0</v>
      </c>
      <c r="GF91" s="176">
        <f t="shared" si="505"/>
        <v>0</v>
      </c>
      <c r="GG91" s="176">
        <f t="shared" si="505"/>
        <v>0</v>
      </c>
      <c r="GH91" s="176">
        <f t="shared" si="505"/>
        <v>0</v>
      </c>
      <c r="GI91" s="176">
        <f t="shared" si="505"/>
        <v>0</v>
      </c>
      <c r="GJ91" s="176">
        <f t="shared" si="505"/>
        <v>0</v>
      </c>
      <c r="GK91" s="176">
        <f t="shared" si="505"/>
        <v>0</v>
      </c>
      <c r="GL91" s="176">
        <f t="shared" si="505"/>
        <v>0</v>
      </c>
      <c r="GM91" s="176">
        <f t="shared" si="505"/>
        <v>0</v>
      </c>
      <c r="GN91" s="176">
        <f t="shared" si="505"/>
        <v>0</v>
      </c>
      <c r="GO91" s="176">
        <f t="shared" si="505"/>
        <v>0</v>
      </c>
      <c r="GP91" s="187"/>
      <c r="GQ91" s="176">
        <v>0</v>
      </c>
      <c r="GR91" s="176">
        <v>0</v>
      </c>
      <c r="GS91" s="176">
        <f t="shared" si="506"/>
        <v>6.5650620485193292</v>
      </c>
      <c r="GT91" s="176">
        <f t="shared" si="506"/>
        <v>6.2575800220077262</v>
      </c>
      <c r="GU91" s="176">
        <f t="shared" si="506"/>
        <v>5.9606956164364862</v>
      </c>
      <c r="GV91" s="176">
        <f t="shared" si="506"/>
        <v>5.6768102581551121</v>
      </c>
      <c r="GW91" s="176">
        <f t="shared" si="506"/>
        <v>5.4082037803223413</v>
      </c>
      <c r="GX91" s="176">
        <f t="shared" si="506"/>
        <v>5.1504075420053619</v>
      </c>
      <c r="GY91" s="176">
        <f t="shared" si="506"/>
        <v>4.9046573922808117</v>
      </c>
      <c r="GZ91" s="176">
        <f t="shared" si="506"/>
        <v>4.6704477256181862</v>
      </c>
      <c r="HA91" s="176">
        <f t="shared" si="506"/>
        <v>4.4477968591985464</v>
      </c>
      <c r="HB91" s="176">
        <f t="shared" si="506"/>
        <v>4.2357602660198843</v>
      </c>
      <c r="HC91" s="176">
        <f t="shared" si="507"/>
        <v>4.034162053358842</v>
      </c>
      <c r="HD91" s="176">
        <f t="shared" si="507"/>
        <v>3.8421587744985088</v>
      </c>
      <c r="HE91" s="176">
        <f t="shared" si="507"/>
        <v>3.6592937649009145</v>
      </c>
      <c r="HF91" s="176">
        <f t="shared" si="507"/>
        <v>0</v>
      </c>
      <c r="HG91" s="176">
        <f t="shared" si="507"/>
        <v>0</v>
      </c>
      <c r="HH91" s="176">
        <f t="shared" si="507"/>
        <v>0</v>
      </c>
      <c r="HI91" s="176">
        <f t="shared" si="507"/>
        <v>0</v>
      </c>
      <c r="HJ91" s="176">
        <f t="shared" si="507"/>
        <v>0</v>
      </c>
      <c r="HK91" s="176">
        <f t="shared" si="507"/>
        <v>0</v>
      </c>
      <c r="HL91" s="176">
        <f t="shared" si="507"/>
        <v>0</v>
      </c>
      <c r="HM91" s="176">
        <f t="shared" si="508"/>
        <v>0</v>
      </c>
      <c r="HN91" s="176">
        <f t="shared" si="508"/>
        <v>0</v>
      </c>
      <c r="HO91" s="176">
        <f t="shared" si="508"/>
        <v>0</v>
      </c>
      <c r="HP91" s="176">
        <f t="shared" si="508"/>
        <v>0</v>
      </c>
      <c r="HQ91" s="176">
        <f t="shared" si="508"/>
        <v>0</v>
      </c>
      <c r="HR91" s="176">
        <f t="shared" si="508"/>
        <v>0</v>
      </c>
      <c r="HS91" s="176">
        <f t="shared" si="508"/>
        <v>0</v>
      </c>
      <c r="HT91" s="176">
        <f t="shared" si="508"/>
        <v>0</v>
      </c>
      <c r="HU91" s="176">
        <f t="shared" si="508"/>
        <v>0</v>
      </c>
      <c r="HV91" s="176">
        <f t="shared" si="508"/>
        <v>0</v>
      </c>
      <c r="HW91" s="176">
        <f t="shared" si="508"/>
        <v>0</v>
      </c>
      <c r="HX91" s="176">
        <f t="shared" si="508"/>
        <v>0</v>
      </c>
      <c r="HY91" s="176">
        <f t="shared" si="508"/>
        <v>0</v>
      </c>
      <c r="HZ91" s="176">
        <f t="shared" si="508"/>
        <v>0</v>
      </c>
      <c r="IA91" s="176">
        <f t="shared" si="508"/>
        <v>0</v>
      </c>
      <c r="IB91" s="176"/>
      <c r="IC91" s="176"/>
    </row>
    <row r="92" spans="1:237" s="144" customFormat="1">
      <c r="A92" s="185" t="s">
        <v>181</v>
      </c>
      <c r="B92" s="226">
        <f t="shared" ref="B92" si="535">SUM(O92:AW92)*VLOOKUP($A92,input,12,FALSE)</f>
        <v>32006.721307863096</v>
      </c>
      <c r="C92" s="329">
        <f t="shared" ref="C92" si="536">SUM(AY92:CG92)*VLOOKUP($A92,input,12,FALSE)</f>
        <v>45819.343511091669</v>
      </c>
      <c r="D92" s="226">
        <f t="shared" ref="D92" si="537">SUM(B92:C92)</f>
        <v>77826.064818954765</v>
      </c>
      <c r="E92" s="227">
        <f t="shared" ref="E92" si="538">IF(Years&gt;1,SUM(CI92:DR92)*VLOOKUP($A92,input,26,FALSE),0)</f>
        <v>0</v>
      </c>
      <c r="F92" s="228">
        <f t="shared" ref="F92" si="539">IF(Years&gt;1,SUM(DT92:FC92)*VLOOKUP($A92,input,26,FALSE),0)</f>
        <v>0</v>
      </c>
      <c r="G92" s="227">
        <f t="shared" ref="G92" si="540">IF(Years&gt;2,SUM(FE92:GO92)*VLOOKUP($A92,input,40,FALSE),0)</f>
        <v>0</v>
      </c>
      <c r="H92" s="228">
        <f t="shared" ref="H92" si="541">IF(Years&gt;2,SUM(GQ92:IA92)*VLOOKUP($A92,input,40,FALSE),0)</f>
        <v>0</v>
      </c>
      <c r="I92" s="227">
        <f t="shared" ref="I92" si="542">B92+E92+G92</f>
        <v>32006.721307863096</v>
      </c>
      <c r="J92" s="176">
        <f t="shared" ref="J92" si="543">C92+F92+H92</f>
        <v>45819.343511091669</v>
      </c>
      <c r="K92" s="228">
        <f t="shared" ref="K92" si="544">SUM(I92:J92)</f>
        <v>77826.064818954765</v>
      </c>
      <c r="L92" s="227">
        <f t="shared" ref="L92" si="545">(B92*VLOOKUP($A92,input,16,FALSE))+(E92*VLOOKUP($A92,input,30,FALSE))+(G92*VLOOKUP($A92,input,44,FALSE))</f>
        <v>25605.377046290479</v>
      </c>
      <c r="M92" s="176">
        <f t="shared" ref="M92" si="546">(C92*(VLOOKUP($A92,input,16,FALSE))+(F92*VLOOKUP($A92,input,30,FALSE))+(H92*VLOOKUP($A92,input,44,FALSE)))</f>
        <v>36655.474808873339</v>
      </c>
      <c r="N92" s="228">
        <f t="shared" ref="N92" si="547">SUM(L92:M92)</f>
        <v>62260.851855163819</v>
      </c>
      <c r="O92" s="176">
        <f t="shared" si="491"/>
        <v>11.695764495985919</v>
      </c>
      <c r="P92" s="176">
        <f t="shared" si="491"/>
        <v>11.140422675778623</v>
      </c>
      <c r="Q92" s="176">
        <f t="shared" si="491"/>
        <v>10.620139869662966</v>
      </c>
      <c r="R92" s="176">
        <f t="shared" si="491"/>
        <v>10.122733736281921</v>
      </c>
      <c r="S92" s="176">
        <f t="shared" si="491"/>
        <v>9.6424711143925457</v>
      </c>
      <c r="T92" s="176">
        <f t="shared" si="491"/>
        <v>9.1832367325061579</v>
      </c>
      <c r="U92" s="176">
        <f t="shared" si="491"/>
        <v>8.7487186208113972</v>
      </c>
      <c r="V92" s="176">
        <f t="shared" si="491"/>
        <v>8.3316879684633705</v>
      </c>
      <c r="W92" s="176">
        <f t="shared" si="491"/>
        <v>7.9341439782045171</v>
      </c>
      <c r="X92" s="176">
        <f t="shared" si="491"/>
        <v>7.5552687443679662</v>
      </c>
      <c r="Y92" s="176">
        <f t="shared" si="492"/>
        <v>7.1950918982082985</v>
      </c>
      <c r="Z92" s="176">
        <f t="shared" si="492"/>
        <v>6.852085501558614</v>
      </c>
      <c r="AA92" s="176">
        <f t="shared" si="492"/>
        <v>6.5259650170740553</v>
      </c>
      <c r="AB92" s="176">
        <f t="shared" si="492"/>
        <v>0</v>
      </c>
      <c r="AC92" s="176">
        <f t="shared" si="492"/>
        <v>0</v>
      </c>
      <c r="AD92" s="176">
        <f t="shared" si="492"/>
        <v>0</v>
      </c>
      <c r="AE92" s="176">
        <f t="shared" si="492"/>
        <v>0</v>
      </c>
      <c r="AF92" s="176">
        <f t="shared" si="492"/>
        <v>0</v>
      </c>
      <c r="AG92" s="176">
        <f t="shared" si="492"/>
        <v>0</v>
      </c>
      <c r="AH92" s="176">
        <f t="shared" si="492"/>
        <v>0</v>
      </c>
      <c r="AI92" s="176">
        <f t="shared" si="493"/>
        <v>0</v>
      </c>
      <c r="AJ92" s="176">
        <f t="shared" si="493"/>
        <v>0</v>
      </c>
      <c r="AK92" s="176">
        <f t="shared" si="493"/>
        <v>0</v>
      </c>
      <c r="AL92" s="176">
        <f t="shared" si="493"/>
        <v>0</v>
      </c>
      <c r="AM92" s="176">
        <f t="shared" si="493"/>
        <v>0</v>
      </c>
      <c r="AN92" s="176">
        <f t="shared" si="493"/>
        <v>0</v>
      </c>
      <c r="AO92" s="176">
        <f t="shared" si="493"/>
        <v>0</v>
      </c>
      <c r="AP92" s="176">
        <f t="shared" si="493"/>
        <v>0</v>
      </c>
      <c r="AQ92" s="176">
        <f t="shared" si="493"/>
        <v>0</v>
      </c>
      <c r="AR92" s="176">
        <f t="shared" si="493"/>
        <v>0</v>
      </c>
      <c r="AS92" s="176">
        <f t="shared" si="493"/>
        <v>0</v>
      </c>
      <c r="AT92" s="176">
        <f t="shared" si="493"/>
        <v>0</v>
      </c>
      <c r="AU92" s="176">
        <f t="shared" si="493"/>
        <v>0</v>
      </c>
      <c r="AV92" s="176">
        <f t="shared" si="493"/>
        <v>0</v>
      </c>
      <c r="AW92" s="176">
        <f t="shared" si="493"/>
        <v>0</v>
      </c>
      <c r="AX92" s="187"/>
      <c r="AY92" s="176">
        <f t="shared" si="494"/>
        <v>16.743116107139535</v>
      </c>
      <c r="AZ92" s="176">
        <f t="shared" si="494"/>
        <v>15.948114414170071</v>
      </c>
      <c r="BA92" s="176">
        <f t="shared" si="494"/>
        <v>15.203301586044764</v>
      </c>
      <c r="BB92" s="176">
        <f t="shared" si="494"/>
        <v>14.491237945702103</v>
      </c>
      <c r="BC92" s="176">
        <f t="shared" si="494"/>
        <v>13.803716164379233</v>
      </c>
      <c r="BD92" s="176">
        <f t="shared" si="494"/>
        <v>13.146297439938159</v>
      </c>
      <c r="BE92" s="176">
        <f t="shared" si="494"/>
        <v>12.524261386009636</v>
      </c>
      <c r="BF92" s="176">
        <f t="shared" si="494"/>
        <v>11.927259570959787</v>
      </c>
      <c r="BG92" s="176">
        <f t="shared" si="494"/>
        <v>11.358153961071356</v>
      </c>
      <c r="BH92" s="176">
        <f t="shared" si="494"/>
        <v>10.815773680378959</v>
      </c>
      <c r="BI92" s="176">
        <f t="shared" si="495"/>
        <v>10.300161147617688</v>
      </c>
      <c r="BJ92" s="176">
        <f t="shared" si="495"/>
        <v>9.8091290370986801</v>
      </c>
      <c r="BK92" s="176">
        <f t="shared" si="495"/>
        <v>9.3422700183046885</v>
      </c>
      <c r="BL92" s="176">
        <f t="shared" si="495"/>
        <v>0</v>
      </c>
      <c r="BM92" s="176">
        <f t="shared" si="495"/>
        <v>0</v>
      </c>
      <c r="BN92" s="176">
        <f t="shared" si="495"/>
        <v>0</v>
      </c>
      <c r="BO92" s="176">
        <f t="shared" si="495"/>
        <v>0</v>
      </c>
      <c r="BP92" s="176">
        <f t="shared" si="495"/>
        <v>0</v>
      </c>
      <c r="BQ92" s="176">
        <f t="shared" si="495"/>
        <v>0</v>
      </c>
      <c r="BR92" s="176">
        <f t="shared" si="495"/>
        <v>0</v>
      </c>
      <c r="BS92" s="176">
        <f t="shared" si="496"/>
        <v>0</v>
      </c>
      <c r="BT92" s="176">
        <f t="shared" si="496"/>
        <v>0</v>
      </c>
      <c r="BU92" s="176">
        <f t="shared" si="496"/>
        <v>0</v>
      </c>
      <c r="BV92" s="176">
        <f t="shared" si="496"/>
        <v>0</v>
      </c>
      <c r="BW92" s="176">
        <f t="shared" si="496"/>
        <v>0</v>
      </c>
      <c r="BX92" s="176">
        <f t="shared" si="496"/>
        <v>0</v>
      </c>
      <c r="BY92" s="176">
        <f t="shared" si="496"/>
        <v>0</v>
      </c>
      <c r="BZ92" s="176">
        <f t="shared" si="496"/>
        <v>0</v>
      </c>
      <c r="CA92" s="176">
        <f t="shared" si="496"/>
        <v>0</v>
      </c>
      <c r="CB92" s="176">
        <f t="shared" si="496"/>
        <v>0</v>
      </c>
      <c r="CC92" s="176">
        <f t="shared" si="496"/>
        <v>0</v>
      </c>
      <c r="CD92" s="176">
        <f t="shared" si="496"/>
        <v>0</v>
      </c>
      <c r="CE92" s="176">
        <f t="shared" si="496"/>
        <v>0</v>
      </c>
      <c r="CF92" s="176">
        <f t="shared" si="496"/>
        <v>0</v>
      </c>
      <c r="CG92" s="176">
        <f t="shared" si="496"/>
        <v>0</v>
      </c>
      <c r="CI92" s="176">
        <v>1</v>
      </c>
      <c r="CJ92" s="176">
        <f t="shared" si="497"/>
        <v>11.140422675778623</v>
      </c>
      <c r="CK92" s="176">
        <f t="shared" si="497"/>
        <v>10.620139869662966</v>
      </c>
      <c r="CL92" s="176">
        <f t="shared" si="497"/>
        <v>10.122733736281921</v>
      </c>
      <c r="CM92" s="176">
        <f t="shared" si="497"/>
        <v>9.6424711143925457</v>
      </c>
      <c r="CN92" s="176">
        <f t="shared" si="497"/>
        <v>9.1832367325061579</v>
      </c>
      <c r="CO92" s="176">
        <f t="shared" si="497"/>
        <v>8.7487186208113972</v>
      </c>
      <c r="CP92" s="176">
        <f t="shared" si="497"/>
        <v>8.3316879684633705</v>
      </c>
      <c r="CQ92" s="176">
        <f t="shared" si="497"/>
        <v>7.9341439782045171</v>
      </c>
      <c r="CR92" s="176">
        <f t="shared" si="497"/>
        <v>7.5552687443679662</v>
      </c>
      <c r="CS92" s="176">
        <f t="shared" si="497"/>
        <v>7.1950918982082985</v>
      </c>
      <c r="CT92" s="176">
        <f t="shared" si="498"/>
        <v>6.852085501558614</v>
      </c>
      <c r="CU92" s="176">
        <f t="shared" si="498"/>
        <v>6.5259650170740553</v>
      </c>
      <c r="CV92" s="176">
        <f t="shared" si="498"/>
        <v>6.2153660216859539</v>
      </c>
      <c r="CW92" s="176">
        <f t="shared" si="498"/>
        <v>0</v>
      </c>
      <c r="CX92" s="176">
        <f t="shared" si="498"/>
        <v>0</v>
      </c>
      <c r="CY92" s="176">
        <f t="shared" si="498"/>
        <v>0</v>
      </c>
      <c r="CZ92" s="176">
        <f t="shared" si="498"/>
        <v>0</v>
      </c>
      <c r="DA92" s="176">
        <f t="shared" si="498"/>
        <v>0</v>
      </c>
      <c r="DB92" s="176">
        <f t="shared" si="498"/>
        <v>0</v>
      </c>
      <c r="DC92" s="176">
        <f t="shared" si="498"/>
        <v>0</v>
      </c>
      <c r="DD92" s="176">
        <f t="shared" si="499"/>
        <v>0</v>
      </c>
      <c r="DE92" s="176">
        <f t="shared" si="499"/>
        <v>0</v>
      </c>
      <c r="DF92" s="176">
        <f t="shared" si="499"/>
        <v>0</v>
      </c>
      <c r="DG92" s="176">
        <f t="shared" si="499"/>
        <v>0</v>
      </c>
      <c r="DH92" s="176">
        <f t="shared" si="499"/>
        <v>0</v>
      </c>
      <c r="DI92" s="176">
        <f t="shared" si="499"/>
        <v>0</v>
      </c>
      <c r="DJ92" s="176">
        <f t="shared" si="499"/>
        <v>0</v>
      </c>
      <c r="DK92" s="176">
        <f t="shared" si="499"/>
        <v>0</v>
      </c>
      <c r="DL92" s="176">
        <f t="shared" si="499"/>
        <v>0</v>
      </c>
      <c r="DM92" s="176">
        <f t="shared" si="499"/>
        <v>0</v>
      </c>
      <c r="DN92" s="176">
        <f t="shared" si="499"/>
        <v>0</v>
      </c>
      <c r="DO92" s="176">
        <f t="shared" si="499"/>
        <v>0</v>
      </c>
      <c r="DP92" s="176">
        <f t="shared" si="499"/>
        <v>0</v>
      </c>
      <c r="DQ92" s="176">
        <f t="shared" si="499"/>
        <v>0</v>
      </c>
      <c r="DR92" s="176">
        <f t="shared" si="499"/>
        <v>0</v>
      </c>
      <c r="DS92" s="187"/>
      <c r="DT92" s="176">
        <v>1</v>
      </c>
      <c r="DU92" s="176">
        <f t="shared" si="500"/>
        <v>15.948114414170071</v>
      </c>
      <c r="DV92" s="176">
        <f t="shared" si="500"/>
        <v>15.203301586044764</v>
      </c>
      <c r="DW92" s="176">
        <f t="shared" si="500"/>
        <v>14.491237945702103</v>
      </c>
      <c r="DX92" s="176">
        <f t="shared" si="500"/>
        <v>13.803716164379233</v>
      </c>
      <c r="DY92" s="176">
        <f t="shared" si="500"/>
        <v>13.146297439938159</v>
      </c>
      <c r="DZ92" s="176">
        <f t="shared" si="500"/>
        <v>12.524261386009636</v>
      </c>
      <c r="EA92" s="176">
        <f t="shared" si="500"/>
        <v>11.927259570959787</v>
      </c>
      <c r="EB92" s="176">
        <f t="shared" si="500"/>
        <v>11.358153961071356</v>
      </c>
      <c r="EC92" s="176">
        <f t="shared" si="500"/>
        <v>10.815773680378959</v>
      </c>
      <c r="ED92" s="176">
        <f t="shared" si="500"/>
        <v>10.300161147617688</v>
      </c>
      <c r="EE92" s="176">
        <f t="shared" si="501"/>
        <v>9.8091290370986801</v>
      </c>
      <c r="EF92" s="176">
        <f t="shared" si="501"/>
        <v>9.3422700183046885</v>
      </c>
      <c r="EG92" s="176">
        <f t="shared" si="501"/>
        <v>8.8976308462070737</v>
      </c>
      <c r="EH92" s="176">
        <f t="shared" si="501"/>
        <v>0</v>
      </c>
      <c r="EI92" s="176">
        <f t="shared" si="501"/>
        <v>0</v>
      </c>
      <c r="EJ92" s="176">
        <f t="shared" si="501"/>
        <v>0</v>
      </c>
      <c r="EK92" s="176">
        <f t="shared" si="501"/>
        <v>0</v>
      </c>
      <c r="EL92" s="176">
        <f t="shared" si="501"/>
        <v>0</v>
      </c>
      <c r="EM92" s="176">
        <f t="shared" si="501"/>
        <v>0</v>
      </c>
      <c r="EN92" s="176">
        <f t="shared" si="501"/>
        <v>0</v>
      </c>
      <c r="EO92" s="176">
        <f t="shared" si="502"/>
        <v>0</v>
      </c>
      <c r="EP92" s="176">
        <f t="shared" si="502"/>
        <v>0</v>
      </c>
      <c r="EQ92" s="176">
        <f t="shared" si="502"/>
        <v>0</v>
      </c>
      <c r="ER92" s="176">
        <f t="shared" si="502"/>
        <v>0</v>
      </c>
      <c r="ES92" s="176">
        <f t="shared" si="502"/>
        <v>0</v>
      </c>
      <c r="ET92" s="176">
        <f t="shared" si="502"/>
        <v>0</v>
      </c>
      <c r="EU92" s="176">
        <f t="shared" si="502"/>
        <v>0</v>
      </c>
      <c r="EV92" s="176">
        <f t="shared" si="502"/>
        <v>0</v>
      </c>
      <c r="EW92" s="176">
        <f t="shared" si="502"/>
        <v>0</v>
      </c>
      <c r="EX92" s="176">
        <f t="shared" si="502"/>
        <v>0</v>
      </c>
      <c r="EY92" s="176">
        <f t="shared" si="502"/>
        <v>0</v>
      </c>
      <c r="EZ92" s="176">
        <f t="shared" si="502"/>
        <v>0</v>
      </c>
      <c r="FA92" s="176">
        <f t="shared" si="502"/>
        <v>0</v>
      </c>
      <c r="FB92" s="176">
        <f t="shared" si="502"/>
        <v>0</v>
      </c>
      <c r="FC92" s="176">
        <f t="shared" si="502"/>
        <v>0</v>
      </c>
      <c r="FE92" s="176">
        <v>1</v>
      </c>
      <c r="FF92" s="176">
        <v>1</v>
      </c>
      <c r="FG92" s="176">
        <f t="shared" si="503"/>
        <v>10.620139869662966</v>
      </c>
      <c r="FH92" s="176">
        <f t="shared" si="503"/>
        <v>10.122733736281921</v>
      </c>
      <c r="FI92" s="176">
        <f t="shared" si="503"/>
        <v>9.6424711143925457</v>
      </c>
      <c r="FJ92" s="176">
        <f t="shared" si="503"/>
        <v>9.1832367325061579</v>
      </c>
      <c r="FK92" s="176">
        <f t="shared" si="503"/>
        <v>8.7487186208113972</v>
      </c>
      <c r="FL92" s="176">
        <f t="shared" si="503"/>
        <v>8.3316879684633705</v>
      </c>
      <c r="FM92" s="176">
        <f t="shared" si="503"/>
        <v>7.9341439782045171</v>
      </c>
      <c r="FN92" s="176">
        <f t="shared" si="503"/>
        <v>7.5552687443679662</v>
      </c>
      <c r="FO92" s="176">
        <f t="shared" si="503"/>
        <v>7.1950918982082985</v>
      </c>
      <c r="FP92" s="176">
        <f t="shared" si="503"/>
        <v>6.852085501558614</v>
      </c>
      <c r="FQ92" s="176">
        <f t="shared" si="504"/>
        <v>6.5259650170740553</v>
      </c>
      <c r="FR92" s="176">
        <f t="shared" si="504"/>
        <v>6.2153660216859539</v>
      </c>
      <c r="FS92" s="176">
        <f t="shared" si="504"/>
        <v>5.9195497803708061</v>
      </c>
      <c r="FT92" s="176">
        <f t="shared" si="504"/>
        <v>0</v>
      </c>
      <c r="FU92" s="176">
        <f t="shared" si="504"/>
        <v>0</v>
      </c>
      <c r="FV92" s="176">
        <f t="shared" si="504"/>
        <v>0</v>
      </c>
      <c r="FW92" s="176">
        <f t="shared" si="504"/>
        <v>0</v>
      </c>
      <c r="FX92" s="176">
        <f t="shared" si="504"/>
        <v>0</v>
      </c>
      <c r="FY92" s="176">
        <f t="shared" si="504"/>
        <v>0</v>
      </c>
      <c r="FZ92" s="176">
        <f t="shared" si="504"/>
        <v>0</v>
      </c>
      <c r="GA92" s="176">
        <f t="shared" si="505"/>
        <v>0</v>
      </c>
      <c r="GB92" s="176">
        <f t="shared" si="505"/>
        <v>0</v>
      </c>
      <c r="GC92" s="176">
        <f t="shared" si="505"/>
        <v>0</v>
      </c>
      <c r="GD92" s="176">
        <f t="shared" si="505"/>
        <v>0</v>
      </c>
      <c r="GE92" s="176">
        <f t="shared" si="505"/>
        <v>0</v>
      </c>
      <c r="GF92" s="176">
        <f t="shared" si="505"/>
        <v>0</v>
      </c>
      <c r="GG92" s="176">
        <f t="shared" si="505"/>
        <v>0</v>
      </c>
      <c r="GH92" s="176">
        <f t="shared" si="505"/>
        <v>0</v>
      </c>
      <c r="GI92" s="176">
        <f t="shared" si="505"/>
        <v>0</v>
      </c>
      <c r="GJ92" s="176">
        <f t="shared" si="505"/>
        <v>0</v>
      </c>
      <c r="GK92" s="176">
        <f t="shared" si="505"/>
        <v>0</v>
      </c>
      <c r="GL92" s="176">
        <f t="shared" si="505"/>
        <v>0</v>
      </c>
      <c r="GM92" s="176">
        <f t="shared" si="505"/>
        <v>0</v>
      </c>
      <c r="GN92" s="176">
        <f t="shared" si="505"/>
        <v>0</v>
      </c>
      <c r="GO92" s="176">
        <f t="shared" si="505"/>
        <v>0</v>
      </c>
      <c r="GP92" s="187"/>
      <c r="GQ92" s="176">
        <v>1</v>
      </c>
      <c r="GR92" s="176">
        <v>1</v>
      </c>
      <c r="GS92" s="176">
        <f t="shared" si="506"/>
        <v>15.203301586044764</v>
      </c>
      <c r="GT92" s="176">
        <f t="shared" si="506"/>
        <v>14.491237945702103</v>
      </c>
      <c r="GU92" s="176">
        <f t="shared" si="506"/>
        <v>13.803716164379233</v>
      </c>
      <c r="GV92" s="176">
        <f t="shared" si="506"/>
        <v>13.146297439938159</v>
      </c>
      <c r="GW92" s="176">
        <f t="shared" si="506"/>
        <v>12.524261386009636</v>
      </c>
      <c r="GX92" s="176">
        <f t="shared" si="506"/>
        <v>11.927259570959787</v>
      </c>
      <c r="GY92" s="176">
        <f t="shared" si="506"/>
        <v>11.358153961071356</v>
      </c>
      <c r="GZ92" s="176">
        <f t="shared" si="506"/>
        <v>10.815773680378959</v>
      </c>
      <c r="HA92" s="176">
        <f t="shared" si="506"/>
        <v>10.300161147617688</v>
      </c>
      <c r="HB92" s="176">
        <f t="shared" si="506"/>
        <v>9.8091290370986801</v>
      </c>
      <c r="HC92" s="176">
        <f t="shared" si="507"/>
        <v>9.3422700183046885</v>
      </c>
      <c r="HD92" s="176">
        <f t="shared" si="507"/>
        <v>8.8976308462070737</v>
      </c>
      <c r="HE92" s="176">
        <f t="shared" si="507"/>
        <v>8.4741539818758032</v>
      </c>
      <c r="HF92" s="176">
        <f t="shared" si="507"/>
        <v>0</v>
      </c>
      <c r="HG92" s="176">
        <f t="shared" si="507"/>
        <v>0</v>
      </c>
      <c r="HH92" s="176">
        <f t="shared" si="507"/>
        <v>0</v>
      </c>
      <c r="HI92" s="176">
        <f t="shared" si="507"/>
        <v>0</v>
      </c>
      <c r="HJ92" s="176">
        <f t="shared" si="507"/>
        <v>0</v>
      </c>
      <c r="HK92" s="176">
        <f t="shared" si="507"/>
        <v>0</v>
      </c>
      <c r="HL92" s="176">
        <f t="shared" si="507"/>
        <v>0</v>
      </c>
      <c r="HM92" s="176">
        <f t="shared" si="508"/>
        <v>0</v>
      </c>
      <c r="HN92" s="176">
        <f t="shared" si="508"/>
        <v>0</v>
      </c>
      <c r="HO92" s="176">
        <f t="shared" si="508"/>
        <v>0</v>
      </c>
      <c r="HP92" s="176">
        <f t="shared" si="508"/>
        <v>0</v>
      </c>
      <c r="HQ92" s="176">
        <f t="shared" si="508"/>
        <v>0</v>
      </c>
      <c r="HR92" s="176">
        <f t="shared" si="508"/>
        <v>0</v>
      </c>
      <c r="HS92" s="176">
        <f t="shared" si="508"/>
        <v>0</v>
      </c>
      <c r="HT92" s="176">
        <f t="shared" si="508"/>
        <v>0</v>
      </c>
      <c r="HU92" s="176">
        <f t="shared" si="508"/>
        <v>0</v>
      </c>
      <c r="HV92" s="176">
        <f t="shared" si="508"/>
        <v>0</v>
      </c>
      <c r="HW92" s="176">
        <f t="shared" si="508"/>
        <v>0</v>
      </c>
      <c r="HX92" s="176">
        <f t="shared" si="508"/>
        <v>0</v>
      </c>
      <c r="HY92" s="176">
        <f t="shared" si="508"/>
        <v>0</v>
      </c>
      <c r="HZ92" s="176">
        <f t="shared" si="508"/>
        <v>0</v>
      </c>
      <c r="IA92" s="176">
        <f t="shared" si="508"/>
        <v>0</v>
      </c>
      <c r="IB92" s="176"/>
      <c r="IC92" s="176"/>
    </row>
    <row r="93" spans="1:237" s="144" customFormat="1">
      <c r="A93" s="185" t="s">
        <v>145</v>
      </c>
      <c r="B93" s="226">
        <f t="shared" ref="B93:B96" si="548">SUM(O93:AW93)*VLOOKUP($A93,input,12,FALSE)</f>
        <v>9932.4362152176964</v>
      </c>
      <c r="C93" s="329">
        <f t="shared" ref="C93:C96" si="549">SUM(AY93:CG93)*VLOOKUP($A93,input,12,FALSE)</f>
        <v>14218.816806308207</v>
      </c>
      <c r="D93" s="226">
        <f t="shared" ref="D93:D96" si="550">SUM(B93:C93)</f>
        <v>24151.253021525903</v>
      </c>
      <c r="E93" s="227">
        <f t="shared" ref="E93:E96" si="551">IF(Years&gt;1,SUM(CI93:DR93)*VLOOKUP($A93,input,26,FALSE),0)</f>
        <v>0</v>
      </c>
      <c r="F93" s="228">
        <f t="shared" ref="F93:F96" si="552">IF(Years&gt;1,SUM(DT93:FC93)*VLOOKUP($A93,input,26,FALSE),0)</f>
        <v>0</v>
      </c>
      <c r="G93" s="227">
        <f t="shared" ref="G93:G96" si="553">IF(Years&gt;2,SUM(FE93:GO93)*VLOOKUP($A93,input,40,FALSE),0)</f>
        <v>0</v>
      </c>
      <c r="H93" s="228">
        <f t="shared" ref="H93:H96" si="554">IF(Years&gt;2,SUM(GQ93:IA93)*VLOOKUP($A93,input,40,FALSE),0)</f>
        <v>0</v>
      </c>
      <c r="I93" s="227">
        <f t="shared" ref="I93:I96" si="555">B93+E93+G93</f>
        <v>9932.4362152176964</v>
      </c>
      <c r="J93" s="176">
        <f t="shared" ref="J93:J96" si="556">C93+F93+H93</f>
        <v>14218.816806308207</v>
      </c>
      <c r="K93" s="228">
        <f t="shared" ref="K93:K96" si="557">SUM(I93:J93)</f>
        <v>24151.253021525903</v>
      </c>
      <c r="L93" s="227">
        <f t="shared" ref="L93:L96" si="558">(B93*VLOOKUP($A93,input,16,FALSE))+(E93*VLOOKUP($A93,input,30,FALSE))+(G93*VLOOKUP($A93,input,44,FALSE))</f>
        <v>7945.9489721741575</v>
      </c>
      <c r="M93" s="176">
        <f t="shared" ref="M93:M96" si="559">(C93*(VLOOKUP($A93,input,16,FALSE))+(F93*VLOOKUP($A93,input,30,FALSE))+(H93*VLOOKUP($A93,input,44,FALSE)))</f>
        <v>11375.053445046566</v>
      </c>
      <c r="N93" s="228">
        <f t="shared" ref="N93:N96" si="560">SUM(L93:M93)</f>
        <v>19321.002417220723</v>
      </c>
      <c r="O93" s="176">
        <f t="shared" si="491"/>
        <v>27.171978121987486</v>
      </c>
      <c r="P93" s="176">
        <f t="shared" si="491"/>
        <v>25.881790054839225</v>
      </c>
      <c r="Q93" s="176">
        <f t="shared" si="491"/>
        <v>24.673052222449314</v>
      </c>
      <c r="R93" s="176">
        <f t="shared" si="491"/>
        <v>23.517462215604461</v>
      </c>
      <c r="S93" s="176">
        <f t="shared" si="491"/>
        <v>22.401700568790762</v>
      </c>
      <c r="T93" s="176">
        <f t="shared" si="491"/>
        <v>21.334792408852685</v>
      </c>
      <c r="U93" s="176">
        <f t="shared" si="491"/>
        <v>20.325305886733545</v>
      </c>
      <c r="V93" s="176">
        <f t="shared" si="491"/>
        <v>19.356446795419949</v>
      </c>
      <c r="W93" s="176">
        <f t="shared" si="491"/>
        <v>18.432859747343826</v>
      </c>
      <c r="X93" s="176">
        <f t="shared" si="491"/>
        <v>17.552644557622546</v>
      </c>
      <c r="Y93" s="176">
        <f t="shared" si="492"/>
        <v>16.715870066544529</v>
      </c>
      <c r="Z93" s="176">
        <f t="shared" si="492"/>
        <v>15.918986518772536</v>
      </c>
      <c r="AA93" s="176">
        <f t="shared" si="492"/>
        <v>15.161332867949822</v>
      </c>
      <c r="AB93" s="176">
        <f t="shared" si="492"/>
        <v>0</v>
      </c>
      <c r="AC93" s="176">
        <f t="shared" si="492"/>
        <v>0</v>
      </c>
      <c r="AD93" s="176">
        <f t="shared" si="492"/>
        <v>0</v>
      </c>
      <c r="AE93" s="176">
        <f t="shared" si="492"/>
        <v>0</v>
      </c>
      <c r="AF93" s="176">
        <f t="shared" si="492"/>
        <v>0</v>
      </c>
      <c r="AG93" s="176">
        <f t="shared" si="492"/>
        <v>0</v>
      </c>
      <c r="AH93" s="176">
        <f t="shared" si="492"/>
        <v>0</v>
      </c>
      <c r="AI93" s="176">
        <f t="shared" si="493"/>
        <v>0</v>
      </c>
      <c r="AJ93" s="176">
        <f t="shared" si="493"/>
        <v>0</v>
      </c>
      <c r="AK93" s="176">
        <f t="shared" si="493"/>
        <v>0</v>
      </c>
      <c r="AL93" s="176">
        <f t="shared" si="493"/>
        <v>0</v>
      </c>
      <c r="AM93" s="176">
        <f t="shared" si="493"/>
        <v>0</v>
      </c>
      <c r="AN93" s="176">
        <f t="shared" si="493"/>
        <v>0</v>
      </c>
      <c r="AO93" s="176">
        <f t="shared" si="493"/>
        <v>0</v>
      </c>
      <c r="AP93" s="176">
        <f t="shared" si="493"/>
        <v>0</v>
      </c>
      <c r="AQ93" s="176">
        <f t="shared" si="493"/>
        <v>0</v>
      </c>
      <c r="AR93" s="176">
        <f t="shared" si="493"/>
        <v>0</v>
      </c>
      <c r="AS93" s="176">
        <f t="shared" si="493"/>
        <v>0</v>
      </c>
      <c r="AT93" s="176">
        <f t="shared" si="493"/>
        <v>0</v>
      </c>
      <c r="AU93" s="176">
        <f t="shared" si="493"/>
        <v>0</v>
      </c>
      <c r="AV93" s="176">
        <f t="shared" si="493"/>
        <v>0</v>
      </c>
      <c r="AW93" s="176">
        <f t="shared" si="493"/>
        <v>0</v>
      </c>
      <c r="AX93" s="187"/>
      <c r="AY93" s="176">
        <f t="shared" si="494"/>
        <v>38.898148531738308</v>
      </c>
      <c r="AZ93" s="176">
        <f t="shared" si="494"/>
        <v>37.051174901607233</v>
      </c>
      <c r="BA93" s="176">
        <f t="shared" si="494"/>
        <v>35.320801664548434</v>
      </c>
      <c r="BB93" s="176">
        <f t="shared" si="494"/>
        <v>33.666512399105898</v>
      </c>
      <c r="BC93" s="176">
        <f t="shared" si="494"/>
        <v>32.069239573810336</v>
      </c>
      <c r="BD93" s="176">
        <f t="shared" si="494"/>
        <v>30.541903143290664</v>
      </c>
      <c r="BE93" s="176">
        <f t="shared" si="494"/>
        <v>29.096768876588033</v>
      </c>
      <c r="BF93" s="176">
        <f t="shared" si="494"/>
        <v>27.709794962835865</v>
      </c>
      <c r="BG93" s="176">
        <f t="shared" si="494"/>
        <v>26.387630414610218</v>
      </c>
      <c r="BH93" s="176">
        <f t="shared" si="494"/>
        <v>25.127555015021819</v>
      </c>
      <c r="BI93" s="176">
        <f t="shared" si="495"/>
        <v>23.929667312647148</v>
      </c>
      <c r="BJ93" s="176">
        <f t="shared" si="495"/>
        <v>22.788885641744407</v>
      </c>
      <c r="BK93" s="176">
        <f t="shared" si="495"/>
        <v>21.704263678889678</v>
      </c>
      <c r="BL93" s="176">
        <f t="shared" si="495"/>
        <v>0</v>
      </c>
      <c r="BM93" s="176">
        <f t="shared" si="495"/>
        <v>0</v>
      </c>
      <c r="BN93" s="176">
        <f t="shared" si="495"/>
        <v>0</v>
      </c>
      <c r="BO93" s="176">
        <f t="shared" si="495"/>
        <v>0</v>
      </c>
      <c r="BP93" s="176">
        <f t="shared" si="495"/>
        <v>0</v>
      </c>
      <c r="BQ93" s="176">
        <f t="shared" si="495"/>
        <v>0</v>
      </c>
      <c r="BR93" s="176">
        <f t="shared" si="495"/>
        <v>0</v>
      </c>
      <c r="BS93" s="176">
        <f t="shared" si="496"/>
        <v>0</v>
      </c>
      <c r="BT93" s="176">
        <f t="shared" si="496"/>
        <v>0</v>
      </c>
      <c r="BU93" s="176">
        <f t="shared" si="496"/>
        <v>0</v>
      </c>
      <c r="BV93" s="176">
        <f t="shared" si="496"/>
        <v>0</v>
      </c>
      <c r="BW93" s="176">
        <f t="shared" si="496"/>
        <v>0</v>
      </c>
      <c r="BX93" s="176">
        <f t="shared" si="496"/>
        <v>0</v>
      </c>
      <c r="BY93" s="176">
        <f t="shared" si="496"/>
        <v>0</v>
      </c>
      <c r="BZ93" s="176">
        <f t="shared" si="496"/>
        <v>0</v>
      </c>
      <c r="CA93" s="176">
        <f t="shared" si="496"/>
        <v>0</v>
      </c>
      <c r="CB93" s="176">
        <f t="shared" si="496"/>
        <v>0</v>
      </c>
      <c r="CC93" s="176">
        <f t="shared" si="496"/>
        <v>0</v>
      </c>
      <c r="CD93" s="176">
        <f t="shared" si="496"/>
        <v>0</v>
      </c>
      <c r="CE93" s="176">
        <f t="shared" si="496"/>
        <v>0</v>
      </c>
      <c r="CF93" s="176">
        <f t="shared" si="496"/>
        <v>0</v>
      </c>
      <c r="CG93" s="176">
        <f t="shared" si="496"/>
        <v>0</v>
      </c>
      <c r="CI93" s="176">
        <v>1</v>
      </c>
      <c r="CJ93" s="176">
        <f t="shared" si="497"/>
        <v>25.881790054839225</v>
      </c>
      <c r="CK93" s="176">
        <f t="shared" si="497"/>
        <v>24.673052222449314</v>
      </c>
      <c r="CL93" s="176">
        <f t="shared" si="497"/>
        <v>23.517462215604461</v>
      </c>
      <c r="CM93" s="176">
        <f t="shared" si="497"/>
        <v>22.401700568790762</v>
      </c>
      <c r="CN93" s="176">
        <f t="shared" si="497"/>
        <v>21.334792408852685</v>
      </c>
      <c r="CO93" s="176">
        <f t="shared" si="497"/>
        <v>20.325305886733545</v>
      </c>
      <c r="CP93" s="176">
        <f t="shared" si="497"/>
        <v>19.356446795419949</v>
      </c>
      <c r="CQ93" s="176">
        <f t="shared" si="497"/>
        <v>18.432859747343826</v>
      </c>
      <c r="CR93" s="176">
        <f t="shared" si="497"/>
        <v>17.552644557622546</v>
      </c>
      <c r="CS93" s="176">
        <f t="shared" si="497"/>
        <v>16.715870066544529</v>
      </c>
      <c r="CT93" s="176">
        <f t="shared" si="498"/>
        <v>15.918986518772536</v>
      </c>
      <c r="CU93" s="176">
        <f t="shared" si="498"/>
        <v>15.161332867949822</v>
      </c>
      <c r="CV93" s="176">
        <f t="shared" si="498"/>
        <v>14.439739242300698</v>
      </c>
      <c r="CW93" s="176">
        <f t="shared" si="498"/>
        <v>0</v>
      </c>
      <c r="CX93" s="176">
        <f t="shared" si="498"/>
        <v>0</v>
      </c>
      <c r="CY93" s="176">
        <f t="shared" si="498"/>
        <v>0</v>
      </c>
      <c r="CZ93" s="176">
        <f t="shared" si="498"/>
        <v>0</v>
      </c>
      <c r="DA93" s="176">
        <f t="shared" si="498"/>
        <v>0</v>
      </c>
      <c r="DB93" s="176">
        <f t="shared" si="498"/>
        <v>0</v>
      </c>
      <c r="DC93" s="176">
        <f t="shared" si="498"/>
        <v>0</v>
      </c>
      <c r="DD93" s="176">
        <f t="shared" si="499"/>
        <v>0</v>
      </c>
      <c r="DE93" s="176">
        <f t="shared" si="499"/>
        <v>0</v>
      </c>
      <c r="DF93" s="176">
        <f t="shared" si="499"/>
        <v>0</v>
      </c>
      <c r="DG93" s="176">
        <f t="shared" si="499"/>
        <v>0</v>
      </c>
      <c r="DH93" s="176">
        <f t="shared" si="499"/>
        <v>0</v>
      </c>
      <c r="DI93" s="176">
        <f t="shared" si="499"/>
        <v>0</v>
      </c>
      <c r="DJ93" s="176">
        <f t="shared" si="499"/>
        <v>0</v>
      </c>
      <c r="DK93" s="176">
        <f t="shared" si="499"/>
        <v>0</v>
      </c>
      <c r="DL93" s="176">
        <f t="shared" si="499"/>
        <v>0</v>
      </c>
      <c r="DM93" s="176">
        <f t="shared" si="499"/>
        <v>0</v>
      </c>
      <c r="DN93" s="176">
        <f t="shared" si="499"/>
        <v>0</v>
      </c>
      <c r="DO93" s="176">
        <f t="shared" si="499"/>
        <v>0</v>
      </c>
      <c r="DP93" s="176">
        <f t="shared" si="499"/>
        <v>0</v>
      </c>
      <c r="DQ93" s="176">
        <f t="shared" si="499"/>
        <v>0</v>
      </c>
      <c r="DR93" s="176">
        <f t="shared" si="499"/>
        <v>0</v>
      </c>
      <c r="DS93" s="187"/>
      <c r="DT93" s="176">
        <v>1</v>
      </c>
      <c r="DU93" s="176">
        <f t="shared" si="500"/>
        <v>37.051174901607233</v>
      </c>
      <c r="DV93" s="176">
        <f t="shared" si="500"/>
        <v>35.320801664548434</v>
      </c>
      <c r="DW93" s="176">
        <f t="shared" si="500"/>
        <v>33.666512399105898</v>
      </c>
      <c r="DX93" s="176">
        <f t="shared" si="500"/>
        <v>32.069239573810336</v>
      </c>
      <c r="DY93" s="176">
        <f t="shared" si="500"/>
        <v>30.541903143290664</v>
      </c>
      <c r="DZ93" s="176">
        <f t="shared" si="500"/>
        <v>29.096768876588033</v>
      </c>
      <c r="EA93" s="176">
        <f t="shared" si="500"/>
        <v>27.709794962835865</v>
      </c>
      <c r="EB93" s="176">
        <f t="shared" si="500"/>
        <v>26.387630414610218</v>
      </c>
      <c r="EC93" s="176">
        <f t="shared" si="500"/>
        <v>25.127555015021819</v>
      </c>
      <c r="ED93" s="176">
        <f t="shared" si="500"/>
        <v>23.929667312647148</v>
      </c>
      <c r="EE93" s="176">
        <f t="shared" si="501"/>
        <v>22.788885641744407</v>
      </c>
      <c r="EF93" s="176">
        <f t="shared" si="501"/>
        <v>21.704263678889678</v>
      </c>
      <c r="EG93" s="176">
        <f t="shared" si="501"/>
        <v>20.671263582097236</v>
      </c>
      <c r="EH93" s="176">
        <f t="shared" si="501"/>
        <v>0</v>
      </c>
      <c r="EI93" s="176">
        <f t="shared" si="501"/>
        <v>0</v>
      </c>
      <c r="EJ93" s="176">
        <f t="shared" si="501"/>
        <v>0</v>
      </c>
      <c r="EK93" s="176">
        <f t="shared" si="501"/>
        <v>0</v>
      </c>
      <c r="EL93" s="176">
        <f t="shared" si="501"/>
        <v>0</v>
      </c>
      <c r="EM93" s="176">
        <f t="shared" si="501"/>
        <v>0</v>
      </c>
      <c r="EN93" s="176">
        <f t="shared" si="501"/>
        <v>0</v>
      </c>
      <c r="EO93" s="176">
        <f t="shared" si="502"/>
        <v>0</v>
      </c>
      <c r="EP93" s="176">
        <f t="shared" si="502"/>
        <v>0</v>
      </c>
      <c r="EQ93" s="176">
        <f t="shared" si="502"/>
        <v>0</v>
      </c>
      <c r="ER93" s="176">
        <f t="shared" si="502"/>
        <v>0</v>
      </c>
      <c r="ES93" s="176">
        <f t="shared" si="502"/>
        <v>0</v>
      </c>
      <c r="ET93" s="176">
        <f t="shared" si="502"/>
        <v>0</v>
      </c>
      <c r="EU93" s="176">
        <f t="shared" si="502"/>
        <v>0</v>
      </c>
      <c r="EV93" s="176">
        <f t="shared" si="502"/>
        <v>0</v>
      </c>
      <c r="EW93" s="176">
        <f t="shared" si="502"/>
        <v>0</v>
      </c>
      <c r="EX93" s="176">
        <f t="shared" si="502"/>
        <v>0</v>
      </c>
      <c r="EY93" s="176">
        <f t="shared" si="502"/>
        <v>0</v>
      </c>
      <c r="EZ93" s="176">
        <f t="shared" si="502"/>
        <v>0</v>
      </c>
      <c r="FA93" s="176">
        <f t="shared" si="502"/>
        <v>0</v>
      </c>
      <c r="FB93" s="176">
        <f t="shared" si="502"/>
        <v>0</v>
      </c>
      <c r="FC93" s="176">
        <f t="shared" si="502"/>
        <v>0</v>
      </c>
      <c r="FE93" s="176">
        <v>1</v>
      </c>
      <c r="FF93" s="176">
        <v>1</v>
      </c>
      <c r="FG93" s="176">
        <f t="shared" si="503"/>
        <v>24.673052222449314</v>
      </c>
      <c r="FH93" s="176">
        <f t="shared" si="503"/>
        <v>23.517462215604461</v>
      </c>
      <c r="FI93" s="176">
        <f t="shared" si="503"/>
        <v>22.401700568790762</v>
      </c>
      <c r="FJ93" s="176">
        <f t="shared" si="503"/>
        <v>21.334792408852685</v>
      </c>
      <c r="FK93" s="176">
        <f t="shared" si="503"/>
        <v>20.325305886733545</v>
      </c>
      <c r="FL93" s="176">
        <f t="shared" si="503"/>
        <v>19.356446795419949</v>
      </c>
      <c r="FM93" s="176">
        <f t="shared" si="503"/>
        <v>18.432859747343826</v>
      </c>
      <c r="FN93" s="176">
        <f t="shared" si="503"/>
        <v>17.552644557622546</v>
      </c>
      <c r="FO93" s="176">
        <f t="shared" si="503"/>
        <v>16.715870066544529</v>
      </c>
      <c r="FP93" s="176">
        <f t="shared" si="503"/>
        <v>15.918986518772536</v>
      </c>
      <c r="FQ93" s="176">
        <f t="shared" si="504"/>
        <v>15.161332867949822</v>
      </c>
      <c r="FR93" s="176">
        <f t="shared" si="504"/>
        <v>14.439739242300698</v>
      </c>
      <c r="FS93" s="176">
        <f t="shared" si="504"/>
        <v>13.752489388740257</v>
      </c>
      <c r="FT93" s="176">
        <f t="shared" si="504"/>
        <v>0</v>
      </c>
      <c r="FU93" s="176">
        <f t="shared" si="504"/>
        <v>0</v>
      </c>
      <c r="FV93" s="176">
        <f t="shared" si="504"/>
        <v>0</v>
      </c>
      <c r="FW93" s="176">
        <f t="shared" si="504"/>
        <v>0</v>
      </c>
      <c r="FX93" s="176">
        <f t="shared" si="504"/>
        <v>0</v>
      </c>
      <c r="FY93" s="176">
        <f t="shared" si="504"/>
        <v>0</v>
      </c>
      <c r="FZ93" s="176">
        <f t="shared" si="504"/>
        <v>0</v>
      </c>
      <c r="GA93" s="176">
        <f t="shared" si="505"/>
        <v>0</v>
      </c>
      <c r="GB93" s="176">
        <f t="shared" si="505"/>
        <v>0</v>
      </c>
      <c r="GC93" s="176">
        <f t="shared" si="505"/>
        <v>0</v>
      </c>
      <c r="GD93" s="176">
        <f t="shared" si="505"/>
        <v>0</v>
      </c>
      <c r="GE93" s="176">
        <f t="shared" si="505"/>
        <v>0</v>
      </c>
      <c r="GF93" s="176">
        <f t="shared" si="505"/>
        <v>0</v>
      </c>
      <c r="GG93" s="176">
        <f t="shared" si="505"/>
        <v>0</v>
      </c>
      <c r="GH93" s="176">
        <f t="shared" si="505"/>
        <v>0</v>
      </c>
      <c r="GI93" s="176">
        <f t="shared" si="505"/>
        <v>0</v>
      </c>
      <c r="GJ93" s="176">
        <f t="shared" si="505"/>
        <v>0</v>
      </c>
      <c r="GK93" s="176">
        <f t="shared" si="505"/>
        <v>0</v>
      </c>
      <c r="GL93" s="176">
        <f t="shared" si="505"/>
        <v>0</v>
      </c>
      <c r="GM93" s="176">
        <f t="shared" si="505"/>
        <v>0</v>
      </c>
      <c r="GN93" s="176">
        <f t="shared" si="505"/>
        <v>0</v>
      </c>
      <c r="GO93" s="176">
        <f t="shared" si="505"/>
        <v>0</v>
      </c>
      <c r="GP93" s="187"/>
      <c r="GQ93" s="176">
        <v>1</v>
      </c>
      <c r="GR93" s="176">
        <v>1</v>
      </c>
      <c r="GS93" s="176">
        <f t="shared" si="506"/>
        <v>35.320801664548434</v>
      </c>
      <c r="GT93" s="176">
        <f t="shared" si="506"/>
        <v>33.666512399105898</v>
      </c>
      <c r="GU93" s="176">
        <f t="shared" si="506"/>
        <v>32.069239573810336</v>
      </c>
      <c r="GV93" s="176">
        <f t="shared" si="506"/>
        <v>30.541903143290664</v>
      </c>
      <c r="GW93" s="176">
        <f t="shared" si="506"/>
        <v>29.096768876588033</v>
      </c>
      <c r="GX93" s="176">
        <f t="shared" si="506"/>
        <v>27.709794962835865</v>
      </c>
      <c r="GY93" s="176">
        <f t="shared" si="506"/>
        <v>26.387630414610218</v>
      </c>
      <c r="GZ93" s="176">
        <f t="shared" si="506"/>
        <v>25.127555015021819</v>
      </c>
      <c r="HA93" s="176">
        <f t="shared" si="506"/>
        <v>23.929667312647148</v>
      </c>
      <c r="HB93" s="176">
        <f t="shared" si="506"/>
        <v>22.788885641744407</v>
      </c>
      <c r="HC93" s="176">
        <f t="shared" si="507"/>
        <v>21.704263678889678</v>
      </c>
      <c r="HD93" s="176">
        <f t="shared" si="507"/>
        <v>20.671263582097236</v>
      </c>
      <c r="HE93" s="176">
        <f t="shared" si="507"/>
        <v>19.687428442741762</v>
      </c>
      <c r="HF93" s="176">
        <f t="shared" si="507"/>
        <v>0</v>
      </c>
      <c r="HG93" s="176">
        <f t="shared" si="507"/>
        <v>0</v>
      </c>
      <c r="HH93" s="176">
        <f t="shared" si="507"/>
        <v>0</v>
      </c>
      <c r="HI93" s="176">
        <f t="shared" si="507"/>
        <v>0</v>
      </c>
      <c r="HJ93" s="176">
        <f t="shared" si="507"/>
        <v>0</v>
      </c>
      <c r="HK93" s="176">
        <f t="shared" si="507"/>
        <v>0</v>
      </c>
      <c r="HL93" s="176">
        <f t="shared" si="507"/>
        <v>0</v>
      </c>
      <c r="HM93" s="176">
        <f t="shared" si="508"/>
        <v>0</v>
      </c>
      <c r="HN93" s="176">
        <f t="shared" si="508"/>
        <v>0</v>
      </c>
      <c r="HO93" s="176">
        <f t="shared" si="508"/>
        <v>0</v>
      </c>
      <c r="HP93" s="176">
        <f t="shared" si="508"/>
        <v>0</v>
      </c>
      <c r="HQ93" s="176">
        <f t="shared" si="508"/>
        <v>0</v>
      </c>
      <c r="HR93" s="176">
        <f t="shared" si="508"/>
        <v>0</v>
      </c>
      <c r="HS93" s="176">
        <f t="shared" si="508"/>
        <v>0</v>
      </c>
      <c r="HT93" s="176">
        <f t="shared" si="508"/>
        <v>0</v>
      </c>
      <c r="HU93" s="176">
        <f t="shared" si="508"/>
        <v>0</v>
      </c>
      <c r="HV93" s="176">
        <f t="shared" si="508"/>
        <v>0</v>
      </c>
      <c r="HW93" s="176">
        <f t="shared" si="508"/>
        <v>0</v>
      </c>
      <c r="HX93" s="176">
        <f t="shared" si="508"/>
        <v>0</v>
      </c>
      <c r="HY93" s="176">
        <f t="shared" si="508"/>
        <v>0</v>
      </c>
      <c r="HZ93" s="176">
        <f t="shared" si="508"/>
        <v>0</v>
      </c>
      <c r="IA93" s="176">
        <f t="shared" si="508"/>
        <v>0</v>
      </c>
      <c r="IB93" s="176"/>
      <c r="IC93" s="176"/>
    </row>
    <row r="94" spans="1:237" s="144" customFormat="1">
      <c r="A94" s="185" t="s">
        <v>146</v>
      </c>
      <c r="B94" s="226">
        <f t="shared" si="548"/>
        <v>26639.242993321401</v>
      </c>
      <c r="C94" s="329">
        <f t="shared" si="549"/>
        <v>38135.509533948156</v>
      </c>
      <c r="D94" s="226">
        <f t="shared" si="550"/>
        <v>64774.752527269557</v>
      </c>
      <c r="E94" s="227">
        <f t="shared" si="551"/>
        <v>0</v>
      </c>
      <c r="F94" s="228">
        <f t="shared" si="552"/>
        <v>0</v>
      </c>
      <c r="G94" s="227">
        <f t="shared" si="553"/>
        <v>0</v>
      </c>
      <c r="H94" s="228">
        <f t="shared" si="554"/>
        <v>0</v>
      </c>
      <c r="I94" s="227">
        <f t="shared" si="555"/>
        <v>26639.242993321401</v>
      </c>
      <c r="J94" s="176">
        <f t="shared" si="556"/>
        <v>38135.509533948156</v>
      </c>
      <c r="K94" s="228">
        <f t="shared" si="557"/>
        <v>64774.752527269557</v>
      </c>
      <c r="L94" s="227">
        <f t="shared" si="558"/>
        <v>21311.394394657123</v>
      </c>
      <c r="M94" s="176">
        <f t="shared" si="559"/>
        <v>30508.407627158525</v>
      </c>
      <c r="N94" s="228">
        <f t="shared" si="560"/>
        <v>51819.802021815645</v>
      </c>
      <c r="O94" s="176">
        <f t="shared" si="491"/>
        <v>30.125454004812216</v>
      </c>
      <c r="P94" s="176">
        <f t="shared" si="491"/>
        <v>28.695028104278276</v>
      </c>
      <c r="Q94" s="176">
        <f t="shared" si="491"/>
        <v>27.354905724889456</v>
      </c>
      <c r="R94" s="176">
        <f t="shared" si="491"/>
        <v>26.073708108604947</v>
      </c>
      <c r="S94" s="176">
        <f t="shared" si="491"/>
        <v>24.836668021920197</v>
      </c>
      <c r="T94" s="176">
        <f t="shared" si="491"/>
        <v>23.65379158372798</v>
      </c>
      <c r="U94" s="176">
        <f t="shared" si="491"/>
        <v>22.534578265726328</v>
      </c>
      <c r="V94" s="176">
        <f t="shared" si="491"/>
        <v>21.46040840361777</v>
      </c>
      <c r="W94" s="176">
        <f t="shared" si="491"/>
        <v>20.436431459011636</v>
      </c>
      <c r="X94" s="176">
        <f t="shared" si="491"/>
        <v>19.460540705190216</v>
      </c>
      <c r="Y94" s="176">
        <f t="shared" si="492"/>
        <v>18.532812465081978</v>
      </c>
      <c r="Z94" s="176">
        <f t="shared" si="492"/>
        <v>17.649311140378249</v>
      </c>
      <c r="AA94" s="176">
        <f t="shared" si="492"/>
        <v>16.809303831857413</v>
      </c>
      <c r="AB94" s="176">
        <f t="shared" si="492"/>
        <v>16.00927611646382</v>
      </c>
      <c r="AC94" s="176">
        <f t="shared" si="492"/>
        <v>15.247325191864197</v>
      </c>
      <c r="AD94" s="176">
        <f t="shared" si="492"/>
        <v>0</v>
      </c>
      <c r="AE94" s="176">
        <f t="shared" si="492"/>
        <v>0</v>
      </c>
      <c r="AF94" s="176">
        <f t="shared" si="492"/>
        <v>0</v>
      </c>
      <c r="AG94" s="176">
        <f t="shared" si="492"/>
        <v>0</v>
      </c>
      <c r="AH94" s="176">
        <f t="shared" si="492"/>
        <v>0</v>
      </c>
      <c r="AI94" s="176">
        <f t="shared" si="493"/>
        <v>0</v>
      </c>
      <c r="AJ94" s="176">
        <f t="shared" si="493"/>
        <v>0</v>
      </c>
      <c r="AK94" s="176">
        <f t="shared" si="493"/>
        <v>0</v>
      </c>
      <c r="AL94" s="176">
        <f t="shared" si="493"/>
        <v>0</v>
      </c>
      <c r="AM94" s="176">
        <f t="shared" si="493"/>
        <v>0</v>
      </c>
      <c r="AN94" s="176">
        <f t="shared" si="493"/>
        <v>0</v>
      </c>
      <c r="AO94" s="176">
        <f t="shared" si="493"/>
        <v>0</v>
      </c>
      <c r="AP94" s="176">
        <f t="shared" si="493"/>
        <v>0</v>
      </c>
      <c r="AQ94" s="176">
        <f t="shared" si="493"/>
        <v>0</v>
      </c>
      <c r="AR94" s="176">
        <f t="shared" si="493"/>
        <v>0</v>
      </c>
      <c r="AS94" s="176">
        <f t="shared" si="493"/>
        <v>0</v>
      </c>
      <c r="AT94" s="176">
        <f t="shared" si="493"/>
        <v>0</v>
      </c>
      <c r="AU94" s="176">
        <f t="shared" si="493"/>
        <v>0</v>
      </c>
      <c r="AV94" s="176">
        <f t="shared" si="493"/>
        <v>0</v>
      </c>
      <c r="AW94" s="176">
        <f t="shared" si="493"/>
        <v>0</v>
      </c>
      <c r="AX94" s="187"/>
      <c r="AY94" s="176">
        <f t="shared" si="494"/>
        <v>43.126208154753343</v>
      </c>
      <c r="AZ94" s="176">
        <f t="shared" si="494"/>
        <v>41.078476521347142</v>
      </c>
      <c r="BA94" s="176">
        <f t="shared" si="494"/>
        <v>39.160019236781963</v>
      </c>
      <c r="BB94" s="176">
        <f t="shared" si="494"/>
        <v>37.325915920747839</v>
      </c>
      <c r="BC94" s="176">
        <f t="shared" si="494"/>
        <v>35.555026484007108</v>
      </c>
      <c r="BD94" s="176">
        <f t="shared" si="494"/>
        <v>33.861675224083129</v>
      </c>
      <c r="BE94" s="176">
        <f t="shared" si="494"/>
        <v>32.259461145782389</v>
      </c>
      <c r="BF94" s="176">
        <f t="shared" si="494"/>
        <v>30.72172919792672</v>
      </c>
      <c r="BG94" s="176">
        <f t="shared" si="494"/>
        <v>29.255851111850458</v>
      </c>
      <c r="BH94" s="176">
        <f t="shared" si="494"/>
        <v>27.858810994915494</v>
      </c>
      <c r="BI94" s="176">
        <f t="shared" si="495"/>
        <v>26.530718107500103</v>
      </c>
      <c r="BJ94" s="176">
        <f t="shared" si="495"/>
        <v>25.265938428890536</v>
      </c>
      <c r="BK94" s="176">
        <f t="shared" si="495"/>
        <v>24.063422774421166</v>
      </c>
      <c r="BL94" s="176">
        <f t="shared" si="495"/>
        <v>22.918140058412156</v>
      </c>
      <c r="BM94" s="176">
        <f t="shared" si="495"/>
        <v>21.827366316952826</v>
      </c>
      <c r="BN94" s="176">
        <f t="shared" si="495"/>
        <v>0</v>
      </c>
      <c r="BO94" s="176">
        <f t="shared" si="495"/>
        <v>0</v>
      </c>
      <c r="BP94" s="176">
        <f t="shared" si="495"/>
        <v>0</v>
      </c>
      <c r="BQ94" s="176">
        <f t="shared" si="495"/>
        <v>0</v>
      </c>
      <c r="BR94" s="176">
        <f t="shared" si="495"/>
        <v>0</v>
      </c>
      <c r="BS94" s="176">
        <f t="shared" si="496"/>
        <v>0</v>
      </c>
      <c r="BT94" s="176">
        <f t="shared" si="496"/>
        <v>0</v>
      </c>
      <c r="BU94" s="176">
        <f t="shared" si="496"/>
        <v>0</v>
      </c>
      <c r="BV94" s="176">
        <f t="shared" si="496"/>
        <v>0</v>
      </c>
      <c r="BW94" s="176">
        <f t="shared" si="496"/>
        <v>0</v>
      </c>
      <c r="BX94" s="176">
        <f t="shared" si="496"/>
        <v>0</v>
      </c>
      <c r="BY94" s="176">
        <f t="shared" si="496"/>
        <v>0</v>
      </c>
      <c r="BZ94" s="176">
        <f t="shared" si="496"/>
        <v>0</v>
      </c>
      <c r="CA94" s="176">
        <f t="shared" si="496"/>
        <v>0</v>
      </c>
      <c r="CB94" s="176">
        <f t="shared" si="496"/>
        <v>0</v>
      </c>
      <c r="CC94" s="176">
        <f t="shared" si="496"/>
        <v>0</v>
      </c>
      <c r="CD94" s="176">
        <f t="shared" si="496"/>
        <v>0</v>
      </c>
      <c r="CE94" s="176">
        <f t="shared" si="496"/>
        <v>0</v>
      </c>
      <c r="CF94" s="176">
        <f t="shared" si="496"/>
        <v>0</v>
      </c>
      <c r="CG94" s="176">
        <f t="shared" si="496"/>
        <v>0</v>
      </c>
      <c r="CI94" s="176">
        <v>1</v>
      </c>
      <c r="CJ94" s="176">
        <f t="shared" si="497"/>
        <v>28.695028104278276</v>
      </c>
      <c r="CK94" s="176">
        <f t="shared" si="497"/>
        <v>27.354905724889456</v>
      </c>
      <c r="CL94" s="176">
        <f t="shared" si="497"/>
        <v>26.073708108604947</v>
      </c>
      <c r="CM94" s="176">
        <f t="shared" si="497"/>
        <v>24.836668021920197</v>
      </c>
      <c r="CN94" s="176">
        <f t="shared" si="497"/>
        <v>23.65379158372798</v>
      </c>
      <c r="CO94" s="176">
        <f t="shared" si="497"/>
        <v>22.534578265726328</v>
      </c>
      <c r="CP94" s="176">
        <f t="shared" si="497"/>
        <v>21.46040840361777</v>
      </c>
      <c r="CQ94" s="176">
        <f t="shared" si="497"/>
        <v>20.436431459011636</v>
      </c>
      <c r="CR94" s="176">
        <f t="shared" si="497"/>
        <v>19.460540705190216</v>
      </c>
      <c r="CS94" s="176">
        <f t="shared" si="497"/>
        <v>18.532812465081978</v>
      </c>
      <c r="CT94" s="176">
        <f t="shared" si="498"/>
        <v>17.649311140378249</v>
      </c>
      <c r="CU94" s="176">
        <f t="shared" si="498"/>
        <v>16.809303831857413</v>
      </c>
      <c r="CV94" s="176">
        <f t="shared" si="498"/>
        <v>16.00927611646382</v>
      </c>
      <c r="CW94" s="176">
        <f t="shared" si="498"/>
        <v>15.247325191864197</v>
      </c>
      <c r="CX94" s="176">
        <f t="shared" si="498"/>
        <v>14.521638818345751</v>
      </c>
      <c r="CY94" s="176">
        <f t="shared" si="498"/>
        <v>0</v>
      </c>
      <c r="CZ94" s="176">
        <f t="shared" si="498"/>
        <v>0</v>
      </c>
      <c r="DA94" s="176">
        <f t="shared" si="498"/>
        <v>0</v>
      </c>
      <c r="DB94" s="176">
        <f t="shared" si="498"/>
        <v>0</v>
      </c>
      <c r="DC94" s="176">
        <f t="shared" si="498"/>
        <v>0</v>
      </c>
      <c r="DD94" s="176">
        <f t="shared" si="499"/>
        <v>0</v>
      </c>
      <c r="DE94" s="176">
        <f t="shared" si="499"/>
        <v>0</v>
      </c>
      <c r="DF94" s="176">
        <f t="shared" si="499"/>
        <v>0</v>
      </c>
      <c r="DG94" s="176">
        <f t="shared" si="499"/>
        <v>0</v>
      </c>
      <c r="DH94" s="176">
        <f t="shared" si="499"/>
        <v>0</v>
      </c>
      <c r="DI94" s="176">
        <f t="shared" si="499"/>
        <v>0</v>
      </c>
      <c r="DJ94" s="176">
        <f t="shared" si="499"/>
        <v>0</v>
      </c>
      <c r="DK94" s="176">
        <f t="shared" si="499"/>
        <v>0</v>
      </c>
      <c r="DL94" s="176">
        <f t="shared" si="499"/>
        <v>0</v>
      </c>
      <c r="DM94" s="176">
        <f t="shared" si="499"/>
        <v>0</v>
      </c>
      <c r="DN94" s="176">
        <f t="shared" si="499"/>
        <v>0</v>
      </c>
      <c r="DO94" s="176">
        <f t="shared" si="499"/>
        <v>0</v>
      </c>
      <c r="DP94" s="176">
        <f t="shared" si="499"/>
        <v>0</v>
      </c>
      <c r="DQ94" s="176">
        <f t="shared" si="499"/>
        <v>0</v>
      </c>
      <c r="DR94" s="176">
        <f t="shared" si="499"/>
        <v>0</v>
      </c>
      <c r="DS94" s="187"/>
      <c r="DT94" s="176">
        <v>1</v>
      </c>
      <c r="DU94" s="176">
        <f t="shared" si="500"/>
        <v>41.078476521347142</v>
      </c>
      <c r="DV94" s="176">
        <f t="shared" si="500"/>
        <v>39.160019236781963</v>
      </c>
      <c r="DW94" s="176">
        <f t="shared" si="500"/>
        <v>37.325915920747839</v>
      </c>
      <c r="DX94" s="176">
        <f t="shared" si="500"/>
        <v>35.555026484007108</v>
      </c>
      <c r="DY94" s="176">
        <f t="shared" si="500"/>
        <v>33.861675224083129</v>
      </c>
      <c r="DZ94" s="176">
        <f t="shared" si="500"/>
        <v>32.259461145782389</v>
      </c>
      <c r="EA94" s="176">
        <f t="shared" si="500"/>
        <v>30.72172919792672</v>
      </c>
      <c r="EB94" s="176">
        <f t="shared" si="500"/>
        <v>29.255851111850458</v>
      </c>
      <c r="EC94" s="176">
        <f t="shared" si="500"/>
        <v>27.858810994915494</v>
      </c>
      <c r="ED94" s="176">
        <f t="shared" si="500"/>
        <v>26.530718107500103</v>
      </c>
      <c r="EE94" s="176">
        <f t="shared" si="501"/>
        <v>25.265938428890536</v>
      </c>
      <c r="EF94" s="176">
        <f t="shared" si="501"/>
        <v>24.063422774421166</v>
      </c>
      <c r="EG94" s="176">
        <f t="shared" si="501"/>
        <v>22.918140058412156</v>
      </c>
      <c r="EH94" s="176">
        <f t="shared" si="501"/>
        <v>21.827366316952826</v>
      </c>
      <c r="EI94" s="176">
        <f t="shared" si="501"/>
        <v>20.788507231395958</v>
      </c>
      <c r="EJ94" s="176">
        <f t="shared" si="501"/>
        <v>0</v>
      </c>
      <c r="EK94" s="176">
        <f t="shared" si="501"/>
        <v>0</v>
      </c>
      <c r="EL94" s="176">
        <f t="shared" si="501"/>
        <v>0</v>
      </c>
      <c r="EM94" s="176">
        <f t="shared" si="501"/>
        <v>0</v>
      </c>
      <c r="EN94" s="176">
        <f t="shared" si="501"/>
        <v>0</v>
      </c>
      <c r="EO94" s="176">
        <f t="shared" si="502"/>
        <v>0</v>
      </c>
      <c r="EP94" s="176">
        <f t="shared" si="502"/>
        <v>0</v>
      </c>
      <c r="EQ94" s="176">
        <f t="shared" si="502"/>
        <v>0</v>
      </c>
      <c r="ER94" s="176">
        <f t="shared" si="502"/>
        <v>0</v>
      </c>
      <c r="ES94" s="176">
        <f t="shared" si="502"/>
        <v>0</v>
      </c>
      <c r="ET94" s="176">
        <f t="shared" si="502"/>
        <v>0</v>
      </c>
      <c r="EU94" s="176">
        <f t="shared" si="502"/>
        <v>0</v>
      </c>
      <c r="EV94" s="176">
        <f t="shared" si="502"/>
        <v>0</v>
      </c>
      <c r="EW94" s="176">
        <f t="shared" si="502"/>
        <v>0</v>
      </c>
      <c r="EX94" s="176">
        <f t="shared" si="502"/>
        <v>0</v>
      </c>
      <c r="EY94" s="176">
        <f t="shared" si="502"/>
        <v>0</v>
      </c>
      <c r="EZ94" s="176">
        <f t="shared" si="502"/>
        <v>0</v>
      </c>
      <c r="FA94" s="176">
        <f t="shared" si="502"/>
        <v>0</v>
      </c>
      <c r="FB94" s="176">
        <f t="shared" si="502"/>
        <v>0</v>
      </c>
      <c r="FC94" s="176">
        <f t="shared" si="502"/>
        <v>0</v>
      </c>
      <c r="FE94" s="176">
        <v>1</v>
      </c>
      <c r="FF94" s="176">
        <v>1</v>
      </c>
      <c r="FG94" s="176">
        <f t="shared" si="503"/>
        <v>27.354905724889456</v>
      </c>
      <c r="FH94" s="176">
        <f t="shared" si="503"/>
        <v>26.073708108604947</v>
      </c>
      <c r="FI94" s="176">
        <f t="shared" si="503"/>
        <v>24.836668021920197</v>
      </c>
      <c r="FJ94" s="176">
        <f t="shared" si="503"/>
        <v>23.65379158372798</v>
      </c>
      <c r="FK94" s="176">
        <f t="shared" si="503"/>
        <v>22.534578265726328</v>
      </c>
      <c r="FL94" s="176">
        <f t="shared" si="503"/>
        <v>21.46040840361777</v>
      </c>
      <c r="FM94" s="176">
        <f t="shared" si="503"/>
        <v>20.436431459011636</v>
      </c>
      <c r="FN94" s="176">
        <f t="shared" si="503"/>
        <v>19.460540705190216</v>
      </c>
      <c r="FO94" s="176">
        <f t="shared" si="503"/>
        <v>18.532812465081978</v>
      </c>
      <c r="FP94" s="176">
        <f t="shared" si="503"/>
        <v>17.649311140378249</v>
      </c>
      <c r="FQ94" s="176">
        <f t="shared" si="504"/>
        <v>16.809303831857413</v>
      </c>
      <c r="FR94" s="176">
        <f t="shared" si="504"/>
        <v>16.00927611646382</v>
      </c>
      <c r="FS94" s="176">
        <f t="shared" si="504"/>
        <v>15.247325191864197</v>
      </c>
      <c r="FT94" s="176">
        <f t="shared" si="504"/>
        <v>14.521638818345751</v>
      </c>
      <c r="FU94" s="176">
        <f t="shared" si="504"/>
        <v>13.830491008548073</v>
      </c>
      <c r="FV94" s="176">
        <f t="shared" si="504"/>
        <v>0</v>
      </c>
      <c r="FW94" s="176">
        <f t="shared" si="504"/>
        <v>0</v>
      </c>
      <c r="FX94" s="176">
        <f t="shared" si="504"/>
        <v>0</v>
      </c>
      <c r="FY94" s="176">
        <f t="shared" si="504"/>
        <v>0</v>
      </c>
      <c r="FZ94" s="176">
        <f t="shared" si="504"/>
        <v>0</v>
      </c>
      <c r="GA94" s="176">
        <f t="shared" si="505"/>
        <v>0</v>
      </c>
      <c r="GB94" s="176">
        <f t="shared" si="505"/>
        <v>0</v>
      </c>
      <c r="GC94" s="176">
        <f t="shared" si="505"/>
        <v>0</v>
      </c>
      <c r="GD94" s="176">
        <f t="shared" si="505"/>
        <v>0</v>
      </c>
      <c r="GE94" s="176">
        <f t="shared" si="505"/>
        <v>0</v>
      </c>
      <c r="GF94" s="176">
        <f t="shared" si="505"/>
        <v>0</v>
      </c>
      <c r="GG94" s="176">
        <f t="shared" si="505"/>
        <v>0</v>
      </c>
      <c r="GH94" s="176">
        <f t="shared" si="505"/>
        <v>0</v>
      </c>
      <c r="GI94" s="176">
        <f t="shared" si="505"/>
        <v>0</v>
      </c>
      <c r="GJ94" s="176">
        <f t="shared" si="505"/>
        <v>0</v>
      </c>
      <c r="GK94" s="176">
        <f t="shared" si="505"/>
        <v>0</v>
      </c>
      <c r="GL94" s="176">
        <f t="shared" si="505"/>
        <v>0</v>
      </c>
      <c r="GM94" s="176">
        <f t="shared" si="505"/>
        <v>0</v>
      </c>
      <c r="GN94" s="176">
        <f t="shared" si="505"/>
        <v>0</v>
      </c>
      <c r="GO94" s="176">
        <f t="shared" si="505"/>
        <v>0</v>
      </c>
      <c r="GP94" s="187"/>
      <c r="GQ94" s="176">
        <v>1</v>
      </c>
      <c r="GR94" s="176">
        <v>1</v>
      </c>
      <c r="GS94" s="176">
        <f t="shared" si="506"/>
        <v>39.160019236781963</v>
      </c>
      <c r="GT94" s="176">
        <f t="shared" si="506"/>
        <v>37.325915920747839</v>
      </c>
      <c r="GU94" s="176">
        <f t="shared" si="506"/>
        <v>35.555026484007108</v>
      </c>
      <c r="GV94" s="176">
        <f t="shared" si="506"/>
        <v>33.861675224083129</v>
      </c>
      <c r="GW94" s="176">
        <f t="shared" si="506"/>
        <v>32.259461145782389</v>
      </c>
      <c r="GX94" s="176">
        <f t="shared" si="506"/>
        <v>30.72172919792672</v>
      </c>
      <c r="GY94" s="176">
        <f t="shared" si="506"/>
        <v>29.255851111850458</v>
      </c>
      <c r="GZ94" s="176">
        <f t="shared" si="506"/>
        <v>27.858810994915494</v>
      </c>
      <c r="HA94" s="176">
        <f t="shared" si="506"/>
        <v>26.530718107500103</v>
      </c>
      <c r="HB94" s="176">
        <f t="shared" si="506"/>
        <v>25.265938428890536</v>
      </c>
      <c r="HC94" s="176">
        <f t="shared" si="507"/>
        <v>24.063422774421166</v>
      </c>
      <c r="HD94" s="176">
        <f t="shared" si="507"/>
        <v>22.918140058412156</v>
      </c>
      <c r="HE94" s="176">
        <f t="shared" si="507"/>
        <v>21.827366316952826</v>
      </c>
      <c r="HF94" s="176">
        <f t="shared" si="507"/>
        <v>20.788507231395958</v>
      </c>
      <c r="HG94" s="176">
        <f t="shared" si="507"/>
        <v>19.799091957977165</v>
      </c>
      <c r="HH94" s="176">
        <f t="shared" si="507"/>
        <v>0</v>
      </c>
      <c r="HI94" s="176">
        <f t="shared" si="507"/>
        <v>0</v>
      </c>
      <c r="HJ94" s="176">
        <f t="shared" si="507"/>
        <v>0</v>
      </c>
      <c r="HK94" s="176">
        <f t="shared" si="507"/>
        <v>0</v>
      </c>
      <c r="HL94" s="176">
        <f t="shared" si="507"/>
        <v>0</v>
      </c>
      <c r="HM94" s="176">
        <f t="shared" si="508"/>
        <v>0</v>
      </c>
      <c r="HN94" s="176">
        <f t="shared" si="508"/>
        <v>0</v>
      </c>
      <c r="HO94" s="176">
        <f t="shared" si="508"/>
        <v>0</v>
      </c>
      <c r="HP94" s="176">
        <f t="shared" si="508"/>
        <v>0</v>
      </c>
      <c r="HQ94" s="176">
        <f t="shared" si="508"/>
        <v>0</v>
      </c>
      <c r="HR94" s="176">
        <f t="shared" si="508"/>
        <v>0</v>
      </c>
      <c r="HS94" s="176">
        <f t="shared" si="508"/>
        <v>0</v>
      </c>
      <c r="HT94" s="176">
        <f t="shared" si="508"/>
        <v>0</v>
      </c>
      <c r="HU94" s="176">
        <f t="shared" si="508"/>
        <v>0</v>
      </c>
      <c r="HV94" s="176">
        <f t="shared" si="508"/>
        <v>0</v>
      </c>
      <c r="HW94" s="176">
        <f t="shared" si="508"/>
        <v>0</v>
      </c>
      <c r="HX94" s="176">
        <f t="shared" si="508"/>
        <v>0</v>
      </c>
      <c r="HY94" s="176">
        <f t="shared" si="508"/>
        <v>0</v>
      </c>
      <c r="HZ94" s="176">
        <f t="shared" si="508"/>
        <v>0</v>
      </c>
      <c r="IA94" s="176">
        <f t="shared" si="508"/>
        <v>0</v>
      </c>
      <c r="IB94" s="176"/>
      <c r="IC94" s="176"/>
    </row>
    <row r="95" spans="1:237" s="144" customFormat="1">
      <c r="A95" s="185" t="s">
        <v>152</v>
      </c>
      <c r="B95" s="226">
        <f t="shared" si="548"/>
        <v>1342.2211101645535</v>
      </c>
      <c r="C95" s="329">
        <f t="shared" si="549"/>
        <v>1921.4617305821901</v>
      </c>
      <c r="D95" s="226">
        <f t="shared" si="550"/>
        <v>3263.6828407467438</v>
      </c>
      <c r="E95" s="227">
        <f t="shared" si="551"/>
        <v>0</v>
      </c>
      <c r="F95" s="228">
        <f t="shared" si="552"/>
        <v>0</v>
      </c>
      <c r="G95" s="227">
        <f t="shared" si="553"/>
        <v>0</v>
      </c>
      <c r="H95" s="228">
        <f t="shared" si="554"/>
        <v>0</v>
      </c>
      <c r="I95" s="227">
        <f t="shared" si="555"/>
        <v>1342.2211101645535</v>
      </c>
      <c r="J95" s="176">
        <f t="shared" si="556"/>
        <v>1921.4617305821901</v>
      </c>
      <c r="K95" s="228">
        <f t="shared" si="557"/>
        <v>3263.6828407467438</v>
      </c>
      <c r="L95" s="227">
        <f t="shared" si="558"/>
        <v>1073.7768881316429</v>
      </c>
      <c r="M95" s="176">
        <f t="shared" si="559"/>
        <v>1537.169384465752</v>
      </c>
      <c r="N95" s="228">
        <f t="shared" si="560"/>
        <v>2610.9462725973949</v>
      </c>
      <c r="O95" s="176">
        <f t="shared" si="491"/>
        <v>27.171978121987486</v>
      </c>
      <c r="P95" s="176">
        <f t="shared" si="491"/>
        <v>25.881790054839225</v>
      </c>
      <c r="Q95" s="176">
        <f t="shared" si="491"/>
        <v>24.673052222449314</v>
      </c>
      <c r="R95" s="176">
        <f t="shared" si="491"/>
        <v>23.517462215604461</v>
      </c>
      <c r="S95" s="176">
        <f t="shared" si="491"/>
        <v>22.401700568790762</v>
      </c>
      <c r="T95" s="176">
        <f t="shared" si="491"/>
        <v>21.334792408852685</v>
      </c>
      <c r="U95" s="176">
        <f t="shared" si="491"/>
        <v>20.325305886733545</v>
      </c>
      <c r="V95" s="176">
        <f t="shared" si="491"/>
        <v>19.356446795419949</v>
      </c>
      <c r="W95" s="176">
        <f t="shared" si="491"/>
        <v>18.432859747343826</v>
      </c>
      <c r="X95" s="176">
        <f t="shared" si="491"/>
        <v>17.552644557622546</v>
      </c>
      <c r="Y95" s="176">
        <f t="shared" si="492"/>
        <v>16.715870066544529</v>
      </c>
      <c r="Z95" s="176">
        <f t="shared" si="492"/>
        <v>15.918986518772536</v>
      </c>
      <c r="AA95" s="176">
        <f t="shared" si="492"/>
        <v>15.161332867949822</v>
      </c>
      <c r="AB95" s="176">
        <f t="shared" si="492"/>
        <v>0</v>
      </c>
      <c r="AC95" s="176">
        <f t="shared" si="492"/>
        <v>0</v>
      </c>
      <c r="AD95" s="176">
        <f t="shared" si="492"/>
        <v>0</v>
      </c>
      <c r="AE95" s="176">
        <f t="shared" si="492"/>
        <v>0</v>
      </c>
      <c r="AF95" s="176">
        <f t="shared" si="492"/>
        <v>0</v>
      </c>
      <c r="AG95" s="176">
        <f t="shared" si="492"/>
        <v>0</v>
      </c>
      <c r="AH95" s="176">
        <f t="shared" si="492"/>
        <v>0</v>
      </c>
      <c r="AI95" s="176">
        <f t="shared" si="492"/>
        <v>0</v>
      </c>
      <c r="AJ95" s="176">
        <f t="shared" si="492"/>
        <v>0</v>
      </c>
      <c r="AK95" s="176">
        <f t="shared" si="492"/>
        <v>0</v>
      </c>
      <c r="AL95" s="176">
        <f t="shared" si="492"/>
        <v>0</v>
      </c>
      <c r="AM95" s="176">
        <f t="shared" si="492"/>
        <v>0</v>
      </c>
      <c r="AN95" s="176">
        <f t="shared" si="492"/>
        <v>0</v>
      </c>
      <c r="AO95" s="176">
        <f t="shared" ref="AO95:AW98" si="561">IF(AO$1&gt;VLOOKUP($A95,input,7,FALSE),0,IF(VLOOKUP($A95,input,2,FALSE)="R",(VLOOKUP($A95,input,5,FALSE)*VLOOKUP(AO$1,CS_RATE,4,FALSE))/((1+Discount_Rate)^(AO$1-1)),IF(VLOOKUP($A95,input,2,FALSE)="C",VLOOKUP($A95,input,5,FALSE)*VLOOKUP(AO$1,CS_RATE,2,FALSE)/((1+Discount_Rate)^(AO$1-1)),0)))</f>
        <v>0</v>
      </c>
      <c r="AP95" s="176">
        <f t="shared" si="561"/>
        <v>0</v>
      </c>
      <c r="AQ95" s="176">
        <f t="shared" si="561"/>
        <v>0</v>
      </c>
      <c r="AR95" s="176">
        <f t="shared" si="561"/>
        <v>0</v>
      </c>
      <c r="AS95" s="176">
        <f t="shared" si="561"/>
        <v>0</v>
      </c>
      <c r="AT95" s="176">
        <f t="shared" si="561"/>
        <v>0</v>
      </c>
      <c r="AU95" s="176">
        <f t="shared" si="561"/>
        <v>0</v>
      </c>
      <c r="AV95" s="176">
        <f t="shared" si="561"/>
        <v>0</v>
      </c>
      <c r="AW95" s="176">
        <f t="shared" si="561"/>
        <v>0</v>
      </c>
      <c r="AX95" s="187"/>
      <c r="AY95" s="176">
        <f t="shared" si="494"/>
        <v>38.898148531738308</v>
      </c>
      <c r="AZ95" s="176">
        <f t="shared" si="494"/>
        <v>37.051174901607233</v>
      </c>
      <c r="BA95" s="176">
        <f t="shared" si="494"/>
        <v>35.320801664548434</v>
      </c>
      <c r="BB95" s="176">
        <f t="shared" si="494"/>
        <v>33.666512399105898</v>
      </c>
      <c r="BC95" s="176">
        <f t="shared" si="494"/>
        <v>32.069239573810336</v>
      </c>
      <c r="BD95" s="176">
        <f t="shared" si="494"/>
        <v>30.541903143290664</v>
      </c>
      <c r="BE95" s="176">
        <f t="shared" si="494"/>
        <v>29.096768876588033</v>
      </c>
      <c r="BF95" s="176">
        <f t="shared" si="494"/>
        <v>27.709794962835865</v>
      </c>
      <c r="BG95" s="176">
        <f t="shared" si="494"/>
        <v>26.387630414610218</v>
      </c>
      <c r="BH95" s="176">
        <f t="shared" si="494"/>
        <v>25.127555015021819</v>
      </c>
      <c r="BI95" s="176">
        <f t="shared" si="495"/>
        <v>23.929667312647148</v>
      </c>
      <c r="BJ95" s="176">
        <f t="shared" si="495"/>
        <v>22.788885641744407</v>
      </c>
      <c r="BK95" s="176">
        <f t="shared" si="495"/>
        <v>21.704263678889678</v>
      </c>
      <c r="BL95" s="176">
        <f t="shared" si="495"/>
        <v>0</v>
      </c>
      <c r="BM95" s="176">
        <f t="shared" si="495"/>
        <v>0</v>
      </c>
      <c r="BN95" s="176">
        <f t="shared" si="495"/>
        <v>0</v>
      </c>
      <c r="BO95" s="176">
        <f t="shared" si="495"/>
        <v>0</v>
      </c>
      <c r="BP95" s="176">
        <f t="shared" si="495"/>
        <v>0</v>
      </c>
      <c r="BQ95" s="176">
        <f t="shared" si="495"/>
        <v>0</v>
      </c>
      <c r="BR95" s="176">
        <f t="shared" si="495"/>
        <v>0</v>
      </c>
      <c r="BS95" s="176">
        <f t="shared" si="495"/>
        <v>0</v>
      </c>
      <c r="BT95" s="176">
        <f t="shared" si="495"/>
        <v>0</v>
      </c>
      <c r="BU95" s="176">
        <f t="shared" si="495"/>
        <v>0</v>
      </c>
      <c r="BV95" s="176">
        <f t="shared" si="495"/>
        <v>0</v>
      </c>
      <c r="BW95" s="176">
        <f t="shared" si="495"/>
        <v>0</v>
      </c>
      <c r="BX95" s="176">
        <f t="shared" si="495"/>
        <v>0</v>
      </c>
      <c r="BY95" s="176">
        <f t="shared" ref="BY95:CG98" si="562">IF(BY$1&gt;VLOOKUP($A95,input,7,FALSE),0,IF(VLOOKUP($A95,input,2,FALSE)="R",(VLOOKUP($A95,input,6,FALSE)*VLOOKUP(BY$1,CS_RATE,5,FALSE))/((1+Discount_Rate)^(BY$1-1)),IF(VLOOKUP($A95,input,2,FALSE)="C",VLOOKUP($A95,input,6,FALSE)*VLOOKUP(BY$1,CS_RATE,3,FALSE)/((1+Discount_Rate)^(BY$1-1)),0)))</f>
        <v>0</v>
      </c>
      <c r="BZ95" s="176">
        <f t="shared" si="562"/>
        <v>0</v>
      </c>
      <c r="CA95" s="176">
        <f t="shared" si="562"/>
        <v>0</v>
      </c>
      <c r="CB95" s="176">
        <f t="shared" si="562"/>
        <v>0</v>
      </c>
      <c r="CC95" s="176">
        <f t="shared" si="562"/>
        <v>0</v>
      </c>
      <c r="CD95" s="176">
        <f t="shared" si="562"/>
        <v>0</v>
      </c>
      <c r="CE95" s="176">
        <f t="shared" si="562"/>
        <v>0</v>
      </c>
      <c r="CF95" s="176">
        <f t="shared" si="562"/>
        <v>0</v>
      </c>
      <c r="CG95" s="176">
        <f t="shared" si="562"/>
        <v>0</v>
      </c>
      <c r="CI95" s="176">
        <v>1</v>
      </c>
      <c r="CJ95" s="176">
        <f t="shared" si="497"/>
        <v>25.881790054839225</v>
      </c>
      <c r="CK95" s="176">
        <f t="shared" si="497"/>
        <v>24.673052222449314</v>
      </c>
      <c r="CL95" s="176">
        <f t="shared" si="497"/>
        <v>23.517462215604461</v>
      </c>
      <c r="CM95" s="176">
        <f t="shared" si="497"/>
        <v>22.401700568790762</v>
      </c>
      <c r="CN95" s="176">
        <f t="shared" si="497"/>
        <v>21.334792408852685</v>
      </c>
      <c r="CO95" s="176">
        <f t="shared" si="497"/>
        <v>20.325305886733545</v>
      </c>
      <c r="CP95" s="176">
        <f t="shared" si="497"/>
        <v>19.356446795419949</v>
      </c>
      <c r="CQ95" s="176">
        <f t="shared" si="497"/>
        <v>18.432859747343826</v>
      </c>
      <c r="CR95" s="176">
        <f t="shared" si="497"/>
        <v>17.552644557622546</v>
      </c>
      <c r="CS95" s="176">
        <f t="shared" si="497"/>
        <v>16.715870066544529</v>
      </c>
      <c r="CT95" s="176">
        <f t="shared" si="498"/>
        <v>15.918986518772536</v>
      </c>
      <c r="CU95" s="176">
        <f t="shared" si="498"/>
        <v>15.161332867949822</v>
      </c>
      <c r="CV95" s="176">
        <f t="shared" si="498"/>
        <v>14.439739242300698</v>
      </c>
      <c r="CW95" s="176">
        <f t="shared" si="498"/>
        <v>0</v>
      </c>
      <c r="CX95" s="176">
        <f t="shared" si="498"/>
        <v>0</v>
      </c>
      <c r="CY95" s="176">
        <f t="shared" si="498"/>
        <v>0</v>
      </c>
      <c r="CZ95" s="176">
        <f t="shared" si="498"/>
        <v>0</v>
      </c>
      <c r="DA95" s="176">
        <f t="shared" si="498"/>
        <v>0</v>
      </c>
      <c r="DB95" s="176">
        <f t="shared" si="498"/>
        <v>0</v>
      </c>
      <c r="DC95" s="176">
        <f t="shared" si="498"/>
        <v>0</v>
      </c>
      <c r="DD95" s="176">
        <f t="shared" si="498"/>
        <v>0</v>
      </c>
      <c r="DE95" s="176">
        <f t="shared" si="498"/>
        <v>0</v>
      </c>
      <c r="DF95" s="176">
        <f t="shared" si="498"/>
        <v>0</v>
      </c>
      <c r="DG95" s="176">
        <f t="shared" si="498"/>
        <v>0</v>
      </c>
      <c r="DH95" s="176">
        <f t="shared" si="498"/>
        <v>0</v>
      </c>
      <c r="DI95" s="176">
        <f t="shared" si="498"/>
        <v>0</v>
      </c>
      <c r="DJ95" s="176">
        <f t="shared" ref="DJ95:DR98" si="563">IF(DJ$1-1&gt;VLOOKUP($A95,input,7,FALSE),0,IF(VLOOKUP($A95,input,2,FALSE)="R",(VLOOKUP($A95,input,19,FALSE)*VLOOKUP(DJ$1,CS_RATE,4,FALSE))/((1+Discount_Rate)^(DJ$1-1)),IF(VLOOKUP($A95,input,2,FALSE)="C",VLOOKUP($A95,input,19,FALSE)*VLOOKUP(DJ$1,CS_RATE,2,FALSE)/((1+Discount_Rate)^(DJ$1-1)),0)))</f>
        <v>0</v>
      </c>
      <c r="DK95" s="176">
        <f t="shared" si="563"/>
        <v>0</v>
      </c>
      <c r="DL95" s="176">
        <f t="shared" si="563"/>
        <v>0</v>
      </c>
      <c r="DM95" s="176">
        <f t="shared" si="563"/>
        <v>0</v>
      </c>
      <c r="DN95" s="176">
        <f t="shared" si="563"/>
        <v>0</v>
      </c>
      <c r="DO95" s="176">
        <f t="shared" si="563"/>
        <v>0</v>
      </c>
      <c r="DP95" s="176">
        <f t="shared" si="563"/>
        <v>0</v>
      </c>
      <c r="DQ95" s="176">
        <f t="shared" si="563"/>
        <v>0</v>
      </c>
      <c r="DR95" s="176">
        <f t="shared" si="563"/>
        <v>0</v>
      </c>
      <c r="DS95" s="187"/>
      <c r="DT95" s="176">
        <v>1</v>
      </c>
      <c r="DU95" s="176">
        <f t="shared" si="500"/>
        <v>37.051174901607233</v>
      </c>
      <c r="DV95" s="176">
        <f t="shared" si="500"/>
        <v>35.320801664548434</v>
      </c>
      <c r="DW95" s="176">
        <f t="shared" si="500"/>
        <v>33.666512399105898</v>
      </c>
      <c r="DX95" s="176">
        <f t="shared" si="500"/>
        <v>32.069239573810336</v>
      </c>
      <c r="DY95" s="176">
        <f t="shared" si="500"/>
        <v>30.541903143290664</v>
      </c>
      <c r="DZ95" s="176">
        <f t="shared" si="500"/>
        <v>29.096768876588033</v>
      </c>
      <c r="EA95" s="176">
        <f t="shared" si="500"/>
        <v>27.709794962835865</v>
      </c>
      <c r="EB95" s="176">
        <f t="shared" si="500"/>
        <v>26.387630414610218</v>
      </c>
      <c r="EC95" s="176">
        <f t="shared" si="500"/>
        <v>25.127555015021819</v>
      </c>
      <c r="ED95" s="176">
        <f t="shared" si="500"/>
        <v>23.929667312647148</v>
      </c>
      <c r="EE95" s="176">
        <f t="shared" si="501"/>
        <v>22.788885641744407</v>
      </c>
      <c r="EF95" s="176">
        <f t="shared" si="501"/>
        <v>21.704263678889678</v>
      </c>
      <c r="EG95" s="176">
        <f t="shared" si="501"/>
        <v>20.671263582097236</v>
      </c>
      <c r="EH95" s="176">
        <f t="shared" si="501"/>
        <v>0</v>
      </c>
      <c r="EI95" s="176">
        <f t="shared" si="501"/>
        <v>0</v>
      </c>
      <c r="EJ95" s="176">
        <f t="shared" si="501"/>
        <v>0</v>
      </c>
      <c r="EK95" s="176">
        <f t="shared" si="501"/>
        <v>0</v>
      </c>
      <c r="EL95" s="176">
        <f t="shared" si="501"/>
        <v>0</v>
      </c>
      <c r="EM95" s="176">
        <f t="shared" si="501"/>
        <v>0</v>
      </c>
      <c r="EN95" s="176">
        <f t="shared" si="501"/>
        <v>0</v>
      </c>
      <c r="EO95" s="176">
        <f t="shared" si="501"/>
        <v>0</v>
      </c>
      <c r="EP95" s="176">
        <f t="shared" si="501"/>
        <v>0</v>
      </c>
      <c r="EQ95" s="176">
        <f t="shared" si="501"/>
        <v>0</v>
      </c>
      <c r="ER95" s="176">
        <f t="shared" si="501"/>
        <v>0</v>
      </c>
      <c r="ES95" s="176">
        <f t="shared" si="501"/>
        <v>0</v>
      </c>
      <c r="ET95" s="176">
        <f t="shared" si="501"/>
        <v>0</v>
      </c>
      <c r="EU95" s="176">
        <f t="shared" ref="EU95:FC98" si="564">IF(EU$1-1&gt;VLOOKUP($A95,input,7,FALSE),0,IF(VLOOKUP($A95,input,2,FALSE)="R",(VLOOKUP($A95,input,20,FALSE)*VLOOKUP(EU$1,CS_RATE,5,FALSE))/((1+Discount_Rate)^(EU$1-1)),IF(VLOOKUP($A95,input,2,FALSE)="C",VLOOKUP($A95,input,20,FALSE)*VLOOKUP(EU$1,CS_RATE,3,FALSE)/((1+Discount_Rate)^(EU$1-1)),0)))</f>
        <v>0</v>
      </c>
      <c r="EV95" s="176">
        <f t="shared" si="564"/>
        <v>0</v>
      </c>
      <c r="EW95" s="176">
        <f t="shared" si="564"/>
        <v>0</v>
      </c>
      <c r="EX95" s="176">
        <f t="shared" si="564"/>
        <v>0</v>
      </c>
      <c r="EY95" s="176">
        <f t="shared" si="564"/>
        <v>0</v>
      </c>
      <c r="EZ95" s="176">
        <f t="shared" si="564"/>
        <v>0</v>
      </c>
      <c r="FA95" s="176">
        <f t="shared" si="564"/>
        <v>0</v>
      </c>
      <c r="FB95" s="176">
        <f t="shared" si="564"/>
        <v>0</v>
      </c>
      <c r="FC95" s="176">
        <f t="shared" si="564"/>
        <v>0</v>
      </c>
      <c r="FE95" s="176">
        <v>1</v>
      </c>
      <c r="FF95" s="176">
        <v>1</v>
      </c>
      <c r="FG95" s="176">
        <f t="shared" si="503"/>
        <v>24.673052222449314</v>
      </c>
      <c r="FH95" s="176">
        <f t="shared" si="503"/>
        <v>23.517462215604461</v>
      </c>
      <c r="FI95" s="176">
        <f t="shared" si="503"/>
        <v>22.401700568790762</v>
      </c>
      <c r="FJ95" s="176">
        <f t="shared" si="503"/>
        <v>21.334792408852685</v>
      </c>
      <c r="FK95" s="176">
        <f t="shared" si="503"/>
        <v>20.325305886733545</v>
      </c>
      <c r="FL95" s="176">
        <f t="shared" si="503"/>
        <v>19.356446795419949</v>
      </c>
      <c r="FM95" s="176">
        <f t="shared" si="503"/>
        <v>18.432859747343826</v>
      </c>
      <c r="FN95" s="176">
        <f t="shared" si="503"/>
        <v>17.552644557622546</v>
      </c>
      <c r="FO95" s="176">
        <f t="shared" si="503"/>
        <v>16.715870066544529</v>
      </c>
      <c r="FP95" s="176">
        <f t="shared" si="503"/>
        <v>15.918986518772536</v>
      </c>
      <c r="FQ95" s="176">
        <f t="shared" si="504"/>
        <v>15.161332867949822</v>
      </c>
      <c r="FR95" s="176">
        <f t="shared" si="504"/>
        <v>14.439739242300698</v>
      </c>
      <c r="FS95" s="176">
        <f t="shared" si="504"/>
        <v>13.752489388740257</v>
      </c>
      <c r="FT95" s="176">
        <f t="shared" si="504"/>
        <v>0</v>
      </c>
      <c r="FU95" s="176">
        <f t="shared" si="504"/>
        <v>0</v>
      </c>
      <c r="FV95" s="176">
        <f t="shared" si="504"/>
        <v>0</v>
      </c>
      <c r="FW95" s="176">
        <f t="shared" si="504"/>
        <v>0</v>
      </c>
      <c r="FX95" s="176">
        <f t="shared" si="504"/>
        <v>0</v>
      </c>
      <c r="FY95" s="176">
        <f t="shared" si="504"/>
        <v>0</v>
      </c>
      <c r="FZ95" s="176">
        <f t="shared" si="504"/>
        <v>0</v>
      </c>
      <c r="GA95" s="176">
        <f t="shared" si="504"/>
        <v>0</v>
      </c>
      <c r="GB95" s="176">
        <f t="shared" si="504"/>
        <v>0</v>
      </c>
      <c r="GC95" s="176">
        <f t="shared" si="504"/>
        <v>0</v>
      </c>
      <c r="GD95" s="176">
        <f t="shared" si="504"/>
        <v>0</v>
      </c>
      <c r="GE95" s="176">
        <f t="shared" si="504"/>
        <v>0</v>
      </c>
      <c r="GF95" s="176">
        <f t="shared" si="504"/>
        <v>0</v>
      </c>
      <c r="GG95" s="176">
        <f t="shared" ref="GG95:GO98" si="565">IF(GG$1-2&gt;VLOOKUP($A95,input,7,FALSE),0,IF(VLOOKUP($A95,input,2,FALSE)="R",(VLOOKUP($A95,input,33,FALSE)*VLOOKUP(GG$1,CS_RATE,4,FALSE))/((1+Discount_Rate)^(GG$1-1)),IF(VLOOKUP($A95,input,2,FALSE)="C",VLOOKUP($A95,input,33,FALSE)*VLOOKUP(GG$1,CS_RATE,2,FALSE)/((1+Discount_Rate)^(GG$1-1)),0)))</f>
        <v>0</v>
      </c>
      <c r="GH95" s="176">
        <f t="shared" si="565"/>
        <v>0</v>
      </c>
      <c r="GI95" s="176">
        <f t="shared" si="565"/>
        <v>0</v>
      </c>
      <c r="GJ95" s="176">
        <f t="shared" si="565"/>
        <v>0</v>
      </c>
      <c r="GK95" s="176">
        <f t="shared" si="565"/>
        <v>0</v>
      </c>
      <c r="GL95" s="176">
        <f t="shared" si="565"/>
        <v>0</v>
      </c>
      <c r="GM95" s="176">
        <f t="shared" si="565"/>
        <v>0</v>
      </c>
      <c r="GN95" s="176">
        <f t="shared" si="565"/>
        <v>0</v>
      </c>
      <c r="GO95" s="176">
        <f t="shared" si="565"/>
        <v>0</v>
      </c>
      <c r="GP95" s="187"/>
      <c r="GQ95" s="176">
        <v>1</v>
      </c>
      <c r="GR95" s="176">
        <v>1</v>
      </c>
      <c r="GS95" s="176">
        <f t="shared" si="506"/>
        <v>35.320801664548434</v>
      </c>
      <c r="GT95" s="176">
        <f t="shared" si="506"/>
        <v>33.666512399105898</v>
      </c>
      <c r="GU95" s="176">
        <f t="shared" si="506"/>
        <v>32.069239573810336</v>
      </c>
      <c r="GV95" s="176">
        <f t="shared" si="506"/>
        <v>30.541903143290664</v>
      </c>
      <c r="GW95" s="176">
        <f t="shared" si="506"/>
        <v>29.096768876588033</v>
      </c>
      <c r="GX95" s="176">
        <f t="shared" si="506"/>
        <v>27.709794962835865</v>
      </c>
      <c r="GY95" s="176">
        <f t="shared" si="506"/>
        <v>26.387630414610218</v>
      </c>
      <c r="GZ95" s="176">
        <f t="shared" si="506"/>
        <v>25.127555015021819</v>
      </c>
      <c r="HA95" s="176">
        <f t="shared" si="506"/>
        <v>23.929667312647148</v>
      </c>
      <c r="HB95" s="176">
        <f t="shared" si="506"/>
        <v>22.788885641744407</v>
      </c>
      <c r="HC95" s="176">
        <f t="shared" si="507"/>
        <v>21.704263678889678</v>
      </c>
      <c r="HD95" s="176">
        <f t="shared" si="507"/>
        <v>20.671263582097236</v>
      </c>
      <c r="HE95" s="176">
        <f t="shared" si="507"/>
        <v>19.687428442741762</v>
      </c>
      <c r="HF95" s="176">
        <f t="shared" si="507"/>
        <v>0</v>
      </c>
      <c r="HG95" s="176">
        <f t="shared" si="507"/>
        <v>0</v>
      </c>
      <c r="HH95" s="176">
        <f t="shared" si="507"/>
        <v>0</v>
      </c>
      <c r="HI95" s="176">
        <f t="shared" si="507"/>
        <v>0</v>
      </c>
      <c r="HJ95" s="176">
        <f t="shared" si="507"/>
        <v>0</v>
      </c>
      <c r="HK95" s="176">
        <f t="shared" si="507"/>
        <v>0</v>
      </c>
      <c r="HL95" s="176">
        <f t="shared" si="507"/>
        <v>0</v>
      </c>
      <c r="HM95" s="176">
        <f t="shared" si="507"/>
        <v>0</v>
      </c>
      <c r="HN95" s="176">
        <f t="shared" si="507"/>
        <v>0</v>
      </c>
      <c r="HO95" s="176">
        <f t="shared" si="507"/>
        <v>0</v>
      </c>
      <c r="HP95" s="176">
        <f t="shared" si="507"/>
        <v>0</v>
      </c>
      <c r="HQ95" s="176">
        <f t="shared" si="507"/>
        <v>0</v>
      </c>
      <c r="HR95" s="176">
        <f t="shared" si="507"/>
        <v>0</v>
      </c>
      <c r="HS95" s="176">
        <f t="shared" ref="HS95:IA98" si="566">IF(HS$1-2&gt;VLOOKUP($A95,input,7,FALSE),0,IF(VLOOKUP($A95,input,2,FALSE)="R",(VLOOKUP($A95,input,34,FALSE)*VLOOKUP(HS$1,CS_RATE,5,FALSE))/((1+Discount_Rate)^(HS$1-1)),IF(VLOOKUP($A95,input,2,FALSE)="C",VLOOKUP($A95,input,34,FALSE)*VLOOKUP(HS$1,CS_RATE,3,FALSE)/((1+Discount_Rate)^(HS$1-1)),0)))</f>
        <v>0</v>
      </c>
      <c r="HT95" s="176">
        <f t="shared" si="566"/>
        <v>0</v>
      </c>
      <c r="HU95" s="176">
        <f t="shared" si="566"/>
        <v>0</v>
      </c>
      <c r="HV95" s="176">
        <f t="shared" si="566"/>
        <v>0</v>
      </c>
      <c r="HW95" s="176">
        <f t="shared" si="566"/>
        <v>0</v>
      </c>
      <c r="HX95" s="176">
        <f t="shared" si="566"/>
        <v>0</v>
      </c>
      <c r="HY95" s="176">
        <f t="shared" si="566"/>
        <v>0</v>
      </c>
      <c r="HZ95" s="176">
        <f t="shared" si="566"/>
        <v>0</v>
      </c>
      <c r="IA95" s="176">
        <f t="shared" si="566"/>
        <v>0</v>
      </c>
      <c r="IB95" s="176"/>
      <c r="IC95" s="176"/>
    </row>
    <row r="96" spans="1:237" s="144" customFormat="1">
      <c r="A96" s="185" t="s">
        <v>153</v>
      </c>
      <c r="B96" s="226">
        <f t="shared" si="548"/>
        <v>6577.5908625484944</v>
      </c>
      <c r="C96" s="329">
        <f t="shared" si="549"/>
        <v>9416.1751935674474</v>
      </c>
      <c r="D96" s="226">
        <f t="shared" si="550"/>
        <v>15993.766056115943</v>
      </c>
      <c r="E96" s="227">
        <f t="shared" si="551"/>
        <v>0</v>
      </c>
      <c r="F96" s="228">
        <f t="shared" si="552"/>
        <v>0</v>
      </c>
      <c r="G96" s="227">
        <f t="shared" si="553"/>
        <v>0</v>
      </c>
      <c r="H96" s="228">
        <f t="shared" si="554"/>
        <v>0</v>
      </c>
      <c r="I96" s="227">
        <f t="shared" si="555"/>
        <v>6577.5908625484944</v>
      </c>
      <c r="J96" s="176">
        <f t="shared" si="556"/>
        <v>9416.1751935674474</v>
      </c>
      <c r="K96" s="228">
        <f t="shared" si="557"/>
        <v>15993.766056115943</v>
      </c>
      <c r="L96" s="227">
        <f t="shared" si="558"/>
        <v>5262.0726900387963</v>
      </c>
      <c r="M96" s="176">
        <f t="shared" si="559"/>
        <v>7532.9401548539581</v>
      </c>
      <c r="N96" s="228">
        <f t="shared" si="560"/>
        <v>12795.012844892753</v>
      </c>
      <c r="O96" s="176">
        <f t="shared" si="491"/>
        <v>30.125454004812216</v>
      </c>
      <c r="P96" s="176">
        <f t="shared" si="491"/>
        <v>28.695028104278276</v>
      </c>
      <c r="Q96" s="176">
        <f t="shared" si="491"/>
        <v>27.354905724889456</v>
      </c>
      <c r="R96" s="176">
        <f t="shared" si="491"/>
        <v>26.073708108604947</v>
      </c>
      <c r="S96" s="176">
        <f t="shared" si="491"/>
        <v>24.836668021920197</v>
      </c>
      <c r="T96" s="176">
        <f t="shared" si="491"/>
        <v>23.65379158372798</v>
      </c>
      <c r="U96" s="176">
        <f t="shared" si="491"/>
        <v>22.534578265726328</v>
      </c>
      <c r="V96" s="176">
        <f t="shared" si="491"/>
        <v>21.46040840361777</v>
      </c>
      <c r="W96" s="176">
        <f t="shared" si="491"/>
        <v>20.436431459011636</v>
      </c>
      <c r="X96" s="176">
        <f t="shared" si="491"/>
        <v>19.460540705190216</v>
      </c>
      <c r="Y96" s="176">
        <f t="shared" si="492"/>
        <v>18.532812465081978</v>
      </c>
      <c r="Z96" s="176">
        <f t="shared" si="492"/>
        <v>17.649311140378249</v>
      </c>
      <c r="AA96" s="176">
        <f t="shared" si="492"/>
        <v>16.809303831857413</v>
      </c>
      <c r="AB96" s="176">
        <f t="shared" si="492"/>
        <v>16.00927611646382</v>
      </c>
      <c r="AC96" s="176">
        <f t="shared" si="492"/>
        <v>15.247325191864197</v>
      </c>
      <c r="AD96" s="176">
        <f t="shared" si="492"/>
        <v>0</v>
      </c>
      <c r="AE96" s="176">
        <f t="shared" si="492"/>
        <v>0</v>
      </c>
      <c r="AF96" s="176">
        <f t="shared" si="492"/>
        <v>0</v>
      </c>
      <c r="AG96" s="176">
        <f t="shared" si="492"/>
        <v>0</v>
      </c>
      <c r="AH96" s="176">
        <f t="shared" si="492"/>
        <v>0</v>
      </c>
      <c r="AI96" s="176">
        <f t="shared" si="492"/>
        <v>0</v>
      </c>
      <c r="AJ96" s="176">
        <f t="shared" si="492"/>
        <v>0</v>
      </c>
      <c r="AK96" s="176">
        <f t="shared" si="492"/>
        <v>0</v>
      </c>
      <c r="AL96" s="176">
        <f t="shared" si="492"/>
        <v>0</v>
      </c>
      <c r="AM96" s="176">
        <f t="shared" si="492"/>
        <v>0</v>
      </c>
      <c r="AN96" s="176">
        <f t="shared" si="492"/>
        <v>0</v>
      </c>
      <c r="AO96" s="176">
        <f t="shared" si="561"/>
        <v>0</v>
      </c>
      <c r="AP96" s="176">
        <f t="shared" si="561"/>
        <v>0</v>
      </c>
      <c r="AQ96" s="176">
        <f t="shared" si="561"/>
        <v>0</v>
      </c>
      <c r="AR96" s="176">
        <f t="shared" si="561"/>
        <v>0</v>
      </c>
      <c r="AS96" s="176">
        <f t="shared" si="561"/>
        <v>0</v>
      </c>
      <c r="AT96" s="176">
        <f t="shared" si="561"/>
        <v>0</v>
      </c>
      <c r="AU96" s="176">
        <f t="shared" si="561"/>
        <v>0</v>
      </c>
      <c r="AV96" s="176">
        <f t="shared" si="561"/>
        <v>0</v>
      </c>
      <c r="AW96" s="176">
        <f t="shared" si="561"/>
        <v>0</v>
      </c>
      <c r="AX96" s="187"/>
      <c r="AY96" s="176">
        <f t="shared" si="494"/>
        <v>43.126208154753343</v>
      </c>
      <c r="AZ96" s="176">
        <f t="shared" si="494"/>
        <v>41.078476521347142</v>
      </c>
      <c r="BA96" s="176">
        <f t="shared" si="494"/>
        <v>39.160019236781963</v>
      </c>
      <c r="BB96" s="176">
        <f t="shared" si="494"/>
        <v>37.325915920747839</v>
      </c>
      <c r="BC96" s="176">
        <f t="shared" si="494"/>
        <v>35.555026484007108</v>
      </c>
      <c r="BD96" s="176">
        <f t="shared" si="494"/>
        <v>33.861675224083129</v>
      </c>
      <c r="BE96" s="176">
        <f t="shared" si="494"/>
        <v>32.259461145782389</v>
      </c>
      <c r="BF96" s="176">
        <f t="shared" si="494"/>
        <v>30.72172919792672</v>
      </c>
      <c r="BG96" s="176">
        <f t="shared" si="494"/>
        <v>29.255851111850458</v>
      </c>
      <c r="BH96" s="176">
        <f t="shared" si="494"/>
        <v>27.858810994915494</v>
      </c>
      <c r="BI96" s="176">
        <f t="shared" si="495"/>
        <v>26.530718107500103</v>
      </c>
      <c r="BJ96" s="176">
        <f t="shared" si="495"/>
        <v>25.265938428890536</v>
      </c>
      <c r="BK96" s="176">
        <f t="shared" si="495"/>
        <v>24.063422774421166</v>
      </c>
      <c r="BL96" s="176">
        <f t="shared" si="495"/>
        <v>22.918140058412156</v>
      </c>
      <c r="BM96" s="176">
        <f t="shared" si="495"/>
        <v>21.827366316952826</v>
      </c>
      <c r="BN96" s="176">
        <f t="shared" si="495"/>
        <v>0</v>
      </c>
      <c r="BO96" s="176">
        <f t="shared" si="495"/>
        <v>0</v>
      </c>
      <c r="BP96" s="176">
        <f t="shared" si="495"/>
        <v>0</v>
      </c>
      <c r="BQ96" s="176">
        <f t="shared" si="495"/>
        <v>0</v>
      </c>
      <c r="BR96" s="176">
        <f t="shared" si="495"/>
        <v>0</v>
      </c>
      <c r="BS96" s="176">
        <f t="shared" si="495"/>
        <v>0</v>
      </c>
      <c r="BT96" s="176">
        <f t="shared" si="495"/>
        <v>0</v>
      </c>
      <c r="BU96" s="176">
        <f t="shared" si="495"/>
        <v>0</v>
      </c>
      <c r="BV96" s="176">
        <f t="shared" si="495"/>
        <v>0</v>
      </c>
      <c r="BW96" s="176">
        <f t="shared" si="495"/>
        <v>0</v>
      </c>
      <c r="BX96" s="176">
        <f t="shared" si="495"/>
        <v>0</v>
      </c>
      <c r="BY96" s="176">
        <f t="shared" si="562"/>
        <v>0</v>
      </c>
      <c r="BZ96" s="176">
        <f t="shared" si="562"/>
        <v>0</v>
      </c>
      <c r="CA96" s="176">
        <f t="shared" si="562"/>
        <v>0</v>
      </c>
      <c r="CB96" s="176">
        <f t="shared" si="562"/>
        <v>0</v>
      </c>
      <c r="CC96" s="176">
        <f t="shared" si="562"/>
        <v>0</v>
      </c>
      <c r="CD96" s="176">
        <f t="shared" si="562"/>
        <v>0</v>
      </c>
      <c r="CE96" s="176">
        <f t="shared" si="562"/>
        <v>0</v>
      </c>
      <c r="CF96" s="176">
        <f t="shared" si="562"/>
        <v>0</v>
      </c>
      <c r="CG96" s="176">
        <f t="shared" si="562"/>
        <v>0</v>
      </c>
      <c r="CI96" s="176">
        <v>1</v>
      </c>
      <c r="CJ96" s="176">
        <f t="shared" si="497"/>
        <v>28.695028104278276</v>
      </c>
      <c r="CK96" s="176">
        <f t="shared" si="497"/>
        <v>27.354905724889456</v>
      </c>
      <c r="CL96" s="176">
        <f t="shared" si="497"/>
        <v>26.073708108604947</v>
      </c>
      <c r="CM96" s="176">
        <f t="shared" si="497"/>
        <v>24.836668021920197</v>
      </c>
      <c r="CN96" s="176">
        <f t="shared" si="497"/>
        <v>23.65379158372798</v>
      </c>
      <c r="CO96" s="176">
        <f t="shared" si="497"/>
        <v>22.534578265726328</v>
      </c>
      <c r="CP96" s="176">
        <f t="shared" si="497"/>
        <v>21.46040840361777</v>
      </c>
      <c r="CQ96" s="176">
        <f t="shared" si="497"/>
        <v>20.436431459011636</v>
      </c>
      <c r="CR96" s="176">
        <f t="shared" si="497"/>
        <v>19.460540705190216</v>
      </c>
      <c r="CS96" s="176">
        <f t="shared" si="497"/>
        <v>18.532812465081978</v>
      </c>
      <c r="CT96" s="176">
        <f t="shared" si="498"/>
        <v>17.649311140378249</v>
      </c>
      <c r="CU96" s="176">
        <f t="shared" si="498"/>
        <v>16.809303831857413</v>
      </c>
      <c r="CV96" s="176">
        <f t="shared" si="498"/>
        <v>16.00927611646382</v>
      </c>
      <c r="CW96" s="176">
        <f t="shared" si="498"/>
        <v>15.247325191864197</v>
      </c>
      <c r="CX96" s="176">
        <f t="shared" si="498"/>
        <v>14.521638818345751</v>
      </c>
      <c r="CY96" s="176">
        <f t="shared" si="498"/>
        <v>0</v>
      </c>
      <c r="CZ96" s="176">
        <f t="shared" si="498"/>
        <v>0</v>
      </c>
      <c r="DA96" s="176">
        <f t="shared" si="498"/>
        <v>0</v>
      </c>
      <c r="DB96" s="176">
        <f t="shared" si="498"/>
        <v>0</v>
      </c>
      <c r="DC96" s="176">
        <f t="shared" si="498"/>
        <v>0</v>
      </c>
      <c r="DD96" s="176">
        <f t="shared" si="498"/>
        <v>0</v>
      </c>
      <c r="DE96" s="176">
        <f t="shared" si="498"/>
        <v>0</v>
      </c>
      <c r="DF96" s="176">
        <f t="shared" si="498"/>
        <v>0</v>
      </c>
      <c r="DG96" s="176">
        <f t="shared" si="498"/>
        <v>0</v>
      </c>
      <c r="DH96" s="176">
        <f t="shared" si="498"/>
        <v>0</v>
      </c>
      <c r="DI96" s="176">
        <f t="shared" si="498"/>
        <v>0</v>
      </c>
      <c r="DJ96" s="176">
        <f t="shared" si="563"/>
        <v>0</v>
      </c>
      <c r="DK96" s="176">
        <f t="shared" si="563"/>
        <v>0</v>
      </c>
      <c r="DL96" s="176">
        <f t="shared" si="563"/>
        <v>0</v>
      </c>
      <c r="DM96" s="176">
        <f t="shared" si="563"/>
        <v>0</v>
      </c>
      <c r="DN96" s="176">
        <f t="shared" si="563"/>
        <v>0</v>
      </c>
      <c r="DO96" s="176">
        <f t="shared" si="563"/>
        <v>0</v>
      </c>
      <c r="DP96" s="176">
        <f t="shared" si="563"/>
        <v>0</v>
      </c>
      <c r="DQ96" s="176">
        <f t="shared" si="563"/>
        <v>0</v>
      </c>
      <c r="DR96" s="176">
        <f t="shared" si="563"/>
        <v>0</v>
      </c>
      <c r="DS96" s="187"/>
      <c r="DT96" s="176">
        <v>1</v>
      </c>
      <c r="DU96" s="176">
        <f t="shared" si="500"/>
        <v>41.078476521347142</v>
      </c>
      <c r="DV96" s="176">
        <f t="shared" si="500"/>
        <v>39.160019236781963</v>
      </c>
      <c r="DW96" s="176">
        <f t="shared" si="500"/>
        <v>37.325915920747839</v>
      </c>
      <c r="DX96" s="176">
        <f t="shared" si="500"/>
        <v>35.555026484007108</v>
      </c>
      <c r="DY96" s="176">
        <f t="shared" si="500"/>
        <v>33.861675224083129</v>
      </c>
      <c r="DZ96" s="176">
        <f t="shared" si="500"/>
        <v>32.259461145782389</v>
      </c>
      <c r="EA96" s="176">
        <f t="shared" si="500"/>
        <v>30.72172919792672</v>
      </c>
      <c r="EB96" s="176">
        <f t="shared" si="500"/>
        <v>29.255851111850458</v>
      </c>
      <c r="EC96" s="176">
        <f t="shared" si="500"/>
        <v>27.858810994915494</v>
      </c>
      <c r="ED96" s="176">
        <f t="shared" si="500"/>
        <v>26.530718107500103</v>
      </c>
      <c r="EE96" s="176">
        <f t="shared" si="501"/>
        <v>25.265938428890536</v>
      </c>
      <c r="EF96" s="176">
        <f t="shared" si="501"/>
        <v>24.063422774421166</v>
      </c>
      <c r="EG96" s="176">
        <f t="shared" si="501"/>
        <v>22.918140058412156</v>
      </c>
      <c r="EH96" s="176">
        <f t="shared" si="501"/>
        <v>21.827366316952826</v>
      </c>
      <c r="EI96" s="176">
        <f t="shared" si="501"/>
        <v>20.788507231395958</v>
      </c>
      <c r="EJ96" s="176">
        <f t="shared" si="501"/>
        <v>0</v>
      </c>
      <c r="EK96" s="176">
        <f t="shared" si="501"/>
        <v>0</v>
      </c>
      <c r="EL96" s="176">
        <f t="shared" si="501"/>
        <v>0</v>
      </c>
      <c r="EM96" s="176">
        <f t="shared" si="501"/>
        <v>0</v>
      </c>
      <c r="EN96" s="176">
        <f t="shared" si="501"/>
        <v>0</v>
      </c>
      <c r="EO96" s="176">
        <f t="shared" si="501"/>
        <v>0</v>
      </c>
      <c r="EP96" s="176">
        <f t="shared" si="501"/>
        <v>0</v>
      </c>
      <c r="EQ96" s="176">
        <f t="shared" si="501"/>
        <v>0</v>
      </c>
      <c r="ER96" s="176">
        <f t="shared" si="501"/>
        <v>0</v>
      </c>
      <c r="ES96" s="176">
        <f t="shared" si="501"/>
        <v>0</v>
      </c>
      <c r="ET96" s="176">
        <f t="shared" si="501"/>
        <v>0</v>
      </c>
      <c r="EU96" s="176">
        <f t="shared" si="564"/>
        <v>0</v>
      </c>
      <c r="EV96" s="176">
        <f t="shared" si="564"/>
        <v>0</v>
      </c>
      <c r="EW96" s="176">
        <f t="shared" si="564"/>
        <v>0</v>
      </c>
      <c r="EX96" s="176">
        <f t="shared" si="564"/>
        <v>0</v>
      </c>
      <c r="EY96" s="176">
        <f t="shared" si="564"/>
        <v>0</v>
      </c>
      <c r="EZ96" s="176">
        <f t="shared" si="564"/>
        <v>0</v>
      </c>
      <c r="FA96" s="176">
        <f t="shared" si="564"/>
        <v>0</v>
      </c>
      <c r="FB96" s="176">
        <f t="shared" si="564"/>
        <v>0</v>
      </c>
      <c r="FC96" s="176">
        <f t="shared" si="564"/>
        <v>0</v>
      </c>
      <c r="FE96" s="176">
        <v>1</v>
      </c>
      <c r="FF96" s="176">
        <v>1</v>
      </c>
      <c r="FG96" s="176">
        <f t="shared" si="503"/>
        <v>27.354905724889456</v>
      </c>
      <c r="FH96" s="176">
        <f t="shared" si="503"/>
        <v>26.073708108604947</v>
      </c>
      <c r="FI96" s="176">
        <f t="shared" si="503"/>
        <v>24.836668021920197</v>
      </c>
      <c r="FJ96" s="176">
        <f t="shared" si="503"/>
        <v>23.65379158372798</v>
      </c>
      <c r="FK96" s="176">
        <f t="shared" si="503"/>
        <v>22.534578265726328</v>
      </c>
      <c r="FL96" s="176">
        <f t="shared" si="503"/>
        <v>21.46040840361777</v>
      </c>
      <c r="FM96" s="176">
        <f t="shared" si="503"/>
        <v>20.436431459011636</v>
      </c>
      <c r="FN96" s="176">
        <f t="shared" si="503"/>
        <v>19.460540705190216</v>
      </c>
      <c r="FO96" s="176">
        <f t="shared" si="503"/>
        <v>18.532812465081978</v>
      </c>
      <c r="FP96" s="176">
        <f t="shared" si="503"/>
        <v>17.649311140378249</v>
      </c>
      <c r="FQ96" s="176">
        <f t="shared" si="504"/>
        <v>16.809303831857413</v>
      </c>
      <c r="FR96" s="176">
        <f t="shared" si="504"/>
        <v>16.00927611646382</v>
      </c>
      <c r="FS96" s="176">
        <f t="shared" si="504"/>
        <v>15.247325191864197</v>
      </c>
      <c r="FT96" s="176">
        <f t="shared" si="504"/>
        <v>14.521638818345751</v>
      </c>
      <c r="FU96" s="176">
        <f t="shared" si="504"/>
        <v>13.830491008548073</v>
      </c>
      <c r="FV96" s="176">
        <f t="shared" si="504"/>
        <v>0</v>
      </c>
      <c r="FW96" s="176">
        <f t="shared" si="504"/>
        <v>0</v>
      </c>
      <c r="FX96" s="176">
        <f t="shared" si="504"/>
        <v>0</v>
      </c>
      <c r="FY96" s="176">
        <f t="shared" si="504"/>
        <v>0</v>
      </c>
      <c r="FZ96" s="176">
        <f t="shared" si="504"/>
        <v>0</v>
      </c>
      <c r="GA96" s="176">
        <f t="shared" si="504"/>
        <v>0</v>
      </c>
      <c r="GB96" s="176">
        <f t="shared" si="504"/>
        <v>0</v>
      </c>
      <c r="GC96" s="176">
        <f t="shared" si="504"/>
        <v>0</v>
      </c>
      <c r="GD96" s="176">
        <f t="shared" si="504"/>
        <v>0</v>
      </c>
      <c r="GE96" s="176">
        <f t="shared" si="504"/>
        <v>0</v>
      </c>
      <c r="GF96" s="176">
        <f t="shared" si="504"/>
        <v>0</v>
      </c>
      <c r="GG96" s="176">
        <f t="shared" si="565"/>
        <v>0</v>
      </c>
      <c r="GH96" s="176">
        <f t="shared" si="565"/>
        <v>0</v>
      </c>
      <c r="GI96" s="176">
        <f t="shared" si="565"/>
        <v>0</v>
      </c>
      <c r="GJ96" s="176">
        <f t="shared" si="565"/>
        <v>0</v>
      </c>
      <c r="GK96" s="176">
        <f t="shared" si="565"/>
        <v>0</v>
      </c>
      <c r="GL96" s="176">
        <f t="shared" si="565"/>
        <v>0</v>
      </c>
      <c r="GM96" s="176">
        <f t="shared" si="565"/>
        <v>0</v>
      </c>
      <c r="GN96" s="176">
        <f t="shared" si="565"/>
        <v>0</v>
      </c>
      <c r="GO96" s="176">
        <f t="shared" si="565"/>
        <v>0</v>
      </c>
      <c r="GP96" s="187"/>
      <c r="GQ96" s="176">
        <v>1</v>
      </c>
      <c r="GR96" s="176">
        <v>1</v>
      </c>
      <c r="GS96" s="176">
        <f t="shared" si="506"/>
        <v>39.160019236781963</v>
      </c>
      <c r="GT96" s="176">
        <f t="shared" si="506"/>
        <v>37.325915920747839</v>
      </c>
      <c r="GU96" s="176">
        <f t="shared" si="506"/>
        <v>35.555026484007108</v>
      </c>
      <c r="GV96" s="176">
        <f t="shared" si="506"/>
        <v>33.861675224083129</v>
      </c>
      <c r="GW96" s="176">
        <f t="shared" si="506"/>
        <v>32.259461145782389</v>
      </c>
      <c r="GX96" s="176">
        <f t="shared" si="506"/>
        <v>30.72172919792672</v>
      </c>
      <c r="GY96" s="176">
        <f t="shared" si="506"/>
        <v>29.255851111850458</v>
      </c>
      <c r="GZ96" s="176">
        <f t="shared" si="506"/>
        <v>27.858810994915494</v>
      </c>
      <c r="HA96" s="176">
        <f t="shared" si="506"/>
        <v>26.530718107500103</v>
      </c>
      <c r="HB96" s="176">
        <f t="shared" si="506"/>
        <v>25.265938428890536</v>
      </c>
      <c r="HC96" s="176">
        <f t="shared" si="507"/>
        <v>24.063422774421166</v>
      </c>
      <c r="HD96" s="176">
        <f t="shared" si="507"/>
        <v>22.918140058412156</v>
      </c>
      <c r="HE96" s="176">
        <f t="shared" si="507"/>
        <v>21.827366316952826</v>
      </c>
      <c r="HF96" s="176">
        <f t="shared" si="507"/>
        <v>20.788507231395958</v>
      </c>
      <c r="HG96" s="176">
        <f t="shared" si="507"/>
        <v>19.799091957977165</v>
      </c>
      <c r="HH96" s="176">
        <f t="shared" si="507"/>
        <v>0</v>
      </c>
      <c r="HI96" s="176">
        <f t="shared" si="507"/>
        <v>0</v>
      </c>
      <c r="HJ96" s="176">
        <f t="shared" si="507"/>
        <v>0</v>
      </c>
      <c r="HK96" s="176">
        <f t="shared" si="507"/>
        <v>0</v>
      </c>
      <c r="HL96" s="176">
        <f t="shared" si="507"/>
        <v>0</v>
      </c>
      <c r="HM96" s="176">
        <f t="shared" si="507"/>
        <v>0</v>
      </c>
      <c r="HN96" s="176">
        <f t="shared" si="507"/>
        <v>0</v>
      </c>
      <c r="HO96" s="176">
        <f t="shared" si="507"/>
        <v>0</v>
      </c>
      <c r="HP96" s="176">
        <f t="shared" si="507"/>
        <v>0</v>
      </c>
      <c r="HQ96" s="176">
        <f t="shared" si="507"/>
        <v>0</v>
      </c>
      <c r="HR96" s="176">
        <f t="shared" si="507"/>
        <v>0</v>
      </c>
      <c r="HS96" s="176">
        <f t="shared" si="566"/>
        <v>0</v>
      </c>
      <c r="HT96" s="176">
        <f t="shared" si="566"/>
        <v>0</v>
      </c>
      <c r="HU96" s="176">
        <f t="shared" si="566"/>
        <v>0</v>
      </c>
      <c r="HV96" s="176">
        <f t="shared" si="566"/>
        <v>0</v>
      </c>
      <c r="HW96" s="176">
        <f t="shared" si="566"/>
        <v>0</v>
      </c>
      <c r="HX96" s="176">
        <f t="shared" si="566"/>
        <v>0</v>
      </c>
      <c r="HY96" s="176">
        <f t="shared" si="566"/>
        <v>0</v>
      </c>
      <c r="HZ96" s="176">
        <f t="shared" si="566"/>
        <v>0</v>
      </c>
      <c r="IA96" s="176">
        <f t="shared" si="566"/>
        <v>0</v>
      </c>
      <c r="IB96" s="176"/>
      <c r="IC96" s="176"/>
    </row>
    <row r="97" spans="1:237" s="144" customFormat="1">
      <c r="A97" s="185" t="s">
        <v>182</v>
      </c>
      <c r="B97" s="226">
        <f t="shared" ref="B97:B98" si="567">SUM(O97:AW97)*VLOOKUP($A97,input,12,FALSE)</f>
        <v>296.63645066395162</v>
      </c>
      <c r="C97" s="329">
        <f t="shared" ref="C97:C98" si="568">SUM(AY97:CG97)*VLOOKUP($A97,input,12,FALSE)</f>
        <v>424.65103814127701</v>
      </c>
      <c r="D97" s="226">
        <f t="shared" ref="D97:D98" si="569">SUM(B97:C97)</f>
        <v>721.28748880522858</v>
      </c>
      <c r="E97" s="227">
        <f t="shared" ref="E97:E98" si="570">IF(Years&gt;1,SUM(CI97:DR97)*VLOOKUP($A97,input,26,FALSE),0)</f>
        <v>0</v>
      </c>
      <c r="F97" s="228">
        <f t="shared" ref="F97:F98" si="571">IF(Years&gt;1,SUM(DT97:FC97)*VLOOKUP($A97,input,26,FALSE),0)</f>
        <v>0</v>
      </c>
      <c r="G97" s="227">
        <f t="shared" ref="G97:G98" si="572">IF(Years&gt;2,SUM(FE97:GO97)*VLOOKUP($A97,input,40,FALSE),0)</f>
        <v>0</v>
      </c>
      <c r="H97" s="228">
        <f t="shared" ref="H97:H98" si="573">IF(Years&gt;2,SUM(GQ97:IA97)*VLOOKUP($A97,input,40,FALSE),0)</f>
        <v>0</v>
      </c>
      <c r="I97" s="227">
        <f t="shared" ref="I97:I98" si="574">B97+E97+G97</f>
        <v>296.63645066395162</v>
      </c>
      <c r="J97" s="176">
        <f t="shared" ref="J97:J98" si="575">C97+F97+H97</f>
        <v>424.65103814127701</v>
      </c>
      <c r="K97" s="228">
        <f t="shared" ref="K97:K98" si="576">SUM(I97:J97)</f>
        <v>721.28748880522858</v>
      </c>
      <c r="L97" s="227">
        <f t="shared" ref="L97:L98" si="577">(B97*VLOOKUP($A97,input,16,FALSE))+(E97*VLOOKUP($A97,input,30,FALSE))+(G97*VLOOKUP($A97,input,44,FALSE))</f>
        <v>237.3091605311613</v>
      </c>
      <c r="M97" s="176">
        <f t="shared" ref="M97:M98" si="578">(C97*(VLOOKUP($A97,input,16,FALSE))+(F97*VLOOKUP($A97,input,30,FALSE))+(H97*VLOOKUP($A97,input,44,FALSE)))</f>
        <v>339.72083051302161</v>
      </c>
      <c r="N97" s="228">
        <f t="shared" ref="N97:N98" si="579">SUM(L97:M97)</f>
        <v>577.02999104418291</v>
      </c>
      <c r="O97" s="176">
        <f t="shared" si="491"/>
        <v>27.171978121987486</v>
      </c>
      <c r="P97" s="176">
        <f t="shared" si="491"/>
        <v>25.881790054839225</v>
      </c>
      <c r="Q97" s="176">
        <f t="shared" si="491"/>
        <v>24.673052222449314</v>
      </c>
      <c r="R97" s="176">
        <f t="shared" si="491"/>
        <v>23.517462215604461</v>
      </c>
      <c r="S97" s="176">
        <f t="shared" si="491"/>
        <v>22.401700568790762</v>
      </c>
      <c r="T97" s="176">
        <f t="shared" si="491"/>
        <v>21.334792408852685</v>
      </c>
      <c r="U97" s="176">
        <f t="shared" si="491"/>
        <v>20.325305886733545</v>
      </c>
      <c r="V97" s="176">
        <f t="shared" si="491"/>
        <v>19.356446795419949</v>
      </c>
      <c r="W97" s="176">
        <f t="shared" si="491"/>
        <v>18.432859747343826</v>
      </c>
      <c r="X97" s="176">
        <f t="shared" si="491"/>
        <v>17.552644557622546</v>
      </c>
      <c r="Y97" s="176">
        <f t="shared" si="492"/>
        <v>16.715870066544529</v>
      </c>
      <c r="Z97" s="176">
        <f t="shared" si="492"/>
        <v>15.918986518772536</v>
      </c>
      <c r="AA97" s="176">
        <f t="shared" si="492"/>
        <v>15.161332867949822</v>
      </c>
      <c r="AB97" s="176">
        <f t="shared" si="492"/>
        <v>14.439739242300698</v>
      </c>
      <c r="AC97" s="176">
        <f t="shared" si="492"/>
        <v>13.752489388740257</v>
      </c>
      <c r="AD97" s="176">
        <f t="shared" si="492"/>
        <v>0</v>
      </c>
      <c r="AE97" s="176">
        <f t="shared" si="492"/>
        <v>0</v>
      </c>
      <c r="AF97" s="176">
        <f t="shared" si="492"/>
        <v>0</v>
      </c>
      <c r="AG97" s="176">
        <f t="shared" si="492"/>
        <v>0</v>
      </c>
      <c r="AH97" s="176">
        <f t="shared" si="492"/>
        <v>0</v>
      </c>
      <c r="AI97" s="176">
        <f t="shared" si="492"/>
        <v>0</v>
      </c>
      <c r="AJ97" s="176">
        <f t="shared" si="492"/>
        <v>0</v>
      </c>
      <c r="AK97" s="176">
        <f t="shared" si="492"/>
        <v>0</v>
      </c>
      <c r="AL97" s="176">
        <f t="shared" si="492"/>
        <v>0</v>
      </c>
      <c r="AM97" s="176">
        <f t="shared" si="492"/>
        <v>0</v>
      </c>
      <c r="AN97" s="176">
        <f t="shared" si="492"/>
        <v>0</v>
      </c>
      <c r="AO97" s="176">
        <f t="shared" si="561"/>
        <v>0</v>
      </c>
      <c r="AP97" s="176">
        <f t="shared" si="561"/>
        <v>0</v>
      </c>
      <c r="AQ97" s="176">
        <f t="shared" si="561"/>
        <v>0</v>
      </c>
      <c r="AR97" s="176">
        <f t="shared" si="561"/>
        <v>0</v>
      </c>
      <c r="AS97" s="176">
        <f t="shared" si="561"/>
        <v>0</v>
      </c>
      <c r="AT97" s="176">
        <f t="shared" si="561"/>
        <v>0</v>
      </c>
      <c r="AU97" s="176">
        <f t="shared" si="561"/>
        <v>0</v>
      </c>
      <c r="AV97" s="176">
        <f t="shared" si="561"/>
        <v>0</v>
      </c>
      <c r="AW97" s="176">
        <f t="shared" si="561"/>
        <v>0</v>
      </c>
      <c r="AX97" s="187"/>
      <c r="AY97" s="176">
        <f t="shared" si="494"/>
        <v>38.898148531738308</v>
      </c>
      <c r="AZ97" s="176">
        <f t="shared" si="494"/>
        <v>37.051174901607233</v>
      </c>
      <c r="BA97" s="176">
        <f t="shared" si="494"/>
        <v>35.320801664548434</v>
      </c>
      <c r="BB97" s="176">
        <f t="shared" si="494"/>
        <v>33.666512399105898</v>
      </c>
      <c r="BC97" s="176">
        <f t="shared" si="494"/>
        <v>32.069239573810336</v>
      </c>
      <c r="BD97" s="176">
        <f t="shared" si="494"/>
        <v>30.541903143290664</v>
      </c>
      <c r="BE97" s="176">
        <f t="shared" si="494"/>
        <v>29.096768876588033</v>
      </c>
      <c r="BF97" s="176">
        <f t="shared" si="494"/>
        <v>27.709794962835865</v>
      </c>
      <c r="BG97" s="176">
        <f t="shared" si="494"/>
        <v>26.387630414610218</v>
      </c>
      <c r="BH97" s="176">
        <f t="shared" si="494"/>
        <v>25.127555015021819</v>
      </c>
      <c r="BI97" s="176">
        <f t="shared" si="495"/>
        <v>23.929667312647148</v>
      </c>
      <c r="BJ97" s="176">
        <f t="shared" si="495"/>
        <v>22.788885641744407</v>
      </c>
      <c r="BK97" s="176">
        <f t="shared" si="495"/>
        <v>21.704263678889678</v>
      </c>
      <c r="BL97" s="176">
        <f t="shared" si="495"/>
        <v>20.671263582097236</v>
      </c>
      <c r="BM97" s="176">
        <f t="shared" si="495"/>
        <v>19.687428442741762</v>
      </c>
      <c r="BN97" s="176">
        <f t="shared" si="495"/>
        <v>0</v>
      </c>
      <c r="BO97" s="176">
        <f t="shared" si="495"/>
        <v>0</v>
      </c>
      <c r="BP97" s="176">
        <f t="shared" si="495"/>
        <v>0</v>
      </c>
      <c r="BQ97" s="176">
        <f t="shared" si="495"/>
        <v>0</v>
      </c>
      <c r="BR97" s="176">
        <f t="shared" si="495"/>
        <v>0</v>
      </c>
      <c r="BS97" s="176">
        <f t="shared" si="495"/>
        <v>0</v>
      </c>
      <c r="BT97" s="176">
        <f t="shared" si="495"/>
        <v>0</v>
      </c>
      <c r="BU97" s="176">
        <f t="shared" si="495"/>
        <v>0</v>
      </c>
      <c r="BV97" s="176">
        <f t="shared" si="495"/>
        <v>0</v>
      </c>
      <c r="BW97" s="176">
        <f t="shared" si="495"/>
        <v>0</v>
      </c>
      <c r="BX97" s="176">
        <f t="shared" si="495"/>
        <v>0</v>
      </c>
      <c r="BY97" s="176">
        <f t="shared" si="562"/>
        <v>0</v>
      </c>
      <c r="BZ97" s="176">
        <f t="shared" si="562"/>
        <v>0</v>
      </c>
      <c r="CA97" s="176">
        <f t="shared" si="562"/>
        <v>0</v>
      </c>
      <c r="CB97" s="176">
        <f t="shared" si="562"/>
        <v>0</v>
      </c>
      <c r="CC97" s="176">
        <f t="shared" si="562"/>
        <v>0</v>
      </c>
      <c r="CD97" s="176">
        <f t="shared" si="562"/>
        <v>0</v>
      </c>
      <c r="CE97" s="176">
        <f t="shared" si="562"/>
        <v>0</v>
      </c>
      <c r="CF97" s="176">
        <f t="shared" si="562"/>
        <v>0</v>
      </c>
      <c r="CG97" s="176">
        <f t="shared" si="562"/>
        <v>0</v>
      </c>
      <c r="CI97" s="176">
        <v>1</v>
      </c>
      <c r="CJ97" s="176">
        <f t="shared" si="497"/>
        <v>25.881790054839225</v>
      </c>
      <c r="CK97" s="176">
        <f t="shared" si="497"/>
        <v>24.673052222449314</v>
      </c>
      <c r="CL97" s="176">
        <f t="shared" si="497"/>
        <v>23.517462215604461</v>
      </c>
      <c r="CM97" s="176">
        <f t="shared" si="497"/>
        <v>22.401700568790762</v>
      </c>
      <c r="CN97" s="176">
        <f t="shared" si="497"/>
        <v>21.334792408852685</v>
      </c>
      <c r="CO97" s="176">
        <f t="shared" si="497"/>
        <v>20.325305886733545</v>
      </c>
      <c r="CP97" s="176">
        <f t="shared" si="497"/>
        <v>19.356446795419949</v>
      </c>
      <c r="CQ97" s="176">
        <f t="shared" si="497"/>
        <v>18.432859747343826</v>
      </c>
      <c r="CR97" s="176">
        <f t="shared" si="497"/>
        <v>17.552644557622546</v>
      </c>
      <c r="CS97" s="176">
        <f t="shared" si="497"/>
        <v>16.715870066544529</v>
      </c>
      <c r="CT97" s="176">
        <f t="shared" si="498"/>
        <v>15.918986518772536</v>
      </c>
      <c r="CU97" s="176">
        <f t="shared" si="498"/>
        <v>15.161332867949822</v>
      </c>
      <c r="CV97" s="176">
        <f t="shared" si="498"/>
        <v>14.439739242300698</v>
      </c>
      <c r="CW97" s="176">
        <f t="shared" si="498"/>
        <v>13.752489388740257</v>
      </c>
      <c r="CX97" s="176">
        <f t="shared" si="498"/>
        <v>13.097948738115774</v>
      </c>
      <c r="CY97" s="176">
        <f t="shared" si="498"/>
        <v>0</v>
      </c>
      <c r="CZ97" s="176">
        <f t="shared" si="498"/>
        <v>0</v>
      </c>
      <c r="DA97" s="176">
        <f t="shared" si="498"/>
        <v>0</v>
      </c>
      <c r="DB97" s="176">
        <f t="shared" si="498"/>
        <v>0</v>
      </c>
      <c r="DC97" s="176">
        <f t="shared" si="498"/>
        <v>0</v>
      </c>
      <c r="DD97" s="176">
        <f t="shared" si="498"/>
        <v>0</v>
      </c>
      <c r="DE97" s="176">
        <f t="shared" si="498"/>
        <v>0</v>
      </c>
      <c r="DF97" s="176">
        <f t="shared" si="498"/>
        <v>0</v>
      </c>
      <c r="DG97" s="176">
        <f t="shared" si="498"/>
        <v>0</v>
      </c>
      <c r="DH97" s="176">
        <f t="shared" si="498"/>
        <v>0</v>
      </c>
      <c r="DI97" s="176">
        <f t="shared" si="498"/>
        <v>0</v>
      </c>
      <c r="DJ97" s="176">
        <f t="shared" si="563"/>
        <v>0</v>
      </c>
      <c r="DK97" s="176">
        <f t="shared" si="563"/>
        <v>0</v>
      </c>
      <c r="DL97" s="176">
        <f t="shared" si="563"/>
        <v>0</v>
      </c>
      <c r="DM97" s="176">
        <f t="shared" si="563"/>
        <v>0</v>
      </c>
      <c r="DN97" s="176">
        <f t="shared" si="563"/>
        <v>0</v>
      </c>
      <c r="DO97" s="176">
        <f t="shared" si="563"/>
        <v>0</v>
      </c>
      <c r="DP97" s="176">
        <f t="shared" si="563"/>
        <v>0</v>
      </c>
      <c r="DQ97" s="176">
        <f t="shared" si="563"/>
        <v>0</v>
      </c>
      <c r="DR97" s="176">
        <f t="shared" si="563"/>
        <v>0</v>
      </c>
      <c r="DS97" s="187"/>
      <c r="DT97" s="176">
        <v>1</v>
      </c>
      <c r="DU97" s="176">
        <f t="shared" si="500"/>
        <v>37.051174901607233</v>
      </c>
      <c r="DV97" s="176">
        <f t="shared" si="500"/>
        <v>35.320801664548434</v>
      </c>
      <c r="DW97" s="176">
        <f t="shared" si="500"/>
        <v>33.666512399105898</v>
      </c>
      <c r="DX97" s="176">
        <f t="shared" si="500"/>
        <v>32.069239573810336</v>
      </c>
      <c r="DY97" s="176">
        <f t="shared" si="500"/>
        <v>30.541903143290664</v>
      </c>
      <c r="DZ97" s="176">
        <f t="shared" si="500"/>
        <v>29.096768876588033</v>
      </c>
      <c r="EA97" s="176">
        <f t="shared" si="500"/>
        <v>27.709794962835865</v>
      </c>
      <c r="EB97" s="176">
        <f t="shared" si="500"/>
        <v>26.387630414610218</v>
      </c>
      <c r="EC97" s="176">
        <f t="shared" si="500"/>
        <v>25.127555015021819</v>
      </c>
      <c r="ED97" s="176">
        <f t="shared" si="500"/>
        <v>23.929667312647148</v>
      </c>
      <c r="EE97" s="176">
        <f t="shared" si="501"/>
        <v>22.788885641744407</v>
      </c>
      <c r="EF97" s="176">
        <f t="shared" si="501"/>
        <v>21.704263678889678</v>
      </c>
      <c r="EG97" s="176">
        <f t="shared" si="501"/>
        <v>20.671263582097236</v>
      </c>
      <c r="EH97" s="176">
        <f t="shared" si="501"/>
        <v>19.687428442741762</v>
      </c>
      <c r="EI97" s="176">
        <f t="shared" si="501"/>
        <v>18.750418287141454</v>
      </c>
      <c r="EJ97" s="176">
        <f t="shared" si="501"/>
        <v>0</v>
      </c>
      <c r="EK97" s="176">
        <f t="shared" si="501"/>
        <v>0</v>
      </c>
      <c r="EL97" s="176">
        <f t="shared" si="501"/>
        <v>0</v>
      </c>
      <c r="EM97" s="176">
        <f t="shared" si="501"/>
        <v>0</v>
      </c>
      <c r="EN97" s="176">
        <f t="shared" si="501"/>
        <v>0</v>
      </c>
      <c r="EO97" s="176">
        <f t="shared" si="501"/>
        <v>0</v>
      </c>
      <c r="EP97" s="176">
        <f t="shared" si="501"/>
        <v>0</v>
      </c>
      <c r="EQ97" s="176">
        <f t="shared" si="501"/>
        <v>0</v>
      </c>
      <c r="ER97" s="176">
        <f t="shared" si="501"/>
        <v>0</v>
      </c>
      <c r="ES97" s="176">
        <f t="shared" si="501"/>
        <v>0</v>
      </c>
      <c r="ET97" s="176">
        <f t="shared" si="501"/>
        <v>0</v>
      </c>
      <c r="EU97" s="176">
        <f t="shared" si="564"/>
        <v>0</v>
      </c>
      <c r="EV97" s="176">
        <f t="shared" si="564"/>
        <v>0</v>
      </c>
      <c r="EW97" s="176">
        <f t="shared" si="564"/>
        <v>0</v>
      </c>
      <c r="EX97" s="176">
        <f t="shared" si="564"/>
        <v>0</v>
      </c>
      <c r="EY97" s="176">
        <f t="shared" si="564"/>
        <v>0</v>
      </c>
      <c r="EZ97" s="176">
        <f t="shared" si="564"/>
        <v>0</v>
      </c>
      <c r="FA97" s="176">
        <f t="shared" si="564"/>
        <v>0</v>
      </c>
      <c r="FB97" s="176">
        <f t="shared" si="564"/>
        <v>0</v>
      </c>
      <c r="FC97" s="176">
        <f t="shared" si="564"/>
        <v>0</v>
      </c>
      <c r="FE97" s="176">
        <v>1</v>
      </c>
      <c r="FF97" s="176">
        <v>1</v>
      </c>
      <c r="FG97" s="176">
        <f t="shared" si="503"/>
        <v>24.673052222449314</v>
      </c>
      <c r="FH97" s="176">
        <f t="shared" si="503"/>
        <v>23.517462215604461</v>
      </c>
      <c r="FI97" s="176">
        <f t="shared" si="503"/>
        <v>22.401700568790762</v>
      </c>
      <c r="FJ97" s="176">
        <f t="shared" si="503"/>
        <v>21.334792408852685</v>
      </c>
      <c r="FK97" s="176">
        <f t="shared" si="503"/>
        <v>20.325305886733545</v>
      </c>
      <c r="FL97" s="176">
        <f t="shared" si="503"/>
        <v>19.356446795419949</v>
      </c>
      <c r="FM97" s="176">
        <f t="shared" si="503"/>
        <v>18.432859747343826</v>
      </c>
      <c r="FN97" s="176">
        <f t="shared" si="503"/>
        <v>17.552644557622546</v>
      </c>
      <c r="FO97" s="176">
        <f t="shared" si="503"/>
        <v>16.715870066544529</v>
      </c>
      <c r="FP97" s="176">
        <f t="shared" si="503"/>
        <v>15.918986518772536</v>
      </c>
      <c r="FQ97" s="176">
        <f t="shared" si="504"/>
        <v>15.161332867949822</v>
      </c>
      <c r="FR97" s="176">
        <f t="shared" si="504"/>
        <v>14.439739242300698</v>
      </c>
      <c r="FS97" s="176">
        <f t="shared" si="504"/>
        <v>13.752489388740257</v>
      </c>
      <c r="FT97" s="176">
        <f t="shared" si="504"/>
        <v>13.097948738115774</v>
      </c>
      <c r="FU97" s="176">
        <f t="shared" si="504"/>
        <v>12.474560517513947</v>
      </c>
      <c r="FV97" s="176">
        <f t="shared" si="504"/>
        <v>0</v>
      </c>
      <c r="FW97" s="176">
        <f t="shared" si="504"/>
        <v>0</v>
      </c>
      <c r="FX97" s="176">
        <f t="shared" si="504"/>
        <v>0</v>
      </c>
      <c r="FY97" s="176">
        <f t="shared" si="504"/>
        <v>0</v>
      </c>
      <c r="FZ97" s="176">
        <f t="shared" si="504"/>
        <v>0</v>
      </c>
      <c r="GA97" s="176">
        <f t="shared" si="504"/>
        <v>0</v>
      </c>
      <c r="GB97" s="176">
        <f t="shared" si="504"/>
        <v>0</v>
      </c>
      <c r="GC97" s="176">
        <f t="shared" si="504"/>
        <v>0</v>
      </c>
      <c r="GD97" s="176">
        <f t="shared" si="504"/>
        <v>0</v>
      </c>
      <c r="GE97" s="176">
        <f t="shared" si="504"/>
        <v>0</v>
      </c>
      <c r="GF97" s="176">
        <f t="shared" si="504"/>
        <v>0</v>
      </c>
      <c r="GG97" s="176">
        <f t="shared" si="565"/>
        <v>0</v>
      </c>
      <c r="GH97" s="176">
        <f t="shared" si="565"/>
        <v>0</v>
      </c>
      <c r="GI97" s="176">
        <f t="shared" si="565"/>
        <v>0</v>
      </c>
      <c r="GJ97" s="176">
        <f t="shared" si="565"/>
        <v>0</v>
      </c>
      <c r="GK97" s="176">
        <f t="shared" si="565"/>
        <v>0</v>
      </c>
      <c r="GL97" s="176">
        <f t="shared" si="565"/>
        <v>0</v>
      </c>
      <c r="GM97" s="176">
        <f t="shared" si="565"/>
        <v>0</v>
      </c>
      <c r="GN97" s="176">
        <f t="shared" si="565"/>
        <v>0</v>
      </c>
      <c r="GO97" s="176">
        <f t="shared" si="565"/>
        <v>0</v>
      </c>
      <c r="GP97" s="187"/>
      <c r="GQ97" s="176">
        <v>1</v>
      </c>
      <c r="GR97" s="176">
        <v>1</v>
      </c>
      <c r="GS97" s="176">
        <f t="shared" si="506"/>
        <v>35.320801664548434</v>
      </c>
      <c r="GT97" s="176">
        <f t="shared" si="506"/>
        <v>33.666512399105898</v>
      </c>
      <c r="GU97" s="176">
        <f t="shared" si="506"/>
        <v>32.069239573810336</v>
      </c>
      <c r="GV97" s="176">
        <f t="shared" si="506"/>
        <v>30.541903143290664</v>
      </c>
      <c r="GW97" s="176">
        <f t="shared" si="506"/>
        <v>29.096768876588033</v>
      </c>
      <c r="GX97" s="176">
        <f t="shared" si="506"/>
        <v>27.709794962835865</v>
      </c>
      <c r="GY97" s="176">
        <f t="shared" si="506"/>
        <v>26.387630414610218</v>
      </c>
      <c r="GZ97" s="176">
        <f t="shared" si="506"/>
        <v>25.127555015021819</v>
      </c>
      <c r="HA97" s="176">
        <f t="shared" si="506"/>
        <v>23.929667312647148</v>
      </c>
      <c r="HB97" s="176">
        <f t="shared" si="506"/>
        <v>22.788885641744407</v>
      </c>
      <c r="HC97" s="176">
        <f t="shared" si="507"/>
        <v>21.704263678889678</v>
      </c>
      <c r="HD97" s="176">
        <f t="shared" si="507"/>
        <v>20.671263582097236</v>
      </c>
      <c r="HE97" s="176">
        <f t="shared" si="507"/>
        <v>19.687428442741762</v>
      </c>
      <c r="HF97" s="176">
        <f t="shared" si="507"/>
        <v>18.750418287141454</v>
      </c>
      <c r="HG97" s="176">
        <f t="shared" si="507"/>
        <v>17.858004511116658</v>
      </c>
      <c r="HH97" s="176">
        <f t="shared" si="507"/>
        <v>0</v>
      </c>
      <c r="HI97" s="176">
        <f t="shared" si="507"/>
        <v>0</v>
      </c>
      <c r="HJ97" s="176">
        <f t="shared" si="507"/>
        <v>0</v>
      </c>
      <c r="HK97" s="176">
        <f t="shared" si="507"/>
        <v>0</v>
      </c>
      <c r="HL97" s="176">
        <f t="shared" si="507"/>
        <v>0</v>
      </c>
      <c r="HM97" s="176">
        <f t="shared" si="507"/>
        <v>0</v>
      </c>
      <c r="HN97" s="176">
        <f t="shared" si="507"/>
        <v>0</v>
      </c>
      <c r="HO97" s="176">
        <f t="shared" si="507"/>
        <v>0</v>
      </c>
      <c r="HP97" s="176">
        <f t="shared" si="507"/>
        <v>0</v>
      </c>
      <c r="HQ97" s="176">
        <f t="shared" si="507"/>
        <v>0</v>
      </c>
      <c r="HR97" s="176">
        <f t="shared" si="507"/>
        <v>0</v>
      </c>
      <c r="HS97" s="176">
        <f t="shared" si="566"/>
        <v>0</v>
      </c>
      <c r="HT97" s="176">
        <f t="shared" si="566"/>
        <v>0</v>
      </c>
      <c r="HU97" s="176">
        <f t="shared" si="566"/>
        <v>0</v>
      </c>
      <c r="HV97" s="176">
        <f t="shared" si="566"/>
        <v>0</v>
      </c>
      <c r="HW97" s="176">
        <f t="shared" si="566"/>
        <v>0</v>
      </c>
      <c r="HX97" s="176">
        <f t="shared" si="566"/>
        <v>0</v>
      </c>
      <c r="HY97" s="176">
        <f t="shared" si="566"/>
        <v>0</v>
      </c>
      <c r="HZ97" s="176">
        <f t="shared" si="566"/>
        <v>0</v>
      </c>
      <c r="IA97" s="176">
        <f t="shared" si="566"/>
        <v>0</v>
      </c>
      <c r="IB97" s="176"/>
      <c r="IC97" s="176"/>
    </row>
    <row r="98" spans="1:237" s="144" customFormat="1">
      <c r="A98" s="185" t="s">
        <v>183</v>
      </c>
      <c r="B98" s="226">
        <f t="shared" si="567"/>
        <v>328.87954312742471</v>
      </c>
      <c r="C98" s="329">
        <f t="shared" si="568"/>
        <v>470.80875967837233</v>
      </c>
      <c r="D98" s="226">
        <f t="shared" si="569"/>
        <v>799.68830280579709</v>
      </c>
      <c r="E98" s="227">
        <f t="shared" si="570"/>
        <v>0</v>
      </c>
      <c r="F98" s="228">
        <f t="shared" si="571"/>
        <v>0</v>
      </c>
      <c r="G98" s="227">
        <f t="shared" si="572"/>
        <v>0</v>
      </c>
      <c r="H98" s="228">
        <f t="shared" si="573"/>
        <v>0</v>
      </c>
      <c r="I98" s="227">
        <f t="shared" si="574"/>
        <v>328.87954312742471</v>
      </c>
      <c r="J98" s="176">
        <f t="shared" si="575"/>
        <v>470.80875967837233</v>
      </c>
      <c r="K98" s="228">
        <f t="shared" si="576"/>
        <v>799.68830280579709</v>
      </c>
      <c r="L98" s="227">
        <f t="shared" si="577"/>
        <v>263.10363450193978</v>
      </c>
      <c r="M98" s="176">
        <f t="shared" si="578"/>
        <v>376.64700774269789</v>
      </c>
      <c r="N98" s="228">
        <f t="shared" si="579"/>
        <v>639.75064224463767</v>
      </c>
      <c r="O98" s="176">
        <f t="shared" ref="O98:AN98" si="580">IF(O$1&gt;VLOOKUP($A98,input,7,FALSE),0,IF(VLOOKUP($A98,input,2,FALSE)="R",(VLOOKUP($A98,input,5,FALSE)*VLOOKUP(O$1,CS_RATE,4,FALSE))/((1+Discount_Rate)^(O$1-1)),IF(VLOOKUP($A98,input,2,FALSE)="C",VLOOKUP($A98,input,5,FALSE)*VLOOKUP(O$1,CS_RATE,2,FALSE)/((1+Discount_Rate)^(O$1-1)),0)))</f>
        <v>30.125454004812216</v>
      </c>
      <c r="P98" s="176">
        <f t="shared" si="580"/>
        <v>28.695028104278276</v>
      </c>
      <c r="Q98" s="176">
        <f t="shared" si="580"/>
        <v>27.354905724889456</v>
      </c>
      <c r="R98" s="176">
        <f t="shared" si="580"/>
        <v>26.073708108604947</v>
      </c>
      <c r="S98" s="176">
        <f t="shared" si="580"/>
        <v>24.836668021920197</v>
      </c>
      <c r="T98" s="176">
        <f t="shared" si="580"/>
        <v>23.65379158372798</v>
      </c>
      <c r="U98" s="176">
        <f t="shared" si="580"/>
        <v>22.534578265726328</v>
      </c>
      <c r="V98" s="176">
        <f t="shared" si="580"/>
        <v>21.46040840361777</v>
      </c>
      <c r="W98" s="176">
        <f t="shared" si="580"/>
        <v>20.436431459011636</v>
      </c>
      <c r="X98" s="176">
        <f t="shared" si="580"/>
        <v>19.460540705190216</v>
      </c>
      <c r="Y98" s="176">
        <f t="shared" si="580"/>
        <v>18.532812465081978</v>
      </c>
      <c r="Z98" s="176">
        <f t="shared" si="580"/>
        <v>17.649311140378249</v>
      </c>
      <c r="AA98" s="176">
        <f t="shared" si="580"/>
        <v>16.809303831857413</v>
      </c>
      <c r="AB98" s="176">
        <f t="shared" si="580"/>
        <v>16.00927611646382</v>
      </c>
      <c r="AC98" s="176">
        <f t="shared" si="580"/>
        <v>15.247325191864197</v>
      </c>
      <c r="AD98" s="176">
        <f t="shared" si="580"/>
        <v>0</v>
      </c>
      <c r="AE98" s="176">
        <f t="shared" si="580"/>
        <v>0</v>
      </c>
      <c r="AF98" s="176">
        <f t="shared" si="580"/>
        <v>0</v>
      </c>
      <c r="AG98" s="176">
        <f t="shared" si="580"/>
        <v>0</v>
      </c>
      <c r="AH98" s="176">
        <f t="shared" si="580"/>
        <v>0</v>
      </c>
      <c r="AI98" s="176">
        <f t="shared" si="580"/>
        <v>0</v>
      </c>
      <c r="AJ98" s="176">
        <f t="shared" si="580"/>
        <v>0</v>
      </c>
      <c r="AK98" s="176">
        <f t="shared" si="580"/>
        <v>0</v>
      </c>
      <c r="AL98" s="176">
        <f t="shared" si="580"/>
        <v>0</v>
      </c>
      <c r="AM98" s="176">
        <f t="shared" si="580"/>
        <v>0</v>
      </c>
      <c r="AN98" s="176">
        <f t="shared" si="580"/>
        <v>0</v>
      </c>
      <c r="AO98" s="176">
        <f t="shared" si="561"/>
        <v>0</v>
      </c>
      <c r="AP98" s="176">
        <f t="shared" si="561"/>
        <v>0</v>
      </c>
      <c r="AQ98" s="176">
        <f t="shared" si="561"/>
        <v>0</v>
      </c>
      <c r="AR98" s="176">
        <f t="shared" si="561"/>
        <v>0</v>
      </c>
      <c r="AS98" s="176">
        <f t="shared" si="561"/>
        <v>0</v>
      </c>
      <c r="AT98" s="176">
        <f t="shared" si="561"/>
        <v>0</v>
      </c>
      <c r="AU98" s="176">
        <f t="shared" si="561"/>
        <v>0</v>
      </c>
      <c r="AV98" s="176">
        <f t="shared" si="561"/>
        <v>0</v>
      </c>
      <c r="AW98" s="176">
        <f t="shared" si="561"/>
        <v>0</v>
      </c>
      <c r="AX98" s="187"/>
      <c r="AY98" s="176">
        <f t="shared" ref="AY98:BX98" si="581">IF(AY$1&gt;VLOOKUP($A98,input,7,FALSE),0,IF(VLOOKUP($A98,input,2,FALSE)="R",(VLOOKUP($A98,input,6,FALSE)*VLOOKUP(AY$1,CS_RATE,5,FALSE))/((1+Discount_Rate)^(AY$1-1)),IF(VLOOKUP($A98,input,2,FALSE)="C",VLOOKUP($A98,input,6,FALSE)*VLOOKUP(AY$1,CS_RATE,3,FALSE)/((1+Discount_Rate)^(AY$1-1)),0)))</f>
        <v>43.126208154753343</v>
      </c>
      <c r="AZ98" s="176">
        <f t="shared" si="581"/>
        <v>41.078476521347142</v>
      </c>
      <c r="BA98" s="176">
        <f t="shared" si="581"/>
        <v>39.160019236781963</v>
      </c>
      <c r="BB98" s="176">
        <f t="shared" si="581"/>
        <v>37.325915920747839</v>
      </c>
      <c r="BC98" s="176">
        <f t="shared" si="581"/>
        <v>35.555026484007108</v>
      </c>
      <c r="BD98" s="176">
        <f t="shared" si="581"/>
        <v>33.861675224083129</v>
      </c>
      <c r="BE98" s="176">
        <f t="shared" si="581"/>
        <v>32.259461145782389</v>
      </c>
      <c r="BF98" s="176">
        <f t="shared" si="581"/>
        <v>30.72172919792672</v>
      </c>
      <c r="BG98" s="176">
        <f t="shared" si="581"/>
        <v>29.255851111850458</v>
      </c>
      <c r="BH98" s="176">
        <f t="shared" si="581"/>
        <v>27.858810994915494</v>
      </c>
      <c r="BI98" s="176">
        <f t="shared" si="581"/>
        <v>26.530718107500103</v>
      </c>
      <c r="BJ98" s="176">
        <f t="shared" si="581"/>
        <v>25.265938428890536</v>
      </c>
      <c r="BK98" s="176">
        <f t="shared" si="581"/>
        <v>24.063422774421166</v>
      </c>
      <c r="BL98" s="176">
        <f t="shared" si="581"/>
        <v>22.918140058412156</v>
      </c>
      <c r="BM98" s="176">
        <f t="shared" si="581"/>
        <v>21.827366316952826</v>
      </c>
      <c r="BN98" s="176">
        <f t="shared" si="581"/>
        <v>0</v>
      </c>
      <c r="BO98" s="176">
        <f t="shared" si="581"/>
        <v>0</v>
      </c>
      <c r="BP98" s="176">
        <f t="shared" si="581"/>
        <v>0</v>
      </c>
      <c r="BQ98" s="176">
        <f t="shared" si="581"/>
        <v>0</v>
      </c>
      <c r="BR98" s="176">
        <f t="shared" si="581"/>
        <v>0</v>
      </c>
      <c r="BS98" s="176">
        <f t="shared" si="581"/>
        <v>0</v>
      </c>
      <c r="BT98" s="176">
        <f t="shared" si="581"/>
        <v>0</v>
      </c>
      <c r="BU98" s="176">
        <f t="shared" si="581"/>
        <v>0</v>
      </c>
      <c r="BV98" s="176">
        <f t="shared" si="581"/>
        <v>0</v>
      </c>
      <c r="BW98" s="176">
        <f t="shared" si="581"/>
        <v>0</v>
      </c>
      <c r="BX98" s="176">
        <f t="shared" si="581"/>
        <v>0</v>
      </c>
      <c r="BY98" s="176">
        <f t="shared" si="562"/>
        <v>0</v>
      </c>
      <c r="BZ98" s="176">
        <f t="shared" si="562"/>
        <v>0</v>
      </c>
      <c r="CA98" s="176">
        <f t="shared" si="562"/>
        <v>0</v>
      </c>
      <c r="CB98" s="176">
        <f t="shared" si="562"/>
        <v>0</v>
      </c>
      <c r="CC98" s="176">
        <f t="shared" si="562"/>
        <v>0</v>
      </c>
      <c r="CD98" s="176">
        <f t="shared" si="562"/>
        <v>0</v>
      </c>
      <c r="CE98" s="176">
        <f t="shared" si="562"/>
        <v>0</v>
      </c>
      <c r="CF98" s="176">
        <f t="shared" si="562"/>
        <v>0</v>
      </c>
      <c r="CG98" s="176">
        <f t="shared" si="562"/>
        <v>0</v>
      </c>
      <c r="CI98" s="176">
        <v>1</v>
      </c>
      <c r="CJ98" s="176">
        <f t="shared" ref="CJ98:DI98" si="582">IF(CJ$1-1&gt;VLOOKUP($A98,input,7,FALSE),0,IF(VLOOKUP($A98,input,2,FALSE)="R",(VLOOKUP($A98,input,19,FALSE)*VLOOKUP(CJ$1,CS_RATE,4,FALSE))/((1+Discount_Rate)^(CJ$1-1)),IF(VLOOKUP($A98,input,2,FALSE)="C",VLOOKUP($A98,input,19,FALSE)*VLOOKUP(CJ$1,CS_RATE,2,FALSE)/((1+Discount_Rate)^(CJ$1-1)),0)))</f>
        <v>28.695028104278276</v>
      </c>
      <c r="CK98" s="176">
        <f t="shared" si="582"/>
        <v>27.354905724889456</v>
      </c>
      <c r="CL98" s="176">
        <f t="shared" si="582"/>
        <v>26.073708108604947</v>
      </c>
      <c r="CM98" s="176">
        <f t="shared" si="582"/>
        <v>24.836668021920197</v>
      </c>
      <c r="CN98" s="176">
        <f t="shared" si="582"/>
        <v>23.65379158372798</v>
      </c>
      <c r="CO98" s="176">
        <f t="shared" si="582"/>
        <v>22.534578265726328</v>
      </c>
      <c r="CP98" s="176">
        <f t="shared" si="582"/>
        <v>21.46040840361777</v>
      </c>
      <c r="CQ98" s="176">
        <f t="shared" si="582"/>
        <v>20.436431459011636</v>
      </c>
      <c r="CR98" s="176">
        <f t="shared" si="582"/>
        <v>19.460540705190216</v>
      </c>
      <c r="CS98" s="176">
        <f t="shared" si="582"/>
        <v>18.532812465081978</v>
      </c>
      <c r="CT98" s="176">
        <f t="shared" si="582"/>
        <v>17.649311140378249</v>
      </c>
      <c r="CU98" s="176">
        <f t="shared" si="582"/>
        <v>16.809303831857413</v>
      </c>
      <c r="CV98" s="176">
        <f t="shared" si="582"/>
        <v>16.00927611646382</v>
      </c>
      <c r="CW98" s="176">
        <f t="shared" si="582"/>
        <v>15.247325191864197</v>
      </c>
      <c r="CX98" s="176">
        <f t="shared" si="582"/>
        <v>14.521638818345751</v>
      </c>
      <c r="CY98" s="176">
        <f t="shared" si="582"/>
        <v>0</v>
      </c>
      <c r="CZ98" s="176">
        <f t="shared" si="582"/>
        <v>0</v>
      </c>
      <c r="DA98" s="176">
        <f t="shared" si="582"/>
        <v>0</v>
      </c>
      <c r="DB98" s="176">
        <f t="shared" si="582"/>
        <v>0</v>
      </c>
      <c r="DC98" s="176">
        <f t="shared" si="582"/>
        <v>0</v>
      </c>
      <c r="DD98" s="176">
        <f t="shared" si="582"/>
        <v>0</v>
      </c>
      <c r="DE98" s="176">
        <f t="shared" si="582"/>
        <v>0</v>
      </c>
      <c r="DF98" s="176">
        <f t="shared" si="582"/>
        <v>0</v>
      </c>
      <c r="DG98" s="176">
        <f t="shared" si="582"/>
        <v>0</v>
      </c>
      <c r="DH98" s="176">
        <f t="shared" si="582"/>
        <v>0</v>
      </c>
      <c r="DI98" s="176">
        <f t="shared" si="582"/>
        <v>0</v>
      </c>
      <c r="DJ98" s="176">
        <f t="shared" si="563"/>
        <v>0</v>
      </c>
      <c r="DK98" s="176">
        <f t="shared" si="563"/>
        <v>0</v>
      </c>
      <c r="DL98" s="176">
        <f t="shared" si="563"/>
        <v>0</v>
      </c>
      <c r="DM98" s="176">
        <f t="shared" si="563"/>
        <v>0</v>
      </c>
      <c r="DN98" s="176">
        <f t="shared" si="563"/>
        <v>0</v>
      </c>
      <c r="DO98" s="176">
        <f t="shared" si="563"/>
        <v>0</v>
      </c>
      <c r="DP98" s="176">
        <f t="shared" si="563"/>
        <v>0</v>
      </c>
      <c r="DQ98" s="176">
        <f t="shared" si="563"/>
        <v>0</v>
      </c>
      <c r="DR98" s="176">
        <f t="shared" si="563"/>
        <v>0</v>
      </c>
      <c r="DS98" s="187"/>
      <c r="DT98" s="176">
        <v>1</v>
      </c>
      <c r="DU98" s="176">
        <f t="shared" ref="DU98:ET98" si="583">IF(DU$1-1&gt;VLOOKUP($A98,input,7,FALSE),0,IF(VLOOKUP($A98,input,2,FALSE)="R",(VLOOKUP($A98,input,20,FALSE)*VLOOKUP(DU$1,CS_RATE,5,FALSE))/((1+Discount_Rate)^(DU$1-1)),IF(VLOOKUP($A98,input,2,FALSE)="C",VLOOKUP($A98,input,20,FALSE)*VLOOKUP(DU$1,CS_RATE,3,FALSE)/((1+Discount_Rate)^(DU$1-1)),0)))</f>
        <v>41.078476521347142</v>
      </c>
      <c r="DV98" s="176">
        <f t="shared" si="583"/>
        <v>39.160019236781963</v>
      </c>
      <c r="DW98" s="176">
        <f t="shared" si="583"/>
        <v>37.325915920747839</v>
      </c>
      <c r="DX98" s="176">
        <f t="shared" si="583"/>
        <v>35.555026484007108</v>
      </c>
      <c r="DY98" s="176">
        <f t="shared" si="583"/>
        <v>33.861675224083129</v>
      </c>
      <c r="DZ98" s="176">
        <f t="shared" si="583"/>
        <v>32.259461145782389</v>
      </c>
      <c r="EA98" s="176">
        <f t="shared" si="583"/>
        <v>30.72172919792672</v>
      </c>
      <c r="EB98" s="176">
        <f t="shared" si="583"/>
        <v>29.255851111850458</v>
      </c>
      <c r="EC98" s="176">
        <f t="shared" si="583"/>
        <v>27.858810994915494</v>
      </c>
      <c r="ED98" s="176">
        <f t="shared" si="583"/>
        <v>26.530718107500103</v>
      </c>
      <c r="EE98" s="176">
        <f t="shared" si="583"/>
        <v>25.265938428890536</v>
      </c>
      <c r="EF98" s="176">
        <f t="shared" si="583"/>
        <v>24.063422774421166</v>
      </c>
      <c r="EG98" s="176">
        <f t="shared" si="583"/>
        <v>22.918140058412156</v>
      </c>
      <c r="EH98" s="176">
        <f t="shared" si="583"/>
        <v>21.827366316952826</v>
      </c>
      <c r="EI98" s="176">
        <f t="shared" si="583"/>
        <v>20.788507231395958</v>
      </c>
      <c r="EJ98" s="176">
        <f t="shared" si="583"/>
        <v>0</v>
      </c>
      <c r="EK98" s="176">
        <f t="shared" si="583"/>
        <v>0</v>
      </c>
      <c r="EL98" s="176">
        <f t="shared" si="583"/>
        <v>0</v>
      </c>
      <c r="EM98" s="176">
        <f t="shared" si="583"/>
        <v>0</v>
      </c>
      <c r="EN98" s="176">
        <f t="shared" si="583"/>
        <v>0</v>
      </c>
      <c r="EO98" s="176">
        <f t="shared" si="583"/>
        <v>0</v>
      </c>
      <c r="EP98" s="176">
        <f t="shared" si="583"/>
        <v>0</v>
      </c>
      <c r="EQ98" s="176">
        <f t="shared" si="583"/>
        <v>0</v>
      </c>
      <c r="ER98" s="176">
        <f t="shared" si="583"/>
        <v>0</v>
      </c>
      <c r="ES98" s="176">
        <f t="shared" si="583"/>
        <v>0</v>
      </c>
      <c r="ET98" s="176">
        <f t="shared" si="583"/>
        <v>0</v>
      </c>
      <c r="EU98" s="176">
        <f t="shared" si="564"/>
        <v>0</v>
      </c>
      <c r="EV98" s="176">
        <f t="shared" si="564"/>
        <v>0</v>
      </c>
      <c r="EW98" s="176">
        <f t="shared" si="564"/>
        <v>0</v>
      </c>
      <c r="EX98" s="176">
        <f t="shared" si="564"/>
        <v>0</v>
      </c>
      <c r="EY98" s="176">
        <f t="shared" si="564"/>
        <v>0</v>
      </c>
      <c r="EZ98" s="176">
        <f t="shared" si="564"/>
        <v>0</v>
      </c>
      <c r="FA98" s="176">
        <f t="shared" si="564"/>
        <v>0</v>
      </c>
      <c r="FB98" s="176">
        <f t="shared" si="564"/>
        <v>0</v>
      </c>
      <c r="FC98" s="176">
        <f t="shared" si="564"/>
        <v>0</v>
      </c>
      <c r="FE98" s="176">
        <v>1</v>
      </c>
      <c r="FF98" s="176">
        <v>1</v>
      </c>
      <c r="FG98" s="176">
        <f t="shared" ref="FG98:GF98" si="584">IF(FG$1-2&gt;VLOOKUP($A98,input,7,FALSE),0,IF(VLOOKUP($A98,input,2,FALSE)="R",(VLOOKUP($A98,input,33,FALSE)*VLOOKUP(FG$1,CS_RATE,4,FALSE))/((1+Discount_Rate)^(FG$1-1)),IF(VLOOKUP($A98,input,2,FALSE)="C",VLOOKUP($A98,input,33,FALSE)*VLOOKUP(FG$1,CS_RATE,2,FALSE)/((1+Discount_Rate)^(FG$1-1)),0)))</f>
        <v>27.354905724889456</v>
      </c>
      <c r="FH98" s="176">
        <f t="shared" si="584"/>
        <v>26.073708108604947</v>
      </c>
      <c r="FI98" s="176">
        <f t="shared" si="584"/>
        <v>24.836668021920197</v>
      </c>
      <c r="FJ98" s="176">
        <f t="shared" si="584"/>
        <v>23.65379158372798</v>
      </c>
      <c r="FK98" s="176">
        <f t="shared" si="584"/>
        <v>22.534578265726328</v>
      </c>
      <c r="FL98" s="176">
        <f t="shared" si="584"/>
        <v>21.46040840361777</v>
      </c>
      <c r="FM98" s="176">
        <f t="shared" si="584"/>
        <v>20.436431459011636</v>
      </c>
      <c r="FN98" s="176">
        <f t="shared" si="584"/>
        <v>19.460540705190216</v>
      </c>
      <c r="FO98" s="176">
        <f t="shared" si="584"/>
        <v>18.532812465081978</v>
      </c>
      <c r="FP98" s="176">
        <f t="shared" si="584"/>
        <v>17.649311140378249</v>
      </c>
      <c r="FQ98" s="176">
        <f t="shared" si="584"/>
        <v>16.809303831857413</v>
      </c>
      <c r="FR98" s="176">
        <f t="shared" si="584"/>
        <v>16.00927611646382</v>
      </c>
      <c r="FS98" s="176">
        <f t="shared" si="584"/>
        <v>15.247325191864197</v>
      </c>
      <c r="FT98" s="176">
        <f t="shared" si="584"/>
        <v>14.521638818345751</v>
      </c>
      <c r="FU98" s="176">
        <f t="shared" si="584"/>
        <v>13.830491008548073</v>
      </c>
      <c r="FV98" s="176">
        <f t="shared" si="584"/>
        <v>0</v>
      </c>
      <c r="FW98" s="176">
        <f t="shared" si="584"/>
        <v>0</v>
      </c>
      <c r="FX98" s="176">
        <f t="shared" si="584"/>
        <v>0</v>
      </c>
      <c r="FY98" s="176">
        <f t="shared" si="584"/>
        <v>0</v>
      </c>
      <c r="FZ98" s="176">
        <f t="shared" si="584"/>
        <v>0</v>
      </c>
      <c r="GA98" s="176">
        <f t="shared" si="584"/>
        <v>0</v>
      </c>
      <c r="GB98" s="176">
        <f t="shared" si="584"/>
        <v>0</v>
      </c>
      <c r="GC98" s="176">
        <f t="shared" si="584"/>
        <v>0</v>
      </c>
      <c r="GD98" s="176">
        <f t="shared" si="584"/>
        <v>0</v>
      </c>
      <c r="GE98" s="176">
        <f t="shared" si="584"/>
        <v>0</v>
      </c>
      <c r="GF98" s="176">
        <f t="shared" si="584"/>
        <v>0</v>
      </c>
      <c r="GG98" s="176">
        <f t="shared" si="565"/>
        <v>0</v>
      </c>
      <c r="GH98" s="176">
        <f t="shared" si="565"/>
        <v>0</v>
      </c>
      <c r="GI98" s="176">
        <f t="shared" si="565"/>
        <v>0</v>
      </c>
      <c r="GJ98" s="176">
        <f t="shared" si="565"/>
        <v>0</v>
      </c>
      <c r="GK98" s="176">
        <f t="shared" si="565"/>
        <v>0</v>
      </c>
      <c r="GL98" s="176">
        <f t="shared" si="565"/>
        <v>0</v>
      </c>
      <c r="GM98" s="176">
        <f t="shared" si="565"/>
        <v>0</v>
      </c>
      <c r="GN98" s="176">
        <f t="shared" si="565"/>
        <v>0</v>
      </c>
      <c r="GO98" s="176">
        <f t="shared" si="565"/>
        <v>0</v>
      </c>
      <c r="GP98" s="187"/>
      <c r="GQ98" s="176">
        <v>1</v>
      </c>
      <c r="GR98" s="176">
        <v>1</v>
      </c>
      <c r="GS98" s="176">
        <f t="shared" ref="GS98:HR98" si="585">IF(GS$1-2&gt;VLOOKUP($A98,input,7,FALSE),0,IF(VLOOKUP($A98,input,2,FALSE)="R",(VLOOKUP($A98,input,34,FALSE)*VLOOKUP(GS$1,CS_RATE,5,FALSE))/((1+Discount_Rate)^(GS$1-1)),IF(VLOOKUP($A98,input,2,FALSE)="C",VLOOKUP($A98,input,34,FALSE)*VLOOKUP(GS$1,CS_RATE,3,FALSE)/((1+Discount_Rate)^(GS$1-1)),0)))</f>
        <v>39.160019236781963</v>
      </c>
      <c r="GT98" s="176">
        <f t="shared" si="585"/>
        <v>37.325915920747839</v>
      </c>
      <c r="GU98" s="176">
        <f t="shared" si="585"/>
        <v>35.555026484007108</v>
      </c>
      <c r="GV98" s="176">
        <f t="shared" si="585"/>
        <v>33.861675224083129</v>
      </c>
      <c r="GW98" s="176">
        <f t="shared" si="585"/>
        <v>32.259461145782389</v>
      </c>
      <c r="GX98" s="176">
        <f t="shared" si="585"/>
        <v>30.72172919792672</v>
      </c>
      <c r="GY98" s="176">
        <f t="shared" si="585"/>
        <v>29.255851111850458</v>
      </c>
      <c r="GZ98" s="176">
        <f t="shared" si="585"/>
        <v>27.858810994915494</v>
      </c>
      <c r="HA98" s="176">
        <f t="shared" si="585"/>
        <v>26.530718107500103</v>
      </c>
      <c r="HB98" s="176">
        <f t="shared" si="585"/>
        <v>25.265938428890536</v>
      </c>
      <c r="HC98" s="176">
        <f t="shared" si="585"/>
        <v>24.063422774421166</v>
      </c>
      <c r="HD98" s="176">
        <f t="shared" si="585"/>
        <v>22.918140058412156</v>
      </c>
      <c r="HE98" s="176">
        <f t="shared" si="585"/>
        <v>21.827366316952826</v>
      </c>
      <c r="HF98" s="176">
        <f t="shared" si="585"/>
        <v>20.788507231395958</v>
      </c>
      <c r="HG98" s="176">
        <f t="shared" si="585"/>
        <v>19.799091957977165</v>
      </c>
      <c r="HH98" s="176">
        <f t="shared" si="585"/>
        <v>0</v>
      </c>
      <c r="HI98" s="176">
        <f t="shared" si="585"/>
        <v>0</v>
      </c>
      <c r="HJ98" s="176">
        <f t="shared" si="585"/>
        <v>0</v>
      </c>
      <c r="HK98" s="176">
        <f t="shared" si="585"/>
        <v>0</v>
      </c>
      <c r="HL98" s="176">
        <f t="shared" si="585"/>
        <v>0</v>
      </c>
      <c r="HM98" s="176">
        <f t="shared" si="585"/>
        <v>0</v>
      </c>
      <c r="HN98" s="176">
        <f t="shared" si="585"/>
        <v>0</v>
      </c>
      <c r="HO98" s="176">
        <f t="shared" si="585"/>
        <v>0</v>
      </c>
      <c r="HP98" s="176">
        <f t="shared" si="585"/>
        <v>0</v>
      </c>
      <c r="HQ98" s="176">
        <f t="shared" si="585"/>
        <v>0</v>
      </c>
      <c r="HR98" s="176">
        <f t="shared" si="585"/>
        <v>0</v>
      </c>
      <c r="HS98" s="176">
        <f t="shared" si="566"/>
        <v>0</v>
      </c>
      <c r="HT98" s="176">
        <f t="shared" si="566"/>
        <v>0</v>
      </c>
      <c r="HU98" s="176">
        <f t="shared" si="566"/>
        <v>0</v>
      </c>
      <c r="HV98" s="176">
        <f t="shared" si="566"/>
        <v>0</v>
      </c>
      <c r="HW98" s="176">
        <f t="shared" si="566"/>
        <v>0</v>
      </c>
      <c r="HX98" s="176">
        <f t="shared" si="566"/>
        <v>0</v>
      </c>
      <c r="HY98" s="176">
        <f t="shared" si="566"/>
        <v>0</v>
      </c>
      <c r="HZ98" s="176">
        <f t="shared" si="566"/>
        <v>0</v>
      </c>
      <c r="IA98" s="176">
        <f t="shared" si="566"/>
        <v>0</v>
      </c>
      <c r="IB98" s="176"/>
      <c r="IC98" s="176"/>
    </row>
    <row r="99" spans="1:237" s="144" customFormat="1">
      <c r="A99" s="185" t="s">
        <v>4</v>
      </c>
      <c r="B99" s="226">
        <f t="shared" si="483"/>
        <v>0</v>
      </c>
      <c r="C99" s="329">
        <f t="shared" si="484"/>
        <v>1384890.1844909859</v>
      </c>
      <c r="D99" s="226">
        <f t="shared" si="233"/>
        <v>1384890.1844909859</v>
      </c>
      <c r="E99" s="227">
        <f t="shared" si="485"/>
        <v>0</v>
      </c>
      <c r="F99" s="228">
        <f t="shared" si="486"/>
        <v>0</v>
      </c>
      <c r="G99" s="227">
        <f t="shared" si="487"/>
        <v>0</v>
      </c>
      <c r="H99" s="228">
        <f t="shared" si="488"/>
        <v>0</v>
      </c>
      <c r="I99" s="227">
        <f t="shared" si="234"/>
        <v>0</v>
      </c>
      <c r="J99" s="176">
        <f t="shared" si="235"/>
        <v>1384890.1844909859</v>
      </c>
      <c r="K99" s="228">
        <f t="shared" si="236"/>
        <v>1384890.1844909859</v>
      </c>
      <c r="L99" s="227">
        <f t="shared" si="489"/>
        <v>0</v>
      </c>
      <c r="M99" s="176">
        <f t="shared" si="490"/>
        <v>1107912.1475927888</v>
      </c>
      <c r="N99" s="228">
        <f t="shared" si="237"/>
        <v>1107912.1475927888</v>
      </c>
      <c r="O99" s="176">
        <f t="shared" ref="O99:X110" si="586">IF(O$1&gt;VLOOKUP($A99,input,7,FALSE),0,IF(VLOOKUP($A99,input,2,FALSE)="R",(VLOOKUP($A99,input,5,FALSE)*VLOOKUP(O$1,CS_RATE,4,FALSE))/((1+Discount_Rate)^(O$1-1)),IF(VLOOKUP($A99,input,2,FALSE)="C",VLOOKUP($A99,input,5,FALSE)*VLOOKUP(O$1,CS_RATE,2,FALSE)/((1+Discount_Rate)^(O$1-1)),0)))</f>
        <v>0</v>
      </c>
      <c r="P99" s="176">
        <f t="shared" si="586"/>
        <v>0</v>
      </c>
      <c r="Q99" s="176">
        <f t="shared" si="586"/>
        <v>0</v>
      </c>
      <c r="R99" s="176">
        <f t="shared" si="586"/>
        <v>0</v>
      </c>
      <c r="S99" s="176">
        <f t="shared" si="586"/>
        <v>0</v>
      </c>
      <c r="T99" s="176">
        <f t="shared" si="586"/>
        <v>0</v>
      </c>
      <c r="U99" s="176">
        <f t="shared" si="586"/>
        <v>0</v>
      </c>
      <c r="V99" s="176">
        <f t="shared" si="586"/>
        <v>0</v>
      </c>
      <c r="W99" s="176">
        <f t="shared" si="586"/>
        <v>0</v>
      </c>
      <c r="X99" s="176">
        <f t="shared" si="586"/>
        <v>0</v>
      </c>
      <c r="Y99" s="176">
        <f t="shared" ref="Y99:AH110" si="587">IF(Y$1&gt;VLOOKUP($A99,input,7,FALSE),0,IF(VLOOKUP($A99,input,2,FALSE)="R",(VLOOKUP($A99,input,5,FALSE)*VLOOKUP(Y$1,CS_RATE,4,FALSE))/((1+Discount_Rate)^(Y$1-1)),IF(VLOOKUP($A99,input,2,FALSE)="C",VLOOKUP($A99,input,5,FALSE)*VLOOKUP(Y$1,CS_RATE,2,FALSE)/((1+Discount_Rate)^(Y$1-1)),0)))</f>
        <v>0</v>
      </c>
      <c r="Z99" s="176">
        <f t="shared" si="587"/>
        <v>0</v>
      </c>
      <c r="AA99" s="176">
        <f t="shared" si="587"/>
        <v>0</v>
      </c>
      <c r="AB99" s="176">
        <f t="shared" si="587"/>
        <v>0</v>
      </c>
      <c r="AC99" s="176">
        <f t="shared" si="587"/>
        <v>0</v>
      </c>
      <c r="AD99" s="176">
        <f t="shared" si="587"/>
        <v>0</v>
      </c>
      <c r="AE99" s="176">
        <f t="shared" si="587"/>
        <v>0</v>
      </c>
      <c r="AF99" s="176">
        <f t="shared" si="587"/>
        <v>0</v>
      </c>
      <c r="AG99" s="176">
        <f t="shared" si="587"/>
        <v>0</v>
      </c>
      <c r="AH99" s="176">
        <f t="shared" si="587"/>
        <v>0</v>
      </c>
      <c r="AI99" s="176">
        <f t="shared" ref="AI99:AW110" si="588">IF(AI$1&gt;VLOOKUP($A99,input,7,FALSE),0,IF(VLOOKUP($A99,input,2,FALSE)="R",(VLOOKUP($A99,input,5,FALSE)*VLOOKUP(AI$1,CS_RATE,4,FALSE))/((1+Discount_Rate)^(AI$1-1)),IF(VLOOKUP($A99,input,2,FALSE)="C",VLOOKUP($A99,input,5,FALSE)*VLOOKUP(AI$1,CS_RATE,2,FALSE)/((1+Discount_Rate)^(AI$1-1)),0)))</f>
        <v>0</v>
      </c>
      <c r="AJ99" s="176">
        <f t="shared" si="588"/>
        <v>0</v>
      </c>
      <c r="AK99" s="176">
        <f t="shared" si="588"/>
        <v>0</v>
      </c>
      <c r="AL99" s="176">
        <f t="shared" si="588"/>
        <v>0</v>
      </c>
      <c r="AM99" s="176">
        <f t="shared" si="588"/>
        <v>0</v>
      </c>
      <c r="AN99" s="176">
        <f t="shared" si="588"/>
        <v>0</v>
      </c>
      <c r="AO99" s="176">
        <f t="shared" si="588"/>
        <v>0</v>
      </c>
      <c r="AP99" s="176">
        <f t="shared" si="588"/>
        <v>0</v>
      </c>
      <c r="AQ99" s="176">
        <f t="shared" si="588"/>
        <v>0</v>
      </c>
      <c r="AR99" s="176">
        <f t="shared" si="588"/>
        <v>0</v>
      </c>
      <c r="AS99" s="176">
        <f t="shared" si="588"/>
        <v>0</v>
      </c>
      <c r="AT99" s="176">
        <f t="shared" si="588"/>
        <v>0</v>
      </c>
      <c r="AU99" s="176">
        <f t="shared" si="588"/>
        <v>0</v>
      </c>
      <c r="AV99" s="176">
        <f t="shared" si="588"/>
        <v>0</v>
      </c>
      <c r="AW99" s="176">
        <f t="shared" si="588"/>
        <v>0</v>
      </c>
      <c r="AX99" s="187"/>
      <c r="AY99" s="176">
        <f t="shared" ref="AY99:BH110" si="589">IF(AY$1&gt;VLOOKUP($A99,input,7,FALSE),0,IF(VLOOKUP($A99,input,2,FALSE)="R",(VLOOKUP($A99,input,6,FALSE)*VLOOKUP(AY$1,CS_RATE,5,FALSE))/((1+Discount_Rate)^(AY$1-1)),IF(VLOOKUP($A99,input,2,FALSE)="C",VLOOKUP($A99,input,6,FALSE)*VLOOKUP(AY$1,CS_RATE,3,FALSE)/((1+Discount_Rate)^(AY$1-1)),0)))</f>
        <v>3.5088035032377638</v>
      </c>
      <c r="AZ99" s="176">
        <f t="shared" si="589"/>
        <v>3.3421974361519768</v>
      </c>
      <c r="BA99" s="176">
        <f t="shared" si="589"/>
        <v>3.1861092955777082</v>
      </c>
      <c r="BB99" s="176">
        <f t="shared" si="589"/>
        <v>3.0368843018683731</v>
      </c>
      <c r="BC99" s="176">
        <f t="shared" si="589"/>
        <v>2.8928024703012323</v>
      </c>
      <c r="BD99" s="176">
        <f t="shared" si="589"/>
        <v>2.7550292440599526</v>
      </c>
      <c r="BE99" s="176">
        <f t="shared" si="589"/>
        <v>2.6246710555842783</v>
      </c>
      <c r="BF99" s="176">
        <f t="shared" si="589"/>
        <v>2.4995592157880426</v>
      </c>
      <c r="BG99" s="176">
        <f t="shared" si="589"/>
        <v>2.3802934981694874</v>
      </c>
      <c r="BH99" s="176">
        <f t="shared" si="589"/>
        <v>2.2666285258427981</v>
      </c>
      <c r="BI99" s="176">
        <f t="shared" ref="BI99:BR110" si="590">IF(BI$1&gt;VLOOKUP($A99,input,7,FALSE),0,IF(VLOOKUP($A99,input,2,FALSE)="R",(VLOOKUP($A99,input,6,FALSE)*VLOOKUP(BI$1,CS_RATE,5,FALSE))/((1+Discount_Rate)^(BI$1-1)),IF(VLOOKUP($A99,input,2,FALSE)="C",VLOOKUP($A99,input,6,FALSE)*VLOOKUP(BI$1,CS_RATE,3,FALSE)/((1+Discount_Rate)^(BI$1-1)),0)))</f>
        <v>2.1585731883722192</v>
      </c>
      <c r="BJ99" s="176">
        <f t="shared" si="590"/>
        <v>2.0556690946201228</v>
      </c>
      <c r="BK99" s="176">
        <f t="shared" si="590"/>
        <v>1.9578308815790042</v>
      </c>
      <c r="BL99" s="176">
        <f t="shared" si="590"/>
        <v>1.8646492136774371</v>
      </c>
      <c r="BM99" s="176">
        <f t="shared" si="590"/>
        <v>1.7759024657245817</v>
      </c>
      <c r="BN99" s="176">
        <f t="shared" si="590"/>
        <v>1.6913795606341993</v>
      </c>
      <c r="BO99" s="176">
        <f t="shared" si="590"/>
        <v>1.6108794673945814</v>
      </c>
      <c r="BP99" s="176">
        <f t="shared" si="590"/>
        <v>0</v>
      </c>
      <c r="BQ99" s="176">
        <f t="shared" si="590"/>
        <v>0</v>
      </c>
      <c r="BR99" s="176">
        <f t="shared" si="590"/>
        <v>0</v>
      </c>
      <c r="BS99" s="176">
        <f t="shared" ref="BS99:CG110" si="591">IF(BS$1&gt;VLOOKUP($A99,input,7,FALSE),0,IF(VLOOKUP($A99,input,2,FALSE)="R",(VLOOKUP($A99,input,6,FALSE)*VLOOKUP(BS$1,CS_RATE,5,FALSE))/((1+Discount_Rate)^(BS$1-1)),IF(VLOOKUP($A99,input,2,FALSE)="C",VLOOKUP($A99,input,6,FALSE)*VLOOKUP(BS$1,CS_RATE,3,FALSE)/((1+Discount_Rate)^(BS$1-1)),0)))</f>
        <v>0</v>
      </c>
      <c r="BT99" s="176">
        <f t="shared" si="591"/>
        <v>0</v>
      </c>
      <c r="BU99" s="176">
        <f t="shared" si="591"/>
        <v>0</v>
      </c>
      <c r="BV99" s="176">
        <f t="shared" si="591"/>
        <v>0</v>
      </c>
      <c r="BW99" s="176">
        <f t="shared" si="591"/>
        <v>0</v>
      </c>
      <c r="BX99" s="176">
        <f t="shared" si="591"/>
        <v>0</v>
      </c>
      <c r="BY99" s="176">
        <f t="shared" si="591"/>
        <v>0</v>
      </c>
      <c r="BZ99" s="176">
        <f t="shared" si="591"/>
        <v>0</v>
      </c>
      <c r="CA99" s="176">
        <f t="shared" si="591"/>
        <v>0</v>
      </c>
      <c r="CB99" s="176">
        <f t="shared" si="591"/>
        <v>0</v>
      </c>
      <c r="CC99" s="176">
        <f t="shared" si="591"/>
        <v>0</v>
      </c>
      <c r="CD99" s="176">
        <f t="shared" si="591"/>
        <v>0</v>
      </c>
      <c r="CE99" s="176">
        <f t="shared" si="591"/>
        <v>0</v>
      </c>
      <c r="CF99" s="176">
        <f t="shared" si="591"/>
        <v>0</v>
      </c>
      <c r="CG99" s="176">
        <f t="shared" si="591"/>
        <v>0</v>
      </c>
      <c r="CI99" s="176">
        <v>0</v>
      </c>
      <c r="CJ99" s="176">
        <f t="shared" ref="CJ99:CS110" si="592">IF(CJ$1-1&gt;VLOOKUP($A99,input,7,FALSE),0,IF(VLOOKUP($A99,input,2,FALSE)="R",(VLOOKUP($A99,input,19,FALSE)*VLOOKUP(CJ$1,CS_RATE,4,FALSE))/((1+Discount_Rate)^(CJ$1-1)),IF(VLOOKUP($A99,input,2,FALSE)="C",VLOOKUP($A99,input,19,FALSE)*VLOOKUP(CJ$1,CS_RATE,2,FALSE)/((1+Discount_Rate)^(CJ$1-1)),0)))</f>
        <v>0</v>
      </c>
      <c r="CK99" s="176">
        <f t="shared" si="592"/>
        <v>0</v>
      </c>
      <c r="CL99" s="176">
        <f t="shared" si="592"/>
        <v>0</v>
      </c>
      <c r="CM99" s="176">
        <f t="shared" si="592"/>
        <v>0</v>
      </c>
      <c r="CN99" s="176">
        <f t="shared" si="592"/>
        <v>0</v>
      </c>
      <c r="CO99" s="176">
        <f t="shared" si="592"/>
        <v>0</v>
      </c>
      <c r="CP99" s="176">
        <f t="shared" si="592"/>
        <v>0</v>
      </c>
      <c r="CQ99" s="176">
        <f t="shared" si="592"/>
        <v>0</v>
      </c>
      <c r="CR99" s="176">
        <f t="shared" si="592"/>
        <v>0</v>
      </c>
      <c r="CS99" s="176">
        <f t="shared" si="592"/>
        <v>0</v>
      </c>
      <c r="CT99" s="176">
        <f t="shared" ref="CT99:DC110" si="593">IF(CT$1-1&gt;VLOOKUP($A99,input,7,FALSE),0,IF(VLOOKUP($A99,input,2,FALSE)="R",(VLOOKUP($A99,input,19,FALSE)*VLOOKUP(CT$1,CS_RATE,4,FALSE))/((1+Discount_Rate)^(CT$1-1)),IF(VLOOKUP($A99,input,2,FALSE)="C",VLOOKUP($A99,input,19,FALSE)*VLOOKUP(CT$1,CS_RATE,2,FALSE)/((1+Discount_Rate)^(CT$1-1)),0)))</f>
        <v>0</v>
      </c>
      <c r="CU99" s="176">
        <f t="shared" si="593"/>
        <v>0</v>
      </c>
      <c r="CV99" s="176">
        <f t="shared" si="593"/>
        <v>0</v>
      </c>
      <c r="CW99" s="176">
        <f t="shared" si="593"/>
        <v>0</v>
      </c>
      <c r="CX99" s="176">
        <f t="shared" si="593"/>
        <v>0</v>
      </c>
      <c r="CY99" s="176">
        <f t="shared" si="593"/>
        <v>0</v>
      </c>
      <c r="CZ99" s="176">
        <f t="shared" si="593"/>
        <v>0</v>
      </c>
      <c r="DA99" s="176">
        <f t="shared" si="593"/>
        <v>0</v>
      </c>
      <c r="DB99" s="176">
        <f t="shared" si="593"/>
        <v>0</v>
      </c>
      <c r="DC99" s="176">
        <f t="shared" si="593"/>
        <v>0</v>
      </c>
      <c r="DD99" s="176">
        <f t="shared" ref="DD99:DR110" si="594">IF(DD$1-1&gt;VLOOKUP($A99,input,7,FALSE),0,IF(VLOOKUP($A99,input,2,FALSE)="R",(VLOOKUP($A99,input,19,FALSE)*VLOOKUP(DD$1,CS_RATE,4,FALSE))/((1+Discount_Rate)^(DD$1-1)),IF(VLOOKUP($A99,input,2,FALSE)="C",VLOOKUP($A99,input,19,FALSE)*VLOOKUP(DD$1,CS_RATE,2,FALSE)/((1+Discount_Rate)^(DD$1-1)),0)))</f>
        <v>0</v>
      </c>
      <c r="DE99" s="176">
        <f t="shared" si="594"/>
        <v>0</v>
      </c>
      <c r="DF99" s="176">
        <f t="shared" si="594"/>
        <v>0</v>
      </c>
      <c r="DG99" s="176">
        <f t="shared" si="594"/>
        <v>0</v>
      </c>
      <c r="DH99" s="176">
        <f t="shared" si="594"/>
        <v>0</v>
      </c>
      <c r="DI99" s="176">
        <f t="shared" si="594"/>
        <v>0</v>
      </c>
      <c r="DJ99" s="176">
        <f t="shared" si="594"/>
        <v>0</v>
      </c>
      <c r="DK99" s="176">
        <f t="shared" si="594"/>
        <v>0</v>
      </c>
      <c r="DL99" s="176">
        <f t="shared" si="594"/>
        <v>0</v>
      </c>
      <c r="DM99" s="176">
        <f t="shared" si="594"/>
        <v>0</v>
      </c>
      <c r="DN99" s="176">
        <f t="shared" si="594"/>
        <v>0</v>
      </c>
      <c r="DO99" s="176">
        <f t="shared" si="594"/>
        <v>0</v>
      </c>
      <c r="DP99" s="176">
        <f t="shared" si="594"/>
        <v>0</v>
      </c>
      <c r="DQ99" s="176">
        <f t="shared" si="594"/>
        <v>0</v>
      </c>
      <c r="DR99" s="176">
        <f t="shared" si="594"/>
        <v>0</v>
      </c>
      <c r="DS99" s="187"/>
      <c r="DT99" s="176">
        <v>0</v>
      </c>
      <c r="DU99" s="176">
        <f t="shared" ref="DU99:ED110" si="595">IF(DU$1-1&gt;VLOOKUP($A99,input,7,FALSE),0,IF(VLOOKUP($A99,input,2,FALSE)="R",(VLOOKUP($A99,input,20,FALSE)*VLOOKUP(DU$1,CS_RATE,5,FALSE))/((1+Discount_Rate)^(DU$1-1)),IF(VLOOKUP($A99,input,2,FALSE)="C",VLOOKUP($A99,input,20,FALSE)*VLOOKUP(DU$1,CS_RATE,3,FALSE)/((1+Discount_Rate)^(DU$1-1)),0)))</f>
        <v>3.3421974361519768</v>
      </c>
      <c r="DV99" s="176">
        <f t="shared" si="595"/>
        <v>3.1861092955777082</v>
      </c>
      <c r="DW99" s="176">
        <f t="shared" si="595"/>
        <v>3.0368843018683731</v>
      </c>
      <c r="DX99" s="176">
        <f t="shared" si="595"/>
        <v>2.8928024703012323</v>
      </c>
      <c r="DY99" s="176">
        <f t="shared" si="595"/>
        <v>2.7550292440599526</v>
      </c>
      <c r="DZ99" s="176">
        <f t="shared" si="595"/>
        <v>2.6246710555842783</v>
      </c>
      <c r="EA99" s="176">
        <f t="shared" si="595"/>
        <v>2.4995592157880426</v>
      </c>
      <c r="EB99" s="176">
        <f t="shared" si="595"/>
        <v>2.3802934981694874</v>
      </c>
      <c r="EC99" s="176">
        <f t="shared" si="595"/>
        <v>2.2666285258427981</v>
      </c>
      <c r="ED99" s="176">
        <f t="shared" si="595"/>
        <v>2.1585731883722192</v>
      </c>
      <c r="EE99" s="176">
        <f t="shared" ref="EE99:EN110" si="596">IF(EE$1-1&gt;VLOOKUP($A99,input,7,FALSE),0,IF(VLOOKUP($A99,input,2,FALSE)="R",(VLOOKUP($A99,input,20,FALSE)*VLOOKUP(EE$1,CS_RATE,5,FALSE))/((1+Discount_Rate)^(EE$1-1)),IF(VLOOKUP($A99,input,2,FALSE)="C",VLOOKUP($A99,input,20,FALSE)*VLOOKUP(EE$1,CS_RATE,3,FALSE)/((1+Discount_Rate)^(EE$1-1)),0)))</f>
        <v>2.0556690946201228</v>
      </c>
      <c r="EF99" s="176">
        <f t="shared" si="596"/>
        <v>1.9578308815790042</v>
      </c>
      <c r="EG99" s="176">
        <f t="shared" si="596"/>
        <v>1.8646492136774371</v>
      </c>
      <c r="EH99" s="176">
        <f t="shared" si="596"/>
        <v>1.7759024657245817</v>
      </c>
      <c r="EI99" s="176">
        <f t="shared" si="596"/>
        <v>1.6913795606341993</v>
      </c>
      <c r="EJ99" s="176">
        <f t="shared" si="596"/>
        <v>1.6108794673945814</v>
      </c>
      <c r="EK99" s="176">
        <f t="shared" si="596"/>
        <v>1.5342107229322635</v>
      </c>
      <c r="EL99" s="176">
        <f t="shared" si="596"/>
        <v>0</v>
      </c>
      <c r="EM99" s="176">
        <f t="shared" si="596"/>
        <v>0</v>
      </c>
      <c r="EN99" s="176">
        <f t="shared" si="596"/>
        <v>0</v>
      </c>
      <c r="EO99" s="176">
        <f t="shared" ref="EO99:FC110" si="597">IF(EO$1-1&gt;VLOOKUP($A99,input,7,FALSE),0,IF(VLOOKUP($A99,input,2,FALSE)="R",(VLOOKUP($A99,input,20,FALSE)*VLOOKUP(EO$1,CS_RATE,5,FALSE))/((1+Discount_Rate)^(EO$1-1)),IF(VLOOKUP($A99,input,2,FALSE)="C",VLOOKUP($A99,input,20,FALSE)*VLOOKUP(EO$1,CS_RATE,3,FALSE)/((1+Discount_Rate)^(EO$1-1)),0)))</f>
        <v>0</v>
      </c>
      <c r="EP99" s="176">
        <f t="shared" si="597"/>
        <v>0</v>
      </c>
      <c r="EQ99" s="176">
        <f t="shared" si="597"/>
        <v>0</v>
      </c>
      <c r="ER99" s="176">
        <f t="shared" si="597"/>
        <v>0</v>
      </c>
      <c r="ES99" s="176">
        <f t="shared" si="597"/>
        <v>0</v>
      </c>
      <c r="ET99" s="176">
        <f t="shared" si="597"/>
        <v>0</v>
      </c>
      <c r="EU99" s="176">
        <f t="shared" si="597"/>
        <v>0</v>
      </c>
      <c r="EV99" s="176">
        <f t="shared" si="597"/>
        <v>0</v>
      </c>
      <c r="EW99" s="176">
        <f t="shared" si="597"/>
        <v>0</v>
      </c>
      <c r="EX99" s="176">
        <f t="shared" si="597"/>
        <v>0</v>
      </c>
      <c r="EY99" s="176">
        <f t="shared" si="597"/>
        <v>0</v>
      </c>
      <c r="EZ99" s="176">
        <f t="shared" si="597"/>
        <v>0</v>
      </c>
      <c r="FA99" s="176">
        <f t="shared" si="597"/>
        <v>0</v>
      </c>
      <c r="FB99" s="176">
        <f t="shared" si="597"/>
        <v>0</v>
      </c>
      <c r="FC99" s="176">
        <f t="shared" si="597"/>
        <v>0</v>
      </c>
      <c r="FE99" s="176">
        <v>0</v>
      </c>
      <c r="FF99" s="176">
        <v>0</v>
      </c>
      <c r="FG99" s="176">
        <f t="shared" ref="FG99:FP110" si="598">IF(FG$1-2&gt;VLOOKUP($A99,input,7,FALSE),0,IF(VLOOKUP($A99,input,2,FALSE)="R",(VLOOKUP($A99,input,33,FALSE)*VLOOKUP(FG$1,CS_RATE,4,FALSE))/((1+Discount_Rate)^(FG$1-1)),IF(VLOOKUP($A99,input,2,FALSE)="C",VLOOKUP($A99,input,33,FALSE)*VLOOKUP(FG$1,CS_RATE,2,FALSE)/((1+Discount_Rate)^(FG$1-1)),0)))</f>
        <v>0</v>
      </c>
      <c r="FH99" s="176">
        <f t="shared" si="598"/>
        <v>0</v>
      </c>
      <c r="FI99" s="176">
        <f t="shared" si="598"/>
        <v>0</v>
      </c>
      <c r="FJ99" s="176">
        <f t="shared" si="598"/>
        <v>0</v>
      </c>
      <c r="FK99" s="176">
        <f t="shared" si="598"/>
        <v>0</v>
      </c>
      <c r="FL99" s="176">
        <f t="shared" si="598"/>
        <v>0</v>
      </c>
      <c r="FM99" s="176">
        <f t="shared" si="598"/>
        <v>0</v>
      </c>
      <c r="FN99" s="176">
        <f t="shared" si="598"/>
        <v>0</v>
      </c>
      <c r="FO99" s="176">
        <f t="shared" si="598"/>
        <v>0</v>
      </c>
      <c r="FP99" s="176">
        <f t="shared" si="598"/>
        <v>0</v>
      </c>
      <c r="FQ99" s="176">
        <f t="shared" ref="FQ99:FZ110" si="599">IF(FQ$1-2&gt;VLOOKUP($A99,input,7,FALSE),0,IF(VLOOKUP($A99,input,2,FALSE)="R",(VLOOKUP($A99,input,33,FALSE)*VLOOKUP(FQ$1,CS_RATE,4,FALSE))/((1+Discount_Rate)^(FQ$1-1)),IF(VLOOKUP($A99,input,2,FALSE)="C",VLOOKUP($A99,input,33,FALSE)*VLOOKUP(FQ$1,CS_RATE,2,FALSE)/((1+Discount_Rate)^(FQ$1-1)),0)))</f>
        <v>0</v>
      </c>
      <c r="FR99" s="176">
        <f t="shared" si="599"/>
        <v>0</v>
      </c>
      <c r="FS99" s="176">
        <f t="shared" si="599"/>
        <v>0</v>
      </c>
      <c r="FT99" s="176">
        <f t="shared" si="599"/>
        <v>0</v>
      </c>
      <c r="FU99" s="176">
        <f t="shared" si="599"/>
        <v>0</v>
      </c>
      <c r="FV99" s="176">
        <f t="shared" si="599"/>
        <v>0</v>
      </c>
      <c r="FW99" s="176">
        <f t="shared" si="599"/>
        <v>0</v>
      </c>
      <c r="FX99" s="176">
        <f t="shared" si="599"/>
        <v>0</v>
      </c>
      <c r="FY99" s="176">
        <f t="shared" si="599"/>
        <v>0</v>
      </c>
      <c r="FZ99" s="176">
        <f t="shared" si="599"/>
        <v>0</v>
      </c>
      <c r="GA99" s="176">
        <f t="shared" ref="GA99:GO110" si="600">IF(GA$1-2&gt;VLOOKUP($A99,input,7,FALSE),0,IF(VLOOKUP($A99,input,2,FALSE)="R",(VLOOKUP($A99,input,33,FALSE)*VLOOKUP(GA$1,CS_RATE,4,FALSE))/((1+Discount_Rate)^(GA$1-1)),IF(VLOOKUP($A99,input,2,FALSE)="C",VLOOKUP($A99,input,33,FALSE)*VLOOKUP(GA$1,CS_RATE,2,FALSE)/((1+Discount_Rate)^(GA$1-1)),0)))</f>
        <v>0</v>
      </c>
      <c r="GB99" s="176">
        <f t="shared" si="600"/>
        <v>0</v>
      </c>
      <c r="GC99" s="176">
        <f t="shared" si="600"/>
        <v>0</v>
      </c>
      <c r="GD99" s="176">
        <f t="shared" si="600"/>
        <v>0</v>
      </c>
      <c r="GE99" s="176">
        <f t="shared" si="600"/>
        <v>0</v>
      </c>
      <c r="GF99" s="176">
        <f t="shared" si="600"/>
        <v>0</v>
      </c>
      <c r="GG99" s="176">
        <f t="shared" si="600"/>
        <v>0</v>
      </c>
      <c r="GH99" s="176">
        <f t="shared" si="600"/>
        <v>0</v>
      </c>
      <c r="GI99" s="176">
        <f t="shared" si="600"/>
        <v>0</v>
      </c>
      <c r="GJ99" s="176">
        <f t="shared" si="600"/>
        <v>0</v>
      </c>
      <c r="GK99" s="176">
        <f t="shared" si="600"/>
        <v>0</v>
      </c>
      <c r="GL99" s="176">
        <f t="shared" si="600"/>
        <v>0</v>
      </c>
      <c r="GM99" s="176">
        <f t="shared" si="600"/>
        <v>0</v>
      </c>
      <c r="GN99" s="176">
        <f t="shared" si="600"/>
        <v>0</v>
      </c>
      <c r="GO99" s="176">
        <f t="shared" si="600"/>
        <v>0</v>
      </c>
      <c r="GP99" s="187"/>
      <c r="GQ99" s="176">
        <v>0</v>
      </c>
      <c r="GR99" s="176">
        <v>0</v>
      </c>
      <c r="GS99" s="176">
        <f t="shared" ref="GS99:HB110" si="601">IF(GS$1-2&gt;VLOOKUP($A99,input,7,FALSE),0,IF(VLOOKUP($A99,input,2,FALSE)="R",(VLOOKUP($A99,input,34,FALSE)*VLOOKUP(GS$1,CS_RATE,5,FALSE))/((1+Discount_Rate)^(GS$1-1)),IF(VLOOKUP($A99,input,2,FALSE)="C",VLOOKUP($A99,input,34,FALSE)*VLOOKUP(GS$1,CS_RATE,3,FALSE)/((1+Discount_Rate)^(GS$1-1)),0)))</f>
        <v>3.1861092955777082</v>
      </c>
      <c r="GT99" s="176">
        <f t="shared" si="601"/>
        <v>3.0368843018683731</v>
      </c>
      <c r="GU99" s="176">
        <f t="shared" si="601"/>
        <v>2.8928024703012323</v>
      </c>
      <c r="GV99" s="176">
        <f t="shared" si="601"/>
        <v>2.7550292440599526</v>
      </c>
      <c r="GW99" s="176">
        <f t="shared" si="601"/>
        <v>2.6246710555842783</v>
      </c>
      <c r="GX99" s="176">
        <f t="shared" si="601"/>
        <v>2.4995592157880426</v>
      </c>
      <c r="GY99" s="176">
        <f t="shared" si="601"/>
        <v>2.3802934981694874</v>
      </c>
      <c r="GZ99" s="176">
        <f t="shared" si="601"/>
        <v>2.2666285258427981</v>
      </c>
      <c r="HA99" s="176">
        <f t="shared" si="601"/>
        <v>2.1585731883722192</v>
      </c>
      <c r="HB99" s="176">
        <f t="shared" si="601"/>
        <v>2.0556690946201228</v>
      </c>
      <c r="HC99" s="176">
        <f t="shared" ref="HC99:HL110" si="602">IF(HC$1-2&gt;VLOOKUP($A99,input,7,FALSE),0,IF(VLOOKUP($A99,input,2,FALSE)="R",(VLOOKUP($A99,input,34,FALSE)*VLOOKUP(HC$1,CS_RATE,5,FALSE))/((1+Discount_Rate)^(HC$1-1)),IF(VLOOKUP($A99,input,2,FALSE)="C",VLOOKUP($A99,input,34,FALSE)*VLOOKUP(HC$1,CS_RATE,3,FALSE)/((1+Discount_Rate)^(HC$1-1)),0)))</f>
        <v>1.9578308815790042</v>
      </c>
      <c r="HD99" s="176">
        <f t="shared" si="602"/>
        <v>1.8646492136774371</v>
      </c>
      <c r="HE99" s="176">
        <f t="shared" si="602"/>
        <v>1.7759024657245817</v>
      </c>
      <c r="HF99" s="176">
        <f t="shared" si="602"/>
        <v>1.6913795606341993</v>
      </c>
      <c r="HG99" s="176">
        <f t="shared" si="602"/>
        <v>1.6108794673945814</v>
      </c>
      <c r="HH99" s="176">
        <f t="shared" si="602"/>
        <v>1.5342107229322635</v>
      </c>
      <c r="HI99" s="176">
        <f t="shared" si="602"/>
        <v>1.4611909767323268</v>
      </c>
      <c r="HJ99" s="176">
        <f t="shared" si="602"/>
        <v>0</v>
      </c>
      <c r="HK99" s="176">
        <f t="shared" si="602"/>
        <v>0</v>
      </c>
      <c r="HL99" s="176">
        <f t="shared" si="602"/>
        <v>0</v>
      </c>
      <c r="HM99" s="176">
        <f t="shared" ref="HM99:IA110" si="603">IF(HM$1-2&gt;VLOOKUP($A99,input,7,FALSE),0,IF(VLOOKUP($A99,input,2,FALSE)="R",(VLOOKUP($A99,input,34,FALSE)*VLOOKUP(HM$1,CS_RATE,5,FALSE))/((1+Discount_Rate)^(HM$1-1)),IF(VLOOKUP($A99,input,2,FALSE)="C",VLOOKUP($A99,input,34,FALSE)*VLOOKUP(HM$1,CS_RATE,3,FALSE)/((1+Discount_Rate)^(HM$1-1)),0)))</f>
        <v>0</v>
      </c>
      <c r="HN99" s="176">
        <f t="shared" si="603"/>
        <v>0</v>
      </c>
      <c r="HO99" s="176">
        <f t="shared" si="603"/>
        <v>0</v>
      </c>
      <c r="HP99" s="176">
        <f t="shared" si="603"/>
        <v>0</v>
      </c>
      <c r="HQ99" s="176">
        <f t="shared" si="603"/>
        <v>0</v>
      </c>
      <c r="HR99" s="176">
        <f t="shared" si="603"/>
        <v>0</v>
      </c>
      <c r="HS99" s="176">
        <f t="shared" si="603"/>
        <v>0</v>
      </c>
      <c r="HT99" s="176">
        <f t="shared" si="603"/>
        <v>0</v>
      </c>
      <c r="HU99" s="176">
        <f t="shared" si="603"/>
        <v>0</v>
      </c>
      <c r="HV99" s="176">
        <f t="shared" si="603"/>
        <v>0</v>
      </c>
      <c r="HW99" s="176">
        <f t="shared" si="603"/>
        <v>0</v>
      </c>
      <c r="HX99" s="176">
        <f t="shared" si="603"/>
        <v>0</v>
      </c>
      <c r="HY99" s="176">
        <f t="shared" si="603"/>
        <v>0</v>
      </c>
      <c r="HZ99" s="176">
        <f t="shared" si="603"/>
        <v>0</v>
      </c>
      <c r="IA99" s="176">
        <f t="shared" si="603"/>
        <v>0</v>
      </c>
      <c r="IB99" s="176"/>
      <c r="IC99" s="176"/>
    </row>
    <row r="100" spans="1:237" s="144" customFormat="1">
      <c r="A100" s="185" t="s">
        <v>5</v>
      </c>
      <c r="B100" s="226">
        <f t="shared" si="483"/>
        <v>15679.744244306139</v>
      </c>
      <c r="C100" s="329">
        <f t="shared" si="484"/>
        <v>11610.20557998193</v>
      </c>
      <c r="D100" s="226">
        <f t="shared" si="233"/>
        <v>27289.949824288069</v>
      </c>
      <c r="E100" s="227">
        <f t="shared" si="485"/>
        <v>0</v>
      </c>
      <c r="F100" s="228">
        <f t="shared" si="486"/>
        <v>0</v>
      </c>
      <c r="G100" s="227">
        <f t="shared" si="487"/>
        <v>0</v>
      </c>
      <c r="H100" s="228">
        <f t="shared" si="488"/>
        <v>0</v>
      </c>
      <c r="I100" s="227">
        <f t="shared" si="234"/>
        <v>15679.744244306139</v>
      </c>
      <c r="J100" s="176">
        <f t="shared" si="235"/>
        <v>11610.20557998193</v>
      </c>
      <c r="K100" s="228">
        <f t="shared" si="236"/>
        <v>27289.949824288069</v>
      </c>
      <c r="L100" s="227">
        <f t="shared" si="489"/>
        <v>12543.795395444911</v>
      </c>
      <c r="M100" s="176">
        <f t="shared" si="490"/>
        <v>9288.164463985544</v>
      </c>
      <c r="N100" s="228">
        <f t="shared" si="237"/>
        <v>21831.959859430455</v>
      </c>
      <c r="O100" s="176">
        <f t="shared" si="586"/>
        <v>137.82887453182062</v>
      </c>
      <c r="P100" s="176">
        <f t="shared" si="586"/>
        <v>131.2844423071555</v>
      </c>
      <c r="Q100" s="176">
        <f t="shared" si="586"/>
        <v>125.15316344720667</v>
      </c>
      <c r="R100" s="176">
        <f t="shared" si="586"/>
        <v>119.29147500668932</v>
      </c>
      <c r="S100" s="176">
        <f t="shared" si="586"/>
        <v>113.63181447937346</v>
      </c>
      <c r="T100" s="176">
        <f t="shared" si="586"/>
        <v>0</v>
      </c>
      <c r="U100" s="176">
        <f t="shared" si="586"/>
        <v>0</v>
      </c>
      <c r="V100" s="176">
        <f t="shared" si="586"/>
        <v>0</v>
      </c>
      <c r="W100" s="176">
        <f t="shared" si="586"/>
        <v>0</v>
      </c>
      <c r="X100" s="176">
        <f t="shared" si="586"/>
        <v>0</v>
      </c>
      <c r="Y100" s="176">
        <f t="shared" si="587"/>
        <v>0</v>
      </c>
      <c r="Z100" s="176">
        <f t="shared" si="587"/>
        <v>0</v>
      </c>
      <c r="AA100" s="176">
        <f t="shared" si="587"/>
        <v>0</v>
      </c>
      <c r="AB100" s="176">
        <f t="shared" si="587"/>
        <v>0</v>
      </c>
      <c r="AC100" s="176">
        <f t="shared" si="587"/>
        <v>0</v>
      </c>
      <c r="AD100" s="176">
        <f t="shared" si="587"/>
        <v>0</v>
      </c>
      <c r="AE100" s="176">
        <f t="shared" si="587"/>
        <v>0</v>
      </c>
      <c r="AF100" s="176">
        <f t="shared" si="587"/>
        <v>0</v>
      </c>
      <c r="AG100" s="176">
        <f t="shared" si="587"/>
        <v>0</v>
      </c>
      <c r="AH100" s="176">
        <f t="shared" si="587"/>
        <v>0</v>
      </c>
      <c r="AI100" s="176">
        <f t="shared" si="588"/>
        <v>0</v>
      </c>
      <c r="AJ100" s="176">
        <f t="shared" si="588"/>
        <v>0</v>
      </c>
      <c r="AK100" s="176">
        <f t="shared" si="588"/>
        <v>0</v>
      </c>
      <c r="AL100" s="176">
        <f t="shared" si="588"/>
        <v>0</v>
      </c>
      <c r="AM100" s="176">
        <f t="shared" si="588"/>
        <v>0</v>
      </c>
      <c r="AN100" s="176">
        <f t="shared" si="588"/>
        <v>0</v>
      </c>
      <c r="AO100" s="176">
        <f t="shared" si="588"/>
        <v>0</v>
      </c>
      <c r="AP100" s="176">
        <f t="shared" si="588"/>
        <v>0</v>
      </c>
      <c r="AQ100" s="176">
        <f t="shared" si="588"/>
        <v>0</v>
      </c>
      <c r="AR100" s="176">
        <f t="shared" si="588"/>
        <v>0</v>
      </c>
      <c r="AS100" s="176">
        <f t="shared" si="588"/>
        <v>0</v>
      </c>
      <c r="AT100" s="176">
        <f t="shared" si="588"/>
        <v>0</v>
      </c>
      <c r="AU100" s="176">
        <f t="shared" si="588"/>
        <v>0</v>
      </c>
      <c r="AV100" s="176">
        <f t="shared" si="588"/>
        <v>0</v>
      </c>
      <c r="AW100" s="176">
        <f t="shared" si="588"/>
        <v>0</v>
      </c>
      <c r="AX100" s="187"/>
      <c r="AY100" s="176">
        <f t="shared" si="589"/>
        <v>102.05661159001805</v>
      </c>
      <c r="AZ100" s="176">
        <f t="shared" si="589"/>
        <v>97.210728752342817</v>
      </c>
      <c r="BA100" s="176">
        <f t="shared" si="589"/>
        <v>92.670768984947173</v>
      </c>
      <c r="BB100" s="176">
        <f t="shared" si="589"/>
        <v>88.330429832736613</v>
      </c>
      <c r="BC100" s="176">
        <f t="shared" si="589"/>
        <v>84.139684039232506</v>
      </c>
      <c r="BD100" s="176">
        <f t="shared" si="589"/>
        <v>0</v>
      </c>
      <c r="BE100" s="176">
        <f t="shared" si="589"/>
        <v>0</v>
      </c>
      <c r="BF100" s="176">
        <f t="shared" si="589"/>
        <v>0</v>
      </c>
      <c r="BG100" s="176">
        <f t="shared" si="589"/>
        <v>0</v>
      </c>
      <c r="BH100" s="176">
        <f t="shared" si="589"/>
        <v>0</v>
      </c>
      <c r="BI100" s="176">
        <f t="shared" si="590"/>
        <v>0</v>
      </c>
      <c r="BJ100" s="176">
        <f t="shared" si="590"/>
        <v>0</v>
      </c>
      <c r="BK100" s="176">
        <f t="shared" si="590"/>
        <v>0</v>
      </c>
      <c r="BL100" s="176">
        <f t="shared" si="590"/>
        <v>0</v>
      </c>
      <c r="BM100" s="176">
        <f t="shared" si="590"/>
        <v>0</v>
      </c>
      <c r="BN100" s="176">
        <f t="shared" si="590"/>
        <v>0</v>
      </c>
      <c r="BO100" s="176">
        <f t="shared" si="590"/>
        <v>0</v>
      </c>
      <c r="BP100" s="176">
        <f t="shared" si="590"/>
        <v>0</v>
      </c>
      <c r="BQ100" s="176">
        <f t="shared" si="590"/>
        <v>0</v>
      </c>
      <c r="BR100" s="176">
        <f t="shared" si="590"/>
        <v>0</v>
      </c>
      <c r="BS100" s="176">
        <f t="shared" si="591"/>
        <v>0</v>
      </c>
      <c r="BT100" s="176">
        <f t="shared" si="591"/>
        <v>0</v>
      </c>
      <c r="BU100" s="176">
        <f t="shared" si="591"/>
        <v>0</v>
      </c>
      <c r="BV100" s="176">
        <f t="shared" si="591"/>
        <v>0</v>
      </c>
      <c r="BW100" s="176">
        <f t="shared" si="591"/>
        <v>0</v>
      </c>
      <c r="BX100" s="176">
        <f t="shared" si="591"/>
        <v>0</v>
      </c>
      <c r="BY100" s="176">
        <f t="shared" si="591"/>
        <v>0</v>
      </c>
      <c r="BZ100" s="176">
        <f t="shared" si="591"/>
        <v>0</v>
      </c>
      <c r="CA100" s="176">
        <f t="shared" si="591"/>
        <v>0</v>
      </c>
      <c r="CB100" s="176">
        <f t="shared" si="591"/>
        <v>0</v>
      </c>
      <c r="CC100" s="176">
        <f t="shared" si="591"/>
        <v>0</v>
      </c>
      <c r="CD100" s="176">
        <f t="shared" si="591"/>
        <v>0</v>
      </c>
      <c r="CE100" s="176">
        <f t="shared" si="591"/>
        <v>0</v>
      </c>
      <c r="CF100" s="176">
        <f t="shared" si="591"/>
        <v>0</v>
      </c>
      <c r="CG100" s="176">
        <f t="shared" si="591"/>
        <v>0</v>
      </c>
      <c r="CI100" s="176">
        <v>0</v>
      </c>
      <c r="CJ100" s="176">
        <f t="shared" si="592"/>
        <v>131.2844423071555</v>
      </c>
      <c r="CK100" s="176">
        <f t="shared" si="592"/>
        <v>125.15316344720667</v>
      </c>
      <c r="CL100" s="176">
        <f t="shared" si="592"/>
        <v>119.29147500668932</v>
      </c>
      <c r="CM100" s="176">
        <f t="shared" si="592"/>
        <v>113.63181447937346</v>
      </c>
      <c r="CN100" s="176">
        <f t="shared" si="592"/>
        <v>108.21996149418032</v>
      </c>
      <c r="CO100" s="176">
        <f t="shared" si="592"/>
        <v>0</v>
      </c>
      <c r="CP100" s="176">
        <f t="shared" si="592"/>
        <v>0</v>
      </c>
      <c r="CQ100" s="176">
        <f t="shared" si="592"/>
        <v>0</v>
      </c>
      <c r="CR100" s="176">
        <f t="shared" si="592"/>
        <v>0</v>
      </c>
      <c r="CS100" s="176">
        <f t="shared" si="592"/>
        <v>0</v>
      </c>
      <c r="CT100" s="176">
        <f t="shared" si="593"/>
        <v>0</v>
      </c>
      <c r="CU100" s="176">
        <f t="shared" si="593"/>
        <v>0</v>
      </c>
      <c r="CV100" s="176">
        <f t="shared" si="593"/>
        <v>0</v>
      </c>
      <c r="CW100" s="176">
        <f t="shared" si="593"/>
        <v>0</v>
      </c>
      <c r="CX100" s="176">
        <f t="shared" si="593"/>
        <v>0</v>
      </c>
      <c r="CY100" s="176">
        <f t="shared" si="593"/>
        <v>0</v>
      </c>
      <c r="CZ100" s="176">
        <f t="shared" si="593"/>
        <v>0</v>
      </c>
      <c r="DA100" s="176">
        <f t="shared" si="593"/>
        <v>0</v>
      </c>
      <c r="DB100" s="176">
        <f t="shared" si="593"/>
        <v>0</v>
      </c>
      <c r="DC100" s="176">
        <f t="shared" si="593"/>
        <v>0</v>
      </c>
      <c r="DD100" s="176">
        <f t="shared" si="594"/>
        <v>0</v>
      </c>
      <c r="DE100" s="176">
        <f t="shared" si="594"/>
        <v>0</v>
      </c>
      <c r="DF100" s="176">
        <f t="shared" si="594"/>
        <v>0</v>
      </c>
      <c r="DG100" s="176">
        <f t="shared" si="594"/>
        <v>0</v>
      </c>
      <c r="DH100" s="176">
        <f t="shared" si="594"/>
        <v>0</v>
      </c>
      <c r="DI100" s="176">
        <f t="shared" si="594"/>
        <v>0</v>
      </c>
      <c r="DJ100" s="176">
        <f t="shared" si="594"/>
        <v>0</v>
      </c>
      <c r="DK100" s="176">
        <f t="shared" si="594"/>
        <v>0</v>
      </c>
      <c r="DL100" s="176">
        <f t="shared" si="594"/>
        <v>0</v>
      </c>
      <c r="DM100" s="176">
        <f t="shared" si="594"/>
        <v>0</v>
      </c>
      <c r="DN100" s="176">
        <f t="shared" si="594"/>
        <v>0</v>
      </c>
      <c r="DO100" s="176">
        <f t="shared" si="594"/>
        <v>0</v>
      </c>
      <c r="DP100" s="176">
        <f t="shared" si="594"/>
        <v>0</v>
      </c>
      <c r="DQ100" s="176">
        <f t="shared" si="594"/>
        <v>0</v>
      </c>
      <c r="DR100" s="176">
        <f t="shared" si="594"/>
        <v>0</v>
      </c>
      <c r="DS100" s="187"/>
      <c r="DT100" s="176">
        <v>0</v>
      </c>
      <c r="DU100" s="176">
        <f t="shared" si="595"/>
        <v>97.210728752342817</v>
      </c>
      <c r="DV100" s="176">
        <f t="shared" si="595"/>
        <v>92.670768984947173</v>
      </c>
      <c r="DW100" s="176">
        <f t="shared" si="595"/>
        <v>88.330429832736613</v>
      </c>
      <c r="DX100" s="176">
        <f t="shared" si="595"/>
        <v>84.139684039232506</v>
      </c>
      <c r="DY100" s="176">
        <f t="shared" si="595"/>
        <v>80.132429536369813</v>
      </c>
      <c r="DZ100" s="176">
        <f t="shared" si="595"/>
        <v>0</v>
      </c>
      <c r="EA100" s="176">
        <f t="shared" si="595"/>
        <v>0</v>
      </c>
      <c r="EB100" s="176">
        <f t="shared" si="595"/>
        <v>0</v>
      </c>
      <c r="EC100" s="176">
        <f t="shared" si="595"/>
        <v>0</v>
      </c>
      <c r="ED100" s="176">
        <f t="shared" si="595"/>
        <v>0</v>
      </c>
      <c r="EE100" s="176">
        <f t="shared" si="596"/>
        <v>0</v>
      </c>
      <c r="EF100" s="176">
        <f t="shared" si="596"/>
        <v>0</v>
      </c>
      <c r="EG100" s="176">
        <f t="shared" si="596"/>
        <v>0</v>
      </c>
      <c r="EH100" s="176">
        <f t="shared" si="596"/>
        <v>0</v>
      </c>
      <c r="EI100" s="176">
        <f t="shared" si="596"/>
        <v>0</v>
      </c>
      <c r="EJ100" s="176">
        <f t="shared" si="596"/>
        <v>0</v>
      </c>
      <c r="EK100" s="176">
        <f t="shared" si="596"/>
        <v>0</v>
      </c>
      <c r="EL100" s="176">
        <f t="shared" si="596"/>
        <v>0</v>
      </c>
      <c r="EM100" s="176">
        <f t="shared" si="596"/>
        <v>0</v>
      </c>
      <c r="EN100" s="176">
        <f t="shared" si="596"/>
        <v>0</v>
      </c>
      <c r="EO100" s="176">
        <f t="shared" si="597"/>
        <v>0</v>
      </c>
      <c r="EP100" s="176">
        <f t="shared" si="597"/>
        <v>0</v>
      </c>
      <c r="EQ100" s="176">
        <f t="shared" si="597"/>
        <v>0</v>
      </c>
      <c r="ER100" s="176">
        <f t="shared" si="597"/>
        <v>0</v>
      </c>
      <c r="ES100" s="176">
        <f t="shared" si="597"/>
        <v>0</v>
      </c>
      <c r="ET100" s="176">
        <f t="shared" si="597"/>
        <v>0</v>
      </c>
      <c r="EU100" s="176">
        <f t="shared" si="597"/>
        <v>0</v>
      </c>
      <c r="EV100" s="176">
        <f t="shared" si="597"/>
        <v>0</v>
      </c>
      <c r="EW100" s="176">
        <f t="shared" si="597"/>
        <v>0</v>
      </c>
      <c r="EX100" s="176">
        <f t="shared" si="597"/>
        <v>0</v>
      </c>
      <c r="EY100" s="176">
        <f t="shared" si="597"/>
        <v>0</v>
      </c>
      <c r="EZ100" s="176">
        <f t="shared" si="597"/>
        <v>0</v>
      </c>
      <c r="FA100" s="176">
        <f t="shared" si="597"/>
        <v>0</v>
      </c>
      <c r="FB100" s="176">
        <f t="shared" si="597"/>
        <v>0</v>
      </c>
      <c r="FC100" s="176">
        <f t="shared" si="597"/>
        <v>0</v>
      </c>
      <c r="FE100" s="176">
        <v>0</v>
      </c>
      <c r="FF100" s="176">
        <v>0</v>
      </c>
      <c r="FG100" s="176">
        <f t="shared" si="598"/>
        <v>125.15316344720667</v>
      </c>
      <c r="FH100" s="176">
        <f t="shared" si="598"/>
        <v>119.29147500668932</v>
      </c>
      <c r="FI100" s="176">
        <f t="shared" si="598"/>
        <v>113.63181447937346</v>
      </c>
      <c r="FJ100" s="176">
        <f t="shared" si="598"/>
        <v>108.21996149418032</v>
      </c>
      <c r="FK100" s="176">
        <f t="shared" si="598"/>
        <v>103.09937768632962</v>
      </c>
      <c r="FL100" s="176">
        <f t="shared" si="598"/>
        <v>0</v>
      </c>
      <c r="FM100" s="176">
        <f t="shared" si="598"/>
        <v>0</v>
      </c>
      <c r="FN100" s="176">
        <f t="shared" si="598"/>
        <v>0</v>
      </c>
      <c r="FO100" s="176">
        <f t="shared" si="598"/>
        <v>0</v>
      </c>
      <c r="FP100" s="176">
        <f t="shared" si="598"/>
        <v>0</v>
      </c>
      <c r="FQ100" s="176">
        <f t="shared" si="599"/>
        <v>0</v>
      </c>
      <c r="FR100" s="176">
        <f t="shared" si="599"/>
        <v>0</v>
      </c>
      <c r="FS100" s="176">
        <f t="shared" si="599"/>
        <v>0</v>
      </c>
      <c r="FT100" s="176">
        <f t="shared" si="599"/>
        <v>0</v>
      </c>
      <c r="FU100" s="176">
        <f t="shared" si="599"/>
        <v>0</v>
      </c>
      <c r="FV100" s="176">
        <f t="shared" si="599"/>
        <v>0</v>
      </c>
      <c r="FW100" s="176">
        <f t="shared" si="599"/>
        <v>0</v>
      </c>
      <c r="FX100" s="176">
        <f t="shared" si="599"/>
        <v>0</v>
      </c>
      <c r="FY100" s="176">
        <f t="shared" si="599"/>
        <v>0</v>
      </c>
      <c r="FZ100" s="176">
        <f t="shared" si="599"/>
        <v>0</v>
      </c>
      <c r="GA100" s="176">
        <f t="shared" si="600"/>
        <v>0</v>
      </c>
      <c r="GB100" s="176">
        <f t="shared" si="600"/>
        <v>0</v>
      </c>
      <c r="GC100" s="176">
        <f t="shared" si="600"/>
        <v>0</v>
      </c>
      <c r="GD100" s="176">
        <f t="shared" si="600"/>
        <v>0</v>
      </c>
      <c r="GE100" s="176">
        <f t="shared" si="600"/>
        <v>0</v>
      </c>
      <c r="GF100" s="176">
        <f t="shared" si="600"/>
        <v>0</v>
      </c>
      <c r="GG100" s="176">
        <f t="shared" si="600"/>
        <v>0</v>
      </c>
      <c r="GH100" s="176">
        <f t="shared" si="600"/>
        <v>0</v>
      </c>
      <c r="GI100" s="176">
        <f t="shared" si="600"/>
        <v>0</v>
      </c>
      <c r="GJ100" s="176">
        <f t="shared" si="600"/>
        <v>0</v>
      </c>
      <c r="GK100" s="176">
        <f t="shared" si="600"/>
        <v>0</v>
      </c>
      <c r="GL100" s="176">
        <f t="shared" si="600"/>
        <v>0</v>
      </c>
      <c r="GM100" s="176">
        <f t="shared" si="600"/>
        <v>0</v>
      </c>
      <c r="GN100" s="176">
        <f t="shared" si="600"/>
        <v>0</v>
      </c>
      <c r="GO100" s="176">
        <f t="shared" si="600"/>
        <v>0</v>
      </c>
      <c r="GP100" s="187"/>
      <c r="GQ100" s="176">
        <v>0</v>
      </c>
      <c r="GR100" s="176">
        <v>0</v>
      </c>
      <c r="GS100" s="176">
        <f t="shared" si="601"/>
        <v>92.670768984947173</v>
      </c>
      <c r="GT100" s="176">
        <f t="shared" si="601"/>
        <v>88.330429832736613</v>
      </c>
      <c r="GU100" s="176">
        <f t="shared" si="601"/>
        <v>84.139684039232506</v>
      </c>
      <c r="GV100" s="176">
        <f t="shared" si="601"/>
        <v>80.132429536369813</v>
      </c>
      <c r="GW100" s="176">
        <f t="shared" si="601"/>
        <v>76.340847877105048</v>
      </c>
      <c r="GX100" s="176">
        <f t="shared" si="601"/>
        <v>0</v>
      </c>
      <c r="GY100" s="176">
        <f t="shared" si="601"/>
        <v>0</v>
      </c>
      <c r="GZ100" s="176">
        <f t="shared" si="601"/>
        <v>0</v>
      </c>
      <c r="HA100" s="176">
        <f t="shared" si="601"/>
        <v>0</v>
      </c>
      <c r="HB100" s="176">
        <f t="shared" si="601"/>
        <v>0</v>
      </c>
      <c r="HC100" s="176">
        <f t="shared" si="602"/>
        <v>0</v>
      </c>
      <c r="HD100" s="176">
        <f t="shared" si="602"/>
        <v>0</v>
      </c>
      <c r="HE100" s="176">
        <f t="shared" si="602"/>
        <v>0</v>
      </c>
      <c r="HF100" s="176">
        <f t="shared" si="602"/>
        <v>0</v>
      </c>
      <c r="HG100" s="176">
        <f t="shared" si="602"/>
        <v>0</v>
      </c>
      <c r="HH100" s="176">
        <f t="shared" si="602"/>
        <v>0</v>
      </c>
      <c r="HI100" s="176">
        <f t="shared" si="602"/>
        <v>0</v>
      </c>
      <c r="HJ100" s="176">
        <f t="shared" si="602"/>
        <v>0</v>
      </c>
      <c r="HK100" s="176">
        <f t="shared" si="602"/>
        <v>0</v>
      </c>
      <c r="HL100" s="176">
        <f t="shared" si="602"/>
        <v>0</v>
      </c>
      <c r="HM100" s="176">
        <f t="shared" si="603"/>
        <v>0</v>
      </c>
      <c r="HN100" s="176">
        <f t="shared" si="603"/>
        <v>0</v>
      </c>
      <c r="HO100" s="176">
        <f t="shared" si="603"/>
        <v>0</v>
      </c>
      <c r="HP100" s="176">
        <f t="shared" si="603"/>
        <v>0</v>
      </c>
      <c r="HQ100" s="176">
        <f t="shared" si="603"/>
        <v>0</v>
      </c>
      <c r="HR100" s="176">
        <f t="shared" si="603"/>
        <v>0</v>
      </c>
      <c r="HS100" s="176">
        <f t="shared" si="603"/>
        <v>0</v>
      </c>
      <c r="HT100" s="176">
        <f t="shared" si="603"/>
        <v>0</v>
      </c>
      <c r="HU100" s="176">
        <f t="shared" si="603"/>
        <v>0</v>
      </c>
      <c r="HV100" s="176">
        <f t="shared" si="603"/>
        <v>0</v>
      </c>
      <c r="HW100" s="176">
        <f t="shared" si="603"/>
        <v>0</v>
      </c>
      <c r="HX100" s="176">
        <f t="shared" si="603"/>
        <v>0</v>
      </c>
      <c r="HY100" s="176">
        <f t="shared" si="603"/>
        <v>0</v>
      </c>
      <c r="HZ100" s="176">
        <f t="shared" si="603"/>
        <v>0</v>
      </c>
      <c r="IA100" s="176">
        <f t="shared" si="603"/>
        <v>0</v>
      </c>
      <c r="IB100" s="176"/>
      <c r="IC100" s="176"/>
    </row>
    <row r="101" spans="1:237" s="144" customFormat="1">
      <c r="A101" s="185" t="s">
        <v>3</v>
      </c>
      <c r="B101" s="226">
        <f t="shared" si="483"/>
        <v>771754.18227585056</v>
      </c>
      <c r="C101" s="329">
        <f t="shared" si="484"/>
        <v>562376.2176672339</v>
      </c>
      <c r="D101" s="226">
        <f t="shared" si="233"/>
        <v>1334130.3999430845</v>
      </c>
      <c r="E101" s="227">
        <f t="shared" si="485"/>
        <v>0</v>
      </c>
      <c r="F101" s="228">
        <f t="shared" si="486"/>
        <v>0</v>
      </c>
      <c r="G101" s="227">
        <f t="shared" si="487"/>
        <v>0</v>
      </c>
      <c r="H101" s="228">
        <f t="shared" si="488"/>
        <v>0</v>
      </c>
      <c r="I101" s="227">
        <f t="shared" si="234"/>
        <v>771754.18227585056</v>
      </c>
      <c r="J101" s="176">
        <f t="shared" si="235"/>
        <v>562376.2176672339</v>
      </c>
      <c r="K101" s="228">
        <f t="shared" si="236"/>
        <v>1334130.3999430845</v>
      </c>
      <c r="L101" s="227">
        <f t="shared" si="489"/>
        <v>617403.34582068049</v>
      </c>
      <c r="M101" s="176">
        <f t="shared" si="490"/>
        <v>449900.97413378715</v>
      </c>
      <c r="N101" s="228">
        <f t="shared" si="237"/>
        <v>1067304.3199544677</v>
      </c>
      <c r="O101" s="176">
        <f t="shared" si="586"/>
        <v>23.909090480009695</v>
      </c>
      <c r="P101" s="176">
        <f t="shared" si="586"/>
        <v>22.773831828792279</v>
      </c>
      <c r="Q101" s="176">
        <f t="shared" si="586"/>
        <v>21.710242638801155</v>
      </c>
      <c r="R101" s="176">
        <f t="shared" si="586"/>
        <v>20.69341913381345</v>
      </c>
      <c r="S101" s="176">
        <f t="shared" si="586"/>
        <v>19.711641287238251</v>
      </c>
      <c r="T101" s="176">
        <f t="shared" si="586"/>
        <v>18.772850463276175</v>
      </c>
      <c r="U101" s="176">
        <f t="shared" si="586"/>
        <v>17.884585925179625</v>
      </c>
      <c r="V101" s="176">
        <f t="shared" si="586"/>
        <v>17.032070161601407</v>
      </c>
      <c r="W101" s="176">
        <f t="shared" si="586"/>
        <v>16.219390046834633</v>
      </c>
      <c r="X101" s="176">
        <f t="shared" si="586"/>
        <v>15.44487357554779</v>
      </c>
      <c r="Y101" s="176">
        <f t="shared" si="587"/>
        <v>0</v>
      </c>
      <c r="Z101" s="176">
        <f t="shared" si="587"/>
        <v>0</v>
      </c>
      <c r="AA101" s="176">
        <f t="shared" si="587"/>
        <v>0</v>
      </c>
      <c r="AB101" s="176">
        <f t="shared" si="587"/>
        <v>0</v>
      </c>
      <c r="AC101" s="176">
        <f t="shared" si="587"/>
        <v>0</v>
      </c>
      <c r="AD101" s="176">
        <f t="shared" si="587"/>
        <v>0</v>
      </c>
      <c r="AE101" s="176">
        <f t="shared" si="587"/>
        <v>0</v>
      </c>
      <c r="AF101" s="176">
        <f t="shared" si="587"/>
        <v>0</v>
      </c>
      <c r="AG101" s="176">
        <f t="shared" si="587"/>
        <v>0</v>
      </c>
      <c r="AH101" s="176">
        <f t="shared" si="587"/>
        <v>0</v>
      </c>
      <c r="AI101" s="176">
        <f t="shared" si="588"/>
        <v>0</v>
      </c>
      <c r="AJ101" s="176">
        <f t="shared" si="588"/>
        <v>0</v>
      </c>
      <c r="AK101" s="176">
        <f t="shared" si="588"/>
        <v>0</v>
      </c>
      <c r="AL101" s="176">
        <f t="shared" si="588"/>
        <v>0</v>
      </c>
      <c r="AM101" s="176">
        <f t="shared" si="588"/>
        <v>0</v>
      </c>
      <c r="AN101" s="176">
        <f t="shared" si="588"/>
        <v>0</v>
      </c>
      <c r="AO101" s="176">
        <f t="shared" si="588"/>
        <v>0</v>
      </c>
      <c r="AP101" s="176">
        <f t="shared" si="588"/>
        <v>0</v>
      </c>
      <c r="AQ101" s="176">
        <f t="shared" si="588"/>
        <v>0</v>
      </c>
      <c r="AR101" s="176">
        <f t="shared" si="588"/>
        <v>0</v>
      </c>
      <c r="AS101" s="176">
        <f t="shared" si="588"/>
        <v>0</v>
      </c>
      <c r="AT101" s="176">
        <f t="shared" si="588"/>
        <v>0</v>
      </c>
      <c r="AU101" s="176">
        <f t="shared" si="588"/>
        <v>0</v>
      </c>
      <c r="AV101" s="176">
        <f t="shared" si="588"/>
        <v>0</v>
      </c>
      <c r="AW101" s="176">
        <f t="shared" si="588"/>
        <v>0</v>
      </c>
      <c r="AX101" s="187"/>
      <c r="AY101" s="176">
        <f t="shared" si="589"/>
        <v>17.422521550010227</v>
      </c>
      <c r="AZ101" s="176">
        <f t="shared" si="589"/>
        <v>16.595260122721381</v>
      </c>
      <c r="BA101" s="176">
        <f t="shared" si="589"/>
        <v>15.820224133858842</v>
      </c>
      <c r="BB101" s="176">
        <f t="shared" si="589"/>
        <v>15.079266235731467</v>
      </c>
      <c r="BC101" s="176">
        <f t="shared" si="589"/>
        <v>14.363846060983265</v>
      </c>
      <c r="BD101" s="176">
        <f t="shared" si="589"/>
        <v>13.679750470851706</v>
      </c>
      <c r="BE101" s="176">
        <f t="shared" si="589"/>
        <v>13.032473316162935</v>
      </c>
      <c r="BF101" s="176">
        <f t="shared" si="589"/>
        <v>12.411246244598523</v>
      </c>
      <c r="BG101" s="176">
        <f t="shared" si="589"/>
        <v>11.819047355869271</v>
      </c>
      <c r="BH101" s="176">
        <f t="shared" si="589"/>
        <v>11.254658261975667</v>
      </c>
      <c r="BI101" s="176">
        <f t="shared" si="590"/>
        <v>0</v>
      </c>
      <c r="BJ101" s="176">
        <f t="shared" si="590"/>
        <v>0</v>
      </c>
      <c r="BK101" s="176">
        <f t="shared" si="590"/>
        <v>0</v>
      </c>
      <c r="BL101" s="176">
        <f t="shared" si="590"/>
        <v>0</v>
      </c>
      <c r="BM101" s="176">
        <f t="shared" si="590"/>
        <v>0</v>
      </c>
      <c r="BN101" s="176">
        <f t="shared" si="590"/>
        <v>0</v>
      </c>
      <c r="BO101" s="176">
        <f t="shared" si="590"/>
        <v>0</v>
      </c>
      <c r="BP101" s="176">
        <f t="shared" si="590"/>
        <v>0</v>
      </c>
      <c r="BQ101" s="176">
        <f t="shared" si="590"/>
        <v>0</v>
      </c>
      <c r="BR101" s="176">
        <f t="shared" si="590"/>
        <v>0</v>
      </c>
      <c r="BS101" s="176">
        <f t="shared" si="591"/>
        <v>0</v>
      </c>
      <c r="BT101" s="176">
        <f t="shared" si="591"/>
        <v>0</v>
      </c>
      <c r="BU101" s="176">
        <f t="shared" si="591"/>
        <v>0</v>
      </c>
      <c r="BV101" s="176">
        <f t="shared" si="591"/>
        <v>0</v>
      </c>
      <c r="BW101" s="176">
        <f t="shared" si="591"/>
        <v>0</v>
      </c>
      <c r="BX101" s="176">
        <f t="shared" si="591"/>
        <v>0</v>
      </c>
      <c r="BY101" s="176">
        <f t="shared" si="591"/>
        <v>0</v>
      </c>
      <c r="BZ101" s="176">
        <f t="shared" si="591"/>
        <v>0</v>
      </c>
      <c r="CA101" s="176">
        <f t="shared" si="591"/>
        <v>0</v>
      </c>
      <c r="CB101" s="176">
        <f t="shared" si="591"/>
        <v>0</v>
      </c>
      <c r="CC101" s="176">
        <f t="shared" si="591"/>
        <v>0</v>
      </c>
      <c r="CD101" s="176">
        <f t="shared" si="591"/>
        <v>0</v>
      </c>
      <c r="CE101" s="176">
        <f t="shared" si="591"/>
        <v>0</v>
      </c>
      <c r="CF101" s="176">
        <f t="shared" si="591"/>
        <v>0</v>
      </c>
      <c r="CG101" s="176">
        <f t="shared" si="591"/>
        <v>0</v>
      </c>
      <c r="CI101" s="176">
        <v>0</v>
      </c>
      <c r="CJ101" s="176">
        <f t="shared" si="592"/>
        <v>22.773831828792279</v>
      </c>
      <c r="CK101" s="176">
        <f t="shared" si="592"/>
        <v>21.710242638801155</v>
      </c>
      <c r="CL101" s="176">
        <f t="shared" si="592"/>
        <v>20.69341913381345</v>
      </c>
      <c r="CM101" s="176">
        <f t="shared" si="592"/>
        <v>19.711641287238251</v>
      </c>
      <c r="CN101" s="176">
        <f t="shared" si="592"/>
        <v>18.772850463276175</v>
      </c>
      <c r="CO101" s="176">
        <f t="shared" si="592"/>
        <v>17.884585925179625</v>
      </c>
      <c r="CP101" s="176">
        <f t="shared" si="592"/>
        <v>17.032070161601407</v>
      </c>
      <c r="CQ101" s="176">
        <f t="shared" si="592"/>
        <v>16.219390046834633</v>
      </c>
      <c r="CR101" s="176">
        <f t="shared" si="592"/>
        <v>15.44487357554779</v>
      </c>
      <c r="CS101" s="176">
        <f t="shared" si="592"/>
        <v>14.708581321493636</v>
      </c>
      <c r="CT101" s="176">
        <f t="shared" si="593"/>
        <v>0</v>
      </c>
      <c r="CU101" s="176">
        <f t="shared" si="593"/>
        <v>0</v>
      </c>
      <c r="CV101" s="176">
        <f t="shared" si="593"/>
        <v>0</v>
      </c>
      <c r="CW101" s="176">
        <f t="shared" si="593"/>
        <v>0</v>
      </c>
      <c r="CX101" s="176">
        <f t="shared" si="593"/>
        <v>0</v>
      </c>
      <c r="CY101" s="176">
        <f t="shared" si="593"/>
        <v>0</v>
      </c>
      <c r="CZ101" s="176">
        <f t="shared" si="593"/>
        <v>0</v>
      </c>
      <c r="DA101" s="176">
        <f t="shared" si="593"/>
        <v>0</v>
      </c>
      <c r="DB101" s="176">
        <f t="shared" si="593"/>
        <v>0</v>
      </c>
      <c r="DC101" s="176">
        <f t="shared" si="593"/>
        <v>0</v>
      </c>
      <c r="DD101" s="176">
        <f t="shared" si="594"/>
        <v>0</v>
      </c>
      <c r="DE101" s="176">
        <f t="shared" si="594"/>
        <v>0</v>
      </c>
      <c r="DF101" s="176">
        <f t="shared" si="594"/>
        <v>0</v>
      </c>
      <c r="DG101" s="176">
        <f t="shared" si="594"/>
        <v>0</v>
      </c>
      <c r="DH101" s="176">
        <f t="shared" si="594"/>
        <v>0</v>
      </c>
      <c r="DI101" s="176">
        <f t="shared" si="594"/>
        <v>0</v>
      </c>
      <c r="DJ101" s="176">
        <f t="shared" si="594"/>
        <v>0</v>
      </c>
      <c r="DK101" s="176">
        <f t="shared" si="594"/>
        <v>0</v>
      </c>
      <c r="DL101" s="176">
        <f t="shared" si="594"/>
        <v>0</v>
      </c>
      <c r="DM101" s="176">
        <f t="shared" si="594"/>
        <v>0</v>
      </c>
      <c r="DN101" s="176">
        <f t="shared" si="594"/>
        <v>0</v>
      </c>
      <c r="DO101" s="176">
        <f t="shared" si="594"/>
        <v>0</v>
      </c>
      <c r="DP101" s="176">
        <f t="shared" si="594"/>
        <v>0</v>
      </c>
      <c r="DQ101" s="176">
        <f t="shared" si="594"/>
        <v>0</v>
      </c>
      <c r="DR101" s="176">
        <f t="shared" si="594"/>
        <v>0</v>
      </c>
      <c r="DS101" s="187"/>
      <c r="DT101" s="176">
        <v>0</v>
      </c>
      <c r="DU101" s="176">
        <f t="shared" si="595"/>
        <v>16.595260122721381</v>
      </c>
      <c r="DV101" s="176">
        <f t="shared" si="595"/>
        <v>15.820224133858842</v>
      </c>
      <c r="DW101" s="176">
        <f t="shared" si="595"/>
        <v>15.079266235731467</v>
      </c>
      <c r="DX101" s="176">
        <f t="shared" si="595"/>
        <v>14.363846060983265</v>
      </c>
      <c r="DY101" s="176">
        <f t="shared" si="595"/>
        <v>13.679750470851706</v>
      </c>
      <c r="DZ101" s="176">
        <f t="shared" si="595"/>
        <v>13.032473316162935</v>
      </c>
      <c r="EA101" s="176">
        <f t="shared" si="595"/>
        <v>12.411246244598523</v>
      </c>
      <c r="EB101" s="176">
        <f t="shared" si="595"/>
        <v>11.819047355869271</v>
      </c>
      <c r="EC101" s="176">
        <f t="shared" si="595"/>
        <v>11.254658261975667</v>
      </c>
      <c r="ED101" s="176">
        <f t="shared" si="595"/>
        <v>10.718123102928541</v>
      </c>
      <c r="EE101" s="176">
        <f t="shared" si="596"/>
        <v>0</v>
      </c>
      <c r="EF101" s="176">
        <f t="shared" si="596"/>
        <v>0</v>
      </c>
      <c r="EG101" s="176">
        <f t="shared" si="596"/>
        <v>0</v>
      </c>
      <c r="EH101" s="176">
        <f t="shared" si="596"/>
        <v>0</v>
      </c>
      <c r="EI101" s="176">
        <f t="shared" si="596"/>
        <v>0</v>
      </c>
      <c r="EJ101" s="176">
        <f t="shared" si="596"/>
        <v>0</v>
      </c>
      <c r="EK101" s="176">
        <f t="shared" si="596"/>
        <v>0</v>
      </c>
      <c r="EL101" s="176">
        <f t="shared" si="596"/>
        <v>0</v>
      </c>
      <c r="EM101" s="176">
        <f t="shared" si="596"/>
        <v>0</v>
      </c>
      <c r="EN101" s="176">
        <f t="shared" si="596"/>
        <v>0</v>
      </c>
      <c r="EO101" s="176">
        <f t="shared" si="597"/>
        <v>0</v>
      </c>
      <c r="EP101" s="176">
        <f t="shared" si="597"/>
        <v>0</v>
      </c>
      <c r="EQ101" s="176">
        <f t="shared" si="597"/>
        <v>0</v>
      </c>
      <c r="ER101" s="176">
        <f t="shared" si="597"/>
        <v>0</v>
      </c>
      <c r="ES101" s="176">
        <f t="shared" si="597"/>
        <v>0</v>
      </c>
      <c r="ET101" s="176">
        <f t="shared" si="597"/>
        <v>0</v>
      </c>
      <c r="EU101" s="176">
        <f t="shared" si="597"/>
        <v>0</v>
      </c>
      <c r="EV101" s="176">
        <f t="shared" si="597"/>
        <v>0</v>
      </c>
      <c r="EW101" s="176">
        <f t="shared" si="597"/>
        <v>0</v>
      </c>
      <c r="EX101" s="176">
        <f t="shared" si="597"/>
        <v>0</v>
      </c>
      <c r="EY101" s="176">
        <f t="shared" si="597"/>
        <v>0</v>
      </c>
      <c r="EZ101" s="176">
        <f t="shared" si="597"/>
        <v>0</v>
      </c>
      <c r="FA101" s="176">
        <f t="shared" si="597"/>
        <v>0</v>
      </c>
      <c r="FB101" s="176">
        <f t="shared" si="597"/>
        <v>0</v>
      </c>
      <c r="FC101" s="176">
        <f t="shared" si="597"/>
        <v>0</v>
      </c>
      <c r="FE101" s="176">
        <v>0</v>
      </c>
      <c r="FF101" s="176">
        <v>0</v>
      </c>
      <c r="FG101" s="176">
        <f t="shared" si="598"/>
        <v>21.710242638801155</v>
      </c>
      <c r="FH101" s="176">
        <f t="shared" si="598"/>
        <v>20.69341913381345</v>
      </c>
      <c r="FI101" s="176">
        <f t="shared" si="598"/>
        <v>19.711641287238251</v>
      </c>
      <c r="FJ101" s="176">
        <f t="shared" si="598"/>
        <v>18.772850463276175</v>
      </c>
      <c r="FK101" s="176">
        <f t="shared" si="598"/>
        <v>17.884585925179625</v>
      </c>
      <c r="FL101" s="176">
        <f t="shared" si="598"/>
        <v>17.032070161601407</v>
      </c>
      <c r="FM101" s="176">
        <f t="shared" si="598"/>
        <v>16.219390046834633</v>
      </c>
      <c r="FN101" s="176">
        <f t="shared" si="598"/>
        <v>15.44487357554779</v>
      </c>
      <c r="FO101" s="176">
        <f t="shared" si="598"/>
        <v>14.708581321493636</v>
      </c>
      <c r="FP101" s="176">
        <f t="shared" si="598"/>
        <v>14.00738979395099</v>
      </c>
      <c r="FQ101" s="176">
        <f t="shared" si="599"/>
        <v>0</v>
      </c>
      <c r="FR101" s="176">
        <f t="shared" si="599"/>
        <v>0</v>
      </c>
      <c r="FS101" s="176">
        <f t="shared" si="599"/>
        <v>0</v>
      </c>
      <c r="FT101" s="176">
        <f t="shared" si="599"/>
        <v>0</v>
      </c>
      <c r="FU101" s="176">
        <f t="shared" si="599"/>
        <v>0</v>
      </c>
      <c r="FV101" s="176">
        <f t="shared" si="599"/>
        <v>0</v>
      </c>
      <c r="FW101" s="176">
        <f t="shared" si="599"/>
        <v>0</v>
      </c>
      <c r="FX101" s="176">
        <f t="shared" si="599"/>
        <v>0</v>
      </c>
      <c r="FY101" s="176">
        <f t="shared" si="599"/>
        <v>0</v>
      </c>
      <c r="FZ101" s="176">
        <f t="shared" si="599"/>
        <v>0</v>
      </c>
      <c r="GA101" s="176">
        <f t="shared" si="600"/>
        <v>0</v>
      </c>
      <c r="GB101" s="176">
        <f t="shared" si="600"/>
        <v>0</v>
      </c>
      <c r="GC101" s="176">
        <f t="shared" si="600"/>
        <v>0</v>
      </c>
      <c r="GD101" s="176">
        <f t="shared" si="600"/>
        <v>0</v>
      </c>
      <c r="GE101" s="176">
        <f t="shared" si="600"/>
        <v>0</v>
      </c>
      <c r="GF101" s="176">
        <f t="shared" si="600"/>
        <v>0</v>
      </c>
      <c r="GG101" s="176">
        <f t="shared" si="600"/>
        <v>0</v>
      </c>
      <c r="GH101" s="176">
        <f t="shared" si="600"/>
        <v>0</v>
      </c>
      <c r="GI101" s="176">
        <f t="shared" si="600"/>
        <v>0</v>
      </c>
      <c r="GJ101" s="176">
        <f t="shared" si="600"/>
        <v>0</v>
      </c>
      <c r="GK101" s="176">
        <f t="shared" si="600"/>
        <v>0</v>
      </c>
      <c r="GL101" s="176">
        <f t="shared" si="600"/>
        <v>0</v>
      </c>
      <c r="GM101" s="176">
        <f t="shared" si="600"/>
        <v>0</v>
      </c>
      <c r="GN101" s="176">
        <f t="shared" si="600"/>
        <v>0</v>
      </c>
      <c r="GO101" s="176">
        <f t="shared" si="600"/>
        <v>0</v>
      </c>
      <c r="GP101" s="187"/>
      <c r="GQ101" s="176">
        <v>0</v>
      </c>
      <c r="GR101" s="176">
        <v>0</v>
      </c>
      <c r="GS101" s="176">
        <f t="shared" si="601"/>
        <v>15.820224133858842</v>
      </c>
      <c r="GT101" s="176">
        <f t="shared" si="601"/>
        <v>15.079266235731467</v>
      </c>
      <c r="GU101" s="176">
        <f t="shared" si="601"/>
        <v>14.363846060983265</v>
      </c>
      <c r="GV101" s="176">
        <f t="shared" si="601"/>
        <v>13.679750470851706</v>
      </c>
      <c r="GW101" s="176">
        <f t="shared" si="601"/>
        <v>13.032473316162935</v>
      </c>
      <c r="GX101" s="176">
        <f t="shared" si="601"/>
        <v>12.411246244598523</v>
      </c>
      <c r="GY101" s="176">
        <f t="shared" si="601"/>
        <v>11.819047355869271</v>
      </c>
      <c r="GZ101" s="176">
        <f t="shared" si="601"/>
        <v>11.254658261975667</v>
      </c>
      <c r="HA101" s="176">
        <f t="shared" si="601"/>
        <v>10.718123102928541</v>
      </c>
      <c r="HB101" s="176">
        <f t="shared" si="601"/>
        <v>10.207165795309059</v>
      </c>
      <c r="HC101" s="176">
        <f t="shared" si="602"/>
        <v>0</v>
      </c>
      <c r="HD101" s="176">
        <f t="shared" si="602"/>
        <v>0</v>
      </c>
      <c r="HE101" s="176">
        <f t="shared" si="602"/>
        <v>0</v>
      </c>
      <c r="HF101" s="176">
        <f t="shared" si="602"/>
        <v>0</v>
      </c>
      <c r="HG101" s="176">
        <f t="shared" si="602"/>
        <v>0</v>
      </c>
      <c r="HH101" s="176">
        <f t="shared" si="602"/>
        <v>0</v>
      </c>
      <c r="HI101" s="176">
        <f t="shared" si="602"/>
        <v>0</v>
      </c>
      <c r="HJ101" s="176">
        <f t="shared" si="602"/>
        <v>0</v>
      </c>
      <c r="HK101" s="176">
        <f t="shared" si="602"/>
        <v>0</v>
      </c>
      <c r="HL101" s="176">
        <f t="shared" si="602"/>
        <v>0</v>
      </c>
      <c r="HM101" s="176">
        <f t="shared" si="603"/>
        <v>0</v>
      </c>
      <c r="HN101" s="176">
        <f t="shared" si="603"/>
        <v>0</v>
      </c>
      <c r="HO101" s="176">
        <f t="shared" si="603"/>
        <v>0</v>
      </c>
      <c r="HP101" s="176">
        <f t="shared" si="603"/>
        <v>0</v>
      </c>
      <c r="HQ101" s="176">
        <f t="shared" si="603"/>
        <v>0</v>
      </c>
      <c r="HR101" s="176">
        <f t="shared" si="603"/>
        <v>0</v>
      </c>
      <c r="HS101" s="176">
        <f t="shared" si="603"/>
        <v>0</v>
      </c>
      <c r="HT101" s="176">
        <f t="shared" si="603"/>
        <v>0</v>
      </c>
      <c r="HU101" s="176">
        <f t="shared" si="603"/>
        <v>0</v>
      </c>
      <c r="HV101" s="176">
        <f t="shared" si="603"/>
        <v>0</v>
      </c>
      <c r="HW101" s="176">
        <f t="shared" si="603"/>
        <v>0</v>
      </c>
      <c r="HX101" s="176">
        <f t="shared" si="603"/>
        <v>0</v>
      </c>
      <c r="HY101" s="176">
        <f t="shared" si="603"/>
        <v>0</v>
      </c>
      <c r="HZ101" s="176">
        <f t="shared" si="603"/>
        <v>0</v>
      </c>
      <c r="IA101" s="176">
        <f t="shared" si="603"/>
        <v>0</v>
      </c>
      <c r="IB101" s="176"/>
      <c r="IC101" s="176"/>
    </row>
    <row r="102" spans="1:237" s="144" customFormat="1">
      <c r="A102" s="185" t="s">
        <v>66</v>
      </c>
      <c r="B102" s="226">
        <f t="shared" si="483"/>
        <v>0</v>
      </c>
      <c r="C102" s="329">
        <f t="shared" si="484"/>
        <v>918711.04508422292</v>
      </c>
      <c r="D102" s="226">
        <f>SUM(B102:C102)</f>
        <v>918711.04508422292</v>
      </c>
      <c r="E102" s="227">
        <f t="shared" si="485"/>
        <v>0</v>
      </c>
      <c r="F102" s="228">
        <f t="shared" si="486"/>
        <v>0</v>
      </c>
      <c r="G102" s="227">
        <f t="shared" si="487"/>
        <v>0</v>
      </c>
      <c r="H102" s="228">
        <f t="shared" si="488"/>
        <v>0</v>
      </c>
      <c r="I102" s="227">
        <f>B102+E102+G102</f>
        <v>0</v>
      </c>
      <c r="J102" s="176">
        <f>C102+F102+H102</f>
        <v>918711.04508422292</v>
      </c>
      <c r="K102" s="228">
        <f>SUM(I102:J102)</f>
        <v>918711.04508422292</v>
      </c>
      <c r="L102" s="227">
        <f t="shared" si="489"/>
        <v>0</v>
      </c>
      <c r="M102" s="176">
        <f t="shared" si="490"/>
        <v>918711.04508422292</v>
      </c>
      <c r="N102" s="228">
        <f>SUM(L102:M102)</f>
        <v>918711.04508422292</v>
      </c>
      <c r="O102" s="176">
        <f t="shared" si="586"/>
        <v>0</v>
      </c>
      <c r="P102" s="176">
        <f t="shared" si="586"/>
        <v>0</v>
      </c>
      <c r="Q102" s="176">
        <f t="shared" si="586"/>
        <v>0</v>
      </c>
      <c r="R102" s="176">
        <f t="shared" si="586"/>
        <v>0</v>
      </c>
      <c r="S102" s="176">
        <f t="shared" si="586"/>
        <v>0</v>
      </c>
      <c r="T102" s="176">
        <f t="shared" si="586"/>
        <v>0</v>
      </c>
      <c r="U102" s="176">
        <f t="shared" si="586"/>
        <v>0</v>
      </c>
      <c r="V102" s="176">
        <f t="shared" si="586"/>
        <v>0</v>
      </c>
      <c r="W102" s="176">
        <f t="shared" si="586"/>
        <v>0</v>
      </c>
      <c r="X102" s="176">
        <f t="shared" si="586"/>
        <v>0</v>
      </c>
      <c r="Y102" s="176">
        <f t="shared" si="587"/>
        <v>0</v>
      </c>
      <c r="Z102" s="176">
        <f t="shared" si="587"/>
        <v>0</v>
      </c>
      <c r="AA102" s="176">
        <f t="shared" si="587"/>
        <v>0</v>
      </c>
      <c r="AB102" s="176">
        <f t="shared" si="587"/>
        <v>0</v>
      </c>
      <c r="AC102" s="176">
        <f t="shared" si="587"/>
        <v>0</v>
      </c>
      <c r="AD102" s="176">
        <f t="shared" si="587"/>
        <v>0</v>
      </c>
      <c r="AE102" s="176">
        <f t="shared" si="587"/>
        <v>0</v>
      </c>
      <c r="AF102" s="176">
        <f t="shared" si="587"/>
        <v>0</v>
      </c>
      <c r="AG102" s="176">
        <f t="shared" si="587"/>
        <v>0</v>
      </c>
      <c r="AH102" s="176">
        <f t="shared" si="587"/>
        <v>0</v>
      </c>
      <c r="AI102" s="176">
        <f t="shared" si="588"/>
        <v>0</v>
      </c>
      <c r="AJ102" s="176">
        <f t="shared" si="588"/>
        <v>0</v>
      </c>
      <c r="AK102" s="176">
        <f t="shared" si="588"/>
        <v>0</v>
      </c>
      <c r="AL102" s="176">
        <f t="shared" si="588"/>
        <v>0</v>
      </c>
      <c r="AM102" s="176">
        <f t="shared" si="588"/>
        <v>0</v>
      </c>
      <c r="AN102" s="176">
        <f t="shared" si="588"/>
        <v>0</v>
      </c>
      <c r="AO102" s="176">
        <f t="shared" si="588"/>
        <v>0</v>
      </c>
      <c r="AP102" s="176">
        <f t="shared" si="588"/>
        <v>0</v>
      </c>
      <c r="AQ102" s="176">
        <f t="shared" si="588"/>
        <v>0</v>
      </c>
      <c r="AR102" s="176">
        <f t="shared" si="588"/>
        <v>0</v>
      </c>
      <c r="AS102" s="176">
        <f t="shared" si="588"/>
        <v>0</v>
      </c>
      <c r="AT102" s="176">
        <f t="shared" si="588"/>
        <v>0</v>
      </c>
      <c r="AU102" s="176">
        <f t="shared" si="588"/>
        <v>0</v>
      </c>
      <c r="AV102" s="176">
        <f t="shared" si="588"/>
        <v>0</v>
      </c>
      <c r="AW102" s="176">
        <f t="shared" si="588"/>
        <v>0</v>
      </c>
      <c r="AX102" s="187"/>
      <c r="AY102" s="176">
        <f t="shared" si="589"/>
        <v>149.44003839966931</v>
      </c>
      <c r="AZ102" s="176">
        <f t="shared" si="589"/>
        <v>142.34428138735913</v>
      </c>
      <c r="BA102" s="176">
        <f t="shared" si="589"/>
        <v>135.69648315652981</v>
      </c>
      <c r="BB102" s="176">
        <f t="shared" si="589"/>
        <v>129.3409865407929</v>
      </c>
      <c r="BC102" s="176">
        <f t="shared" si="589"/>
        <v>123.20453734316189</v>
      </c>
      <c r="BD102" s="176">
        <f t="shared" si="589"/>
        <v>117.33677182111295</v>
      </c>
      <c r="BE102" s="176">
        <f t="shared" si="589"/>
        <v>111.78481296290383</v>
      </c>
      <c r="BF102" s="176">
        <f t="shared" si="589"/>
        <v>106.45629624028022</v>
      </c>
      <c r="BG102" s="176">
        <f t="shared" si="589"/>
        <v>101.37676602314647</v>
      </c>
      <c r="BH102" s="176">
        <f t="shared" si="589"/>
        <v>96.53577170313855</v>
      </c>
      <c r="BI102" s="176">
        <f t="shared" si="590"/>
        <v>91.933691887043963</v>
      </c>
      <c r="BJ102" s="176">
        <f t="shared" si="590"/>
        <v>87.55100368361326</v>
      </c>
      <c r="BK102" s="176">
        <f t="shared" si="590"/>
        <v>83.384071479992215</v>
      </c>
      <c r="BL102" s="176">
        <f t="shared" si="590"/>
        <v>79.415461662854838</v>
      </c>
      <c r="BM102" s="176">
        <f t="shared" si="590"/>
        <v>75.635735209184062</v>
      </c>
      <c r="BN102" s="176">
        <f t="shared" si="590"/>
        <v>72.035902340029963</v>
      </c>
      <c r="BO102" s="176">
        <f t="shared" si="590"/>
        <v>68.607401139035147</v>
      </c>
      <c r="BP102" s="176">
        <f t="shared" si="590"/>
        <v>65.342077188597088</v>
      </c>
      <c r="BQ102" s="176">
        <f t="shared" si="590"/>
        <v>0</v>
      </c>
      <c r="BR102" s="176">
        <f t="shared" si="590"/>
        <v>0</v>
      </c>
      <c r="BS102" s="176">
        <f t="shared" si="591"/>
        <v>0</v>
      </c>
      <c r="BT102" s="176">
        <f t="shared" si="591"/>
        <v>0</v>
      </c>
      <c r="BU102" s="176">
        <f t="shared" si="591"/>
        <v>0</v>
      </c>
      <c r="BV102" s="176">
        <f t="shared" si="591"/>
        <v>0</v>
      </c>
      <c r="BW102" s="176">
        <f t="shared" si="591"/>
        <v>0</v>
      </c>
      <c r="BX102" s="176">
        <f t="shared" si="591"/>
        <v>0</v>
      </c>
      <c r="BY102" s="176">
        <f t="shared" si="591"/>
        <v>0</v>
      </c>
      <c r="BZ102" s="176">
        <f t="shared" si="591"/>
        <v>0</v>
      </c>
      <c r="CA102" s="176">
        <f t="shared" si="591"/>
        <v>0</v>
      </c>
      <c r="CB102" s="176">
        <f t="shared" si="591"/>
        <v>0</v>
      </c>
      <c r="CC102" s="176">
        <f t="shared" si="591"/>
        <v>0</v>
      </c>
      <c r="CD102" s="176">
        <f t="shared" si="591"/>
        <v>0</v>
      </c>
      <c r="CE102" s="176">
        <f t="shared" si="591"/>
        <v>0</v>
      </c>
      <c r="CF102" s="176">
        <f t="shared" si="591"/>
        <v>0</v>
      </c>
      <c r="CG102" s="176">
        <f t="shared" si="591"/>
        <v>0</v>
      </c>
      <c r="CI102" s="176">
        <v>0</v>
      </c>
      <c r="CJ102" s="176">
        <f t="shared" si="592"/>
        <v>0</v>
      </c>
      <c r="CK102" s="176">
        <f t="shared" si="592"/>
        <v>0</v>
      </c>
      <c r="CL102" s="176">
        <f t="shared" si="592"/>
        <v>0</v>
      </c>
      <c r="CM102" s="176">
        <f t="shared" si="592"/>
        <v>0</v>
      </c>
      <c r="CN102" s="176">
        <f t="shared" si="592"/>
        <v>0</v>
      </c>
      <c r="CO102" s="176">
        <f t="shared" si="592"/>
        <v>0</v>
      </c>
      <c r="CP102" s="176">
        <f t="shared" si="592"/>
        <v>0</v>
      </c>
      <c r="CQ102" s="176">
        <f t="shared" si="592"/>
        <v>0</v>
      </c>
      <c r="CR102" s="176">
        <f t="shared" si="592"/>
        <v>0</v>
      </c>
      <c r="CS102" s="176">
        <f t="shared" si="592"/>
        <v>0</v>
      </c>
      <c r="CT102" s="176">
        <f t="shared" si="593"/>
        <v>0</v>
      </c>
      <c r="CU102" s="176">
        <f t="shared" si="593"/>
        <v>0</v>
      </c>
      <c r="CV102" s="176">
        <f t="shared" si="593"/>
        <v>0</v>
      </c>
      <c r="CW102" s="176">
        <f t="shared" si="593"/>
        <v>0</v>
      </c>
      <c r="CX102" s="176">
        <f t="shared" si="593"/>
        <v>0</v>
      </c>
      <c r="CY102" s="176">
        <f t="shared" si="593"/>
        <v>0</v>
      </c>
      <c r="CZ102" s="176">
        <f t="shared" si="593"/>
        <v>0</v>
      </c>
      <c r="DA102" s="176">
        <f t="shared" si="593"/>
        <v>0</v>
      </c>
      <c r="DB102" s="176">
        <f t="shared" si="593"/>
        <v>0</v>
      </c>
      <c r="DC102" s="176">
        <f t="shared" si="593"/>
        <v>0</v>
      </c>
      <c r="DD102" s="176">
        <f t="shared" si="594"/>
        <v>0</v>
      </c>
      <c r="DE102" s="176">
        <f t="shared" si="594"/>
        <v>0</v>
      </c>
      <c r="DF102" s="176">
        <f t="shared" si="594"/>
        <v>0</v>
      </c>
      <c r="DG102" s="176">
        <f t="shared" si="594"/>
        <v>0</v>
      </c>
      <c r="DH102" s="176">
        <f t="shared" si="594"/>
        <v>0</v>
      </c>
      <c r="DI102" s="176">
        <f t="shared" si="594"/>
        <v>0</v>
      </c>
      <c r="DJ102" s="176">
        <f t="shared" si="594"/>
        <v>0</v>
      </c>
      <c r="DK102" s="176">
        <f t="shared" si="594"/>
        <v>0</v>
      </c>
      <c r="DL102" s="176">
        <f t="shared" si="594"/>
        <v>0</v>
      </c>
      <c r="DM102" s="176">
        <f t="shared" si="594"/>
        <v>0</v>
      </c>
      <c r="DN102" s="176">
        <f t="shared" si="594"/>
        <v>0</v>
      </c>
      <c r="DO102" s="176">
        <f t="shared" si="594"/>
        <v>0</v>
      </c>
      <c r="DP102" s="176">
        <f t="shared" si="594"/>
        <v>0</v>
      </c>
      <c r="DQ102" s="176">
        <f t="shared" si="594"/>
        <v>0</v>
      </c>
      <c r="DR102" s="176">
        <f t="shared" si="594"/>
        <v>0</v>
      </c>
      <c r="DS102" s="187"/>
      <c r="DT102" s="176">
        <v>0</v>
      </c>
      <c r="DU102" s="176">
        <f t="shared" si="595"/>
        <v>142.34428138735913</v>
      </c>
      <c r="DV102" s="176">
        <f t="shared" si="595"/>
        <v>135.69648315652981</v>
      </c>
      <c r="DW102" s="176">
        <f t="shared" si="595"/>
        <v>129.3409865407929</v>
      </c>
      <c r="DX102" s="176">
        <f t="shared" si="595"/>
        <v>123.20453734316189</v>
      </c>
      <c r="DY102" s="176">
        <f t="shared" si="595"/>
        <v>117.33677182111295</v>
      </c>
      <c r="DZ102" s="176">
        <f t="shared" si="595"/>
        <v>111.78481296290383</v>
      </c>
      <c r="EA102" s="176">
        <f t="shared" si="595"/>
        <v>106.45629624028022</v>
      </c>
      <c r="EB102" s="176">
        <f t="shared" si="595"/>
        <v>101.37676602314647</v>
      </c>
      <c r="EC102" s="176">
        <f t="shared" si="595"/>
        <v>96.53577170313855</v>
      </c>
      <c r="ED102" s="176">
        <f t="shared" si="595"/>
        <v>91.933691887043963</v>
      </c>
      <c r="EE102" s="176">
        <f t="shared" si="596"/>
        <v>87.55100368361326</v>
      </c>
      <c r="EF102" s="176">
        <f t="shared" si="596"/>
        <v>83.384071479992215</v>
      </c>
      <c r="EG102" s="176">
        <f t="shared" si="596"/>
        <v>79.415461662854838</v>
      </c>
      <c r="EH102" s="176">
        <f t="shared" si="596"/>
        <v>75.635735209184062</v>
      </c>
      <c r="EI102" s="176">
        <f t="shared" si="596"/>
        <v>72.035902340029963</v>
      </c>
      <c r="EJ102" s="176">
        <f t="shared" si="596"/>
        <v>68.607401139035147</v>
      </c>
      <c r="EK102" s="176">
        <f t="shared" si="596"/>
        <v>65.342077188597088</v>
      </c>
      <c r="EL102" s="176">
        <f t="shared" si="596"/>
        <v>62.232164175234132</v>
      </c>
      <c r="EM102" s="176">
        <f t="shared" si="596"/>
        <v>0</v>
      </c>
      <c r="EN102" s="176">
        <f t="shared" si="596"/>
        <v>0</v>
      </c>
      <c r="EO102" s="176">
        <f t="shared" si="597"/>
        <v>0</v>
      </c>
      <c r="EP102" s="176">
        <f t="shared" si="597"/>
        <v>0</v>
      </c>
      <c r="EQ102" s="176">
        <f t="shared" si="597"/>
        <v>0</v>
      </c>
      <c r="ER102" s="176">
        <f t="shared" si="597"/>
        <v>0</v>
      </c>
      <c r="ES102" s="176">
        <f t="shared" si="597"/>
        <v>0</v>
      </c>
      <c r="ET102" s="176">
        <f t="shared" si="597"/>
        <v>0</v>
      </c>
      <c r="EU102" s="176">
        <f t="shared" si="597"/>
        <v>0</v>
      </c>
      <c r="EV102" s="176">
        <f t="shared" si="597"/>
        <v>0</v>
      </c>
      <c r="EW102" s="176">
        <f t="shared" si="597"/>
        <v>0</v>
      </c>
      <c r="EX102" s="176">
        <f t="shared" si="597"/>
        <v>0</v>
      </c>
      <c r="EY102" s="176">
        <f t="shared" si="597"/>
        <v>0</v>
      </c>
      <c r="EZ102" s="176">
        <f t="shared" si="597"/>
        <v>0</v>
      </c>
      <c r="FA102" s="176">
        <f t="shared" si="597"/>
        <v>0</v>
      </c>
      <c r="FB102" s="176">
        <f t="shared" si="597"/>
        <v>0</v>
      </c>
      <c r="FC102" s="176">
        <f t="shared" si="597"/>
        <v>0</v>
      </c>
      <c r="FE102" s="176">
        <v>0</v>
      </c>
      <c r="FF102" s="176">
        <v>0</v>
      </c>
      <c r="FG102" s="176">
        <f t="shared" si="598"/>
        <v>0</v>
      </c>
      <c r="FH102" s="176">
        <f t="shared" si="598"/>
        <v>0</v>
      </c>
      <c r="FI102" s="176">
        <f t="shared" si="598"/>
        <v>0</v>
      </c>
      <c r="FJ102" s="176">
        <f t="shared" si="598"/>
        <v>0</v>
      </c>
      <c r="FK102" s="176">
        <f t="shared" si="598"/>
        <v>0</v>
      </c>
      <c r="FL102" s="176">
        <f t="shared" si="598"/>
        <v>0</v>
      </c>
      <c r="FM102" s="176">
        <f t="shared" si="598"/>
        <v>0</v>
      </c>
      <c r="FN102" s="176">
        <f t="shared" si="598"/>
        <v>0</v>
      </c>
      <c r="FO102" s="176">
        <f t="shared" si="598"/>
        <v>0</v>
      </c>
      <c r="FP102" s="176">
        <f t="shared" si="598"/>
        <v>0</v>
      </c>
      <c r="FQ102" s="176">
        <f t="shared" si="599"/>
        <v>0</v>
      </c>
      <c r="FR102" s="176">
        <f t="shared" si="599"/>
        <v>0</v>
      </c>
      <c r="FS102" s="176">
        <f t="shared" si="599"/>
        <v>0</v>
      </c>
      <c r="FT102" s="176">
        <f t="shared" si="599"/>
        <v>0</v>
      </c>
      <c r="FU102" s="176">
        <f t="shared" si="599"/>
        <v>0</v>
      </c>
      <c r="FV102" s="176">
        <f t="shared" si="599"/>
        <v>0</v>
      </c>
      <c r="FW102" s="176">
        <f t="shared" si="599"/>
        <v>0</v>
      </c>
      <c r="FX102" s="176">
        <f t="shared" si="599"/>
        <v>0</v>
      </c>
      <c r="FY102" s="176">
        <f t="shared" si="599"/>
        <v>0</v>
      </c>
      <c r="FZ102" s="176">
        <f t="shared" si="599"/>
        <v>0</v>
      </c>
      <c r="GA102" s="176">
        <f t="shared" si="600"/>
        <v>0</v>
      </c>
      <c r="GB102" s="176">
        <f t="shared" si="600"/>
        <v>0</v>
      </c>
      <c r="GC102" s="176">
        <f t="shared" si="600"/>
        <v>0</v>
      </c>
      <c r="GD102" s="176">
        <f t="shared" si="600"/>
        <v>0</v>
      </c>
      <c r="GE102" s="176">
        <f t="shared" si="600"/>
        <v>0</v>
      </c>
      <c r="GF102" s="176">
        <f t="shared" si="600"/>
        <v>0</v>
      </c>
      <c r="GG102" s="176">
        <f t="shared" si="600"/>
        <v>0</v>
      </c>
      <c r="GH102" s="176">
        <f t="shared" si="600"/>
        <v>0</v>
      </c>
      <c r="GI102" s="176">
        <f t="shared" si="600"/>
        <v>0</v>
      </c>
      <c r="GJ102" s="176">
        <f t="shared" si="600"/>
        <v>0</v>
      </c>
      <c r="GK102" s="176">
        <f t="shared" si="600"/>
        <v>0</v>
      </c>
      <c r="GL102" s="176">
        <f t="shared" si="600"/>
        <v>0</v>
      </c>
      <c r="GM102" s="176">
        <f t="shared" si="600"/>
        <v>0</v>
      </c>
      <c r="GN102" s="176">
        <f t="shared" si="600"/>
        <v>0</v>
      </c>
      <c r="GO102" s="176">
        <f t="shared" si="600"/>
        <v>0</v>
      </c>
      <c r="GP102" s="187"/>
      <c r="GQ102" s="176">
        <v>0</v>
      </c>
      <c r="GR102" s="176">
        <v>0</v>
      </c>
      <c r="GS102" s="176">
        <f t="shared" si="601"/>
        <v>135.69648315652981</v>
      </c>
      <c r="GT102" s="176">
        <f t="shared" si="601"/>
        <v>129.3409865407929</v>
      </c>
      <c r="GU102" s="176">
        <f t="shared" si="601"/>
        <v>123.20453734316189</v>
      </c>
      <c r="GV102" s="176">
        <f t="shared" si="601"/>
        <v>117.33677182111295</v>
      </c>
      <c r="GW102" s="176">
        <f t="shared" si="601"/>
        <v>111.78481296290383</v>
      </c>
      <c r="GX102" s="176">
        <f t="shared" si="601"/>
        <v>106.45629624028022</v>
      </c>
      <c r="GY102" s="176">
        <f t="shared" si="601"/>
        <v>101.37676602314647</v>
      </c>
      <c r="GZ102" s="176">
        <f t="shared" si="601"/>
        <v>96.53577170313855</v>
      </c>
      <c r="HA102" s="176">
        <f t="shared" si="601"/>
        <v>91.933691887043963</v>
      </c>
      <c r="HB102" s="176">
        <f t="shared" si="601"/>
        <v>87.55100368361326</v>
      </c>
      <c r="HC102" s="176">
        <f t="shared" si="602"/>
        <v>83.384071479992215</v>
      </c>
      <c r="HD102" s="176">
        <f t="shared" si="602"/>
        <v>79.415461662854838</v>
      </c>
      <c r="HE102" s="176">
        <f t="shared" si="602"/>
        <v>75.635735209184062</v>
      </c>
      <c r="HF102" s="176">
        <f t="shared" si="602"/>
        <v>72.035902340029963</v>
      </c>
      <c r="HG102" s="176">
        <f t="shared" si="602"/>
        <v>68.607401139035147</v>
      </c>
      <c r="HH102" s="176">
        <f t="shared" si="602"/>
        <v>65.342077188597088</v>
      </c>
      <c r="HI102" s="176">
        <f t="shared" si="602"/>
        <v>62.232164175234132</v>
      </c>
      <c r="HJ102" s="176">
        <f t="shared" si="602"/>
        <v>59.270265418026042</v>
      </c>
      <c r="HK102" s="176">
        <f t="shared" si="602"/>
        <v>0</v>
      </c>
      <c r="HL102" s="176">
        <f t="shared" si="602"/>
        <v>0</v>
      </c>
      <c r="HM102" s="176">
        <f t="shared" si="603"/>
        <v>0</v>
      </c>
      <c r="HN102" s="176">
        <f t="shared" si="603"/>
        <v>0</v>
      </c>
      <c r="HO102" s="176">
        <f t="shared" si="603"/>
        <v>0</v>
      </c>
      <c r="HP102" s="176">
        <f t="shared" si="603"/>
        <v>0</v>
      </c>
      <c r="HQ102" s="176">
        <f t="shared" si="603"/>
        <v>0</v>
      </c>
      <c r="HR102" s="176">
        <f t="shared" si="603"/>
        <v>0</v>
      </c>
      <c r="HS102" s="176">
        <f t="shared" si="603"/>
        <v>0</v>
      </c>
      <c r="HT102" s="176">
        <f t="shared" si="603"/>
        <v>0</v>
      </c>
      <c r="HU102" s="176">
        <f t="shared" si="603"/>
        <v>0</v>
      </c>
      <c r="HV102" s="176">
        <f t="shared" si="603"/>
        <v>0</v>
      </c>
      <c r="HW102" s="176">
        <f t="shared" si="603"/>
        <v>0</v>
      </c>
      <c r="HX102" s="176">
        <f t="shared" si="603"/>
        <v>0</v>
      </c>
      <c r="HY102" s="176">
        <f t="shared" si="603"/>
        <v>0</v>
      </c>
      <c r="HZ102" s="176">
        <f t="shared" si="603"/>
        <v>0</v>
      </c>
      <c r="IA102" s="176">
        <f t="shared" si="603"/>
        <v>0</v>
      </c>
      <c r="IB102" s="176"/>
      <c r="IC102" s="176"/>
    </row>
    <row r="103" spans="1:237" s="144" customFormat="1">
      <c r="A103" s="188" t="s">
        <v>255</v>
      </c>
      <c r="B103" s="226">
        <f t="shared" ref="B103" si="604">SUM(O103:AW103)*VLOOKUP($A103,input,12,FALSE)</f>
        <v>0</v>
      </c>
      <c r="C103" s="329">
        <f t="shared" ref="C103" si="605">SUM(AY103:CG103)*VLOOKUP($A103,input,12,FALSE)</f>
        <v>1159413.3388962892</v>
      </c>
      <c r="D103" s="226">
        <f t="shared" ref="D103" si="606">SUM(B103:C103)</f>
        <v>1159413.3388962892</v>
      </c>
      <c r="E103" s="227">
        <f t="shared" si="485"/>
        <v>0</v>
      </c>
      <c r="F103" s="228">
        <f t="shared" si="486"/>
        <v>0</v>
      </c>
      <c r="G103" s="227">
        <f t="shared" si="487"/>
        <v>0</v>
      </c>
      <c r="H103" s="228">
        <f t="shared" si="488"/>
        <v>0</v>
      </c>
      <c r="I103" s="227">
        <f t="shared" ref="I103:I105" si="607">B103+E103+G103</f>
        <v>0</v>
      </c>
      <c r="J103" s="176">
        <f t="shared" ref="J103:J105" si="608">C103+F103+H103</f>
        <v>1159413.3388962892</v>
      </c>
      <c r="K103" s="228">
        <f t="shared" ref="K103:K105" si="609">SUM(I103:J103)</f>
        <v>1159413.3388962892</v>
      </c>
      <c r="L103" s="227">
        <f t="shared" si="489"/>
        <v>0</v>
      </c>
      <c r="M103" s="176">
        <f t="shared" si="490"/>
        <v>927530.67111703148</v>
      </c>
      <c r="N103" s="228">
        <f t="shared" ref="N103" si="610">SUM(L103:M103)</f>
        <v>927530.67111703148</v>
      </c>
      <c r="O103" s="176">
        <f t="shared" si="586"/>
        <v>0</v>
      </c>
      <c r="P103" s="176">
        <f t="shared" si="586"/>
        <v>0</v>
      </c>
      <c r="Q103" s="176">
        <f t="shared" si="586"/>
        <v>0</v>
      </c>
      <c r="R103" s="176">
        <f t="shared" si="586"/>
        <v>0</v>
      </c>
      <c r="S103" s="176">
        <f t="shared" si="586"/>
        <v>0</v>
      </c>
      <c r="T103" s="176">
        <f t="shared" si="586"/>
        <v>0</v>
      </c>
      <c r="U103" s="176">
        <f t="shared" si="586"/>
        <v>0</v>
      </c>
      <c r="V103" s="176">
        <f t="shared" si="586"/>
        <v>0</v>
      </c>
      <c r="W103" s="176">
        <f t="shared" si="586"/>
        <v>0</v>
      </c>
      <c r="X103" s="176">
        <f t="shared" si="586"/>
        <v>0</v>
      </c>
      <c r="Y103" s="176">
        <f t="shared" si="587"/>
        <v>0</v>
      </c>
      <c r="Z103" s="176">
        <f t="shared" si="587"/>
        <v>0</v>
      </c>
      <c r="AA103" s="176">
        <f t="shared" si="587"/>
        <v>0</v>
      </c>
      <c r="AB103" s="176">
        <f t="shared" si="587"/>
        <v>0</v>
      </c>
      <c r="AC103" s="176">
        <f t="shared" si="587"/>
        <v>0</v>
      </c>
      <c r="AD103" s="176">
        <f t="shared" si="587"/>
        <v>0</v>
      </c>
      <c r="AE103" s="176">
        <f t="shared" si="587"/>
        <v>0</v>
      </c>
      <c r="AF103" s="176">
        <f t="shared" si="587"/>
        <v>0</v>
      </c>
      <c r="AG103" s="176">
        <f t="shared" si="587"/>
        <v>0</v>
      </c>
      <c r="AH103" s="176">
        <f t="shared" si="587"/>
        <v>0</v>
      </c>
      <c r="AI103" s="176">
        <f t="shared" si="588"/>
        <v>0</v>
      </c>
      <c r="AJ103" s="176">
        <f t="shared" si="588"/>
        <v>0</v>
      </c>
      <c r="AK103" s="176">
        <f t="shared" si="588"/>
        <v>0</v>
      </c>
      <c r="AL103" s="176">
        <f t="shared" si="588"/>
        <v>0</v>
      </c>
      <c r="AM103" s="176">
        <f t="shared" si="588"/>
        <v>0</v>
      </c>
      <c r="AN103" s="176">
        <f t="shared" si="588"/>
        <v>0</v>
      </c>
      <c r="AO103" s="176">
        <f t="shared" si="588"/>
        <v>0</v>
      </c>
      <c r="AP103" s="176">
        <f t="shared" si="588"/>
        <v>0</v>
      </c>
      <c r="AQ103" s="176">
        <f t="shared" si="588"/>
        <v>0</v>
      </c>
      <c r="AR103" s="176">
        <f t="shared" si="588"/>
        <v>0</v>
      </c>
      <c r="AS103" s="176">
        <f t="shared" si="588"/>
        <v>0</v>
      </c>
      <c r="AT103" s="176">
        <f t="shared" si="588"/>
        <v>0</v>
      </c>
      <c r="AU103" s="176">
        <f t="shared" si="588"/>
        <v>0</v>
      </c>
      <c r="AV103" s="176">
        <f t="shared" si="588"/>
        <v>0</v>
      </c>
      <c r="AW103" s="176">
        <f t="shared" si="588"/>
        <v>0</v>
      </c>
      <c r="AX103" s="187"/>
      <c r="AY103" s="176">
        <f t="shared" si="589"/>
        <v>149.44003839966931</v>
      </c>
      <c r="AZ103" s="176">
        <f t="shared" si="589"/>
        <v>142.34428138735913</v>
      </c>
      <c r="BA103" s="176">
        <f t="shared" si="589"/>
        <v>135.69648315652981</v>
      </c>
      <c r="BB103" s="176">
        <f t="shared" si="589"/>
        <v>129.3409865407929</v>
      </c>
      <c r="BC103" s="176">
        <f t="shared" si="589"/>
        <v>123.20453734316189</v>
      </c>
      <c r="BD103" s="176">
        <f t="shared" si="589"/>
        <v>117.33677182111295</v>
      </c>
      <c r="BE103" s="176">
        <f t="shared" si="589"/>
        <v>111.78481296290383</v>
      </c>
      <c r="BF103" s="176">
        <f t="shared" si="589"/>
        <v>106.45629624028022</v>
      </c>
      <c r="BG103" s="176">
        <f t="shared" si="589"/>
        <v>101.37676602314647</v>
      </c>
      <c r="BH103" s="176">
        <f t="shared" si="589"/>
        <v>96.53577170313855</v>
      </c>
      <c r="BI103" s="176">
        <f t="shared" si="590"/>
        <v>91.933691887043963</v>
      </c>
      <c r="BJ103" s="176">
        <f t="shared" si="590"/>
        <v>87.55100368361326</v>
      </c>
      <c r="BK103" s="176">
        <f t="shared" si="590"/>
        <v>83.384071479992215</v>
      </c>
      <c r="BL103" s="176">
        <f t="shared" si="590"/>
        <v>79.415461662854838</v>
      </c>
      <c r="BM103" s="176">
        <f t="shared" si="590"/>
        <v>75.635735209184062</v>
      </c>
      <c r="BN103" s="176">
        <f t="shared" si="590"/>
        <v>72.035902340029963</v>
      </c>
      <c r="BO103" s="176">
        <f t="shared" si="590"/>
        <v>68.607401139035147</v>
      </c>
      <c r="BP103" s="176">
        <f t="shared" si="590"/>
        <v>65.342077188597088</v>
      </c>
      <c r="BQ103" s="176">
        <f t="shared" si="590"/>
        <v>0</v>
      </c>
      <c r="BR103" s="176">
        <f t="shared" si="590"/>
        <v>0</v>
      </c>
      <c r="BS103" s="176">
        <f t="shared" si="591"/>
        <v>0</v>
      </c>
      <c r="BT103" s="176">
        <f t="shared" si="591"/>
        <v>0</v>
      </c>
      <c r="BU103" s="176">
        <f t="shared" si="591"/>
        <v>0</v>
      </c>
      <c r="BV103" s="176">
        <f t="shared" si="591"/>
        <v>0</v>
      </c>
      <c r="BW103" s="176">
        <f t="shared" si="591"/>
        <v>0</v>
      </c>
      <c r="BX103" s="176">
        <f t="shared" si="591"/>
        <v>0</v>
      </c>
      <c r="BY103" s="176">
        <f t="shared" si="591"/>
        <v>0</v>
      </c>
      <c r="BZ103" s="176">
        <f t="shared" si="591"/>
        <v>0</v>
      </c>
      <c r="CA103" s="176">
        <f t="shared" si="591"/>
        <v>0</v>
      </c>
      <c r="CB103" s="176">
        <f t="shared" si="591"/>
        <v>0</v>
      </c>
      <c r="CC103" s="176">
        <f t="shared" si="591"/>
        <v>0</v>
      </c>
      <c r="CD103" s="176">
        <f t="shared" si="591"/>
        <v>0</v>
      </c>
      <c r="CE103" s="176">
        <f t="shared" si="591"/>
        <v>0</v>
      </c>
      <c r="CF103" s="176">
        <f t="shared" si="591"/>
        <v>0</v>
      </c>
      <c r="CG103" s="176">
        <f t="shared" si="591"/>
        <v>0</v>
      </c>
      <c r="CI103" s="176">
        <v>0</v>
      </c>
      <c r="CJ103" s="176">
        <f t="shared" si="592"/>
        <v>0</v>
      </c>
      <c r="CK103" s="176">
        <f t="shared" si="592"/>
        <v>0</v>
      </c>
      <c r="CL103" s="176">
        <f t="shared" si="592"/>
        <v>0</v>
      </c>
      <c r="CM103" s="176">
        <f t="shared" si="592"/>
        <v>0</v>
      </c>
      <c r="CN103" s="176">
        <f t="shared" si="592"/>
        <v>0</v>
      </c>
      <c r="CO103" s="176">
        <f t="shared" si="592"/>
        <v>0</v>
      </c>
      <c r="CP103" s="176">
        <f t="shared" si="592"/>
        <v>0</v>
      </c>
      <c r="CQ103" s="176">
        <f t="shared" si="592"/>
        <v>0</v>
      </c>
      <c r="CR103" s="176">
        <f t="shared" si="592"/>
        <v>0</v>
      </c>
      <c r="CS103" s="176">
        <f t="shared" si="592"/>
        <v>0</v>
      </c>
      <c r="CT103" s="176">
        <f t="shared" si="593"/>
        <v>0</v>
      </c>
      <c r="CU103" s="176">
        <f t="shared" si="593"/>
        <v>0</v>
      </c>
      <c r="CV103" s="176">
        <f t="shared" si="593"/>
        <v>0</v>
      </c>
      <c r="CW103" s="176">
        <f t="shared" si="593"/>
        <v>0</v>
      </c>
      <c r="CX103" s="176">
        <f t="shared" si="593"/>
        <v>0</v>
      </c>
      <c r="CY103" s="176">
        <f t="shared" si="593"/>
        <v>0</v>
      </c>
      <c r="CZ103" s="176">
        <f t="shared" si="593"/>
        <v>0</v>
      </c>
      <c r="DA103" s="176">
        <f t="shared" si="593"/>
        <v>0</v>
      </c>
      <c r="DB103" s="176">
        <f t="shared" si="593"/>
        <v>0</v>
      </c>
      <c r="DC103" s="176">
        <f t="shared" si="593"/>
        <v>0</v>
      </c>
      <c r="DD103" s="176">
        <f t="shared" si="594"/>
        <v>0</v>
      </c>
      <c r="DE103" s="176">
        <f t="shared" si="594"/>
        <v>0</v>
      </c>
      <c r="DF103" s="176">
        <f t="shared" si="594"/>
        <v>0</v>
      </c>
      <c r="DG103" s="176">
        <f t="shared" si="594"/>
        <v>0</v>
      </c>
      <c r="DH103" s="176">
        <f t="shared" si="594"/>
        <v>0</v>
      </c>
      <c r="DI103" s="176">
        <f t="shared" si="594"/>
        <v>0</v>
      </c>
      <c r="DJ103" s="176">
        <f t="shared" si="594"/>
        <v>0</v>
      </c>
      <c r="DK103" s="176">
        <f t="shared" si="594"/>
        <v>0</v>
      </c>
      <c r="DL103" s="176">
        <f t="shared" si="594"/>
        <v>0</v>
      </c>
      <c r="DM103" s="176">
        <f t="shared" si="594"/>
        <v>0</v>
      </c>
      <c r="DN103" s="176">
        <f t="shared" si="594"/>
        <v>0</v>
      </c>
      <c r="DO103" s="176">
        <f t="shared" si="594"/>
        <v>0</v>
      </c>
      <c r="DP103" s="176">
        <f t="shared" si="594"/>
        <v>0</v>
      </c>
      <c r="DQ103" s="176">
        <f t="shared" si="594"/>
        <v>0</v>
      </c>
      <c r="DR103" s="176">
        <f t="shared" si="594"/>
        <v>0</v>
      </c>
      <c r="DS103" s="187"/>
      <c r="DT103" s="176">
        <v>0</v>
      </c>
      <c r="DU103" s="176">
        <f t="shared" si="595"/>
        <v>142.34428138735913</v>
      </c>
      <c r="DV103" s="176">
        <f t="shared" si="595"/>
        <v>135.69648315652981</v>
      </c>
      <c r="DW103" s="176">
        <f t="shared" si="595"/>
        <v>129.3409865407929</v>
      </c>
      <c r="DX103" s="176">
        <f t="shared" si="595"/>
        <v>123.20453734316189</v>
      </c>
      <c r="DY103" s="176">
        <f t="shared" si="595"/>
        <v>117.33677182111295</v>
      </c>
      <c r="DZ103" s="176">
        <f t="shared" si="595"/>
        <v>111.78481296290383</v>
      </c>
      <c r="EA103" s="176">
        <f t="shared" si="595"/>
        <v>106.45629624028022</v>
      </c>
      <c r="EB103" s="176">
        <f t="shared" si="595"/>
        <v>101.37676602314647</v>
      </c>
      <c r="EC103" s="176">
        <f t="shared" si="595"/>
        <v>96.53577170313855</v>
      </c>
      <c r="ED103" s="176">
        <f t="shared" si="595"/>
        <v>91.933691887043963</v>
      </c>
      <c r="EE103" s="176">
        <f t="shared" si="596"/>
        <v>87.55100368361326</v>
      </c>
      <c r="EF103" s="176">
        <f t="shared" si="596"/>
        <v>83.384071479992215</v>
      </c>
      <c r="EG103" s="176">
        <f t="shared" si="596"/>
        <v>79.415461662854838</v>
      </c>
      <c r="EH103" s="176">
        <f t="shared" si="596"/>
        <v>75.635735209184062</v>
      </c>
      <c r="EI103" s="176">
        <f t="shared" si="596"/>
        <v>72.035902340029963</v>
      </c>
      <c r="EJ103" s="176">
        <f t="shared" si="596"/>
        <v>68.607401139035147</v>
      </c>
      <c r="EK103" s="176">
        <f t="shared" si="596"/>
        <v>65.342077188597088</v>
      </c>
      <c r="EL103" s="176">
        <f t="shared" si="596"/>
        <v>62.232164175234132</v>
      </c>
      <c r="EM103" s="176">
        <f t="shared" si="596"/>
        <v>0</v>
      </c>
      <c r="EN103" s="176">
        <f t="shared" si="596"/>
        <v>0</v>
      </c>
      <c r="EO103" s="176">
        <f t="shared" si="597"/>
        <v>0</v>
      </c>
      <c r="EP103" s="176">
        <f t="shared" si="597"/>
        <v>0</v>
      </c>
      <c r="EQ103" s="176">
        <f t="shared" si="597"/>
        <v>0</v>
      </c>
      <c r="ER103" s="176">
        <f t="shared" si="597"/>
        <v>0</v>
      </c>
      <c r="ES103" s="176">
        <f t="shared" si="597"/>
        <v>0</v>
      </c>
      <c r="ET103" s="176">
        <f t="shared" si="597"/>
        <v>0</v>
      </c>
      <c r="EU103" s="176">
        <f t="shared" si="597"/>
        <v>0</v>
      </c>
      <c r="EV103" s="176">
        <f t="shared" si="597"/>
        <v>0</v>
      </c>
      <c r="EW103" s="176">
        <f t="shared" si="597"/>
        <v>0</v>
      </c>
      <c r="EX103" s="176">
        <f t="shared" si="597"/>
        <v>0</v>
      </c>
      <c r="EY103" s="176">
        <f t="shared" si="597"/>
        <v>0</v>
      </c>
      <c r="EZ103" s="176">
        <f t="shared" si="597"/>
        <v>0</v>
      </c>
      <c r="FA103" s="176">
        <f t="shared" si="597"/>
        <v>0</v>
      </c>
      <c r="FB103" s="176">
        <f t="shared" si="597"/>
        <v>0</v>
      </c>
      <c r="FC103" s="176">
        <f t="shared" si="597"/>
        <v>0</v>
      </c>
      <c r="FE103" s="176">
        <v>0</v>
      </c>
      <c r="FF103" s="176">
        <v>0</v>
      </c>
      <c r="FG103" s="176">
        <f t="shared" si="598"/>
        <v>0</v>
      </c>
      <c r="FH103" s="176">
        <f t="shared" si="598"/>
        <v>0</v>
      </c>
      <c r="FI103" s="176">
        <f t="shared" si="598"/>
        <v>0</v>
      </c>
      <c r="FJ103" s="176">
        <f t="shared" si="598"/>
        <v>0</v>
      </c>
      <c r="FK103" s="176">
        <f t="shared" si="598"/>
        <v>0</v>
      </c>
      <c r="FL103" s="176">
        <f t="shared" si="598"/>
        <v>0</v>
      </c>
      <c r="FM103" s="176">
        <f t="shared" si="598"/>
        <v>0</v>
      </c>
      <c r="FN103" s="176">
        <f t="shared" si="598"/>
        <v>0</v>
      </c>
      <c r="FO103" s="176">
        <f t="shared" si="598"/>
        <v>0</v>
      </c>
      <c r="FP103" s="176">
        <f t="shared" si="598"/>
        <v>0</v>
      </c>
      <c r="FQ103" s="176">
        <f t="shared" si="599"/>
        <v>0</v>
      </c>
      <c r="FR103" s="176">
        <f t="shared" si="599"/>
        <v>0</v>
      </c>
      <c r="FS103" s="176">
        <f t="shared" si="599"/>
        <v>0</v>
      </c>
      <c r="FT103" s="176">
        <f t="shared" si="599"/>
        <v>0</v>
      </c>
      <c r="FU103" s="176">
        <f t="shared" si="599"/>
        <v>0</v>
      </c>
      <c r="FV103" s="176">
        <f t="shared" si="599"/>
        <v>0</v>
      </c>
      <c r="FW103" s="176">
        <f t="shared" si="599"/>
        <v>0</v>
      </c>
      <c r="FX103" s="176">
        <f t="shared" si="599"/>
        <v>0</v>
      </c>
      <c r="FY103" s="176">
        <f t="shared" si="599"/>
        <v>0</v>
      </c>
      <c r="FZ103" s="176">
        <f t="shared" si="599"/>
        <v>0</v>
      </c>
      <c r="GA103" s="176">
        <f t="shared" si="600"/>
        <v>0</v>
      </c>
      <c r="GB103" s="176">
        <f t="shared" si="600"/>
        <v>0</v>
      </c>
      <c r="GC103" s="176">
        <f t="shared" si="600"/>
        <v>0</v>
      </c>
      <c r="GD103" s="176">
        <f t="shared" si="600"/>
        <v>0</v>
      </c>
      <c r="GE103" s="176">
        <f t="shared" si="600"/>
        <v>0</v>
      </c>
      <c r="GF103" s="176">
        <f t="shared" si="600"/>
        <v>0</v>
      </c>
      <c r="GG103" s="176">
        <f t="shared" si="600"/>
        <v>0</v>
      </c>
      <c r="GH103" s="176">
        <f t="shared" si="600"/>
        <v>0</v>
      </c>
      <c r="GI103" s="176">
        <f t="shared" si="600"/>
        <v>0</v>
      </c>
      <c r="GJ103" s="176">
        <f t="shared" si="600"/>
        <v>0</v>
      </c>
      <c r="GK103" s="176">
        <f t="shared" si="600"/>
        <v>0</v>
      </c>
      <c r="GL103" s="176">
        <f t="shared" si="600"/>
        <v>0</v>
      </c>
      <c r="GM103" s="176">
        <f t="shared" si="600"/>
        <v>0</v>
      </c>
      <c r="GN103" s="176">
        <f t="shared" si="600"/>
        <v>0</v>
      </c>
      <c r="GO103" s="176">
        <f t="shared" si="600"/>
        <v>0</v>
      </c>
      <c r="GP103" s="187"/>
      <c r="GQ103" s="176">
        <v>0</v>
      </c>
      <c r="GR103" s="176">
        <v>0</v>
      </c>
      <c r="GS103" s="176">
        <f t="shared" si="601"/>
        <v>135.69648315652981</v>
      </c>
      <c r="GT103" s="176">
        <f t="shared" si="601"/>
        <v>129.3409865407929</v>
      </c>
      <c r="GU103" s="176">
        <f t="shared" si="601"/>
        <v>123.20453734316189</v>
      </c>
      <c r="GV103" s="176">
        <f t="shared" si="601"/>
        <v>117.33677182111295</v>
      </c>
      <c r="GW103" s="176">
        <f t="shared" si="601"/>
        <v>111.78481296290383</v>
      </c>
      <c r="GX103" s="176">
        <f t="shared" si="601"/>
        <v>106.45629624028022</v>
      </c>
      <c r="GY103" s="176">
        <f t="shared" si="601"/>
        <v>101.37676602314647</v>
      </c>
      <c r="GZ103" s="176">
        <f t="shared" si="601"/>
        <v>96.53577170313855</v>
      </c>
      <c r="HA103" s="176">
        <f t="shared" si="601"/>
        <v>91.933691887043963</v>
      </c>
      <c r="HB103" s="176">
        <f t="shared" si="601"/>
        <v>87.55100368361326</v>
      </c>
      <c r="HC103" s="176">
        <f t="shared" si="602"/>
        <v>83.384071479992215</v>
      </c>
      <c r="HD103" s="176">
        <f t="shared" si="602"/>
        <v>79.415461662854838</v>
      </c>
      <c r="HE103" s="176">
        <f t="shared" si="602"/>
        <v>75.635735209184062</v>
      </c>
      <c r="HF103" s="176">
        <f t="shared" si="602"/>
        <v>72.035902340029963</v>
      </c>
      <c r="HG103" s="176">
        <f t="shared" si="602"/>
        <v>68.607401139035147</v>
      </c>
      <c r="HH103" s="176">
        <f t="shared" si="602"/>
        <v>65.342077188597088</v>
      </c>
      <c r="HI103" s="176">
        <f t="shared" si="602"/>
        <v>62.232164175234132</v>
      </c>
      <c r="HJ103" s="176">
        <f t="shared" si="602"/>
        <v>59.270265418026042</v>
      </c>
      <c r="HK103" s="176">
        <f t="shared" si="602"/>
        <v>0</v>
      </c>
      <c r="HL103" s="176">
        <f t="shared" si="602"/>
        <v>0</v>
      </c>
      <c r="HM103" s="176">
        <f t="shared" si="603"/>
        <v>0</v>
      </c>
      <c r="HN103" s="176">
        <f t="shared" si="603"/>
        <v>0</v>
      </c>
      <c r="HO103" s="176">
        <f t="shared" si="603"/>
        <v>0</v>
      </c>
      <c r="HP103" s="176">
        <f t="shared" si="603"/>
        <v>0</v>
      </c>
      <c r="HQ103" s="176">
        <f t="shared" si="603"/>
        <v>0</v>
      </c>
      <c r="HR103" s="176">
        <f t="shared" si="603"/>
        <v>0</v>
      </c>
      <c r="HS103" s="176">
        <f t="shared" si="603"/>
        <v>0</v>
      </c>
      <c r="HT103" s="176">
        <f t="shared" si="603"/>
        <v>0</v>
      </c>
      <c r="HU103" s="176">
        <f t="shared" si="603"/>
        <v>0</v>
      </c>
      <c r="HV103" s="176">
        <f t="shared" si="603"/>
        <v>0</v>
      </c>
      <c r="HW103" s="176">
        <f t="shared" si="603"/>
        <v>0</v>
      </c>
      <c r="HX103" s="176">
        <f t="shared" si="603"/>
        <v>0</v>
      </c>
      <c r="HY103" s="176">
        <f t="shared" si="603"/>
        <v>0</v>
      </c>
      <c r="HZ103" s="176">
        <f t="shared" si="603"/>
        <v>0</v>
      </c>
      <c r="IA103" s="176">
        <f t="shared" si="603"/>
        <v>0</v>
      </c>
      <c r="IB103" s="176"/>
      <c r="IC103" s="176"/>
    </row>
    <row r="104" spans="1:237" s="144" customFormat="1">
      <c r="A104" s="185" t="s">
        <v>256</v>
      </c>
      <c r="B104" s="226">
        <f t="shared" ref="B104:B105" si="611">SUM(O104:AW104)*VLOOKUP($A104,input,12,FALSE)</f>
        <v>0</v>
      </c>
      <c r="C104" s="329">
        <f t="shared" ref="C104:C105" si="612">SUM(AY104:CG104)*VLOOKUP($A104,input,12,FALSE)</f>
        <v>413194.67821406579</v>
      </c>
      <c r="D104" s="226">
        <f t="shared" ref="D104:D105" si="613">SUM(B104:C104)</f>
        <v>413194.67821406579</v>
      </c>
      <c r="E104" s="227">
        <f t="shared" si="485"/>
        <v>0</v>
      </c>
      <c r="F104" s="228">
        <f t="shared" si="486"/>
        <v>0</v>
      </c>
      <c r="G104" s="227">
        <f t="shared" si="487"/>
        <v>0</v>
      </c>
      <c r="H104" s="228">
        <f t="shared" si="488"/>
        <v>0</v>
      </c>
      <c r="I104" s="227">
        <f t="shared" si="607"/>
        <v>0</v>
      </c>
      <c r="J104" s="176">
        <f t="shared" si="608"/>
        <v>413194.67821406579</v>
      </c>
      <c r="K104" s="228">
        <f t="shared" si="609"/>
        <v>413194.67821406579</v>
      </c>
      <c r="L104" s="227">
        <f t="shared" si="489"/>
        <v>0</v>
      </c>
      <c r="M104" s="176">
        <f t="shared" si="490"/>
        <v>330555.74257125263</v>
      </c>
      <c r="N104" s="228">
        <f t="shared" ref="N104:N105" si="614">SUM(L104:M104)</f>
        <v>330555.74257125263</v>
      </c>
      <c r="O104" s="176">
        <f t="shared" si="586"/>
        <v>0</v>
      </c>
      <c r="P104" s="176">
        <f t="shared" si="586"/>
        <v>0</v>
      </c>
      <c r="Q104" s="176">
        <f t="shared" si="586"/>
        <v>0</v>
      </c>
      <c r="R104" s="176">
        <f t="shared" si="586"/>
        <v>0</v>
      </c>
      <c r="S104" s="176">
        <f t="shared" si="586"/>
        <v>0</v>
      </c>
      <c r="T104" s="176">
        <f t="shared" si="586"/>
        <v>0</v>
      </c>
      <c r="U104" s="176">
        <f t="shared" si="586"/>
        <v>0</v>
      </c>
      <c r="V104" s="176">
        <f t="shared" si="586"/>
        <v>0</v>
      </c>
      <c r="W104" s="176">
        <f t="shared" si="586"/>
        <v>0</v>
      </c>
      <c r="X104" s="176">
        <f t="shared" si="586"/>
        <v>0</v>
      </c>
      <c r="Y104" s="176">
        <f t="shared" si="587"/>
        <v>0</v>
      </c>
      <c r="Z104" s="176">
        <f t="shared" si="587"/>
        <v>0</v>
      </c>
      <c r="AA104" s="176">
        <f t="shared" si="587"/>
        <v>0</v>
      </c>
      <c r="AB104" s="176">
        <f t="shared" si="587"/>
        <v>0</v>
      </c>
      <c r="AC104" s="176">
        <f t="shared" si="587"/>
        <v>0</v>
      </c>
      <c r="AD104" s="176">
        <f t="shared" si="587"/>
        <v>0</v>
      </c>
      <c r="AE104" s="176">
        <f t="shared" si="587"/>
        <v>0</v>
      </c>
      <c r="AF104" s="176">
        <f t="shared" si="587"/>
        <v>0</v>
      </c>
      <c r="AG104" s="176">
        <f t="shared" si="587"/>
        <v>0</v>
      </c>
      <c r="AH104" s="176">
        <f t="shared" si="587"/>
        <v>0</v>
      </c>
      <c r="AI104" s="176">
        <f t="shared" si="588"/>
        <v>0</v>
      </c>
      <c r="AJ104" s="176">
        <f t="shared" si="588"/>
        <v>0</v>
      </c>
      <c r="AK104" s="176">
        <f t="shared" si="588"/>
        <v>0</v>
      </c>
      <c r="AL104" s="176">
        <f t="shared" si="588"/>
        <v>0</v>
      </c>
      <c r="AM104" s="176">
        <f t="shared" si="588"/>
        <v>0</v>
      </c>
      <c r="AN104" s="176">
        <f t="shared" si="588"/>
        <v>0</v>
      </c>
      <c r="AO104" s="176">
        <f t="shared" si="588"/>
        <v>0</v>
      </c>
      <c r="AP104" s="176">
        <f t="shared" si="588"/>
        <v>0</v>
      </c>
      <c r="AQ104" s="176">
        <f t="shared" si="588"/>
        <v>0</v>
      </c>
      <c r="AR104" s="176">
        <f t="shared" si="588"/>
        <v>0</v>
      </c>
      <c r="AS104" s="176">
        <f t="shared" si="588"/>
        <v>0</v>
      </c>
      <c r="AT104" s="176">
        <f t="shared" si="588"/>
        <v>0</v>
      </c>
      <c r="AU104" s="176">
        <f t="shared" si="588"/>
        <v>0</v>
      </c>
      <c r="AV104" s="176">
        <f t="shared" si="588"/>
        <v>0</v>
      </c>
      <c r="AW104" s="176">
        <f t="shared" si="588"/>
        <v>0</v>
      </c>
      <c r="AX104" s="187"/>
      <c r="AY104" s="176">
        <f t="shared" si="589"/>
        <v>3.8635717244792547E-2</v>
      </c>
      <c r="AZ104" s="176">
        <f t="shared" si="589"/>
        <v>3.680120445624406E-2</v>
      </c>
      <c r="BA104" s="176">
        <f t="shared" si="589"/>
        <v>3.5082505401444287E-2</v>
      </c>
      <c r="BB104" s="176">
        <f t="shared" si="589"/>
        <v>3.3439377008107431E-2</v>
      </c>
      <c r="BC104" s="176">
        <f t="shared" si="589"/>
        <v>3.1852880386280882E-2</v>
      </c>
      <c r="BD104" s="176">
        <f t="shared" si="589"/>
        <v>3.0335848324482859E-2</v>
      </c>
      <c r="BE104" s="176">
        <f t="shared" si="589"/>
        <v>2.8900463839189771E-2</v>
      </c>
      <c r="BF104" s="176">
        <f t="shared" si="589"/>
        <v>2.7522847320657812E-2</v>
      </c>
      <c r="BG104" s="176">
        <f t="shared" si="589"/>
        <v>2.6209602923057379E-2</v>
      </c>
      <c r="BH104" s="176">
        <f t="shared" si="589"/>
        <v>2.4958028781787042E-2</v>
      </c>
      <c r="BI104" s="176">
        <f t="shared" si="590"/>
        <v>2.3768222780552829E-2</v>
      </c>
      <c r="BJ104" s="176">
        <f t="shared" si="590"/>
        <v>2.263513753771465E-2</v>
      </c>
      <c r="BK104" s="176">
        <f t="shared" si="590"/>
        <v>2.1557833114339453E-2</v>
      </c>
      <c r="BL104" s="176">
        <f t="shared" si="590"/>
        <v>2.0531802283567348E-2</v>
      </c>
      <c r="BM104" s="176">
        <f t="shared" si="590"/>
        <v>1.9554604712618318E-2</v>
      </c>
      <c r="BN104" s="176">
        <f t="shared" si="590"/>
        <v>1.8623916214739453E-2</v>
      </c>
      <c r="BO104" s="176">
        <f t="shared" si="590"/>
        <v>1.7737523221311523E-2</v>
      </c>
      <c r="BP104" s="176">
        <f t="shared" si="590"/>
        <v>1.689331751705193E-2</v>
      </c>
      <c r="BQ104" s="176">
        <f t="shared" si="590"/>
        <v>1.6089291225792241E-2</v>
      </c>
      <c r="BR104" s="176">
        <f t="shared" si="590"/>
        <v>1.5323532034904294E-2</v>
      </c>
      <c r="BS104" s="176">
        <f t="shared" si="591"/>
        <v>1.4594218647016634E-2</v>
      </c>
      <c r="BT104" s="176">
        <f t="shared" si="591"/>
        <v>1.3899616448203431E-2</v>
      </c>
      <c r="BU104" s="176">
        <f t="shared" si="591"/>
        <v>1.3238073382343183E-2</v>
      </c>
      <c r="BV104" s="176">
        <f t="shared" si="591"/>
        <v>1.2608016021834489E-2</v>
      </c>
      <c r="BW104" s="176">
        <f t="shared" si="591"/>
        <v>1.2007945825323593E-2</v>
      </c>
      <c r="BX104" s="176">
        <f t="shared" si="591"/>
        <v>1.1436435573542861E-2</v>
      </c>
      <c r="BY104" s="176">
        <f t="shared" si="591"/>
        <v>1.0892125974783203E-2</v>
      </c>
      <c r="BZ104" s="176">
        <f t="shared" si="591"/>
        <v>1.0373722431926774E-2</v>
      </c>
      <c r="CA104" s="176">
        <f t="shared" si="591"/>
        <v>9.8799919633506365E-3</v>
      </c>
      <c r="CB104" s="176">
        <f t="shared" si="591"/>
        <v>9.4097602703779558E-3</v>
      </c>
      <c r="CC104" s="176">
        <f t="shared" si="591"/>
        <v>8.9619089443019485E-3</v>
      </c>
      <c r="CD104" s="176">
        <f t="shared" si="591"/>
        <v>8.5353728063396507E-3</v>
      </c>
      <c r="CE104" s="176">
        <f t="shared" si="591"/>
        <v>8.129137374188862E-3</v>
      </c>
      <c r="CF104" s="176">
        <f t="shared" si="591"/>
        <v>7.7422364491626086E-3</v>
      </c>
      <c r="CG104" s="176">
        <f t="shared" si="591"/>
        <v>7.3737498181623692E-3</v>
      </c>
      <c r="CI104" s="176">
        <v>0</v>
      </c>
      <c r="CJ104" s="176">
        <f t="shared" si="592"/>
        <v>0</v>
      </c>
      <c r="CK104" s="176">
        <f t="shared" si="592"/>
        <v>0</v>
      </c>
      <c r="CL104" s="176">
        <f t="shared" si="592"/>
        <v>0</v>
      </c>
      <c r="CM104" s="176">
        <f t="shared" si="592"/>
        <v>0</v>
      </c>
      <c r="CN104" s="176">
        <f t="shared" si="592"/>
        <v>0</v>
      </c>
      <c r="CO104" s="176">
        <f t="shared" si="592"/>
        <v>0</v>
      </c>
      <c r="CP104" s="176">
        <f t="shared" si="592"/>
        <v>0</v>
      </c>
      <c r="CQ104" s="176">
        <f t="shared" si="592"/>
        <v>0</v>
      </c>
      <c r="CR104" s="176">
        <f t="shared" si="592"/>
        <v>0</v>
      </c>
      <c r="CS104" s="176">
        <f t="shared" si="592"/>
        <v>0</v>
      </c>
      <c r="CT104" s="176">
        <f t="shared" si="593"/>
        <v>0</v>
      </c>
      <c r="CU104" s="176">
        <f t="shared" si="593"/>
        <v>0</v>
      </c>
      <c r="CV104" s="176">
        <f t="shared" si="593"/>
        <v>0</v>
      </c>
      <c r="CW104" s="176">
        <f t="shared" si="593"/>
        <v>0</v>
      </c>
      <c r="CX104" s="176">
        <f t="shared" si="593"/>
        <v>0</v>
      </c>
      <c r="CY104" s="176">
        <f t="shared" si="593"/>
        <v>0</v>
      </c>
      <c r="CZ104" s="176">
        <f t="shared" si="593"/>
        <v>0</v>
      </c>
      <c r="DA104" s="176">
        <f t="shared" si="593"/>
        <v>0</v>
      </c>
      <c r="DB104" s="176">
        <f t="shared" si="593"/>
        <v>0</v>
      </c>
      <c r="DC104" s="176">
        <f t="shared" si="593"/>
        <v>0</v>
      </c>
      <c r="DD104" s="176">
        <f t="shared" si="594"/>
        <v>0</v>
      </c>
      <c r="DE104" s="176">
        <f t="shared" si="594"/>
        <v>0</v>
      </c>
      <c r="DF104" s="176">
        <f t="shared" si="594"/>
        <v>0</v>
      </c>
      <c r="DG104" s="176">
        <f t="shared" si="594"/>
        <v>0</v>
      </c>
      <c r="DH104" s="176">
        <f t="shared" si="594"/>
        <v>0</v>
      </c>
      <c r="DI104" s="176">
        <f t="shared" si="594"/>
        <v>0</v>
      </c>
      <c r="DJ104" s="176">
        <f t="shared" si="594"/>
        <v>0</v>
      </c>
      <c r="DK104" s="176">
        <f t="shared" si="594"/>
        <v>0</v>
      </c>
      <c r="DL104" s="176">
        <f t="shared" si="594"/>
        <v>0</v>
      </c>
      <c r="DM104" s="176">
        <f t="shared" si="594"/>
        <v>0</v>
      </c>
      <c r="DN104" s="176">
        <f t="shared" si="594"/>
        <v>0</v>
      </c>
      <c r="DO104" s="176">
        <f t="shared" si="594"/>
        <v>0</v>
      </c>
      <c r="DP104" s="176">
        <f t="shared" si="594"/>
        <v>0</v>
      </c>
      <c r="DQ104" s="176">
        <f t="shared" si="594"/>
        <v>0</v>
      </c>
      <c r="DR104" s="176">
        <f t="shared" si="594"/>
        <v>0</v>
      </c>
      <c r="DS104" s="187"/>
      <c r="DT104" s="176">
        <v>0</v>
      </c>
      <c r="DU104" s="176">
        <f t="shared" si="595"/>
        <v>3.680120445624406E-2</v>
      </c>
      <c r="DV104" s="176">
        <f t="shared" si="595"/>
        <v>3.5082505401444287E-2</v>
      </c>
      <c r="DW104" s="176">
        <f t="shared" si="595"/>
        <v>3.3439377008107431E-2</v>
      </c>
      <c r="DX104" s="176">
        <f t="shared" si="595"/>
        <v>3.1852880386280882E-2</v>
      </c>
      <c r="DY104" s="176">
        <f t="shared" si="595"/>
        <v>3.0335848324482859E-2</v>
      </c>
      <c r="DZ104" s="176">
        <f t="shared" si="595"/>
        <v>2.8900463839189771E-2</v>
      </c>
      <c r="EA104" s="176">
        <f t="shared" si="595"/>
        <v>2.7522847320657812E-2</v>
      </c>
      <c r="EB104" s="176">
        <f t="shared" si="595"/>
        <v>2.6209602923057379E-2</v>
      </c>
      <c r="EC104" s="176">
        <f t="shared" si="595"/>
        <v>2.4958028781787042E-2</v>
      </c>
      <c r="ED104" s="176">
        <f t="shared" si="595"/>
        <v>2.3768222780552829E-2</v>
      </c>
      <c r="EE104" s="176">
        <f t="shared" si="596"/>
        <v>2.263513753771465E-2</v>
      </c>
      <c r="EF104" s="176">
        <f t="shared" si="596"/>
        <v>2.1557833114339453E-2</v>
      </c>
      <c r="EG104" s="176">
        <f t="shared" si="596"/>
        <v>2.0531802283567348E-2</v>
      </c>
      <c r="EH104" s="176">
        <f t="shared" si="596"/>
        <v>1.9554604712618318E-2</v>
      </c>
      <c r="EI104" s="176">
        <f t="shared" si="596"/>
        <v>1.8623916214739453E-2</v>
      </c>
      <c r="EJ104" s="176">
        <f t="shared" si="596"/>
        <v>1.7737523221311523E-2</v>
      </c>
      <c r="EK104" s="176">
        <f t="shared" si="596"/>
        <v>1.689331751705193E-2</v>
      </c>
      <c r="EL104" s="176">
        <f t="shared" si="596"/>
        <v>1.6089291225792241E-2</v>
      </c>
      <c r="EM104" s="176">
        <f t="shared" si="596"/>
        <v>1.5323532034904294E-2</v>
      </c>
      <c r="EN104" s="176">
        <f t="shared" si="596"/>
        <v>1.4594218647016634E-2</v>
      </c>
      <c r="EO104" s="176">
        <f t="shared" si="597"/>
        <v>1.3899616448203431E-2</v>
      </c>
      <c r="EP104" s="176">
        <f t="shared" si="597"/>
        <v>1.3238073382343183E-2</v>
      </c>
      <c r="EQ104" s="176">
        <f t="shared" si="597"/>
        <v>1.2608016021834489E-2</v>
      </c>
      <c r="ER104" s="176">
        <f t="shared" si="597"/>
        <v>1.2007945825323593E-2</v>
      </c>
      <c r="ES104" s="176">
        <f t="shared" si="597"/>
        <v>1.1436435573542861E-2</v>
      </c>
      <c r="ET104" s="176">
        <f t="shared" si="597"/>
        <v>1.0892125974783203E-2</v>
      </c>
      <c r="EU104" s="176">
        <f t="shared" si="597"/>
        <v>1.0373722431926774E-2</v>
      </c>
      <c r="EV104" s="176">
        <f t="shared" si="597"/>
        <v>9.8799919633506365E-3</v>
      </c>
      <c r="EW104" s="176">
        <f t="shared" si="597"/>
        <v>9.4097602703779558E-3</v>
      </c>
      <c r="EX104" s="176">
        <f t="shared" si="597"/>
        <v>8.9619089443019485E-3</v>
      </c>
      <c r="EY104" s="176">
        <f t="shared" si="597"/>
        <v>8.5353728063396507E-3</v>
      </c>
      <c r="EZ104" s="176">
        <f t="shared" si="597"/>
        <v>8.129137374188862E-3</v>
      </c>
      <c r="FA104" s="176">
        <f t="shared" si="597"/>
        <v>7.7422364491626086E-3</v>
      </c>
      <c r="FB104" s="176">
        <f t="shared" si="597"/>
        <v>7.3737498181623692E-3</v>
      </c>
      <c r="FC104" s="176">
        <f t="shared" si="597"/>
        <v>7.0228010650243569E-3</v>
      </c>
      <c r="FE104" s="176">
        <v>0</v>
      </c>
      <c r="FF104" s="176">
        <v>0</v>
      </c>
      <c r="FG104" s="176">
        <f t="shared" si="598"/>
        <v>0</v>
      </c>
      <c r="FH104" s="176">
        <f t="shared" si="598"/>
        <v>0</v>
      </c>
      <c r="FI104" s="176">
        <f t="shared" si="598"/>
        <v>0</v>
      </c>
      <c r="FJ104" s="176">
        <f t="shared" si="598"/>
        <v>0</v>
      </c>
      <c r="FK104" s="176">
        <f t="shared" si="598"/>
        <v>0</v>
      </c>
      <c r="FL104" s="176">
        <f t="shared" si="598"/>
        <v>0</v>
      </c>
      <c r="FM104" s="176">
        <f t="shared" si="598"/>
        <v>0</v>
      </c>
      <c r="FN104" s="176">
        <f t="shared" si="598"/>
        <v>0</v>
      </c>
      <c r="FO104" s="176">
        <f t="shared" si="598"/>
        <v>0</v>
      </c>
      <c r="FP104" s="176">
        <f t="shared" si="598"/>
        <v>0</v>
      </c>
      <c r="FQ104" s="176">
        <f t="shared" si="599"/>
        <v>0</v>
      </c>
      <c r="FR104" s="176">
        <f t="shared" si="599"/>
        <v>0</v>
      </c>
      <c r="FS104" s="176">
        <f t="shared" si="599"/>
        <v>0</v>
      </c>
      <c r="FT104" s="176">
        <f t="shared" si="599"/>
        <v>0</v>
      </c>
      <c r="FU104" s="176">
        <f t="shared" si="599"/>
        <v>0</v>
      </c>
      <c r="FV104" s="176">
        <f t="shared" si="599"/>
        <v>0</v>
      </c>
      <c r="FW104" s="176">
        <f t="shared" si="599"/>
        <v>0</v>
      </c>
      <c r="FX104" s="176">
        <f t="shared" si="599"/>
        <v>0</v>
      </c>
      <c r="FY104" s="176">
        <f t="shared" si="599"/>
        <v>0</v>
      </c>
      <c r="FZ104" s="176">
        <f t="shared" si="599"/>
        <v>0</v>
      </c>
      <c r="GA104" s="176">
        <f t="shared" si="600"/>
        <v>0</v>
      </c>
      <c r="GB104" s="176">
        <f t="shared" si="600"/>
        <v>0</v>
      </c>
      <c r="GC104" s="176">
        <f t="shared" si="600"/>
        <v>0</v>
      </c>
      <c r="GD104" s="176">
        <f t="shared" si="600"/>
        <v>0</v>
      </c>
      <c r="GE104" s="176">
        <f t="shared" si="600"/>
        <v>0</v>
      </c>
      <c r="GF104" s="176">
        <f t="shared" si="600"/>
        <v>0</v>
      </c>
      <c r="GG104" s="176">
        <f t="shared" si="600"/>
        <v>0</v>
      </c>
      <c r="GH104" s="176">
        <f t="shared" si="600"/>
        <v>0</v>
      </c>
      <c r="GI104" s="176">
        <f t="shared" si="600"/>
        <v>0</v>
      </c>
      <c r="GJ104" s="176">
        <f t="shared" si="600"/>
        <v>0</v>
      </c>
      <c r="GK104" s="176">
        <f t="shared" si="600"/>
        <v>0</v>
      </c>
      <c r="GL104" s="176">
        <f t="shared" si="600"/>
        <v>0</v>
      </c>
      <c r="GM104" s="176">
        <f t="shared" si="600"/>
        <v>0</v>
      </c>
      <c r="GN104" s="176">
        <f t="shared" si="600"/>
        <v>0</v>
      </c>
      <c r="GO104" s="176">
        <f t="shared" si="600"/>
        <v>0</v>
      </c>
      <c r="GP104" s="187"/>
      <c r="GQ104" s="176">
        <v>0</v>
      </c>
      <c r="GR104" s="176">
        <v>0</v>
      </c>
      <c r="GS104" s="176">
        <f t="shared" si="601"/>
        <v>3.5082505401444287E-2</v>
      </c>
      <c r="GT104" s="176">
        <f t="shared" si="601"/>
        <v>3.3439377008107431E-2</v>
      </c>
      <c r="GU104" s="176">
        <f t="shared" si="601"/>
        <v>3.1852880386280882E-2</v>
      </c>
      <c r="GV104" s="176">
        <f t="shared" si="601"/>
        <v>3.0335848324482859E-2</v>
      </c>
      <c r="GW104" s="176">
        <f t="shared" si="601"/>
        <v>2.8900463839189771E-2</v>
      </c>
      <c r="GX104" s="176">
        <f t="shared" si="601"/>
        <v>2.7522847320657812E-2</v>
      </c>
      <c r="GY104" s="176">
        <f t="shared" si="601"/>
        <v>2.6209602923057379E-2</v>
      </c>
      <c r="GZ104" s="176">
        <f t="shared" si="601"/>
        <v>2.4958028781787042E-2</v>
      </c>
      <c r="HA104" s="176">
        <f t="shared" si="601"/>
        <v>2.3768222780552829E-2</v>
      </c>
      <c r="HB104" s="176">
        <f t="shared" si="601"/>
        <v>2.263513753771465E-2</v>
      </c>
      <c r="HC104" s="176">
        <f t="shared" si="602"/>
        <v>2.1557833114339453E-2</v>
      </c>
      <c r="HD104" s="176">
        <f t="shared" si="602"/>
        <v>2.0531802283567348E-2</v>
      </c>
      <c r="HE104" s="176">
        <f t="shared" si="602"/>
        <v>1.9554604712618318E-2</v>
      </c>
      <c r="HF104" s="176">
        <f t="shared" si="602"/>
        <v>1.8623916214739453E-2</v>
      </c>
      <c r="HG104" s="176">
        <f t="shared" si="602"/>
        <v>1.7737523221311523E-2</v>
      </c>
      <c r="HH104" s="176">
        <f t="shared" si="602"/>
        <v>1.689331751705193E-2</v>
      </c>
      <c r="HI104" s="176">
        <f t="shared" si="602"/>
        <v>1.6089291225792241E-2</v>
      </c>
      <c r="HJ104" s="176">
        <f t="shared" si="602"/>
        <v>1.5323532034904294E-2</v>
      </c>
      <c r="HK104" s="176">
        <f t="shared" si="602"/>
        <v>1.4594218647016634E-2</v>
      </c>
      <c r="HL104" s="176">
        <f t="shared" si="602"/>
        <v>1.3899616448203431E-2</v>
      </c>
      <c r="HM104" s="176">
        <f t="shared" si="603"/>
        <v>1.3238073382343183E-2</v>
      </c>
      <c r="HN104" s="176">
        <f t="shared" si="603"/>
        <v>1.2608016021834489E-2</v>
      </c>
      <c r="HO104" s="176">
        <f t="shared" si="603"/>
        <v>1.2007945825323593E-2</v>
      </c>
      <c r="HP104" s="176">
        <f t="shared" si="603"/>
        <v>1.1436435573542861E-2</v>
      </c>
      <c r="HQ104" s="176">
        <f t="shared" si="603"/>
        <v>1.0892125974783203E-2</v>
      </c>
      <c r="HR104" s="176">
        <f t="shared" si="603"/>
        <v>1.0373722431926774E-2</v>
      </c>
      <c r="HS104" s="176">
        <f t="shared" si="603"/>
        <v>9.8799919633506365E-3</v>
      </c>
      <c r="HT104" s="176">
        <f t="shared" si="603"/>
        <v>9.4097602703779558E-3</v>
      </c>
      <c r="HU104" s="176">
        <f t="shared" si="603"/>
        <v>8.9619089443019485E-3</v>
      </c>
      <c r="HV104" s="176">
        <f t="shared" si="603"/>
        <v>8.5353728063396507E-3</v>
      </c>
      <c r="HW104" s="176">
        <f t="shared" si="603"/>
        <v>8.129137374188862E-3</v>
      </c>
      <c r="HX104" s="176">
        <f t="shared" si="603"/>
        <v>7.7422364491626086E-3</v>
      </c>
      <c r="HY104" s="176">
        <f t="shared" si="603"/>
        <v>7.3737498181623692E-3</v>
      </c>
      <c r="HZ104" s="176">
        <f t="shared" si="603"/>
        <v>7.0228010650243569E-3</v>
      </c>
      <c r="IA104" s="176">
        <f t="shared" si="603"/>
        <v>6.6885554860333391E-3</v>
      </c>
      <c r="IB104" s="176"/>
      <c r="IC104" s="176"/>
    </row>
    <row r="105" spans="1:237" s="144" customFormat="1">
      <c r="A105" s="185" t="s">
        <v>257</v>
      </c>
      <c r="B105" s="226">
        <f t="shared" si="611"/>
        <v>0</v>
      </c>
      <c r="C105" s="329">
        <f t="shared" si="612"/>
        <v>210980.42714252448</v>
      </c>
      <c r="D105" s="226">
        <f t="shared" si="613"/>
        <v>210980.42714252448</v>
      </c>
      <c r="E105" s="227">
        <f t="shared" ref="E105" si="615">IF(Years&gt;1,SUM(CI105:DR105)*VLOOKUP($A105,input,26,FALSE),0)</f>
        <v>0</v>
      </c>
      <c r="F105" s="228">
        <f t="shared" ref="F105" si="616">IF(Years&gt;1,SUM(DT105:FC105)*VLOOKUP($A105,input,26,FALSE),0)</f>
        <v>0</v>
      </c>
      <c r="G105" s="227">
        <f t="shared" ref="G105" si="617">IF(Years&gt;2,SUM(FE105:GO105)*VLOOKUP($A105,input,40,FALSE),0)</f>
        <v>0</v>
      </c>
      <c r="H105" s="228">
        <f t="shared" ref="H105" si="618">IF(Years&gt;2,SUM(GQ105:IA105)*VLOOKUP($A105,input,40,FALSE),0)</f>
        <v>0</v>
      </c>
      <c r="I105" s="227">
        <f t="shared" si="607"/>
        <v>0</v>
      </c>
      <c r="J105" s="176">
        <f t="shared" si="608"/>
        <v>210980.42714252448</v>
      </c>
      <c r="K105" s="228">
        <f t="shared" si="609"/>
        <v>210980.42714252448</v>
      </c>
      <c r="L105" s="227">
        <f t="shared" ref="L105" si="619">(B105*VLOOKUP($A105,input,16,FALSE))+(E105*VLOOKUP($A105,input,30,FALSE))+(G105*VLOOKUP($A105,input,44,FALSE))</f>
        <v>0</v>
      </c>
      <c r="M105" s="176">
        <f t="shared" ref="M105" si="620">(C105*(VLOOKUP($A105,input,16,FALSE))+(F105*VLOOKUP($A105,input,30,FALSE))+(H105*VLOOKUP($A105,input,44,FALSE)))</f>
        <v>168784.3417140196</v>
      </c>
      <c r="N105" s="228">
        <f t="shared" si="614"/>
        <v>168784.3417140196</v>
      </c>
      <c r="O105" s="176">
        <f t="shared" si="586"/>
        <v>0</v>
      </c>
      <c r="P105" s="176">
        <f t="shared" si="586"/>
        <v>0</v>
      </c>
      <c r="Q105" s="176">
        <f t="shared" si="586"/>
        <v>0</v>
      </c>
      <c r="R105" s="176">
        <f t="shared" si="586"/>
        <v>0</v>
      </c>
      <c r="S105" s="176">
        <f t="shared" si="586"/>
        <v>0</v>
      </c>
      <c r="T105" s="176">
        <f t="shared" si="586"/>
        <v>0</v>
      </c>
      <c r="U105" s="176">
        <f t="shared" si="586"/>
        <v>0</v>
      </c>
      <c r="V105" s="176">
        <f t="shared" si="586"/>
        <v>0</v>
      </c>
      <c r="W105" s="176">
        <f t="shared" si="586"/>
        <v>0</v>
      </c>
      <c r="X105" s="176">
        <f t="shared" si="586"/>
        <v>0</v>
      </c>
      <c r="Y105" s="176">
        <f t="shared" si="587"/>
        <v>0</v>
      </c>
      <c r="Z105" s="176">
        <f t="shared" si="587"/>
        <v>0</v>
      </c>
      <c r="AA105" s="176">
        <f t="shared" si="587"/>
        <v>0</v>
      </c>
      <c r="AB105" s="176">
        <f t="shared" si="587"/>
        <v>0</v>
      </c>
      <c r="AC105" s="176">
        <f t="shared" si="587"/>
        <v>0</v>
      </c>
      <c r="AD105" s="176">
        <f t="shared" si="587"/>
        <v>0</v>
      </c>
      <c r="AE105" s="176">
        <f t="shared" si="587"/>
        <v>0</v>
      </c>
      <c r="AF105" s="176">
        <f t="shared" si="587"/>
        <v>0</v>
      </c>
      <c r="AG105" s="176">
        <f t="shared" si="587"/>
        <v>0</v>
      </c>
      <c r="AH105" s="176">
        <f t="shared" si="587"/>
        <v>0</v>
      </c>
      <c r="AI105" s="176">
        <f t="shared" si="588"/>
        <v>0</v>
      </c>
      <c r="AJ105" s="176">
        <f t="shared" si="588"/>
        <v>0</v>
      </c>
      <c r="AK105" s="176">
        <f t="shared" si="588"/>
        <v>0</v>
      </c>
      <c r="AL105" s="176">
        <f t="shared" si="588"/>
        <v>0</v>
      </c>
      <c r="AM105" s="176">
        <f t="shared" si="588"/>
        <v>0</v>
      </c>
      <c r="AN105" s="176">
        <f t="shared" si="588"/>
        <v>0</v>
      </c>
      <c r="AO105" s="176">
        <f t="shared" si="588"/>
        <v>0</v>
      </c>
      <c r="AP105" s="176">
        <f t="shared" si="588"/>
        <v>0</v>
      </c>
      <c r="AQ105" s="176">
        <f t="shared" si="588"/>
        <v>0</v>
      </c>
      <c r="AR105" s="176">
        <f t="shared" si="588"/>
        <v>0</v>
      </c>
      <c r="AS105" s="176">
        <f t="shared" si="588"/>
        <v>0</v>
      </c>
      <c r="AT105" s="176">
        <f t="shared" si="588"/>
        <v>0</v>
      </c>
      <c r="AU105" s="176">
        <f t="shared" si="588"/>
        <v>0</v>
      </c>
      <c r="AV105" s="176">
        <f t="shared" si="588"/>
        <v>0</v>
      </c>
      <c r="AW105" s="176">
        <f t="shared" si="588"/>
        <v>0</v>
      </c>
      <c r="AX105" s="187"/>
      <c r="AY105" s="176">
        <f t="shared" si="589"/>
        <v>4.9570354200865911E-2</v>
      </c>
      <c r="AZ105" s="176">
        <f t="shared" si="589"/>
        <v>4.721663967970937E-2</v>
      </c>
      <c r="BA105" s="176">
        <f t="shared" si="589"/>
        <v>4.5011516364117203E-2</v>
      </c>
      <c r="BB105" s="176">
        <f t="shared" si="589"/>
        <v>4.2903351633043499E-2</v>
      </c>
      <c r="BC105" s="176">
        <f t="shared" si="589"/>
        <v>4.0867846533341502E-2</v>
      </c>
      <c r="BD105" s="176">
        <f t="shared" si="589"/>
        <v>3.8921465774808199E-2</v>
      </c>
      <c r="BE105" s="176">
        <f t="shared" si="589"/>
        <v>3.7079840397451019E-2</v>
      </c>
      <c r="BF105" s="176">
        <f t="shared" si="589"/>
        <v>3.5312332411410019E-2</v>
      </c>
      <c r="BG105" s="176">
        <f t="shared" si="589"/>
        <v>3.3627415071092487E-2</v>
      </c>
      <c r="BH105" s="176">
        <f t="shared" si="589"/>
        <v>3.2021621833236202E-2</v>
      </c>
      <c r="BI105" s="176">
        <f t="shared" si="590"/>
        <v>3.0495078284482873E-2</v>
      </c>
      <c r="BJ105" s="176">
        <f t="shared" si="590"/>
        <v>2.904130853895464E-2</v>
      </c>
      <c r="BK105" s="176">
        <f t="shared" si="590"/>
        <v>2.7659106637265712E-2</v>
      </c>
      <c r="BL105" s="176">
        <f t="shared" si="590"/>
        <v>2.6342689722312823E-2</v>
      </c>
      <c r="BM105" s="176">
        <f t="shared" si="590"/>
        <v>2.5088926801095202E-2</v>
      </c>
      <c r="BN105" s="176">
        <f t="shared" si="590"/>
        <v>2.3894835898156278E-2</v>
      </c>
      <c r="BO105" s="176">
        <f t="shared" si="590"/>
        <v>2.2757576963192146E-2</v>
      </c>
      <c r="BP105" s="176">
        <f t="shared" si="590"/>
        <v>2.1674445116217567E-2</v>
      </c>
      <c r="BQ105" s="176">
        <f t="shared" si="590"/>
        <v>2.0642864214224003E-2</v>
      </c>
      <c r="BR105" s="176">
        <f t="shared" si="590"/>
        <v>1.9660380724028152E-2</v>
      </c>
      <c r="BS105" s="176">
        <f t="shared" si="591"/>
        <v>1.872465788673832E-2</v>
      </c>
      <c r="BT105" s="176">
        <f t="shared" si="591"/>
        <v>1.7833470159959119E-2</v>
      </c>
      <c r="BU105" s="176">
        <f t="shared" si="591"/>
        <v>1.698469792451578E-2</v>
      </c>
      <c r="BV105" s="176">
        <f t="shared" si="591"/>
        <v>1.6176322443108401E-2</v>
      </c>
      <c r="BW105" s="176">
        <f t="shared" si="591"/>
        <v>1.5406421058905741E-2</v>
      </c>
      <c r="BX105" s="176">
        <f t="shared" si="591"/>
        <v>1.4673162622658765E-2</v>
      </c>
      <c r="BY105" s="176">
        <f t="shared" si="591"/>
        <v>1.3974803137457694E-2</v>
      </c>
      <c r="BZ105" s="176">
        <f t="shared" si="591"/>
        <v>1.3309681610773975E-2</v>
      </c>
      <c r="CA105" s="176">
        <f t="shared" si="591"/>
        <v>1.267621610392157E-2</v>
      </c>
      <c r="CB105" s="176">
        <f t="shared" si="591"/>
        <v>1.2072899969541528E-2</v>
      </c>
      <c r="CC105" s="176">
        <f t="shared" si="591"/>
        <v>1.149829826816099E-2</v>
      </c>
      <c r="CD105" s="176">
        <f t="shared" si="591"/>
        <v>1.0951044355303701E-2</v>
      </c>
      <c r="CE105" s="176">
        <f t="shared" si="591"/>
        <v>1.0429836631034767E-2</v>
      </c>
      <c r="CF105" s="176">
        <f t="shared" si="591"/>
        <v>9.9334354442086291E-3</v>
      </c>
      <c r="CG105" s="176">
        <f t="shared" si="591"/>
        <v>9.4606601440573781E-3</v>
      </c>
      <c r="CI105" s="176">
        <v>0</v>
      </c>
      <c r="CJ105" s="176">
        <f t="shared" si="592"/>
        <v>0</v>
      </c>
      <c r="CK105" s="176">
        <f t="shared" si="592"/>
        <v>0</v>
      </c>
      <c r="CL105" s="176">
        <f t="shared" si="592"/>
        <v>0</v>
      </c>
      <c r="CM105" s="176">
        <f t="shared" si="592"/>
        <v>0</v>
      </c>
      <c r="CN105" s="176">
        <f t="shared" si="592"/>
        <v>0</v>
      </c>
      <c r="CO105" s="176">
        <f t="shared" si="592"/>
        <v>0</v>
      </c>
      <c r="CP105" s="176">
        <f t="shared" si="592"/>
        <v>0</v>
      </c>
      <c r="CQ105" s="176">
        <f t="shared" si="592"/>
        <v>0</v>
      </c>
      <c r="CR105" s="176">
        <f t="shared" si="592"/>
        <v>0</v>
      </c>
      <c r="CS105" s="176">
        <f t="shared" si="592"/>
        <v>0</v>
      </c>
      <c r="CT105" s="176">
        <f t="shared" si="593"/>
        <v>0</v>
      </c>
      <c r="CU105" s="176">
        <f t="shared" si="593"/>
        <v>0</v>
      </c>
      <c r="CV105" s="176">
        <f t="shared" si="593"/>
        <v>0</v>
      </c>
      <c r="CW105" s="176">
        <f t="shared" si="593"/>
        <v>0</v>
      </c>
      <c r="CX105" s="176">
        <f t="shared" si="593"/>
        <v>0</v>
      </c>
      <c r="CY105" s="176">
        <f t="shared" si="593"/>
        <v>0</v>
      </c>
      <c r="CZ105" s="176">
        <f t="shared" si="593"/>
        <v>0</v>
      </c>
      <c r="DA105" s="176">
        <f t="shared" si="593"/>
        <v>0</v>
      </c>
      <c r="DB105" s="176">
        <f t="shared" si="593"/>
        <v>0</v>
      </c>
      <c r="DC105" s="176">
        <f t="shared" si="593"/>
        <v>0</v>
      </c>
      <c r="DD105" s="176">
        <f t="shared" si="594"/>
        <v>0</v>
      </c>
      <c r="DE105" s="176">
        <f t="shared" si="594"/>
        <v>0</v>
      </c>
      <c r="DF105" s="176">
        <f t="shared" si="594"/>
        <v>0</v>
      </c>
      <c r="DG105" s="176">
        <f t="shared" si="594"/>
        <v>0</v>
      </c>
      <c r="DH105" s="176">
        <f t="shared" si="594"/>
        <v>0</v>
      </c>
      <c r="DI105" s="176">
        <f t="shared" si="594"/>
        <v>0</v>
      </c>
      <c r="DJ105" s="176">
        <f t="shared" si="594"/>
        <v>0</v>
      </c>
      <c r="DK105" s="176">
        <f t="shared" si="594"/>
        <v>0</v>
      </c>
      <c r="DL105" s="176">
        <f t="shared" si="594"/>
        <v>0</v>
      </c>
      <c r="DM105" s="176">
        <f t="shared" si="594"/>
        <v>0</v>
      </c>
      <c r="DN105" s="176">
        <f t="shared" si="594"/>
        <v>0</v>
      </c>
      <c r="DO105" s="176">
        <f t="shared" si="594"/>
        <v>0</v>
      </c>
      <c r="DP105" s="176">
        <f t="shared" si="594"/>
        <v>0</v>
      </c>
      <c r="DQ105" s="176">
        <f t="shared" si="594"/>
        <v>0</v>
      </c>
      <c r="DR105" s="176">
        <f t="shared" si="594"/>
        <v>0</v>
      </c>
      <c r="DS105" s="187"/>
      <c r="DT105" s="176">
        <v>0</v>
      </c>
      <c r="DU105" s="176">
        <f t="shared" si="595"/>
        <v>4.721663967970937E-2</v>
      </c>
      <c r="DV105" s="176">
        <f t="shared" si="595"/>
        <v>4.5011516364117203E-2</v>
      </c>
      <c r="DW105" s="176">
        <f t="shared" si="595"/>
        <v>4.2903351633043499E-2</v>
      </c>
      <c r="DX105" s="176">
        <f t="shared" si="595"/>
        <v>4.0867846533341502E-2</v>
      </c>
      <c r="DY105" s="176">
        <f t="shared" si="595"/>
        <v>3.8921465774808199E-2</v>
      </c>
      <c r="DZ105" s="176">
        <f t="shared" si="595"/>
        <v>3.7079840397451019E-2</v>
      </c>
      <c r="EA105" s="176">
        <f t="shared" si="595"/>
        <v>3.5312332411410019E-2</v>
      </c>
      <c r="EB105" s="176">
        <f t="shared" si="595"/>
        <v>3.3627415071092487E-2</v>
      </c>
      <c r="EC105" s="176">
        <f t="shared" si="595"/>
        <v>3.2021621833236202E-2</v>
      </c>
      <c r="ED105" s="176">
        <f t="shared" si="595"/>
        <v>3.0495078284482873E-2</v>
      </c>
      <c r="EE105" s="176">
        <f t="shared" si="596"/>
        <v>2.904130853895464E-2</v>
      </c>
      <c r="EF105" s="176">
        <f t="shared" si="596"/>
        <v>2.7659106637265712E-2</v>
      </c>
      <c r="EG105" s="176">
        <f t="shared" si="596"/>
        <v>2.6342689722312823E-2</v>
      </c>
      <c r="EH105" s="176">
        <f t="shared" si="596"/>
        <v>2.5088926801095202E-2</v>
      </c>
      <c r="EI105" s="176">
        <f t="shared" si="596"/>
        <v>2.3894835898156278E-2</v>
      </c>
      <c r="EJ105" s="176">
        <f t="shared" si="596"/>
        <v>2.2757576963192146E-2</v>
      </c>
      <c r="EK105" s="176">
        <f t="shared" si="596"/>
        <v>2.1674445116217567E-2</v>
      </c>
      <c r="EL105" s="176">
        <f t="shared" si="596"/>
        <v>2.0642864214224003E-2</v>
      </c>
      <c r="EM105" s="176">
        <f t="shared" si="596"/>
        <v>1.9660380724028152E-2</v>
      </c>
      <c r="EN105" s="176">
        <f t="shared" si="596"/>
        <v>1.872465788673832E-2</v>
      </c>
      <c r="EO105" s="176">
        <f t="shared" si="597"/>
        <v>1.7833470159959119E-2</v>
      </c>
      <c r="EP105" s="176">
        <f t="shared" si="597"/>
        <v>1.698469792451578E-2</v>
      </c>
      <c r="EQ105" s="176">
        <f t="shared" si="597"/>
        <v>1.6176322443108401E-2</v>
      </c>
      <c r="ER105" s="176">
        <f t="shared" si="597"/>
        <v>1.5406421058905741E-2</v>
      </c>
      <c r="ES105" s="176">
        <f t="shared" si="597"/>
        <v>1.4673162622658765E-2</v>
      </c>
      <c r="ET105" s="176">
        <f t="shared" si="597"/>
        <v>1.3974803137457694E-2</v>
      </c>
      <c r="EU105" s="176">
        <f t="shared" si="597"/>
        <v>1.3309681610773975E-2</v>
      </c>
      <c r="EV105" s="176">
        <f t="shared" si="597"/>
        <v>1.267621610392157E-2</v>
      </c>
      <c r="EW105" s="176">
        <f t="shared" si="597"/>
        <v>1.2072899969541528E-2</v>
      </c>
      <c r="EX105" s="176">
        <f t="shared" si="597"/>
        <v>1.149829826816099E-2</v>
      </c>
      <c r="EY105" s="176">
        <f t="shared" si="597"/>
        <v>1.0951044355303701E-2</v>
      </c>
      <c r="EZ105" s="176">
        <f t="shared" si="597"/>
        <v>1.0429836631034767E-2</v>
      </c>
      <c r="FA105" s="176">
        <f t="shared" si="597"/>
        <v>9.9334354442086291E-3</v>
      </c>
      <c r="FB105" s="176">
        <f t="shared" si="597"/>
        <v>9.4606601440573781E-3</v>
      </c>
      <c r="FC105" s="176">
        <f t="shared" si="597"/>
        <v>9.0103862721067213E-3</v>
      </c>
      <c r="FE105" s="176">
        <v>0</v>
      </c>
      <c r="FF105" s="176">
        <v>0</v>
      </c>
      <c r="FG105" s="176">
        <f t="shared" si="598"/>
        <v>0</v>
      </c>
      <c r="FH105" s="176">
        <f t="shared" si="598"/>
        <v>0</v>
      </c>
      <c r="FI105" s="176">
        <f t="shared" si="598"/>
        <v>0</v>
      </c>
      <c r="FJ105" s="176">
        <f t="shared" si="598"/>
        <v>0</v>
      </c>
      <c r="FK105" s="176">
        <f t="shared" si="598"/>
        <v>0</v>
      </c>
      <c r="FL105" s="176">
        <f t="shared" si="598"/>
        <v>0</v>
      </c>
      <c r="FM105" s="176">
        <f t="shared" si="598"/>
        <v>0</v>
      </c>
      <c r="FN105" s="176">
        <f t="shared" si="598"/>
        <v>0</v>
      </c>
      <c r="FO105" s="176">
        <f t="shared" si="598"/>
        <v>0</v>
      </c>
      <c r="FP105" s="176">
        <f t="shared" si="598"/>
        <v>0</v>
      </c>
      <c r="FQ105" s="176">
        <f t="shared" si="599"/>
        <v>0</v>
      </c>
      <c r="FR105" s="176">
        <f t="shared" si="599"/>
        <v>0</v>
      </c>
      <c r="FS105" s="176">
        <f t="shared" si="599"/>
        <v>0</v>
      </c>
      <c r="FT105" s="176">
        <f t="shared" si="599"/>
        <v>0</v>
      </c>
      <c r="FU105" s="176">
        <f t="shared" si="599"/>
        <v>0</v>
      </c>
      <c r="FV105" s="176">
        <f t="shared" si="599"/>
        <v>0</v>
      </c>
      <c r="FW105" s="176">
        <f t="shared" si="599"/>
        <v>0</v>
      </c>
      <c r="FX105" s="176">
        <f t="shared" si="599"/>
        <v>0</v>
      </c>
      <c r="FY105" s="176">
        <f t="shared" si="599"/>
        <v>0</v>
      </c>
      <c r="FZ105" s="176">
        <f t="shared" si="599"/>
        <v>0</v>
      </c>
      <c r="GA105" s="176">
        <f t="shared" si="600"/>
        <v>0</v>
      </c>
      <c r="GB105" s="176">
        <f t="shared" si="600"/>
        <v>0</v>
      </c>
      <c r="GC105" s="176">
        <f t="shared" si="600"/>
        <v>0</v>
      </c>
      <c r="GD105" s="176">
        <f t="shared" si="600"/>
        <v>0</v>
      </c>
      <c r="GE105" s="176">
        <f t="shared" si="600"/>
        <v>0</v>
      </c>
      <c r="GF105" s="176">
        <f t="shared" si="600"/>
        <v>0</v>
      </c>
      <c r="GG105" s="176">
        <f t="shared" si="600"/>
        <v>0</v>
      </c>
      <c r="GH105" s="176">
        <f t="shared" si="600"/>
        <v>0</v>
      </c>
      <c r="GI105" s="176">
        <f t="shared" si="600"/>
        <v>0</v>
      </c>
      <c r="GJ105" s="176">
        <f t="shared" si="600"/>
        <v>0</v>
      </c>
      <c r="GK105" s="176">
        <f t="shared" si="600"/>
        <v>0</v>
      </c>
      <c r="GL105" s="176">
        <f t="shared" si="600"/>
        <v>0</v>
      </c>
      <c r="GM105" s="176">
        <f t="shared" si="600"/>
        <v>0</v>
      </c>
      <c r="GN105" s="176">
        <f t="shared" si="600"/>
        <v>0</v>
      </c>
      <c r="GO105" s="176">
        <f t="shared" si="600"/>
        <v>0</v>
      </c>
      <c r="GP105" s="187"/>
      <c r="GQ105" s="176">
        <v>0</v>
      </c>
      <c r="GR105" s="176">
        <v>0</v>
      </c>
      <c r="GS105" s="176">
        <f t="shared" si="601"/>
        <v>4.5011516364117203E-2</v>
      </c>
      <c r="GT105" s="176">
        <f t="shared" si="601"/>
        <v>4.2903351633043499E-2</v>
      </c>
      <c r="GU105" s="176">
        <f t="shared" si="601"/>
        <v>4.0867846533341502E-2</v>
      </c>
      <c r="GV105" s="176">
        <f t="shared" si="601"/>
        <v>3.8921465774808199E-2</v>
      </c>
      <c r="GW105" s="176">
        <f t="shared" si="601"/>
        <v>3.7079840397451019E-2</v>
      </c>
      <c r="GX105" s="176">
        <f t="shared" si="601"/>
        <v>3.5312332411410019E-2</v>
      </c>
      <c r="GY105" s="176">
        <f t="shared" si="601"/>
        <v>3.3627415071092487E-2</v>
      </c>
      <c r="GZ105" s="176">
        <f t="shared" si="601"/>
        <v>3.2021621833236202E-2</v>
      </c>
      <c r="HA105" s="176">
        <f t="shared" si="601"/>
        <v>3.0495078284482873E-2</v>
      </c>
      <c r="HB105" s="176">
        <f t="shared" si="601"/>
        <v>2.904130853895464E-2</v>
      </c>
      <c r="HC105" s="176">
        <f t="shared" si="602"/>
        <v>2.7659106637265712E-2</v>
      </c>
      <c r="HD105" s="176">
        <f t="shared" si="602"/>
        <v>2.6342689722312823E-2</v>
      </c>
      <c r="HE105" s="176">
        <f t="shared" si="602"/>
        <v>2.5088926801095202E-2</v>
      </c>
      <c r="HF105" s="176">
        <f t="shared" si="602"/>
        <v>2.3894835898156278E-2</v>
      </c>
      <c r="HG105" s="176">
        <f t="shared" si="602"/>
        <v>2.2757576963192146E-2</v>
      </c>
      <c r="HH105" s="176">
        <f t="shared" si="602"/>
        <v>2.1674445116217567E-2</v>
      </c>
      <c r="HI105" s="176">
        <f t="shared" si="602"/>
        <v>2.0642864214224003E-2</v>
      </c>
      <c r="HJ105" s="176">
        <f t="shared" si="602"/>
        <v>1.9660380724028152E-2</v>
      </c>
      <c r="HK105" s="176">
        <f t="shared" si="602"/>
        <v>1.872465788673832E-2</v>
      </c>
      <c r="HL105" s="176">
        <f t="shared" si="602"/>
        <v>1.7833470159959119E-2</v>
      </c>
      <c r="HM105" s="176">
        <f t="shared" si="603"/>
        <v>1.698469792451578E-2</v>
      </c>
      <c r="HN105" s="176">
        <f t="shared" si="603"/>
        <v>1.6176322443108401E-2</v>
      </c>
      <c r="HO105" s="176">
        <f t="shared" si="603"/>
        <v>1.5406421058905741E-2</v>
      </c>
      <c r="HP105" s="176">
        <f t="shared" si="603"/>
        <v>1.4673162622658765E-2</v>
      </c>
      <c r="HQ105" s="176">
        <f t="shared" si="603"/>
        <v>1.3974803137457694E-2</v>
      </c>
      <c r="HR105" s="176">
        <f t="shared" si="603"/>
        <v>1.3309681610773975E-2</v>
      </c>
      <c r="HS105" s="176">
        <f t="shared" si="603"/>
        <v>1.267621610392157E-2</v>
      </c>
      <c r="HT105" s="176">
        <f t="shared" si="603"/>
        <v>1.2072899969541528E-2</v>
      </c>
      <c r="HU105" s="176">
        <f t="shared" si="603"/>
        <v>1.149829826816099E-2</v>
      </c>
      <c r="HV105" s="176">
        <f t="shared" si="603"/>
        <v>1.0951044355303701E-2</v>
      </c>
      <c r="HW105" s="176">
        <f t="shared" si="603"/>
        <v>1.0429836631034767E-2</v>
      </c>
      <c r="HX105" s="176">
        <f t="shared" si="603"/>
        <v>9.9334354442086291E-3</v>
      </c>
      <c r="HY105" s="176">
        <f t="shared" si="603"/>
        <v>9.4606601440573781E-3</v>
      </c>
      <c r="HZ105" s="176">
        <f t="shared" si="603"/>
        <v>9.0103862721067213E-3</v>
      </c>
      <c r="IA105" s="176">
        <f t="shared" si="603"/>
        <v>8.581542887740887E-3</v>
      </c>
      <c r="IB105" s="176"/>
      <c r="IC105" s="176"/>
    </row>
    <row r="106" spans="1:237">
      <c r="A106" s="185" t="s">
        <v>258</v>
      </c>
      <c r="B106" s="226">
        <f t="shared" ref="B106:B109" si="621">SUM(O106:AW106)*VLOOKUP($A106,input,12,FALSE)</f>
        <v>0</v>
      </c>
      <c r="C106" s="329">
        <f t="shared" ref="C106:C109" si="622">SUM(AY106:CG106)*VLOOKUP($A106,input,12,FALSE)</f>
        <v>111131.19593604501</v>
      </c>
      <c r="D106" s="226">
        <f t="shared" ref="D106:D108" si="623">SUM(B106:C106)</f>
        <v>111131.19593604501</v>
      </c>
      <c r="E106" s="227">
        <f t="shared" ref="E106:E109" si="624">IF(Years&gt;1,SUM(CI106:DR106)*VLOOKUP($A106,input,26,FALSE),0)</f>
        <v>0</v>
      </c>
      <c r="F106" s="228">
        <f t="shared" ref="F106:F109" si="625">IF(Years&gt;1,SUM(DT106:FC106)*VLOOKUP($A106,input,26,FALSE),0)</f>
        <v>0</v>
      </c>
      <c r="G106" s="227">
        <f t="shared" ref="G106:G109" si="626">IF(Years&gt;2,SUM(FE106:GO106)*VLOOKUP($A106,input,40,FALSE),0)</f>
        <v>0</v>
      </c>
      <c r="H106" s="228">
        <f t="shared" ref="H106:H109" si="627">IF(Years&gt;2,SUM(GQ106:IA106)*VLOOKUP($A106,input,40,FALSE),0)</f>
        <v>0</v>
      </c>
      <c r="I106" s="227">
        <f t="shared" ref="I106:I109" si="628">B106+E106+G106</f>
        <v>0</v>
      </c>
      <c r="J106" s="176">
        <f t="shared" ref="J106:J109" si="629">C106+F106+H106</f>
        <v>111131.19593604501</v>
      </c>
      <c r="K106" s="228">
        <f t="shared" ref="K106:K109" si="630">SUM(I106:J106)</f>
        <v>111131.19593604501</v>
      </c>
      <c r="L106" s="227">
        <f t="shared" ref="L106:L109" si="631">(B106*VLOOKUP($A106,input,16,FALSE))+(E106*VLOOKUP($A106,input,30,FALSE))+(G106*VLOOKUP($A106,input,44,FALSE))</f>
        <v>0</v>
      </c>
      <c r="M106" s="176">
        <f t="shared" ref="M106:M109" si="632">(C106*(VLOOKUP($A106,input,16,FALSE))+(F106*VLOOKUP($A106,input,30,FALSE))+(H106*VLOOKUP($A106,input,44,FALSE)))</f>
        <v>88904.956748836019</v>
      </c>
      <c r="N106" s="228">
        <f t="shared" ref="N106:N108" si="633">SUM(L106:M106)</f>
        <v>88904.956748836019</v>
      </c>
      <c r="O106" s="176">
        <f t="shared" ref="O106:AW109" si="634">IF(O$1&gt;VLOOKUP($A106,input,7,FALSE),0,IF(VLOOKUP($A106,input,2,FALSE)="R",(VLOOKUP($A106,input,5,FALSE)*VLOOKUP(O$1,CS_RATE,4,FALSE))/((1+Discount_Rate)^(O$1-1)),IF(VLOOKUP($A106,input,2,FALSE)="C",VLOOKUP($A106,input,5,FALSE)*VLOOKUP(O$1,CS_RATE,2,FALSE)/((1+Discount_Rate)^(O$1-1)),0)))</f>
        <v>0</v>
      </c>
      <c r="P106" s="176">
        <f t="shared" si="634"/>
        <v>0</v>
      </c>
      <c r="Q106" s="176">
        <f t="shared" si="634"/>
        <v>0</v>
      </c>
      <c r="R106" s="176">
        <f t="shared" si="634"/>
        <v>0</v>
      </c>
      <c r="S106" s="176">
        <f t="shared" si="634"/>
        <v>0</v>
      </c>
      <c r="T106" s="176">
        <f t="shared" si="634"/>
        <v>0</v>
      </c>
      <c r="U106" s="176">
        <f t="shared" si="634"/>
        <v>0</v>
      </c>
      <c r="V106" s="176">
        <f t="shared" si="634"/>
        <v>0</v>
      </c>
      <c r="W106" s="176">
        <f t="shared" si="634"/>
        <v>0</v>
      </c>
      <c r="X106" s="176">
        <f t="shared" si="634"/>
        <v>0</v>
      </c>
      <c r="Y106" s="176">
        <f t="shared" si="634"/>
        <v>0</v>
      </c>
      <c r="Z106" s="176">
        <f t="shared" si="634"/>
        <v>0</v>
      </c>
      <c r="AA106" s="176">
        <f t="shared" si="634"/>
        <v>0</v>
      </c>
      <c r="AB106" s="176">
        <f t="shared" si="634"/>
        <v>0</v>
      </c>
      <c r="AC106" s="176">
        <f t="shared" si="634"/>
        <v>0</v>
      </c>
      <c r="AD106" s="176">
        <f t="shared" si="634"/>
        <v>0</v>
      </c>
      <c r="AE106" s="176">
        <f t="shared" si="634"/>
        <v>0</v>
      </c>
      <c r="AF106" s="176">
        <f t="shared" si="634"/>
        <v>0</v>
      </c>
      <c r="AG106" s="176">
        <f t="shared" si="634"/>
        <v>0</v>
      </c>
      <c r="AH106" s="176">
        <f t="shared" si="634"/>
        <v>0</v>
      </c>
      <c r="AI106" s="176">
        <f t="shared" si="634"/>
        <v>0</v>
      </c>
      <c r="AJ106" s="176">
        <f t="shared" si="634"/>
        <v>0</v>
      </c>
      <c r="AK106" s="176">
        <f t="shared" si="634"/>
        <v>0</v>
      </c>
      <c r="AL106" s="176">
        <f t="shared" si="634"/>
        <v>0</v>
      </c>
      <c r="AM106" s="176">
        <f t="shared" si="634"/>
        <v>0</v>
      </c>
      <c r="AN106" s="176">
        <f t="shared" si="634"/>
        <v>0</v>
      </c>
      <c r="AO106" s="176">
        <f t="shared" si="634"/>
        <v>0</v>
      </c>
      <c r="AP106" s="176">
        <f t="shared" si="634"/>
        <v>0</v>
      </c>
      <c r="AQ106" s="176">
        <f t="shared" si="634"/>
        <v>0</v>
      </c>
      <c r="AR106" s="176">
        <f t="shared" si="634"/>
        <v>0</v>
      </c>
      <c r="AS106" s="176">
        <f t="shared" si="634"/>
        <v>0</v>
      </c>
      <c r="AT106" s="176">
        <f t="shared" si="634"/>
        <v>0</v>
      </c>
      <c r="AU106" s="176">
        <f t="shared" si="634"/>
        <v>0</v>
      </c>
      <c r="AV106" s="176">
        <f t="shared" si="634"/>
        <v>0</v>
      </c>
      <c r="AW106" s="176">
        <f t="shared" si="634"/>
        <v>0</v>
      </c>
      <c r="AY106" s="176">
        <f t="shared" ref="AY106:CG109" si="635">IF(AY$1&gt;VLOOKUP($A106,input,7,FALSE),0,IF(VLOOKUP($A106,input,2,FALSE)="R",(VLOOKUP($A106,input,6,FALSE)*VLOOKUP(AY$1,CS_RATE,5,FALSE))/((1+Discount_Rate)^(AY$1-1)),IF(VLOOKUP($A106,input,2,FALSE)="C",VLOOKUP($A106,input,6,FALSE)*VLOOKUP(AY$1,CS_RATE,3,FALSE)/((1+Discount_Rate)^(AY$1-1)),0)))</f>
        <v>3.8635717244792547E-2</v>
      </c>
      <c r="AZ106" s="176">
        <f t="shared" si="635"/>
        <v>3.680120445624406E-2</v>
      </c>
      <c r="BA106" s="176">
        <f t="shared" si="635"/>
        <v>3.5082505401444287E-2</v>
      </c>
      <c r="BB106" s="176">
        <f t="shared" si="635"/>
        <v>3.3439377008107431E-2</v>
      </c>
      <c r="BC106" s="176">
        <f t="shared" si="635"/>
        <v>3.1852880386280882E-2</v>
      </c>
      <c r="BD106" s="176">
        <f t="shared" si="635"/>
        <v>3.0335848324482859E-2</v>
      </c>
      <c r="BE106" s="176">
        <f t="shared" si="635"/>
        <v>2.8900463839189771E-2</v>
      </c>
      <c r="BF106" s="176">
        <f t="shared" si="635"/>
        <v>2.7522847320657812E-2</v>
      </c>
      <c r="BG106" s="176">
        <f t="shared" si="635"/>
        <v>2.6209602923057379E-2</v>
      </c>
      <c r="BH106" s="176">
        <f t="shared" si="635"/>
        <v>2.4958028781787042E-2</v>
      </c>
      <c r="BI106" s="176">
        <f t="shared" si="635"/>
        <v>2.3768222780552829E-2</v>
      </c>
      <c r="BJ106" s="176">
        <f t="shared" si="635"/>
        <v>2.263513753771465E-2</v>
      </c>
      <c r="BK106" s="176">
        <f t="shared" si="635"/>
        <v>2.1557833114339453E-2</v>
      </c>
      <c r="BL106" s="176">
        <f t="shared" si="635"/>
        <v>2.0531802283567348E-2</v>
      </c>
      <c r="BM106" s="176">
        <f t="shared" si="635"/>
        <v>1.9554604712618318E-2</v>
      </c>
      <c r="BN106" s="176">
        <f t="shared" si="635"/>
        <v>1.8623916214739453E-2</v>
      </c>
      <c r="BO106" s="176">
        <f t="shared" si="635"/>
        <v>1.7737523221311523E-2</v>
      </c>
      <c r="BP106" s="176">
        <f t="shared" si="635"/>
        <v>1.689331751705193E-2</v>
      </c>
      <c r="BQ106" s="176">
        <f t="shared" si="635"/>
        <v>1.6089291225792241E-2</v>
      </c>
      <c r="BR106" s="176">
        <f t="shared" si="635"/>
        <v>1.5323532034904294E-2</v>
      </c>
      <c r="BS106" s="176">
        <f t="shared" si="635"/>
        <v>1.4594218647016634E-2</v>
      </c>
      <c r="BT106" s="176">
        <f t="shared" si="635"/>
        <v>1.3899616448203431E-2</v>
      </c>
      <c r="BU106" s="176">
        <f t="shared" si="635"/>
        <v>1.3238073382343183E-2</v>
      </c>
      <c r="BV106" s="176">
        <f t="shared" si="635"/>
        <v>1.2608016021834489E-2</v>
      </c>
      <c r="BW106" s="176">
        <f t="shared" si="635"/>
        <v>1.2007945825323593E-2</v>
      </c>
      <c r="BX106" s="176">
        <f t="shared" si="635"/>
        <v>1.1436435573542861E-2</v>
      </c>
      <c r="BY106" s="176">
        <f t="shared" si="635"/>
        <v>1.0892125974783203E-2</v>
      </c>
      <c r="BZ106" s="176">
        <f t="shared" si="635"/>
        <v>1.0373722431926774E-2</v>
      </c>
      <c r="CA106" s="176">
        <f t="shared" si="635"/>
        <v>9.8799919633506365E-3</v>
      </c>
      <c r="CB106" s="176">
        <f t="shared" si="635"/>
        <v>9.4097602703779558E-3</v>
      </c>
      <c r="CC106" s="176">
        <f t="shared" si="635"/>
        <v>8.9619089443019485E-3</v>
      </c>
      <c r="CD106" s="176">
        <f t="shared" si="635"/>
        <v>8.5353728063396507E-3</v>
      </c>
      <c r="CE106" s="176">
        <f t="shared" si="635"/>
        <v>8.129137374188862E-3</v>
      </c>
      <c r="CF106" s="176">
        <f t="shared" si="635"/>
        <v>7.7422364491626086E-3</v>
      </c>
      <c r="CG106" s="176">
        <f t="shared" si="635"/>
        <v>7.3737498181623692E-3</v>
      </c>
      <c r="CI106" s="176">
        <v>0</v>
      </c>
      <c r="CJ106" s="176">
        <f t="shared" ref="CJ106:DR109" si="636">IF(CJ$1-1&gt;VLOOKUP($A106,input,7,FALSE),0,IF(VLOOKUP($A106,input,2,FALSE)="R",(VLOOKUP($A106,input,19,FALSE)*VLOOKUP(CJ$1,CS_RATE,4,FALSE))/((1+Discount_Rate)^(CJ$1-1)),IF(VLOOKUP($A106,input,2,FALSE)="C",VLOOKUP($A106,input,19,FALSE)*VLOOKUP(CJ$1,CS_RATE,2,FALSE)/((1+Discount_Rate)^(CJ$1-1)),0)))</f>
        <v>0</v>
      </c>
      <c r="CK106" s="176">
        <f t="shared" si="636"/>
        <v>0</v>
      </c>
      <c r="CL106" s="176">
        <f t="shared" si="636"/>
        <v>0</v>
      </c>
      <c r="CM106" s="176">
        <f t="shared" si="636"/>
        <v>0</v>
      </c>
      <c r="CN106" s="176">
        <f t="shared" si="636"/>
        <v>0</v>
      </c>
      <c r="CO106" s="176">
        <f t="shared" si="636"/>
        <v>0</v>
      </c>
      <c r="CP106" s="176">
        <f t="shared" si="636"/>
        <v>0</v>
      </c>
      <c r="CQ106" s="176">
        <f t="shared" si="636"/>
        <v>0</v>
      </c>
      <c r="CR106" s="176">
        <f t="shared" si="636"/>
        <v>0</v>
      </c>
      <c r="CS106" s="176">
        <f t="shared" si="636"/>
        <v>0</v>
      </c>
      <c r="CT106" s="176">
        <f t="shared" si="636"/>
        <v>0</v>
      </c>
      <c r="CU106" s="176">
        <f t="shared" si="636"/>
        <v>0</v>
      </c>
      <c r="CV106" s="176">
        <f t="shared" si="636"/>
        <v>0</v>
      </c>
      <c r="CW106" s="176">
        <f t="shared" si="636"/>
        <v>0</v>
      </c>
      <c r="CX106" s="176">
        <f t="shared" si="636"/>
        <v>0</v>
      </c>
      <c r="CY106" s="176">
        <f t="shared" si="636"/>
        <v>0</v>
      </c>
      <c r="CZ106" s="176">
        <f t="shared" si="636"/>
        <v>0</v>
      </c>
      <c r="DA106" s="176">
        <f t="shared" si="636"/>
        <v>0</v>
      </c>
      <c r="DB106" s="176">
        <f t="shared" si="636"/>
        <v>0</v>
      </c>
      <c r="DC106" s="176">
        <f t="shared" si="636"/>
        <v>0</v>
      </c>
      <c r="DD106" s="176">
        <f t="shared" si="636"/>
        <v>0</v>
      </c>
      <c r="DE106" s="176">
        <f t="shared" si="636"/>
        <v>0</v>
      </c>
      <c r="DF106" s="176">
        <f t="shared" si="636"/>
        <v>0</v>
      </c>
      <c r="DG106" s="176">
        <f t="shared" si="636"/>
        <v>0</v>
      </c>
      <c r="DH106" s="176">
        <f t="shared" si="636"/>
        <v>0</v>
      </c>
      <c r="DI106" s="176">
        <f t="shared" si="636"/>
        <v>0</v>
      </c>
      <c r="DJ106" s="176">
        <f t="shared" si="636"/>
        <v>0</v>
      </c>
      <c r="DK106" s="176">
        <f t="shared" si="636"/>
        <v>0</v>
      </c>
      <c r="DL106" s="176">
        <f t="shared" si="636"/>
        <v>0</v>
      </c>
      <c r="DM106" s="176">
        <f t="shared" si="636"/>
        <v>0</v>
      </c>
      <c r="DN106" s="176">
        <f t="shared" si="636"/>
        <v>0</v>
      </c>
      <c r="DO106" s="176">
        <f t="shared" si="636"/>
        <v>0</v>
      </c>
      <c r="DP106" s="176">
        <f t="shared" si="636"/>
        <v>0</v>
      </c>
      <c r="DQ106" s="176">
        <f t="shared" si="636"/>
        <v>0</v>
      </c>
      <c r="DR106" s="176">
        <f t="shared" si="636"/>
        <v>0</v>
      </c>
      <c r="DT106" s="176">
        <v>0</v>
      </c>
      <c r="DU106" s="176">
        <f t="shared" ref="DU106:FC109" si="637">IF(DU$1-1&gt;VLOOKUP($A106,input,7,FALSE),0,IF(VLOOKUP($A106,input,2,FALSE)="R",(VLOOKUP($A106,input,20,FALSE)*VLOOKUP(DU$1,CS_RATE,5,FALSE))/((1+Discount_Rate)^(DU$1-1)),IF(VLOOKUP($A106,input,2,FALSE)="C",VLOOKUP($A106,input,20,FALSE)*VLOOKUP(DU$1,CS_RATE,3,FALSE)/((1+Discount_Rate)^(DU$1-1)),0)))</f>
        <v>3.680120445624406E-2</v>
      </c>
      <c r="DV106" s="176">
        <f t="shared" si="637"/>
        <v>3.5082505401444287E-2</v>
      </c>
      <c r="DW106" s="176">
        <f t="shared" si="637"/>
        <v>3.3439377008107431E-2</v>
      </c>
      <c r="DX106" s="176">
        <f t="shared" si="637"/>
        <v>3.1852880386280882E-2</v>
      </c>
      <c r="DY106" s="176">
        <f t="shared" si="637"/>
        <v>3.0335848324482859E-2</v>
      </c>
      <c r="DZ106" s="176">
        <f t="shared" si="637"/>
        <v>2.8900463839189771E-2</v>
      </c>
      <c r="EA106" s="176">
        <f t="shared" si="637"/>
        <v>2.7522847320657812E-2</v>
      </c>
      <c r="EB106" s="176">
        <f t="shared" si="637"/>
        <v>2.6209602923057379E-2</v>
      </c>
      <c r="EC106" s="176">
        <f t="shared" si="637"/>
        <v>2.4958028781787042E-2</v>
      </c>
      <c r="ED106" s="176">
        <f t="shared" si="637"/>
        <v>2.3768222780552829E-2</v>
      </c>
      <c r="EE106" s="176">
        <f t="shared" si="637"/>
        <v>2.263513753771465E-2</v>
      </c>
      <c r="EF106" s="176">
        <f t="shared" si="637"/>
        <v>2.1557833114339453E-2</v>
      </c>
      <c r="EG106" s="176">
        <f t="shared" si="637"/>
        <v>2.0531802283567348E-2</v>
      </c>
      <c r="EH106" s="176">
        <f t="shared" si="637"/>
        <v>1.9554604712618318E-2</v>
      </c>
      <c r="EI106" s="176">
        <f t="shared" si="637"/>
        <v>1.8623916214739453E-2</v>
      </c>
      <c r="EJ106" s="176">
        <f t="shared" si="637"/>
        <v>1.7737523221311523E-2</v>
      </c>
      <c r="EK106" s="176">
        <f t="shared" si="637"/>
        <v>1.689331751705193E-2</v>
      </c>
      <c r="EL106" s="176">
        <f t="shared" si="637"/>
        <v>1.6089291225792241E-2</v>
      </c>
      <c r="EM106" s="176">
        <f t="shared" si="637"/>
        <v>1.5323532034904294E-2</v>
      </c>
      <c r="EN106" s="176">
        <f t="shared" si="637"/>
        <v>1.4594218647016634E-2</v>
      </c>
      <c r="EO106" s="176">
        <f t="shared" si="637"/>
        <v>1.3899616448203431E-2</v>
      </c>
      <c r="EP106" s="176">
        <f t="shared" si="637"/>
        <v>1.3238073382343183E-2</v>
      </c>
      <c r="EQ106" s="176">
        <f t="shared" si="637"/>
        <v>1.2608016021834489E-2</v>
      </c>
      <c r="ER106" s="176">
        <f t="shared" si="637"/>
        <v>1.2007945825323593E-2</v>
      </c>
      <c r="ES106" s="176">
        <f t="shared" si="637"/>
        <v>1.1436435573542861E-2</v>
      </c>
      <c r="ET106" s="176">
        <f t="shared" si="637"/>
        <v>1.0892125974783203E-2</v>
      </c>
      <c r="EU106" s="176">
        <f t="shared" si="637"/>
        <v>1.0373722431926774E-2</v>
      </c>
      <c r="EV106" s="176">
        <f t="shared" si="637"/>
        <v>9.8799919633506365E-3</v>
      </c>
      <c r="EW106" s="176">
        <f t="shared" si="637"/>
        <v>9.4097602703779558E-3</v>
      </c>
      <c r="EX106" s="176">
        <f t="shared" si="637"/>
        <v>8.9619089443019485E-3</v>
      </c>
      <c r="EY106" s="176">
        <f t="shared" si="637"/>
        <v>8.5353728063396507E-3</v>
      </c>
      <c r="EZ106" s="176">
        <f t="shared" si="637"/>
        <v>8.129137374188862E-3</v>
      </c>
      <c r="FA106" s="176">
        <f t="shared" si="637"/>
        <v>7.7422364491626086E-3</v>
      </c>
      <c r="FB106" s="176">
        <f t="shared" si="637"/>
        <v>7.3737498181623692E-3</v>
      </c>
      <c r="FC106" s="176">
        <f t="shared" si="637"/>
        <v>7.0228010650243569E-3</v>
      </c>
      <c r="FE106" s="176">
        <v>0</v>
      </c>
      <c r="FF106" s="176">
        <v>0</v>
      </c>
      <c r="FG106" s="176">
        <f t="shared" ref="FG106:GO109" si="638">IF(FG$1-2&gt;VLOOKUP($A106,input,7,FALSE),0,IF(VLOOKUP($A106,input,2,FALSE)="R",(VLOOKUP($A106,input,33,FALSE)*VLOOKUP(FG$1,CS_RATE,4,FALSE))/((1+Discount_Rate)^(FG$1-1)),IF(VLOOKUP($A106,input,2,FALSE)="C",VLOOKUP($A106,input,33,FALSE)*VLOOKUP(FG$1,CS_RATE,2,FALSE)/((1+Discount_Rate)^(FG$1-1)),0)))</f>
        <v>0</v>
      </c>
      <c r="FH106" s="176">
        <f t="shared" si="638"/>
        <v>0</v>
      </c>
      <c r="FI106" s="176">
        <f t="shared" si="638"/>
        <v>0</v>
      </c>
      <c r="FJ106" s="176">
        <f t="shared" si="638"/>
        <v>0</v>
      </c>
      <c r="FK106" s="176">
        <f t="shared" si="638"/>
        <v>0</v>
      </c>
      <c r="FL106" s="176">
        <f t="shared" si="638"/>
        <v>0</v>
      </c>
      <c r="FM106" s="176">
        <f t="shared" si="638"/>
        <v>0</v>
      </c>
      <c r="FN106" s="176">
        <f t="shared" si="638"/>
        <v>0</v>
      </c>
      <c r="FO106" s="176">
        <f t="shared" si="638"/>
        <v>0</v>
      </c>
      <c r="FP106" s="176">
        <f t="shared" si="638"/>
        <v>0</v>
      </c>
      <c r="FQ106" s="176">
        <f t="shared" si="638"/>
        <v>0</v>
      </c>
      <c r="FR106" s="176">
        <f t="shared" si="638"/>
        <v>0</v>
      </c>
      <c r="FS106" s="176">
        <f t="shared" si="638"/>
        <v>0</v>
      </c>
      <c r="FT106" s="176">
        <f t="shared" si="638"/>
        <v>0</v>
      </c>
      <c r="FU106" s="176">
        <f t="shared" si="638"/>
        <v>0</v>
      </c>
      <c r="FV106" s="176">
        <f t="shared" si="638"/>
        <v>0</v>
      </c>
      <c r="FW106" s="176">
        <f t="shared" si="638"/>
        <v>0</v>
      </c>
      <c r="FX106" s="176">
        <f t="shared" si="638"/>
        <v>0</v>
      </c>
      <c r="FY106" s="176">
        <f t="shared" si="638"/>
        <v>0</v>
      </c>
      <c r="FZ106" s="176">
        <f t="shared" si="638"/>
        <v>0</v>
      </c>
      <c r="GA106" s="176">
        <f t="shared" si="638"/>
        <v>0</v>
      </c>
      <c r="GB106" s="176">
        <f t="shared" si="638"/>
        <v>0</v>
      </c>
      <c r="GC106" s="176">
        <f t="shared" si="638"/>
        <v>0</v>
      </c>
      <c r="GD106" s="176">
        <f t="shared" si="638"/>
        <v>0</v>
      </c>
      <c r="GE106" s="176">
        <f t="shared" si="638"/>
        <v>0</v>
      </c>
      <c r="GF106" s="176">
        <f t="shared" si="638"/>
        <v>0</v>
      </c>
      <c r="GG106" s="176">
        <f t="shared" si="638"/>
        <v>0</v>
      </c>
      <c r="GH106" s="176">
        <f t="shared" si="638"/>
        <v>0</v>
      </c>
      <c r="GI106" s="176">
        <f t="shared" si="638"/>
        <v>0</v>
      </c>
      <c r="GJ106" s="176">
        <f t="shared" si="638"/>
        <v>0</v>
      </c>
      <c r="GK106" s="176">
        <f t="shared" si="638"/>
        <v>0</v>
      </c>
      <c r="GL106" s="176">
        <f t="shared" si="638"/>
        <v>0</v>
      </c>
      <c r="GM106" s="176">
        <f t="shared" si="638"/>
        <v>0</v>
      </c>
      <c r="GN106" s="176">
        <f t="shared" si="638"/>
        <v>0</v>
      </c>
      <c r="GO106" s="176">
        <f t="shared" si="638"/>
        <v>0</v>
      </c>
      <c r="GP106" s="187"/>
      <c r="GQ106" s="176">
        <v>0</v>
      </c>
      <c r="GR106" s="176">
        <v>0</v>
      </c>
      <c r="GS106" s="176">
        <f t="shared" ref="GS106:IA109" si="639">IF(GS$1-2&gt;VLOOKUP($A106,input,7,FALSE),0,IF(VLOOKUP($A106,input,2,FALSE)="R",(VLOOKUP($A106,input,34,FALSE)*VLOOKUP(GS$1,CS_RATE,5,FALSE))/((1+Discount_Rate)^(GS$1-1)),IF(VLOOKUP($A106,input,2,FALSE)="C",VLOOKUP($A106,input,34,FALSE)*VLOOKUP(GS$1,CS_RATE,3,FALSE)/((1+Discount_Rate)^(GS$1-1)),0)))</f>
        <v>3.5082505401444287E-2</v>
      </c>
      <c r="GT106" s="176">
        <f t="shared" si="639"/>
        <v>3.3439377008107431E-2</v>
      </c>
      <c r="GU106" s="176">
        <f t="shared" si="639"/>
        <v>3.1852880386280882E-2</v>
      </c>
      <c r="GV106" s="176">
        <f t="shared" si="639"/>
        <v>3.0335848324482859E-2</v>
      </c>
      <c r="GW106" s="176">
        <f t="shared" si="639"/>
        <v>2.8900463839189771E-2</v>
      </c>
      <c r="GX106" s="176">
        <f t="shared" si="639"/>
        <v>2.7522847320657812E-2</v>
      </c>
      <c r="GY106" s="176">
        <f t="shared" si="639"/>
        <v>2.6209602923057379E-2</v>
      </c>
      <c r="GZ106" s="176">
        <f t="shared" si="639"/>
        <v>2.4958028781787042E-2</v>
      </c>
      <c r="HA106" s="176">
        <f t="shared" si="639"/>
        <v>2.3768222780552829E-2</v>
      </c>
      <c r="HB106" s="176">
        <f t="shared" si="639"/>
        <v>2.263513753771465E-2</v>
      </c>
      <c r="HC106" s="176">
        <f t="shared" si="639"/>
        <v>2.1557833114339453E-2</v>
      </c>
      <c r="HD106" s="176">
        <f t="shared" si="639"/>
        <v>2.0531802283567348E-2</v>
      </c>
      <c r="HE106" s="176">
        <f t="shared" si="639"/>
        <v>1.9554604712618318E-2</v>
      </c>
      <c r="HF106" s="176">
        <f t="shared" si="639"/>
        <v>1.8623916214739453E-2</v>
      </c>
      <c r="HG106" s="176">
        <f t="shared" si="639"/>
        <v>1.7737523221311523E-2</v>
      </c>
      <c r="HH106" s="176">
        <f t="shared" si="639"/>
        <v>1.689331751705193E-2</v>
      </c>
      <c r="HI106" s="176">
        <f t="shared" si="639"/>
        <v>1.6089291225792241E-2</v>
      </c>
      <c r="HJ106" s="176">
        <f t="shared" si="639"/>
        <v>1.5323532034904294E-2</v>
      </c>
      <c r="HK106" s="176">
        <f t="shared" si="639"/>
        <v>1.4594218647016634E-2</v>
      </c>
      <c r="HL106" s="176">
        <f t="shared" si="639"/>
        <v>1.3899616448203431E-2</v>
      </c>
      <c r="HM106" s="176">
        <f t="shared" si="639"/>
        <v>1.3238073382343183E-2</v>
      </c>
      <c r="HN106" s="176">
        <f t="shared" si="639"/>
        <v>1.2608016021834489E-2</v>
      </c>
      <c r="HO106" s="176">
        <f t="shared" si="639"/>
        <v>1.2007945825323593E-2</v>
      </c>
      <c r="HP106" s="176">
        <f t="shared" si="639"/>
        <v>1.1436435573542861E-2</v>
      </c>
      <c r="HQ106" s="176">
        <f t="shared" si="639"/>
        <v>1.0892125974783203E-2</v>
      </c>
      <c r="HR106" s="176">
        <f t="shared" si="639"/>
        <v>1.0373722431926774E-2</v>
      </c>
      <c r="HS106" s="176">
        <f t="shared" si="639"/>
        <v>9.8799919633506365E-3</v>
      </c>
      <c r="HT106" s="176">
        <f t="shared" si="639"/>
        <v>9.4097602703779558E-3</v>
      </c>
      <c r="HU106" s="176">
        <f t="shared" si="639"/>
        <v>8.9619089443019485E-3</v>
      </c>
      <c r="HV106" s="176">
        <f t="shared" si="639"/>
        <v>8.5353728063396507E-3</v>
      </c>
      <c r="HW106" s="176">
        <f t="shared" si="639"/>
        <v>8.129137374188862E-3</v>
      </c>
      <c r="HX106" s="176">
        <f t="shared" si="639"/>
        <v>7.7422364491626086E-3</v>
      </c>
      <c r="HY106" s="176">
        <f t="shared" si="639"/>
        <v>7.3737498181623692E-3</v>
      </c>
      <c r="HZ106" s="176">
        <f t="shared" si="639"/>
        <v>7.0228010650243569E-3</v>
      </c>
      <c r="IA106" s="176">
        <f t="shared" si="639"/>
        <v>6.6885554860333391E-3</v>
      </c>
    </row>
    <row r="107" spans="1:237">
      <c r="A107" s="192" t="s">
        <v>259</v>
      </c>
      <c r="B107" s="226">
        <f t="shared" si="621"/>
        <v>0</v>
      </c>
      <c r="C107" s="329">
        <f t="shared" si="622"/>
        <v>227702.79219570826</v>
      </c>
      <c r="D107" s="226">
        <f t="shared" si="623"/>
        <v>227702.79219570826</v>
      </c>
      <c r="E107" s="227">
        <f t="shared" si="624"/>
        <v>0</v>
      </c>
      <c r="F107" s="228">
        <f t="shared" si="625"/>
        <v>0</v>
      </c>
      <c r="G107" s="227">
        <f t="shared" si="626"/>
        <v>0</v>
      </c>
      <c r="H107" s="228">
        <f t="shared" si="627"/>
        <v>0</v>
      </c>
      <c r="I107" s="227">
        <f t="shared" si="628"/>
        <v>0</v>
      </c>
      <c r="J107" s="176">
        <f t="shared" si="629"/>
        <v>227702.79219570826</v>
      </c>
      <c r="K107" s="228">
        <f t="shared" si="630"/>
        <v>227702.79219570826</v>
      </c>
      <c r="L107" s="227">
        <f t="shared" si="631"/>
        <v>0</v>
      </c>
      <c r="M107" s="176">
        <f t="shared" si="632"/>
        <v>182162.23375656662</v>
      </c>
      <c r="N107" s="228">
        <f t="shared" si="633"/>
        <v>182162.23375656662</v>
      </c>
      <c r="O107" s="176">
        <f t="shared" si="634"/>
        <v>0</v>
      </c>
      <c r="P107" s="176">
        <f t="shared" si="634"/>
        <v>0</v>
      </c>
      <c r="Q107" s="176">
        <f t="shared" si="634"/>
        <v>0</v>
      </c>
      <c r="R107" s="176">
        <f t="shared" si="634"/>
        <v>0</v>
      </c>
      <c r="S107" s="176">
        <f t="shared" si="634"/>
        <v>0</v>
      </c>
      <c r="T107" s="176">
        <f t="shared" si="634"/>
        <v>0</v>
      </c>
      <c r="U107" s="176">
        <f t="shared" si="634"/>
        <v>0</v>
      </c>
      <c r="V107" s="176">
        <f t="shared" si="634"/>
        <v>0</v>
      </c>
      <c r="W107" s="176">
        <f t="shared" si="634"/>
        <v>0</v>
      </c>
      <c r="X107" s="176">
        <f t="shared" si="634"/>
        <v>0</v>
      </c>
      <c r="Y107" s="176">
        <f t="shared" si="634"/>
        <v>0</v>
      </c>
      <c r="Z107" s="176">
        <f t="shared" si="634"/>
        <v>0</v>
      </c>
      <c r="AA107" s="176">
        <f t="shared" si="634"/>
        <v>0</v>
      </c>
      <c r="AB107" s="176">
        <f t="shared" si="634"/>
        <v>0</v>
      </c>
      <c r="AC107" s="176">
        <f t="shared" si="634"/>
        <v>0</v>
      </c>
      <c r="AD107" s="176">
        <f t="shared" si="634"/>
        <v>0</v>
      </c>
      <c r="AE107" s="176">
        <f t="shared" si="634"/>
        <v>0</v>
      </c>
      <c r="AF107" s="176">
        <f t="shared" si="634"/>
        <v>0</v>
      </c>
      <c r="AG107" s="176">
        <f t="shared" si="634"/>
        <v>0</v>
      </c>
      <c r="AH107" s="176">
        <f t="shared" si="634"/>
        <v>0</v>
      </c>
      <c r="AI107" s="176">
        <f t="shared" si="634"/>
        <v>0</v>
      </c>
      <c r="AJ107" s="176">
        <f t="shared" si="634"/>
        <v>0</v>
      </c>
      <c r="AK107" s="176">
        <f t="shared" si="634"/>
        <v>0</v>
      </c>
      <c r="AL107" s="176">
        <f t="shared" si="634"/>
        <v>0</v>
      </c>
      <c r="AM107" s="176">
        <f t="shared" si="634"/>
        <v>0</v>
      </c>
      <c r="AN107" s="176">
        <f t="shared" si="634"/>
        <v>0</v>
      </c>
      <c r="AO107" s="176">
        <f t="shared" si="634"/>
        <v>0</v>
      </c>
      <c r="AP107" s="176">
        <f t="shared" si="634"/>
        <v>0</v>
      </c>
      <c r="AQ107" s="176">
        <f t="shared" si="634"/>
        <v>0</v>
      </c>
      <c r="AR107" s="176">
        <f t="shared" si="634"/>
        <v>0</v>
      </c>
      <c r="AS107" s="176">
        <f t="shared" si="634"/>
        <v>0</v>
      </c>
      <c r="AT107" s="176">
        <f t="shared" si="634"/>
        <v>0</v>
      </c>
      <c r="AU107" s="176">
        <f t="shared" si="634"/>
        <v>0</v>
      </c>
      <c r="AV107" s="176">
        <f t="shared" si="634"/>
        <v>0</v>
      </c>
      <c r="AW107" s="176">
        <f t="shared" si="634"/>
        <v>0</v>
      </c>
      <c r="AY107" s="176">
        <f t="shared" si="635"/>
        <v>0.30033802839348173</v>
      </c>
      <c r="AZ107" s="176">
        <f t="shared" si="635"/>
        <v>0.28607728747118027</v>
      </c>
      <c r="BA107" s="176">
        <f t="shared" si="635"/>
        <v>0.27271683444141598</v>
      </c>
      <c r="BB107" s="176">
        <f t="shared" si="635"/>
        <v>0.25994383636491064</v>
      </c>
      <c r="BC107" s="176">
        <f t="shared" si="635"/>
        <v>0.24761107017259854</v>
      </c>
      <c r="BD107" s="176">
        <f t="shared" si="635"/>
        <v>0.23581829263560261</v>
      </c>
      <c r="BE107" s="176">
        <f t="shared" si="635"/>
        <v>0.22466020946690915</v>
      </c>
      <c r="BF107" s="176">
        <f t="shared" si="635"/>
        <v>0.21395119049266073</v>
      </c>
      <c r="BG107" s="176">
        <f t="shared" si="635"/>
        <v>0.20374257366603093</v>
      </c>
      <c r="BH107" s="176">
        <f t="shared" si="635"/>
        <v>0.19401335581313703</v>
      </c>
      <c r="BI107" s="176">
        <f t="shared" si="635"/>
        <v>0.1847642978412786</v>
      </c>
      <c r="BJ107" s="176">
        <f t="shared" si="635"/>
        <v>0.17595616350072518</v>
      </c>
      <c r="BK107" s="176">
        <f t="shared" si="635"/>
        <v>0.1675816460963746</v>
      </c>
      <c r="BL107" s="176">
        <f t="shared" si="635"/>
        <v>0.15960570831754242</v>
      </c>
      <c r="BM107" s="176">
        <f t="shared" si="635"/>
        <v>0.15200938003016504</v>
      </c>
      <c r="BN107" s="176">
        <f t="shared" si="635"/>
        <v>0.14477459397118214</v>
      </c>
      <c r="BO107" s="176">
        <f t="shared" si="635"/>
        <v>0.13788414277698771</v>
      </c>
      <c r="BP107" s="176">
        <f t="shared" si="635"/>
        <v>0.13132163805708291</v>
      </c>
      <c r="BQ107" s="176">
        <f t="shared" si="635"/>
        <v>0.12507147141559252</v>
      </c>
      <c r="BR107" s="176">
        <f t="shared" si="635"/>
        <v>0.11911877732793526</v>
      </c>
      <c r="BS107" s="176">
        <f t="shared" si="635"/>
        <v>0.11344939778435571</v>
      </c>
      <c r="BT107" s="176">
        <f t="shared" si="635"/>
        <v>0.10804984861622291</v>
      </c>
      <c r="BU107" s="176">
        <f t="shared" si="635"/>
        <v>0.10290728742500738</v>
      </c>
      <c r="BV107" s="176">
        <f t="shared" si="635"/>
        <v>9.8009483037656775E-2</v>
      </c>
      <c r="BW107" s="176">
        <f t="shared" si="635"/>
        <v>9.3344786415723038E-2</v>
      </c>
      <c r="BX107" s="176">
        <f t="shared" si="635"/>
        <v>0</v>
      </c>
      <c r="BY107" s="176">
        <f t="shared" si="635"/>
        <v>0</v>
      </c>
      <c r="BZ107" s="176">
        <f t="shared" si="635"/>
        <v>0</v>
      </c>
      <c r="CA107" s="176">
        <f t="shared" si="635"/>
        <v>0</v>
      </c>
      <c r="CB107" s="176">
        <f t="shared" si="635"/>
        <v>0</v>
      </c>
      <c r="CC107" s="176">
        <f t="shared" si="635"/>
        <v>0</v>
      </c>
      <c r="CD107" s="176">
        <f t="shared" si="635"/>
        <v>0</v>
      </c>
      <c r="CE107" s="176">
        <f t="shared" si="635"/>
        <v>0</v>
      </c>
      <c r="CF107" s="176">
        <f t="shared" si="635"/>
        <v>0</v>
      </c>
      <c r="CG107" s="176">
        <f t="shared" si="635"/>
        <v>0</v>
      </c>
      <c r="CI107" s="176">
        <v>0</v>
      </c>
      <c r="CJ107" s="176">
        <f t="shared" si="636"/>
        <v>0</v>
      </c>
      <c r="CK107" s="176">
        <f t="shared" si="636"/>
        <v>0</v>
      </c>
      <c r="CL107" s="176">
        <f t="shared" si="636"/>
        <v>0</v>
      </c>
      <c r="CM107" s="176">
        <f t="shared" si="636"/>
        <v>0</v>
      </c>
      <c r="CN107" s="176">
        <f t="shared" si="636"/>
        <v>0</v>
      </c>
      <c r="CO107" s="176">
        <f t="shared" si="636"/>
        <v>0</v>
      </c>
      <c r="CP107" s="176">
        <f t="shared" si="636"/>
        <v>0</v>
      </c>
      <c r="CQ107" s="176">
        <f t="shared" si="636"/>
        <v>0</v>
      </c>
      <c r="CR107" s="176">
        <f t="shared" si="636"/>
        <v>0</v>
      </c>
      <c r="CS107" s="176">
        <f t="shared" si="636"/>
        <v>0</v>
      </c>
      <c r="CT107" s="176">
        <f t="shared" si="636"/>
        <v>0</v>
      </c>
      <c r="CU107" s="176">
        <f t="shared" si="636"/>
        <v>0</v>
      </c>
      <c r="CV107" s="176">
        <f t="shared" si="636"/>
        <v>0</v>
      </c>
      <c r="CW107" s="176">
        <f t="shared" si="636"/>
        <v>0</v>
      </c>
      <c r="CX107" s="176">
        <f t="shared" si="636"/>
        <v>0</v>
      </c>
      <c r="CY107" s="176">
        <f t="shared" si="636"/>
        <v>0</v>
      </c>
      <c r="CZ107" s="176">
        <f t="shared" si="636"/>
        <v>0</v>
      </c>
      <c r="DA107" s="176">
        <f t="shared" si="636"/>
        <v>0</v>
      </c>
      <c r="DB107" s="176">
        <f t="shared" si="636"/>
        <v>0</v>
      </c>
      <c r="DC107" s="176">
        <f t="shared" si="636"/>
        <v>0</v>
      </c>
      <c r="DD107" s="176">
        <f t="shared" si="636"/>
        <v>0</v>
      </c>
      <c r="DE107" s="176">
        <f t="shared" si="636"/>
        <v>0</v>
      </c>
      <c r="DF107" s="176">
        <f t="shared" si="636"/>
        <v>0</v>
      </c>
      <c r="DG107" s="176">
        <f t="shared" si="636"/>
        <v>0</v>
      </c>
      <c r="DH107" s="176">
        <f t="shared" si="636"/>
        <v>0</v>
      </c>
      <c r="DI107" s="176">
        <f t="shared" si="636"/>
        <v>0</v>
      </c>
      <c r="DJ107" s="176">
        <f t="shared" si="636"/>
        <v>0</v>
      </c>
      <c r="DK107" s="176">
        <f t="shared" si="636"/>
        <v>0</v>
      </c>
      <c r="DL107" s="176">
        <f t="shared" si="636"/>
        <v>0</v>
      </c>
      <c r="DM107" s="176">
        <f t="shared" si="636"/>
        <v>0</v>
      </c>
      <c r="DN107" s="176">
        <f t="shared" si="636"/>
        <v>0</v>
      </c>
      <c r="DO107" s="176">
        <f t="shared" si="636"/>
        <v>0</v>
      </c>
      <c r="DP107" s="176">
        <f t="shared" si="636"/>
        <v>0</v>
      </c>
      <c r="DQ107" s="176">
        <f t="shared" si="636"/>
        <v>0</v>
      </c>
      <c r="DR107" s="176">
        <f t="shared" si="636"/>
        <v>0</v>
      </c>
      <c r="DT107" s="176">
        <v>0</v>
      </c>
      <c r="DU107" s="176">
        <f t="shared" si="637"/>
        <v>0.28607728747118027</v>
      </c>
      <c r="DV107" s="176">
        <f t="shared" si="637"/>
        <v>0.27271683444141598</v>
      </c>
      <c r="DW107" s="176">
        <f t="shared" si="637"/>
        <v>0.25994383636491064</v>
      </c>
      <c r="DX107" s="176">
        <f t="shared" si="637"/>
        <v>0.24761107017259854</v>
      </c>
      <c r="DY107" s="176">
        <f t="shared" si="637"/>
        <v>0.23581829263560261</v>
      </c>
      <c r="DZ107" s="176">
        <f t="shared" si="637"/>
        <v>0.22466020946690915</v>
      </c>
      <c r="EA107" s="176">
        <f t="shared" si="637"/>
        <v>0.21395119049266073</v>
      </c>
      <c r="EB107" s="176">
        <f t="shared" si="637"/>
        <v>0.20374257366603093</v>
      </c>
      <c r="EC107" s="176">
        <f t="shared" si="637"/>
        <v>0.19401335581313703</v>
      </c>
      <c r="ED107" s="176">
        <f t="shared" si="637"/>
        <v>0.1847642978412786</v>
      </c>
      <c r="EE107" s="176">
        <f t="shared" si="637"/>
        <v>0.17595616350072518</v>
      </c>
      <c r="EF107" s="176">
        <f t="shared" si="637"/>
        <v>0.1675816460963746</v>
      </c>
      <c r="EG107" s="176">
        <f t="shared" si="637"/>
        <v>0.15960570831754242</v>
      </c>
      <c r="EH107" s="176">
        <f t="shared" si="637"/>
        <v>0.15200938003016504</v>
      </c>
      <c r="EI107" s="176">
        <f t="shared" si="637"/>
        <v>0.14477459397118214</v>
      </c>
      <c r="EJ107" s="176">
        <f t="shared" si="637"/>
        <v>0.13788414277698771</v>
      </c>
      <c r="EK107" s="176">
        <f t="shared" si="637"/>
        <v>0.13132163805708291</v>
      </c>
      <c r="EL107" s="176">
        <f t="shared" si="637"/>
        <v>0.12507147141559252</v>
      </c>
      <c r="EM107" s="176">
        <f t="shared" si="637"/>
        <v>0.11911877732793526</v>
      </c>
      <c r="EN107" s="176">
        <f t="shared" si="637"/>
        <v>0.11344939778435571</v>
      </c>
      <c r="EO107" s="176">
        <f t="shared" si="637"/>
        <v>0.10804984861622291</v>
      </c>
      <c r="EP107" s="176">
        <f t="shared" si="637"/>
        <v>0.10290728742500738</v>
      </c>
      <c r="EQ107" s="176">
        <f t="shared" si="637"/>
        <v>9.8009483037656775E-2</v>
      </c>
      <c r="ER107" s="176">
        <f t="shared" si="637"/>
        <v>9.3344786415723038E-2</v>
      </c>
      <c r="ES107" s="176">
        <f t="shared" si="637"/>
        <v>8.8902102949050169E-2</v>
      </c>
      <c r="ET107" s="176">
        <f t="shared" si="637"/>
        <v>0</v>
      </c>
      <c r="EU107" s="176">
        <f t="shared" si="637"/>
        <v>0</v>
      </c>
      <c r="EV107" s="176">
        <f t="shared" si="637"/>
        <v>0</v>
      </c>
      <c r="EW107" s="176">
        <f t="shared" si="637"/>
        <v>0</v>
      </c>
      <c r="EX107" s="176">
        <f t="shared" si="637"/>
        <v>0</v>
      </c>
      <c r="EY107" s="176">
        <f t="shared" si="637"/>
        <v>0</v>
      </c>
      <c r="EZ107" s="176">
        <f t="shared" si="637"/>
        <v>0</v>
      </c>
      <c r="FA107" s="176">
        <f t="shared" si="637"/>
        <v>0</v>
      </c>
      <c r="FB107" s="176">
        <f t="shared" si="637"/>
        <v>0</v>
      </c>
      <c r="FC107" s="176">
        <f t="shared" si="637"/>
        <v>0</v>
      </c>
      <c r="FE107" s="176">
        <v>0</v>
      </c>
      <c r="FF107" s="176">
        <v>0</v>
      </c>
      <c r="FG107" s="176">
        <f t="shared" si="638"/>
        <v>0</v>
      </c>
      <c r="FH107" s="176">
        <f t="shared" si="638"/>
        <v>0</v>
      </c>
      <c r="FI107" s="176">
        <f t="shared" si="638"/>
        <v>0</v>
      </c>
      <c r="FJ107" s="176">
        <f t="shared" si="638"/>
        <v>0</v>
      </c>
      <c r="FK107" s="176">
        <f t="shared" si="638"/>
        <v>0</v>
      </c>
      <c r="FL107" s="176">
        <f t="shared" si="638"/>
        <v>0</v>
      </c>
      <c r="FM107" s="176">
        <f t="shared" si="638"/>
        <v>0</v>
      </c>
      <c r="FN107" s="176">
        <f t="shared" si="638"/>
        <v>0</v>
      </c>
      <c r="FO107" s="176">
        <f t="shared" si="638"/>
        <v>0</v>
      </c>
      <c r="FP107" s="176">
        <f t="shared" si="638"/>
        <v>0</v>
      </c>
      <c r="FQ107" s="176">
        <f t="shared" si="638"/>
        <v>0</v>
      </c>
      <c r="FR107" s="176">
        <f t="shared" si="638"/>
        <v>0</v>
      </c>
      <c r="FS107" s="176">
        <f t="shared" si="638"/>
        <v>0</v>
      </c>
      <c r="FT107" s="176">
        <f t="shared" si="638"/>
        <v>0</v>
      </c>
      <c r="FU107" s="176">
        <f t="shared" si="638"/>
        <v>0</v>
      </c>
      <c r="FV107" s="176">
        <f t="shared" si="638"/>
        <v>0</v>
      </c>
      <c r="FW107" s="176">
        <f t="shared" si="638"/>
        <v>0</v>
      </c>
      <c r="FX107" s="176">
        <f t="shared" si="638"/>
        <v>0</v>
      </c>
      <c r="FY107" s="176">
        <f t="shared" si="638"/>
        <v>0</v>
      </c>
      <c r="FZ107" s="176">
        <f t="shared" si="638"/>
        <v>0</v>
      </c>
      <c r="GA107" s="176">
        <f t="shared" si="638"/>
        <v>0</v>
      </c>
      <c r="GB107" s="176">
        <f t="shared" si="638"/>
        <v>0</v>
      </c>
      <c r="GC107" s="176">
        <f t="shared" si="638"/>
        <v>0</v>
      </c>
      <c r="GD107" s="176">
        <f t="shared" si="638"/>
        <v>0</v>
      </c>
      <c r="GE107" s="176">
        <f t="shared" si="638"/>
        <v>0</v>
      </c>
      <c r="GF107" s="176">
        <f t="shared" si="638"/>
        <v>0</v>
      </c>
      <c r="GG107" s="176">
        <f t="shared" si="638"/>
        <v>0</v>
      </c>
      <c r="GH107" s="176">
        <f t="shared" si="638"/>
        <v>0</v>
      </c>
      <c r="GI107" s="176">
        <f t="shared" si="638"/>
        <v>0</v>
      </c>
      <c r="GJ107" s="176">
        <f t="shared" si="638"/>
        <v>0</v>
      </c>
      <c r="GK107" s="176">
        <f t="shared" si="638"/>
        <v>0</v>
      </c>
      <c r="GL107" s="176">
        <f t="shared" si="638"/>
        <v>0</v>
      </c>
      <c r="GM107" s="176">
        <f t="shared" si="638"/>
        <v>0</v>
      </c>
      <c r="GN107" s="176">
        <f t="shared" si="638"/>
        <v>0</v>
      </c>
      <c r="GO107" s="176">
        <f t="shared" si="638"/>
        <v>0</v>
      </c>
      <c r="GP107" s="187"/>
      <c r="GQ107" s="176">
        <v>0</v>
      </c>
      <c r="GR107" s="176">
        <v>0</v>
      </c>
      <c r="GS107" s="176">
        <f t="shared" si="639"/>
        <v>0.27271683444141598</v>
      </c>
      <c r="GT107" s="176">
        <f t="shared" si="639"/>
        <v>0.25994383636491064</v>
      </c>
      <c r="GU107" s="176">
        <f t="shared" si="639"/>
        <v>0.24761107017259854</v>
      </c>
      <c r="GV107" s="176">
        <f t="shared" si="639"/>
        <v>0.23581829263560261</v>
      </c>
      <c r="GW107" s="176">
        <f t="shared" si="639"/>
        <v>0.22466020946690915</v>
      </c>
      <c r="GX107" s="176">
        <f t="shared" si="639"/>
        <v>0.21395119049266073</v>
      </c>
      <c r="GY107" s="176">
        <f t="shared" si="639"/>
        <v>0.20374257366603093</v>
      </c>
      <c r="GZ107" s="176">
        <f t="shared" si="639"/>
        <v>0.19401335581313703</v>
      </c>
      <c r="HA107" s="176">
        <f t="shared" si="639"/>
        <v>0.1847642978412786</v>
      </c>
      <c r="HB107" s="176">
        <f t="shared" si="639"/>
        <v>0.17595616350072518</v>
      </c>
      <c r="HC107" s="176">
        <f t="shared" si="639"/>
        <v>0.1675816460963746</v>
      </c>
      <c r="HD107" s="176">
        <f t="shared" si="639"/>
        <v>0.15960570831754242</v>
      </c>
      <c r="HE107" s="176">
        <f t="shared" si="639"/>
        <v>0.15200938003016504</v>
      </c>
      <c r="HF107" s="176">
        <f t="shared" si="639"/>
        <v>0.14477459397118214</v>
      </c>
      <c r="HG107" s="176">
        <f t="shared" si="639"/>
        <v>0.13788414277698771</v>
      </c>
      <c r="HH107" s="176">
        <f t="shared" si="639"/>
        <v>0.13132163805708291</v>
      </c>
      <c r="HI107" s="176">
        <f t="shared" si="639"/>
        <v>0.12507147141559252</v>
      </c>
      <c r="HJ107" s="176">
        <f t="shared" si="639"/>
        <v>0.11911877732793526</v>
      </c>
      <c r="HK107" s="176">
        <f t="shared" si="639"/>
        <v>0.11344939778435571</v>
      </c>
      <c r="HL107" s="176">
        <f t="shared" si="639"/>
        <v>0.10804984861622291</v>
      </c>
      <c r="HM107" s="176">
        <f t="shared" si="639"/>
        <v>0.10290728742500738</v>
      </c>
      <c r="HN107" s="176">
        <f t="shared" si="639"/>
        <v>9.8009483037656775E-2</v>
      </c>
      <c r="HO107" s="176">
        <f t="shared" si="639"/>
        <v>9.3344786415723038E-2</v>
      </c>
      <c r="HP107" s="176">
        <f t="shared" si="639"/>
        <v>8.8902102949050169E-2</v>
      </c>
      <c r="HQ107" s="176">
        <f t="shared" si="639"/>
        <v>8.467086606812603E-2</v>
      </c>
      <c r="HR107" s="176">
        <f t="shared" si="639"/>
        <v>0</v>
      </c>
      <c r="HS107" s="176">
        <f t="shared" si="639"/>
        <v>0</v>
      </c>
      <c r="HT107" s="176">
        <f t="shared" si="639"/>
        <v>0</v>
      </c>
      <c r="HU107" s="176">
        <f t="shared" si="639"/>
        <v>0</v>
      </c>
      <c r="HV107" s="176">
        <f t="shared" si="639"/>
        <v>0</v>
      </c>
      <c r="HW107" s="176">
        <f t="shared" si="639"/>
        <v>0</v>
      </c>
      <c r="HX107" s="176">
        <f t="shared" si="639"/>
        <v>0</v>
      </c>
      <c r="HY107" s="176">
        <f t="shared" si="639"/>
        <v>0</v>
      </c>
      <c r="HZ107" s="176">
        <f t="shared" si="639"/>
        <v>0</v>
      </c>
      <c r="IA107" s="176">
        <f t="shared" si="639"/>
        <v>0</v>
      </c>
    </row>
    <row r="108" spans="1:237" s="144" customFormat="1">
      <c r="A108" s="185" t="s">
        <v>260</v>
      </c>
      <c r="B108" s="226">
        <f t="shared" si="621"/>
        <v>0</v>
      </c>
      <c r="C108" s="329">
        <f t="shared" si="622"/>
        <v>122567.85042783106</v>
      </c>
      <c r="D108" s="226">
        <f t="shared" si="623"/>
        <v>122567.85042783106</v>
      </c>
      <c r="E108" s="227">
        <f t="shared" si="624"/>
        <v>0</v>
      </c>
      <c r="F108" s="228">
        <f t="shared" si="625"/>
        <v>0</v>
      </c>
      <c r="G108" s="227">
        <f t="shared" si="626"/>
        <v>0</v>
      </c>
      <c r="H108" s="228">
        <f t="shared" si="627"/>
        <v>0</v>
      </c>
      <c r="I108" s="227">
        <f t="shared" si="628"/>
        <v>0</v>
      </c>
      <c r="J108" s="176">
        <f t="shared" si="629"/>
        <v>122567.85042783106</v>
      </c>
      <c r="K108" s="228">
        <f t="shared" si="630"/>
        <v>122567.85042783106</v>
      </c>
      <c r="L108" s="227">
        <f t="shared" si="631"/>
        <v>0</v>
      </c>
      <c r="M108" s="176">
        <f t="shared" si="632"/>
        <v>98054.280342264858</v>
      </c>
      <c r="N108" s="228">
        <f t="shared" si="633"/>
        <v>98054.280342264858</v>
      </c>
      <c r="O108" s="176">
        <f t="shared" si="634"/>
        <v>0</v>
      </c>
      <c r="P108" s="176">
        <f t="shared" si="634"/>
        <v>0</v>
      </c>
      <c r="Q108" s="176">
        <f t="shared" si="634"/>
        <v>0</v>
      </c>
      <c r="R108" s="176">
        <f t="shared" si="634"/>
        <v>0</v>
      </c>
      <c r="S108" s="176">
        <f t="shared" si="634"/>
        <v>0</v>
      </c>
      <c r="T108" s="176">
        <f t="shared" si="634"/>
        <v>0</v>
      </c>
      <c r="U108" s="176">
        <f t="shared" si="634"/>
        <v>0</v>
      </c>
      <c r="V108" s="176">
        <f t="shared" si="634"/>
        <v>0</v>
      </c>
      <c r="W108" s="176">
        <f t="shared" si="634"/>
        <v>0</v>
      </c>
      <c r="X108" s="176">
        <f t="shared" si="634"/>
        <v>0</v>
      </c>
      <c r="Y108" s="176">
        <f t="shared" si="634"/>
        <v>0</v>
      </c>
      <c r="Z108" s="176">
        <f t="shared" si="634"/>
        <v>0</v>
      </c>
      <c r="AA108" s="176">
        <f t="shared" si="634"/>
        <v>0</v>
      </c>
      <c r="AB108" s="176">
        <f t="shared" si="634"/>
        <v>0</v>
      </c>
      <c r="AC108" s="176">
        <f t="shared" si="634"/>
        <v>0</v>
      </c>
      <c r="AD108" s="176">
        <f t="shared" si="634"/>
        <v>0</v>
      </c>
      <c r="AE108" s="176">
        <f t="shared" si="634"/>
        <v>0</v>
      </c>
      <c r="AF108" s="176">
        <f t="shared" si="634"/>
        <v>0</v>
      </c>
      <c r="AG108" s="176">
        <f t="shared" si="634"/>
        <v>0</v>
      </c>
      <c r="AH108" s="176">
        <f t="shared" si="634"/>
        <v>0</v>
      </c>
      <c r="AI108" s="176">
        <f t="shared" si="634"/>
        <v>0</v>
      </c>
      <c r="AJ108" s="176">
        <f t="shared" si="634"/>
        <v>0</v>
      </c>
      <c r="AK108" s="176">
        <f t="shared" si="634"/>
        <v>0</v>
      </c>
      <c r="AL108" s="176">
        <f t="shared" si="634"/>
        <v>0</v>
      </c>
      <c r="AM108" s="176">
        <f t="shared" si="634"/>
        <v>0</v>
      </c>
      <c r="AN108" s="176">
        <f t="shared" si="634"/>
        <v>0</v>
      </c>
      <c r="AO108" s="176">
        <f t="shared" si="634"/>
        <v>0</v>
      </c>
      <c r="AP108" s="176">
        <f t="shared" si="634"/>
        <v>0</v>
      </c>
      <c r="AQ108" s="176">
        <f t="shared" si="634"/>
        <v>0</v>
      </c>
      <c r="AR108" s="176">
        <f t="shared" si="634"/>
        <v>0</v>
      </c>
      <c r="AS108" s="176">
        <f t="shared" si="634"/>
        <v>0</v>
      </c>
      <c r="AT108" s="176">
        <f t="shared" si="634"/>
        <v>0</v>
      </c>
      <c r="AU108" s="176">
        <f t="shared" si="634"/>
        <v>0</v>
      </c>
      <c r="AV108" s="176">
        <f t="shared" si="634"/>
        <v>0</v>
      </c>
      <c r="AW108" s="176">
        <f t="shared" si="634"/>
        <v>0</v>
      </c>
      <c r="AX108" s="187"/>
      <c r="AY108" s="176">
        <f t="shared" si="635"/>
        <v>19.390756202103432</v>
      </c>
      <c r="AZ108" s="176">
        <f t="shared" si="635"/>
        <v>18.470038462945137</v>
      </c>
      <c r="BA108" s="176">
        <f t="shared" si="635"/>
        <v>17.607446107139964</v>
      </c>
      <c r="BB108" s="176">
        <f t="shared" si="635"/>
        <v>16.782781668219958</v>
      </c>
      <c r="BC108" s="176">
        <f t="shared" si="635"/>
        <v>15.986539967454179</v>
      </c>
      <c r="BD108" s="176">
        <f t="shared" si="635"/>
        <v>15.225161611910266</v>
      </c>
      <c r="BE108" s="176">
        <f t="shared" si="635"/>
        <v>14.504761096649959</v>
      </c>
      <c r="BF108" s="176">
        <f t="shared" si="635"/>
        <v>13.813353560933923</v>
      </c>
      <c r="BG108" s="176">
        <f t="shared" si="635"/>
        <v>13.15425354251559</v>
      </c>
      <c r="BH108" s="176">
        <f t="shared" si="635"/>
        <v>12.526105011236517</v>
      </c>
      <c r="BI108" s="176">
        <f t="shared" si="635"/>
        <v>11.928957093635949</v>
      </c>
      <c r="BJ108" s="176">
        <f t="shared" si="635"/>
        <v>11.360276575532259</v>
      </c>
      <c r="BK108" s="176">
        <f t="shared" si="635"/>
        <v>10.819591713989235</v>
      </c>
      <c r="BL108" s="176">
        <f t="shared" si="635"/>
        <v>10.304640391375312</v>
      </c>
      <c r="BM108" s="176">
        <f t="shared" si="635"/>
        <v>9.8141978368990053</v>
      </c>
      <c r="BN108" s="176">
        <f t="shared" si="635"/>
        <v>0</v>
      </c>
      <c r="BO108" s="176">
        <f t="shared" si="635"/>
        <v>0</v>
      </c>
      <c r="BP108" s="176">
        <f t="shared" si="635"/>
        <v>0</v>
      </c>
      <c r="BQ108" s="176">
        <f t="shared" si="635"/>
        <v>0</v>
      </c>
      <c r="BR108" s="176">
        <f t="shared" si="635"/>
        <v>0</v>
      </c>
      <c r="BS108" s="176">
        <f t="shared" si="635"/>
        <v>0</v>
      </c>
      <c r="BT108" s="176">
        <f t="shared" si="635"/>
        <v>0</v>
      </c>
      <c r="BU108" s="176">
        <f t="shared" si="635"/>
        <v>0</v>
      </c>
      <c r="BV108" s="176">
        <f t="shared" si="635"/>
        <v>0</v>
      </c>
      <c r="BW108" s="176">
        <f t="shared" si="635"/>
        <v>0</v>
      </c>
      <c r="BX108" s="176">
        <f t="shared" si="635"/>
        <v>0</v>
      </c>
      <c r="BY108" s="176">
        <f t="shared" si="635"/>
        <v>0</v>
      </c>
      <c r="BZ108" s="176">
        <f t="shared" si="635"/>
        <v>0</v>
      </c>
      <c r="CA108" s="176">
        <f t="shared" si="635"/>
        <v>0</v>
      </c>
      <c r="CB108" s="176">
        <f t="shared" si="635"/>
        <v>0</v>
      </c>
      <c r="CC108" s="176">
        <f t="shared" si="635"/>
        <v>0</v>
      </c>
      <c r="CD108" s="176">
        <f t="shared" si="635"/>
        <v>0</v>
      </c>
      <c r="CE108" s="176">
        <f t="shared" si="635"/>
        <v>0</v>
      </c>
      <c r="CF108" s="176">
        <f t="shared" si="635"/>
        <v>0</v>
      </c>
      <c r="CG108" s="176">
        <f t="shared" si="635"/>
        <v>0</v>
      </c>
      <c r="CI108" s="176">
        <v>0</v>
      </c>
      <c r="CJ108" s="176">
        <f t="shared" si="636"/>
        <v>0</v>
      </c>
      <c r="CK108" s="176">
        <f t="shared" si="636"/>
        <v>0</v>
      </c>
      <c r="CL108" s="176">
        <f t="shared" si="636"/>
        <v>0</v>
      </c>
      <c r="CM108" s="176">
        <f t="shared" si="636"/>
        <v>0</v>
      </c>
      <c r="CN108" s="176">
        <f t="shared" si="636"/>
        <v>0</v>
      </c>
      <c r="CO108" s="176">
        <f t="shared" si="636"/>
        <v>0</v>
      </c>
      <c r="CP108" s="176">
        <f t="shared" si="636"/>
        <v>0</v>
      </c>
      <c r="CQ108" s="176">
        <f t="shared" si="636"/>
        <v>0</v>
      </c>
      <c r="CR108" s="176">
        <f t="shared" si="636"/>
        <v>0</v>
      </c>
      <c r="CS108" s="176">
        <f t="shared" si="636"/>
        <v>0</v>
      </c>
      <c r="CT108" s="176">
        <f t="shared" si="636"/>
        <v>0</v>
      </c>
      <c r="CU108" s="176">
        <f t="shared" si="636"/>
        <v>0</v>
      </c>
      <c r="CV108" s="176">
        <f t="shared" si="636"/>
        <v>0</v>
      </c>
      <c r="CW108" s="176">
        <f t="shared" si="636"/>
        <v>0</v>
      </c>
      <c r="CX108" s="176">
        <f t="shared" si="636"/>
        <v>0</v>
      </c>
      <c r="CY108" s="176">
        <f t="shared" si="636"/>
        <v>0</v>
      </c>
      <c r="CZ108" s="176">
        <f t="shared" si="636"/>
        <v>0</v>
      </c>
      <c r="DA108" s="176">
        <f t="shared" si="636"/>
        <v>0</v>
      </c>
      <c r="DB108" s="176">
        <f t="shared" si="636"/>
        <v>0</v>
      </c>
      <c r="DC108" s="176">
        <f t="shared" si="636"/>
        <v>0</v>
      </c>
      <c r="DD108" s="176">
        <f t="shared" si="636"/>
        <v>0</v>
      </c>
      <c r="DE108" s="176">
        <f t="shared" si="636"/>
        <v>0</v>
      </c>
      <c r="DF108" s="176">
        <f t="shared" si="636"/>
        <v>0</v>
      </c>
      <c r="DG108" s="176">
        <f t="shared" si="636"/>
        <v>0</v>
      </c>
      <c r="DH108" s="176">
        <f t="shared" si="636"/>
        <v>0</v>
      </c>
      <c r="DI108" s="176">
        <f t="shared" si="636"/>
        <v>0</v>
      </c>
      <c r="DJ108" s="176">
        <f t="shared" si="636"/>
        <v>0</v>
      </c>
      <c r="DK108" s="176">
        <f t="shared" si="636"/>
        <v>0</v>
      </c>
      <c r="DL108" s="176">
        <f t="shared" si="636"/>
        <v>0</v>
      </c>
      <c r="DM108" s="176">
        <f t="shared" si="636"/>
        <v>0</v>
      </c>
      <c r="DN108" s="176">
        <f t="shared" si="636"/>
        <v>0</v>
      </c>
      <c r="DO108" s="176">
        <f t="shared" si="636"/>
        <v>0</v>
      </c>
      <c r="DP108" s="176">
        <f t="shared" si="636"/>
        <v>0</v>
      </c>
      <c r="DQ108" s="176">
        <f t="shared" si="636"/>
        <v>0</v>
      </c>
      <c r="DR108" s="176">
        <f t="shared" si="636"/>
        <v>0</v>
      </c>
      <c r="DS108" s="187"/>
      <c r="DT108" s="176">
        <v>0</v>
      </c>
      <c r="DU108" s="176">
        <f t="shared" si="637"/>
        <v>18.470038462945137</v>
      </c>
      <c r="DV108" s="176">
        <f t="shared" si="637"/>
        <v>17.607446107139964</v>
      </c>
      <c r="DW108" s="176">
        <f t="shared" si="637"/>
        <v>16.782781668219958</v>
      </c>
      <c r="DX108" s="176">
        <f t="shared" si="637"/>
        <v>15.986539967454179</v>
      </c>
      <c r="DY108" s="176">
        <f t="shared" si="637"/>
        <v>15.225161611910266</v>
      </c>
      <c r="DZ108" s="176">
        <f t="shared" si="637"/>
        <v>14.504761096649959</v>
      </c>
      <c r="EA108" s="176">
        <f t="shared" si="637"/>
        <v>13.813353560933923</v>
      </c>
      <c r="EB108" s="176">
        <f t="shared" si="637"/>
        <v>13.15425354251559</v>
      </c>
      <c r="EC108" s="176">
        <f t="shared" si="637"/>
        <v>12.526105011236517</v>
      </c>
      <c r="ED108" s="176">
        <f t="shared" si="637"/>
        <v>11.928957093635949</v>
      </c>
      <c r="EE108" s="176">
        <f t="shared" si="637"/>
        <v>11.360276575532259</v>
      </c>
      <c r="EF108" s="176">
        <f t="shared" si="637"/>
        <v>10.819591713989235</v>
      </c>
      <c r="EG108" s="176">
        <f t="shared" si="637"/>
        <v>10.304640391375312</v>
      </c>
      <c r="EH108" s="176">
        <f t="shared" si="637"/>
        <v>9.8141978368990053</v>
      </c>
      <c r="EI108" s="176">
        <f t="shared" si="637"/>
        <v>9.347097571925838</v>
      </c>
      <c r="EJ108" s="176">
        <f t="shared" si="637"/>
        <v>0</v>
      </c>
      <c r="EK108" s="176">
        <f t="shared" si="637"/>
        <v>0</v>
      </c>
      <c r="EL108" s="176">
        <f t="shared" si="637"/>
        <v>0</v>
      </c>
      <c r="EM108" s="176">
        <f t="shared" si="637"/>
        <v>0</v>
      </c>
      <c r="EN108" s="176">
        <f t="shared" si="637"/>
        <v>0</v>
      </c>
      <c r="EO108" s="176">
        <f t="shared" si="637"/>
        <v>0</v>
      </c>
      <c r="EP108" s="176">
        <f t="shared" si="637"/>
        <v>0</v>
      </c>
      <c r="EQ108" s="176">
        <f t="shared" si="637"/>
        <v>0</v>
      </c>
      <c r="ER108" s="176">
        <f t="shared" si="637"/>
        <v>0</v>
      </c>
      <c r="ES108" s="176">
        <f t="shared" si="637"/>
        <v>0</v>
      </c>
      <c r="ET108" s="176">
        <f t="shared" si="637"/>
        <v>0</v>
      </c>
      <c r="EU108" s="176">
        <f t="shared" si="637"/>
        <v>0</v>
      </c>
      <c r="EV108" s="176">
        <f t="shared" si="637"/>
        <v>0</v>
      </c>
      <c r="EW108" s="176">
        <f t="shared" si="637"/>
        <v>0</v>
      </c>
      <c r="EX108" s="176">
        <f t="shared" si="637"/>
        <v>0</v>
      </c>
      <c r="EY108" s="176">
        <f t="shared" si="637"/>
        <v>0</v>
      </c>
      <c r="EZ108" s="176">
        <f t="shared" si="637"/>
        <v>0</v>
      </c>
      <c r="FA108" s="176">
        <f t="shared" si="637"/>
        <v>0</v>
      </c>
      <c r="FB108" s="176">
        <f t="shared" si="637"/>
        <v>0</v>
      </c>
      <c r="FC108" s="176">
        <f t="shared" si="637"/>
        <v>0</v>
      </c>
      <c r="FE108" s="176">
        <v>0</v>
      </c>
      <c r="FF108" s="176">
        <v>0</v>
      </c>
      <c r="FG108" s="176">
        <f t="shared" si="638"/>
        <v>0</v>
      </c>
      <c r="FH108" s="176">
        <f t="shared" si="638"/>
        <v>0</v>
      </c>
      <c r="FI108" s="176">
        <f t="shared" si="638"/>
        <v>0</v>
      </c>
      <c r="FJ108" s="176">
        <f t="shared" si="638"/>
        <v>0</v>
      </c>
      <c r="FK108" s="176">
        <f t="shared" si="638"/>
        <v>0</v>
      </c>
      <c r="FL108" s="176">
        <f t="shared" si="638"/>
        <v>0</v>
      </c>
      <c r="FM108" s="176">
        <f t="shared" si="638"/>
        <v>0</v>
      </c>
      <c r="FN108" s="176">
        <f t="shared" si="638"/>
        <v>0</v>
      </c>
      <c r="FO108" s="176">
        <f t="shared" si="638"/>
        <v>0</v>
      </c>
      <c r="FP108" s="176">
        <f t="shared" si="638"/>
        <v>0</v>
      </c>
      <c r="FQ108" s="176">
        <f t="shared" si="638"/>
        <v>0</v>
      </c>
      <c r="FR108" s="176">
        <f t="shared" si="638"/>
        <v>0</v>
      </c>
      <c r="FS108" s="176">
        <f t="shared" si="638"/>
        <v>0</v>
      </c>
      <c r="FT108" s="176">
        <f t="shared" si="638"/>
        <v>0</v>
      </c>
      <c r="FU108" s="176">
        <f t="shared" si="638"/>
        <v>0</v>
      </c>
      <c r="FV108" s="176">
        <f t="shared" si="638"/>
        <v>0</v>
      </c>
      <c r="FW108" s="176">
        <f t="shared" si="638"/>
        <v>0</v>
      </c>
      <c r="FX108" s="176">
        <f t="shared" si="638"/>
        <v>0</v>
      </c>
      <c r="FY108" s="176">
        <f t="shared" si="638"/>
        <v>0</v>
      </c>
      <c r="FZ108" s="176">
        <f t="shared" si="638"/>
        <v>0</v>
      </c>
      <c r="GA108" s="176">
        <f t="shared" si="638"/>
        <v>0</v>
      </c>
      <c r="GB108" s="176">
        <f t="shared" si="638"/>
        <v>0</v>
      </c>
      <c r="GC108" s="176">
        <f t="shared" si="638"/>
        <v>0</v>
      </c>
      <c r="GD108" s="176">
        <f t="shared" si="638"/>
        <v>0</v>
      </c>
      <c r="GE108" s="176">
        <f t="shared" si="638"/>
        <v>0</v>
      </c>
      <c r="GF108" s="176">
        <f t="shared" si="638"/>
        <v>0</v>
      </c>
      <c r="GG108" s="176">
        <f t="shared" si="638"/>
        <v>0</v>
      </c>
      <c r="GH108" s="176">
        <f t="shared" si="638"/>
        <v>0</v>
      </c>
      <c r="GI108" s="176">
        <f t="shared" si="638"/>
        <v>0</v>
      </c>
      <c r="GJ108" s="176">
        <f t="shared" si="638"/>
        <v>0</v>
      </c>
      <c r="GK108" s="176">
        <f t="shared" si="638"/>
        <v>0</v>
      </c>
      <c r="GL108" s="176">
        <f t="shared" si="638"/>
        <v>0</v>
      </c>
      <c r="GM108" s="176">
        <f t="shared" si="638"/>
        <v>0</v>
      </c>
      <c r="GN108" s="176">
        <f t="shared" si="638"/>
        <v>0</v>
      </c>
      <c r="GO108" s="176">
        <f t="shared" si="638"/>
        <v>0</v>
      </c>
      <c r="GP108" s="187"/>
      <c r="GQ108" s="176">
        <v>0</v>
      </c>
      <c r="GR108" s="176">
        <v>0</v>
      </c>
      <c r="GS108" s="176">
        <f t="shared" si="639"/>
        <v>17.607446107139964</v>
      </c>
      <c r="GT108" s="176">
        <f t="shared" si="639"/>
        <v>16.782781668219958</v>
      </c>
      <c r="GU108" s="176">
        <f t="shared" si="639"/>
        <v>15.986539967454179</v>
      </c>
      <c r="GV108" s="176">
        <f t="shared" si="639"/>
        <v>15.225161611910266</v>
      </c>
      <c r="GW108" s="176">
        <f t="shared" si="639"/>
        <v>14.504761096649959</v>
      </c>
      <c r="GX108" s="176">
        <f t="shared" si="639"/>
        <v>13.813353560933923</v>
      </c>
      <c r="GY108" s="176">
        <f t="shared" si="639"/>
        <v>13.15425354251559</v>
      </c>
      <c r="GZ108" s="176">
        <f t="shared" si="639"/>
        <v>12.526105011236517</v>
      </c>
      <c r="HA108" s="176">
        <f t="shared" si="639"/>
        <v>11.928957093635949</v>
      </c>
      <c r="HB108" s="176">
        <f t="shared" si="639"/>
        <v>11.360276575532259</v>
      </c>
      <c r="HC108" s="176">
        <f t="shared" si="639"/>
        <v>10.819591713989235</v>
      </c>
      <c r="HD108" s="176">
        <f t="shared" si="639"/>
        <v>10.304640391375312</v>
      </c>
      <c r="HE108" s="176">
        <f t="shared" si="639"/>
        <v>9.8141978368990053</v>
      </c>
      <c r="HF108" s="176">
        <f t="shared" si="639"/>
        <v>9.347097571925838</v>
      </c>
      <c r="HG108" s="176">
        <f t="shared" si="639"/>
        <v>8.9022286356016345</v>
      </c>
      <c r="HH108" s="176">
        <f t="shared" si="639"/>
        <v>0</v>
      </c>
      <c r="HI108" s="176">
        <f t="shared" si="639"/>
        <v>0</v>
      </c>
      <c r="HJ108" s="176">
        <f t="shared" si="639"/>
        <v>0</v>
      </c>
      <c r="HK108" s="176">
        <f t="shared" si="639"/>
        <v>0</v>
      </c>
      <c r="HL108" s="176">
        <f t="shared" si="639"/>
        <v>0</v>
      </c>
      <c r="HM108" s="176">
        <f t="shared" si="639"/>
        <v>0</v>
      </c>
      <c r="HN108" s="176">
        <f t="shared" si="639"/>
        <v>0</v>
      </c>
      <c r="HO108" s="176">
        <f t="shared" si="639"/>
        <v>0</v>
      </c>
      <c r="HP108" s="176">
        <f t="shared" si="639"/>
        <v>0</v>
      </c>
      <c r="HQ108" s="176">
        <f t="shared" si="639"/>
        <v>0</v>
      </c>
      <c r="HR108" s="176">
        <f t="shared" si="639"/>
        <v>0</v>
      </c>
      <c r="HS108" s="176">
        <f t="shared" si="639"/>
        <v>0</v>
      </c>
      <c r="HT108" s="176">
        <f t="shared" si="639"/>
        <v>0</v>
      </c>
      <c r="HU108" s="176">
        <f t="shared" si="639"/>
        <v>0</v>
      </c>
      <c r="HV108" s="176">
        <f t="shared" si="639"/>
        <v>0</v>
      </c>
      <c r="HW108" s="176">
        <f t="shared" si="639"/>
        <v>0</v>
      </c>
      <c r="HX108" s="176">
        <f t="shared" si="639"/>
        <v>0</v>
      </c>
      <c r="HY108" s="176">
        <f t="shared" si="639"/>
        <v>0</v>
      </c>
      <c r="HZ108" s="176">
        <f t="shared" si="639"/>
        <v>0</v>
      </c>
      <c r="IA108" s="176">
        <f t="shared" si="639"/>
        <v>0</v>
      </c>
      <c r="IB108" s="176"/>
      <c r="IC108" s="176"/>
    </row>
    <row r="109" spans="1:237" s="144" customFormat="1">
      <c r="A109" s="185" t="s">
        <v>261</v>
      </c>
      <c r="B109" s="226">
        <f t="shared" si="621"/>
        <v>0</v>
      </c>
      <c r="C109" s="329">
        <f t="shared" si="622"/>
        <v>170763.70860019716</v>
      </c>
      <c r="D109" s="226">
        <f t="shared" ref="D109" si="640">SUM(B109:C109)</f>
        <v>170763.70860019716</v>
      </c>
      <c r="E109" s="227">
        <f t="shared" si="624"/>
        <v>0</v>
      </c>
      <c r="F109" s="228">
        <f t="shared" si="625"/>
        <v>0</v>
      </c>
      <c r="G109" s="227">
        <f t="shared" si="626"/>
        <v>0</v>
      </c>
      <c r="H109" s="228">
        <f t="shared" si="627"/>
        <v>0</v>
      </c>
      <c r="I109" s="227">
        <f t="shared" si="628"/>
        <v>0</v>
      </c>
      <c r="J109" s="176">
        <f t="shared" si="629"/>
        <v>170763.70860019716</v>
      </c>
      <c r="K109" s="228">
        <f t="shared" si="630"/>
        <v>170763.70860019716</v>
      </c>
      <c r="L109" s="227">
        <f t="shared" si="631"/>
        <v>0</v>
      </c>
      <c r="M109" s="176">
        <f t="shared" si="632"/>
        <v>136610.96688015774</v>
      </c>
      <c r="N109" s="228">
        <f t="shared" ref="N109" si="641">SUM(L109:M109)</f>
        <v>136610.96688015774</v>
      </c>
      <c r="O109" s="176">
        <f t="shared" si="634"/>
        <v>0</v>
      </c>
      <c r="P109" s="176">
        <f t="shared" si="634"/>
        <v>0</v>
      </c>
      <c r="Q109" s="176">
        <f t="shared" si="634"/>
        <v>0</v>
      </c>
      <c r="R109" s="176">
        <f t="shared" si="634"/>
        <v>0</v>
      </c>
      <c r="S109" s="176">
        <f t="shared" si="634"/>
        <v>0</v>
      </c>
      <c r="T109" s="176">
        <f t="shared" si="634"/>
        <v>0</v>
      </c>
      <c r="U109" s="176">
        <f t="shared" si="634"/>
        <v>0</v>
      </c>
      <c r="V109" s="176">
        <f t="shared" si="634"/>
        <v>0</v>
      </c>
      <c r="W109" s="176">
        <f t="shared" si="634"/>
        <v>0</v>
      </c>
      <c r="X109" s="176">
        <f t="shared" si="634"/>
        <v>0</v>
      </c>
      <c r="Y109" s="176">
        <f t="shared" si="634"/>
        <v>0</v>
      </c>
      <c r="Z109" s="176">
        <f t="shared" si="634"/>
        <v>0</v>
      </c>
      <c r="AA109" s="176">
        <f t="shared" si="634"/>
        <v>0</v>
      </c>
      <c r="AB109" s="176">
        <f t="shared" si="634"/>
        <v>0</v>
      </c>
      <c r="AC109" s="176">
        <f t="shared" si="634"/>
        <v>0</v>
      </c>
      <c r="AD109" s="176">
        <f t="shared" si="634"/>
        <v>0</v>
      </c>
      <c r="AE109" s="176">
        <f t="shared" si="634"/>
        <v>0</v>
      </c>
      <c r="AF109" s="176">
        <f t="shared" si="634"/>
        <v>0</v>
      </c>
      <c r="AG109" s="176">
        <f t="shared" si="634"/>
        <v>0</v>
      </c>
      <c r="AH109" s="176">
        <f t="shared" si="634"/>
        <v>0</v>
      </c>
      <c r="AI109" s="176">
        <f t="shared" si="634"/>
        <v>0</v>
      </c>
      <c r="AJ109" s="176">
        <f t="shared" si="634"/>
        <v>0</v>
      </c>
      <c r="AK109" s="176">
        <f t="shared" si="634"/>
        <v>0</v>
      </c>
      <c r="AL109" s="176">
        <f t="shared" si="634"/>
        <v>0</v>
      </c>
      <c r="AM109" s="176">
        <f t="shared" si="634"/>
        <v>0</v>
      </c>
      <c r="AN109" s="176">
        <f t="shared" si="634"/>
        <v>0</v>
      </c>
      <c r="AO109" s="176">
        <f t="shared" si="634"/>
        <v>0</v>
      </c>
      <c r="AP109" s="176">
        <f t="shared" si="634"/>
        <v>0</v>
      </c>
      <c r="AQ109" s="176">
        <f t="shared" si="634"/>
        <v>0</v>
      </c>
      <c r="AR109" s="176">
        <f t="shared" si="634"/>
        <v>0</v>
      </c>
      <c r="AS109" s="176">
        <f t="shared" si="634"/>
        <v>0</v>
      </c>
      <c r="AT109" s="176">
        <f t="shared" si="634"/>
        <v>0</v>
      </c>
      <c r="AU109" s="176">
        <f t="shared" si="634"/>
        <v>0</v>
      </c>
      <c r="AV109" s="176">
        <f t="shared" si="634"/>
        <v>0</v>
      </c>
      <c r="AW109" s="176">
        <f t="shared" si="634"/>
        <v>0</v>
      </c>
      <c r="AX109" s="187"/>
      <c r="AY109" s="176">
        <f t="shared" si="635"/>
        <v>98.265937445245953</v>
      </c>
      <c r="AZ109" s="176">
        <f t="shared" si="635"/>
        <v>93.600044541541507</v>
      </c>
      <c r="BA109" s="176">
        <f t="shared" si="635"/>
        <v>89.228711851220581</v>
      </c>
      <c r="BB109" s="176">
        <f t="shared" si="635"/>
        <v>85.049585296092118</v>
      </c>
      <c r="BC109" s="176">
        <f t="shared" si="635"/>
        <v>81.01449577491816</v>
      </c>
      <c r="BD109" s="176">
        <f t="shared" si="635"/>
        <v>77.156082153590376</v>
      </c>
      <c r="BE109" s="176">
        <f t="shared" si="635"/>
        <v>73.50533067024115</v>
      </c>
      <c r="BF109" s="176">
        <f t="shared" si="635"/>
        <v>70.001506015559869</v>
      </c>
      <c r="BG109" s="176">
        <f t="shared" si="635"/>
        <v>66.661405170342164</v>
      </c>
      <c r="BH109" s="176">
        <f t="shared" si="635"/>
        <v>63.478156222356482</v>
      </c>
      <c r="BI109" s="176">
        <f t="shared" si="635"/>
        <v>0</v>
      </c>
      <c r="BJ109" s="176">
        <f t="shared" si="635"/>
        <v>0</v>
      </c>
      <c r="BK109" s="176">
        <f t="shared" si="635"/>
        <v>0</v>
      </c>
      <c r="BL109" s="176">
        <f t="shared" si="635"/>
        <v>0</v>
      </c>
      <c r="BM109" s="176">
        <f t="shared" si="635"/>
        <v>0</v>
      </c>
      <c r="BN109" s="176">
        <f t="shared" si="635"/>
        <v>0</v>
      </c>
      <c r="BO109" s="176">
        <f t="shared" si="635"/>
        <v>0</v>
      </c>
      <c r="BP109" s="176">
        <f t="shared" si="635"/>
        <v>0</v>
      </c>
      <c r="BQ109" s="176">
        <f t="shared" si="635"/>
        <v>0</v>
      </c>
      <c r="BR109" s="176">
        <f t="shared" si="635"/>
        <v>0</v>
      </c>
      <c r="BS109" s="176">
        <f t="shared" si="635"/>
        <v>0</v>
      </c>
      <c r="BT109" s="176">
        <f t="shared" si="635"/>
        <v>0</v>
      </c>
      <c r="BU109" s="176">
        <f t="shared" si="635"/>
        <v>0</v>
      </c>
      <c r="BV109" s="176">
        <f t="shared" si="635"/>
        <v>0</v>
      </c>
      <c r="BW109" s="176">
        <f t="shared" si="635"/>
        <v>0</v>
      </c>
      <c r="BX109" s="176">
        <f t="shared" si="635"/>
        <v>0</v>
      </c>
      <c r="BY109" s="176">
        <f t="shared" si="635"/>
        <v>0</v>
      </c>
      <c r="BZ109" s="176">
        <f t="shared" si="635"/>
        <v>0</v>
      </c>
      <c r="CA109" s="176">
        <f t="shared" si="635"/>
        <v>0</v>
      </c>
      <c r="CB109" s="176">
        <f t="shared" si="635"/>
        <v>0</v>
      </c>
      <c r="CC109" s="176">
        <f t="shared" si="635"/>
        <v>0</v>
      </c>
      <c r="CD109" s="176">
        <f t="shared" si="635"/>
        <v>0</v>
      </c>
      <c r="CE109" s="176">
        <f t="shared" si="635"/>
        <v>0</v>
      </c>
      <c r="CF109" s="176">
        <f t="shared" si="635"/>
        <v>0</v>
      </c>
      <c r="CG109" s="176">
        <f t="shared" si="635"/>
        <v>0</v>
      </c>
      <c r="CI109" s="176">
        <v>1</v>
      </c>
      <c r="CJ109" s="176">
        <f t="shared" si="636"/>
        <v>0</v>
      </c>
      <c r="CK109" s="176">
        <f t="shared" si="636"/>
        <v>0</v>
      </c>
      <c r="CL109" s="176">
        <f t="shared" si="636"/>
        <v>0</v>
      </c>
      <c r="CM109" s="176">
        <f t="shared" si="636"/>
        <v>0</v>
      </c>
      <c r="CN109" s="176">
        <f t="shared" si="636"/>
        <v>0</v>
      </c>
      <c r="CO109" s="176">
        <f t="shared" si="636"/>
        <v>0</v>
      </c>
      <c r="CP109" s="176">
        <f t="shared" si="636"/>
        <v>0</v>
      </c>
      <c r="CQ109" s="176">
        <f t="shared" si="636"/>
        <v>0</v>
      </c>
      <c r="CR109" s="176">
        <f t="shared" si="636"/>
        <v>0</v>
      </c>
      <c r="CS109" s="176">
        <f t="shared" si="636"/>
        <v>0</v>
      </c>
      <c r="CT109" s="176">
        <f t="shared" si="636"/>
        <v>0</v>
      </c>
      <c r="CU109" s="176">
        <f t="shared" si="636"/>
        <v>0</v>
      </c>
      <c r="CV109" s="176">
        <f t="shared" si="636"/>
        <v>0</v>
      </c>
      <c r="CW109" s="176">
        <f t="shared" si="636"/>
        <v>0</v>
      </c>
      <c r="CX109" s="176">
        <f t="shared" si="636"/>
        <v>0</v>
      </c>
      <c r="CY109" s="176">
        <f t="shared" si="636"/>
        <v>0</v>
      </c>
      <c r="CZ109" s="176">
        <f t="shared" si="636"/>
        <v>0</v>
      </c>
      <c r="DA109" s="176">
        <f t="shared" si="636"/>
        <v>0</v>
      </c>
      <c r="DB109" s="176">
        <f t="shared" si="636"/>
        <v>0</v>
      </c>
      <c r="DC109" s="176">
        <f t="shared" si="636"/>
        <v>0</v>
      </c>
      <c r="DD109" s="176">
        <f t="shared" si="636"/>
        <v>0</v>
      </c>
      <c r="DE109" s="176">
        <f t="shared" si="636"/>
        <v>0</v>
      </c>
      <c r="DF109" s="176">
        <f t="shared" si="636"/>
        <v>0</v>
      </c>
      <c r="DG109" s="176">
        <f t="shared" si="636"/>
        <v>0</v>
      </c>
      <c r="DH109" s="176">
        <f t="shared" si="636"/>
        <v>0</v>
      </c>
      <c r="DI109" s="176">
        <f t="shared" si="636"/>
        <v>0</v>
      </c>
      <c r="DJ109" s="176">
        <f t="shared" si="636"/>
        <v>0</v>
      </c>
      <c r="DK109" s="176">
        <f t="shared" si="636"/>
        <v>0</v>
      </c>
      <c r="DL109" s="176">
        <f t="shared" si="636"/>
        <v>0</v>
      </c>
      <c r="DM109" s="176">
        <f t="shared" si="636"/>
        <v>0</v>
      </c>
      <c r="DN109" s="176">
        <f t="shared" si="636"/>
        <v>0</v>
      </c>
      <c r="DO109" s="176">
        <f t="shared" si="636"/>
        <v>0</v>
      </c>
      <c r="DP109" s="176">
        <f t="shared" si="636"/>
        <v>0</v>
      </c>
      <c r="DQ109" s="176">
        <f t="shared" si="636"/>
        <v>0</v>
      </c>
      <c r="DR109" s="176">
        <f t="shared" si="636"/>
        <v>0</v>
      </c>
      <c r="DS109" s="187"/>
      <c r="DT109" s="176">
        <v>1</v>
      </c>
      <c r="DU109" s="176">
        <f t="shared" si="637"/>
        <v>93.600044541541507</v>
      </c>
      <c r="DV109" s="176">
        <f t="shared" si="637"/>
        <v>89.228711851220581</v>
      </c>
      <c r="DW109" s="176">
        <f t="shared" si="637"/>
        <v>85.049585296092118</v>
      </c>
      <c r="DX109" s="176">
        <f t="shared" si="637"/>
        <v>81.01449577491816</v>
      </c>
      <c r="DY109" s="176">
        <f t="shared" si="637"/>
        <v>77.156082153590376</v>
      </c>
      <c r="DZ109" s="176">
        <f t="shared" si="637"/>
        <v>73.50533067024115</v>
      </c>
      <c r="EA109" s="176">
        <f t="shared" si="637"/>
        <v>70.001506015559869</v>
      </c>
      <c r="EB109" s="176">
        <f t="shared" si="637"/>
        <v>66.661405170342164</v>
      </c>
      <c r="EC109" s="176">
        <f t="shared" si="637"/>
        <v>63.478156222356482</v>
      </c>
      <c r="ED109" s="176">
        <f t="shared" si="637"/>
        <v>60.45200812865135</v>
      </c>
      <c r="EE109" s="176">
        <f t="shared" si="637"/>
        <v>0</v>
      </c>
      <c r="EF109" s="176">
        <f t="shared" si="637"/>
        <v>0</v>
      </c>
      <c r="EG109" s="176">
        <f t="shared" si="637"/>
        <v>0</v>
      </c>
      <c r="EH109" s="176">
        <f t="shared" si="637"/>
        <v>0</v>
      </c>
      <c r="EI109" s="176">
        <f t="shared" si="637"/>
        <v>0</v>
      </c>
      <c r="EJ109" s="176">
        <f t="shared" si="637"/>
        <v>0</v>
      </c>
      <c r="EK109" s="176">
        <f t="shared" si="637"/>
        <v>0</v>
      </c>
      <c r="EL109" s="176">
        <f t="shared" si="637"/>
        <v>0</v>
      </c>
      <c r="EM109" s="176">
        <f t="shared" si="637"/>
        <v>0</v>
      </c>
      <c r="EN109" s="176">
        <f t="shared" si="637"/>
        <v>0</v>
      </c>
      <c r="EO109" s="176">
        <f t="shared" si="637"/>
        <v>0</v>
      </c>
      <c r="EP109" s="176">
        <f t="shared" si="637"/>
        <v>0</v>
      </c>
      <c r="EQ109" s="176">
        <f t="shared" si="637"/>
        <v>0</v>
      </c>
      <c r="ER109" s="176">
        <f t="shared" si="637"/>
        <v>0</v>
      </c>
      <c r="ES109" s="176">
        <f t="shared" si="637"/>
        <v>0</v>
      </c>
      <c r="ET109" s="176">
        <f t="shared" si="637"/>
        <v>0</v>
      </c>
      <c r="EU109" s="176">
        <f t="shared" si="637"/>
        <v>0</v>
      </c>
      <c r="EV109" s="176">
        <f t="shared" si="637"/>
        <v>0</v>
      </c>
      <c r="EW109" s="176">
        <f t="shared" si="637"/>
        <v>0</v>
      </c>
      <c r="EX109" s="176">
        <f t="shared" si="637"/>
        <v>0</v>
      </c>
      <c r="EY109" s="176">
        <f t="shared" si="637"/>
        <v>0</v>
      </c>
      <c r="EZ109" s="176">
        <f t="shared" si="637"/>
        <v>0</v>
      </c>
      <c r="FA109" s="176">
        <f t="shared" si="637"/>
        <v>0</v>
      </c>
      <c r="FB109" s="176">
        <f t="shared" si="637"/>
        <v>0</v>
      </c>
      <c r="FC109" s="176">
        <f t="shared" si="637"/>
        <v>0</v>
      </c>
      <c r="FE109" s="176">
        <v>1</v>
      </c>
      <c r="FF109" s="176">
        <v>1</v>
      </c>
      <c r="FG109" s="176">
        <f t="shared" si="638"/>
        <v>0</v>
      </c>
      <c r="FH109" s="176">
        <f t="shared" si="638"/>
        <v>0</v>
      </c>
      <c r="FI109" s="176">
        <f t="shared" si="638"/>
        <v>0</v>
      </c>
      <c r="FJ109" s="176">
        <f t="shared" si="638"/>
        <v>0</v>
      </c>
      <c r="FK109" s="176">
        <f t="shared" si="638"/>
        <v>0</v>
      </c>
      <c r="FL109" s="176">
        <f t="shared" si="638"/>
        <v>0</v>
      </c>
      <c r="FM109" s="176">
        <f t="shared" si="638"/>
        <v>0</v>
      </c>
      <c r="FN109" s="176">
        <f t="shared" si="638"/>
        <v>0</v>
      </c>
      <c r="FO109" s="176">
        <f t="shared" si="638"/>
        <v>0</v>
      </c>
      <c r="FP109" s="176">
        <f t="shared" si="638"/>
        <v>0</v>
      </c>
      <c r="FQ109" s="176">
        <f t="shared" si="638"/>
        <v>0</v>
      </c>
      <c r="FR109" s="176">
        <f t="shared" si="638"/>
        <v>0</v>
      </c>
      <c r="FS109" s="176">
        <f t="shared" si="638"/>
        <v>0</v>
      </c>
      <c r="FT109" s="176">
        <f t="shared" si="638"/>
        <v>0</v>
      </c>
      <c r="FU109" s="176">
        <f t="shared" si="638"/>
        <v>0</v>
      </c>
      <c r="FV109" s="176">
        <f t="shared" si="638"/>
        <v>0</v>
      </c>
      <c r="FW109" s="176">
        <f t="shared" si="638"/>
        <v>0</v>
      </c>
      <c r="FX109" s="176">
        <f t="shared" si="638"/>
        <v>0</v>
      </c>
      <c r="FY109" s="176">
        <f t="shared" si="638"/>
        <v>0</v>
      </c>
      <c r="FZ109" s="176">
        <f t="shared" si="638"/>
        <v>0</v>
      </c>
      <c r="GA109" s="176">
        <f t="shared" si="638"/>
        <v>0</v>
      </c>
      <c r="GB109" s="176">
        <f t="shared" si="638"/>
        <v>0</v>
      </c>
      <c r="GC109" s="176">
        <f t="shared" si="638"/>
        <v>0</v>
      </c>
      <c r="GD109" s="176">
        <f t="shared" si="638"/>
        <v>0</v>
      </c>
      <c r="GE109" s="176">
        <f t="shared" si="638"/>
        <v>0</v>
      </c>
      <c r="GF109" s="176">
        <f t="shared" si="638"/>
        <v>0</v>
      </c>
      <c r="GG109" s="176">
        <f t="shared" si="638"/>
        <v>0</v>
      </c>
      <c r="GH109" s="176">
        <f t="shared" si="638"/>
        <v>0</v>
      </c>
      <c r="GI109" s="176">
        <f t="shared" si="638"/>
        <v>0</v>
      </c>
      <c r="GJ109" s="176">
        <f t="shared" si="638"/>
        <v>0</v>
      </c>
      <c r="GK109" s="176">
        <f t="shared" si="638"/>
        <v>0</v>
      </c>
      <c r="GL109" s="176">
        <f t="shared" si="638"/>
        <v>0</v>
      </c>
      <c r="GM109" s="176">
        <f t="shared" si="638"/>
        <v>0</v>
      </c>
      <c r="GN109" s="176">
        <f t="shared" si="638"/>
        <v>0</v>
      </c>
      <c r="GO109" s="176">
        <f t="shared" si="638"/>
        <v>0</v>
      </c>
      <c r="GP109" s="187"/>
      <c r="GQ109" s="176">
        <v>1</v>
      </c>
      <c r="GR109" s="176">
        <v>1</v>
      </c>
      <c r="GS109" s="176">
        <f t="shared" si="639"/>
        <v>89.228711851220581</v>
      </c>
      <c r="GT109" s="176">
        <f t="shared" si="639"/>
        <v>85.049585296092118</v>
      </c>
      <c r="GU109" s="176">
        <f t="shared" si="639"/>
        <v>81.01449577491816</v>
      </c>
      <c r="GV109" s="176">
        <f t="shared" si="639"/>
        <v>77.156082153590376</v>
      </c>
      <c r="GW109" s="176">
        <f t="shared" si="639"/>
        <v>73.50533067024115</v>
      </c>
      <c r="GX109" s="176">
        <f t="shared" si="639"/>
        <v>70.001506015559869</v>
      </c>
      <c r="GY109" s="176">
        <f t="shared" si="639"/>
        <v>66.661405170342164</v>
      </c>
      <c r="GZ109" s="176">
        <f t="shared" si="639"/>
        <v>63.478156222356482</v>
      </c>
      <c r="HA109" s="176">
        <f t="shared" si="639"/>
        <v>60.45200812865135</v>
      </c>
      <c r="HB109" s="176">
        <f t="shared" si="639"/>
        <v>57.570123397810086</v>
      </c>
      <c r="HC109" s="176">
        <f t="shared" si="639"/>
        <v>0</v>
      </c>
      <c r="HD109" s="176">
        <f t="shared" si="639"/>
        <v>0</v>
      </c>
      <c r="HE109" s="176">
        <f t="shared" si="639"/>
        <v>0</v>
      </c>
      <c r="HF109" s="176">
        <f t="shared" si="639"/>
        <v>0</v>
      </c>
      <c r="HG109" s="176">
        <f t="shared" si="639"/>
        <v>0</v>
      </c>
      <c r="HH109" s="176">
        <f t="shared" si="639"/>
        <v>0</v>
      </c>
      <c r="HI109" s="176">
        <f t="shared" si="639"/>
        <v>0</v>
      </c>
      <c r="HJ109" s="176">
        <f t="shared" si="639"/>
        <v>0</v>
      </c>
      <c r="HK109" s="176">
        <f t="shared" si="639"/>
        <v>0</v>
      </c>
      <c r="HL109" s="176">
        <f t="shared" si="639"/>
        <v>0</v>
      </c>
      <c r="HM109" s="176">
        <f t="shared" si="639"/>
        <v>0</v>
      </c>
      <c r="HN109" s="176">
        <f t="shared" si="639"/>
        <v>0</v>
      </c>
      <c r="HO109" s="176">
        <f t="shared" si="639"/>
        <v>0</v>
      </c>
      <c r="HP109" s="176">
        <f t="shared" si="639"/>
        <v>0</v>
      </c>
      <c r="HQ109" s="176">
        <f t="shared" si="639"/>
        <v>0</v>
      </c>
      <c r="HR109" s="176">
        <f t="shared" si="639"/>
        <v>0</v>
      </c>
      <c r="HS109" s="176">
        <f t="shared" si="639"/>
        <v>0</v>
      </c>
      <c r="HT109" s="176">
        <f t="shared" si="639"/>
        <v>0</v>
      </c>
      <c r="HU109" s="176">
        <f t="shared" si="639"/>
        <v>0</v>
      </c>
      <c r="HV109" s="176">
        <f t="shared" si="639"/>
        <v>0</v>
      </c>
      <c r="HW109" s="176">
        <f t="shared" si="639"/>
        <v>0</v>
      </c>
      <c r="HX109" s="176">
        <f t="shared" si="639"/>
        <v>0</v>
      </c>
      <c r="HY109" s="176">
        <f t="shared" si="639"/>
        <v>0</v>
      </c>
      <c r="HZ109" s="176">
        <f t="shared" si="639"/>
        <v>0</v>
      </c>
      <c r="IA109" s="176">
        <f t="shared" si="639"/>
        <v>0</v>
      </c>
      <c r="IB109" s="176"/>
      <c r="IC109" s="176"/>
    </row>
    <row r="110" spans="1:237" s="144" customFormat="1">
      <c r="A110" s="185" t="s">
        <v>51</v>
      </c>
      <c r="B110" s="226">
        <f t="shared" si="483"/>
        <v>0</v>
      </c>
      <c r="C110" s="329">
        <f t="shared" si="484"/>
        <v>285916.38444596087</v>
      </c>
      <c r="D110" s="226">
        <f t="shared" si="233"/>
        <v>285916.38444596087</v>
      </c>
      <c r="E110" s="227">
        <f t="shared" si="485"/>
        <v>0</v>
      </c>
      <c r="F110" s="228">
        <f t="shared" si="486"/>
        <v>0</v>
      </c>
      <c r="G110" s="227">
        <f t="shared" si="487"/>
        <v>0</v>
      </c>
      <c r="H110" s="228">
        <f t="shared" si="488"/>
        <v>0</v>
      </c>
      <c r="I110" s="227">
        <f t="shared" si="234"/>
        <v>0</v>
      </c>
      <c r="J110" s="176">
        <f t="shared" si="235"/>
        <v>285916.38444596087</v>
      </c>
      <c r="K110" s="228">
        <f t="shared" si="236"/>
        <v>285916.38444596087</v>
      </c>
      <c r="L110" s="227">
        <f t="shared" si="489"/>
        <v>0</v>
      </c>
      <c r="M110" s="176">
        <f t="shared" si="490"/>
        <v>228733.10755676869</v>
      </c>
      <c r="N110" s="228">
        <f t="shared" si="237"/>
        <v>228733.10755676869</v>
      </c>
      <c r="O110" s="176">
        <f t="shared" si="586"/>
        <v>0</v>
      </c>
      <c r="P110" s="176">
        <f t="shared" si="586"/>
        <v>0</v>
      </c>
      <c r="Q110" s="176">
        <f t="shared" si="586"/>
        <v>0</v>
      </c>
      <c r="R110" s="176">
        <f t="shared" si="586"/>
        <v>0</v>
      </c>
      <c r="S110" s="176">
        <f t="shared" si="586"/>
        <v>0</v>
      </c>
      <c r="T110" s="176">
        <f t="shared" si="586"/>
        <v>0</v>
      </c>
      <c r="U110" s="176">
        <f t="shared" si="586"/>
        <v>0</v>
      </c>
      <c r="V110" s="176">
        <f t="shared" si="586"/>
        <v>0</v>
      </c>
      <c r="W110" s="176">
        <f t="shared" si="586"/>
        <v>0</v>
      </c>
      <c r="X110" s="176">
        <f t="shared" si="586"/>
        <v>0</v>
      </c>
      <c r="Y110" s="176">
        <f t="shared" si="587"/>
        <v>0</v>
      </c>
      <c r="Z110" s="176">
        <f t="shared" si="587"/>
        <v>0</v>
      </c>
      <c r="AA110" s="176">
        <f t="shared" si="587"/>
        <v>0</v>
      </c>
      <c r="AB110" s="176">
        <f t="shared" si="587"/>
        <v>0</v>
      </c>
      <c r="AC110" s="176">
        <f t="shared" si="587"/>
        <v>0</v>
      </c>
      <c r="AD110" s="176">
        <f t="shared" si="587"/>
        <v>0</v>
      </c>
      <c r="AE110" s="176">
        <f t="shared" si="587"/>
        <v>0</v>
      </c>
      <c r="AF110" s="176">
        <f t="shared" si="587"/>
        <v>0</v>
      </c>
      <c r="AG110" s="176">
        <f t="shared" si="587"/>
        <v>0</v>
      </c>
      <c r="AH110" s="176">
        <f t="shared" si="587"/>
        <v>0</v>
      </c>
      <c r="AI110" s="176">
        <f t="shared" si="588"/>
        <v>0</v>
      </c>
      <c r="AJ110" s="176">
        <f t="shared" si="588"/>
        <v>0</v>
      </c>
      <c r="AK110" s="176">
        <f t="shared" si="588"/>
        <v>0</v>
      </c>
      <c r="AL110" s="176">
        <f t="shared" si="588"/>
        <v>0</v>
      </c>
      <c r="AM110" s="176">
        <f t="shared" si="588"/>
        <v>0</v>
      </c>
      <c r="AN110" s="176">
        <f t="shared" si="588"/>
        <v>0</v>
      </c>
      <c r="AO110" s="176">
        <f t="shared" si="588"/>
        <v>0</v>
      </c>
      <c r="AP110" s="176">
        <f t="shared" si="588"/>
        <v>0</v>
      </c>
      <c r="AQ110" s="176">
        <f t="shared" si="588"/>
        <v>0</v>
      </c>
      <c r="AR110" s="176">
        <f t="shared" si="588"/>
        <v>0</v>
      </c>
      <c r="AS110" s="176">
        <f t="shared" si="588"/>
        <v>0</v>
      </c>
      <c r="AT110" s="176">
        <f t="shared" si="588"/>
        <v>0</v>
      </c>
      <c r="AU110" s="176">
        <f t="shared" si="588"/>
        <v>0</v>
      </c>
      <c r="AV110" s="176">
        <f t="shared" si="588"/>
        <v>0</v>
      </c>
      <c r="AW110" s="176">
        <f t="shared" si="588"/>
        <v>0</v>
      </c>
      <c r="AX110" s="187"/>
      <c r="AY110" s="176">
        <f t="shared" si="589"/>
        <v>10.205661159001805</v>
      </c>
      <c r="AZ110" s="176">
        <f t="shared" si="589"/>
        <v>9.721072875234281</v>
      </c>
      <c r="BA110" s="176">
        <f t="shared" si="589"/>
        <v>9.2670768984947181</v>
      </c>
      <c r="BB110" s="176">
        <f t="shared" si="589"/>
        <v>8.8330429832736606</v>
      </c>
      <c r="BC110" s="176">
        <f t="shared" si="589"/>
        <v>8.413968403923251</v>
      </c>
      <c r="BD110" s="176">
        <f t="shared" si="589"/>
        <v>8.0132429536369809</v>
      </c>
      <c r="BE110" s="176">
        <f t="shared" si="589"/>
        <v>7.6340847877105045</v>
      </c>
      <c r="BF110" s="176">
        <f t="shared" si="589"/>
        <v>7.270186084702063</v>
      </c>
      <c r="BG110" s="176">
        <f t="shared" si="589"/>
        <v>6.9232913381660994</v>
      </c>
      <c r="BH110" s="176">
        <f t="shared" si="589"/>
        <v>6.5926868480192189</v>
      </c>
      <c r="BI110" s="176">
        <f t="shared" si="590"/>
        <v>0</v>
      </c>
      <c r="BJ110" s="176">
        <f t="shared" si="590"/>
        <v>0</v>
      </c>
      <c r="BK110" s="176">
        <f t="shared" si="590"/>
        <v>0</v>
      </c>
      <c r="BL110" s="176">
        <f t="shared" si="590"/>
        <v>0</v>
      </c>
      <c r="BM110" s="176">
        <f t="shared" si="590"/>
        <v>0</v>
      </c>
      <c r="BN110" s="176">
        <f t="shared" si="590"/>
        <v>0</v>
      </c>
      <c r="BO110" s="176">
        <f t="shared" si="590"/>
        <v>0</v>
      </c>
      <c r="BP110" s="176">
        <f t="shared" si="590"/>
        <v>0</v>
      </c>
      <c r="BQ110" s="176">
        <f t="shared" si="590"/>
        <v>0</v>
      </c>
      <c r="BR110" s="176">
        <f t="shared" si="590"/>
        <v>0</v>
      </c>
      <c r="BS110" s="176">
        <f t="shared" si="591"/>
        <v>0</v>
      </c>
      <c r="BT110" s="176">
        <f t="shared" si="591"/>
        <v>0</v>
      </c>
      <c r="BU110" s="176">
        <f t="shared" si="591"/>
        <v>0</v>
      </c>
      <c r="BV110" s="176">
        <f t="shared" si="591"/>
        <v>0</v>
      </c>
      <c r="BW110" s="176">
        <f t="shared" si="591"/>
        <v>0</v>
      </c>
      <c r="BX110" s="176">
        <f t="shared" si="591"/>
        <v>0</v>
      </c>
      <c r="BY110" s="176">
        <f t="shared" si="591"/>
        <v>0</v>
      </c>
      <c r="BZ110" s="176">
        <f t="shared" si="591"/>
        <v>0</v>
      </c>
      <c r="CA110" s="176">
        <f t="shared" si="591"/>
        <v>0</v>
      </c>
      <c r="CB110" s="176">
        <f t="shared" si="591"/>
        <v>0</v>
      </c>
      <c r="CC110" s="176">
        <f t="shared" si="591"/>
        <v>0</v>
      </c>
      <c r="CD110" s="176">
        <f t="shared" si="591"/>
        <v>0</v>
      </c>
      <c r="CE110" s="176">
        <f t="shared" si="591"/>
        <v>0</v>
      </c>
      <c r="CF110" s="176">
        <f t="shared" si="591"/>
        <v>0</v>
      </c>
      <c r="CG110" s="176">
        <f t="shared" si="591"/>
        <v>0</v>
      </c>
      <c r="CI110" s="176">
        <v>0</v>
      </c>
      <c r="CJ110" s="176">
        <f t="shared" si="592"/>
        <v>0</v>
      </c>
      <c r="CK110" s="176">
        <f t="shared" si="592"/>
        <v>0</v>
      </c>
      <c r="CL110" s="176">
        <f t="shared" si="592"/>
        <v>0</v>
      </c>
      <c r="CM110" s="176">
        <f t="shared" si="592"/>
        <v>0</v>
      </c>
      <c r="CN110" s="176">
        <f t="shared" si="592"/>
        <v>0</v>
      </c>
      <c r="CO110" s="176">
        <f t="shared" si="592"/>
        <v>0</v>
      </c>
      <c r="CP110" s="176">
        <f t="shared" si="592"/>
        <v>0</v>
      </c>
      <c r="CQ110" s="176">
        <f t="shared" si="592"/>
        <v>0</v>
      </c>
      <c r="CR110" s="176">
        <f t="shared" si="592"/>
        <v>0</v>
      </c>
      <c r="CS110" s="176">
        <f t="shared" si="592"/>
        <v>0</v>
      </c>
      <c r="CT110" s="176">
        <f t="shared" si="593"/>
        <v>0</v>
      </c>
      <c r="CU110" s="176">
        <f t="shared" si="593"/>
        <v>0</v>
      </c>
      <c r="CV110" s="176">
        <f t="shared" si="593"/>
        <v>0</v>
      </c>
      <c r="CW110" s="176">
        <f t="shared" si="593"/>
        <v>0</v>
      </c>
      <c r="CX110" s="176">
        <f t="shared" si="593"/>
        <v>0</v>
      </c>
      <c r="CY110" s="176">
        <f t="shared" si="593"/>
        <v>0</v>
      </c>
      <c r="CZ110" s="176">
        <f t="shared" si="593"/>
        <v>0</v>
      </c>
      <c r="DA110" s="176">
        <f t="shared" si="593"/>
        <v>0</v>
      </c>
      <c r="DB110" s="176">
        <f t="shared" si="593"/>
        <v>0</v>
      </c>
      <c r="DC110" s="176">
        <f t="shared" si="593"/>
        <v>0</v>
      </c>
      <c r="DD110" s="176">
        <f t="shared" si="594"/>
        <v>0</v>
      </c>
      <c r="DE110" s="176">
        <f t="shared" si="594"/>
        <v>0</v>
      </c>
      <c r="DF110" s="176">
        <f t="shared" si="594"/>
        <v>0</v>
      </c>
      <c r="DG110" s="176">
        <f t="shared" si="594"/>
        <v>0</v>
      </c>
      <c r="DH110" s="176">
        <f t="shared" si="594"/>
        <v>0</v>
      </c>
      <c r="DI110" s="176">
        <f t="shared" si="594"/>
        <v>0</v>
      </c>
      <c r="DJ110" s="176">
        <f t="shared" si="594"/>
        <v>0</v>
      </c>
      <c r="DK110" s="176">
        <f t="shared" si="594"/>
        <v>0</v>
      </c>
      <c r="DL110" s="176">
        <f t="shared" si="594"/>
        <v>0</v>
      </c>
      <c r="DM110" s="176">
        <f t="shared" si="594"/>
        <v>0</v>
      </c>
      <c r="DN110" s="176">
        <f t="shared" si="594"/>
        <v>0</v>
      </c>
      <c r="DO110" s="176">
        <f t="shared" si="594"/>
        <v>0</v>
      </c>
      <c r="DP110" s="176">
        <f t="shared" si="594"/>
        <v>0</v>
      </c>
      <c r="DQ110" s="176">
        <f t="shared" si="594"/>
        <v>0</v>
      </c>
      <c r="DR110" s="176">
        <f t="shared" si="594"/>
        <v>0</v>
      </c>
      <c r="DS110" s="187"/>
      <c r="DT110" s="176">
        <v>0</v>
      </c>
      <c r="DU110" s="176">
        <f t="shared" si="595"/>
        <v>9.721072875234281</v>
      </c>
      <c r="DV110" s="176">
        <f t="shared" si="595"/>
        <v>9.2670768984947181</v>
      </c>
      <c r="DW110" s="176">
        <f t="shared" si="595"/>
        <v>8.8330429832736606</v>
      </c>
      <c r="DX110" s="176">
        <f t="shared" si="595"/>
        <v>8.413968403923251</v>
      </c>
      <c r="DY110" s="176">
        <f t="shared" si="595"/>
        <v>8.0132429536369809</v>
      </c>
      <c r="DZ110" s="176">
        <f t="shared" si="595"/>
        <v>7.6340847877105045</v>
      </c>
      <c r="EA110" s="176">
        <f t="shared" si="595"/>
        <v>7.270186084702063</v>
      </c>
      <c r="EB110" s="176">
        <f t="shared" si="595"/>
        <v>6.9232913381660994</v>
      </c>
      <c r="EC110" s="176">
        <f t="shared" si="595"/>
        <v>6.5926868480192189</v>
      </c>
      <c r="ED110" s="176">
        <f t="shared" si="595"/>
        <v>6.27839847033471</v>
      </c>
      <c r="EE110" s="176">
        <f t="shared" si="596"/>
        <v>0</v>
      </c>
      <c r="EF110" s="176">
        <f t="shared" si="596"/>
        <v>0</v>
      </c>
      <c r="EG110" s="176">
        <f t="shared" si="596"/>
        <v>0</v>
      </c>
      <c r="EH110" s="176">
        <f t="shared" si="596"/>
        <v>0</v>
      </c>
      <c r="EI110" s="176">
        <f t="shared" si="596"/>
        <v>0</v>
      </c>
      <c r="EJ110" s="176">
        <f t="shared" si="596"/>
        <v>0</v>
      </c>
      <c r="EK110" s="176">
        <f t="shared" si="596"/>
        <v>0</v>
      </c>
      <c r="EL110" s="176">
        <f t="shared" si="596"/>
        <v>0</v>
      </c>
      <c r="EM110" s="176">
        <f t="shared" si="596"/>
        <v>0</v>
      </c>
      <c r="EN110" s="176">
        <f t="shared" si="596"/>
        <v>0</v>
      </c>
      <c r="EO110" s="176">
        <f t="shared" si="597"/>
        <v>0</v>
      </c>
      <c r="EP110" s="176">
        <f t="shared" si="597"/>
        <v>0</v>
      </c>
      <c r="EQ110" s="176">
        <f t="shared" si="597"/>
        <v>0</v>
      </c>
      <c r="ER110" s="176">
        <f t="shared" si="597"/>
        <v>0</v>
      </c>
      <c r="ES110" s="176">
        <f t="shared" si="597"/>
        <v>0</v>
      </c>
      <c r="ET110" s="176">
        <f t="shared" si="597"/>
        <v>0</v>
      </c>
      <c r="EU110" s="176">
        <f t="shared" si="597"/>
        <v>0</v>
      </c>
      <c r="EV110" s="176">
        <f t="shared" si="597"/>
        <v>0</v>
      </c>
      <c r="EW110" s="176">
        <f t="shared" si="597"/>
        <v>0</v>
      </c>
      <c r="EX110" s="176">
        <f t="shared" si="597"/>
        <v>0</v>
      </c>
      <c r="EY110" s="176">
        <f t="shared" si="597"/>
        <v>0</v>
      </c>
      <c r="EZ110" s="176">
        <f t="shared" si="597"/>
        <v>0</v>
      </c>
      <c r="FA110" s="176">
        <f t="shared" si="597"/>
        <v>0</v>
      </c>
      <c r="FB110" s="176">
        <f t="shared" si="597"/>
        <v>0</v>
      </c>
      <c r="FC110" s="176">
        <f t="shared" si="597"/>
        <v>0</v>
      </c>
      <c r="FE110" s="176">
        <v>0</v>
      </c>
      <c r="FF110" s="176">
        <v>0</v>
      </c>
      <c r="FG110" s="176">
        <f t="shared" si="598"/>
        <v>0</v>
      </c>
      <c r="FH110" s="176">
        <f t="shared" si="598"/>
        <v>0</v>
      </c>
      <c r="FI110" s="176">
        <f t="shared" si="598"/>
        <v>0</v>
      </c>
      <c r="FJ110" s="176">
        <f t="shared" si="598"/>
        <v>0</v>
      </c>
      <c r="FK110" s="176">
        <f t="shared" si="598"/>
        <v>0</v>
      </c>
      <c r="FL110" s="176">
        <f t="shared" si="598"/>
        <v>0</v>
      </c>
      <c r="FM110" s="176">
        <f t="shared" si="598"/>
        <v>0</v>
      </c>
      <c r="FN110" s="176">
        <f t="shared" si="598"/>
        <v>0</v>
      </c>
      <c r="FO110" s="176">
        <f t="shared" si="598"/>
        <v>0</v>
      </c>
      <c r="FP110" s="176">
        <f t="shared" si="598"/>
        <v>0</v>
      </c>
      <c r="FQ110" s="176">
        <f t="shared" si="599"/>
        <v>0</v>
      </c>
      <c r="FR110" s="176">
        <f t="shared" si="599"/>
        <v>0</v>
      </c>
      <c r="FS110" s="176">
        <f t="shared" si="599"/>
        <v>0</v>
      </c>
      <c r="FT110" s="176">
        <f t="shared" si="599"/>
        <v>0</v>
      </c>
      <c r="FU110" s="176">
        <f t="shared" si="599"/>
        <v>0</v>
      </c>
      <c r="FV110" s="176">
        <f t="shared" si="599"/>
        <v>0</v>
      </c>
      <c r="FW110" s="176">
        <f t="shared" si="599"/>
        <v>0</v>
      </c>
      <c r="FX110" s="176">
        <f t="shared" si="599"/>
        <v>0</v>
      </c>
      <c r="FY110" s="176">
        <f t="shared" si="599"/>
        <v>0</v>
      </c>
      <c r="FZ110" s="176">
        <f t="shared" si="599"/>
        <v>0</v>
      </c>
      <c r="GA110" s="176">
        <f t="shared" si="600"/>
        <v>0</v>
      </c>
      <c r="GB110" s="176">
        <f t="shared" si="600"/>
        <v>0</v>
      </c>
      <c r="GC110" s="176">
        <f t="shared" si="600"/>
        <v>0</v>
      </c>
      <c r="GD110" s="176">
        <f t="shared" si="600"/>
        <v>0</v>
      </c>
      <c r="GE110" s="176">
        <f t="shared" si="600"/>
        <v>0</v>
      </c>
      <c r="GF110" s="176">
        <f t="shared" si="600"/>
        <v>0</v>
      </c>
      <c r="GG110" s="176">
        <f t="shared" si="600"/>
        <v>0</v>
      </c>
      <c r="GH110" s="176">
        <f t="shared" si="600"/>
        <v>0</v>
      </c>
      <c r="GI110" s="176">
        <f t="shared" si="600"/>
        <v>0</v>
      </c>
      <c r="GJ110" s="176">
        <f t="shared" si="600"/>
        <v>0</v>
      </c>
      <c r="GK110" s="176">
        <f t="shared" si="600"/>
        <v>0</v>
      </c>
      <c r="GL110" s="176">
        <f t="shared" si="600"/>
        <v>0</v>
      </c>
      <c r="GM110" s="176">
        <f t="shared" si="600"/>
        <v>0</v>
      </c>
      <c r="GN110" s="176">
        <f t="shared" si="600"/>
        <v>0</v>
      </c>
      <c r="GO110" s="176">
        <f t="shared" si="600"/>
        <v>0</v>
      </c>
      <c r="GP110" s="187"/>
      <c r="GQ110" s="176">
        <v>0</v>
      </c>
      <c r="GR110" s="176">
        <v>0</v>
      </c>
      <c r="GS110" s="176">
        <f t="shared" si="601"/>
        <v>9.2670768984947181</v>
      </c>
      <c r="GT110" s="176">
        <f t="shared" si="601"/>
        <v>8.8330429832736606</v>
      </c>
      <c r="GU110" s="176">
        <f t="shared" si="601"/>
        <v>8.413968403923251</v>
      </c>
      <c r="GV110" s="176">
        <f t="shared" si="601"/>
        <v>8.0132429536369809</v>
      </c>
      <c r="GW110" s="176">
        <f t="shared" si="601"/>
        <v>7.6340847877105045</v>
      </c>
      <c r="GX110" s="176">
        <f t="shared" si="601"/>
        <v>7.270186084702063</v>
      </c>
      <c r="GY110" s="176">
        <f t="shared" si="601"/>
        <v>6.9232913381660994</v>
      </c>
      <c r="GZ110" s="176">
        <f t="shared" si="601"/>
        <v>6.5926868480192189</v>
      </c>
      <c r="HA110" s="176">
        <f t="shared" si="601"/>
        <v>6.27839847033471</v>
      </c>
      <c r="HB110" s="176">
        <f t="shared" si="601"/>
        <v>5.9790929344906614</v>
      </c>
      <c r="HC110" s="176">
        <f t="shared" si="602"/>
        <v>0</v>
      </c>
      <c r="HD110" s="176">
        <f t="shared" si="602"/>
        <v>0</v>
      </c>
      <c r="HE110" s="176">
        <f t="shared" si="602"/>
        <v>0</v>
      </c>
      <c r="HF110" s="176">
        <f t="shared" si="602"/>
        <v>0</v>
      </c>
      <c r="HG110" s="176">
        <f t="shared" si="602"/>
        <v>0</v>
      </c>
      <c r="HH110" s="176">
        <f t="shared" si="602"/>
        <v>0</v>
      </c>
      <c r="HI110" s="176">
        <f t="shared" si="602"/>
        <v>0</v>
      </c>
      <c r="HJ110" s="176">
        <f t="shared" si="602"/>
        <v>0</v>
      </c>
      <c r="HK110" s="176">
        <f t="shared" si="602"/>
        <v>0</v>
      </c>
      <c r="HL110" s="176">
        <f t="shared" si="602"/>
        <v>0</v>
      </c>
      <c r="HM110" s="176">
        <f t="shared" si="603"/>
        <v>0</v>
      </c>
      <c r="HN110" s="176">
        <f t="shared" si="603"/>
        <v>0</v>
      </c>
      <c r="HO110" s="176">
        <f t="shared" si="603"/>
        <v>0</v>
      </c>
      <c r="HP110" s="176">
        <f t="shared" si="603"/>
        <v>0</v>
      </c>
      <c r="HQ110" s="176">
        <f t="shared" si="603"/>
        <v>0</v>
      </c>
      <c r="HR110" s="176">
        <f t="shared" si="603"/>
        <v>0</v>
      </c>
      <c r="HS110" s="176">
        <f t="shared" si="603"/>
        <v>0</v>
      </c>
      <c r="HT110" s="176">
        <f t="shared" si="603"/>
        <v>0</v>
      </c>
      <c r="HU110" s="176">
        <f t="shared" si="603"/>
        <v>0</v>
      </c>
      <c r="HV110" s="176">
        <f t="shared" si="603"/>
        <v>0</v>
      </c>
      <c r="HW110" s="176">
        <f t="shared" si="603"/>
        <v>0</v>
      </c>
      <c r="HX110" s="176">
        <f t="shared" si="603"/>
        <v>0</v>
      </c>
      <c r="HY110" s="176">
        <f t="shared" si="603"/>
        <v>0</v>
      </c>
      <c r="HZ110" s="176">
        <f t="shared" si="603"/>
        <v>0</v>
      </c>
      <c r="IA110" s="176">
        <f t="shared" si="603"/>
        <v>0</v>
      </c>
      <c r="IB110" s="176"/>
      <c r="IC110" s="176"/>
    </row>
    <row r="111" spans="1:237" s="144" customFormat="1">
      <c r="A111" s="185" t="s">
        <v>16</v>
      </c>
      <c r="B111" s="226">
        <f t="shared" si="483"/>
        <v>0</v>
      </c>
      <c r="C111" s="329">
        <f t="shared" si="484"/>
        <v>29636.440517955696</v>
      </c>
      <c r="D111" s="226">
        <f t="shared" si="233"/>
        <v>29636.440517955696</v>
      </c>
      <c r="E111" s="227">
        <f t="shared" si="485"/>
        <v>0</v>
      </c>
      <c r="F111" s="228">
        <f t="shared" si="486"/>
        <v>0</v>
      </c>
      <c r="G111" s="227">
        <f t="shared" si="487"/>
        <v>0</v>
      </c>
      <c r="H111" s="228">
        <f t="shared" si="488"/>
        <v>0</v>
      </c>
      <c r="I111" s="227">
        <f t="shared" si="234"/>
        <v>0</v>
      </c>
      <c r="J111" s="176">
        <f t="shared" si="235"/>
        <v>29636.440517955696</v>
      </c>
      <c r="K111" s="228">
        <f t="shared" si="236"/>
        <v>29636.440517955696</v>
      </c>
      <c r="L111" s="227">
        <f t="shared" si="489"/>
        <v>0</v>
      </c>
      <c r="M111" s="176">
        <f t="shared" si="490"/>
        <v>23709.152414364558</v>
      </c>
      <c r="N111" s="228">
        <f t="shared" si="237"/>
        <v>23709.152414364558</v>
      </c>
      <c r="O111" s="176">
        <f t="shared" ref="O111:X130" si="642">IF(O$1&gt;VLOOKUP($A111,input,7,FALSE),0,IF(VLOOKUP($A111,input,2,FALSE)="R",(VLOOKUP($A111,input,5,FALSE)*VLOOKUP(O$1,CS_RATE,4,FALSE))/((1+Discount_Rate)^(O$1-1)),IF(VLOOKUP($A111,input,2,FALSE)="C",VLOOKUP($A111,input,5,FALSE)*VLOOKUP(O$1,CS_RATE,2,FALSE)/((1+Discount_Rate)^(O$1-1)),0)))</f>
        <v>0</v>
      </c>
      <c r="P111" s="176">
        <f t="shared" si="642"/>
        <v>0</v>
      </c>
      <c r="Q111" s="176">
        <f t="shared" si="642"/>
        <v>0</v>
      </c>
      <c r="R111" s="176">
        <f t="shared" si="642"/>
        <v>0</v>
      </c>
      <c r="S111" s="176">
        <f t="shared" si="642"/>
        <v>0</v>
      </c>
      <c r="T111" s="176">
        <f t="shared" si="642"/>
        <v>0</v>
      </c>
      <c r="U111" s="176">
        <f t="shared" si="642"/>
        <v>0</v>
      </c>
      <c r="V111" s="176">
        <f t="shared" si="642"/>
        <v>0</v>
      </c>
      <c r="W111" s="176">
        <f t="shared" si="642"/>
        <v>0</v>
      </c>
      <c r="X111" s="176">
        <f t="shared" si="642"/>
        <v>0</v>
      </c>
      <c r="Y111" s="176">
        <f t="shared" ref="Y111:AN130" si="643">IF(Y$1&gt;VLOOKUP($A111,input,7,FALSE),0,IF(VLOOKUP($A111,input,2,FALSE)="R",(VLOOKUP($A111,input,5,FALSE)*VLOOKUP(Y$1,CS_RATE,4,FALSE))/((1+Discount_Rate)^(Y$1-1)),IF(VLOOKUP($A111,input,2,FALSE)="C",VLOOKUP($A111,input,5,FALSE)*VLOOKUP(Y$1,CS_RATE,2,FALSE)/((1+Discount_Rate)^(Y$1-1)),0)))</f>
        <v>0</v>
      </c>
      <c r="Z111" s="176">
        <f t="shared" si="643"/>
        <v>0</v>
      </c>
      <c r="AA111" s="176">
        <f t="shared" si="643"/>
        <v>0</v>
      </c>
      <c r="AB111" s="176">
        <f t="shared" si="643"/>
        <v>0</v>
      </c>
      <c r="AC111" s="176">
        <f t="shared" si="643"/>
        <v>0</v>
      </c>
      <c r="AD111" s="176">
        <f t="shared" si="643"/>
        <v>0</v>
      </c>
      <c r="AE111" s="176">
        <f t="shared" si="643"/>
        <v>0</v>
      </c>
      <c r="AF111" s="176">
        <f t="shared" si="643"/>
        <v>0</v>
      </c>
      <c r="AG111" s="176">
        <f t="shared" si="643"/>
        <v>0</v>
      </c>
      <c r="AH111" s="176">
        <f t="shared" si="643"/>
        <v>0</v>
      </c>
      <c r="AI111" s="176">
        <f t="shared" ref="AI111:AW130" si="644">IF(AI$1&gt;VLOOKUP($A111,input,7,FALSE),0,IF(VLOOKUP($A111,input,2,FALSE)="R",(VLOOKUP($A111,input,5,FALSE)*VLOOKUP(AI$1,CS_RATE,4,FALSE))/((1+Discount_Rate)^(AI$1-1)),IF(VLOOKUP($A111,input,2,FALSE)="C",VLOOKUP($A111,input,5,FALSE)*VLOOKUP(AI$1,CS_RATE,2,FALSE)/((1+Discount_Rate)^(AI$1-1)),0)))</f>
        <v>0</v>
      </c>
      <c r="AJ111" s="176">
        <f t="shared" si="644"/>
        <v>0</v>
      </c>
      <c r="AK111" s="176">
        <f t="shared" si="644"/>
        <v>0</v>
      </c>
      <c r="AL111" s="176">
        <f t="shared" si="644"/>
        <v>0</v>
      </c>
      <c r="AM111" s="176">
        <f t="shared" si="644"/>
        <v>0</v>
      </c>
      <c r="AN111" s="176">
        <f t="shared" si="644"/>
        <v>0</v>
      </c>
      <c r="AO111" s="176">
        <f t="shared" si="644"/>
        <v>0</v>
      </c>
      <c r="AP111" s="176">
        <f t="shared" si="644"/>
        <v>0</v>
      </c>
      <c r="AQ111" s="176">
        <f t="shared" si="644"/>
        <v>0</v>
      </c>
      <c r="AR111" s="176">
        <f t="shared" si="644"/>
        <v>0</v>
      </c>
      <c r="AS111" s="176">
        <f t="shared" si="644"/>
        <v>0</v>
      </c>
      <c r="AT111" s="176">
        <f t="shared" si="644"/>
        <v>0</v>
      </c>
      <c r="AU111" s="176">
        <f t="shared" si="644"/>
        <v>0</v>
      </c>
      <c r="AV111" s="176">
        <f t="shared" si="644"/>
        <v>0</v>
      </c>
      <c r="AW111" s="176">
        <f t="shared" si="644"/>
        <v>0</v>
      </c>
      <c r="AX111" s="187"/>
      <c r="AY111" s="176">
        <f t="shared" ref="AY111:BH130" si="645">IF(AY$1&gt;VLOOKUP($A111,input,7,FALSE),0,IF(VLOOKUP($A111,input,2,FALSE)="R",(VLOOKUP($A111,input,6,FALSE)*VLOOKUP(AY$1,CS_RATE,5,FALSE))/((1+Discount_Rate)^(AY$1-1)),IF(VLOOKUP($A111,input,2,FALSE)="C",VLOOKUP($A111,input,6,FALSE)*VLOOKUP(AY$1,CS_RATE,3,FALSE)/((1+Discount_Rate)^(AY$1-1)),0)))</f>
        <v>19.390756202103432</v>
      </c>
      <c r="AZ111" s="176">
        <f t="shared" si="645"/>
        <v>18.470038462945137</v>
      </c>
      <c r="BA111" s="176">
        <f t="shared" si="645"/>
        <v>17.607446107139964</v>
      </c>
      <c r="BB111" s="176">
        <f t="shared" si="645"/>
        <v>16.782781668219958</v>
      </c>
      <c r="BC111" s="176">
        <f t="shared" si="645"/>
        <v>15.986539967454179</v>
      </c>
      <c r="BD111" s="176">
        <f t="shared" si="645"/>
        <v>15.225161611910266</v>
      </c>
      <c r="BE111" s="176">
        <f t="shared" si="645"/>
        <v>14.504761096649959</v>
      </c>
      <c r="BF111" s="176">
        <f t="shared" si="645"/>
        <v>13.813353560933923</v>
      </c>
      <c r="BG111" s="176">
        <f t="shared" si="645"/>
        <v>13.15425354251559</v>
      </c>
      <c r="BH111" s="176">
        <f t="shared" si="645"/>
        <v>12.526105011236517</v>
      </c>
      <c r="BI111" s="176">
        <f t="shared" ref="BI111:BX130" si="646">IF(BI$1&gt;VLOOKUP($A111,input,7,FALSE),0,IF(VLOOKUP($A111,input,2,FALSE)="R",(VLOOKUP($A111,input,6,FALSE)*VLOOKUP(BI$1,CS_RATE,5,FALSE))/((1+Discount_Rate)^(BI$1-1)),IF(VLOOKUP($A111,input,2,FALSE)="C",VLOOKUP($A111,input,6,FALSE)*VLOOKUP(BI$1,CS_RATE,3,FALSE)/((1+Discount_Rate)^(BI$1-1)),0)))</f>
        <v>11.928957093635949</v>
      </c>
      <c r="BJ111" s="176">
        <f t="shared" si="646"/>
        <v>11.360276575532259</v>
      </c>
      <c r="BK111" s="176">
        <f t="shared" si="646"/>
        <v>10.819591713989235</v>
      </c>
      <c r="BL111" s="176">
        <f t="shared" si="646"/>
        <v>10.304640391375312</v>
      </c>
      <c r="BM111" s="176">
        <f t="shared" si="646"/>
        <v>9.8141978368990053</v>
      </c>
      <c r="BN111" s="176">
        <f t="shared" si="646"/>
        <v>0</v>
      </c>
      <c r="BO111" s="176">
        <f t="shared" si="646"/>
        <v>0</v>
      </c>
      <c r="BP111" s="176">
        <f t="shared" si="646"/>
        <v>0</v>
      </c>
      <c r="BQ111" s="176">
        <f t="shared" si="646"/>
        <v>0</v>
      </c>
      <c r="BR111" s="176">
        <f t="shared" si="646"/>
        <v>0</v>
      </c>
      <c r="BS111" s="176">
        <f t="shared" ref="BS111:CG130" si="647">IF(BS$1&gt;VLOOKUP($A111,input,7,FALSE),0,IF(VLOOKUP($A111,input,2,FALSE)="R",(VLOOKUP($A111,input,6,FALSE)*VLOOKUP(BS$1,CS_RATE,5,FALSE))/((1+Discount_Rate)^(BS$1-1)),IF(VLOOKUP($A111,input,2,FALSE)="C",VLOOKUP($A111,input,6,FALSE)*VLOOKUP(BS$1,CS_RATE,3,FALSE)/((1+Discount_Rate)^(BS$1-1)),0)))</f>
        <v>0</v>
      </c>
      <c r="BT111" s="176">
        <f t="shared" si="647"/>
        <v>0</v>
      </c>
      <c r="BU111" s="176">
        <f t="shared" si="647"/>
        <v>0</v>
      </c>
      <c r="BV111" s="176">
        <f t="shared" si="647"/>
        <v>0</v>
      </c>
      <c r="BW111" s="176">
        <f t="shared" si="647"/>
        <v>0</v>
      </c>
      <c r="BX111" s="176">
        <f t="shared" si="647"/>
        <v>0</v>
      </c>
      <c r="BY111" s="176">
        <f t="shared" si="647"/>
        <v>0</v>
      </c>
      <c r="BZ111" s="176">
        <f t="shared" si="647"/>
        <v>0</v>
      </c>
      <c r="CA111" s="176">
        <f t="shared" si="647"/>
        <v>0</v>
      </c>
      <c r="CB111" s="176">
        <f t="shared" si="647"/>
        <v>0</v>
      </c>
      <c r="CC111" s="176">
        <f t="shared" si="647"/>
        <v>0</v>
      </c>
      <c r="CD111" s="176">
        <f t="shared" si="647"/>
        <v>0</v>
      </c>
      <c r="CE111" s="176">
        <f t="shared" si="647"/>
        <v>0</v>
      </c>
      <c r="CF111" s="176">
        <f t="shared" si="647"/>
        <v>0</v>
      </c>
      <c r="CG111" s="176">
        <f t="shared" si="647"/>
        <v>0</v>
      </c>
      <c r="CI111" s="176">
        <v>0</v>
      </c>
      <c r="CJ111" s="176">
        <f t="shared" ref="CJ111:CS130" si="648">IF(CJ$1-1&gt;VLOOKUP($A111,input,7,FALSE),0,IF(VLOOKUP($A111,input,2,FALSE)="R",(VLOOKUP($A111,input,19,FALSE)*VLOOKUP(CJ$1,CS_RATE,4,FALSE))/((1+Discount_Rate)^(CJ$1-1)),IF(VLOOKUP($A111,input,2,FALSE)="C",VLOOKUP($A111,input,19,FALSE)*VLOOKUP(CJ$1,CS_RATE,2,FALSE)/((1+Discount_Rate)^(CJ$1-1)),0)))</f>
        <v>0</v>
      </c>
      <c r="CK111" s="176">
        <f t="shared" si="648"/>
        <v>0</v>
      </c>
      <c r="CL111" s="176">
        <f t="shared" si="648"/>
        <v>0</v>
      </c>
      <c r="CM111" s="176">
        <f t="shared" si="648"/>
        <v>0</v>
      </c>
      <c r="CN111" s="176">
        <f t="shared" si="648"/>
        <v>0</v>
      </c>
      <c r="CO111" s="176">
        <f t="shared" si="648"/>
        <v>0</v>
      </c>
      <c r="CP111" s="176">
        <f t="shared" si="648"/>
        <v>0</v>
      </c>
      <c r="CQ111" s="176">
        <f t="shared" si="648"/>
        <v>0</v>
      </c>
      <c r="CR111" s="176">
        <f t="shared" si="648"/>
        <v>0</v>
      </c>
      <c r="CS111" s="176">
        <f t="shared" si="648"/>
        <v>0</v>
      </c>
      <c r="CT111" s="176">
        <f t="shared" ref="CT111:DI130" si="649">IF(CT$1-1&gt;VLOOKUP($A111,input,7,FALSE),0,IF(VLOOKUP($A111,input,2,FALSE)="R",(VLOOKUP($A111,input,19,FALSE)*VLOOKUP(CT$1,CS_RATE,4,FALSE))/((1+Discount_Rate)^(CT$1-1)),IF(VLOOKUP($A111,input,2,FALSE)="C",VLOOKUP($A111,input,19,FALSE)*VLOOKUP(CT$1,CS_RATE,2,FALSE)/((1+Discount_Rate)^(CT$1-1)),0)))</f>
        <v>0</v>
      </c>
      <c r="CU111" s="176">
        <f t="shared" si="649"/>
        <v>0</v>
      </c>
      <c r="CV111" s="176">
        <f t="shared" si="649"/>
        <v>0</v>
      </c>
      <c r="CW111" s="176">
        <f t="shared" si="649"/>
        <v>0</v>
      </c>
      <c r="CX111" s="176">
        <f t="shared" si="649"/>
        <v>0</v>
      </c>
      <c r="CY111" s="176">
        <f t="shared" si="649"/>
        <v>0</v>
      </c>
      <c r="CZ111" s="176">
        <f t="shared" si="649"/>
        <v>0</v>
      </c>
      <c r="DA111" s="176">
        <f t="shared" si="649"/>
        <v>0</v>
      </c>
      <c r="DB111" s="176">
        <f t="shared" si="649"/>
        <v>0</v>
      </c>
      <c r="DC111" s="176">
        <f t="shared" si="649"/>
        <v>0</v>
      </c>
      <c r="DD111" s="176">
        <f t="shared" ref="DD111:DR130" si="650">IF(DD$1-1&gt;VLOOKUP($A111,input,7,FALSE),0,IF(VLOOKUP($A111,input,2,FALSE)="R",(VLOOKUP($A111,input,19,FALSE)*VLOOKUP(DD$1,CS_RATE,4,FALSE))/((1+Discount_Rate)^(DD$1-1)),IF(VLOOKUP($A111,input,2,FALSE)="C",VLOOKUP($A111,input,19,FALSE)*VLOOKUP(DD$1,CS_RATE,2,FALSE)/((1+Discount_Rate)^(DD$1-1)),0)))</f>
        <v>0</v>
      </c>
      <c r="DE111" s="176">
        <f t="shared" si="650"/>
        <v>0</v>
      </c>
      <c r="DF111" s="176">
        <f t="shared" si="650"/>
        <v>0</v>
      </c>
      <c r="DG111" s="176">
        <f t="shared" si="650"/>
        <v>0</v>
      </c>
      <c r="DH111" s="176">
        <f t="shared" si="650"/>
        <v>0</v>
      </c>
      <c r="DI111" s="176">
        <f t="shared" si="650"/>
        <v>0</v>
      </c>
      <c r="DJ111" s="176">
        <f t="shared" si="650"/>
        <v>0</v>
      </c>
      <c r="DK111" s="176">
        <f t="shared" si="650"/>
        <v>0</v>
      </c>
      <c r="DL111" s="176">
        <f t="shared" si="650"/>
        <v>0</v>
      </c>
      <c r="DM111" s="176">
        <f t="shared" si="650"/>
        <v>0</v>
      </c>
      <c r="DN111" s="176">
        <f t="shared" si="650"/>
        <v>0</v>
      </c>
      <c r="DO111" s="176">
        <f t="shared" si="650"/>
        <v>0</v>
      </c>
      <c r="DP111" s="176">
        <f t="shared" si="650"/>
        <v>0</v>
      </c>
      <c r="DQ111" s="176">
        <f t="shared" si="650"/>
        <v>0</v>
      </c>
      <c r="DR111" s="176">
        <f t="shared" si="650"/>
        <v>0</v>
      </c>
      <c r="DS111" s="187"/>
      <c r="DT111" s="176">
        <v>0</v>
      </c>
      <c r="DU111" s="176">
        <f t="shared" ref="DU111:ED130" si="651">IF(DU$1-1&gt;VLOOKUP($A111,input,7,FALSE),0,IF(VLOOKUP($A111,input,2,FALSE)="R",(VLOOKUP($A111,input,20,FALSE)*VLOOKUP(DU$1,CS_RATE,5,FALSE))/((1+Discount_Rate)^(DU$1-1)),IF(VLOOKUP($A111,input,2,FALSE)="C",VLOOKUP($A111,input,20,FALSE)*VLOOKUP(DU$1,CS_RATE,3,FALSE)/((1+Discount_Rate)^(DU$1-1)),0)))</f>
        <v>18.470038462945137</v>
      </c>
      <c r="DV111" s="176">
        <f t="shared" si="651"/>
        <v>17.607446107139964</v>
      </c>
      <c r="DW111" s="176">
        <f t="shared" si="651"/>
        <v>16.782781668219958</v>
      </c>
      <c r="DX111" s="176">
        <f t="shared" si="651"/>
        <v>15.986539967454179</v>
      </c>
      <c r="DY111" s="176">
        <f t="shared" si="651"/>
        <v>15.225161611910266</v>
      </c>
      <c r="DZ111" s="176">
        <f t="shared" si="651"/>
        <v>14.504761096649959</v>
      </c>
      <c r="EA111" s="176">
        <f t="shared" si="651"/>
        <v>13.813353560933923</v>
      </c>
      <c r="EB111" s="176">
        <f t="shared" si="651"/>
        <v>13.15425354251559</v>
      </c>
      <c r="EC111" s="176">
        <f t="shared" si="651"/>
        <v>12.526105011236517</v>
      </c>
      <c r="ED111" s="176">
        <f t="shared" si="651"/>
        <v>11.928957093635949</v>
      </c>
      <c r="EE111" s="176">
        <f t="shared" ref="EE111:ET130" si="652">IF(EE$1-1&gt;VLOOKUP($A111,input,7,FALSE),0,IF(VLOOKUP($A111,input,2,FALSE)="R",(VLOOKUP($A111,input,20,FALSE)*VLOOKUP(EE$1,CS_RATE,5,FALSE))/((1+Discount_Rate)^(EE$1-1)),IF(VLOOKUP($A111,input,2,FALSE)="C",VLOOKUP($A111,input,20,FALSE)*VLOOKUP(EE$1,CS_RATE,3,FALSE)/((1+Discount_Rate)^(EE$1-1)),0)))</f>
        <v>11.360276575532259</v>
      </c>
      <c r="EF111" s="176">
        <f t="shared" si="652"/>
        <v>10.819591713989235</v>
      </c>
      <c r="EG111" s="176">
        <f t="shared" si="652"/>
        <v>10.304640391375312</v>
      </c>
      <c r="EH111" s="176">
        <f t="shared" si="652"/>
        <v>9.8141978368990053</v>
      </c>
      <c r="EI111" s="176">
        <f t="shared" si="652"/>
        <v>9.347097571925838</v>
      </c>
      <c r="EJ111" s="176">
        <f t="shared" si="652"/>
        <v>0</v>
      </c>
      <c r="EK111" s="176">
        <f t="shared" si="652"/>
        <v>0</v>
      </c>
      <c r="EL111" s="176">
        <f t="shared" si="652"/>
        <v>0</v>
      </c>
      <c r="EM111" s="176">
        <f t="shared" si="652"/>
        <v>0</v>
      </c>
      <c r="EN111" s="176">
        <f t="shared" si="652"/>
        <v>0</v>
      </c>
      <c r="EO111" s="176">
        <f t="shared" ref="EO111:FC130" si="653">IF(EO$1-1&gt;VLOOKUP($A111,input,7,FALSE),0,IF(VLOOKUP($A111,input,2,FALSE)="R",(VLOOKUP($A111,input,20,FALSE)*VLOOKUP(EO$1,CS_RATE,5,FALSE))/((1+Discount_Rate)^(EO$1-1)),IF(VLOOKUP($A111,input,2,FALSE)="C",VLOOKUP($A111,input,20,FALSE)*VLOOKUP(EO$1,CS_RATE,3,FALSE)/((1+Discount_Rate)^(EO$1-1)),0)))</f>
        <v>0</v>
      </c>
      <c r="EP111" s="176">
        <f t="shared" si="653"/>
        <v>0</v>
      </c>
      <c r="EQ111" s="176">
        <f t="shared" si="653"/>
        <v>0</v>
      </c>
      <c r="ER111" s="176">
        <f t="shared" si="653"/>
        <v>0</v>
      </c>
      <c r="ES111" s="176">
        <f t="shared" si="653"/>
        <v>0</v>
      </c>
      <c r="ET111" s="176">
        <f t="shared" si="653"/>
        <v>0</v>
      </c>
      <c r="EU111" s="176">
        <f t="shared" si="653"/>
        <v>0</v>
      </c>
      <c r="EV111" s="176">
        <f t="shared" si="653"/>
        <v>0</v>
      </c>
      <c r="EW111" s="176">
        <f t="shared" si="653"/>
        <v>0</v>
      </c>
      <c r="EX111" s="176">
        <f t="shared" si="653"/>
        <v>0</v>
      </c>
      <c r="EY111" s="176">
        <f t="shared" si="653"/>
        <v>0</v>
      </c>
      <c r="EZ111" s="176">
        <f t="shared" si="653"/>
        <v>0</v>
      </c>
      <c r="FA111" s="176">
        <f t="shared" si="653"/>
        <v>0</v>
      </c>
      <c r="FB111" s="176">
        <f t="shared" si="653"/>
        <v>0</v>
      </c>
      <c r="FC111" s="176">
        <f t="shared" si="653"/>
        <v>0</v>
      </c>
      <c r="FE111" s="176">
        <v>0</v>
      </c>
      <c r="FF111" s="176">
        <v>0</v>
      </c>
      <c r="FG111" s="176">
        <f t="shared" ref="FG111:FP130" si="654">IF(FG$1-2&gt;VLOOKUP($A111,input,7,FALSE),0,IF(VLOOKUP($A111,input,2,FALSE)="R",(VLOOKUP($A111,input,33,FALSE)*VLOOKUP(FG$1,CS_RATE,4,FALSE))/((1+Discount_Rate)^(FG$1-1)),IF(VLOOKUP($A111,input,2,FALSE)="C",VLOOKUP($A111,input,33,FALSE)*VLOOKUP(FG$1,CS_RATE,2,FALSE)/((1+Discount_Rate)^(FG$1-1)),0)))</f>
        <v>0</v>
      </c>
      <c r="FH111" s="176">
        <f t="shared" si="654"/>
        <v>0</v>
      </c>
      <c r="FI111" s="176">
        <f t="shared" si="654"/>
        <v>0</v>
      </c>
      <c r="FJ111" s="176">
        <f t="shared" si="654"/>
        <v>0</v>
      </c>
      <c r="FK111" s="176">
        <f t="shared" si="654"/>
        <v>0</v>
      </c>
      <c r="FL111" s="176">
        <f t="shared" si="654"/>
        <v>0</v>
      </c>
      <c r="FM111" s="176">
        <f t="shared" si="654"/>
        <v>0</v>
      </c>
      <c r="FN111" s="176">
        <f t="shared" si="654"/>
        <v>0</v>
      </c>
      <c r="FO111" s="176">
        <f t="shared" si="654"/>
        <v>0</v>
      </c>
      <c r="FP111" s="176">
        <f t="shared" si="654"/>
        <v>0</v>
      </c>
      <c r="FQ111" s="176">
        <f t="shared" ref="FQ111:GF130" si="655">IF(FQ$1-2&gt;VLOOKUP($A111,input,7,FALSE),0,IF(VLOOKUP($A111,input,2,FALSE)="R",(VLOOKUP($A111,input,33,FALSE)*VLOOKUP(FQ$1,CS_RATE,4,FALSE))/((1+Discount_Rate)^(FQ$1-1)),IF(VLOOKUP($A111,input,2,FALSE)="C",VLOOKUP($A111,input,33,FALSE)*VLOOKUP(FQ$1,CS_RATE,2,FALSE)/((1+Discount_Rate)^(FQ$1-1)),0)))</f>
        <v>0</v>
      </c>
      <c r="FR111" s="176">
        <f t="shared" si="655"/>
        <v>0</v>
      </c>
      <c r="FS111" s="176">
        <f t="shared" si="655"/>
        <v>0</v>
      </c>
      <c r="FT111" s="176">
        <f t="shared" si="655"/>
        <v>0</v>
      </c>
      <c r="FU111" s="176">
        <f t="shared" si="655"/>
        <v>0</v>
      </c>
      <c r="FV111" s="176">
        <f t="shared" si="655"/>
        <v>0</v>
      </c>
      <c r="FW111" s="176">
        <f t="shared" si="655"/>
        <v>0</v>
      </c>
      <c r="FX111" s="176">
        <f t="shared" si="655"/>
        <v>0</v>
      </c>
      <c r="FY111" s="176">
        <f t="shared" si="655"/>
        <v>0</v>
      </c>
      <c r="FZ111" s="176">
        <f t="shared" si="655"/>
        <v>0</v>
      </c>
      <c r="GA111" s="176">
        <f t="shared" ref="GA111:GO130" si="656">IF(GA$1-2&gt;VLOOKUP($A111,input,7,FALSE),0,IF(VLOOKUP($A111,input,2,FALSE)="R",(VLOOKUP($A111,input,33,FALSE)*VLOOKUP(GA$1,CS_RATE,4,FALSE))/((1+Discount_Rate)^(GA$1-1)),IF(VLOOKUP($A111,input,2,FALSE)="C",VLOOKUP($A111,input,33,FALSE)*VLOOKUP(GA$1,CS_RATE,2,FALSE)/((1+Discount_Rate)^(GA$1-1)),0)))</f>
        <v>0</v>
      </c>
      <c r="GB111" s="176">
        <f t="shared" si="656"/>
        <v>0</v>
      </c>
      <c r="GC111" s="176">
        <f t="shared" si="656"/>
        <v>0</v>
      </c>
      <c r="GD111" s="176">
        <f t="shared" si="656"/>
        <v>0</v>
      </c>
      <c r="GE111" s="176">
        <f t="shared" si="656"/>
        <v>0</v>
      </c>
      <c r="GF111" s="176">
        <f t="shared" si="656"/>
        <v>0</v>
      </c>
      <c r="GG111" s="176">
        <f t="shared" si="656"/>
        <v>0</v>
      </c>
      <c r="GH111" s="176">
        <f t="shared" si="656"/>
        <v>0</v>
      </c>
      <c r="GI111" s="176">
        <f t="shared" si="656"/>
        <v>0</v>
      </c>
      <c r="GJ111" s="176">
        <f t="shared" si="656"/>
        <v>0</v>
      </c>
      <c r="GK111" s="176">
        <f t="shared" si="656"/>
        <v>0</v>
      </c>
      <c r="GL111" s="176">
        <f t="shared" si="656"/>
        <v>0</v>
      </c>
      <c r="GM111" s="176">
        <f t="shared" si="656"/>
        <v>0</v>
      </c>
      <c r="GN111" s="176">
        <f t="shared" si="656"/>
        <v>0</v>
      </c>
      <c r="GO111" s="176">
        <f t="shared" si="656"/>
        <v>0</v>
      </c>
      <c r="GP111" s="187"/>
      <c r="GQ111" s="176">
        <v>0</v>
      </c>
      <c r="GR111" s="176">
        <v>0</v>
      </c>
      <c r="GS111" s="176">
        <f t="shared" ref="GS111:HB130" si="657">IF(GS$1-2&gt;VLOOKUP($A111,input,7,FALSE),0,IF(VLOOKUP($A111,input,2,FALSE)="R",(VLOOKUP($A111,input,34,FALSE)*VLOOKUP(GS$1,CS_RATE,5,FALSE))/((1+Discount_Rate)^(GS$1-1)),IF(VLOOKUP($A111,input,2,FALSE)="C",VLOOKUP($A111,input,34,FALSE)*VLOOKUP(GS$1,CS_RATE,3,FALSE)/((1+Discount_Rate)^(GS$1-1)),0)))</f>
        <v>17.607446107139964</v>
      </c>
      <c r="GT111" s="176">
        <f t="shared" si="657"/>
        <v>16.782781668219958</v>
      </c>
      <c r="GU111" s="176">
        <f t="shared" si="657"/>
        <v>15.986539967454179</v>
      </c>
      <c r="GV111" s="176">
        <f t="shared" si="657"/>
        <v>15.225161611910266</v>
      </c>
      <c r="GW111" s="176">
        <f t="shared" si="657"/>
        <v>14.504761096649959</v>
      </c>
      <c r="GX111" s="176">
        <f t="shared" si="657"/>
        <v>13.813353560933923</v>
      </c>
      <c r="GY111" s="176">
        <f t="shared" si="657"/>
        <v>13.15425354251559</v>
      </c>
      <c r="GZ111" s="176">
        <f t="shared" si="657"/>
        <v>12.526105011236517</v>
      </c>
      <c r="HA111" s="176">
        <f t="shared" si="657"/>
        <v>11.928957093635949</v>
      </c>
      <c r="HB111" s="176">
        <f t="shared" si="657"/>
        <v>11.360276575532259</v>
      </c>
      <c r="HC111" s="176">
        <f t="shared" ref="HC111:HR130" si="658">IF(HC$1-2&gt;VLOOKUP($A111,input,7,FALSE),0,IF(VLOOKUP($A111,input,2,FALSE)="R",(VLOOKUP($A111,input,34,FALSE)*VLOOKUP(HC$1,CS_RATE,5,FALSE))/((1+Discount_Rate)^(HC$1-1)),IF(VLOOKUP($A111,input,2,FALSE)="C",VLOOKUP($A111,input,34,FALSE)*VLOOKUP(HC$1,CS_RATE,3,FALSE)/((1+Discount_Rate)^(HC$1-1)),0)))</f>
        <v>10.819591713989235</v>
      </c>
      <c r="HD111" s="176">
        <f t="shared" si="658"/>
        <v>10.304640391375312</v>
      </c>
      <c r="HE111" s="176">
        <f t="shared" si="658"/>
        <v>9.8141978368990053</v>
      </c>
      <c r="HF111" s="176">
        <f t="shared" si="658"/>
        <v>9.347097571925838</v>
      </c>
      <c r="HG111" s="176">
        <f t="shared" si="658"/>
        <v>8.9022286356016345</v>
      </c>
      <c r="HH111" s="176">
        <f t="shared" si="658"/>
        <v>0</v>
      </c>
      <c r="HI111" s="176">
        <f t="shared" si="658"/>
        <v>0</v>
      </c>
      <c r="HJ111" s="176">
        <f t="shared" si="658"/>
        <v>0</v>
      </c>
      <c r="HK111" s="176">
        <f t="shared" si="658"/>
        <v>0</v>
      </c>
      <c r="HL111" s="176">
        <f t="shared" si="658"/>
        <v>0</v>
      </c>
      <c r="HM111" s="176">
        <f t="shared" ref="HM111:IA130" si="659">IF(HM$1-2&gt;VLOOKUP($A111,input,7,FALSE),0,IF(VLOOKUP($A111,input,2,FALSE)="R",(VLOOKUP($A111,input,34,FALSE)*VLOOKUP(HM$1,CS_RATE,5,FALSE))/((1+Discount_Rate)^(HM$1-1)),IF(VLOOKUP($A111,input,2,FALSE)="C",VLOOKUP($A111,input,34,FALSE)*VLOOKUP(HM$1,CS_RATE,3,FALSE)/((1+Discount_Rate)^(HM$1-1)),0)))</f>
        <v>0</v>
      </c>
      <c r="HN111" s="176">
        <f t="shared" si="659"/>
        <v>0</v>
      </c>
      <c r="HO111" s="176">
        <f t="shared" si="659"/>
        <v>0</v>
      </c>
      <c r="HP111" s="176">
        <f t="shared" si="659"/>
        <v>0</v>
      </c>
      <c r="HQ111" s="176">
        <f t="shared" si="659"/>
        <v>0</v>
      </c>
      <c r="HR111" s="176">
        <f t="shared" si="659"/>
        <v>0</v>
      </c>
      <c r="HS111" s="176">
        <f t="shared" si="659"/>
        <v>0</v>
      </c>
      <c r="HT111" s="176">
        <f t="shared" si="659"/>
        <v>0</v>
      </c>
      <c r="HU111" s="176">
        <f t="shared" si="659"/>
        <v>0</v>
      </c>
      <c r="HV111" s="176">
        <f t="shared" si="659"/>
        <v>0</v>
      </c>
      <c r="HW111" s="176">
        <f t="shared" si="659"/>
        <v>0</v>
      </c>
      <c r="HX111" s="176">
        <f t="shared" si="659"/>
        <v>0</v>
      </c>
      <c r="HY111" s="176">
        <f t="shared" si="659"/>
        <v>0</v>
      </c>
      <c r="HZ111" s="176">
        <f t="shared" si="659"/>
        <v>0</v>
      </c>
      <c r="IA111" s="176">
        <f t="shared" si="659"/>
        <v>0</v>
      </c>
      <c r="IB111" s="176"/>
      <c r="IC111" s="176"/>
    </row>
    <row r="112" spans="1:237" s="144" customFormat="1">
      <c r="A112" s="185" t="s">
        <v>160</v>
      </c>
      <c r="B112" s="226">
        <f t="shared" si="483"/>
        <v>0</v>
      </c>
      <c r="C112" s="329">
        <f t="shared" si="484"/>
        <v>88395.3217321595</v>
      </c>
      <c r="D112" s="226">
        <f t="shared" si="233"/>
        <v>88395.3217321595</v>
      </c>
      <c r="E112" s="227">
        <f t="shared" si="485"/>
        <v>0</v>
      </c>
      <c r="F112" s="228">
        <f t="shared" si="486"/>
        <v>0</v>
      </c>
      <c r="G112" s="227">
        <f t="shared" si="487"/>
        <v>0</v>
      </c>
      <c r="H112" s="228">
        <f t="shared" si="488"/>
        <v>0</v>
      </c>
      <c r="I112" s="227">
        <f t="shared" si="234"/>
        <v>0</v>
      </c>
      <c r="J112" s="176">
        <f t="shared" si="235"/>
        <v>88395.3217321595</v>
      </c>
      <c r="K112" s="228">
        <f t="shared" si="236"/>
        <v>88395.3217321595</v>
      </c>
      <c r="L112" s="227">
        <f t="shared" si="489"/>
        <v>0</v>
      </c>
      <c r="M112" s="176">
        <f t="shared" si="490"/>
        <v>70716.2573857276</v>
      </c>
      <c r="N112" s="228">
        <f t="shared" si="237"/>
        <v>70716.2573857276</v>
      </c>
      <c r="O112" s="176">
        <f t="shared" si="642"/>
        <v>0</v>
      </c>
      <c r="P112" s="176">
        <f t="shared" si="642"/>
        <v>0</v>
      </c>
      <c r="Q112" s="176">
        <f t="shared" si="642"/>
        <v>0</v>
      </c>
      <c r="R112" s="176">
        <f t="shared" si="642"/>
        <v>0</v>
      </c>
      <c r="S112" s="176">
        <f t="shared" si="642"/>
        <v>0</v>
      </c>
      <c r="T112" s="176">
        <f t="shared" si="642"/>
        <v>0</v>
      </c>
      <c r="U112" s="176">
        <f t="shared" si="642"/>
        <v>0</v>
      </c>
      <c r="V112" s="176">
        <f t="shared" si="642"/>
        <v>0</v>
      </c>
      <c r="W112" s="176">
        <f t="shared" si="642"/>
        <v>0</v>
      </c>
      <c r="X112" s="176">
        <f t="shared" si="642"/>
        <v>0</v>
      </c>
      <c r="Y112" s="176">
        <f t="shared" si="643"/>
        <v>0</v>
      </c>
      <c r="Z112" s="176">
        <f t="shared" si="643"/>
        <v>0</v>
      </c>
      <c r="AA112" s="176">
        <f t="shared" si="643"/>
        <v>0</v>
      </c>
      <c r="AB112" s="176">
        <f t="shared" si="643"/>
        <v>0</v>
      </c>
      <c r="AC112" s="176">
        <f t="shared" si="643"/>
        <v>0</v>
      </c>
      <c r="AD112" s="176">
        <f t="shared" si="643"/>
        <v>0</v>
      </c>
      <c r="AE112" s="176">
        <f t="shared" si="643"/>
        <v>0</v>
      </c>
      <c r="AF112" s="176">
        <f t="shared" si="643"/>
        <v>0</v>
      </c>
      <c r="AG112" s="176">
        <f t="shared" si="643"/>
        <v>0</v>
      </c>
      <c r="AH112" s="176">
        <f t="shared" si="643"/>
        <v>0</v>
      </c>
      <c r="AI112" s="176">
        <f t="shared" si="644"/>
        <v>0</v>
      </c>
      <c r="AJ112" s="176">
        <f t="shared" si="644"/>
        <v>0</v>
      </c>
      <c r="AK112" s="176">
        <f t="shared" si="644"/>
        <v>0</v>
      </c>
      <c r="AL112" s="176">
        <f t="shared" si="644"/>
        <v>0</v>
      </c>
      <c r="AM112" s="176">
        <f t="shared" si="644"/>
        <v>0</v>
      </c>
      <c r="AN112" s="176">
        <f t="shared" si="644"/>
        <v>0</v>
      </c>
      <c r="AO112" s="176">
        <f t="shared" si="644"/>
        <v>0</v>
      </c>
      <c r="AP112" s="176">
        <f t="shared" si="644"/>
        <v>0</v>
      </c>
      <c r="AQ112" s="176">
        <f t="shared" si="644"/>
        <v>0</v>
      </c>
      <c r="AR112" s="176">
        <f t="shared" si="644"/>
        <v>0</v>
      </c>
      <c r="AS112" s="176">
        <f t="shared" si="644"/>
        <v>0</v>
      </c>
      <c r="AT112" s="176">
        <f t="shared" si="644"/>
        <v>0</v>
      </c>
      <c r="AU112" s="176">
        <f t="shared" si="644"/>
        <v>0</v>
      </c>
      <c r="AV112" s="176">
        <f t="shared" si="644"/>
        <v>0</v>
      </c>
      <c r="AW112" s="176">
        <f t="shared" si="644"/>
        <v>0</v>
      </c>
      <c r="AX112" s="187"/>
      <c r="AY112" s="176">
        <f t="shared" si="645"/>
        <v>0.30033802839348173</v>
      </c>
      <c r="AZ112" s="176">
        <f t="shared" si="645"/>
        <v>0.28607728747118027</v>
      </c>
      <c r="BA112" s="176">
        <f t="shared" si="645"/>
        <v>0.27271683444141598</v>
      </c>
      <c r="BB112" s="176">
        <f t="shared" si="645"/>
        <v>0.25994383636491064</v>
      </c>
      <c r="BC112" s="176">
        <f t="shared" si="645"/>
        <v>0.24761107017259854</v>
      </c>
      <c r="BD112" s="176">
        <f t="shared" si="645"/>
        <v>0.23581829263560261</v>
      </c>
      <c r="BE112" s="176">
        <f t="shared" si="645"/>
        <v>0.22466020946690915</v>
      </c>
      <c r="BF112" s="176">
        <f t="shared" si="645"/>
        <v>0.21395119049266073</v>
      </c>
      <c r="BG112" s="176">
        <f t="shared" si="645"/>
        <v>0.20374257366603093</v>
      </c>
      <c r="BH112" s="176">
        <f t="shared" si="645"/>
        <v>0.19401335581313703</v>
      </c>
      <c r="BI112" s="176">
        <f t="shared" si="646"/>
        <v>0.1847642978412786</v>
      </c>
      <c r="BJ112" s="176">
        <f t="shared" si="646"/>
        <v>0.17595616350072518</v>
      </c>
      <c r="BK112" s="176">
        <f t="shared" si="646"/>
        <v>0.1675816460963746</v>
      </c>
      <c r="BL112" s="176">
        <f t="shared" si="646"/>
        <v>0.15960570831754242</v>
      </c>
      <c r="BM112" s="176">
        <f t="shared" si="646"/>
        <v>0.15200938003016504</v>
      </c>
      <c r="BN112" s="176">
        <f t="shared" si="646"/>
        <v>0.14477459397118214</v>
      </c>
      <c r="BO112" s="176">
        <f t="shared" si="646"/>
        <v>0.13788414277698771</v>
      </c>
      <c r="BP112" s="176">
        <f t="shared" si="646"/>
        <v>0.13132163805708291</v>
      </c>
      <c r="BQ112" s="176">
        <f t="shared" si="646"/>
        <v>0.12507147141559252</v>
      </c>
      <c r="BR112" s="176">
        <f t="shared" si="646"/>
        <v>0.11911877732793526</v>
      </c>
      <c r="BS112" s="176">
        <f t="shared" si="647"/>
        <v>0.11344939778435571</v>
      </c>
      <c r="BT112" s="176">
        <f t="shared" si="647"/>
        <v>0.10804984861622291</v>
      </c>
      <c r="BU112" s="176">
        <f t="shared" si="647"/>
        <v>0.10290728742500738</v>
      </c>
      <c r="BV112" s="176">
        <f t="shared" si="647"/>
        <v>9.8009483037656775E-2</v>
      </c>
      <c r="BW112" s="176">
        <f t="shared" si="647"/>
        <v>9.3344786415723038E-2</v>
      </c>
      <c r="BX112" s="176">
        <f t="shared" si="647"/>
        <v>8.8902102949050169E-2</v>
      </c>
      <c r="BY112" s="176">
        <f t="shared" si="647"/>
        <v>8.467086606812603E-2</v>
      </c>
      <c r="BZ112" s="176">
        <f t="shared" si="647"/>
        <v>8.064101211233643E-2</v>
      </c>
      <c r="CA112" s="176">
        <f t="shared" si="647"/>
        <v>7.6802956394348351E-2</v>
      </c>
      <c r="CB112" s="176">
        <f t="shared" si="647"/>
        <v>7.3147570403692797E-2</v>
      </c>
      <c r="CC112" s="176">
        <f t="shared" si="647"/>
        <v>0</v>
      </c>
      <c r="CD112" s="176">
        <f t="shared" si="647"/>
        <v>0</v>
      </c>
      <c r="CE112" s="176">
        <f t="shared" si="647"/>
        <v>0</v>
      </c>
      <c r="CF112" s="176">
        <f t="shared" si="647"/>
        <v>0</v>
      </c>
      <c r="CG112" s="176">
        <f t="shared" si="647"/>
        <v>0</v>
      </c>
      <c r="CI112" s="176">
        <v>0</v>
      </c>
      <c r="CJ112" s="176">
        <f t="shared" si="648"/>
        <v>0</v>
      </c>
      <c r="CK112" s="176">
        <f t="shared" si="648"/>
        <v>0</v>
      </c>
      <c r="CL112" s="176">
        <f t="shared" si="648"/>
        <v>0</v>
      </c>
      <c r="CM112" s="176">
        <f t="shared" si="648"/>
        <v>0</v>
      </c>
      <c r="CN112" s="176">
        <f t="shared" si="648"/>
        <v>0</v>
      </c>
      <c r="CO112" s="176">
        <f t="shared" si="648"/>
        <v>0</v>
      </c>
      <c r="CP112" s="176">
        <f t="shared" si="648"/>
        <v>0</v>
      </c>
      <c r="CQ112" s="176">
        <f t="shared" si="648"/>
        <v>0</v>
      </c>
      <c r="CR112" s="176">
        <f t="shared" si="648"/>
        <v>0</v>
      </c>
      <c r="CS112" s="176">
        <f t="shared" si="648"/>
        <v>0</v>
      </c>
      <c r="CT112" s="176">
        <f t="shared" si="649"/>
        <v>0</v>
      </c>
      <c r="CU112" s="176">
        <f t="shared" si="649"/>
        <v>0</v>
      </c>
      <c r="CV112" s="176">
        <f t="shared" si="649"/>
        <v>0</v>
      </c>
      <c r="CW112" s="176">
        <f t="shared" si="649"/>
        <v>0</v>
      </c>
      <c r="CX112" s="176">
        <f t="shared" si="649"/>
        <v>0</v>
      </c>
      <c r="CY112" s="176">
        <f t="shared" si="649"/>
        <v>0</v>
      </c>
      <c r="CZ112" s="176">
        <f t="shared" si="649"/>
        <v>0</v>
      </c>
      <c r="DA112" s="176">
        <f t="shared" si="649"/>
        <v>0</v>
      </c>
      <c r="DB112" s="176">
        <f t="shared" si="649"/>
        <v>0</v>
      </c>
      <c r="DC112" s="176">
        <f t="shared" si="649"/>
        <v>0</v>
      </c>
      <c r="DD112" s="176">
        <f t="shared" si="650"/>
        <v>0</v>
      </c>
      <c r="DE112" s="176">
        <f t="shared" si="650"/>
        <v>0</v>
      </c>
      <c r="DF112" s="176">
        <f t="shared" si="650"/>
        <v>0</v>
      </c>
      <c r="DG112" s="176">
        <f t="shared" si="650"/>
        <v>0</v>
      </c>
      <c r="DH112" s="176">
        <f t="shared" si="650"/>
        <v>0</v>
      </c>
      <c r="DI112" s="176">
        <f t="shared" si="650"/>
        <v>0</v>
      </c>
      <c r="DJ112" s="176">
        <f t="shared" si="650"/>
        <v>0</v>
      </c>
      <c r="DK112" s="176">
        <f t="shared" si="650"/>
        <v>0</v>
      </c>
      <c r="DL112" s="176">
        <f t="shared" si="650"/>
        <v>0</v>
      </c>
      <c r="DM112" s="176">
        <f t="shared" si="650"/>
        <v>0</v>
      </c>
      <c r="DN112" s="176">
        <f t="shared" si="650"/>
        <v>0</v>
      </c>
      <c r="DO112" s="176">
        <f t="shared" si="650"/>
        <v>0</v>
      </c>
      <c r="DP112" s="176">
        <f t="shared" si="650"/>
        <v>0</v>
      </c>
      <c r="DQ112" s="176">
        <f t="shared" si="650"/>
        <v>0</v>
      </c>
      <c r="DR112" s="176">
        <f t="shared" si="650"/>
        <v>0</v>
      </c>
      <c r="DS112" s="187"/>
      <c r="DT112" s="176">
        <v>0</v>
      </c>
      <c r="DU112" s="176">
        <f t="shared" si="651"/>
        <v>0.28607728747118027</v>
      </c>
      <c r="DV112" s="176">
        <f t="shared" si="651"/>
        <v>0.27271683444141598</v>
      </c>
      <c r="DW112" s="176">
        <f t="shared" si="651"/>
        <v>0.25994383636491064</v>
      </c>
      <c r="DX112" s="176">
        <f t="shared" si="651"/>
        <v>0.24761107017259854</v>
      </c>
      <c r="DY112" s="176">
        <f t="shared" si="651"/>
        <v>0.23581829263560261</v>
      </c>
      <c r="DZ112" s="176">
        <f t="shared" si="651"/>
        <v>0.22466020946690915</v>
      </c>
      <c r="EA112" s="176">
        <f t="shared" si="651"/>
        <v>0.21395119049266073</v>
      </c>
      <c r="EB112" s="176">
        <f t="shared" si="651"/>
        <v>0.20374257366603093</v>
      </c>
      <c r="EC112" s="176">
        <f t="shared" si="651"/>
        <v>0.19401335581313703</v>
      </c>
      <c r="ED112" s="176">
        <f t="shared" si="651"/>
        <v>0.1847642978412786</v>
      </c>
      <c r="EE112" s="176">
        <f t="shared" si="652"/>
        <v>0.17595616350072518</v>
      </c>
      <c r="EF112" s="176">
        <f t="shared" si="652"/>
        <v>0.1675816460963746</v>
      </c>
      <c r="EG112" s="176">
        <f t="shared" si="652"/>
        <v>0.15960570831754242</v>
      </c>
      <c r="EH112" s="176">
        <f t="shared" si="652"/>
        <v>0.15200938003016504</v>
      </c>
      <c r="EI112" s="176">
        <f t="shared" si="652"/>
        <v>0.14477459397118214</v>
      </c>
      <c r="EJ112" s="176">
        <f t="shared" si="652"/>
        <v>0.13788414277698771</v>
      </c>
      <c r="EK112" s="176">
        <f t="shared" si="652"/>
        <v>0.13132163805708291</v>
      </c>
      <c r="EL112" s="176">
        <f t="shared" si="652"/>
        <v>0.12507147141559252</v>
      </c>
      <c r="EM112" s="176">
        <f t="shared" si="652"/>
        <v>0.11911877732793526</v>
      </c>
      <c r="EN112" s="176">
        <f t="shared" si="652"/>
        <v>0.11344939778435571</v>
      </c>
      <c r="EO112" s="176">
        <f t="shared" si="653"/>
        <v>0.10804984861622291</v>
      </c>
      <c r="EP112" s="176">
        <f t="shared" si="653"/>
        <v>0.10290728742500738</v>
      </c>
      <c r="EQ112" s="176">
        <f t="shared" si="653"/>
        <v>9.8009483037656775E-2</v>
      </c>
      <c r="ER112" s="176">
        <f t="shared" si="653"/>
        <v>9.3344786415723038E-2</v>
      </c>
      <c r="ES112" s="176">
        <f t="shared" si="653"/>
        <v>8.8902102949050169E-2</v>
      </c>
      <c r="ET112" s="176">
        <f t="shared" si="653"/>
        <v>8.467086606812603E-2</v>
      </c>
      <c r="EU112" s="176">
        <f t="shared" si="653"/>
        <v>8.064101211233643E-2</v>
      </c>
      <c r="EV112" s="176">
        <f t="shared" si="653"/>
        <v>7.6802956394348351E-2</v>
      </c>
      <c r="EW112" s="176">
        <f t="shared" si="653"/>
        <v>7.3147570403692797E-2</v>
      </c>
      <c r="EX112" s="176">
        <f t="shared" si="653"/>
        <v>6.9666160095328361E-2</v>
      </c>
      <c r="EY112" s="176">
        <f t="shared" si="653"/>
        <v>0</v>
      </c>
      <c r="EZ112" s="176">
        <f t="shared" si="653"/>
        <v>0</v>
      </c>
      <c r="FA112" s="176">
        <f t="shared" si="653"/>
        <v>0</v>
      </c>
      <c r="FB112" s="176">
        <f t="shared" si="653"/>
        <v>0</v>
      </c>
      <c r="FC112" s="176">
        <f t="shared" si="653"/>
        <v>0</v>
      </c>
      <c r="FE112" s="176">
        <v>0</v>
      </c>
      <c r="FF112" s="176">
        <v>0</v>
      </c>
      <c r="FG112" s="176">
        <f t="shared" si="654"/>
        <v>0</v>
      </c>
      <c r="FH112" s="176">
        <f t="shared" si="654"/>
        <v>0</v>
      </c>
      <c r="FI112" s="176">
        <f t="shared" si="654"/>
        <v>0</v>
      </c>
      <c r="FJ112" s="176">
        <f t="shared" si="654"/>
        <v>0</v>
      </c>
      <c r="FK112" s="176">
        <f t="shared" si="654"/>
        <v>0</v>
      </c>
      <c r="FL112" s="176">
        <f t="shared" si="654"/>
        <v>0</v>
      </c>
      <c r="FM112" s="176">
        <f t="shared" si="654"/>
        <v>0</v>
      </c>
      <c r="FN112" s="176">
        <f t="shared" si="654"/>
        <v>0</v>
      </c>
      <c r="FO112" s="176">
        <f t="shared" si="654"/>
        <v>0</v>
      </c>
      <c r="FP112" s="176">
        <f t="shared" si="654"/>
        <v>0</v>
      </c>
      <c r="FQ112" s="176">
        <f t="shared" si="655"/>
        <v>0</v>
      </c>
      <c r="FR112" s="176">
        <f t="shared" si="655"/>
        <v>0</v>
      </c>
      <c r="FS112" s="176">
        <f t="shared" si="655"/>
        <v>0</v>
      </c>
      <c r="FT112" s="176">
        <f t="shared" si="655"/>
        <v>0</v>
      </c>
      <c r="FU112" s="176">
        <f t="shared" si="655"/>
        <v>0</v>
      </c>
      <c r="FV112" s="176">
        <f t="shared" si="655"/>
        <v>0</v>
      </c>
      <c r="FW112" s="176">
        <f t="shared" si="655"/>
        <v>0</v>
      </c>
      <c r="FX112" s="176">
        <f t="shared" si="655"/>
        <v>0</v>
      </c>
      <c r="FY112" s="176">
        <f t="shared" si="655"/>
        <v>0</v>
      </c>
      <c r="FZ112" s="176">
        <f t="shared" si="655"/>
        <v>0</v>
      </c>
      <c r="GA112" s="176">
        <f t="shared" si="656"/>
        <v>0</v>
      </c>
      <c r="GB112" s="176">
        <f t="shared" si="656"/>
        <v>0</v>
      </c>
      <c r="GC112" s="176">
        <f t="shared" si="656"/>
        <v>0</v>
      </c>
      <c r="GD112" s="176">
        <f t="shared" si="656"/>
        <v>0</v>
      </c>
      <c r="GE112" s="176">
        <f t="shared" si="656"/>
        <v>0</v>
      </c>
      <c r="GF112" s="176">
        <f t="shared" si="656"/>
        <v>0</v>
      </c>
      <c r="GG112" s="176">
        <f t="shared" si="656"/>
        <v>0</v>
      </c>
      <c r="GH112" s="176">
        <f t="shared" si="656"/>
        <v>0</v>
      </c>
      <c r="GI112" s="176">
        <f t="shared" si="656"/>
        <v>0</v>
      </c>
      <c r="GJ112" s="176">
        <f t="shared" si="656"/>
        <v>0</v>
      </c>
      <c r="GK112" s="176">
        <f t="shared" si="656"/>
        <v>0</v>
      </c>
      <c r="GL112" s="176">
        <f t="shared" si="656"/>
        <v>0</v>
      </c>
      <c r="GM112" s="176">
        <f t="shared" si="656"/>
        <v>0</v>
      </c>
      <c r="GN112" s="176">
        <f t="shared" si="656"/>
        <v>0</v>
      </c>
      <c r="GO112" s="176">
        <f t="shared" si="656"/>
        <v>0</v>
      </c>
      <c r="GP112" s="187"/>
      <c r="GQ112" s="176">
        <v>0</v>
      </c>
      <c r="GR112" s="176">
        <v>0</v>
      </c>
      <c r="GS112" s="176">
        <f t="shared" si="657"/>
        <v>0.27271683444141598</v>
      </c>
      <c r="GT112" s="176">
        <f t="shared" si="657"/>
        <v>0.25994383636491064</v>
      </c>
      <c r="GU112" s="176">
        <f t="shared" si="657"/>
        <v>0.24761107017259854</v>
      </c>
      <c r="GV112" s="176">
        <f t="shared" si="657"/>
        <v>0.23581829263560261</v>
      </c>
      <c r="GW112" s="176">
        <f t="shared" si="657"/>
        <v>0.22466020946690915</v>
      </c>
      <c r="GX112" s="176">
        <f t="shared" si="657"/>
        <v>0.21395119049266073</v>
      </c>
      <c r="GY112" s="176">
        <f t="shared" si="657"/>
        <v>0.20374257366603093</v>
      </c>
      <c r="GZ112" s="176">
        <f t="shared" si="657"/>
        <v>0.19401335581313703</v>
      </c>
      <c r="HA112" s="176">
        <f t="shared" si="657"/>
        <v>0.1847642978412786</v>
      </c>
      <c r="HB112" s="176">
        <f t="shared" si="657"/>
        <v>0.17595616350072518</v>
      </c>
      <c r="HC112" s="176">
        <f t="shared" si="658"/>
        <v>0.1675816460963746</v>
      </c>
      <c r="HD112" s="176">
        <f t="shared" si="658"/>
        <v>0.15960570831754242</v>
      </c>
      <c r="HE112" s="176">
        <f t="shared" si="658"/>
        <v>0.15200938003016504</v>
      </c>
      <c r="HF112" s="176">
        <f t="shared" si="658"/>
        <v>0.14477459397118214</v>
      </c>
      <c r="HG112" s="176">
        <f t="shared" si="658"/>
        <v>0.13788414277698771</v>
      </c>
      <c r="HH112" s="176">
        <f t="shared" si="658"/>
        <v>0.13132163805708291</v>
      </c>
      <c r="HI112" s="176">
        <f t="shared" si="658"/>
        <v>0.12507147141559252</v>
      </c>
      <c r="HJ112" s="176">
        <f t="shared" si="658"/>
        <v>0.11911877732793526</v>
      </c>
      <c r="HK112" s="176">
        <f t="shared" si="658"/>
        <v>0.11344939778435571</v>
      </c>
      <c r="HL112" s="176">
        <f t="shared" si="658"/>
        <v>0.10804984861622291</v>
      </c>
      <c r="HM112" s="176">
        <f t="shared" si="659"/>
        <v>0.10290728742500738</v>
      </c>
      <c r="HN112" s="176">
        <f t="shared" si="659"/>
        <v>9.8009483037656775E-2</v>
      </c>
      <c r="HO112" s="176">
        <f t="shared" si="659"/>
        <v>9.3344786415723038E-2</v>
      </c>
      <c r="HP112" s="176">
        <f t="shared" si="659"/>
        <v>8.8902102949050169E-2</v>
      </c>
      <c r="HQ112" s="176">
        <f t="shared" si="659"/>
        <v>8.467086606812603E-2</v>
      </c>
      <c r="HR112" s="176">
        <f t="shared" si="659"/>
        <v>8.064101211233643E-2</v>
      </c>
      <c r="HS112" s="176">
        <f t="shared" si="659"/>
        <v>7.6802956394348351E-2</v>
      </c>
      <c r="HT112" s="176">
        <f t="shared" si="659"/>
        <v>7.3147570403692797E-2</v>
      </c>
      <c r="HU112" s="176">
        <f t="shared" si="659"/>
        <v>6.9666160095328361E-2</v>
      </c>
      <c r="HV112" s="176">
        <f t="shared" si="659"/>
        <v>6.6350445211545955E-2</v>
      </c>
      <c r="HW112" s="176">
        <f t="shared" si="659"/>
        <v>0</v>
      </c>
      <c r="HX112" s="176">
        <f t="shared" si="659"/>
        <v>0</v>
      </c>
      <c r="HY112" s="176">
        <f t="shared" si="659"/>
        <v>0</v>
      </c>
      <c r="HZ112" s="176">
        <f t="shared" si="659"/>
        <v>0</v>
      </c>
      <c r="IA112" s="176">
        <f t="shared" si="659"/>
        <v>0</v>
      </c>
      <c r="IB112" s="176"/>
      <c r="IC112" s="176"/>
    </row>
    <row r="113" spans="1:237" s="144" customFormat="1">
      <c r="A113" s="185" t="s">
        <v>223</v>
      </c>
      <c r="B113" s="226">
        <f t="shared" ref="B113" si="660">SUM(O113:AW113)*VLOOKUP($A113,input,12,FALSE)</f>
        <v>9411.7226264408673</v>
      </c>
      <c r="C113" s="329">
        <f t="shared" ref="C113" si="661">SUM(AY113:CG113)*VLOOKUP($A113,input,12,FALSE)</f>
        <v>13473.387289627361</v>
      </c>
      <c r="D113" s="226">
        <f t="shared" ref="D113" si="662">SUM(B113:C113)</f>
        <v>22885.109916068228</v>
      </c>
      <c r="E113" s="227">
        <f t="shared" ref="E113" si="663">IF(Years&gt;1,SUM(CI113:DR113)*VLOOKUP($A113,input,26,FALSE),0)</f>
        <v>0</v>
      </c>
      <c r="F113" s="228">
        <f t="shared" ref="F113" si="664">IF(Years&gt;1,SUM(DT113:FC113)*VLOOKUP($A113,input,26,FALSE),0)</f>
        <v>0</v>
      </c>
      <c r="G113" s="227">
        <f t="shared" si="487"/>
        <v>0</v>
      </c>
      <c r="H113" s="228">
        <f t="shared" si="488"/>
        <v>0</v>
      </c>
      <c r="I113" s="227">
        <f t="shared" ref="I113" si="665">B113+E113+G113</f>
        <v>9411.7226264408673</v>
      </c>
      <c r="J113" s="176">
        <f t="shared" ref="J113" si="666">C113+F113+H113</f>
        <v>13473.387289627361</v>
      </c>
      <c r="K113" s="228">
        <f t="shared" ref="K113" si="667">SUM(I113:J113)</f>
        <v>22885.109916068228</v>
      </c>
      <c r="L113" s="227">
        <f t="shared" ref="L113" si="668">(B113*VLOOKUP($A113,input,16,FALSE))+(E113*VLOOKUP($A113,input,30,FALSE))+(G113*VLOOKUP($A113,input,44,FALSE))</f>
        <v>7529.3781011526944</v>
      </c>
      <c r="M113" s="176">
        <f t="shared" ref="M113" si="669">(C113*(VLOOKUP($A113,input,16,FALSE))+(F113*VLOOKUP($A113,input,30,FALSE))+(H113*VLOOKUP($A113,input,44,FALSE)))</f>
        <v>10778.70983170189</v>
      </c>
      <c r="N113" s="228">
        <f t="shared" ref="N113" si="670">SUM(L113:M113)</f>
        <v>18308.087932854585</v>
      </c>
      <c r="O113" s="176">
        <f t="shared" si="642"/>
        <v>55.229999008822389</v>
      </c>
      <c r="P113" s="176">
        <f t="shared" si="642"/>
        <v>52.607551524510164</v>
      </c>
      <c r="Q113" s="176">
        <f t="shared" si="642"/>
        <v>50.150660495630667</v>
      </c>
      <c r="R113" s="176">
        <f t="shared" si="642"/>
        <v>47.801798199109065</v>
      </c>
      <c r="S113" s="176">
        <f t="shared" si="642"/>
        <v>45.533891373520355</v>
      </c>
      <c r="T113" s="176">
        <f t="shared" si="642"/>
        <v>43.365284570167958</v>
      </c>
      <c r="U113" s="176">
        <f t="shared" si="642"/>
        <v>41.31339348716493</v>
      </c>
      <c r="V113" s="176">
        <f t="shared" si="642"/>
        <v>39.344082073299248</v>
      </c>
      <c r="W113" s="176">
        <f t="shared" si="642"/>
        <v>37.466791008187997</v>
      </c>
      <c r="X113" s="176">
        <f t="shared" si="642"/>
        <v>35.677657959515393</v>
      </c>
      <c r="Y113" s="176">
        <f t="shared" si="643"/>
        <v>33.976822852650294</v>
      </c>
      <c r="Z113" s="176">
        <f t="shared" si="643"/>
        <v>32.357070424026787</v>
      </c>
      <c r="AA113" s="176">
        <f t="shared" si="643"/>
        <v>30.817057025071922</v>
      </c>
      <c r="AB113" s="176">
        <f t="shared" si="643"/>
        <v>29.350339546850336</v>
      </c>
      <c r="AC113" s="176">
        <f t="shared" si="643"/>
        <v>27.953429518417696</v>
      </c>
      <c r="AD113" s="176">
        <f t="shared" si="643"/>
        <v>26.623004500300542</v>
      </c>
      <c r="AE113" s="176">
        <f t="shared" si="643"/>
        <v>25.355900182338132</v>
      </c>
      <c r="AF113" s="176">
        <f t="shared" si="643"/>
        <v>24.149102857622129</v>
      </c>
      <c r="AG113" s="176">
        <f t="shared" si="643"/>
        <v>22.999742254634356</v>
      </c>
      <c r="AH113" s="176">
        <f t="shared" si="643"/>
        <v>21.905084710534066</v>
      </c>
      <c r="AI113" s="176">
        <f t="shared" si="644"/>
        <v>0</v>
      </c>
      <c r="AJ113" s="176">
        <f t="shared" si="644"/>
        <v>0</v>
      </c>
      <c r="AK113" s="176">
        <f t="shared" si="644"/>
        <v>0</v>
      </c>
      <c r="AL113" s="176">
        <f t="shared" si="644"/>
        <v>0</v>
      </c>
      <c r="AM113" s="176">
        <f t="shared" si="644"/>
        <v>0</v>
      </c>
      <c r="AN113" s="176">
        <f t="shared" si="644"/>
        <v>0</v>
      </c>
      <c r="AO113" s="176">
        <f t="shared" si="644"/>
        <v>0</v>
      </c>
      <c r="AP113" s="176">
        <f t="shared" si="644"/>
        <v>0</v>
      </c>
      <c r="AQ113" s="176">
        <f t="shared" si="644"/>
        <v>0</v>
      </c>
      <c r="AR113" s="176">
        <f t="shared" si="644"/>
        <v>0</v>
      </c>
      <c r="AS113" s="176">
        <f t="shared" si="644"/>
        <v>0</v>
      </c>
      <c r="AT113" s="176">
        <f t="shared" si="644"/>
        <v>0</v>
      </c>
      <c r="AU113" s="176">
        <f t="shared" si="644"/>
        <v>0</v>
      </c>
      <c r="AV113" s="176">
        <f t="shared" si="644"/>
        <v>0</v>
      </c>
      <c r="AW113" s="176">
        <f t="shared" si="644"/>
        <v>0</v>
      </c>
      <c r="AX113" s="187"/>
      <c r="AY113" s="176">
        <f t="shared" si="645"/>
        <v>79.064714950381116</v>
      </c>
      <c r="AZ113" s="176">
        <f t="shared" si="645"/>
        <v>75.310540289136426</v>
      </c>
      <c r="BA113" s="176">
        <f t="shared" si="645"/>
        <v>71.793368600766925</v>
      </c>
      <c r="BB113" s="176">
        <f t="shared" si="645"/>
        <v>68.430845854704373</v>
      </c>
      <c r="BC113" s="176">
        <f t="shared" si="645"/>
        <v>65.18421522067969</v>
      </c>
      <c r="BD113" s="176">
        <f t="shared" si="645"/>
        <v>62.07973791081907</v>
      </c>
      <c r="BE113" s="176">
        <f t="shared" si="645"/>
        <v>59.142345433934373</v>
      </c>
      <c r="BF113" s="176">
        <f t="shared" si="645"/>
        <v>56.323170196198987</v>
      </c>
      <c r="BG113" s="176">
        <f t="shared" si="645"/>
        <v>53.635727038392503</v>
      </c>
      <c r="BH113" s="176">
        <f t="shared" si="645"/>
        <v>51.074486824011743</v>
      </c>
      <c r="BI113" s="176">
        <f t="shared" si="646"/>
        <v>48.639649863750179</v>
      </c>
      <c r="BJ113" s="176">
        <f t="shared" si="646"/>
        <v>46.320887119632651</v>
      </c>
      <c r="BK113" s="176">
        <f t="shared" si="646"/>
        <v>44.116275086438804</v>
      </c>
      <c r="BL113" s="176">
        <f t="shared" si="646"/>
        <v>42.016590107088952</v>
      </c>
      <c r="BM113" s="176">
        <f t="shared" si="646"/>
        <v>40.016838247746847</v>
      </c>
      <c r="BN113" s="176">
        <f t="shared" si="646"/>
        <v>38.112263257559256</v>
      </c>
      <c r="BO113" s="176">
        <f t="shared" si="646"/>
        <v>36.298335256291466</v>
      </c>
      <c r="BP113" s="176">
        <f t="shared" si="646"/>
        <v>34.570739960367021</v>
      </c>
      <c r="BQ113" s="176">
        <f t="shared" si="646"/>
        <v>32.925368421687281</v>
      </c>
      <c r="BR113" s="176">
        <f t="shared" si="646"/>
        <v>31.358307254824894</v>
      </c>
      <c r="BS113" s="176">
        <f t="shared" si="647"/>
        <v>0</v>
      </c>
      <c r="BT113" s="176">
        <f t="shared" si="647"/>
        <v>0</v>
      </c>
      <c r="BU113" s="176">
        <f t="shared" si="647"/>
        <v>0</v>
      </c>
      <c r="BV113" s="176">
        <f t="shared" si="647"/>
        <v>0</v>
      </c>
      <c r="BW113" s="176">
        <f t="shared" si="647"/>
        <v>0</v>
      </c>
      <c r="BX113" s="176">
        <f t="shared" si="647"/>
        <v>0</v>
      </c>
      <c r="BY113" s="176">
        <f t="shared" si="647"/>
        <v>0</v>
      </c>
      <c r="BZ113" s="176">
        <f t="shared" si="647"/>
        <v>0</v>
      </c>
      <c r="CA113" s="176">
        <f t="shared" si="647"/>
        <v>0</v>
      </c>
      <c r="CB113" s="176">
        <f t="shared" si="647"/>
        <v>0</v>
      </c>
      <c r="CC113" s="176">
        <f t="shared" si="647"/>
        <v>0</v>
      </c>
      <c r="CD113" s="176">
        <f t="shared" si="647"/>
        <v>0</v>
      </c>
      <c r="CE113" s="176">
        <f t="shared" si="647"/>
        <v>0</v>
      </c>
      <c r="CF113" s="176">
        <f t="shared" si="647"/>
        <v>0</v>
      </c>
      <c r="CG113" s="176">
        <f t="shared" si="647"/>
        <v>0</v>
      </c>
      <c r="CI113" s="176">
        <v>0</v>
      </c>
      <c r="CJ113" s="176">
        <f t="shared" si="648"/>
        <v>52.607551524510164</v>
      </c>
      <c r="CK113" s="176">
        <f t="shared" si="648"/>
        <v>50.150660495630667</v>
      </c>
      <c r="CL113" s="176">
        <f t="shared" si="648"/>
        <v>47.801798199109065</v>
      </c>
      <c r="CM113" s="176">
        <f t="shared" si="648"/>
        <v>45.533891373520355</v>
      </c>
      <c r="CN113" s="176">
        <f t="shared" si="648"/>
        <v>43.365284570167958</v>
      </c>
      <c r="CO113" s="176">
        <f t="shared" si="648"/>
        <v>41.31339348716493</v>
      </c>
      <c r="CP113" s="176">
        <f t="shared" si="648"/>
        <v>39.344082073299248</v>
      </c>
      <c r="CQ113" s="176">
        <f t="shared" si="648"/>
        <v>37.466791008187997</v>
      </c>
      <c r="CR113" s="176">
        <f t="shared" si="648"/>
        <v>35.677657959515393</v>
      </c>
      <c r="CS113" s="176">
        <f t="shared" si="648"/>
        <v>33.976822852650294</v>
      </c>
      <c r="CT113" s="176">
        <f t="shared" si="649"/>
        <v>32.357070424026787</v>
      </c>
      <c r="CU113" s="176">
        <f t="shared" si="649"/>
        <v>30.817057025071922</v>
      </c>
      <c r="CV113" s="176">
        <f t="shared" si="649"/>
        <v>29.350339546850336</v>
      </c>
      <c r="CW113" s="176">
        <f t="shared" si="649"/>
        <v>27.953429518417696</v>
      </c>
      <c r="CX113" s="176">
        <f t="shared" si="649"/>
        <v>26.623004500300542</v>
      </c>
      <c r="CY113" s="176">
        <f t="shared" si="649"/>
        <v>25.355900182338132</v>
      </c>
      <c r="CZ113" s="176">
        <f t="shared" si="649"/>
        <v>24.149102857622129</v>
      </c>
      <c r="DA113" s="176">
        <f t="shared" si="649"/>
        <v>22.999742254634356</v>
      </c>
      <c r="DB113" s="176">
        <f t="shared" si="649"/>
        <v>21.905084710534066</v>
      </c>
      <c r="DC113" s="176">
        <f t="shared" si="649"/>
        <v>20.862526669358179</v>
      </c>
      <c r="DD113" s="176">
        <f t="shared" si="650"/>
        <v>0</v>
      </c>
      <c r="DE113" s="176">
        <f t="shared" si="650"/>
        <v>0</v>
      </c>
      <c r="DF113" s="176">
        <f t="shared" si="650"/>
        <v>0</v>
      </c>
      <c r="DG113" s="176">
        <f t="shared" si="650"/>
        <v>0</v>
      </c>
      <c r="DH113" s="176">
        <f t="shared" si="650"/>
        <v>0</v>
      </c>
      <c r="DI113" s="176">
        <f t="shared" si="650"/>
        <v>0</v>
      </c>
      <c r="DJ113" s="176">
        <f t="shared" si="650"/>
        <v>0</v>
      </c>
      <c r="DK113" s="176">
        <f t="shared" si="650"/>
        <v>0</v>
      </c>
      <c r="DL113" s="176">
        <f t="shared" si="650"/>
        <v>0</v>
      </c>
      <c r="DM113" s="176">
        <f t="shared" si="650"/>
        <v>0</v>
      </c>
      <c r="DN113" s="176">
        <f t="shared" si="650"/>
        <v>0</v>
      </c>
      <c r="DO113" s="176">
        <f t="shared" si="650"/>
        <v>0</v>
      </c>
      <c r="DP113" s="176">
        <f t="shared" si="650"/>
        <v>0</v>
      </c>
      <c r="DQ113" s="176">
        <f t="shared" si="650"/>
        <v>0</v>
      </c>
      <c r="DR113" s="176">
        <f t="shared" si="650"/>
        <v>0</v>
      </c>
      <c r="DS113" s="187"/>
      <c r="DT113" s="176">
        <v>0</v>
      </c>
      <c r="DU113" s="176">
        <f t="shared" si="651"/>
        <v>75.310540289136426</v>
      </c>
      <c r="DV113" s="176">
        <f t="shared" si="651"/>
        <v>71.793368600766925</v>
      </c>
      <c r="DW113" s="176">
        <f t="shared" si="651"/>
        <v>68.430845854704373</v>
      </c>
      <c r="DX113" s="176">
        <f t="shared" si="651"/>
        <v>65.18421522067969</v>
      </c>
      <c r="DY113" s="176">
        <f t="shared" si="651"/>
        <v>62.07973791081907</v>
      </c>
      <c r="DZ113" s="176">
        <f t="shared" si="651"/>
        <v>59.142345433934373</v>
      </c>
      <c r="EA113" s="176">
        <f t="shared" si="651"/>
        <v>56.323170196198987</v>
      </c>
      <c r="EB113" s="176">
        <f t="shared" si="651"/>
        <v>53.635727038392503</v>
      </c>
      <c r="EC113" s="176">
        <f t="shared" si="651"/>
        <v>51.074486824011743</v>
      </c>
      <c r="ED113" s="176">
        <f t="shared" si="651"/>
        <v>48.639649863750179</v>
      </c>
      <c r="EE113" s="176">
        <f t="shared" si="652"/>
        <v>46.320887119632651</v>
      </c>
      <c r="EF113" s="176">
        <f t="shared" si="652"/>
        <v>44.116275086438804</v>
      </c>
      <c r="EG113" s="176">
        <f t="shared" si="652"/>
        <v>42.016590107088952</v>
      </c>
      <c r="EH113" s="176">
        <f t="shared" si="652"/>
        <v>40.016838247746847</v>
      </c>
      <c r="EI113" s="176">
        <f t="shared" si="652"/>
        <v>38.112263257559256</v>
      </c>
      <c r="EJ113" s="176">
        <f t="shared" si="652"/>
        <v>36.298335256291466</v>
      </c>
      <c r="EK113" s="176">
        <f t="shared" si="652"/>
        <v>34.570739960367021</v>
      </c>
      <c r="EL113" s="176">
        <f t="shared" si="652"/>
        <v>32.925368421687281</v>
      </c>
      <c r="EM113" s="176">
        <f t="shared" si="652"/>
        <v>31.358307254824894</v>
      </c>
      <c r="EN113" s="176">
        <f t="shared" si="652"/>
        <v>29.865829329347619</v>
      </c>
      <c r="EO113" s="176">
        <f t="shared" si="653"/>
        <v>0</v>
      </c>
      <c r="EP113" s="176">
        <f t="shared" si="653"/>
        <v>0</v>
      </c>
      <c r="EQ113" s="176">
        <f t="shared" si="653"/>
        <v>0</v>
      </c>
      <c r="ER113" s="176">
        <f t="shared" si="653"/>
        <v>0</v>
      </c>
      <c r="ES113" s="176">
        <f t="shared" si="653"/>
        <v>0</v>
      </c>
      <c r="ET113" s="176">
        <f t="shared" si="653"/>
        <v>0</v>
      </c>
      <c r="EU113" s="176">
        <f t="shared" si="653"/>
        <v>0</v>
      </c>
      <c r="EV113" s="176">
        <f t="shared" si="653"/>
        <v>0</v>
      </c>
      <c r="EW113" s="176">
        <f t="shared" si="653"/>
        <v>0</v>
      </c>
      <c r="EX113" s="176">
        <f t="shared" si="653"/>
        <v>0</v>
      </c>
      <c r="EY113" s="176">
        <f t="shared" si="653"/>
        <v>0</v>
      </c>
      <c r="EZ113" s="176">
        <f t="shared" si="653"/>
        <v>0</v>
      </c>
      <c r="FA113" s="176">
        <f t="shared" si="653"/>
        <v>0</v>
      </c>
      <c r="FB113" s="176">
        <f t="shared" si="653"/>
        <v>0</v>
      </c>
      <c r="FC113" s="176">
        <f t="shared" si="653"/>
        <v>0</v>
      </c>
      <c r="FE113" s="176">
        <v>0</v>
      </c>
      <c r="FF113" s="176">
        <v>0</v>
      </c>
      <c r="FG113" s="176">
        <f t="shared" si="654"/>
        <v>50.150660495630667</v>
      </c>
      <c r="FH113" s="176">
        <f t="shared" si="654"/>
        <v>47.801798199109065</v>
      </c>
      <c r="FI113" s="176">
        <f t="shared" si="654"/>
        <v>45.533891373520355</v>
      </c>
      <c r="FJ113" s="176">
        <f t="shared" si="654"/>
        <v>43.365284570167958</v>
      </c>
      <c r="FK113" s="176">
        <f t="shared" si="654"/>
        <v>41.31339348716493</v>
      </c>
      <c r="FL113" s="176">
        <f t="shared" si="654"/>
        <v>39.344082073299248</v>
      </c>
      <c r="FM113" s="176">
        <f t="shared" si="654"/>
        <v>37.466791008187997</v>
      </c>
      <c r="FN113" s="176">
        <f t="shared" si="654"/>
        <v>35.677657959515393</v>
      </c>
      <c r="FO113" s="176">
        <f t="shared" si="654"/>
        <v>33.976822852650294</v>
      </c>
      <c r="FP113" s="176">
        <f t="shared" si="654"/>
        <v>32.357070424026787</v>
      </c>
      <c r="FQ113" s="176">
        <f t="shared" si="655"/>
        <v>30.817057025071922</v>
      </c>
      <c r="FR113" s="176">
        <f t="shared" si="655"/>
        <v>29.350339546850336</v>
      </c>
      <c r="FS113" s="176">
        <f t="shared" si="655"/>
        <v>27.953429518417696</v>
      </c>
      <c r="FT113" s="176">
        <f t="shared" si="655"/>
        <v>26.623004500300542</v>
      </c>
      <c r="FU113" s="176">
        <f t="shared" si="655"/>
        <v>25.355900182338132</v>
      </c>
      <c r="FV113" s="176">
        <f t="shared" si="655"/>
        <v>24.149102857622129</v>
      </c>
      <c r="FW113" s="176">
        <f t="shared" si="655"/>
        <v>22.999742254634356</v>
      </c>
      <c r="FX113" s="176">
        <f t="shared" si="655"/>
        <v>21.905084710534066</v>
      </c>
      <c r="FY113" s="176">
        <f t="shared" si="655"/>
        <v>20.862526669358179</v>
      </c>
      <c r="FZ113" s="176">
        <f t="shared" si="655"/>
        <v>19.869588489670324</v>
      </c>
      <c r="GA113" s="176">
        <f t="shared" si="656"/>
        <v>0</v>
      </c>
      <c r="GB113" s="176">
        <f t="shared" si="656"/>
        <v>0</v>
      </c>
      <c r="GC113" s="176">
        <f t="shared" si="656"/>
        <v>0</v>
      </c>
      <c r="GD113" s="176">
        <f t="shared" si="656"/>
        <v>0</v>
      </c>
      <c r="GE113" s="176">
        <f t="shared" si="656"/>
        <v>0</v>
      </c>
      <c r="GF113" s="176">
        <f t="shared" si="656"/>
        <v>0</v>
      </c>
      <c r="GG113" s="176">
        <f t="shared" si="656"/>
        <v>0</v>
      </c>
      <c r="GH113" s="176">
        <f t="shared" si="656"/>
        <v>0</v>
      </c>
      <c r="GI113" s="176">
        <f t="shared" si="656"/>
        <v>0</v>
      </c>
      <c r="GJ113" s="176">
        <f t="shared" si="656"/>
        <v>0</v>
      </c>
      <c r="GK113" s="176">
        <f t="shared" si="656"/>
        <v>0</v>
      </c>
      <c r="GL113" s="176">
        <f t="shared" si="656"/>
        <v>0</v>
      </c>
      <c r="GM113" s="176">
        <f t="shared" si="656"/>
        <v>0</v>
      </c>
      <c r="GN113" s="176">
        <f t="shared" si="656"/>
        <v>0</v>
      </c>
      <c r="GO113" s="176">
        <f t="shared" si="656"/>
        <v>0</v>
      </c>
      <c r="GP113" s="187"/>
      <c r="GQ113" s="176">
        <v>0</v>
      </c>
      <c r="GR113" s="176">
        <v>0</v>
      </c>
      <c r="GS113" s="176">
        <f t="shared" si="657"/>
        <v>71.793368600766925</v>
      </c>
      <c r="GT113" s="176">
        <f t="shared" si="657"/>
        <v>68.430845854704373</v>
      </c>
      <c r="GU113" s="176">
        <f t="shared" si="657"/>
        <v>65.18421522067969</v>
      </c>
      <c r="GV113" s="176">
        <f t="shared" si="657"/>
        <v>62.07973791081907</v>
      </c>
      <c r="GW113" s="176">
        <f t="shared" si="657"/>
        <v>59.142345433934373</v>
      </c>
      <c r="GX113" s="176">
        <f t="shared" si="657"/>
        <v>56.323170196198987</v>
      </c>
      <c r="GY113" s="176">
        <f t="shared" si="657"/>
        <v>53.635727038392503</v>
      </c>
      <c r="GZ113" s="176">
        <f t="shared" si="657"/>
        <v>51.074486824011743</v>
      </c>
      <c r="HA113" s="176">
        <f t="shared" si="657"/>
        <v>48.639649863750179</v>
      </c>
      <c r="HB113" s="176">
        <f t="shared" si="657"/>
        <v>46.320887119632651</v>
      </c>
      <c r="HC113" s="176">
        <f t="shared" si="658"/>
        <v>44.116275086438804</v>
      </c>
      <c r="HD113" s="176">
        <f t="shared" si="658"/>
        <v>42.016590107088952</v>
      </c>
      <c r="HE113" s="176">
        <f t="shared" si="658"/>
        <v>40.016838247746847</v>
      </c>
      <c r="HF113" s="176">
        <f t="shared" si="658"/>
        <v>38.112263257559256</v>
      </c>
      <c r="HG113" s="176">
        <f t="shared" si="658"/>
        <v>36.298335256291466</v>
      </c>
      <c r="HH113" s="176">
        <f t="shared" si="658"/>
        <v>34.570739960367021</v>
      </c>
      <c r="HI113" s="176">
        <f t="shared" si="658"/>
        <v>32.925368421687281</v>
      </c>
      <c r="HJ113" s="176">
        <f t="shared" si="658"/>
        <v>31.358307254824894</v>
      </c>
      <c r="HK113" s="176">
        <f t="shared" si="658"/>
        <v>29.865829329347619</v>
      </c>
      <c r="HL113" s="176">
        <f t="shared" si="658"/>
        <v>28.44438490513479</v>
      </c>
      <c r="HM113" s="176">
        <f t="shared" si="659"/>
        <v>0</v>
      </c>
      <c r="HN113" s="176">
        <f t="shared" si="659"/>
        <v>0</v>
      </c>
      <c r="HO113" s="176">
        <f t="shared" si="659"/>
        <v>0</v>
      </c>
      <c r="HP113" s="176">
        <f t="shared" si="659"/>
        <v>0</v>
      </c>
      <c r="HQ113" s="176">
        <f t="shared" si="659"/>
        <v>0</v>
      </c>
      <c r="HR113" s="176">
        <f t="shared" si="659"/>
        <v>0</v>
      </c>
      <c r="HS113" s="176">
        <f t="shared" si="659"/>
        <v>0</v>
      </c>
      <c r="HT113" s="176">
        <f t="shared" si="659"/>
        <v>0</v>
      </c>
      <c r="HU113" s="176">
        <f t="shared" si="659"/>
        <v>0</v>
      </c>
      <c r="HV113" s="176">
        <f t="shared" si="659"/>
        <v>0</v>
      </c>
      <c r="HW113" s="176">
        <f t="shared" si="659"/>
        <v>0</v>
      </c>
      <c r="HX113" s="176">
        <f t="shared" si="659"/>
        <v>0</v>
      </c>
      <c r="HY113" s="176">
        <f t="shared" si="659"/>
        <v>0</v>
      </c>
      <c r="HZ113" s="176">
        <f t="shared" si="659"/>
        <v>0</v>
      </c>
      <c r="IA113" s="176">
        <f t="shared" si="659"/>
        <v>0</v>
      </c>
      <c r="IB113" s="176"/>
      <c r="IC113" s="176"/>
    </row>
    <row r="114" spans="1:237" s="144" customFormat="1">
      <c r="A114" s="185" t="s">
        <v>222</v>
      </c>
      <c r="B114" s="226">
        <f t="shared" si="483"/>
        <v>70245.288084797648</v>
      </c>
      <c r="C114" s="329">
        <f t="shared" si="484"/>
        <v>100559.90908391561</v>
      </c>
      <c r="D114" s="226">
        <f t="shared" si="233"/>
        <v>170805.19716871326</v>
      </c>
      <c r="E114" s="227">
        <f t="shared" si="485"/>
        <v>0</v>
      </c>
      <c r="F114" s="228">
        <f t="shared" ref="F114:F130" si="671">IF(Years&gt;1,SUM(DT114:FC114)*VLOOKUP($A114,input,26,FALSE),0)</f>
        <v>0</v>
      </c>
      <c r="G114" s="227">
        <f t="shared" ref="G114:G130" si="672">IF(Years&gt;2,SUM(FE114:GO114)*VLOOKUP($A114,input,40,FALSE),0)</f>
        <v>0</v>
      </c>
      <c r="H114" s="228">
        <f t="shared" ref="H114:H130" si="673">IF(Years&gt;2,SUM(GQ114:IA114)*VLOOKUP($A114,input,40,FALSE),0)</f>
        <v>0</v>
      </c>
      <c r="I114" s="227">
        <f t="shared" si="234"/>
        <v>70245.288084797648</v>
      </c>
      <c r="J114" s="176">
        <f t="shared" si="235"/>
        <v>100559.90908391561</v>
      </c>
      <c r="K114" s="228">
        <f t="shared" si="236"/>
        <v>170805.19716871326</v>
      </c>
      <c r="L114" s="227">
        <f t="shared" si="489"/>
        <v>56196.230467838119</v>
      </c>
      <c r="M114" s="176">
        <f t="shared" si="490"/>
        <v>80447.927267132502</v>
      </c>
      <c r="N114" s="228">
        <f t="shared" si="237"/>
        <v>136644.15773497062</v>
      </c>
      <c r="O114" s="176">
        <f t="shared" si="642"/>
        <v>74.427592247183128</v>
      </c>
      <c r="P114" s="176">
        <f t="shared" si="642"/>
        <v>70.893598845863963</v>
      </c>
      <c r="Q114" s="176">
        <f t="shared" si="642"/>
        <v>67.582708261491589</v>
      </c>
      <c r="R114" s="176">
        <f t="shared" si="642"/>
        <v>64.417396503612224</v>
      </c>
      <c r="S114" s="176">
        <f t="shared" si="642"/>
        <v>61.361179818861658</v>
      </c>
      <c r="T114" s="176">
        <f t="shared" si="642"/>
        <v>58.438779206857369</v>
      </c>
      <c r="U114" s="176">
        <f t="shared" si="642"/>
        <v>55.673663950617986</v>
      </c>
      <c r="V114" s="176">
        <f t="shared" si="642"/>
        <v>53.019832526585077</v>
      </c>
      <c r="W114" s="176">
        <f t="shared" si="642"/>
        <v>50.490007134028744</v>
      </c>
      <c r="X114" s="176">
        <f t="shared" si="642"/>
        <v>48.078982918705243</v>
      </c>
      <c r="Y114" s="176">
        <f t="shared" si="643"/>
        <v>45.786948443143714</v>
      </c>
      <c r="Z114" s="176">
        <f t="shared" si="643"/>
        <v>43.604180464463902</v>
      </c>
      <c r="AA114" s="176">
        <f t="shared" si="643"/>
        <v>41.528868290471259</v>
      </c>
      <c r="AB114" s="176">
        <f t="shared" si="643"/>
        <v>39.552329228910615</v>
      </c>
      <c r="AC114" s="176">
        <f t="shared" si="643"/>
        <v>37.669862238723312</v>
      </c>
      <c r="AD114" s="176">
        <f t="shared" si="643"/>
        <v>35.876990021795386</v>
      </c>
      <c r="AE114" s="176">
        <f t="shared" si="643"/>
        <v>34.169448374059947</v>
      </c>
      <c r="AF114" s="176">
        <f t="shared" si="643"/>
        <v>32.543176043426612</v>
      </c>
      <c r="AG114" s="176">
        <f t="shared" si="643"/>
        <v>30.994305070416349</v>
      </c>
      <c r="AH114" s="176">
        <f t="shared" si="643"/>
        <v>29.519151588527194</v>
      </c>
      <c r="AI114" s="176">
        <f t="shared" si="644"/>
        <v>0</v>
      </c>
      <c r="AJ114" s="176">
        <f t="shared" si="644"/>
        <v>0</v>
      </c>
      <c r="AK114" s="176">
        <f t="shared" si="644"/>
        <v>0</v>
      </c>
      <c r="AL114" s="176">
        <f t="shared" si="644"/>
        <v>0</v>
      </c>
      <c r="AM114" s="176">
        <f t="shared" si="644"/>
        <v>0</v>
      </c>
      <c r="AN114" s="176">
        <f t="shared" si="644"/>
        <v>0</v>
      </c>
      <c r="AO114" s="176">
        <f t="shared" si="644"/>
        <v>0</v>
      </c>
      <c r="AP114" s="176">
        <f t="shared" si="644"/>
        <v>0</v>
      </c>
      <c r="AQ114" s="176">
        <f t="shared" si="644"/>
        <v>0</v>
      </c>
      <c r="AR114" s="176">
        <f t="shared" si="644"/>
        <v>0</v>
      </c>
      <c r="AS114" s="176">
        <f t="shared" si="644"/>
        <v>0</v>
      </c>
      <c r="AT114" s="176">
        <f t="shared" si="644"/>
        <v>0</v>
      </c>
      <c r="AU114" s="176">
        <f t="shared" si="644"/>
        <v>0</v>
      </c>
      <c r="AV114" s="176">
        <f t="shared" si="644"/>
        <v>0</v>
      </c>
      <c r="AW114" s="176">
        <f t="shared" si="644"/>
        <v>0</v>
      </c>
      <c r="AX114" s="187"/>
      <c r="AY114" s="176">
        <f t="shared" si="645"/>
        <v>106.54710249997883</v>
      </c>
      <c r="AZ114" s="176">
        <f t="shared" si="645"/>
        <v>101.48800081744588</v>
      </c>
      <c r="BA114" s="176">
        <f t="shared" si="645"/>
        <v>96.748282820284842</v>
      </c>
      <c r="BB114" s="176">
        <f t="shared" si="645"/>
        <v>92.216968745377017</v>
      </c>
      <c r="BC114" s="176">
        <f t="shared" si="645"/>
        <v>87.841830136958734</v>
      </c>
      <c r="BD114" s="176">
        <f t="shared" si="645"/>
        <v>83.658256435970088</v>
      </c>
      <c r="BE114" s="176">
        <f t="shared" si="645"/>
        <v>79.699845183697661</v>
      </c>
      <c r="BF114" s="176">
        <f t="shared" si="645"/>
        <v>75.900742724289543</v>
      </c>
      <c r="BG114" s="176">
        <f t="shared" si="645"/>
        <v>72.279161570454065</v>
      </c>
      <c r="BH114" s="176">
        <f t="shared" si="645"/>
        <v>68.827650693320635</v>
      </c>
      <c r="BI114" s="176">
        <f t="shared" si="646"/>
        <v>65.546480030294362</v>
      </c>
      <c r="BJ114" s="176">
        <f t="shared" si="646"/>
        <v>62.421730236082503</v>
      </c>
      <c r="BK114" s="176">
        <f t="shared" si="646"/>
        <v>59.450809207393469</v>
      </c>
      <c r="BL114" s="176">
        <f t="shared" si="646"/>
        <v>56.621287203135907</v>
      </c>
      <c r="BM114" s="176">
        <f t="shared" si="646"/>
        <v>53.926434430118739</v>
      </c>
      <c r="BN114" s="176">
        <f t="shared" si="646"/>
        <v>51.359841395213543</v>
      </c>
      <c r="BO114" s="176">
        <f t="shared" si="646"/>
        <v>48.915403660884756</v>
      </c>
      <c r="BP114" s="176">
        <f t="shared" si="646"/>
        <v>46.587307326269993</v>
      </c>
      <c r="BQ114" s="176">
        <f t="shared" si="646"/>
        <v>44.370015199279116</v>
      </c>
      <c r="BR114" s="176">
        <f t="shared" si="646"/>
        <v>42.258253626822849</v>
      </c>
      <c r="BS114" s="176">
        <f t="shared" si="647"/>
        <v>0</v>
      </c>
      <c r="BT114" s="176">
        <f t="shared" si="647"/>
        <v>0</v>
      </c>
      <c r="BU114" s="176">
        <f t="shared" si="647"/>
        <v>0</v>
      </c>
      <c r="BV114" s="176">
        <f t="shared" si="647"/>
        <v>0</v>
      </c>
      <c r="BW114" s="176">
        <f t="shared" si="647"/>
        <v>0</v>
      </c>
      <c r="BX114" s="176">
        <f t="shared" si="647"/>
        <v>0</v>
      </c>
      <c r="BY114" s="176">
        <f t="shared" si="647"/>
        <v>0</v>
      </c>
      <c r="BZ114" s="176">
        <f t="shared" si="647"/>
        <v>0</v>
      </c>
      <c r="CA114" s="176">
        <f t="shared" si="647"/>
        <v>0</v>
      </c>
      <c r="CB114" s="176">
        <f t="shared" si="647"/>
        <v>0</v>
      </c>
      <c r="CC114" s="176">
        <f t="shared" si="647"/>
        <v>0</v>
      </c>
      <c r="CD114" s="176">
        <f t="shared" si="647"/>
        <v>0</v>
      </c>
      <c r="CE114" s="176">
        <f t="shared" si="647"/>
        <v>0</v>
      </c>
      <c r="CF114" s="176">
        <f t="shared" si="647"/>
        <v>0</v>
      </c>
      <c r="CG114" s="176">
        <f t="shared" si="647"/>
        <v>0</v>
      </c>
      <c r="CI114" s="176">
        <v>0</v>
      </c>
      <c r="CJ114" s="176">
        <f t="shared" si="648"/>
        <v>70.893598845863963</v>
      </c>
      <c r="CK114" s="176">
        <f t="shared" si="648"/>
        <v>67.582708261491589</v>
      </c>
      <c r="CL114" s="176">
        <f t="shared" si="648"/>
        <v>64.417396503612224</v>
      </c>
      <c r="CM114" s="176">
        <f t="shared" si="648"/>
        <v>61.361179818861658</v>
      </c>
      <c r="CN114" s="176">
        <f t="shared" si="648"/>
        <v>58.438779206857369</v>
      </c>
      <c r="CO114" s="176">
        <f t="shared" si="648"/>
        <v>55.673663950617986</v>
      </c>
      <c r="CP114" s="176">
        <f t="shared" si="648"/>
        <v>53.019832526585077</v>
      </c>
      <c r="CQ114" s="176">
        <f t="shared" si="648"/>
        <v>50.490007134028744</v>
      </c>
      <c r="CR114" s="176">
        <f t="shared" si="648"/>
        <v>48.078982918705243</v>
      </c>
      <c r="CS114" s="176">
        <f t="shared" si="648"/>
        <v>45.786948443143714</v>
      </c>
      <c r="CT114" s="176">
        <f t="shared" si="649"/>
        <v>43.604180464463902</v>
      </c>
      <c r="CU114" s="176">
        <f t="shared" si="649"/>
        <v>41.528868290471259</v>
      </c>
      <c r="CV114" s="176">
        <f t="shared" si="649"/>
        <v>39.552329228910615</v>
      </c>
      <c r="CW114" s="176">
        <f t="shared" si="649"/>
        <v>37.669862238723312</v>
      </c>
      <c r="CX114" s="176">
        <f t="shared" si="649"/>
        <v>35.876990021795386</v>
      </c>
      <c r="CY114" s="176">
        <f t="shared" si="649"/>
        <v>34.169448374059947</v>
      </c>
      <c r="CZ114" s="176">
        <f t="shared" si="649"/>
        <v>32.543176043426612</v>
      </c>
      <c r="DA114" s="176">
        <f t="shared" si="649"/>
        <v>30.994305070416349</v>
      </c>
      <c r="DB114" s="176">
        <f t="shared" si="649"/>
        <v>29.519151588527194</v>
      </c>
      <c r="DC114" s="176">
        <f t="shared" si="649"/>
        <v>28.114207062450596</v>
      </c>
      <c r="DD114" s="176">
        <f t="shared" si="650"/>
        <v>0</v>
      </c>
      <c r="DE114" s="176">
        <f t="shared" si="650"/>
        <v>0</v>
      </c>
      <c r="DF114" s="176">
        <f t="shared" si="650"/>
        <v>0</v>
      </c>
      <c r="DG114" s="176">
        <f t="shared" si="650"/>
        <v>0</v>
      </c>
      <c r="DH114" s="176">
        <f t="shared" si="650"/>
        <v>0</v>
      </c>
      <c r="DI114" s="176">
        <f t="shared" si="650"/>
        <v>0</v>
      </c>
      <c r="DJ114" s="176">
        <f t="shared" si="650"/>
        <v>0</v>
      </c>
      <c r="DK114" s="176">
        <f t="shared" si="650"/>
        <v>0</v>
      </c>
      <c r="DL114" s="176">
        <f t="shared" si="650"/>
        <v>0</v>
      </c>
      <c r="DM114" s="176">
        <f t="shared" si="650"/>
        <v>0</v>
      </c>
      <c r="DN114" s="176">
        <f t="shared" si="650"/>
        <v>0</v>
      </c>
      <c r="DO114" s="176">
        <f t="shared" si="650"/>
        <v>0</v>
      </c>
      <c r="DP114" s="176">
        <f t="shared" si="650"/>
        <v>0</v>
      </c>
      <c r="DQ114" s="176">
        <f t="shared" si="650"/>
        <v>0</v>
      </c>
      <c r="DR114" s="176">
        <f t="shared" si="650"/>
        <v>0</v>
      </c>
      <c r="DS114" s="187"/>
      <c r="DT114" s="176">
        <v>0</v>
      </c>
      <c r="DU114" s="176">
        <f t="shared" si="651"/>
        <v>101.48800081744588</v>
      </c>
      <c r="DV114" s="176">
        <f t="shared" si="651"/>
        <v>96.748282820284842</v>
      </c>
      <c r="DW114" s="176">
        <f t="shared" si="651"/>
        <v>92.216968745377017</v>
      </c>
      <c r="DX114" s="176">
        <f t="shared" si="651"/>
        <v>87.841830136958734</v>
      </c>
      <c r="DY114" s="176">
        <f t="shared" si="651"/>
        <v>83.658256435970088</v>
      </c>
      <c r="DZ114" s="176">
        <f t="shared" si="651"/>
        <v>79.699845183697661</v>
      </c>
      <c r="EA114" s="176">
        <f t="shared" si="651"/>
        <v>75.900742724289543</v>
      </c>
      <c r="EB114" s="176">
        <f t="shared" si="651"/>
        <v>72.279161570454065</v>
      </c>
      <c r="EC114" s="176">
        <f t="shared" si="651"/>
        <v>68.827650693320635</v>
      </c>
      <c r="ED114" s="176">
        <f t="shared" si="651"/>
        <v>65.546480030294362</v>
      </c>
      <c r="EE114" s="176">
        <f t="shared" si="652"/>
        <v>62.421730236082503</v>
      </c>
      <c r="EF114" s="176">
        <f t="shared" si="652"/>
        <v>59.450809207393469</v>
      </c>
      <c r="EG114" s="176">
        <f t="shared" si="652"/>
        <v>56.621287203135907</v>
      </c>
      <c r="EH114" s="176">
        <f t="shared" si="652"/>
        <v>53.926434430118739</v>
      </c>
      <c r="EI114" s="176">
        <f t="shared" si="652"/>
        <v>51.359841395213543</v>
      </c>
      <c r="EJ114" s="176">
        <f t="shared" si="652"/>
        <v>48.915403660884756</v>
      </c>
      <c r="EK114" s="176">
        <f t="shared" si="652"/>
        <v>46.587307326269993</v>
      </c>
      <c r="EL114" s="176">
        <f t="shared" si="652"/>
        <v>44.370015199279116</v>
      </c>
      <c r="EM114" s="176">
        <f t="shared" si="652"/>
        <v>42.258253626822849</v>
      </c>
      <c r="EN114" s="176">
        <f t="shared" si="652"/>
        <v>40.246999951848125</v>
      </c>
      <c r="EO114" s="176">
        <f t="shared" si="653"/>
        <v>0</v>
      </c>
      <c r="EP114" s="176">
        <f t="shared" si="653"/>
        <v>0</v>
      </c>
      <c r="EQ114" s="176">
        <f t="shared" si="653"/>
        <v>0</v>
      </c>
      <c r="ER114" s="176">
        <f t="shared" si="653"/>
        <v>0</v>
      </c>
      <c r="ES114" s="176">
        <f t="shared" si="653"/>
        <v>0</v>
      </c>
      <c r="ET114" s="176">
        <f t="shared" si="653"/>
        <v>0</v>
      </c>
      <c r="EU114" s="176">
        <f t="shared" si="653"/>
        <v>0</v>
      </c>
      <c r="EV114" s="176">
        <f t="shared" si="653"/>
        <v>0</v>
      </c>
      <c r="EW114" s="176">
        <f t="shared" si="653"/>
        <v>0</v>
      </c>
      <c r="EX114" s="176">
        <f t="shared" si="653"/>
        <v>0</v>
      </c>
      <c r="EY114" s="176">
        <f t="shared" si="653"/>
        <v>0</v>
      </c>
      <c r="EZ114" s="176">
        <f t="shared" si="653"/>
        <v>0</v>
      </c>
      <c r="FA114" s="176">
        <f t="shared" si="653"/>
        <v>0</v>
      </c>
      <c r="FB114" s="176">
        <f t="shared" si="653"/>
        <v>0</v>
      </c>
      <c r="FC114" s="176">
        <f t="shared" si="653"/>
        <v>0</v>
      </c>
      <c r="FE114" s="176">
        <v>0</v>
      </c>
      <c r="FF114" s="176">
        <v>0</v>
      </c>
      <c r="FG114" s="176">
        <f t="shared" si="654"/>
        <v>67.582708261491589</v>
      </c>
      <c r="FH114" s="176">
        <f t="shared" si="654"/>
        <v>64.417396503612224</v>
      </c>
      <c r="FI114" s="176">
        <f t="shared" si="654"/>
        <v>61.361179818861658</v>
      </c>
      <c r="FJ114" s="176">
        <f t="shared" si="654"/>
        <v>58.438779206857369</v>
      </c>
      <c r="FK114" s="176">
        <f t="shared" si="654"/>
        <v>55.673663950617986</v>
      </c>
      <c r="FL114" s="176">
        <f t="shared" si="654"/>
        <v>53.019832526585077</v>
      </c>
      <c r="FM114" s="176">
        <f t="shared" si="654"/>
        <v>50.490007134028744</v>
      </c>
      <c r="FN114" s="176">
        <f t="shared" si="654"/>
        <v>48.078982918705243</v>
      </c>
      <c r="FO114" s="176">
        <f t="shared" si="654"/>
        <v>45.786948443143714</v>
      </c>
      <c r="FP114" s="176">
        <f t="shared" si="654"/>
        <v>43.604180464463902</v>
      </c>
      <c r="FQ114" s="176">
        <f t="shared" si="655"/>
        <v>41.528868290471259</v>
      </c>
      <c r="FR114" s="176">
        <f t="shared" si="655"/>
        <v>39.552329228910615</v>
      </c>
      <c r="FS114" s="176">
        <f t="shared" si="655"/>
        <v>37.669862238723312</v>
      </c>
      <c r="FT114" s="176">
        <f t="shared" si="655"/>
        <v>35.876990021795386</v>
      </c>
      <c r="FU114" s="176">
        <f t="shared" si="655"/>
        <v>34.169448374059947</v>
      </c>
      <c r="FV114" s="176">
        <f t="shared" si="655"/>
        <v>32.543176043426612</v>
      </c>
      <c r="FW114" s="176">
        <f t="shared" si="655"/>
        <v>30.994305070416349</v>
      </c>
      <c r="FX114" s="176">
        <f t="shared" si="655"/>
        <v>29.519151588527194</v>
      </c>
      <c r="FY114" s="176">
        <f t="shared" si="655"/>
        <v>28.114207062450596</v>
      </c>
      <c r="FZ114" s="176">
        <f t="shared" si="655"/>
        <v>26.776129943299047</v>
      </c>
      <c r="GA114" s="176">
        <f t="shared" si="656"/>
        <v>0</v>
      </c>
      <c r="GB114" s="176">
        <f t="shared" si="656"/>
        <v>0</v>
      </c>
      <c r="GC114" s="176">
        <f t="shared" si="656"/>
        <v>0</v>
      </c>
      <c r="GD114" s="176">
        <f t="shared" si="656"/>
        <v>0</v>
      </c>
      <c r="GE114" s="176">
        <f t="shared" si="656"/>
        <v>0</v>
      </c>
      <c r="GF114" s="176">
        <f t="shared" si="656"/>
        <v>0</v>
      </c>
      <c r="GG114" s="176">
        <f t="shared" si="656"/>
        <v>0</v>
      </c>
      <c r="GH114" s="176">
        <f t="shared" si="656"/>
        <v>0</v>
      </c>
      <c r="GI114" s="176">
        <f t="shared" si="656"/>
        <v>0</v>
      </c>
      <c r="GJ114" s="176">
        <f t="shared" si="656"/>
        <v>0</v>
      </c>
      <c r="GK114" s="176">
        <f t="shared" si="656"/>
        <v>0</v>
      </c>
      <c r="GL114" s="176">
        <f t="shared" si="656"/>
        <v>0</v>
      </c>
      <c r="GM114" s="176">
        <f t="shared" si="656"/>
        <v>0</v>
      </c>
      <c r="GN114" s="176">
        <f t="shared" si="656"/>
        <v>0</v>
      </c>
      <c r="GO114" s="176">
        <f t="shared" si="656"/>
        <v>0</v>
      </c>
      <c r="GP114" s="187"/>
      <c r="GQ114" s="176">
        <v>0</v>
      </c>
      <c r="GR114" s="176">
        <v>0</v>
      </c>
      <c r="GS114" s="176">
        <f t="shared" si="657"/>
        <v>96.748282820284842</v>
      </c>
      <c r="GT114" s="176">
        <f t="shared" si="657"/>
        <v>92.216968745377017</v>
      </c>
      <c r="GU114" s="176">
        <f t="shared" si="657"/>
        <v>87.841830136958734</v>
      </c>
      <c r="GV114" s="176">
        <f t="shared" si="657"/>
        <v>83.658256435970088</v>
      </c>
      <c r="GW114" s="176">
        <f t="shared" si="657"/>
        <v>79.699845183697661</v>
      </c>
      <c r="GX114" s="176">
        <f t="shared" si="657"/>
        <v>75.900742724289543</v>
      </c>
      <c r="GY114" s="176">
        <f t="shared" si="657"/>
        <v>72.279161570454065</v>
      </c>
      <c r="GZ114" s="176">
        <f t="shared" si="657"/>
        <v>68.827650693320635</v>
      </c>
      <c r="HA114" s="176">
        <f t="shared" si="657"/>
        <v>65.546480030294362</v>
      </c>
      <c r="HB114" s="176">
        <f t="shared" si="657"/>
        <v>62.421730236082503</v>
      </c>
      <c r="HC114" s="176">
        <f t="shared" si="658"/>
        <v>59.450809207393469</v>
      </c>
      <c r="HD114" s="176">
        <f t="shared" si="658"/>
        <v>56.621287203135907</v>
      </c>
      <c r="HE114" s="176">
        <f t="shared" si="658"/>
        <v>53.926434430118739</v>
      </c>
      <c r="HF114" s="176">
        <f t="shared" si="658"/>
        <v>51.359841395213543</v>
      </c>
      <c r="HG114" s="176">
        <f t="shared" si="658"/>
        <v>48.915403660884756</v>
      </c>
      <c r="HH114" s="176">
        <f t="shared" si="658"/>
        <v>46.587307326269993</v>
      </c>
      <c r="HI114" s="176">
        <f t="shared" si="658"/>
        <v>44.370015199279116</v>
      </c>
      <c r="HJ114" s="176">
        <f t="shared" si="658"/>
        <v>42.258253626822849</v>
      </c>
      <c r="HK114" s="176">
        <f t="shared" si="658"/>
        <v>40.246999951848125</v>
      </c>
      <c r="HL114" s="176">
        <f t="shared" si="658"/>
        <v>38.331470567347424</v>
      </c>
      <c r="HM114" s="176">
        <f t="shared" si="659"/>
        <v>0</v>
      </c>
      <c r="HN114" s="176">
        <f t="shared" si="659"/>
        <v>0</v>
      </c>
      <c r="HO114" s="176">
        <f t="shared" si="659"/>
        <v>0</v>
      </c>
      <c r="HP114" s="176">
        <f t="shared" si="659"/>
        <v>0</v>
      </c>
      <c r="HQ114" s="176">
        <f t="shared" si="659"/>
        <v>0</v>
      </c>
      <c r="HR114" s="176">
        <f t="shared" si="659"/>
        <v>0</v>
      </c>
      <c r="HS114" s="176">
        <f t="shared" si="659"/>
        <v>0</v>
      </c>
      <c r="HT114" s="176">
        <f t="shared" si="659"/>
        <v>0</v>
      </c>
      <c r="HU114" s="176">
        <f t="shared" si="659"/>
        <v>0</v>
      </c>
      <c r="HV114" s="176">
        <f t="shared" si="659"/>
        <v>0</v>
      </c>
      <c r="HW114" s="176">
        <f t="shared" si="659"/>
        <v>0</v>
      </c>
      <c r="HX114" s="176">
        <f t="shared" si="659"/>
        <v>0</v>
      </c>
      <c r="HY114" s="176">
        <f t="shared" si="659"/>
        <v>0</v>
      </c>
      <c r="HZ114" s="176">
        <f t="shared" si="659"/>
        <v>0</v>
      </c>
      <c r="IA114" s="176">
        <f t="shared" si="659"/>
        <v>0</v>
      </c>
      <c r="IB114" s="176"/>
      <c r="IC114" s="176"/>
    </row>
    <row r="115" spans="1:237" s="144" customFormat="1">
      <c r="A115" s="185" t="s">
        <v>245</v>
      </c>
      <c r="B115" s="226">
        <f>SUM(O115:AW115)*VLOOKUP($A115,input,12,FALSE)</f>
        <v>2338.8963108591474</v>
      </c>
      <c r="C115" s="329">
        <f>SUM(AY115:CG115)*VLOOKUP($A115,input,12,FALSE)</f>
        <v>3348.2559014175781</v>
      </c>
      <c r="D115" s="226">
        <f>SUM(B115:C115)</f>
        <v>5687.1522122767255</v>
      </c>
      <c r="E115" s="227">
        <f>IF(Years&gt;1,SUM(CI115:DR115)*VLOOKUP($A115,input,26,FALSE),0)</f>
        <v>0</v>
      </c>
      <c r="F115" s="228">
        <f t="shared" si="671"/>
        <v>0</v>
      </c>
      <c r="G115" s="227">
        <f t="shared" si="672"/>
        <v>0</v>
      </c>
      <c r="H115" s="228">
        <f t="shared" si="673"/>
        <v>0</v>
      </c>
      <c r="I115" s="227">
        <f>B115+E115+G115</f>
        <v>2338.8963108591474</v>
      </c>
      <c r="J115" s="176">
        <f>C115+F115+H115</f>
        <v>3348.2559014175781</v>
      </c>
      <c r="K115" s="228">
        <f>SUM(I115:J115)</f>
        <v>5687.1522122767255</v>
      </c>
      <c r="L115" s="227">
        <f>(B115*VLOOKUP($A115,input,16,FALSE))+(E115*VLOOKUP($A115,input,30,FALSE))+(G115*VLOOKUP($A115,input,44,FALSE))</f>
        <v>1871.1170486873179</v>
      </c>
      <c r="M115" s="176">
        <f>(C115*(VLOOKUP($A115,input,16,FALSE))+(F115*VLOOKUP($A115,input,30,FALSE))+(H115*VLOOKUP($A115,input,44,FALSE)))</f>
        <v>2678.6047211340629</v>
      </c>
      <c r="N115" s="228">
        <f>SUM(L115:M115)</f>
        <v>4549.7217698213808</v>
      </c>
      <c r="O115" s="176">
        <f t="shared" si="642"/>
        <v>35.685372354229763</v>
      </c>
      <c r="P115" s="176">
        <f t="shared" si="642"/>
        <v>33.99094873234727</v>
      </c>
      <c r="Q115" s="176">
        <f t="shared" si="642"/>
        <v>32.403494943233021</v>
      </c>
      <c r="R115" s="176">
        <f t="shared" si="642"/>
        <v>30.885841002178353</v>
      </c>
      <c r="S115" s="176">
        <f t="shared" si="642"/>
        <v>29.420494252436345</v>
      </c>
      <c r="T115" s="176">
        <f t="shared" si="642"/>
        <v>28.019307530430712</v>
      </c>
      <c r="U115" s="176">
        <f t="shared" si="642"/>
        <v>26.693533519180225</v>
      </c>
      <c r="V115" s="176">
        <f t="shared" si="642"/>
        <v>25.421116131050162</v>
      </c>
      <c r="W115" s="176">
        <f t="shared" si="642"/>
        <v>24.20815520622628</v>
      </c>
      <c r="X115" s="176">
        <f t="shared" si="642"/>
        <v>23.052155202986349</v>
      </c>
      <c r="Y115" s="176">
        <f t="shared" si="643"/>
        <v>21.953206530328725</v>
      </c>
      <c r="Z115" s="176">
        <f t="shared" si="643"/>
        <v>20.906647240550999</v>
      </c>
      <c r="AA115" s="176">
        <f t="shared" si="643"/>
        <v>19.911609171413449</v>
      </c>
      <c r="AB115" s="176">
        <f t="shared" si="643"/>
        <v>18.963929282075892</v>
      </c>
      <c r="AC115" s="176">
        <f t="shared" si="643"/>
        <v>18.061353591245012</v>
      </c>
      <c r="AD115" s="176">
        <f t="shared" si="643"/>
        <v>17.201735394378677</v>
      </c>
      <c r="AE115" s="176">
        <f t="shared" si="643"/>
        <v>16.383030157919812</v>
      </c>
      <c r="AF115" s="176">
        <f t="shared" si="643"/>
        <v>15.603290656535794</v>
      </c>
      <c r="AG115" s="176">
        <f t="shared" si="643"/>
        <v>14.860662341797839</v>
      </c>
      <c r="AH115" s="176">
        <f t="shared" si="643"/>
        <v>14.153378931284911</v>
      </c>
      <c r="AI115" s="176">
        <f t="shared" si="644"/>
        <v>0</v>
      </c>
      <c r="AJ115" s="176">
        <f t="shared" si="644"/>
        <v>0</v>
      </c>
      <c r="AK115" s="176">
        <f t="shared" si="644"/>
        <v>0</v>
      </c>
      <c r="AL115" s="176">
        <f t="shared" si="644"/>
        <v>0</v>
      </c>
      <c r="AM115" s="176">
        <f t="shared" si="644"/>
        <v>0</v>
      </c>
      <c r="AN115" s="176">
        <f t="shared" si="644"/>
        <v>0</v>
      </c>
      <c r="AO115" s="176">
        <f t="shared" si="644"/>
        <v>0</v>
      </c>
      <c r="AP115" s="176">
        <f t="shared" si="644"/>
        <v>0</v>
      </c>
      <c r="AQ115" s="176">
        <f t="shared" si="644"/>
        <v>0</v>
      </c>
      <c r="AR115" s="176">
        <f t="shared" si="644"/>
        <v>0</v>
      </c>
      <c r="AS115" s="176">
        <f t="shared" si="644"/>
        <v>0</v>
      </c>
      <c r="AT115" s="176">
        <f t="shared" si="644"/>
        <v>0</v>
      </c>
      <c r="AU115" s="176">
        <f t="shared" si="644"/>
        <v>0</v>
      </c>
      <c r="AV115" s="176">
        <f t="shared" si="644"/>
        <v>0</v>
      </c>
      <c r="AW115" s="176">
        <f t="shared" si="644"/>
        <v>0</v>
      </c>
      <c r="AX115" s="187"/>
      <c r="AY115" s="176">
        <f t="shared" si="645"/>
        <v>51.08553039507914</v>
      </c>
      <c r="AZ115" s="176">
        <f t="shared" si="645"/>
        <v>48.65987182050754</v>
      </c>
      <c r="BA115" s="176">
        <f t="shared" si="645"/>
        <v>46.387346316511582</v>
      </c>
      <c r="BB115" s="176">
        <f t="shared" si="645"/>
        <v>44.214743050238802</v>
      </c>
      <c r="BC115" s="176">
        <f t="shared" si="645"/>
        <v>42.117020342452534</v>
      </c>
      <c r="BD115" s="176">
        <f t="shared" si="645"/>
        <v>40.11114616617494</v>
      </c>
      <c r="BE115" s="176">
        <f t="shared" si="645"/>
        <v>38.213229342540757</v>
      </c>
      <c r="BF115" s="176">
        <f t="shared" si="645"/>
        <v>36.391695395485257</v>
      </c>
      <c r="BG115" s="176">
        <f t="shared" si="645"/>
        <v>34.655276574405214</v>
      </c>
      <c r="BH115" s="176">
        <f t="shared" si="645"/>
        <v>33.00040037706534</v>
      </c>
      <c r="BI115" s="176">
        <f t="shared" si="646"/>
        <v>31.427196228810779</v>
      </c>
      <c r="BJ115" s="176">
        <f t="shared" si="646"/>
        <v>29.92899030069313</v>
      </c>
      <c r="BK115" s="176">
        <f t="shared" si="646"/>
        <v>28.504539771759191</v>
      </c>
      <c r="BL115" s="176">
        <f t="shared" si="646"/>
        <v>27.147885025074988</v>
      </c>
      <c r="BM115" s="176">
        <f t="shared" si="646"/>
        <v>25.855799365155146</v>
      </c>
      <c r="BN115" s="176">
        <f t="shared" si="646"/>
        <v>24.625209668955069</v>
      </c>
      <c r="BO115" s="176">
        <f t="shared" si="646"/>
        <v>23.45318907669207</v>
      </c>
      <c r="BP115" s="176">
        <f t="shared" si="646"/>
        <v>22.336950030541953</v>
      </c>
      <c r="BQ115" s="176">
        <f t="shared" si="646"/>
        <v>21.273837644654364</v>
      </c>
      <c r="BR115" s="176">
        <f t="shared" si="646"/>
        <v>20.261323390717745</v>
      </c>
      <c r="BS115" s="176">
        <f t="shared" si="647"/>
        <v>0</v>
      </c>
      <c r="BT115" s="176">
        <f t="shared" si="647"/>
        <v>0</v>
      </c>
      <c r="BU115" s="176">
        <f t="shared" si="647"/>
        <v>0</v>
      </c>
      <c r="BV115" s="176">
        <f t="shared" si="647"/>
        <v>0</v>
      </c>
      <c r="BW115" s="176">
        <f t="shared" si="647"/>
        <v>0</v>
      </c>
      <c r="BX115" s="176">
        <f t="shared" si="647"/>
        <v>0</v>
      </c>
      <c r="BY115" s="176">
        <f t="shared" si="647"/>
        <v>0</v>
      </c>
      <c r="BZ115" s="176">
        <f t="shared" si="647"/>
        <v>0</v>
      </c>
      <c r="CA115" s="176">
        <f t="shared" si="647"/>
        <v>0</v>
      </c>
      <c r="CB115" s="176">
        <f t="shared" si="647"/>
        <v>0</v>
      </c>
      <c r="CC115" s="176">
        <f t="shared" si="647"/>
        <v>0</v>
      </c>
      <c r="CD115" s="176">
        <f t="shared" si="647"/>
        <v>0</v>
      </c>
      <c r="CE115" s="176">
        <f t="shared" si="647"/>
        <v>0</v>
      </c>
      <c r="CF115" s="176">
        <f t="shared" si="647"/>
        <v>0</v>
      </c>
      <c r="CG115" s="176">
        <f t="shared" si="647"/>
        <v>0</v>
      </c>
      <c r="CI115" s="176">
        <v>0</v>
      </c>
      <c r="CJ115" s="176">
        <f t="shared" si="648"/>
        <v>33.99094873234727</v>
      </c>
      <c r="CK115" s="176">
        <f t="shared" si="648"/>
        <v>32.403494943233021</v>
      </c>
      <c r="CL115" s="176">
        <f t="shared" si="648"/>
        <v>30.885841002178353</v>
      </c>
      <c r="CM115" s="176">
        <f t="shared" si="648"/>
        <v>29.420494252436345</v>
      </c>
      <c r="CN115" s="176">
        <f t="shared" si="648"/>
        <v>28.019307530430712</v>
      </c>
      <c r="CO115" s="176">
        <f t="shared" si="648"/>
        <v>26.693533519180225</v>
      </c>
      <c r="CP115" s="176">
        <f t="shared" si="648"/>
        <v>25.421116131050162</v>
      </c>
      <c r="CQ115" s="176">
        <f t="shared" si="648"/>
        <v>24.20815520622628</v>
      </c>
      <c r="CR115" s="176">
        <f t="shared" si="648"/>
        <v>23.052155202986349</v>
      </c>
      <c r="CS115" s="176">
        <f t="shared" si="648"/>
        <v>21.953206530328725</v>
      </c>
      <c r="CT115" s="176">
        <f t="shared" si="649"/>
        <v>20.906647240550999</v>
      </c>
      <c r="CU115" s="176">
        <f t="shared" si="649"/>
        <v>19.911609171413449</v>
      </c>
      <c r="CV115" s="176">
        <f t="shared" si="649"/>
        <v>18.963929282075892</v>
      </c>
      <c r="CW115" s="176">
        <f t="shared" si="649"/>
        <v>18.061353591245012</v>
      </c>
      <c r="CX115" s="176">
        <f t="shared" si="649"/>
        <v>17.201735394378677</v>
      </c>
      <c r="CY115" s="176">
        <f t="shared" si="649"/>
        <v>16.383030157919812</v>
      </c>
      <c r="CZ115" s="176">
        <f t="shared" si="649"/>
        <v>15.603290656535794</v>
      </c>
      <c r="DA115" s="176">
        <f t="shared" si="649"/>
        <v>14.860662341797839</v>
      </c>
      <c r="DB115" s="176">
        <f t="shared" si="649"/>
        <v>14.153378931284911</v>
      </c>
      <c r="DC115" s="176">
        <f t="shared" si="649"/>
        <v>13.4797582076214</v>
      </c>
      <c r="DD115" s="176">
        <f t="shared" si="650"/>
        <v>0</v>
      </c>
      <c r="DE115" s="176">
        <f t="shared" si="650"/>
        <v>0</v>
      </c>
      <c r="DF115" s="176">
        <f t="shared" si="650"/>
        <v>0</v>
      </c>
      <c r="DG115" s="176">
        <f t="shared" si="650"/>
        <v>0</v>
      </c>
      <c r="DH115" s="176">
        <f t="shared" si="650"/>
        <v>0</v>
      </c>
      <c r="DI115" s="176">
        <f t="shared" si="650"/>
        <v>0</v>
      </c>
      <c r="DJ115" s="176">
        <f t="shared" si="650"/>
        <v>0</v>
      </c>
      <c r="DK115" s="176">
        <f t="shared" si="650"/>
        <v>0</v>
      </c>
      <c r="DL115" s="176">
        <f t="shared" si="650"/>
        <v>0</v>
      </c>
      <c r="DM115" s="176">
        <f t="shared" si="650"/>
        <v>0</v>
      </c>
      <c r="DN115" s="176">
        <f t="shared" si="650"/>
        <v>0</v>
      </c>
      <c r="DO115" s="176">
        <f t="shared" si="650"/>
        <v>0</v>
      </c>
      <c r="DP115" s="176">
        <f t="shared" si="650"/>
        <v>0</v>
      </c>
      <c r="DQ115" s="176">
        <f t="shared" si="650"/>
        <v>0</v>
      </c>
      <c r="DR115" s="176">
        <f t="shared" si="650"/>
        <v>0</v>
      </c>
      <c r="DS115" s="187"/>
      <c r="DT115" s="176">
        <v>0</v>
      </c>
      <c r="DU115" s="176">
        <f t="shared" si="651"/>
        <v>48.65987182050754</v>
      </c>
      <c r="DV115" s="176">
        <f t="shared" si="651"/>
        <v>46.387346316511582</v>
      </c>
      <c r="DW115" s="176">
        <f t="shared" si="651"/>
        <v>44.214743050238802</v>
      </c>
      <c r="DX115" s="176">
        <f t="shared" si="651"/>
        <v>42.117020342452534</v>
      </c>
      <c r="DY115" s="176">
        <f t="shared" si="651"/>
        <v>40.11114616617494</v>
      </c>
      <c r="DZ115" s="176">
        <f t="shared" si="651"/>
        <v>38.213229342540757</v>
      </c>
      <c r="EA115" s="176">
        <f t="shared" si="651"/>
        <v>36.391695395485257</v>
      </c>
      <c r="EB115" s="176">
        <f t="shared" si="651"/>
        <v>34.655276574405214</v>
      </c>
      <c r="EC115" s="176">
        <f t="shared" si="651"/>
        <v>33.00040037706534</v>
      </c>
      <c r="ED115" s="176">
        <f t="shared" si="651"/>
        <v>31.427196228810779</v>
      </c>
      <c r="EE115" s="176">
        <f t="shared" si="652"/>
        <v>29.92899030069313</v>
      </c>
      <c r="EF115" s="176">
        <f t="shared" si="652"/>
        <v>28.504539771759191</v>
      </c>
      <c r="EG115" s="176">
        <f t="shared" si="652"/>
        <v>27.147885025074988</v>
      </c>
      <c r="EH115" s="176">
        <f t="shared" si="652"/>
        <v>25.855799365155146</v>
      </c>
      <c r="EI115" s="176">
        <f t="shared" si="652"/>
        <v>24.625209668955069</v>
      </c>
      <c r="EJ115" s="176">
        <f t="shared" si="652"/>
        <v>23.45318907669207</v>
      </c>
      <c r="EK115" s="176">
        <f t="shared" si="652"/>
        <v>22.336950030541953</v>
      </c>
      <c r="EL115" s="176">
        <f t="shared" si="652"/>
        <v>21.273837644654364</v>
      </c>
      <c r="EM115" s="176">
        <f t="shared" si="652"/>
        <v>20.261323390717745</v>
      </c>
      <c r="EN115" s="176">
        <f t="shared" si="652"/>
        <v>19.296999084055756</v>
      </c>
      <c r="EO115" s="176">
        <f t="shared" si="653"/>
        <v>0</v>
      </c>
      <c r="EP115" s="176">
        <f t="shared" si="653"/>
        <v>0</v>
      </c>
      <c r="EQ115" s="176">
        <f t="shared" si="653"/>
        <v>0</v>
      </c>
      <c r="ER115" s="176">
        <f t="shared" si="653"/>
        <v>0</v>
      </c>
      <c r="ES115" s="176">
        <f t="shared" si="653"/>
        <v>0</v>
      </c>
      <c r="ET115" s="176">
        <f t="shared" si="653"/>
        <v>0</v>
      </c>
      <c r="EU115" s="176">
        <f t="shared" si="653"/>
        <v>0</v>
      </c>
      <c r="EV115" s="176">
        <f t="shared" si="653"/>
        <v>0</v>
      </c>
      <c r="EW115" s="176">
        <f t="shared" si="653"/>
        <v>0</v>
      </c>
      <c r="EX115" s="176">
        <f t="shared" si="653"/>
        <v>0</v>
      </c>
      <c r="EY115" s="176">
        <f t="shared" si="653"/>
        <v>0</v>
      </c>
      <c r="EZ115" s="176">
        <f t="shared" si="653"/>
        <v>0</v>
      </c>
      <c r="FA115" s="176">
        <f t="shared" si="653"/>
        <v>0</v>
      </c>
      <c r="FB115" s="176">
        <f t="shared" si="653"/>
        <v>0</v>
      </c>
      <c r="FC115" s="176">
        <f t="shared" si="653"/>
        <v>0</v>
      </c>
      <c r="FE115" s="176">
        <v>0</v>
      </c>
      <c r="FF115" s="176">
        <v>0</v>
      </c>
      <c r="FG115" s="176">
        <f t="shared" si="654"/>
        <v>32.403494943233021</v>
      </c>
      <c r="FH115" s="176">
        <f t="shared" si="654"/>
        <v>30.885841002178353</v>
      </c>
      <c r="FI115" s="176">
        <f t="shared" si="654"/>
        <v>29.420494252436345</v>
      </c>
      <c r="FJ115" s="176">
        <f t="shared" si="654"/>
        <v>28.019307530430712</v>
      </c>
      <c r="FK115" s="176">
        <f t="shared" si="654"/>
        <v>26.693533519180225</v>
      </c>
      <c r="FL115" s="176">
        <f t="shared" si="654"/>
        <v>25.421116131050162</v>
      </c>
      <c r="FM115" s="176">
        <f t="shared" si="654"/>
        <v>24.20815520622628</v>
      </c>
      <c r="FN115" s="176">
        <f t="shared" si="654"/>
        <v>23.052155202986349</v>
      </c>
      <c r="FO115" s="176">
        <f t="shared" si="654"/>
        <v>21.953206530328725</v>
      </c>
      <c r="FP115" s="176">
        <f t="shared" si="654"/>
        <v>20.906647240550999</v>
      </c>
      <c r="FQ115" s="176">
        <f t="shared" si="655"/>
        <v>19.911609171413449</v>
      </c>
      <c r="FR115" s="176">
        <f t="shared" si="655"/>
        <v>18.963929282075892</v>
      </c>
      <c r="FS115" s="176">
        <f t="shared" si="655"/>
        <v>18.061353591245012</v>
      </c>
      <c r="FT115" s="176">
        <f t="shared" si="655"/>
        <v>17.201735394378677</v>
      </c>
      <c r="FU115" s="176">
        <f t="shared" si="655"/>
        <v>16.383030157919812</v>
      </c>
      <c r="FV115" s="176">
        <f t="shared" si="655"/>
        <v>15.603290656535794</v>
      </c>
      <c r="FW115" s="176">
        <f t="shared" si="655"/>
        <v>14.860662341797839</v>
      </c>
      <c r="FX115" s="176">
        <f t="shared" si="655"/>
        <v>14.153378931284911</v>
      </c>
      <c r="FY115" s="176">
        <f t="shared" si="655"/>
        <v>13.4797582076214</v>
      </c>
      <c r="FZ115" s="176">
        <f t="shared" si="655"/>
        <v>12.838198017456774</v>
      </c>
      <c r="GA115" s="176">
        <f t="shared" si="656"/>
        <v>0</v>
      </c>
      <c r="GB115" s="176">
        <f t="shared" si="656"/>
        <v>0</v>
      </c>
      <c r="GC115" s="176">
        <f t="shared" si="656"/>
        <v>0</v>
      </c>
      <c r="GD115" s="176">
        <f t="shared" si="656"/>
        <v>0</v>
      </c>
      <c r="GE115" s="176">
        <f t="shared" si="656"/>
        <v>0</v>
      </c>
      <c r="GF115" s="176">
        <f t="shared" si="656"/>
        <v>0</v>
      </c>
      <c r="GG115" s="176">
        <f t="shared" si="656"/>
        <v>0</v>
      </c>
      <c r="GH115" s="176">
        <f t="shared" si="656"/>
        <v>0</v>
      </c>
      <c r="GI115" s="176">
        <f t="shared" si="656"/>
        <v>0</v>
      </c>
      <c r="GJ115" s="176">
        <f t="shared" si="656"/>
        <v>0</v>
      </c>
      <c r="GK115" s="176">
        <f t="shared" si="656"/>
        <v>0</v>
      </c>
      <c r="GL115" s="176">
        <f t="shared" si="656"/>
        <v>0</v>
      </c>
      <c r="GM115" s="176">
        <f t="shared" si="656"/>
        <v>0</v>
      </c>
      <c r="GN115" s="176">
        <f t="shared" si="656"/>
        <v>0</v>
      </c>
      <c r="GO115" s="176">
        <f t="shared" si="656"/>
        <v>0</v>
      </c>
      <c r="GP115" s="187"/>
      <c r="GQ115" s="176">
        <v>0</v>
      </c>
      <c r="GR115" s="176">
        <v>0</v>
      </c>
      <c r="GS115" s="176">
        <f t="shared" si="657"/>
        <v>46.387346316511582</v>
      </c>
      <c r="GT115" s="176">
        <f t="shared" si="657"/>
        <v>44.214743050238802</v>
      </c>
      <c r="GU115" s="176">
        <f t="shared" si="657"/>
        <v>42.117020342452534</v>
      </c>
      <c r="GV115" s="176">
        <f t="shared" si="657"/>
        <v>40.11114616617494</v>
      </c>
      <c r="GW115" s="176">
        <f t="shared" si="657"/>
        <v>38.213229342540757</v>
      </c>
      <c r="GX115" s="176">
        <f t="shared" si="657"/>
        <v>36.391695395485257</v>
      </c>
      <c r="GY115" s="176">
        <f t="shared" si="657"/>
        <v>34.655276574405214</v>
      </c>
      <c r="GZ115" s="176">
        <f t="shared" si="657"/>
        <v>33.00040037706534</v>
      </c>
      <c r="HA115" s="176">
        <f t="shared" si="657"/>
        <v>31.427196228810779</v>
      </c>
      <c r="HB115" s="176">
        <f t="shared" si="657"/>
        <v>29.92899030069313</v>
      </c>
      <c r="HC115" s="176">
        <f t="shared" si="658"/>
        <v>28.504539771759191</v>
      </c>
      <c r="HD115" s="176">
        <f t="shared" si="658"/>
        <v>27.147885025074988</v>
      </c>
      <c r="HE115" s="176">
        <f t="shared" si="658"/>
        <v>25.855799365155146</v>
      </c>
      <c r="HF115" s="176">
        <f t="shared" si="658"/>
        <v>24.625209668955069</v>
      </c>
      <c r="HG115" s="176">
        <f t="shared" si="658"/>
        <v>23.45318907669207</v>
      </c>
      <c r="HH115" s="176">
        <f t="shared" si="658"/>
        <v>22.336950030541953</v>
      </c>
      <c r="HI115" s="176">
        <f t="shared" si="658"/>
        <v>21.273837644654364</v>
      </c>
      <c r="HJ115" s="176">
        <f t="shared" si="658"/>
        <v>20.261323390717745</v>
      </c>
      <c r="HK115" s="176">
        <f t="shared" si="658"/>
        <v>19.296999084055756</v>
      </c>
      <c r="HL115" s="176">
        <f t="shared" si="658"/>
        <v>18.378571155951398</v>
      </c>
      <c r="HM115" s="176">
        <f t="shared" si="659"/>
        <v>0</v>
      </c>
      <c r="HN115" s="176">
        <f t="shared" si="659"/>
        <v>0</v>
      </c>
      <c r="HO115" s="176">
        <f t="shared" si="659"/>
        <v>0</v>
      </c>
      <c r="HP115" s="176">
        <f t="shared" si="659"/>
        <v>0</v>
      </c>
      <c r="HQ115" s="176">
        <f t="shared" si="659"/>
        <v>0</v>
      </c>
      <c r="HR115" s="176">
        <f t="shared" si="659"/>
        <v>0</v>
      </c>
      <c r="HS115" s="176">
        <f t="shared" si="659"/>
        <v>0</v>
      </c>
      <c r="HT115" s="176">
        <f t="shared" si="659"/>
        <v>0</v>
      </c>
      <c r="HU115" s="176">
        <f t="shared" si="659"/>
        <v>0</v>
      </c>
      <c r="HV115" s="176">
        <f t="shared" si="659"/>
        <v>0</v>
      </c>
      <c r="HW115" s="176">
        <f t="shared" si="659"/>
        <v>0</v>
      </c>
      <c r="HX115" s="176">
        <f t="shared" si="659"/>
        <v>0</v>
      </c>
      <c r="HY115" s="176">
        <f t="shared" si="659"/>
        <v>0</v>
      </c>
      <c r="HZ115" s="176">
        <f t="shared" si="659"/>
        <v>0</v>
      </c>
      <c r="IA115" s="176">
        <f t="shared" si="659"/>
        <v>0</v>
      </c>
      <c r="IB115" s="176"/>
      <c r="IC115" s="176"/>
    </row>
    <row r="116" spans="1:237" s="144" customFormat="1">
      <c r="A116" s="185" t="s">
        <v>246</v>
      </c>
      <c r="B116" s="226">
        <f>SUM(O116:AW116)*VLOOKUP($A116,input,12,FALSE)</f>
        <v>23700.815950039374</v>
      </c>
      <c r="C116" s="329">
        <f>SUM(AY116:CG116)*VLOOKUP($A116,input,12,FALSE)</f>
        <v>33928.993134364791</v>
      </c>
      <c r="D116" s="226">
        <f>SUM(B116:C116)</f>
        <v>57629.809084404165</v>
      </c>
      <c r="E116" s="227">
        <f>IF(Years&gt;1,SUM(CI116:DR116)*VLOOKUP($A116,input,26,FALSE),0)</f>
        <v>0</v>
      </c>
      <c r="F116" s="228">
        <f t="shared" ref="F116" si="674">IF(Years&gt;1,SUM(DT116:FC116)*VLOOKUP($A116,input,26,FALSE),0)</f>
        <v>0</v>
      </c>
      <c r="G116" s="227">
        <f t="shared" ref="G116" si="675">IF(Years&gt;2,SUM(FE116:GO116)*VLOOKUP($A116,input,40,FALSE),0)</f>
        <v>0</v>
      </c>
      <c r="H116" s="228">
        <f t="shared" ref="H116" si="676">IF(Years&gt;2,SUM(GQ116:IA116)*VLOOKUP($A116,input,40,FALSE),0)</f>
        <v>0</v>
      </c>
      <c r="I116" s="227">
        <f>B116+E116+G116</f>
        <v>23700.815950039374</v>
      </c>
      <c r="J116" s="176">
        <f>C116+F116+H116</f>
        <v>33928.993134364791</v>
      </c>
      <c r="K116" s="228">
        <f>SUM(I116:J116)</f>
        <v>57629.809084404165</v>
      </c>
      <c r="L116" s="227">
        <f>(B116*VLOOKUP($A116,input,16,FALSE))+(E116*VLOOKUP($A116,input,30,FALSE))+(G116*VLOOKUP($A116,input,44,FALSE))</f>
        <v>18960.652760031498</v>
      </c>
      <c r="M116" s="176">
        <f>(C116*(VLOOKUP($A116,input,16,FALSE))+(F116*VLOOKUP($A116,input,30,FALSE))+(H116*VLOOKUP($A116,input,44,FALSE)))</f>
        <v>27143.194507491833</v>
      </c>
      <c r="N116" s="228">
        <f>SUM(L116:M116)</f>
        <v>46103.847267523335</v>
      </c>
      <c r="O116" s="176">
        <f t="shared" si="642"/>
        <v>47.580496472306351</v>
      </c>
      <c r="P116" s="176">
        <f t="shared" si="642"/>
        <v>45.321264976463041</v>
      </c>
      <c r="Q116" s="176">
        <f t="shared" si="642"/>
        <v>43.204659924310697</v>
      </c>
      <c r="R116" s="176">
        <f t="shared" si="642"/>
        <v>41.181121336237808</v>
      </c>
      <c r="S116" s="176">
        <f t="shared" si="642"/>
        <v>39.227325669915132</v>
      </c>
      <c r="T116" s="176">
        <f t="shared" si="642"/>
        <v>37.359076707240959</v>
      </c>
      <c r="U116" s="176">
        <f t="shared" si="642"/>
        <v>35.591378025573633</v>
      </c>
      <c r="V116" s="176">
        <f t="shared" si="642"/>
        <v>33.89482150806689</v>
      </c>
      <c r="W116" s="176">
        <f t="shared" si="642"/>
        <v>32.277540274968374</v>
      </c>
      <c r="X116" s="176">
        <f t="shared" si="642"/>
        <v>30.736206937315131</v>
      </c>
      <c r="Y116" s="176">
        <f t="shared" si="643"/>
        <v>29.270942040438303</v>
      </c>
      <c r="Z116" s="176">
        <f t="shared" si="643"/>
        <v>27.875529654067996</v>
      </c>
      <c r="AA116" s="176">
        <f t="shared" si="643"/>
        <v>26.548812228551267</v>
      </c>
      <c r="AB116" s="176">
        <f t="shared" si="643"/>
        <v>25.285239042767856</v>
      </c>
      <c r="AC116" s="176">
        <f t="shared" si="643"/>
        <v>24.081804788326689</v>
      </c>
      <c r="AD116" s="176">
        <f t="shared" si="643"/>
        <v>22.935647192504906</v>
      </c>
      <c r="AE116" s="176">
        <f t="shared" si="643"/>
        <v>21.844040210559747</v>
      </c>
      <c r="AF116" s="176">
        <f t="shared" si="643"/>
        <v>20.804387542047728</v>
      </c>
      <c r="AG116" s="176">
        <f t="shared" si="643"/>
        <v>19.814216455730453</v>
      </c>
      <c r="AH116" s="176">
        <f t="shared" si="643"/>
        <v>18.871171908379882</v>
      </c>
      <c r="AI116" s="176">
        <f t="shared" si="644"/>
        <v>0</v>
      </c>
      <c r="AJ116" s="176">
        <f t="shared" si="644"/>
        <v>0</v>
      </c>
      <c r="AK116" s="176">
        <f t="shared" si="644"/>
        <v>0</v>
      </c>
      <c r="AL116" s="176">
        <f t="shared" si="644"/>
        <v>0</v>
      </c>
      <c r="AM116" s="176">
        <f t="shared" si="644"/>
        <v>0</v>
      </c>
      <c r="AN116" s="176">
        <f t="shared" si="644"/>
        <v>0</v>
      </c>
      <c r="AO116" s="176">
        <f t="shared" si="644"/>
        <v>0</v>
      </c>
      <c r="AP116" s="176">
        <f t="shared" si="644"/>
        <v>0</v>
      </c>
      <c r="AQ116" s="176">
        <f t="shared" si="644"/>
        <v>0</v>
      </c>
      <c r="AR116" s="176">
        <f t="shared" si="644"/>
        <v>0</v>
      </c>
      <c r="AS116" s="176">
        <f t="shared" si="644"/>
        <v>0</v>
      </c>
      <c r="AT116" s="176">
        <f t="shared" si="644"/>
        <v>0</v>
      </c>
      <c r="AU116" s="176">
        <f t="shared" si="644"/>
        <v>0</v>
      </c>
      <c r="AV116" s="176">
        <f t="shared" si="644"/>
        <v>0</v>
      </c>
      <c r="AW116" s="176">
        <f t="shared" si="644"/>
        <v>0</v>
      </c>
      <c r="AX116" s="187"/>
      <c r="AY116" s="176">
        <f t="shared" si="645"/>
        <v>68.114040526772186</v>
      </c>
      <c r="AZ116" s="176">
        <f t="shared" si="645"/>
        <v>64.879829094010049</v>
      </c>
      <c r="BA116" s="176">
        <f t="shared" si="645"/>
        <v>61.8497950886821</v>
      </c>
      <c r="BB116" s="176">
        <f t="shared" si="645"/>
        <v>58.952990733651738</v>
      </c>
      <c r="BC116" s="176">
        <f t="shared" si="645"/>
        <v>56.156027123270057</v>
      </c>
      <c r="BD116" s="176">
        <f t="shared" si="645"/>
        <v>53.481528221566599</v>
      </c>
      <c r="BE116" s="176">
        <f t="shared" si="645"/>
        <v>50.950972456721018</v>
      </c>
      <c r="BF116" s="176">
        <f t="shared" si="645"/>
        <v>48.522260527313676</v>
      </c>
      <c r="BG116" s="176">
        <f t="shared" si="645"/>
        <v>46.207035432540287</v>
      </c>
      <c r="BH116" s="176">
        <f t="shared" si="645"/>
        <v>44.000533836087129</v>
      </c>
      <c r="BI116" s="176">
        <f t="shared" si="646"/>
        <v>41.902928305081041</v>
      </c>
      <c r="BJ116" s="176">
        <f t="shared" si="646"/>
        <v>39.905320400924175</v>
      </c>
      <c r="BK116" s="176">
        <f t="shared" si="646"/>
        <v>38.006053029012257</v>
      </c>
      <c r="BL116" s="176">
        <f t="shared" si="646"/>
        <v>36.19718003343332</v>
      </c>
      <c r="BM116" s="176">
        <f t="shared" si="646"/>
        <v>34.474399153540197</v>
      </c>
      <c r="BN116" s="176">
        <f t="shared" si="646"/>
        <v>32.833612891940092</v>
      </c>
      <c r="BO116" s="176">
        <f t="shared" si="646"/>
        <v>31.270918768922758</v>
      </c>
      <c r="BP116" s="176">
        <f t="shared" si="646"/>
        <v>29.78260004072261</v>
      </c>
      <c r="BQ116" s="176">
        <f t="shared" si="646"/>
        <v>28.365116859539157</v>
      </c>
      <c r="BR116" s="176">
        <f t="shared" si="646"/>
        <v>27.015097854290328</v>
      </c>
      <c r="BS116" s="176">
        <f t="shared" si="647"/>
        <v>0</v>
      </c>
      <c r="BT116" s="176">
        <f t="shared" si="647"/>
        <v>0</v>
      </c>
      <c r="BU116" s="176">
        <f t="shared" si="647"/>
        <v>0</v>
      </c>
      <c r="BV116" s="176">
        <f t="shared" si="647"/>
        <v>0</v>
      </c>
      <c r="BW116" s="176">
        <f t="shared" si="647"/>
        <v>0</v>
      </c>
      <c r="BX116" s="176">
        <f t="shared" si="647"/>
        <v>0</v>
      </c>
      <c r="BY116" s="176">
        <f t="shared" si="647"/>
        <v>0</v>
      </c>
      <c r="BZ116" s="176">
        <f t="shared" si="647"/>
        <v>0</v>
      </c>
      <c r="CA116" s="176">
        <f t="shared" si="647"/>
        <v>0</v>
      </c>
      <c r="CB116" s="176">
        <f t="shared" si="647"/>
        <v>0</v>
      </c>
      <c r="CC116" s="176">
        <f t="shared" si="647"/>
        <v>0</v>
      </c>
      <c r="CD116" s="176">
        <f t="shared" si="647"/>
        <v>0</v>
      </c>
      <c r="CE116" s="176">
        <f t="shared" si="647"/>
        <v>0</v>
      </c>
      <c r="CF116" s="176">
        <f t="shared" si="647"/>
        <v>0</v>
      </c>
      <c r="CG116" s="176">
        <f t="shared" si="647"/>
        <v>0</v>
      </c>
      <c r="CI116" s="176">
        <v>0</v>
      </c>
      <c r="CJ116" s="176">
        <f t="shared" si="648"/>
        <v>45.321264976463041</v>
      </c>
      <c r="CK116" s="176">
        <f t="shared" si="648"/>
        <v>43.204659924310697</v>
      </c>
      <c r="CL116" s="176">
        <f t="shared" si="648"/>
        <v>41.181121336237808</v>
      </c>
      <c r="CM116" s="176">
        <f t="shared" si="648"/>
        <v>39.227325669915132</v>
      </c>
      <c r="CN116" s="176">
        <f t="shared" si="648"/>
        <v>37.359076707240959</v>
      </c>
      <c r="CO116" s="176">
        <f t="shared" si="648"/>
        <v>35.591378025573633</v>
      </c>
      <c r="CP116" s="176">
        <f t="shared" si="648"/>
        <v>33.89482150806689</v>
      </c>
      <c r="CQ116" s="176">
        <f t="shared" si="648"/>
        <v>32.277540274968374</v>
      </c>
      <c r="CR116" s="176">
        <f t="shared" si="648"/>
        <v>30.736206937315131</v>
      </c>
      <c r="CS116" s="176">
        <f t="shared" si="648"/>
        <v>29.270942040438303</v>
      </c>
      <c r="CT116" s="176">
        <f t="shared" si="649"/>
        <v>27.875529654067996</v>
      </c>
      <c r="CU116" s="176">
        <f t="shared" si="649"/>
        <v>26.548812228551267</v>
      </c>
      <c r="CV116" s="176">
        <f t="shared" si="649"/>
        <v>25.285239042767856</v>
      </c>
      <c r="CW116" s="176">
        <f t="shared" si="649"/>
        <v>24.081804788326689</v>
      </c>
      <c r="CX116" s="176">
        <f t="shared" si="649"/>
        <v>22.935647192504906</v>
      </c>
      <c r="CY116" s="176">
        <f t="shared" si="649"/>
        <v>21.844040210559747</v>
      </c>
      <c r="CZ116" s="176">
        <f t="shared" si="649"/>
        <v>20.804387542047728</v>
      </c>
      <c r="DA116" s="176">
        <f t="shared" si="649"/>
        <v>19.814216455730453</v>
      </c>
      <c r="DB116" s="176">
        <f t="shared" si="649"/>
        <v>18.871171908379882</v>
      </c>
      <c r="DC116" s="176">
        <f t="shared" si="649"/>
        <v>17.973010943495201</v>
      </c>
      <c r="DD116" s="176">
        <f t="shared" si="650"/>
        <v>0</v>
      </c>
      <c r="DE116" s="176">
        <f t="shared" si="650"/>
        <v>0</v>
      </c>
      <c r="DF116" s="176">
        <f t="shared" si="650"/>
        <v>0</v>
      </c>
      <c r="DG116" s="176">
        <f t="shared" si="650"/>
        <v>0</v>
      </c>
      <c r="DH116" s="176">
        <f t="shared" si="650"/>
        <v>0</v>
      </c>
      <c r="DI116" s="176">
        <f t="shared" si="650"/>
        <v>0</v>
      </c>
      <c r="DJ116" s="176">
        <f t="shared" si="650"/>
        <v>0</v>
      </c>
      <c r="DK116" s="176">
        <f t="shared" si="650"/>
        <v>0</v>
      </c>
      <c r="DL116" s="176">
        <f t="shared" si="650"/>
        <v>0</v>
      </c>
      <c r="DM116" s="176">
        <f t="shared" si="650"/>
        <v>0</v>
      </c>
      <c r="DN116" s="176">
        <f t="shared" si="650"/>
        <v>0</v>
      </c>
      <c r="DO116" s="176">
        <f t="shared" si="650"/>
        <v>0</v>
      </c>
      <c r="DP116" s="176">
        <f t="shared" si="650"/>
        <v>0</v>
      </c>
      <c r="DQ116" s="176">
        <f t="shared" si="650"/>
        <v>0</v>
      </c>
      <c r="DR116" s="176">
        <f t="shared" si="650"/>
        <v>0</v>
      </c>
      <c r="DS116" s="187"/>
      <c r="DT116" s="176">
        <v>0</v>
      </c>
      <c r="DU116" s="176">
        <f t="shared" si="651"/>
        <v>64.879829094010049</v>
      </c>
      <c r="DV116" s="176">
        <f t="shared" si="651"/>
        <v>61.8497950886821</v>
      </c>
      <c r="DW116" s="176">
        <f t="shared" si="651"/>
        <v>58.952990733651738</v>
      </c>
      <c r="DX116" s="176">
        <f t="shared" si="651"/>
        <v>56.156027123270057</v>
      </c>
      <c r="DY116" s="176">
        <f t="shared" si="651"/>
        <v>53.481528221566599</v>
      </c>
      <c r="DZ116" s="176">
        <f t="shared" si="651"/>
        <v>50.950972456721018</v>
      </c>
      <c r="EA116" s="176">
        <f t="shared" si="651"/>
        <v>48.522260527313676</v>
      </c>
      <c r="EB116" s="176">
        <f t="shared" si="651"/>
        <v>46.207035432540287</v>
      </c>
      <c r="EC116" s="176">
        <f t="shared" si="651"/>
        <v>44.000533836087129</v>
      </c>
      <c r="ED116" s="176">
        <f t="shared" si="651"/>
        <v>41.902928305081041</v>
      </c>
      <c r="EE116" s="176">
        <f t="shared" si="652"/>
        <v>39.905320400924175</v>
      </c>
      <c r="EF116" s="176">
        <f t="shared" si="652"/>
        <v>38.006053029012257</v>
      </c>
      <c r="EG116" s="176">
        <f t="shared" si="652"/>
        <v>36.19718003343332</v>
      </c>
      <c r="EH116" s="176">
        <f t="shared" si="652"/>
        <v>34.474399153540197</v>
      </c>
      <c r="EI116" s="176">
        <f t="shared" si="652"/>
        <v>32.833612891940092</v>
      </c>
      <c r="EJ116" s="176">
        <f t="shared" si="652"/>
        <v>31.270918768922758</v>
      </c>
      <c r="EK116" s="176">
        <f t="shared" si="652"/>
        <v>29.78260004072261</v>
      </c>
      <c r="EL116" s="176">
        <f t="shared" si="652"/>
        <v>28.365116859539157</v>
      </c>
      <c r="EM116" s="176">
        <f t="shared" si="652"/>
        <v>27.015097854290328</v>
      </c>
      <c r="EN116" s="176">
        <f t="shared" si="652"/>
        <v>25.729332112074342</v>
      </c>
      <c r="EO116" s="176">
        <f t="shared" si="653"/>
        <v>0</v>
      </c>
      <c r="EP116" s="176">
        <f t="shared" si="653"/>
        <v>0</v>
      </c>
      <c r="EQ116" s="176">
        <f t="shared" si="653"/>
        <v>0</v>
      </c>
      <c r="ER116" s="176">
        <f t="shared" si="653"/>
        <v>0</v>
      </c>
      <c r="ES116" s="176">
        <f t="shared" si="653"/>
        <v>0</v>
      </c>
      <c r="ET116" s="176">
        <f t="shared" si="653"/>
        <v>0</v>
      </c>
      <c r="EU116" s="176">
        <f t="shared" si="653"/>
        <v>0</v>
      </c>
      <c r="EV116" s="176">
        <f t="shared" si="653"/>
        <v>0</v>
      </c>
      <c r="EW116" s="176">
        <f t="shared" si="653"/>
        <v>0</v>
      </c>
      <c r="EX116" s="176">
        <f t="shared" si="653"/>
        <v>0</v>
      </c>
      <c r="EY116" s="176">
        <f t="shared" si="653"/>
        <v>0</v>
      </c>
      <c r="EZ116" s="176">
        <f t="shared" si="653"/>
        <v>0</v>
      </c>
      <c r="FA116" s="176">
        <f t="shared" si="653"/>
        <v>0</v>
      </c>
      <c r="FB116" s="176">
        <f t="shared" si="653"/>
        <v>0</v>
      </c>
      <c r="FC116" s="176">
        <f t="shared" si="653"/>
        <v>0</v>
      </c>
      <c r="FE116" s="176">
        <v>0</v>
      </c>
      <c r="FF116" s="176">
        <v>0</v>
      </c>
      <c r="FG116" s="176">
        <f t="shared" si="654"/>
        <v>43.204659924310697</v>
      </c>
      <c r="FH116" s="176">
        <f t="shared" si="654"/>
        <v>41.181121336237808</v>
      </c>
      <c r="FI116" s="176">
        <f t="shared" si="654"/>
        <v>39.227325669915132</v>
      </c>
      <c r="FJ116" s="176">
        <f t="shared" si="654"/>
        <v>37.359076707240959</v>
      </c>
      <c r="FK116" s="176">
        <f t="shared" si="654"/>
        <v>35.591378025573633</v>
      </c>
      <c r="FL116" s="176">
        <f t="shared" si="654"/>
        <v>33.89482150806689</v>
      </c>
      <c r="FM116" s="176">
        <f t="shared" si="654"/>
        <v>32.277540274968374</v>
      </c>
      <c r="FN116" s="176">
        <f t="shared" si="654"/>
        <v>30.736206937315131</v>
      </c>
      <c r="FO116" s="176">
        <f t="shared" si="654"/>
        <v>29.270942040438303</v>
      </c>
      <c r="FP116" s="176">
        <f t="shared" si="654"/>
        <v>27.875529654067996</v>
      </c>
      <c r="FQ116" s="176">
        <f t="shared" si="655"/>
        <v>26.548812228551267</v>
      </c>
      <c r="FR116" s="176">
        <f t="shared" si="655"/>
        <v>25.285239042767856</v>
      </c>
      <c r="FS116" s="176">
        <f t="shared" si="655"/>
        <v>24.081804788326689</v>
      </c>
      <c r="FT116" s="176">
        <f t="shared" si="655"/>
        <v>22.935647192504906</v>
      </c>
      <c r="FU116" s="176">
        <f t="shared" si="655"/>
        <v>21.844040210559747</v>
      </c>
      <c r="FV116" s="176">
        <f t="shared" si="655"/>
        <v>20.804387542047728</v>
      </c>
      <c r="FW116" s="176">
        <f t="shared" si="655"/>
        <v>19.814216455730453</v>
      </c>
      <c r="FX116" s="176">
        <f t="shared" si="655"/>
        <v>18.871171908379882</v>
      </c>
      <c r="FY116" s="176">
        <f t="shared" si="655"/>
        <v>17.973010943495201</v>
      </c>
      <c r="FZ116" s="176">
        <f t="shared" si="655"/>
        <v>17.117597356609032</v>
      </c>
      <c r="GA116" s="176">
        <f t="shared" si="656"/>
        <v>0</v>
      </c>
      <c r="GB116" s="176">
        <f t="shared" si="656"/>
        <v>0</v>
      </c>
      <c r="GC116" s="176">
        <f t="shared" si="656"/>
        <v>0</v>
      </c>
      <c r="GD116" s="176">
        <f t="shared" si="656"/>
        <v>0</v>
      </c>
      <c r="GE116" s="176">
        <f t="shared" si="656"/>
        <v>0</v>
      </c>
      <c r="GF116" s="176">
        <f t="shared" si="656"/>
        <v>0</v>
      </c>
      <c r="GG116" s="176">
        <f t="shared" si="656"/>
        <v>0</v>
      </c>
      <c r="GH116" s="176">
        <f t="shared" si="656"/>
        <v>0</v>
      </c>
      <c r="GI116" s="176">
        <f t="shared" si="656"/>
        <v>0</v>
      </c>
      <c r="GJ116" s="176">
        <f t="shared" si="656"/>
        <v>0</v>
      </c>
      <c r="GK116" s="176">
        <f t="shared" si="656"/>
        <v>0</v>
      </c>
      <c r="GL116" s="176">
        <f t="shared" si="656"/>
        <v>0</v>
      </c>
      <c r="GM116" s="176">
        <f t="shared" si="656"/>
        <v>0</v>
      </c>
      <c r="GN116" s="176">
        <f t="shared" si="656"/>
        <v>0</v>
      </c>
      <c r="GO116" s="176">
        <f t="shared" si="656"/>
        <v>0</v>
      </c>
      <c r="GP116" s="187"/>
      <c r="GQ116" s="176">
        <v>0</v>
      </c>
      <c r="GR116" s="176">
        <v>0</v>
      </c>
      <c r="GS116" s="176">
        <f t="shared" si="657"/>
        <v>61.8497950886821</v>
      </c>
      <c r="GT116" s="176">
        <f t="shared" si="657"/>
        <v>58.952990733651738</v>
      </c>
      <c r="GU116" s="176">
        <f t="shared" si="657"/>
        <v>56.156027123270057</v>
      </c>
      <c r="GV116" s="176">
        <f t="shared" si="657"/>
        <v>53.481528221566599</v>
      </c>
      <c r="GW116" s="176">
        <f t="shared" si="657"/>
        <v>50.950972456721018</v>
      </c>
      <c r="GX116" s="176">
        <f t="shared" si="657"/>
        <v>48.522260527313676</v>
      </c>
      <c r="GY116" s="176">
        <f t="shared" si="657"/>
        <v>46.207035432540287</v>
      </c>
      <c r="GZ116" s="176">
        <f t="shared" si="657"/>
        <v>44.000533836087129</v>
      </c>
      <c r="HA116" s="176">
        <f t="shared" si="657"/>
        <v>41.902928305081041</v>
      </c>
      <c r="HB116" s="176">
        <f t="shared" si="657"/>
        <v>39.905320400924175</v>
      </c>
      <c r="HC116" s="176">
        <f t="shared" si="658"/>
        <v>38.006053029012257</v>
      </c>
      <c r="HD116" s="176">
        <f t="shared" si="658"/>
        <v>36.19718003343332</v>
      </c>
      <c r="HE116" s="176">
        <f t="shared" si="658"/>
        <v>34.474399153540197</v>
      </c>
      <c r="HF116" s="176">
        <f t="shared" si="658"/>
        <v>32.833612891940092</v>
      </c>
      <c r="HG116" s="176">
        <f t="shared" si="658"/>
        <v>31.270918768922758</v>
      </c>
      <c r="HH116" s="176">
        <f t="shared" si="658"/>
        <v>29.78260004072261</v>
      </c>
      <c r="HI116" s="176">
        <f t="shared" si="658"/>
        <v>28.365116859539157</v>
      </c>
      <c r="HJ116" s="176">
        <f t="shared" si="658"/>
        <v>27.015097854290328</v>
      </c>
      <c r="HK116" s="176">
        <f t="shared" si="658"/>
        <v>25.729332112074342</v>
      </c>
      <c r="HL116" s="176">
        <f t="shared" si="658"/>
        <v>24.504761541268532</v>
      </c>
      <c r="HM116" s="176">
        <f t="shared" si="659"/>
        <v>0</v>
      </c>
      <c r="HN116" s="176">
        <f t="shared" si="659"/>
        <v>0</v>
      </c>
      <c r="HO116" s="176">
        <f t="shared" si="659"/>
        <v>0</v>
      </c>
      <c r="HP116" s="176">
        <f t="shared" si="659"/>
        <v>0</v>
      </c>
      <c r="HQ116" s="176">
        <f t="shared" si="659"/>
        <v>0</v>
      </c>
      <c r="HR116" s="176">
        <f t="shared" si="659"/>
        <v>0</v>
      </c>
      <c r="HS116" s="176">
        <f t="shared" si="659"/>
        <v>0</v>
      </c>
      <c r="HT116" s="176">
        <f t="shared" si="659"/>
        <v>0</v>
      </c>
      <c r="HU116" s="176">
        <f t="shared" si="659"/>
        <v>0</v>
      </c>
      <c r="HV116" s="176">
        <f t="shared" si="659"/>
        <v>0</v>
      </c>
      <c r="HW116" s="176">
        <f t="shared" si="659"/>
        <v>0</v>
      </c>
      <c r="HX116" s="176">
        <f t="shared" si="659"/>
        <v>0</v>
      </c>
      <c r="HY116" s="176">
        <f t="shared" si="659"/>
        <v>0</v>
      </c>
      <c r="HZ116" s="176">
        <f t="shared" si="659"/>
        <v>0</v>
      </c>
      <c r="IA116" s="176">
        <f t="shared" si="659"/>
        <v>0</v>
      </c>
      <c r="IB116" s="176"/>
      <c r="IC116" s="176"/>
    </row>
    <row r="117" spans="1:237" s="144" customFormat="1">
      <c r="A117" s="185" t="s">
        <v>177</v>
      </c>
      <c r="B117" s="226">
        <f t="shared" ref="B117:B130" si="677">SUM(O117:AW117)*VLOOKUP($A117,input,12,FALSE)</f>
        <v>0</v>
      </c>
      <c r="C117" s="329">
        <f t="shared" ref="C117:C130" si="678">SUM(AY117:CG117)*VLOOKUP($A117,input,12,FALSE)</f>
        <v>11387768.778918048</v>
      </c>
      <c r="D117" s="226">
        <f t="shared" si="233"/>
        <v>11387768.778918048</v>
      </c>
      <c r="E117" s="227">
        <f t="shared" ref="E117:E130" si="679">IF(Years&gt;1,SUM(CI117:DR117)*VLOOKUP($A117,input,26,FALSE),0)</f>
        <v>0</v>
      </c>
      <c r="F117" s="228">
        <f t="shared" si="671"/>
        <v>0</v>
      </c>
      <c r="G117" s="227">
        <f t="shared" si="672"/>
        <v>0</v>
      </c>
      <c r="H117" s="228">
        <f t="shared" si="673"/>
        <v>0</v>
      </c>
      <c r="I117" s="227">
        <f t="shared" si="234"/>
        <v>0</v>
      </c>
      <c r="J117" s="176">
        <f t="shared" si="235"/>
        <v>11387768.778918048</v>
      </c>
      <c r="K117" s="228">
        <f t="shared" si="236"/>
        <v>11387768.778918048</v>
      </c>
      <c r="L117" s="227">
        <f t="shared" ref="L117:L130" si="680">(B117*VLOOKUP($A117,input,16,FALSE))+(E117*VLOOKUP($A117,input,30,FALSE))+(G117*VLOOKUP($A117,input,44,FALSE))</f>
        <v>0</v>
      </c>
      <c r="M117" s="176">
        <f t="shared" ref="M117:M130" si="681">(C117*(VLOOKUP($A117,input,16,FALSE))+(F117*VLOOKUP($A117,input,30,FALSE))+(H117*VLOOKUP($A117,input,44,FALSE)))</f>
        <v>9110215.0231344383</v>
      </c>
      <c r="N117" s="228">
        <f t="shared" si="237"/>
        <v>9110215.0231344383</v>
      </c>
      <c r="O117" s="176">
        <f t="shared" si="642"/>
        <v>0</v>
      </c>
      <c r="P117" s="176">
        <f t="shared" si="642"/>
        <v>0</v>
      </c>
      <c r="Q117" s="176">
        <f t="shared" si="642"/>
        <v>0</v>
      </c>
      <c r="R117" s="176">
        <f t="shared" si="642"/>
        <v>0</v>
      </c>
      <c r="S117" s="176">
        <f t="shared" si="642"/>
        <v>0</v>
      </c>
      <c r="T117" s="176">
        <f t="shared" si="642"/>
        <v>0</v>
      </c>
      <c r="U117" s="176">
        <f t="shared" si="642"/>
        <v>0</v>
      </c>
      <c r="V117" s="176">
        <f t="shared" si="642"/>
        <v>0</v>
      </c>
      <c r="W117" s="176">
        <f t="shared" si="642"/>
        <v>0</v>
      </c>
      <c r="X117" s="176">
        <f t="shared" si="642"/>
        <v>0</v>
      </c>
      <c r="Y117" s="176">
        <f t="shared" si="643"/>
        <v>0</v>
      </c>
      <c r="Z117" s="176">
        <f t="shared" si="643"/>
        <v>0</v>
      </c>
      <c r="AA117" s="176">
        <f t="shared" si="643"/>
        <v>0</v>
      </c>
      <c r="AB117" s="176">
        <f t="shared" si="643"/>
        <v>0</v>
      </c>
      <c r="AC117" s="176">
        <f t="shared" si="643"/>
        <v>0</v>
      </c>
      <c r="AD117" s="176">
        <f t="shared" si="643"/>
        <v>0</v>
      </c>
      <c r="AE117" s="176">
        <f t="shared" si="643"/>
        <v>0</v>
      </c>
      <c r="AF117" s="176">
        <f t="shared" si="643"/>
        <v>0</v>
      </c>
      <c r="AG117" s="176">
        <f t="shared" si="643"/>
        <v>0</v>
      </c>
      <c r="AH117" s="176">
        <f t="shared" si="643"/>
        <v>0</v>
      </c>
      <c r="AI117" s="176">
        <f t="shared" si="644"/>
        <v>0</v>
      </c>
      <c r="AJ117" s="176">
        <f t="shared" si="644"/>
        <v>0</v>
      </c>
      <c r="AK117" s="176">
        <f t="shared" si="644"/>
        <v>0</v>
      </c>
      <c r="AL117" s="176">
        <f t="shared" si="644"/>
        <v>0</v>
      </c>
      <c r="AM117" s="176">
        <f t="shared" si="644"/>
        <v>0</v>
      </c>
      <c r="AN117" s="176">
        <f t="shared" si="644"/>
        <v>0</v>
      </c>
      <c r="AO117" s="176">
        <f t="shared" si="644"/>
        <v>0</v>
      </c>
      <c r="AP117" s="176">
        <f t="shared" si="644"/>
        <v>0</v>
      </c>
      <c r="AQ117" s="176">
        <f t="shared" si="644"/>
        <v>0</v>
      </c>
      <c r="AR117" s="176">
        <f t="shared" si="644"/>
        <v>0</v>
      </c>
      <c r="AS117" s="176">
        <f t="shared" si="644"/>
        <v>0</v>
      </c>
      <c r="AT117" s="176">
        <f t="shared" si="644"/>
        <v>0</v>
      </c>
      <c r="AU117" s="176">
        <f t="shared" si="644"/>
        <v>0</v>
      </c>
      <c r="AV117" s="176">
        <f t="shared" si="644"/>
        <v>0</v>
      </c>
      <c r="AW117" s="176">
        <f t="shared" si="644"/>
        <v>0</v>
      </c>
      <c r="AX117" s="187"/>
      <c r="AY117" s="176">
        <f t="shared" si="645"/>
        <v>3.8635717244792547E-2</v>
      </c>
      <c r="AZ117" s="176">
        <f t="shared" si="645"/>
        <v>3.680120445624406E-2</v>
      </c>
      <c r="BA117" s="176">
        <f t="shared" si="645"/>
        <v>3.5082505401444287E-2</v>
      </c>
      <c r="BB117" s="176">
        <f t="shared" si="645"/>
        <v>3.3439377008107431E-2</v>
      </c>
      <c r="BC117" s="176">
        <f t="shared" si="645"/>
        <v>3.1852880386280882E-2</v>
      </c>
      <c r="BD117" s="176">
        <f t="shared" si="645"/>
        <v>3.0335848324482859E-2</v>
      </c>
      <c r="BE117" s="176">
        <f t="shared" si="645"/>
        <v>2.8900463839189771E-2</v>
      </c>
      <c r="BF117" s="176">
        <f t="shared" si="645"/>
        <v>2.7522847320657812E-2</v>
      </c>
      <c r="BG117" s="176">
        <f t="shared" si="645"/>
        <v>2.6209602923057379E-2</v>
      </c>
      <c r="BH117" s="176">
        <f t="shared" si="645"/>
        <v>2.4958028781787042E-2</v>
      </c>
      <c r="BI117" s="176">
        <f t="shared" si="646"/>
        <v>2.3768222780552829E-2</v>
      </c>
      <c r="BJ117" s="176">
        <f t="shared" si="646"/>
        <v>2.263513753771465E-2</v>
      </c>
      <c r="BK117" s="176">
        <f t="shared" si="646"/>
        <v>2.1557833114339453E-2</v>
      </c>
      <c r="BL117" s="176">
        <f t="shared" si="646"/>
        <v>2.0531802283567348E-2</v>
      </c>
      <c r="BM117" s="176">
        <f t="shared" si="646"/>
        <v>1.9554604712618318E-2</v>
      </c>
      <c r="BN117" s="176">
        <f t="shared" si="646"/>
        <v>1.8623916214739453E-2</v>
      </c>
      <c r="BO117" s="176">
        <f t="shared" si="646"/>
        <v>1.7737523221311523E-2</v>
      </c>
      <c r="BP117" s="176">
        <f t="shared" si="646"/>
        <v>1.689331751705193E-2</v>
      </c>
      <c r="BQ117" s="176">
        <f t="shared" si="646"/>
        <v>1.6089291225792241E-2</v>
      </c>
      <c r="BR117" s="176">
        <f t="shared" si="646"/>
        <v>1.5323532034904294E-2</v>
      </c>
      <c r="BS117" s="176">
        <f t="shared" si="647"/>
        <v>1.4594218647016634E-2</v>
      </c>
      <c r="BT117" s="176">
        <f t="shared" si="647"/>
        <v>1.3899616448203431E-2</v>
      </c>
      <c r="BU117" s="176">
        <f t="shared" si="647"/>
        <v>1.3238073382343183E-2</v>
      </c>
      <c r="BV117" s="176">
        <f t="shared" si="647"/>
        <v>1.2608016021834489E-2</v>
      </c>
      <c r="BW117" s="176">
        <f t="shared" si="647"/>
        <v>1.2007945825323593E-2</v>
      </c>
      <c r="BX117" s="176">
        <f t="shared" si="647"/>
        <v>1.1436435573542861E-2</v>
      </c>
      <c r="BY117" s="176">
        <f t="shared" si="647"/>
        <v>1.0892125974783203E-2</v>
      </c>
      <c r="BZ117" s="176">
        <f t="shared" si="647"/>
        <v>1.0373722431926774E-2</v>
      </c>
      <c r="CA117" s="176">
        <f t="shared" si="647"/>
        <v>9.8799919633506365E-3</v>
      </c>
      <c r="CB117" s="176">
        <f t="shared" si="647"/>
        <v>9.4097602703779558E-3</v>
      </c>
      <c r="CC117" s="176">
        <f t="shared" si="647"/>
        <v>8.9619089443019485E-3</v>
      </c>
      <c r="CD117" s="176">
        <f t="shared" si="647"/>
        <v>8.5353728063396507E-3</v>
      </c>
      <c r="CE117" s="176">
        <f t="shared" si="647"/>
        <v>8.129137374188862E-3</v>
      </c>
      <c r="CF117" s="176">
        <f t="shared" si="647"/>
        <v>7.7422364491626086E-3</v>
      </c>
      <c r="CG117" s="176">
        <f t="shared" si="647"/>
        <v>7.3737498181623692E-3</v>
      </c>
      <c r="CI117" s="176">
        <v>0</v>
      </c>
      <c r="CJ117" s="176">
        <f t="shared" si="648"/>
        <v>0</v>
      </c>
      <c r="CK117" s="176">
        <f t="shared" si="648"/>
        <v>0</v>
      </c>
      <c r="CL117" s="176">
        <f t="shared" si="648"/>
        <v>0</v>
      </c>
      <c r="CM117" s="176">
        <f t="shared" si="648"/>
        <v>0</v>
      </c>
      <c r="CN117" s="176">
        <f t="shared" si="648"/>
        <v>0</v>
      </c>
      <c r="CO117" s="176">
        <f t="shared" si="648"/>
        <v>0</v>
      </c>
      <c r="CP117" s="176">
        <f t="shared" si="648"/>
        <v>0</v>
      </c>
      <c r="CQ117" s="176">
        <f t="shared" si="648"/>
        <v>0</v>
      </c>
      <c r="CR117" s="176">
        <f t="shared" si="648"/>
        <v>0</v>
      </c>
      <c r="CS117" s="176">
        <f t="shared" si="648"/>
        <v>0</v>
      </c>
      <c r="CT117" s="176">
        <f t="shared" si="649"/>
        <v>0</v>
      </c>
      <c r="CU117" s="176">
        <f t="shared" si="649"/>
        <v>0</v>
      </c>
      <c r="CV117" s="176">
        <f t="shared" si="649"/>
        <v>0</v>
      </c>
      <c r="CW117" s="176">
        <f t="shared" si="649"/>
        <v>0</v>
      </c>
      <c r="CX117" s="176">
        <f t="shared" si="649"/>
        <v>0</v>
      </c>
      <c r="CY117" s="176">
        <f t="shared" si="649"/>
        <v>0</v>
      </c>
      <c r="CZ117" s="176">
        <f t="shared" si="649"/>
        <v>0</v>
      </c>
      <c r="DA117" s="176">
        <f t="shared" si="649"/>
        <v>0</v>
      </c>
      <c r="DB117" s="176">
        <f t="shared" si="649"/>
        <v>0</v>
      </c>
      <c r="DC117" s="176">
        <f t="shared" si="649"/>
        <v>0</v>
      </c>
      <c r="DD117" s="176">
        <f t="shared" si="650"/>
        <v>0</v>
      </c>
      <c r="DE117" s="176">
        <f t="shared" si="650"/>
        <v>0</v>
      </c>
      <c r="DF117" s="176">
        <f t="shared" si="650"/>
        <v>0</v>
      </c>
      <c r="DG117" s="176">
        <f t="shared" si="650"/>
        <v>0</v>
      </c>
      <c r="DH117" s="176">
        <f t="shared" si="650"/>
        <v>0</v>
      </c>
      <c r="DI117" s="176">
        <f t="shared" si="650"/>
        <v>0</v>
      </c>
      <c r="DJ117" s="176">
        <f t="shared" si="650"/>
        <v>0</v>
      </c>
      <c r="DK117" s="176">
        <f t="shared" si="650"/>
        <v>0</v>
      </c>
      <c r="DL117" s="176">
        <f t="shared" si="650"/>
        <v>0</v>
      </c>
      <c r="DM117" s="176">
        <f t="shared" si="650"/>
        <v>0</v>
      </c>
      <c r="DN117" s="176">
        <f t="shared" si="650"/>
        <v>0</v>
      </c>
      <c r="DO117" s="176">
        <f t="shared" si="650"/>
        <v>0</v>
      </c>
      <c r="DP117" s="176">
        <f t="shared" si="650"/>
        <v>0</v>
      </c>
      <c r="DQ117" s="176">
        <f t="shared" si="650"/>
        <v>0</v>
      </c>
      <c r="DR117" s="176">
        <f t="shared" si="650"/>
        <v>0</v>
      </c>
      <c r="DS117" s="187"/>
      <c r="DT117" s="176">
        <v>0</v>
      </c>
      <c r="DU117" s="176">
        <f t="shared" si="651"/>
        <v>3.680120445624406E-2</v>
      </c>
      <c r="DV117" s="176">
        <f t="shared" si="651"/>
        <v>3.5082505401444287E-2</v>
      </c>
      <c r="DW117" s="176">
        <f t="shared" si="651"/>
        <v>3.3439377008107431E-2</v>
      </c>
      <c r="DX117" s="176">
        <f t="shared" si="651"/>
        <v>3.1852880386280882E-2</v>
      </c>
      <c r="DY117" s="176">
        <f t="shared" si="651"/>
        <v>3.0335848324482859E-2</v>
      </c>
      <c r="DZ117" s="176">
        <f t="shared" si="651"/>
        <v>2.8900463839189771E-2</v>
      </c>
      <c r="EA117" s="176">
        <f t="shared" si="651"/>
        <v>2.7522847320657812E-2</v>
      </c>
      <c r="EB117" s="176">
        <f t="shared" si="651"/>
        <v>2.6209602923057379E-2</v>
      </c>
      <c r="EC117" s="176">
        <f t="shared" si="651"/>
        <v>2.4958028781787042E-2</v>
      </c>
      <c r="ED117" s="176">
        <f t="shared" si="651"/>
        <v>2.3768222780552829E-2</v>
      </c>
      <c r="EE117" s="176">
        <f t="shared" si="652"/>
        <v>2.263513753771465E-2</v>
      </c>
      <c r="EF117" s="176">
        <f t="shared" si="652"/>
        <v>2.1557833114339453E-2</v>
      </c>
      <c r="EG117" s="176">
        <f t="shared" si="652"/>
        <v>2.0531802283567348E-2</v>
      </c>
      <c r="EH117" s="176">
        <f t="shared" si="652"/>
        <v>1.9554604712618318E-2</v>
      </c>
      <c r="EI117" s="176">
        <f t="shared" si="652"/>
        <v>1.8623916214739453E-2</v>
      </c>
      <c r="EJ117" s="176">
        <f t="shared" si="652"/>
        <v>1.7737523221311523E-2</v>
      </c>
      <c r="EK117" s="176">
        <f t="shared" si="652"/>
        <v>1.689331751705193E-2</v>
      </c>
      <c r="EL117" s="176">
        <f t="shared" si="652"/>
        <v>1.6089291225792241E-2</v>
      </c>
      <c r="EM117" s="176">
        <f t="shared" si="652"/>
        <v>1.5323532034904294E-2</v>
      </c>
      <c r="EN117" s="176">
        <f t="shared" si="652"/>
        <v>1.4594218647016634E-2</v>
      </c>
      <c r="EO117" s="176">
        <f t="shared" si="653"/>
        <v>1.3899616448203431E-2</v>
      </c>
      <c r="EP117" s="176">
        <f t="shared" si="653"/>
        <v>1.3238073382343183E-2</v>
      </c>
      <c r="EQ117" s="176">
        <f t="shared" si="653"/>
        <v>1.2608016021834489E-2</v>
      </c>
      <c r="ER117" s="176">
        <f t="shared" si="653"/>
        <v>1.2007945825323593E-2</v>
      </c>
      <c r="ES117" s="176">
        <f t="shared" si="653"/>
        <v>1.1436435573542861E-2</v>
      </c>
      <c r="ET117" s="176">
        <f t="shared" si="653"/>
        <v>1.0892125974783203E-2</v>
      </c>
      <c r="EU117" s="176">
        <f t="shared" si="653"/>
        <v>1.0373722431926774E-2</v>
      </c>
      <c r="EV117" s="176">
        <f t="shared" si="653"/>
        <v>9.8799919633506365E-3</v>
      </c>
      <c r="EW117" s="176">
        <f t="shared" si="653"/>
        <v>9.4097602703779558E-3</v>
      </c>
      <c r="EX117" s="176">
        <f t="shared" si="653"/>
        <v>8.9619089443019485E-3</v>
      </c>
      <c r="EY117" s="176">
        <f t="shared" si="653"/>
        <v>8.5353728063396507E-3</v>
      </c>
      <c r="EZ117" s="176">
        <f t="shared" si="653"/>
        <v>8.129137374188862E-3</v>
      </c>
      <c r="FA117" s="176">
        <f t="shared" si="653"/>
        <v>7.7422364491626086E-3</v>
      </c>
      <c r="FB117" s="176">
        <f t="shared" si="653"/>
        <v>7.3737498181623692E-3</v>
      </c>
      <c r="FC117" s="176">
        <f t="shared" si="653"/>
        <v>7.0228010650243569E-3</v>
      </c>
      <c r="FE117" s="176">
        <v>0</v>
      </c>
      <c r="FF117" s="176">
        <v>0</v>
      </c>
      <c r="FG117" s="176">
        <f t="shared" si="654"/>
        <v>0</v>
      </c>
      <c r="FH117" s="176">
        <f t="shared" si="654"/>
        <v>0</v>
      </c>
      <c r="FI117" s="176">
        <f t="shared" si="654"/>
        <v>0</v>
      </c>
      <c r="FJ117" s="176">
        <f t="shared" si="654"/>
        <v>0</v>
      </c>
      <c r="FK117" s="176">
        <f t="shared" si="654"/>
        <v>0</v>
      </c>
      <c r="FL117" s="176">
        <f t="shared" si="654"/>
        <v>0</v>
      </c>
      <c r="FM117" s="176">
        <f t="shared" si="654"/>
        <v>0</v>
      </c>
      <c r="FN117" s="176">
        <f t="shared" si="654"/>
        <v>0</v>
      </c>
      <c r="FO117" s="176">
        <f t="shared" si="654"/>
        <v>0</v>
      </c>
      <c r="FP117" s="176">
        <f t="shared" si="654"/>
        <v>0</v>
      </c>
      <c r="FQ117" s="176">
        <f t="shared" si="655"/>
        <v>0</v>
      </c>
      <c r="FR117" s="176">
        <f t="shared" si="655"/>
        <v>0</v>
      </c>
      <c r="FS117" s="176">
        <f t="shared" si="655"/>
        <v>0</v>
      </c>
      <c r="FT117" s="176">
        <f t="shared" si="655"/>
        <v>0</v>
      </c>
      <c r="FU117" s="176">
        <f t="shared" si="655"/>
        <v>0</v>
      </c>
      <c r="FV117" s="176">
        <f t="shared" si="655"/>
        <v>0</v>
      </c>
      <c r="FW117" s="176">
        <f t="shared" si="655"/>
        <v>0</v>
      </c>
      <c r="FX117" s="176">
        <f t="shared" si="655"/>
        <v>0</v>
      </c>
      <c r="FY117" s="176">
        <f t="shared" si="655"/>
        <v>0</v>
      </c>
      <c r="FZ117" s="176">
        <f t="shared" si="655"/>
        <v>0</v>
      </c>
      <c r="GA117" s="176">
        <f t="shared" si="656"/>
        <v>0</v>
      </c>
      <c r="GB117" s="176">
        <f t="shared" si="656"/>
        <v>0</v>
      </c>
      <c r="GC117" s="176">
        <f t="shared" si="656"/>
        <v>0</v>
      </c>
      <c r="GD117" s="176">
        <f t="shared" si="656"/>
        <v>0</v>
      </c>
      <c r="GE117" s="176">
        <f t="shared" si="656"/>
        <v>0</v>
      </c>
      <c r="GF117" s="176">
        <f t="shared" si="656"/>
        <v>0</v>
      </c>
      <c r="GG117" s="176">
        <f t="shared" si="656"/>
        <v>0</v>
      </c>
      <c r="GH117" s="176">
        <f t="shared" si="656"/>
        <v>0</v>
      </c>
      <c r="GI117" s="176">
        <f t="shared" si="656"/>
        <v>0</v>
      </c>
      <c r="GJ117" s="176">
        <f t="shared" si="656"/>
        <v>0</v>
      </c>
      <c r="GK117" s="176">
        <f t="shared" si="656"/>
        <v>0</v>
      </c>
      <c r="GL117" s="176">
        <f t="shared" si="656"/>
        <v>0</v>
      </c>
      <c r="GM117" s="176">
        <f t="shared" si="656"/>
        <v>0</v>
      </c>
      <c r="GN117" s="176">
        <f t="shared" si="656"/>
        <v>0</v>
      </c>
      <c r="GO117" s="176">
        <f t="shared" si="656"/>
        <v>0</v>
      </c>
      <c r="GP117" s="187"/>
      <c r="GQ117" s="176">
        <v>0</v>
      </c>
      <c r="GR117" s="176">
        <v>0</v>
      </c>
      <c r="GS117" s="176">
        <f t="shared" si="657"/>
        <v>3.5082505401444287E-2</v>
      </c>
      <c r="GT117" s="176">
        <f t="shared" si="657"/>
        <v>3.3439377008107431E-2</v>
      </c>
      <c r="GU117" s="176">
        <f t="shared" si="657"/>
        <v>3.1852880386280882E-2</v>
      </c>
      <c r="GV117" s="176">
        <f t="shared" si="657"/>
        <v>3.0335848324482859E-2</v>
      </c>
      <c r="GW117" s="176">
        <f t="shared" si="657"/>
        <v>2.8900463839189771E-2</v>
      </c>
      <c r="GX117" s="176">
        <f t="shared" si="657"/>
        <v>2.7522847320657812E-2</v>
      </c>
      <c r="GY117" s="176">
        <f t="shared" si="657"/>
        <v>2.6209602923057379E-2</v>
      </c>
      <c r="GZ117" s="176">
        <f t="shared" si="657"/>
        <v>2.4958028781787042E-2</v>
      </c>
      <c r="HA117" s="176">
        <f t="shared" si="657"/>
        <v>2.3768222780552829E-2</v>
      </c>
      <c r="HB117" s="176">
        <f t="shared" si="657"/>
        <v>2.263513753771465E-2</v>
      </c>
      <c r="HC117" s="176">
        <f t="shared" si="658"/>
        <v>2.1557833114339453E-2</v>
      </c>
      <c r="HD117" s="176">
        <f t="shared" si="658"/>
        <v>2.0531802283567348E-2</v>
      </c>
      <c r="HE117" s="176">
        <f t="shared" si="658"/>
        <v>1.9554604712618318E-2</v>
      </c>
      <c r="HF117" s="176">
        <f t="shared" si="658"/>
        <v>1.8623916214739453E-2</v>
      </c>
      <c r="HG117" s="176">
        <f t="shared" si="658"/>
        <v>1.7737523221311523E-2</v>
      </c>
      <c r="HH117" s="176">
        <f t="shared" si="658"/>
        <v>1.689331751705193E-2</v>
      </c>
      <c r="HI117" s="176">
        <f t="shared" si="658"/>
        <v>1.6089291225792241E-2</v>
      </c>
      <c r="HJ117" s="176">
        <f t="shared" si="658"/>
        <v>1.5323532034904294E-2</v>
      </c>
      <c r="HK117" s="176">
        <f t="shared" si="658"/>
        <v>1.4594218647016634E-2</v>
      </c>
      <c r="HL117" s="176">
        <f t="shared" si="658"/>
        <v>1.3899616448203431E-2</v>
      </c>
      <c r="HM117" s="176">
        <f t="shared" si="659"/>
        <v>1.3238073382343183E-2</v>
      </c>
      <c r="HN117" s="176">
        <f t="shared" si="659"/>
        <v>1.2608016021834489E-2</v>
      </c>
      <c r="HO117" s="176">
        <f t="shared" si="659"/>
        <v>1.2007945825323593E-2</v>
      </c>
      <c r="HP117" s="176">
        <f t="shared" si="659"/>
        <v>1.1436435573542861E-2</v>
      </c>
      <c r="HQ117" s="176">
        <f t="shared" si="659"/>
        <v>1.0892125974783203E-2</v>
      </c>
      <c r="HR117" s="176">
        <f t="shared" si="659"/>
        <v>1.0373722431926774E-2</v>
      </c>
      <c r="HS117" s="176">
        <f t="shared" si="659"/>
        <v>9.8799919633506365E-3</v>
      </c>
      <c r="HT117" s="176">
        <f t="shared" si="659"/>
        <v>9.4097602703779558E-3</v>
      </c>
      <c r="HU117" s="176">
        <f t="shared" si="659"/>
        <v>8.9619089443019485E-3</v>
      </c>
      <c r="HV117" s="176">
        <f t="shared" si="659"/>
        <v>8.5353728063396507E-3</v>
      </c>
      <c r="HW117" s="176">
        <f t="shared" si="659"/>
        <v>8.129137374188862E-3</v>
      </c>
      <c r="HX117" s="176">
        <f t="shared" si="659"/>
        <v>7.7422364491626086E-3</v>
      </c>
      <c r="HY117" s="176">
        <f t="shared" si="659"/>
        <v>7.3737498181623692E-3</v>
      </c>
      <c r="HZ117" s="176">
        <f t="shared" si="659"/>
        <v>7.0228010650243569E-3</v>
      </c>
      <c r="IA117" s="176">
        <f t="shared" si="659"/>
        <v>6.6885554860333391E-3</v>
      </c>
      <c r="IB117" s="176"/>
      <c r="IC117" s="176"/>
    </row>
    <row r="118" spans="1:237" s="144" customFormat="1">
      <c r="A118" s="185" t="s">
        <v>178</v>
      </c>
      <c r="B118" s="226">
        <f t="shared" ref="B118" si="682">SUM(O118:AW118)*VLOOKUP($A118,input,12,FALSE)</f>
        <v>0</v>
      </c>
      <c r="C118" s="329">
        <f t="shared" ref="C118" si="683">SUM(AY118:CG118)*VLOOKUP($A118,input,12,FALSE)</f>
        <v>1878528.4800268977</v>
      </c>
      <c r="D118" s="226">
        <f t="shared" ref="D118" si="684">SUM(B118:C118)</f>
        <v>1878528.4800268977</v>
      </c>
      <c r="E118" s="227">
        <f t="shared" ref="E118" si="685">IF(Years&gt;1,SUM(CI118:DR118)*VLOOKUP($A118,input,26,FALSE),0)</f>
        <v>0</v>
      </c>
      <c r="F118" s="228">
        <f t="shared" ref="F118" si="686">IF(Years&gt;1,SUM(DT118:FC118)*VLOOKUP($A118,input,26,FALSE),0)</f>
        <v>0</v>
      </c>
      <c r="G118" s="227">
        <f t="shared" ref="G118" si="687">IF(Years&gt;2,SUM(FE118:GO118)*VLOOKUP($A118,input,40,FALSE),0)</f>
        <v>0</v>
      </c>
      <c r="H118" s="228">
        <f t="shared" ref="H118" si="688">IF(Years&gt;2,SUM(GQ118:IA118)*VLOOKUP($A118,input,40,FALSE),0)</f>
        <v>0</v>
      </c>
      <c r="I118" s="227">
        <f t="shared" ref="I118" si="689">B118+E118+G118</f>
        <v>0</v>
      </c>
      <c r="J118" s="176">
        <f t="shared" ref="J118" si="690">C118+F118+H118</f>
        <v>1878528.4800268977</v>
      </c>
      <c r="K118" s="228">
        <f t="shared" ref="K118" si="691">SUM(I118:J118)</f>
        <v>1878528.4800268977</v>
      </c>
      <c r="L118" s="227">
        <f t="shared" ref="L118" si="692">(B118*VLOOKUP($A118,input,16,FALSE))+(E118*VLOOKUP($A118,input,30,FALSE))+(G118*VLOOKUP($A118,input,44,FALSE))</f>
        <v>0</v>
      </c>
      <c r="M118" s="176">
        <f t="shared" ref="M118" si="693">(C118*(VLOOKUP($A118,input,16,FALSE))+(F118*VLOOKUP($A118,input,30,FALSE))+(H118*VLOOKUP($A118,input,44,FALSE)))</f>
        <v>1502822.7840215182</v>
      </c>
      <c r="N118" s="228">
        <f t="shared" ref="N118" si="694">SUM(L118:M118)</f>
        <v>1502822.7840215182</v>
      </c>
      <c r="O118" s="176">
        <f t="shared" si="642"/>
        <v>0</v>
      </c>
      <c r="P118" s="176">
        <f t="shared" si="642"/>
        <v>0</v>
      </c>
      <c r="Q118" s="176">
        <f t="shared" si="642"/>
        <v>0</v>
      </c>
      <c r="R118" s="176">
        <f t="shared" si="642"/>
        <v>0</v>
      </c>
      <c r="S118" s="176">
        <f t="shared" si="642"/>
        <v>0</v>
      </c>
      <c r="T118" s="176">
        <f t="shared" si="642"/>
        <v>0</v>
      </c>
      <c r="U118" s="176">
        <f t="shared" si="642"/>
        <v>0</v>
      </c>
      <c r="V118" s="176">
        <f t="shared" si="642"/>
        <v>0</v>
      </c>
      <c r="W118" s="176">
        <f t="shared" si="642"/>
        <v>0</v>
      </c>
      <c r="X118" s="176">
        <f t="shared" si="642"/>
        <v>0</v>
      </c>
      <c r="Y118" s="176">
        <f t="shared" si="643"/>
        <v>0</v>
      </c>
      <c r="Z118" s="176">
        <f t="shared" si="643"/>
        <v>0</v>
      </c>
      <c r="AA118" s="176">
        <f t="shared" si="643"/>
        <v>0</v>
      </c>
      <c r="AB118" s="176">
        <f t="shared" si="643"/>
        <v>0</v>
      </c>
      <c r="AC118" s="176">
        <f t="shared" si="643"/>
        <v>0</v>
      </c>
      <c r="AD118" s="176">
        <f t="shared" si="643"/>
        <v>0</v>
      </c>
      <c r="AE118" s="176">
        <f t="shared" si="643"/>
        <v>0</v>
      </c>
      <c r="AF118" s="176">
        <f t="shared" si="643"/>
        <v>0</v>
      </c>
      <c r="AG118" s="176">
        <f t="shared" si="643"/>
        <v>0</v>
      </c>
      <c r="AH118" s="176">
        <f t="shared" si="643"/>
        <v>0</v>
      </c>
      <c r="AI118" s="176">
        <f t="shared" si="644"/>
        <v>0</v>
      </c>
      <c r="AJ118" s="176">
        <f t="shared" si="644"/>
        <v>0</v>
      </c>
      <c r="AK118" s="176">
        <f t="shared" si="644"/>
        <v>0</v>
      </c>
      <c r="AL118" s="176">
        <f t="shared" si="644"/>
        <v>0</v>
      </c>
      <c r="AM118" s="176">
        <f t="shared" si="644"/>
        <v>0</v>
      </c>
      <c r="AN118" s="176">
        <f t="shared" si="644"/>
        <v>0</v>
      </c>
      <c r="AO118" s="176">
        <f t="shared" si="644"/>
        <v>0</v>
      </c>
      <c r="AP118" s="176">
        <f t="shared" si="644"/>
        <v>0</v>
      </c>
      <c r="AQ118" s="176">
        <f t="shared" si="644"/>
        <v>0</v>
      </c>
      <c r="AR118" s="176">
        <f t="shared" si="644"/>
        <v>0</v>
      </c>
      <c r="AS118" s="176">
        <f t="shared" si="644"/>
        <v>0</v>
      </c>
      <c r="AT118" s="176">
        <f t="shared" si="644"/>
        <v>0</v>
      </c>
      <c r="AU118" s="176">
        <f t="shared" si="644"/>
        <v>0</v>
      </c>
      <c r="AV118" s="176">
        <f t="shared" si="644"/>
        <v>0</v>
      </c>
      <c r="AW118" s="176">
        <f t="shared" si="644"/>
        <v>0</v>
      </c>
      <c r="AX118" s="187"/>
      <c r="AY118" s="176">
        <f t="shared" si="645"/>
        <v>9.4766853619302482E-3</v>
      </c>
      <c r="AZ118" s="176">
        <f t="shared" si="645"/>
        <v>9.0267105270032608E-3</v>
      </c>
      <c r="BA118" s="176">
        <f t="shared" si="645"/>
        <v>8.6051428343165235E-3</v>
      </c>
      <c r="BB118" s="176">
        <f t="shared" si="645"/>
        <v>8.2021113416112564E-3</v>
      </c>
      <c r="BC118" s="176">
        <f t="shared" si="645"/>
        <v>7.8129706607858763E-3</v>
      </c>
      <c r="BD118" s="176">
        <f t="shared" si="645"/>
        <v>7.4408684569486263E-3</v>
      </c>
      <c r="BE118" s="176">
        <f t="shared" si="645"/>
        <v>7.0887930171597549E-3</v>
      </c>
      <c r="BF118" s="176">
        <f t="shared" si="645"/>
        <v>6.7508870786519163E-3</v>
      </c>
      <c r="BG118" s="176">
        <f t="shared" si="645"/>
        <v>6.428770528297093E-3</v>
      </c>
      <c r="BH118" s="176">
        <f t="shared" si="645"/>
        <v>6.1217806445892737E-3</v>
      </c>
      <c r="BI118" s="176">
        <f t="shared" si="646"/>
        <v>5.8299414367393729E-3</v>
      </c>
      <c r="BJ118" s="176">
        <f t="shared" si="646"/>
        <v>5.5520148677413285E-3</v>
      </c>
      <c r="BK118" s="176">
        <f t="shared" si="646"/>
        <v>5.2877703865360911E-3</v>
      </c>
      <c r="BL118" s="176">
        <f t="shared" si="646"/>
        <v>5.0361024469127453E-3</v>
      </c>
      <c r="BM118" s="176">
        <f t="shared" si="646"/>
        <v>4.7964124766799654E-3</v>
      </c>
      <c r="BN118" s="176">
        <f t="shared" si="646"/>
        <v>4.5681303922945823E-3</v>
      </c>
      <c r="BO118" s="176">
        <f t="shared" si="646"/>
        <v>4.3507132429632042E-3</v>
      </c>
      <c r="BP118" s="176">
        <f t="shared" si="646"/>
        <v>4.1436439192768879E-3</v>
      </c>
      <c r="BQ118" s="176">
        <f t="shared" si="646"/>
        <v>3.9464299233075298E-3</v>
      </c>
      <c r="BR118" s="176">
        <f t="shared" si="646"/>
        <v>3.7586021972406758E-3</v>
      </c>
      <c r="BS118" s="176">
        <f t="shared" si="647"/>
        <v>3.5797140077587965E-3</v>
      </c>
      <c r="BT118" s="176">
        <f t="shared" si="647"/>
        <v>3.4093398835215961E-3</v>
      </c>
      <c r="BU118" s="176">
        <f t="shared" si="647"/>
        <v>3.2470746032162521E-3</v>
      </c>
      <c r="BV118" s="176">
        <f t="shared" si="647"/>
        <v>3.0925322317707235E-3</v>
      </c>
      <c r="BW118" s="176">
        <f t="shared" si="647"/>
        <v>2.9453452024378623E-3</v>
      </c>
      <c r="BX118" s="176">
        <f t="shared" si="647"/>
        <v>2.8051634425671169E-3</v>
      </c>
      <c r="BY118" s="176">
        <f t="shared" si="647"/>
        <v>2.6716535409845592E-3</v>
      </c>
      <c r="BZ118" s="176">
        <f t="shared" si="647"/>
        <v>2.5444979550009066E-3</v>
      </c>
      <c r="CA118" s="176">
        <f t="shared" si="647"/>
        <v>2.4233942551614767E-3</v>
      </c>
      <c r="CB118" s="176">
        <f t="shared" si="647"/>
        <v>2.3080544059417628E-3</v>
      </c>
      <c r="CC118" s="176">
        <f t="shared" si="647"/>
        <v>2.1982040806778364E-3</v>
      </c>
      <c r="CD118" s="176">
        <f t="shared" si="647"/>
        <v>2.0935820091021783E-3</v>
      </c>
      <c r="CE118" s="176">
        <f t="shared" si="647"/>
        <v>1.9939393559331173E-3</v>
      </c>
      <c r="CF118" s="176">
        <f t="shared" si="647"/>
        <v>1.899039129039885E-3</v>
      </c>
      <c r="CG118" s="176">
        <f t="shared" si="647"/>
        <v>1.8086556157756754E-3</v>
      </c>
      <c r="CI118" s="176">
        <v>1</v>
      </c>
      <c r="CJ118" s="176">
        <f t="shared" si="648"/>
        <v>0</v>
      </c>
      <c r="CK118" s="176">
        <f t="shared" si="648"/>
        <v>0</v>
      </c>
      <c r="CL118" s="176">
        <f t="shared" si="648"/>
        <v>0</v>
      </c>
      <c r="CM118" s="176">
        <f t="shared" si="648"/>
        <v>0</v>
      </c>
      <c r="CN118" s="176">
        <f t="shared" si="648"/>
        <v>0</v>
      </c>
      <c r="CO118" s="176">
        <f t="shared" si="648"/>
        <v>0</v>
      </c>
      <c r="CP118" s="176">
        <f t="shared" si="648"/>
        <v>0</v>
      </c>
      <c r="CQ118" s="176">
        <f t="shared" si="648"/>
        <v>0</v>
      </c>
      <c r="CR118" s="176">
        <f t="shared" si="648"/>
        <v>0</v>
      </c>
      <c r="CS118" s="176">
        <f t="shared" si="648"/>
        <v>0</v>
      </c>
      <c r="CT118" s="176">
        <f t="shared" si="649"/>
        <v>0</v>
      </c>
      <c r="CU118" s="176">
        <f t="shared" si="649"/>
        <v>0</v>
      </c>
      <c r="CV118" s="176">
        <f t="shared" si="649"/>
        <v>0</v>
      </c>
      <c r="CW118" s="176">
        <f t="shared" si="649"/>
        <v>0</v>
      </c>
      <c r="CX118" s="176">
        <f t="shared" si="649"/>
        <v>0</v>
      </c>
      <c r="CY118" s="176">
        <f t="shared" si="649"/>
        <v>0</v>
      </c>
      <c r="CZ118" s="176">
        <f t="shared" si="649"/>
        <v>0</v>
      </c>
      <c r="DA118" s="176">
        <f t="shared" si="649"/>
        <v>0</v>
      </c>
      <c r="DB118" s="176">
        <f t="shared" si="649"/>
        <v>0</v>
      </c>
      <c r="DC118" s="176">
        <f t="shared" si="649"/>
        <v>0</v>
      </c>
      <c r="DD118" s="176">
        <f t="shared" si="650"/>
        <v>0</v>
      </c>
      <c r="DE118" s="176">
        <f t="shared" si="650"/>
        <v>0</v>
      </c>
      <c r="DF118" s="176">
        <f t="shared" si="650"/>
        <v>0</v>
      </c>
      <c r="DG118" s="176">
        <f t="shared" si="650"/>
        <v>0</v>
      </c>
      <c r="DH118" s="176">
        <f t="shared" si="650"/>
        <v>0</v>
      </c>
      <c r="DI118" s="176">
        <f t="shared" si="650"/>
        <v>0</v>
      </c>
      <c r="DJ118" s="176">
        <f t="shared" si="650"/>
        <v>0</v>
      </c>
      <c r="DK118" s="176">
        <f t="shared" si="650"/>
        <v>0</v>
      </c>
      <c r="DL118" s="176">
        <f t="shared" si="650"/>
        <v>0</v>
      </c>
      <c r="DM118" s="176">
        <f t="shared" si="650"/>
        <v>0</v>
      </c>
      <c r="DN118" s="176">
        <f t="shared" si="650"/>
        <v>0</v>
      </c>
      <c r="DO118" s="176">
        <f t="shared" si="650"/>
        <v>0</v>
      </c>
      <c r="DP118" s="176">
        <f t="shared" si="650"/>
        <v>0</v>
      </c>
      <c r="DQ118" s="176">
        <f t="shared" si="650"/>
        <v>0</v>
      </c>
      <c r="DR118" s="176">
        <f t="shared" si="650"/>
        <v>0</v>
      </c>
      <c r="DS118" s="187"/>
      <c r="DT118" s="176">
        <v>1</v>
      </c>
      <c r="DU118" s="176">
        <f t="shared" si="651"/>
        <v>9.0267105270032608E-3</v>
      </c>
      <c r="DV118" s="176">
        <f t="shared" si="651"/>
        <v>8.6051428343165235E-3</v>
      </c>
      <c r="DW118" s="176">
        <f t="shared" si="651"/>
        <v>8.2021113416112564E-3</v>
      </c>
      <c r="DX118" s="176">
        <f t="shared" si="651"/>
        <v>7.8129706607858763E-3</v>
      </c>
      <c r="DY118" s="176">
        <f t="shared" si="651"/>
        <v>7.4408684569486263E-3</v>
      </c>
      <c r="DZ118" s="176">
        <f t="shared" si="651"/>
        <v>7.0887930171597549E-3</v>
      </c>
      <c r="EA118" s="176">
        <f t="shared" si="651"/>
        <v>6.7508870786519163E-3</v>
      </c>
      <c r="EB118" s="176">
        <f t="shared" si="651"/>
        <v>6.428770528297093E-3</v>
      </c>
      <c r="EC118" s="176">
        <f t="shared" si="651"/>
        <v>6.1217806445892737E-3</v>
      </c>
      <c r="ED118" s="176">
        <f t="shared" si="651"/>
        <v>5.8299414367393729E-3</v>
      </c>
      <c r="EE118" s="176">
        <f t="shared" si="652"/>
        <v>5.5520148677413285E-3</v>
      </c>
      <c r="EF118" s="176">
        <f t="shared" si="652"/>
        <v>5.2877703865360911E-3</v>
      </c>
      <c r="EG118" s="176">
        <f t="shared" si="652"/>
        <v>5.0361024469127453E-3</v>
      </c>
      <c r="EH118" s="176">
        <f t="shared" si="652"/>
        <v>4.7964124766799654E-3</v>
      </c>
      <c r="EI118" s="176">
        <f t="shared" si="652"/>
        <v>4.5681303922945823E-3</v>
      </c>
      <c r="EJ118" s="176">
        <f t="shared" si="652"/>
        <v>4.3507132429632042E-3</v>
      </c>
      <c r="EK118" s="176">
        <f t="shared" si="652"/>
        <v>4.1436439192768879E-3</v>
      </c>
      <c r="EL118" s="176">
        <f t="shared" si="652"/>
        <v>3.9464299233075298E-3</v>
      </c>
      <c r="EM118" s="176">
        <f t="shared" si="652"/>
        <v>3.7586021972406758E-3</v>
      </c>
      <c r="EN118" s="176">
        <f t="shared" si="652"/>
        <v>3.5797140077587965E-3</v>
      </c>
      <c r="EO118" s="176">
        <f t="shared" si="653"/>
        <v>3.4093398835215961E-3</v>
      </c>
      <c r="EP118" s="176">
        <f t="shared" si="653"/>
        <v>3.2470746032162521E-3</v>
      </c>
      <c r="EQ118" s="176">
        <f t="shared" si="653"/>
        <v>3.0925322317707235E-3</v>
      </c>
      <c r="ER118" s="176">
        <f t="shared" si="653"/>
        <v>2.9453452024378623E-3</v>
      </c>
      <c r="ES118" s="176">
        <f t="shared" si="653"/>
        <v>2.8051634425671169E-3</v>
      </c>
      <c r="ET118" s="176">
        <f t="shared" si="653"/>
        <v>2.6716535409845592E-3</v>
      </c>
      <c r="EU118" s="176">
        <f t="shared" si="653"/>
        <v>2.5444979550009066E-3</v>
      </c>
      <c r="EV118" s="176">
        <f t="shared" si="653"/>
        <v>2.4233942551614767E-3</v>
      </c>
      <c r="EW118" s="176">
        <f t="shared" si="653"/>
        <v>2.3080544059417628E-3</v>
      </c>
      <c r="EX118" s="176">
        <f t="shared" si="653"/>
        <v>2.1982040806778364E-3</v>
      </c>
      <c r="EY118" s="176">
        <f t="shared" si="653"/>
        <v>2.0935820091021783E-3</v>
      </c>
      <c r="EZ118" s="176">
        <f t="shared" si="653"/>
        <v>1.9939393559331173E-3</v>
      </c>
      <c r="FA118" s="176">
        <f t="shared" si="653"/>
        <v>1.899039129039885E-3</v>
      </c>
      <c r="FB118" s="176">
        <f t="shared" si="653"/>
        <v>1.8086556157756754E-3</v>
      </c>
      <c r="FC118" s="176">
        <f t="shared" si="653"/>
        <v>1.7225738461380498E-3</v>
      </c>
      <c r="FE118" s="176">
        <v>1</v>
      </c>
      <c r="FF118" s="176">
        <v>1</v>
      </c>
      <c r="FG118" s="176">
        <f t="shared" si="654"/>
        <v>0</v>
      </c>
      <c r="FH118" s="176">
        <f t="shared" si="654"/>
        <v>0</v>
      </c>
      <c r="FI118" s="176">
        <f t="shared" si="654"/>
        <v>0</v>
      </c>
      <c r="FJ118" s="176">
        <f t="shared" si="654"/>
        <v>0</v>
      </c>
      <c r="FK118" s="176">
        <f t="shared" si="654"/>
        <v>0</v>
      </c>
      <c r="FL118" s="176">
        <f t="shared" si="654"/>
        <v>0</v>
      </c>
      <c r="FM118" s="176">
        <f t="shared" si="654"/>
        <v>0</v>
      </c>
      <c r="FN118" s="176">
        <f t="shared" si="654"/>
        <v>0</v>
      </c>
      <c r="FO118" s="176">
        <f t="shared" si="654"/>
        <v>0</v>
      </c>
      <c r="FP118" s="176">
        <f t="shared" si="654"/>
        <v>0</v>
      </c>
      <c r="FQ118" s="176">
        <f t="shared" si="655"/>
        <v>0</v>
      </c>
      <c r="FR118" s="176">
        <f t="shared" si="655"/>
        <v>0</v>
      </c>
      <c r="FS118" s="176">
        <f t="shared" si="655"/>
        <v>0</v>
      </c>
      <c r="FT118" s="176">
        <f t="shared" si="655"/>
        <v>0</v>
      </c>
      <c r="FU118" s="176">
        <f t="shared" si="655"/>
        <v>0</v>
      </c>
      <c r="FV118" s="176">
        <f t="shared" si="655"/>
        <v>0</v>
      </c>
      <c r="FW118" s="176">
        <f t="shared" si="655"/>
        <v>0</v>
      </c>
      <c r="FX118" s="176">
        <f t="shared" si="655"/>
        <v>0</v>
      </c>
      <c r="FY118" s="176">
        <f t="shared" si="655"/>
        <v>0</v>
      </c>
      <c r="FZ118" s="176">
        <f t="shared" si="655"/>
        <v>0</v>
      </c>
      <c r="GA118" s="176">
        <f t="shared" si="656"/>
        <v>0</v>
      </c>
      <c r="GB118" s="176">
        <f t="shared" si="656"/>
        <v>0</v>
      </c>
      <c r="GC118" s="176">
        <f t="shared" si="656"/>
        <v>0</v>
      </c>
      <c r="GD118" s="176">
        <f t="shared" si="656"/>
        <v>0</v>
      </c>
      <c r="GE118" s="176">
        <f t="shared" si="656"/>
        <v>0</v>
      </c>
      <c r="GF118" s="176">
        <f t="shared" si="656"/>
        <v>0</v>
      </c>
      <c r="GG118" s="176">
        <f t="shared" si="656"/>
        <v>0</v>
      </c>
      <c r="GH118" s="176">
        <f t="shared" si="656"/>
        <v>0</v>
      </c>
      <c r="GI118" s="176">
        <f t="shared" si="656"/>
        <v>0</v>
      </c>
      <c r="GJ118" s="176">
        <f t="shared" si="656"/>
        <v>0</v>
      </c>
      <c r="GK118" s="176">
        <f t="shared" si="656"/>
        <v>0</v>
      </c>
      <c r="GL118" s="176">
        <f t="shared" si="656"/>
        <v>0</v>
      </c>
      <c r="GM118" s="176">
        <f t="shared" si="656"/>
        <v>0</v>
      </c>
      <c r="GN118" s="176">
        <f t="shared" si="656"/>
        <v>0</v>
      </c>
      <c r="GO118" s="176">
        <f t="shared" si="656"/>
        <v>0</v>
      </c>
      <c r="GP118" s="187"/>
      <c r="GQ118" s="176">
        <v>1</v>
      </c>
      <c r="GR118" s="176">
        <v>1</v>
      </c>
      <c r="GS118" s="176">
        <f t="shared" si="657"/>
        <v>8.6051428343165235E-3</v>
      </c>
      <c r="GT118" s="176">
        <f t="shared" si="657"/>
        <v>8.2021113416112564E-3</v>
      </c>
      <c r="GU118" s="176">
        <f t="shared" si="657"/>
        <v>7.8129706607858763E-3</v>
      </c>
      <c r="GV118" s="176">
        <f t="shared" si="657"/>
        <v>7.4408684569486263E-3</v>
      </c>
      <c r="GW118" s="176">
        <f t="shared" si="657"/>
        <v>7.0887930171597549E-3</v>
      </c>
      <c r="GX118" s="176">
        <f t="shared" si="657"/>
        <v>6.7508870786519163E-3</v>
      </c>
      <c r="GY118" s="176">
        <f t="shared" si="657"/>
        <v>6.428770528297093E-3</v>
      </c>
      <c r="GZ118" s="176">
        <f t="shared" si="657"/>
        <v>6.1217806445892737E-3</v>
      </c>
      <c r="HA118" s="176">
        <f t="shared" si="657"/>
        <v>5.8299414367393729E-3</v>
      </c>
      <c r="HB118" s="176">
        <f t="shared" si="657"/>
        <v>5.5520148677413285E-3</v>
      </c>
      <c r="HC118" s="176">
        <f t="shared" si="658"/>
        <v>5.2877703865360911E-3</v>
      </c>
      <c r="HD118" s="176">
        <f t="shared" si="658"/>
        <v>5.0361024469127453E-3</v>
      </c>
      <c r="HE118" s="176">
        <f t="shared" si="658"/>
        <v>4.7964124766799654E-3</v>
      </c>
      <c r="HF118" s="176">
        <f t="shared" si="658"/>
        <v>4.5681303922945823E-3</v>
      </c>
      <c r="HG118" s="176">
        <f t="shared" si="658"/>
        <v>4.3507132429632042E-3</v>
      </c>
      <c r="HH118" s="176">
        <f t="shared" si="658"/>
        <v>4.1436439192768879E-3</v>
      </c>
      <c r="HI118" s="176">
        <f t="shared" si="658"/>
        <v>3.9464299233075298E-3</v>
      </c>
      <c r="HJ118" s="176">
        <f t="shared" si="658"/>
        <v>3.7586021972406758E-3</v>
      </c>
      <c r="HK118" s="176">
        <f t="shared" si="658"/>
        <v>3.5797140077587965E-3</v>
      </c>
      <c r="HL118" s="176">
        <f t="shared" si="658"/>
        <v>3.4093398835215961E-3</v>
      </c>
      <c r="HM118" s="176">
        <f t="shared" si="659"/>
        <v>3.2470746032162521E-3</v>
      </c>
      <c r="HN118" s="176">
        <f t="shared" si="659"/>
        <v>3.0925322317707235E-3</v>
      </c>
      <c r="HO118" s="176">
        <f t="shared" si="659"/>
        <v>2.9453452024378623E-3</v>
      </c>
      <c r="HP118" s="176">
        <f t="shared" si="659"/>
        <v>2.8051634425671169E-3</v>
      </c>
      <c r="HQ118" s="176">
        <f t="shared" si="659"/>
        <v>2.6716535409845592E-3</v>
      </c>
      <c r="HR118" s="176">
        <f t="shared" si="659"/>
        <v>2.5444979550009066E-3</v>
      </c>
      <c r="HS118" s="176">
        <f t="shared" si="659"/>
        <v>2.4233942551614767E-3</v>
      </c>
      <c r="HT118" s="176">
        <f t="shared" si="659"/>
        <v>2.3080544059417628E-3</v>
      </c>
      <c r="HU118" s="176">
        <f t="shared" si="659"/>
        <v>2.1982040806778364E-3</v>
      </c>
      <c r="HV118" s="176">
        <f t="shared" si="659"/>
        <v>2.0935820091021783E-3</v>
      </c>
      <c r="HW118" s="176">
        <f t="shared" si="659"/>
        <v>1.9939393559331173E-3</v>
      </c>
      <c r="HX118" s="176">
        <f t="shared" si="659"/>
        <v>1.899039129039885E-3</v>
      </c>
      <c r="HY118" s="176">
        <f t="shared" si="659"/>
        <v>1.8086556157756754E-3</v>
      </c>
      <c r="HZ118" s="176">
        <f t="shared" si="659"/>
        <v>1.7225738461380498E-3</v>
      </c>
      <c r="IA118" s="176">
        <f t="shared" si="659"/>
        <v>1.6405890814798754E-3</v>
      </c>
      <c r="IB118" s="176"/>
      <c r="IC118" s="176"/>
    </row>
    <row r="119" spans="1:237" s="144" customFormat="1">
      <c r="A119" s="185" t="s">
        <v>277</v>
      </c>
      <c r="B119" s="226">
        <f t="shared" si="677"/>
        <v>434129.09523306019</v>
      </c>
      <c r="C119" s="329">
        <f t="shared" si="678"/>
        <v>325888.59425343026</v>
      </c>
      <c r="D119" s="226">
        <f t="shared" si="233"/>
        <v>760017.68948649045</v>
      </c>
      <c r="E119" s="227">
        <f t="shared" si="679"/>
        <v>0</v>
      </c>
      <c r="F119" s="228">
        <f t="shared" si="671"/>
        <v>0</v>
      </c>
      <c r="G119" s="227">
        <f t="shared" si="672"/>
        <v>0</v>
      </c>
      <c r="H119" s="228">
        <f t="shared" si="673"/>
        <v>0</v>
      </c>
      <c r="I119" s="227">
        <f t="shared" si="234"/>
        <v>434129.09523306019</v>
      </c>
      <c r="J119" s="176">
        <f t="shared" si="235"/>
        <v>325888.59425343026</v>
      </c>
      <c r="K119" s="228">
        <f t="shared" si="236"/>
        <v>760017.68948649045</v>
      </c>
      <c r="L119" s="227">
        <f t="shared" si="680"/>
        <v>347303.27618644817</v>
      </c>
      <c r="M119" s="176">
        <f t="shared" si="681"/>
        <v>260710.87540274422</v>
      </c>
      <c r="N119" s="228">
        <f t="shared" si="237"/>
        <v>608014.15158919245</v>
      </c>
      <c r="O119" s="176">
        <f t="shared" si="642"/>
        <v>71.375667168264229</v>
      </c>
      <c r="P119" s="176">
        <f t="shared" si="642"/>
        <v>67.986586194776947</v>
      </c>
      <c r="Q119" s="176">
        <f t="shared" si="642"/>
        <v>64.811459642303447</v>
      </c>
      <c r="R119" s="176">
        <f t="shared" si="642"/>
        <v>61.775942414178374</v>
      </c>
      <c r="S119" s="176">
        <f t="shared" si="642"/>
        <v>58.845046783961244</v>
      </c>
      <c r="T119" s="176">
        <f t="shared" si="642"/>
        <v>56.042480059486223</v>
      </c>
      <c r="U119" s="176">
        <f t="shared" si="642"/>
        <v>53.390749158992108</v>
      </c>
      <c r="V119" s="176">
        <f t="shared" si="642"/>
        <v>50.845738864780664</v>
      </c>
      <c r="W119" s="176">
        <f t="shared" si="642"/>
        <v>48.419649698638672</v>
      </c>
      <c r="X119" s="176">
        <f t="shared" si="642"/>
        <v>46.107490232885311</v>
      </c>
      <c r="Y119" s="176">
        <f t="shared" si="643"/>
        <v>43.909441297988351</v>
      </c>
      <c r="Z119" s="176">
        <f t="shared" si="643"/>
        <v>41.816178355471337</v>
      </c>
      <c r="AA119" s="176">
        <f t="shared" si="643"/>
        <v>39.825964961100077</v>
      </c>
      <c r="AB119" s="176">
        <f t="shared" si="643"/>
        <v>37.930474458942051</v>
      </c>
      <c r="AC119" s="176">
        <f t="shared" si="643"/>
        <v>36.125198575495233</v>
      </c>
      <c r="AD119" s="176">
        <f t="shared" si="643"/>
        <v>34.405843605557742</v>
      </c>
      <c r="AE119" s="176">
        <f t="shared" si="643"/>
        <v>32.768320199991344</v>
      </c>
      <c r="AF119" s="176">
        <f t="shared" si="643"/>
        <v>31.208733639529488</v>
      </c>
      <c r="AG119" s="176">
        <f t="shared" si="643"/>
        <v>29.723374571497157</v>
      </c>
      <c r="AH119" s="176">
        <f t="shared" si="643"/>
        <v>28.308710187410338</v>
      </c>
      <c r="AI119" s="176">
        <f t="shared" si="644"/>
        <v>0</v>
      </c>
      <c r="AJ119" s="176">
        <f t="shared" si="644"/>
        <v>0</v>
      </c>
      <c r="AK119" s="176">
        <f t="shared" si="644"/>
        <v>0</v>
      </c>
      <c r="AL119" s="176">
        <f t="shared" si="644"/>
        <v>0</v>
      </c>
      <c r="AM119" s="176">
        <f t="shared" si="644"/>
        <v>0</v>
      </c>
      <c r="AN119" s="176">
        <f t="shared" si="644"/>
        <v>0</v>
      </c>
      <c r="AO119" s="176">
        <f t="shared" si="644"/>
        <v>0</v>
      </c>
      <c r="AP119" s="176">
        <f t="shared" si="644"/>
        <v>0</v>
      </c>
      <c r="AQ119" s="176">
        <f t="shared" si="644"/>
        <v>0</v>
      </c>
      <c r="AR119" s="176">
        <f t="shared" si="644"/>
        <v>0</v>
      </c>
      <c r="AS119" s="176">
        <f t="shared" si="644"/>
        <v>0</v>
      </c>
      <c r="AT119" s="176">
        <f t="shared" si="644"/>
        <v>0</v>
      </c>
      <c r="AU119" s="176">
        <f t="shared" si="644"/>
        <v>0</v>
      </c>
      <c r="AV119" s="176">
        <f t="shared" si="644"/>
        <v>0</v>
      </c>
      <c r="AW119" s="176">
        <f t="shared" si="644"/>
        <v>0</v>
      </c>
      <c r="AX119" s="187"/>
      <c r="AY119" s="176">
        <f t="shared" si="645"/>
        <v>53.579721084759477</v>
      </c>
      <c r="AZ119" s="176">
        <f t="shared" si="645"/>
        <v>51.035632594979973</v>
      </c>
      <c r="BA119" s="176">
        <f t="shared" si="645"/>
        <v>48.652153717097271</v>
      </c>
      <c r="BB119" s="176">
        <f t="shared" si="645"/>
        <v>46.373475662186721</v>
      </c>
      <c r="BC119" s="176">
        <f t="shared" si="645"/>
        <v>44.173334120597069</v>
      </c>
      <c r="BD119" s="176">
        <f t="shared" si="645"/>
        <v>42.069525506594147</v>
      </c>
      <c r="BE119" s="176">
        <f t="shared" si="645"/>
        <v>40.078945135480147</v>
      </c>
      <c r="BF119" s="176">
        <f t="shared" si="645"/>
        <v>38.168476944685835</v>
      </c>
      <c r="BG119" s="176">
        <f t="shared" si="645"/>
        <v>36.347279525372024</v>
      </c>
      <c r="BH119" s="176">
        <f t="shared" si="645"/>
        <v>34.611605952100895</v>
      </c>
      <c r="BI119" s="176">
        <f t="shared" si="646"/>
        <v>32.961591969257221</v>
      </c>
      <c r="BJ119" s="176">
        <f t="shared" si="646"/>
        <v>31.390237906075971</v>
      </c>
      <c r="BK119" s="176">
        <f t="shared" si="646"/>
        <v>29.896240262338669</v>
      </c>
      <c r="BL119" s="176">
        <f t="shared" si="646"/>
        <v>28.473348449852832</v>
      </c>
      <c r="BM119" s="176">
        <f t="shared" si="646"/>
        <v>27.118178233536725</v>
      </c>
      <c r="BN119" s="176">
        <f t="shared" si="646"/>
        <v>25.827506448742447</v>
      </c>
      <c r="BO119" s="176">
        <f t="shared" si="646"/>
        <v>24.598263335215037</v>
      </c>
      <c r="BP119" s="176">
        <f t="shared" si="646"/>
        <v>23.427525235911638</v>
      </c>
      <c r="BQ119" s="176">
        <f t="shared" si="646"/>
        <v>22.312507643315652</v>
      </c>
      <c r="BR119" s="176">
        <f t="shared" si="646"/>
        <v>21.250558576706894</v>
      </c>
      <c r="BS119" s="176">
        <f t="shared" si="647"/>
        <v>0</v>
      </c>
      <c r="BT119" s="176">
        <f t="shared" si="647"/>
        <v>0</v>
      </c>
      <c r="BU119" s="176">
        <f t="shared" si="647"/>
        <v>0</v>
      </c>
      <c r="BV119" s="176">
        <f t="shared" si="647"/>
        <v>0</v>
      </c>
      <c r="BW119" s="176">
        <f t="shared" si="647"/>
        <v>0</v>
      </c>
      <c r="BX119" s="176">
        <f t="shared" si="647"/>
        <v>0</v>
      </c>
      <c r="BY119" s="176">
        <f t="shared" si="647"/>
        <v>0</v>
      </c>
      <c r="BZ119" s="176">
        <f t="shared" si="647"/>
        <v>0</v>
      </c>
      <c r="CA119" s="176">
        <f t="shared" si="647"/>
        <v>0</v>
      </c>
      <c r="CB119" s="176">
        <f t="shared" si="647"/>
        <v>0</v>
      </c>
      <c r="CC119" s="176">
        <f t="shared" si="647"/>
        <v>0</v>
      </c>
      <c r="CD119" s="176">
        <f t="shared" si="647"/>
        <v>0</v>
      </c>
      <c r="CE119" s="176">
        <f t="shared" si="647"/>
        <v>0</v>
      </c>
      <c r="CF119" s="176">
        <f t="shared" si="647"/>
        <v>0</v>
      </c>
      <c r="CG119" s="176">
        <f t="shared" si="647"/>
        <v>0</v>
      </c>
      <c r="CI119" s="176">
        <v>0</v>
      </c>
      <c r="CJ119" s="176">
        <f t="shared" si="648"/>
        <v>67.986586194776947</v>
      </c>
      <c r="CK119" s="176">
        <f t="shared" si="648"/>
        <v>64.811459642303447</v>
      </c>
      <c r="CL119" s="176">
        <f t="shared" si="648"/>
        <v>61.775942414178374</v>
      </c>
      <c r="CM119" s="176">
        <f t="shared" si="648"/>
        <v>58.845046783961244</v>
      </c>
      <c r="CN119" s="176">
        <f t="shared" si="648"/>
        <v>56.042480059486223</v>
      </c>
      <c r="CO119" s="176">
        <f t="shared" si="648"/>
        <v>53.390749158992108</v>
      </c>
      <c r="CP119" s="176">
        <f t="shared" si="648"/>
        <v>50.845738864780664</v>
      </c>
      <c r="CQ119" s="176">
        <f t="shared" si="648"/>
        <v>48.419649698638672</v>
      </c>
      <c r="CR119" s="176">
        <f t="shared" si="648"/>
        <v>46.107490232885311</v>
      </c>
      <c r="CS119" s="176">
        <f t="shared" si="648"/>
        <v>43.909441297988351</v>
      </c>
      <c r="CT119" s="176">
        <f t="shared" si="649"/>
        <v>41.816178355471337</v>
      </c>
      <c r="CU119" s="176">
        <f t="shared" si="649"/>
        <v>39.825964961100077</v>
      </c>
      <c r="CV119" s="176">
        <f t="shared" si="649"/>
        <v>37.930474458942051</v>
      </c>
      <c r="CW119" s="176">
        <f t="shared" si="649"/>
        <v>36.125198575495233</v>
      </c>
      <c r="CX119" s="176">
        <f t="shared" si="649"/>
        <v>34.405843605557742</v>
      </c>
      <c r="CY119" s="176">
        <f t="shared" si="649"/>
        <v>32.768320199991344</v>
      </c>
      <c r="CZ119" s="176">
        <f t="shared" si="649"/>
        <v>31.208733639529488</v>
      </c>
      <c r="DA119" s="176">
        <f t="shared" si="649"/>
        <v>29.723374571497157</v>
      </c>
      <c r="DB119" s="176">
        <f t="shared" si="649"/>
        <v>28.308710187410338</v>
      </c>
      <c r="DC119" s="176">
        <f t="shared" si="649"/>
        <v>26.961375820471797</v>
      </c>
      <c r="DD119" s="176">
        <f t="shared" si="650"/>
        <v>0</v>
      </c>
      <c r="DE119" s="176">
        <f t="shared" si="650"/>
        <v>0</v>
      </c>
      <c r="DF119" s="176">
        <f t="shared" si="650"/>
        <v>0</v>
      </c>
      <c r="DG119" s="176">
        <f t="shared" si="650"/>
        <v>0</v>
      </c>
      <c r="DH119" s="176">
        <f t="shared" si="650"/>
        <v>0</v>
      </c>
      <c r="DI119" s="176">
        <f t="shared" si="650"/>
        <v>0</v>
      </c>
      <c r="DJ119" s="176">
        <f t="shared" si="650"/>
        <v>0</v>
      </c>
      <c r="DK119" s="176">
        <f t="shared" si="650"/>
        <v>0</v>
      </c>
      <c r="DL119" s="176">
        <f t="shared" si="650"/>
        <v>0</v>
      </c>
      <c r="DM119" s="176">
        <f t="shared" si="650"/>
        <v>0</v>
      </c>
      <c r="DN119" s="176">
        <f t="shared" si="650"/>
        <v>0</v>
      </c>
      <c r="DO119" s="176">
        <f t="shared" si="650"/>
        <v>0</v>
      </c>
      <c r="DP119" s="176">
        <f t="shared" si="650"/>
        <v>0</v>
      </c>
      <c r="DQ119" s="176">
        <f t="shared" si="650"/>
        <v>0</v>
      </c>
      <c r="DR119" s="176">
        <f t="shared" si="650"/>
        <v>0</v>
      </c>
      <c r="DS119" s="187"/>
      <c r="DT119" s="176">
        <v>0</v>
      </c>
      <c r="DU119" s="176">
        <f t="shared" si="651"/>
        <v>51.035632594979973</v>
      </c>
      <c r="DV119" s="176">
        <f t="shared" si="651"/>
        <v>48.652153717097271</v>
      </c>
      <c r="DW119" s="176">
        <f t="shared" si="651"/>
        <v>46.373475662186721</v>
      </c>
      <c r="DX119" s="176">
        <f t="shared" si="651"/>
        <v>44.173334120597069</v>
      </c>
      <c r="DY119" s="176">
        <f t="shared" si="651"/>
        <v>42.069525506594147</v>
      </c>
      <c r="DZ119" s="176">
        <f t="shared" si="651"/>
        <v>40.078945135480147</v>
      </c>
      <c r="EA119" s="176">
        <f t="shared" si="651"/>
        <v>38.168476944685835</v>
      </c>
      <c r="EB119" s="176">
        <f t="shared" si="651"/>
        <v>36.347279525372024</v>
      </c>
      <c r="EC119" s="176">
        <f t="shared" si="651"/>
        <v>34.611605952100895</v>
      </c>
      <c r="ED119" s="176">
        <f t="shared" si="651"/>
        <v>32.961591969257221</v>
      </c>
      <c r="EE119" s="176">
        <f t="shared" si="652"/>
        <v>31.390237906075971</v>
      </c>
      <c r="EF119" s="176">
        <f t="shared" si="652"/>
        <v>29.896240262338669</v>
      </c>
      <c r="EG119" s="176">
        <f t="shared" si="652"/>
        <v>28.473348449852832</v>
      </c>
      <c r="EH119" s="176">
        <f t="shared" si="652"/>
        <v>27.118178233536725</v>
      </c>
      <c r="EI119" s="176">
        <f t="shared" si="652"/>
        <v>25.827506448742447</v>
      </c>
      <c r="EJ119" s="176">
        <f t="shared" si="652"/>
        <v>24.598263335215037</v>
      </c>
      <c r="EK119" s="176">
        <f t="shared" si="652"/>
        <v>23.427525235911638</v>
      </c>
      <c r="EL119" s="176">
        <f t="shared" si="652"/>
        <v>22.312507643315652</v>
      </c>
      <c r="EM119" s="176">
        <f t="shared" si="652"/>
        <v>21.250558576706894</v>
      </c>
      <c r="EN119" s="176">
        <f t="shared" si="652"/>
        <v>20.239152274636272</v>
      </c>
      <c r="EO119" s="176">
        <f t="shared" si="653"/>
        <v>0</v>
      </c>
      <c r="EP119" s="176">
        <f t="shared" si="653"/>
        <v>0</v>
      </c>
      <c r="EQ119" s="176">
        <f t="shared" si="653"/>
        <v>0</v>
      </c>
      <c r="ER119" s="176">
        <f t="shared" si="653"/>
        <v>0</v>
      </c>
      <c r="ES119" s="176">
        <f t="shared" si="653"/>
        <v>0</v>
      </c>
      <c r="ET119" s="176">
        <f t="shared" si="653"/>
        <v>0</v>
      </c>
      <c r="EU119" s="176">
        <f t="shared" si="653"/>
        <v>0</v>
      </c>
      <c r="EV119" s="176">
        <f t="shared" si="653"/>
        <v>0</v>
      </c>
      <c r="EW119" s="176">
        <f t="shared" si="653"/>
        <v>0</v>
      </c>
      <c r="EX119" s="176">
        <f t="shared" si="653"/>
        <v>0</v>
      </c>
      <c r="EY119" s="176">
        <f t="shared" si="653"/>
        <v>0</v>
      </c>
      <c r="EZ119" s="176">
        <f t="shared" si="653"/>
        <v>0</v>
      </c>
      <c r="FA119" s="176">
        <f t="shared" si="653"/>
        <v>0</v>
      </c>
      <c r="FB119" s="176">
        <f t="shared" si="653"/>
        <v>0</v>
      </c>
      <c r="FC119" s="176">
        <f t="shared" si="653"/>
        <v>0</v>
      </c>
      <c r="FE119" s="176">
        <v>0</v>
      </c>
      <c r="FF119" s="176">
        <v>0</v>
      </c>
      <c r="FG119" s="176">
        <f t="shared" si="654"/>
        <v>64.811459642303447</v>
      </c>
      <c r="FH119" s="176">
        <f t="shared" si="654"/>
        <v>61.775942414178374</v>
      </c>
      <c r="FI119" s="176">
        <f t="shared" si="654"/>
        <v>58.845046783961244</v>
      </c>
      <c r="FJ119" s="176">
        <f t="shared" si="654"/>
        <v>56.042480059486223</v>
      </c>
      <c r="FK119" s="176">
        <f t="shared" si="654"/>
        <v>53.390749158992108</v>
      </c>
      <c r="FL119" s="176">
        <f t="shared" si="654"/>
        <v>50.845738864780664</v>
      </c>
      <c r="FM119" s="176">
        <f t="shared" si="654"/>
        <v>48.419649698638672</v>
      </c>
      <c r="FN119" s="176">
        <f t="shared" si="654"/>
        <v>46.107490232885311</v>
      </c>
      <c r="FO119" s="176">
        <f t="shared" si="654"/>
        <v>43.909441297988351</v>
      </c>
      <c r="FP119" s="176">
        <f t="shared" si="654"/>
        <v>41.816178355471337</v>
      </c>
      <c r="FQ119" s="176">
        <f t="shared" si="655"/>
        <v>39.825964961100077</v>
      </c>
      <c r="FR119" s="176">
        <f t="shared" si="655"/>
        <v>37.930474458942051</v>
      </c>
      <c r="FS119" s="176">
        <f t="shared" si="655"/>
        <v>36.125198575495233</v>
      </c>
      <c r="FT119" s="176">
        <f t="shared" si="655"/>
        <v>34.405843605557742</v>
      </c>
      <c r="FU119" s="176">
        <f t="shared" si="655"/>
        <v>32.768320199991344</v>
      </c>
      <c r="FV119" s="176">
        <f t="shared" si="655"/>
        <v>31.208733639529488</v>
      </c>
      <c r="FW119" s="176">
        <f t="shared" si="655"/>
        <v>29.723374571497157</v>
      </c>
      <c r="FX119" s="176">
        <f t="shared" si="655"/>
        <v>28.308710187410338</v>
      </c>
      <c r="FY119" s="176">
        <f t="shared" si="655"/>
        <v>26.961375820471797</v>
      </c>
      <c r="FZ119" s="176">
        <f t="shared" si="655"/>
        <v>25.678166942978578</v>
      </c>
      <c r="GA119" s="176">
        <f t="shared" si="656"/>
        <v>0</v>
      </c>
      <c r="GB119" s="176">
        <f t="shared" si="656"/>
        <v>0</v>
      </c>
      <c r="GC119" s="176">
        <f t="shared" si="656"/>
        <v>0</v>
      </c>
      <c r="GD119" s="176">
        <f t="shared" si="656"/>
        <v>0</v>
      </c>
      <c r="GE119" s="176">
        <f t="shared" si="656"/>
        <v>0</v>
      </c>
      <c r="GF119" s="176">
        <f t="shared" si="656"/>
        <v>0</v>
      </c>
      <c r="GG119" s="176">
        <f t="shared" si="656"/>
        <v>0</v>
      </c>
      <c r="GH119" s="176">
        <f t="shared" si="656"/>
        <v>0</v>
      </c>
      <c r="GI119" s="176">
        <f t="shared" si="656"/>
        <v>0</v>
      </c>
      <c r="GJ119" s="176">
        <f t="shared" si="656"/>
        <v>0</v>
      </c>
      <c r="GK119" s="176">
        <f t="shared" si="656"/>
        <v>0</v>
      </c>
      <c r="GL119" s="176">
        <f t="shared" si="656"/>
        <v>0</v>
      </c>
      <c r="GM119" s="176">
        <f t="shared" si="656"/>
        <v>0</v>
      </c>
      <c r="GN119" s="176">
        <f t="shared" si="656"/>
        <v>0</v>
      </c>
      <c r="GO119" s="176">
        <f t="shared" si="656"/>
        <v>0</v>
      </c>
      <c r="GP119" s="187"/>
      <c r="GQ119" s="176">
        <v>0</v>
      </c>
      <c r="GR119" s="176">
        <v>0</v>
      </c>
      <c r="GS119" s="176">
        <f t="shared" si="657"/>
        <v>48.652153717097271</v>
      </c>
      <c r="GT119" s="176">
        <f t="shared" si="657"/>
        <v>46.373475662186721</v>
      </c>
      <c r="GU119" s="176">
        <f t="shared" si="657"/>
        <v>44.173334120597069</v>
      </c>
      <c r="GV119" s="176">
        <f t="shared" si="657"/>
        <v>42.069525506594147</v>
      </c>
      <c r="GW119" s="176">
        <f t="shared" si="657"/>
        <v>40.078945135480147</v>
      </c>
      <c r="GX119" s="176">
        <f t="shared" si="657"/>
        <v>38.168476944685835</v>
      </c>
      <c r="GY119" s="176">
        <f t="shared" si="657"/>
        <v>36.347279525372024</v>
      </c>
      <c r="GZ119" s="176">
        <f t="shared" si="657"/>
        <v>34.611605952100895</v>
      </c>
      <c r="HA119" s="176">
        <f t="shared" si="657"/>
        <v>32.961591969257221</v>
      </c>
      <c r="HB119" s="176">
        <f t="shared" si="657"/>
        <v>31.390237906075971</v>
      </c>
      <c r="HC119" s="176">
        <f t="shared" si="658"/>
        <v>29.896240262338669</v>
      </c>
      <c r="HD119" s="176">
        <f t="shared" si="658"/>
        <v>28.473348449852832</v>
      </c>
      <c r="HE119" s="176">
        <f t="shared" si="658"/>
        <v>27.118178233536725</v>
      </c>
      <c r="HF119" s="176">
        <f t="shared" si="658"/>
        <v>25.827506448742447</v>
      </c>
      <c r="HG119" s="176">
        <f t="shared" si="658"/>
        <v>24.598263335215037</v>
      </c>
      <c r="HH119" s="176">
        <f t="shared" si="658"/>
        <v>23.427525235911638</v>
      </c>
      <c r="HI119" s="176">
        <f t="shared" si="658"/>
        <v>22.312507643315652</v>
      </c>
      <c r="HJ119" s="176">
        <f t="shared" si="658"/>
        <v>21.250558576706894</v>
      </c>
      <c r="HK119" s="176">
        <f t="shared" si="658"/>
        <v>20.239152274636272</v>
      </c>
      <c r="HL119" s="176">
        <f t="shared" si="658"/>
        <v>19.275883187602869</v>
      </c>
      <c r="HM119" s="176">
        <f t="shared" si="659"/>
        <v>0</v>
      </c>
      <c r="HN119" s="176">
        <f t="shared" si="659"/>
        <v>0</v>
      </c>
      <c r="HO119" s="176">
        <f t="shared" si="659"/>
        <v>0</v>
      </c>
      <c r="HP119" s="176">
        <f t="shared" si="659"/>
        <v>0</v>
      </c>
      <c r="HQ119" s="176">
        <f t="shared" si="659"/>
        <v>0</v>
      </c>
      <c r="HR119" s="176">
        <f t="shared" si="659"/>
        <v>0</v>
      </c>
      <c r="HS119" s="176">
        <f t="shared" si="659"/>
        <v>0</v>
      </c>
      <c r="HT119" s="176">
        <f t="shared" si="659"/>
        <v>0</v>
      </c>
      <c r="HU119" s="176">
        <f t="shared" si="659"/>
        <v>0</v>
      </c>
      <c r="HV119" s="176">
        <f t="shared" si="659"/>
        <v>0</v>
      </c>
      <c r="HW119" s="176">
        <f t="shared" si="659"/>
        <v>0</v>
      </c>
      <c r="HX119" s="176">
        <f t="shared" si="659"/>
        <v>0</v>
      </c>
      <c r="HY119" s="176">
        <f t="shared" si="659"/>
        <v>0</v>
      </c>
      <c r="HZ119" s="176">
        <f t="shared" si="659"/>
        <v>0</v>
      </c>
      <c r="IA119" s="176">
        <f t="shared" si="659"/>
        <v>0</v>
      </c>
      <c r="IB119" s="176"/>
      <c r="IC119" s="176"/>
    </row>
    <row r="120" spans="1:237" s="144" customFormat="1">
      <c r="A120" s="185" t="s">
        <v>276</v>
      </c>
      <c r="B120" s="226">
        <f t="shared" ref="B120" si="695">SUM(O120:AW120)*VLOOKUP($A120,input,12,FALSE)</f>
        <v>44204.179302794852</v>
      </c>
      <c r="C120" s="329">
        <f t="shared" ref="C120" si="696">SUM(AY120:CG120)*VLOOKUP($A120,input,12,FALSE)</f>
        <v>33182.843562652241</v>
      </c>
      <c r="D120" s="226">
        <f t="shared" ref="D120" si="697">SUM(B120:C120)</f>
        <v>77387.022865447099</v>
      </c>
      <c r="E120" s="227">
        <f t="shared" ref="E120" si="698">IF(Years&gt;1,SUM(CI120:DR120)*VLOOKUP($A120,input,26,FALSE),0)</f>
        <v>0</v>
      </c>
      <c r="F120" s="228">
        <f t="shared" ref="F120" si="699">IF(Years&gt;1,SUM(DT120:FC120)*VLOOKUP($A120,input,26,FALSE),0)</f>
        <v>0</v>
      </c>
      <c r="G120" s="227">
        <f t="shared" ref="G120" si="700">IF(Years&gt;2,SUM(FE120:GO120)*VLOOKUP($A120,input,40,FALSE),0)</f>
        <v>0</v>
      </c>
      <c r="H120" s="228">
        <f t="shared" ref="H120" si="701">IF(Years&gt;2,SUM(GQ120:IA120)*VLOOKUP($A120,input,40,FALSE),0)</f>
        <v>0</v>
      </c>
      <c r="I120" s="227">
        <f t="shared" ref="I120" si="702">B120+E120+G120</f>
        <v>44204.179302794852</v>
      </c>
      <c r="J120" s="176">
        <f t="shared" ref="J120" si="703">C120+F120+H120</f>
        <v>33182.843562652241</v>
      </c>
      <c r="K120" s="228">
        <f t="shared" ref="K120" si="704">SUM(I120:J120)</f>
        <v>77387.022865447099</v>
      </c>
      <c r="L120" s="227">
        <f t="shared" ref="L120" si="705">(B120*VLOOKUP($A120,input,16,FALSE))+(E120*VLOOKUP($A120,input,30,FALSE))+(G120*VLOOKUP($A120,input,44,FALSE))</f>
        <v>35363.343442235884</v>
      </c>
      <c r="M120" s="176">
        <f t="shared" ref="M120" si="706">(C120*(VLOOKUP($A120,input,16,FALSE))+(F120*VLOOKUP($A120,input,30,FALSE))+(H120*VLOOKUP($A120,input,44,FALSE)))</f>
        <v>26546.274850121794</v>
      </c>
      <c r="N120" s="228">
        <f t="shared" ref="N120" si="707">SUM(L120:M120)</f>
        <v>61909.618292357678</v>
      </c>
      <c r="O120" s="176">
        <f t="shared" si="642"/>
        <v>281.01619816533753</v>
      </c>
      <c r="P120" s="176">
        <f t="shared" si="642"/>
        <v>267.6729022182933</v>
      </c>
      <c r="Q120" s="176">
        <f t="shared" si="642"/>
        <v>255.17197539169763</v>
      </c>
      <c r="R120" s="176">
        <f t="shared" si="642"/>
        <v>243.22071041925091</v>
      </c>
      <c r="S120" s="176">
        <f t="shared" si="642"/>
        <v>231.68135562371032</v>
      </c>
      <c r="T120" s="176">
        <f t="shared" si="642"/>
        <v>220.64725006277726</v>
      </c>
      <c r="U120" s="176">
        <f t="shared" si="642"/>
        <v>210.20700668883185</v>
      </c>
      <c r="V120" s="176">
        <f t="shared" si="642"/>
        <v>200.18693758762217</v>
      </c>
      <c r="W120" s="176">
        <f t="shared" si="642"/>
        <v>190.63507795635459</v>
      </c>
      <c r="X120" s="176">
        <f t="shared" si="642"/>
        <v>181.53177583118847</v>
      </c>
      <c r="Y120" s="176">
        <f t="shared" si="643"/>
        <v>172.87774316750847</v>
      </c>
      <c r="Z120" s="176">
        <f t="shared" si="643"/>
        <v>164.63626792525577</v>
      </c>
      <c r="AA120" s="176">
        <f t="shared" si="643"/>
        <v>156.80051347541689</v>
      </c>
      <c r="AB120" s="176">
        <f t="shared" si="643"/>
        <v>149.33769658406331</v>
      </c>
      <c r="AC120" s="176">
        <f t="shared" si="643"/>
        <v>142.23006753437843</v>
      </c>
      <c r="AD120" s="176">
        <f t="shared" si="643"/>
        <v>135.46072139559595</v>
      </c>
      <c r="AE120" s="176">
        <f t="shared" si="643"/>
        <v>129.01355781596595</v>
      </c>
      <c r="AF120" s="176">
        <f t="shared" si="643"/>
        <v>122.87324272934754</v>
      </c>
      <c r="AG120" s="176">
        <f t="shared" si="643"/>
        <v>117.02517188435171</v>
      </c>
      <c r="AH120" s="176">
        <f t="shared" si="643"/>
        <v>111.45543610928985</v>
      </c>
      <c r="AI120" s="176">
        <f t="shared" si="644"/>
        <v>0</v>
      </c>
      <c r="AJ120" s="176">
        <f t="shared" si="644"/>
        <v>0</v>
      </c>
      <c r="AK120" s="176">
        <f t="shared" si="644"/>
        <v>0</v>
      </c>
      <c r="AL120" s="176">
        <f t="shared" si="644"/>
        <v>0</v>
      </c>
      <c r="AM120" s="176">
        <f t="shared" si="644"/>
        <v>0</v>
      </c>
      <c r="AN120" s="176">
        <f t="shared" si="644"/>
        <v>0</v>
      </c>
      <c r="AO120" s="176">
        <f t="shared" si="644"/>
        <v>0</v>
      </c>
      <c r="AP120" s="176">
        <f t="shared" si="644"/>
        <v>0</v>
      </c>
      <c r="AQ120" s="176">
        <f t="shared" si="644"/>
        <v>0</v>
      </c>
      <c r="AR120" s="176">
        <f t="shared" si="644"/>
        <v>0</v>
      </c>
      <c r="AS120" s="176">
        <f t="shared" si="644"/>
        <v>0</v>
      </c>
      <c r="AT120" s="176">
        <f t="shared" si="644"/>
        <v>0</v>
      </c>
      <c r="AU120" s="176">
        <f t="shared" si="644"/>
        <v>0</v>
      </c>
      <c r="AV120" s="176">
        <f t="shared" si="644"/>
        <v>0</v>
      </c>
      <c r="AW120" s="176">
        <f t="shared" si="644"/>
        <v>0</v>
      </c>
      <c r="AX120" s="187"/>
      <c r="AY120" s="176">
        <f t="shared" si="645"/>
        <v>210.95101615656733</v>
      </c>
      <c r="AZ120" s="176">
        <f t="shared" si="645"/>
        <v>200.93457633109261</v>
      </c>
      <c r="BA120" s="176">
        <f t="shared" si="645"/>
        <v>191.55047949188585</v>
      </c>
      <c r="BB120" s="176">
        <f t="shared" si="645"/>
        <v>182.57899846426659</v>
      </c>
      <c r="BC120" s="176">
        <f t="shared" si="645"/>
        <v>173.91672690909363</v>
      </c>
      <c r="BD120" s="176">
        <f t="shared" si="645"/>
        <v>165.63373185167643</v>
      </c>
      <c r="BE120" s="176">
        <f t="shared" si="645"/>
        <v>157.79653256197616</v>
      </c>
      <c r="BF120" s="176">
        <f t="shared" si="645"/>
        <v>150.27474637079166</v>
      </c>
      <c r="BG120" s="176">
        <f t="shared" si="645"/>
        <v>143.10443195989328</v>
      </c>
      <c r="BH120" s="176">
        <f t="shared" si="645"/>
        <v>136.27083714855726</v>
      </c>
      <c r="BI120" s="176">
        <f t="shared" si="646"/>
        <v>129.77449638181847</v>
      </c>
      <c r="BJ120" s="176">
        <f t="shared" si="646"/>
        <v>123.58785095592198</v>
      </c>
      <c r="BK120" s="176">
        <f t="shared" si="646"/>
        <v>117.70576880429341</v>
      </c>
      <c r="BL120" s="176">
        <f t="shared" si="646"/>
        <v>112.10364046827775</v>
      </c>
      <c r="BM120" s="176">
        <f t="shared" si="646"/>
        <v>106.76814173089603</v>
      </c>
      <c r="BN120" s="176">
        <f t="shared" si="646"/>
        <v>101.68658253247742</v>
      </c>
      <c r="BO120" s="176">
        <f t="shared" si="646"/>
        <v>96.84687678836093</v>
      </c>
      <c r="BP120" s="176">
        <f t="shared" si="646"/>
        <v>92.23751364310354</v>
      </c>
      <c r="BQ120" s="176">
        <f t="shared" si="646"/>
        <v>87.847530092825636</v>
      </c>
      <c r="BR120" s="176">
        <f t="shared" si="646"/>
        <v>83.666484910577452</v>
      </c>
      <c r="BS120" s="176">
        <f t="shared" si="647"/>
        <v>0</v>
      </c>
      <c r="BT120" s="176">
        <f t="shared" si="647"/>
        <v>0</v>
      </c>
      <c r="BU120" s="176">
        <f t="shared" si="647"/>
        <v>0</v>
      </c>
      <c r="BV120" s="176">
        <f t="shared" si="647"/>
        <v>0</v>
      </c>
      <c r="BW120" s="176">
        <f t="shared" si="647"/>
        <v>0</v>
      </c>
      <c r="BX120" s="176">
        <f t="shared" si="647"/>
        <v>0</v>
      </c>
      <c r="BY120" s="176">
        <f t="shared" si="647"/>
        <v>0</v>
      </c>
      <c r="BZ120" s="176">
        <f t="shared" si="647"/>
        <v>0</v>
      </c>
      <c r="CA120" s="176">
        <f t="shared" si="647"/>
        <v>0</v>
      </c>
      <c r="CB120" s="176">
        <f t="shared" si="647"/>
        <v>0</v>
      </c>
      <c r="CC120" s="176">
        <f t="shared" si="647"/>
        <v>0</v>
      </c>
      <c r="CD120" s="176">
        <f t="shared" si="647"/>
        <v>0</v>
      </c>
      <c r="CE120" s="176">
        <f t="shared" si="647"/>
        <v>0</v>
      </c>
      <c r="CF120" s="176">
        <f t="shared" si="647"/>
        <v>0</v>
      </c>
      <c r="CG120" s="176">
        <f t="shared" si="647"/>
        <v>0</v>
      </c>
      <c r="CI120" s="176">
        <v>0</v>
      </c>
      <c r="CJ120" s="176">
        <f t="shared" si="648"/>
        <v>267.6729022182933</v>
      </c>
      <c r="CK120" s="176">
        <f t="shared" si="648"/>
        <v>255.17197539169763</v>
      </c>
      <c r="CL120" s="176">
        <f t="shared" si="648"/>
        <v>243.22071041925091</v>
      </c>
      <c r="CM120" s="176">
        <f t="shared" si="648"/>
        <v>231.68135562371032</v>
      </c>
      <c r="CN120" s="176">
        <f t="shared" si="648"/>
        <v>220.64725006277726</v>
      </c>
      <c r="CO120" s="176">
        <f t="shared" si="648"/>
        <v>210.20700668883185</v>
      </c>
      <c r="CP120" s="176">
        <f t="shared" si="648"/>
        <v>200.18693758762217</v>
      </c>
      <c r="CQ120" s="176">
        <f t="shared" si="648"/>
        <v>190.63507795635459</v>
      </c>
      <c r="CR120" s="176">
        <f t="shared" si="648"/>
        <v>181.53177583118847</v>
      </c>
      <c r="CS120" s="176">
        <f t="shared" si="648"/>
        <v>172.87774316750847</v>
      </c>
      <c r="CT120" s="176">
        <f t="shared" si="649"/>
        <v>164.63626792525577</v>
      </c>
      <c r="CU120" s="176">
        <f t="shared" si="649"/>
        <v>156.80051347541689</v>
      </c>
      <c r="CV120" s="176">
        <f t="shared" si="649"/>
        <v>149.33769658406331</v>
      </c>
      <c r="CW120" s="176">
        <f t="shared" si="649"/>
        <v>142.23006753437843</v>
      </c>
      <c r="CX120" s="176">
        <f t="shared" si="649"/>
        <v>135.46072139559595</v>
      </c>
      <c r="CY120" s="176">
        <f t="shared" si="649"/>
        <v>129.01355781596595</v>
      </c>
      <c r="CZ120" s="176">
        <f t="shared" si="649"/>
        <v>122.87324272934754</v>
      </c>
      <c r="DA120" s="176">
        <f t="shared" si="649"/>
        <v>117.02517188435171</v>
      </c>
      <c r="DB120" s="176">
        <f t="shared" si="649"/>
        <v>111.45543610928985</v>
      </c>
      <c r="DC120" s="176">
        <f t="shared" si="649"/>
        <v>106.15078823031469</v>
      </c>
      <c r="DD120" s="176">
        <f t="shared" si="650"/>
        <v>0</v>
      </c>
      <c r="DE120" s="176">
        <f t="shared" si="650"/>
        <v>0</v>
      </c>
      <c r="DF120" s="176">
        <f t="shared" si="650"/>
        <v>0</v>
      </c>
      <c r="DG120" s="176">
        <f t="shared" si="650"/>
        <v>0</v>
      </c>
      <c r="DH120" s="176">
        <f t="shared" si="650"/>
        <v>0</v>
      </c>
      <c r="DI120" s="176">
        <f t="shared" si="650"/>
        <v>0</v>
      </c>
      <c r="DJ120" s="176">
        <f t="shared" si="650"/>
        <v>0</v>
      </c>
      <c r="DK120" s="176">
        <f t="shared" si="650"/>
        <v>0</v>
      </c>
      <c r="DL120" s="176">
        <f t="shared" si="650"/>
        <v>0</v>
      </c>
      <c r="DM120" s="176">
        <f t="shared" si="650"/>
        <v>0</v>
      </c>
      <c r="DN120" s="176">
        <f t="shared" si="650"/>
        <v>0</v>
      </c>
      <c r="DO120" s="176">
        <f t="shared" si="650"/>
        <v>0</v>
      </c>
      <c r="DP120" s="176">
        <f t="shared" si="650"/>
        <v>0</v>
      </c>
      <c r="DQ120" s="176">
        <f t="shared" si="650"/>
        <v>0</v>
      </c>
      <c r="DR120" s="176">
        <f t="shared" si="650"/>
        <v>0</v>
      </c>
      <c r="DS120" s="187"/>
      <c r="DT120" s="176">
        <v>0</v>
      </c>
      <c r="DU120" s="176">
        <f t="shared" si="651"/>
        <v>200.93457633109261</v>
      </c>
      <c r="DV120" s="176">
        <f t="shared" si="651"/>
        <v>191.55047949188585</v>
      </c>
      <c r="DW120" s="176">
        <f t="shared" si="651"/>
        <v>182.57899846426659</v>
      </c>
      <c r="DX120" s="176">
        <f t="shared" si="651"/>
        <v>173.91672690909363</v>
      </c>
      <c r="DY120" s="176">
        <f t="shared" si="651"/>
        <v>165.63373185167643</v>
      </c>
      <c r="DZ120" s="176">
        <f t="shared" si="651"/>
        <v>157.79653256197616</v>
      </c>
      <c r="EA120" s="176">
        <f t="shared" si="651"/>
        <v>150.27474637079166</v>
      </c>
      <c r="EB120" s="176">
        <f t="shared" si="651"/>
        <v>143.10443195989328</v>
      </c>
      <c r="EC120" s="176">
        <f t="shared" si="651"/>
        <v>136.27083714855726</v>
      </c>
      <c r="ED120" s="176">
        <f t="shared" si="651"/>
        <v>129.77449638181847</v>
      </c>
      <c r="EE120" s="176">
        <f t="shared" si="652"/>
        <v>123.58785095592198</v>
      </c>
      <c r="EF120" s="176">
        <f t="shared" si="652"/>
        <v>117.70576880429341</v>
      </c>
      <c r="EG120" s="176">
        <f t="shared" si="652"/>
        <v>112.10364046827775</v>
      </c>
      <c r="EH120" s="176">
        <f t="shared" si="652"/>
        <v>106.76814173089603</v>
      </c>
      <c r="EI120" s="176">
        <f t="shared" si="652"/>
        <v>101.68658253247742</v>
      </c>
      <c r="EJ120" s="176">
        <f t="shared" si="652"/>
        <v>96.84687678836093</v>
      </c>
      <c r="EK120" s="176">
        <f t="shared" si="652"/>
        <v>92.23751364310354</v>
      </c>
      <c r="EL120" s="176">
        <f t="shared" si="652"/>
        <v>87.847530092825636</v>
      </c>
      <c r="EM120" s="176">
        <f t="shared" si="652"/>
        <v>83.666484910577452</v>
      </c>
      <c r="EN120" s="176">
        <f t="shared" si="652"/>
        <v>79.684433812710822</v>
      </c>
      <c r="EO120" s="176">
        <f t="shared" si="653"/>
        <v>0</v>
      </c>
      <c r="EP120" s="176">
        <f t="shared" si="653"/>
        <v>0</v>
      </c>
      <c r="EQ120" s="176">
        <f t="shared" si="653"/>
        <v>0</v>
      </c>
      <c r="ER120" s="176">
        <f t="shared" si="653"/>
        <v>0</v>
      </c>
      <c r="ES120" s="176">
        <f t="shared" si="653"/>
        <v>0</v>
      </c>
      <c r="ET120" s="176">
        <f t="shared" si="653"/>
        <v>0</v>
      </c>
      <c r="EU120" s="176">
        <f t="shared" si="653"/>
        <v>0</v>
      </c>
      <c r="EV120" s="176">
        <f t="shared" si="653"/>
        <v>0</v>
      </c>
      <c r="EW120" s="176">
        <f t="shared" si="653"/>
        <v>0</v>
      </c>
      <c r="EX120" s="176">
        <f t="shared" si="653"/>
        <v>0</v>
      </c>
      <c r="EY120" s="176">
        <f t="shared" si="653"/>
        <v>0</v>
      </c>
      <c r="EZ120" s="176">
        <f t="shared" si="653"/>
        <v>0</v>
      </c>
      <c r="FA120" s="176">
        <f t="shared" si="653"/>
        <v>0</v>
      </c>
      <c r="FB120" s="176">
        <f t="shared" si="653"/>
        <v>0</v>
      </c>
      <c r="FC120" s="176">
        <f t="shared" si="653"/>
        <v>0</v>
      </c>
      <c r="FE120" s="176">
        <v>0</v>
      </c>
      <c r="FF120" s="176">
        <v>0</v>
      </c>
      <c r="FG120" s="176">
        <f t="shared" si="654"/>
        <v>255.17197539169763</v>
      </c>
      <c r="FH120" s="176">
        <f t="shared" si="654"/>
        <v>243.22071041925091</v>
      </c>
      <c r="FI120" s="176">
        <f t="shared" si="654"/>
        <v>231.68135562371032</v>
      </c>
      <c r="FJ120" s="176">
        <f t="shared" si="654"/>
        <v>220.64725006277726</v>
      </c>
      <c r="FK120" s="176">
        <f t="shared" si="654"/>
        <v>210.20700668883185</v>
      </c>
      <c r="FL120" s="176">
        <f t="shared" si="654"/>
        <v>200.18693758762217</v>
      </c>
      <c r="FM120" s="176">
        <f t="shared" si="654"/>
        <v>190.63507795635459</v>
      </c>
      <c r="FN120" s="176">
        <f t="shared" si="654"/>
        <v>181.53177583118847</v>
      </c>
      <c r="FO120" s="176">
        <f t="shared" si="654"/>
        <v>172.87774316750847</v>
      </c>
      <c r="FP120" s="176">
        <f t="shared" si="654"/>
        <v>164.63626792525577</v>
      </c>
      <c r="FQ120" s="176">
        <f t="shared" si="655"/>
        <v>156.80051347541689</v>
      </c>
      <c r="FR120" s="176">
        <f t="shared" si="655"/>
        <v>149.33769658406331</v>
      </c>
      <c r="FS120" s="176">
        <f t="shared" si="655"/>
        <v>142.23006753437843</v>
      </c>
      <c r="FT120" s="176">
        <f t="shared" si="655"/>
        <v>135.46072139559595</v>
      </c>
      <c r="FU120" s="176">
        <f t="shared" si="655"/>
        <v>129.01355781596595</v>
      </c>
      <c r="FV120" s="176">
        <f t="shared" si="655"/>
        <v>122.87324272934754</v>
      </c>
      <c r="FW120" s="176">
        <f t="shared" si="655"/>
        <v>117.02517188435171</v>
      </c>
      <c r="FX120" s="176">
        <f t="shared" si="655"/>
        <v>111.45543610928985</v>
      </c>
      <c r="FY120" s="176">
        <f t="shared" si="655"/>
        <v>106.15078823031469</v>
      </c>
      <c r="FZ120" s="176">
        <f t="shared" si="655"/>
        <v>101.09861156406997</v>
      </c>
      <c r="GA120" s="176">
        <f t="shared" si="656"/>
        <v>0</v>
      </c>
      <c r="GB120" s="176">
        <f t="shared" si="656"/>
        <v>0</v>
      </c>
      <c r="GC120" s="176">
        <f t="shared" si="656"/>
        <v>0</v>
      </c>
      <c r="GD120" s="176">
        <f t="shared" si="656"/>
        <v>0</v>
      </c>
      <c r="GE120" s="176">
        <f t="shared" si="656"/>
        <v>0</v>
      </c>
      <c r="GF120" s="176">
        <f t="shared" si="656"/>
        <v>0</v>
      </c>
      <c r="GG120" s="176">
        <f t="shared" si="656"/>
        <v>0</v>
      </c>
      <c r="GH120" s="176">
        <f t="shared" si="656"/>
        <v>0</v>
      </c>
      <c r="GI120" s="176">
        <f t="shared" si="656"/>
        <v>0</v>
      </c>
      <c r="GJ120" s="176">
        <f t="shared" si="656"/>
        <v>0</v>
      </c>
      <c r="GK120" s="176">
        <f t="shared" si="656"/>
        <v>0</v>
      </c>
      <c r="GL120" s="176">
        <f t="shared" si="656"/>
        <v>0</v>
      </c>
      <c r="GM120" s="176">
        <f t="shared" si="656"/>
        <v>0</v>
      </c>
      <c r="GN120" s="176">
        <f t="shared" si="656"/>
        <v>0</v>
      </c>
      <c r="GO120" s="176">
        <f t="shared" si="656"/>
        <v>0</v>
      </c>
      <c r="GP120" s="187"/>
      <c r="GQ120" s="176">
        <v>0</v>
      </c>
      <c r="GR120" s="176">
        <v>0</v>
      </c>
      <c r="GS120" s="176">
        <f t="shared" si="657"/>
        <v>191.55047949188585</v>
      </c>
      <c r="GT120" s="176">
        <f t="shared" si="657"/>
        <v>182.57899846426659</v>
      </c>
      <c r="GU120" s="176">
        <f t="shared" si="657"/>
        <v>173.91672690909363</v>
      </c>
      <c r="GV120" s="176">
        <f t="shared" si="657"/>
        <v>165.63373185167643</v>
      </c>
      <c r="GW120" s="176">
        <f t="shared" si="657"/>
        <v>157.79653256197616</v>
      </c>
      <c r="GX120" s="176">
        <f t="shared" si="657"/>
        <v>150.27474637079166</v>
      </c>
      <c r="GY120" s="176">
        <f t="shared" si="657"/>
        <v>143.10443195989328</v>
      </c>
      <c r="GZ120" s="176">
        <f t="shared" si="657"/>
        <v>136.27083714855726</v>
      </c>
      <c r="HA120" s="176">
        <f t="shared" si="657"/>
        <v>129.77449638181847</v>
      </c>
      <c r="HB120" s="176">
        <f t="shared" si="657"/>
        <v>123.58785095592198</v>
      </c>
      <c r="HC120" s="176">
        <f t="shared" si="658"/>
        <v>117.70576880429341</v>
      </c>
      <c r="HD120" s="176">
        <f t="shared" si="658"/>
        <v>112.10364046827775</v>
      </c>
      <c r="HE120" s="176">
        <f t="shared" si="658"/>
        <v>106.76814173089603</v>
      </c>
      <c r="HF120" s="176">
        <f t="shared" si="658"/>
        <v>101.68658253247742</v>
      </c>
      <c r="HG120" s="176">
        <f t="shared" si="658"/>
        <v>96.84687678836093</v>
      </c>
      <c r="HH120" s="176">
        <f t="shared" si="658"/>
        <v>92.23751364310354</v>
      </c>
      <c r="HI120" s="176">
        <f t="shared" si="658"/>
        <v>87.847530092825636</v>
      </c>
      <c r="HJ120" s="176">
        <f t="shared" si="658"/>
        <v>83.666484910577452</v>
      </c>
      <c r="HK120" s="176">
        <f t="shared" si="658"/>
        <v>79.684433812710822</v>
      </c>
      <c r="HL120" s="176">
        <f t="shared" si="658"/>
        <v>75.891905807190739</v>
      </c>
      <c r="HM120" s="176">
        <f t="shared" si="659"/>
        <v>0</v>
      </c>
      <c r="HN120" s="176">
        <f t="shared" si="659"/>
        <v>0</v>
      </c>
      <c r="HO120" s="176">
        <f t="shared" si="659"/>
        <v>0</v>
      </c>
      <c r="HP120" s="176">
        <f t="shared" si="659"/>
        <v>0</v>
      </c>
      <c r="HQ120" s="176">
        <f t="shared" si="659"/>
        <v>0</v>
      </c>
      <c r="HR120" s="176">
        <f t="shared" si="659"/>
        <v>0</v>
      </c>
      <c r="HS120" s="176">
        <f t="shared" si="659"/>
        <v>0</v>
      </c>
      <c r="HT120" s="176">
        <f t="shared" si="659"/>
        <v>0</v>
      </c>
      <c r="HU120" s="176">
        <f t="shared" si="659"/>
        <v>0</v>
      </c>
      <c r="HV120" s="176">
        <f t="shared" si="659"/>
        <v>0</v>
      </c>
      <c r="HW120" s="176">
        <f t="shared" si="659"/>
        <v>0</v>
      </c>
      <c r="HX120" s="176">
        <f t="shared" si="659"/>
        <v>0</v>
      </c>
      <c r="HY120" s="176">
        <f t="shared" si="659"/>
        <v>0</v>
      </c>
      <c r="HZ120" s="176">
        <f t="shared" si="659"/>
        <v>0</v>
      </c>
      <c r="IA120" s="176">
        <f t="shared" si="659"/>
        <v>0</v>
      </c>
      <c r="IB120" s="176"/>
      <c r="IC120" s="176"/>
    </row>
    <row r="121" spans="1:237" s="144" customFormat="1">
      <c r="A121" s="185" t="s">
        <v>282</v>
      </c>
      <c r="B121" s="226">
        <f>SUM(O121:AW121)*VLOOKUP($A121,input,12,FALSE)</f>
        <v>32746.806752493765</v>
      </c>
      <c r="C121" s="329">
        <f>SUM(AY121:CG121)*VLOOKUP($A121,input,12,FALSE)</f>
        <v>24582.113790668227</v>
      </c>
      <c r="D121" s="226">
        <f>SUM(B121:C121)</f>
        <v>57328.920543161992</v>
      </c>
      <c r="E121" s="227">
        <f>IF(Years&gt;1,SUM(CI121:DR121)*VLOOKUP($A121,input,26,FALSE),0)</f>
        <v>0</v>
      </c>
      <c r="F121" s="228">
        <f t="shared" si="671"/>
        <v>0</v>
      </c>
      <c r="G121" s="227">
        <f t="shared" si="672"/>
        <v>0</v>
      </c>
      <c r="H121" s="228">
        <f t="shared" si="673"/>
        <v>0</v>
      </c>
      <c r="I121" s="227">
        <f>B121+E121+G121</f>
        <v>32746.806752493765</v>
      </c>
      <c r="J121" s="176">
        <f>C121+F121+H121</f>
        <v>24582.113790668227</v>
      </c>
      <c r="K121" s="228">
        <f>SUM(I121:J121)</f>
        <v>57328.920543161992</v>
      </c>
      <c r="L121" s="227">
        <f>(B121*VLOOKUP($A121,input,16,FALSE))+(E121*VLOOKUP($A121,input,30,FALSE))+(G121*VLOOKUP($A121,input,44,FALSE))</f>
        <v>26197.445401995014</v>
      </c>
      <c r="M121" s="176">
        <f>(C121*(VLOOKUP($A121,input,16,FALSE))+(F121*VLOOKUP($A121,input,30,FALSE))+(H121*VLOOKUP($A121,input,44,FALSE)))</f>
        <v>19665.691032534582</v>
      </c>
      <c r="N121" s="228">
        <f>SUM(L121:M121)</f>
        <v>45863.136434529595</v>
      </c>
      <c r="O121" s="176">
        <f t="shared" si="642"/>
        <v>71.375667168264229</v>
      </c>
      <c r="P121" s="176">
        <f t="shared" si="642"/>
        <v>67.986586194776947</v>
      </c>
      <c r="Q121" s="176">
        <f t="shared" si="642"/>
        <v>64.811459642303447</v>
      </c>
      <c r="R121" s="176">
        <f t="shared" si="642"/>
        <v>61.775942414178374</v>
      </c>
      <c r="S121" s="176">
        <f t="shared" si="642"/>
        <v>58.845046783961244</v>
      </c>
      <c r="T121" s="176">
        <f t="shared" si="642"/>
        <v>56.042480059486223</v>
      </c>
      <c r="U121" s="176">
        <f t="shared" si="642"/>
        <v>53.390749158992108</v>
      </c>
      <c r="V121" s="176">
        <f t="shared" si="642"/>
        <v>50.845738864780664</v>
      </c>
      <c r="W121" s="176">
        <f t="shared" si="642"/>
        <v>48.419649698638672</v>
      </c>
      <c r="X121" s="176">
        <f t="shared" si="642"/>
        <v>46.107490232885311</v>
      </c>
      <c r="Y121" s="176">
        <f t="shared" si="643"/>
        <v>43.909441297988351</v>
      </c>
      <c r="Z121" s="176">
        <f t="shared" si="643"/>
        <v>41.816178355471337</v>
      </c>
      <c r="AA121" s="176">
        <f t="shared" si="643"/>
        <v>39.825964961100077</v>
      </c>
      <c r="AB121" s="176">
        <f t="shared" si="643"/>
        <v>37.930474458942051</v>
      </c>
      <c r="AC121" s="176">
        <f t="shared" si="643"/>
        <v>36.125198575495233</v>
      </c>
      <c r="AD121" s="176">
        <f t="shared" si="643"/>
        <v>34.405843605557742</v>
      </c>
      <c r="AE121" s="176">
        <f t="shared" si="643"/>
        <v>32.768320199991344</v>
      </c>
      <c r="AF121" s="176">
        <f t="shared" si="643"/>
        <v>31.208733639529488</v>
      </c>
      <c r="AG121" s="176">
        <f t="shared" si="643"/>
        <v>29.723374571497157</v>
      </c>
      <c r="AH121" s="176">
        <f t="shared" si="643"/>
        <v>28.308710187410338</v>
      </c>
      <c r="AI121" s="176">
        <f t="shared" si="644"/>
        <v>0</v>
      </c>
      <c r="AJ121" s="176">
        <f t="shared" si="644"/>
        <v>0</v>
      </c>
      <c r="AK121" s="176">
        <f t="shared" si="644"/>
        <v>0</v>
      </c>
      <c r="AL121" s="176">
        <f t="shared" si="644"/>
        <v>0</v>
      </c>
      <c r="AM121" s="176">
        <f t="shared" si="644"/>
        <v>0</v>
      </c>
      <c r="AN121" s="176">
        <f t="shared" si="644"/>
        <v>0</v>
      </c>
      <c r="AO121" s="176">
        <f t="shared" si="644"/>
        <v>0</v>
      </c>
      <c r="AP121" s="176">
        <f t="shared" si="644"/>
        <v>0</v>
      </c>
      <c r="AQ121" s="176">
        <f t="shared" si="644"/>
        <v>0</v>
      </c>
      <c r="AR121" s="176">
        <f t="shared" si="644"/>
        <v>0</v>
      </c>
      <c r="AS121" s="176">
        <f t="shared" si="644"/>
        <v>0</v>
      </c>
      <c r="AT121" s="176">
        <f t="shared" si="644"/>
        <v>0</v>
      </c>
      <c r="AU121" s="176">
        <f t="shared" si="644"/>
        <v>0</v>
      </c>
      <c r="AV121" s="176">
        <f t="shared" si="644"/>
        <v>0</v>
      </c>
      <c r="AW121" s="176">
        <f t="shared" si="644"/>
        <v>0</v>
      </c>
      <c r="AX121" s="187"/>
      <c r="AY121" s="176">
        <f t="shared" si="645"/>
        <v>53.579721084759477</v>
      </c>
      <c r="AZ121" s="176">
        <f t="shared" si="645"/>
        <v>51.035632594979973</v>
      </c>
      <c r="BA121" s="176">
        <f t="shared" si="645"/>
        <v>48.652153717097271</v>
      </c>
      <c r="BB121" s="176">
        <f t="shared" si="645"/>
        <v>46.373475662186721</v>
      </c>
      <c r="BC121" s="176">
        <f t="shared" si="645"/>
        <v>44.173334120597069</v>
      </c>
      <c r="BD121" s="176">
        <f t="shared" si="645"/>
        <v>42.069525506594147</v>
      </c>
      <c r="BE121" s="176">
        <f t="shared" si="645"/>
        <v>40.078945135480147</v>
      </c>
      <c r="BF121" s="176">
        <f t="shared" si="645"/>
        <v>38.168476944685835</v>
      </c>
      <c r="BG121" s="176">
        <f t="shared" si="645"/>
        <v>36.347279525372024</v>
      </c>
      <c r="BH121" s="176">
        <f t="shared" si="645"/>
        <v>34.611605952100895</v>
      </c>
      <c r="BI121" s="176">
        <f t="shared" si="646"/>
        <v>32.961591969257221</v>
      </c>
      <c r="BJ121" s="176">
        <f t="shared" si="646"/>
        <v>31.390237906075971</v>
      </c>
      <c r="BK121" s="176">
        <f t="shared" si="646"/>
        <v>29.896240262338669</v>
      </c>
      <c r="BL121" s="176">
        <f t="shared" si="646"/>
        <v>28.473348449852832</v>
      </c>
      <c r="BM121" s="176">
        <f t="shared" si="646"/>
        <v>27.118178233536725</v>
      </c>
      <c r="BN121" s="176">
        <f t="shared" si="646"/>
        <v>25.827506448742447</v>
      </c>
      <c r="BO121" s="176">
        <f t="shared" si="646"/>
        <v>24.598263335215037</v>
      </c>
      <c r="BP121" s="176">
        <f t="shared" si="646"/>
        <v>23.427525235911638</v>
      </c>
      <c r="BQ121" s="176">
        <f t="shared" si="646"/>
        <v>22.312507643315652</v>
      </c>
      <c r="BR121" s="176">
        <f t="shared" si="646"/>
        <v>21.250558576706894</v>
      </c>
      <c r="BS121" s="176">
        <f t="shared" si="647"/>
        <v>0</v>
      </c>
      <c r="BT121" s="176">
        <f t="shared" si="647"/>
        <v>0</v>
      </c>
      <c r="BU121" s="176">
        <f t="shared" si="647"/>
        <v>0</v>
      </c>
      <c r="BV121" s="176">
        <f t="shared" si="647"/>
        <v>0</v>
      </c>
      <c r="BW121" s="176">
        <f t="shared" si="647"/>
        <v>0</v>
      </c>
      <c r="BX121" s="176">
        <f t="shared" si="647"/>
        <v>0</v>
      </c>
      <c r="BY121" s="176">
        <f t="shared" si="647"/>
        <v>0</v>
      </c>
      <c r="BZ121" s="176">
        <f t="shared" si="647"/>
        <v>0</v>
      </c>
      <c r="CA121" s="176">
        <f t="shared" si="647"/>
        <v>0</v>
      </c>
      <c r="CB121" s="176">
        <f t="shared" si="647"/>
        <v>0</v>
      </c>
      <c r="CC121" s="176">
        <f t="shared" si="647"/>
        <v>0</v>
      </c>
      <c r="CD121" s="176">
        <f t="shared" si="647"/>
        <v>0</v>
      </c>
      <c r="CE121" s="176">
        <f t="shared" si="647"/>
        <v>0</v>
      </c>
      <c r="CF121" s="176">
        <f t="shared" si="647"/>
        <v>0</v>
      </c>
      <c r="CG121" s="176">
        <f t="shared" si="647"/>
        <v>0</v>
      </c>
      <c r="CI121" s="176">
        <v>0</v>
      </c>
      <c r="CJ121" s="176">
        <f t="shared" si="648"/>
        <v>67.986586194776947</v>
      </c>
      <c r="CK121" s="176">
        <f t="shared" si="648"/>
        <v>64.811459642303447</v>
      </c>
      <c r="CL121" s="176">
        <f t="shared" si="648"/>
        <v>61.775942414178374</v>
      </c>
      <c r="CM121" s="176">
        <f t="shared" si="648"/>
        <v>58.845046783961244</v>
      </c>
      <c r="CN121" s="176">
        <f t="shared" si="648"/>
        <v>56.042480059486223</v>
      </c>
      <c r="CO121" s="176">
        <f t="shared" si="648"/>
        <v>53.390749158992108</v>
      </c>
      <c r="CP121" s="176">
        <f t="shared" si="648"/>
        <v>50.845738864780664</v>
      </c>
      <c r="CQ121" s="176">
        <f t="shared" si="648"/>
        <v>48.419649698638672</v>
      </c>
      <c r="CR121" s="176">
        <f t="shared" si="648"/>
        <v>46.107490232885311</v>
      </c>
      <c r="CS121" s="176">
        <f t="shared" si="648"/>
        <v>43.909441297988351</v>
      </c>
      <c r="CT121" s="176">
        <f t="shared" si="649"/>
        <v>41.816178355471337</v>
      </c>
      <c r="CU121" s="176">
        <f t="shared" si="649"/>
        <v>39.825964961100077</v>
      </c>
      <c r="CV121" s="176">
        <f t="shared" si="649"/>
        <v>37.930474458942051</v>
      </c>
      <c r="CW121" s="176">
        <f t="shared" si="649"/>
        <v>36.125198575495233</v>
      </c>
      <c r="CX121" s="176">
        <f t="shared" si="649"/>
        <v>34.405843605557742</v>
      </c>
      <c r="CY121" s="176">
        <f t="shared" si="649"/>
        <v>32.768320199991344</v>
      </c>
      <c r="CZ121" s="176">
        <f t="shared" si="649"/>
        <v>31.208733639529488</v>
      </c>
      <c r="DA121" s="176">
        <f t="shared" si="649"/>
        <v>29.723374571497157</v>
      </c>
      <c r="DB121" s="176">
        <f t="shared" si="649"/>
        <v>28.308710187410338</v>
      </c>
      <c r="DC121" s="176">
        <f t="shared" si="649"/>
        <v>26.961375820471797</v>
      </c>
      <c r="DD121" s="176">
        <f t="shared" si="650"/>
        <v>0</v>
      </c>
      <c r="DE121" s="176">
        <f t="shared" si="650"/>
        <v>0</v>
      </c>
      <c r="DF121" s="176">
        <f t="shared" si="650"/>
        <v>0</v>
      </c>
      <c r="DG121" s="176">
        <f t="shared" si="650"/>
        <v>0</v>
      </c>
      <c r="DH121" s="176">
        <f t="shared" si="650"/>
        <v>0</v>
      </c>
      <c r="DI121" s="176">
        <f t="shared" si="650"/>
        <v>0</v>
      </c>
      <c r="DJ121" s="176">
        <f t="shared" si="650"/>
        <v>0</v>
      </c>
      <c r="DK121" s="176">
        <f t="shared" si="650"/>
        <v>0</v>
      </c>
      <c r="DL121" s="176">
        <f t="shared" si="650"/>
        <v>0</v>
      </c>
      <c r="DM121" s="176">
        <f t="shared" si="650"/>
        <v>0</v>
      </c>
      <c r="DN121" s="176">
        <f t="shared" si="650"/>
        <v>0</v>
      </c>
      <c r="DO121" s="176">
        <f t="shared" si="650"/>
        <v>0</v>
      </c>
      <c r="DP121" s="176">
        <f t="shared" si="650"/>
        <v>0</v>
      </c>
      <c r="DQ121" s="176">
        <f t="shared" si="650"/>
        <v>0</v>
      </c>
      <c r="DR121" s="176">
        <f t="shared" si="650"/>
        <v>0</v>
      </c>
      <c r="DS121" s="187"/>
      <c r="DT121" s="176">
        <v>0</v>
      </c>
      <c r="DU121" s="176">
        <f t="shared" si="651"/>
        <v>51.035632594979973</v>
      </c>
      <c r="DV121" s="176">
        <f t="shared" si="651"/>
        <v>48.652153717097271</v>
      </c>
      <c r="DW121" s="176">
        <f t="shared" si="651"/>
        <v>46.373475662186721</v>
      </c>
      <c r="DX121" s="176">
        <f t="shared" si="651"/>
        <v>44.173334120597069</v>
      </c>
      <c r="DY121" s="176">
        <f t="shared" si="651"/>
        <v>42.069525506594147</v>
      </c>
      <c r="DZ121" s="176">
        <f t="shared" si="651"/>
        <v>40.078945135480147</v>
      </c>
      <c r="EA121" s="176">
        <f t="shared" si="651"/>
        <v>38.168476944685835</v>
      </c>
      <c r="EB121" s="176">
        <f t="shared" si="651"/>
        <v>36.347279525372024</v>
      </c>
      <c r="EC121" s="176">
        <f t="shared" si="651"/>
        <v>34.611605952100895</v>
      </c>
      <c r="ED121" s="176">
        <f t="shared" si="651"/>
        <v>32.961591969257221</v>
      </c>
      <c r="EE121" s="176">
        <f t="shared" si="652"/>
        <v>31.390237906075971</v>
      </c>
      <c r="EF121" s="176">
        <f t="shared" si="652"/>
        <v>29.896240262338669</v>
      </c>
      <c r="EG121" s="176">
        <f t="shared" si="652"/>
        <v>28.473348449852832</v>
      </c>
      <c r="EH121" s="176">
        <f t="shared" si="652"/>
        <v>27.118178233536725</v>
      </c>
      <c r="EI121" s="176">
        <f t="shared" si="652"/>
        <v>25.827506448742447</v>
      </c>
      <c r="EJ121" s="176">
        <f t="shared" si="652"/>
        <v>24.598263335215037</v>
      </c>
      <c r="EK121" s="176">
        <f t="shared" si="652"/>
        <v>23.427525235911638</v>
      </c>
      <c r="EL121" s="176">
        <f t="shared" si="652"/>
        <v>22.312507643315652</v>
      </c>
      <c r="EM121" s="176">
        <f t="shared" si="652"/>
        <v>21.250558576706894</v>
      </c>
      <c r="EN121" s="176">
        <f t="shared" si="652"/>
        <v>20.239152274636272</v>
      </c>
      <c r="EO121" s="176">
        <f t="shared" si="653"/>
        <v>0</v>
      </c>
      <c r="EP121" s="176">
        <f t="shared" si="653"/>
        <v>0</v>
      </c>
      <c r="EQ121" s="176">
        <f t="shared" si="653"/>
        <v>0</v>
      </c>
      <c r="ER121" s="176">
        <f t="shared" si="653"/>
        <v>0</v>
      </c>
      <c r="ES121" s="176">
        <f t="shared" si="653"/>
        <v>0</v>
      </c>
      <c r="ET121" s="176">
        <f t="shared" si="653"/>
        <v>0</v>
      </c>
      <c r="EU121" s="176">
        <f t="shared" si="653"/>
        <v>0</v>
      </c>
      <c r="EV121" s="176">
        <f t="shared" si="653"/>
        <v>0</v>
      </c>
      <c r="EW121" s="176">
        <f t="shared" si="653"/>
        <v>0</v>
      </c>
      <c r="EX121" s="176">
        <f t="shared" si="653"/>
        <v>0</v>
      </c>
      <c r="EY121" s="176">
        <f t="shared" si="653"/>
        <v>0</v>
      </c>
      <c r="EZ121" s="176">
        <f t="shared" si="653"/>
        <v>0</v>
      </c>
      <c r="FA121" s="176">
        <f t="shared" si="653"/>
        <v>0</v>
      </c>
      <c r="FB121" s="176">
        <f t="shared" si="653"/>
        <v>0</v>
      </c>
      <c r="FC121" s="176">
        <f t="shared" si="653"/>
        <v>0</v>
      </c>
      <c r="FE121" s="176">
        <v>0</v>
      </c>
      <c r="FF121" s="176">
        <v>0</v>
      </c>
      <c r="FG121" s="176">
        <f t="shared" si="654"/>
        <v>64.811459642303447</v>
      </c>
      <c r="FH121" s="176">
        <f t="shared" si="654"/>
        <v>61.775942414178374</v>
      </c>
      <c r="FI121" s="176">
        <f t="shared" si="654"/>
        <v>58.845046783961244</v>
      </c>
      <c r="FJ121" s="176">
        <f t="shared" si="654"/>
        <v>56.042480059486223</v>
      </c>
      <c r="FK121" s="176">
        <f t="shared" si="654"/>
        <v>53.390749158992108</v>
      </c>
      <c r="FL121" s="176">
        <f t="shared" si="654"/>
        <v>50.845738864780664</v>
      </c>
      <c r="FM121" s="176">
        <f t="shared" si="654"/>
        <v>48.419649698638672</v>
      </c>
      <c r="FN121" s="176">
        <f t="shared" si="654"/>
        <v>46.107490232885311</v>
      </c>
      <c r="FO121" s="176">
        <f t="shared" si="654"/>
        <v>43.909441297988351</v>
      </c>
      <c r="FP121" s="176">
        <f t="shared" si="654"/>
        <v>41.816178355471337</v>
      </c>
      <c r="FQ121" s="176">
        <f t="shared" si="655"/>
        <v>39.825964961100077</v>
      </c>
      <c r="FR121" s="176">
        <f t="shared" si="655"/>
        <v>37.930474458942051</v>
      </c>
      <c r="FS121" s="176">
        <f t="shared" si="655"/>
        <v>36.125198575495233</v>
      </c>
      <c r="FT121" s="176">
        <f t="shared" si="655"/>
        <v>34.405843605557742</v>
      </c>
      <c r="FU121" s="176">
        <f t="shared" si="655"/>
        <v>32.768320199991344</v>
      </c>
      <c r="FV121" s="176">
        <f t="shared" si="655"/>
        <v>31.208733639529488</v>
      </c>
      <c r="FW121" s="176">
        <f t="shared" si="655"/>
        <v>29.723374571497157</v>
      </c>
      <c r="FX121" s="176">
        <f t="shared" si="655"/>
        <v>28.308710187410338</v>
      </c>
      <c r="FY121" s="176">
        <f t="shared" si="655"/>
        <v>26.961375820471797</v>
      </c>
      <c r="FZ121" s="176">
        <f t="shared" si="655"/>
        <v>25.678166942978578</v>
      </c>
      <c r="GA121" s="176">
        <f t="shared" si="656"/>
        <v>0</v>
      </c>
      <c r="GB121" s="176">
        <f t="shared" si="656"/>
        <v>0</v>
      </c>
      <c r="GC121" s="176">
        <f t="shared" si="656"/>
        <v>0</v>
      </c>
      <c r="GD121" s="176">
        <f t="shared" si="656"/>
        <v>0</v>
      </c>
      <c r="GE121" s="176">
        <f t="shared" si="656"/>
        <v>0</v>
      </c>
      <c r="GF121" s="176">
        <f t="shared" si="656"/>
        <v>0</v>
      </c>
      <c r="GG121" s="176">
        <f t="shared" si="656"/>
        <v>0</v>
      </c>
      <c r="GH121" s="176">
        <f t="shared" si="656"/>
        <v>0</v>
      </c>
      <c r="GI121" s="176">
        <f t="shared" si="656"/>
        <v>0</v>
      </c>
      <c r="GJ121" s="176">
        <f t="shared" si="656"/>
        <v>0</v>
      </c>
      <c r="GK121" s="176">
        <f t="shared" si="656"/>
        <v>0</v>
      </c>
      <c r="GL121" s="176">
        <f t="shared" si="656"/>
        <v>0</v>
      </c>
      <c r="GM121" s="176">
        <f t="shared" si="656"/>
        <v>0</v>
      </c>
      <c r="GN121" s="176">
        <f t="shared" si="656"/>
        <v>0</v>
      </c>
      <c r="GO121" s="176">
        <f t="shared" si="656"/>
        <v>0</v>
      </c>
      <c r="GP121" s="187"/>
      <c r="GQ121" s="176">
        <v>0</v>
      </c>
      <c r="GR121" s="176">
        <v>0</v>
      </c>
      <c r="GS121" s="176">
        <f t="shared" si="657"/>
        <v>48.652153717097271</v>
      </c>
      <c r="GT121" s="176">
        <f t="shared" si="657"/>
        <v>46.373475662186721</v>
      </c>
      <c r="GU121" s="176">
        <f t="shared" si="657"/>
        <v>44.173334120597069</v>
      </c>
      <c r="GV121" s="176">
        <f t="shared" si="657"/>
        <v>42.069525506594147</v>
      </c>
      <c r="GW121" s="176">
        <f t="shared" si="657"/>
        <v>40.078945135480147</v>
      </c>
      <c r="GX121" s="176">
        <f t="shared" si="657"/>
        <v>38.168476944685835</v>
      </c>
      <c r="GY121" s="176">
        <f t="shared" si="657"/>
        <v>36.347279525372024</v>
      </c>
      <c r="GZ121" s="176">
        <f t="shared" si="657"/>
        <v>34.611605952100895</v>
      </c>
      <c r="HA121" s="176">
        <f t="shared" si="657"/>
        <v>32.961591969257221</v>
      </c>
      <c r="HB121" s="176">
        <f t="shared" si="657"/>
        <v>31.390237906075971</v>
      </c>
      <c r="HC121" s="176">
        <f t="shared" si="658"/>
        <v>29.896240262338669</v>
      </c>
      <c r="HD121" s="176">
        <f t="shared" si="658"/>
        <v>28.473348449852832</v>
      </c>
      <c r="HE121" s="176">
        <f t="shared" si="658"/>
        <v>27.118178233536725</v>
      </c>
      <c r="HF121" s="176">
        <f t="shared" si="658"/>
        <v>25.827506448742447</v>
      </c>
      <c r="HG121" s="176">
        <f t="shared" si="658"/>
        <v>24.598263335215037</v>
      </c>
      <c r="HH121" s="176">
        <f t="shared" si="658"/>
        <v>23.427525235911638</v>
      </c>
      <c r="HI121" s="176">
        <f t="shared" si="658"/>
        <v>22.312507643315652</v>
      </c>
      <c r="HJ121" s="176">
        <f t="shared" si="658"/>
        <v>21.250558576706894</v>
      </c>
      <c r="HK121" s="176">
        <f t="shared" si="658"/>
        <v>20.239152274636272</v>
      </c>
      <c r="HL121" s="176">
        <f t="shared" si="658"/>
        <v>19.275883187602869</v>
      </c>
      <c r="HM121" s="176">
        <f t="shared" si="659"/>
        <v>0</v>
      </c>
      <c r="HN121" s="176">
        <f t="shared" si="659"/>
        <v>0</v>
      </c>
      <c r="HO121" s="176">
        <f t="shared" si="659"/>
        <v>0</v>
      </c>
      <c r="HP121" s="176">
        <f t="shared" si="659"/>
        <v>0</v>
      </c>
      <c r="HQ121" s="176">
        <f t="shared" si="659"/>
        <v>0</v>
      </c>
      <c r="HR121" s="176">
        <f t="shared" si="659"/>
        <v>0</v>
      </c>
      <c r="HS121" s="176">
        <f t="shared" si="659"/>
        <v>0</v>
      </c>
      <c r="HT121" s="176">
        <f t="shared" si="659"/>
        <v>0</v>
      </c>
      <c r="HU121" s="176">
        <f t="shared" si="659"/>
        <v>0</v>
      </c>
      <c r="HV121" s="176">
        <f t="shared" si="659"/>
        <v>0</v>
      </c>
      <c r="HW121" s="176">
        <f t="shared" si="659"/>
        <v>0</v>
      </c>
      <c r="HX121" s="176">
        <f t="shared" si="659"/>
        <v>0</v>
      </c>
      <c r="HY121" s="176">
        <f t="shared" si="659"/>
        <v>0</v>
      </c>
      <c r="HZ121" s="176">
        <f t="shared" si="659"/>
        <v>0</v>
      </c>
      <c r="IA121" s="176">
        <f t="shared" si="659"/>
        <v>0</v>
      </c>
      <c r="IB121" s="176"/>
      <c r="IC121" s="176"/>
    </row>
    <row r="122" spans="1:237" s="144" customFormat="1">
      <c r="A122" s="185" t="s">
        <v>283</v>
      </c>
      <c r="B122" s="226">
        <f>SUM(O122:AW122)*VLOOKUP($A122,input,12,FALSE)</f>
        <v>18418.408042831186</v>
      </c>
      <c r="C122" s="329">
        <f>SUM(AY122:CG122)*VLOOKUP($A122,input,12,FALSE)</f>
        <v>13826.184817771769</v>
      </c>
      <c r="D122" s="226">
        <f>SUM(B122:C122)</f>
        <v>32244.592860602956</v>
      </c>
      <c r="E122" s="227">
        <f>IF(Years&gt;1,SUM(CI122:DR122)*VLOOKUP($A122,input,26,FALSE),0)</f>
        <v>0</v>
      </c>
      <c r="F122" s="228">
        <f t="shared" ref="F122" si="708">IF(Years&gt;1,SUM(DT122:FC122)*VLOOKUP($A122,input,26,FALSE),0)</f>
        <v>0</v>
      </c>
      <c r="G122" s="227">
        <f t="shared" ref="G122" si="709">IF(Years&gt;2,SUM(FE122:GO122)*VLOOKUP($A122,input,40,FALSE),0)</f>
        <v>0</v>
      </c>
      <c r="H122" s="228">
        <f t="shared" ref="H122" si="710">IF(Years&gt;2,SUM(GQ122:IA122)*VLOOKUP($A122,input,40,FALSE),0)</f>
        <v>0</v>
      </c>
      <c r="I122" s="227">
        <f>B122+E122+G122</f>
        <v>18418.408042831186</v>
      </c>
      <c r="J122" s="176">
        <f>C122+F122+H122</f>
        <v>13826.184817771769</v>
      </c>
      <c r="K122" s="228">
        <f>SUM(I122:J122)</f>
        <v>32244.592860602956</v>
      </c>
      <c r="L122" s="227">
        <f>(B122*VLOOKUP($A122,input,16,FALSE))+(E122*VLOOKUP($A122,input,30,FALSE))+(G122*VLOOKUP($A122,input,44,FALSE))</f>
        <v>14734.726434264951</v>
      </c>
      <c r="M122" s="176">
        <f>(C122*(VLOOKUP($A122,input,16,FALSE))+(F122*VLOOKUP($A122,input,30,FALSE))+(H122*VLOOKUP($A122,input,44,FALSE)))</f>
        <v>11060.947854217417</v>
      </c>
      <c r="N122" s="228">
        <f>SUM(L122:M122)</f>
        <v>25795.674288482369</v>
      </c>
      <c r="O122" s="176">
        <f t="shared" si="642"/>
        <v>281.01619816533753</v>
      </c>
      <c r="P122" s="176">
        <f t="shared" si="642"/>
        <v>267.6729022182933</v>
      </c>
      <c r="Q122" s="176">
        <f t="shared" si="642"/>
        <v>255.17197539169763</v>
      </c>
      <c r="R122" s="176">
        <f t="shared" si="642"/>
        <v>243.22071041925091</v>
      </c>
      <c r="S122" s="176">
        <f t="shared" si="642"/>
        <v>231.68135562371032</v>
      </c>
      <c r="T122" s="176">
        <f t="shared" si="642"/>
        <v>220.64725006277726</v>
      </c>
      <c r="U122" s="176">
        <f t="shared" si="642"/>
        <v>210.20700668883185</v>
      </c>
      <c r="V122" s="176">
        <f t="shared" si="642"/>
        <v>200.18693758762217</v>
      </c>
      <c r="W122" s="176">
        <f t="shared" si="642"/>
        <v>190.63507795635459</v>
      </c>
      <c r="X122" s="176">
        <f t="shared" si="642"/>
        <v>181.53177583118847</v>
      </c>
      <c r="Y122" s="176">
        <f t="shared" si="643"/>
        <v>172.87774316750847</v>
      </c>
      <c r="Z122" s="176">
        <f t="shared" si="643"/>
        <v>164.63626792525577</v>
      </c>
      <c r="AA122" s="176">
        <f t="shared" si="643"/>
        <v>156.80051347541689</v>
      </c>
      <c r="AB122" s="176">
        <f t="shared" si="643"/>
        <v>149.33769658406331</v>
      </c>
      <c r="AC122" s="176">
        <f t="shared" si="643"/>
        <v>142.23006753437843</v>
      </c>
      <c r="AD122" s="176">
        <f t="shared" si="643"/>
        <v>135.46072139559595</v>
      </c>
      <c r="AE122" s="176">
        <f t="shared" si="643"/>
        <v>129.01355781596595</v>
      </c>
      <c r="AF122" s="176">
        <f t="shared" si="643"/>
        <v>122.87324272934754</v>
      </c>
      <c r="AG122" s="176">
        <f t="shared" si="643"/>
        <v>117.02517188435171</v>
      </c>
      <c r="AH122" s="176">
        <f t="shared" si="643"/>
        <v>111.45543610928985</v>
      </c>
      <c r="AI122" s="176">
        <f t="shared" si="644"/>
        <v>0</v>
      </c>
      <c r="AJ122" s="176">
        <f t="shared" si="644"/>
        <v>0</v>
      </c>
      <c r="AK122" s="176">
        <f t="shared" si="644"/>
        <v>0</v>
      </c>
      <c r="AL122" s="176">
        <f t="shared" si="644"/>
        <v>0</v>
      </c>
      <c r="AM122" s="176">
        <f t="shared" si="644"/>
        <v>0</v>
      </c>
      <c r="AN122" s="176">
        <f t="shared" si="644"/>
        <v>0</v>
      </c>
      <c r="AO122" s="176">
        <f t="shared" si="644"/>
        <v>0</v>
      </c>
      <c r="AP122" s="176">
        <f t="shared" si="644"/>
        <v>0</v>
      </c>
      <c r="AQ122" s="176">
        <f t="shared" si="644"/>
        <v>0</v>
      </c>
      <c r="AR122" s="176">
        <f t="shared" si="644"/>
        <v>0</v>
      </c>
      <c r="AS122" s="176">
        <f t="shared" si="644"/>
        <v>0</v>
      </c>
      <c r="AT122" s="176">
        <f t="shared" si="644"/>
        <v>0</v>
      </c>
      <c r="AU122" s="176">
        <f t="shared" si="644"/>
        <v>0</v>
      </c>
      <c r="AV122" s="176">
        <f t="shared" si="644"/>
        <v>0</v>
      </c>
      <c r="AW122" s="176">
        <f t="shared" si="644"/>
        <v>0</v>
      </c>
      <c r="AX122" s="187"/>
      <c r="AY122" s="176">
        <f t="shared" si="645"/>
        <v>210.95101615656733</v>
      </c>
      <c r="AZ122" s="176">
        <f t="shared" si="645"/>
        <v>200.93457633109261</v>
      </c>
      <c r="BA122" s="176">
        <f t="shared" si="645"/>
        <v>191.55047949188585</v>
      </c>
      <c r="BB122" s="176">
        <f t="shared" si="645"/>
        <v>182.57899846426659</v>
      </c>
      <c r="BC122" s="176">
        <f t="shared" si="645"/>
        <v>173.91672690909363</v>
      </c>
      <c r="BD122" s="176">
        <f t="shared" si="645"/>
        <v>165.63373185167643</v>
      </c>
      <c r="BE122" s="176">
        <f t="shared" si="645"/>
        <v>157.79653256197616</v>
      </c>
      <c r="BF122" s="176">
        <f t="shared" si="645"/>
        <v>150.27474637079166</v>
      </c>
      <c r="BG122" s="176">
        <f t="shared" si="645"/>
        <v>143.10443195989328</v>
      </c>
      <c r="BH122" s="176">
        <f t="shared" si="645"/>
        <v>136.27083714855726</v>
      </c>
      <c r="BI122" s="176">
        <f t="shared" si="646"/>
        <v>129.77449638181847</v>
      </c>
      <c r="BJ122" s="176">
        <f t="shared" si="646"/>
        <v>123.58785095592198</v>
      </c>
      <c r="BK122" s="176">
        <f t="shared" si="646"/>
        <v>117.70576880429341</v>
      </c>
      <c r="BL122" s="176">
        <f t="shared" si="646"/>
        <v>112.10364046827775</v>
      </c>
      <c r="BM122" s="176">
        <f t="shared" si="646"/>
        <v>106.76814173089603</v>
      </c>
      <c r="BN122" s="176">
        <f t="shared" si="646"/>
        <v>101.68658253247742</v>
      </c>
      <c r="BO122" s="176">
        <f t="shared" si="646"/>
        <v>96.84687678836093</v>
      </c>
      <c r="BP122" s="176">
        <f t="shared" si="646"/>
        <v>92.23751364310354</v>
      </c>
      <c r="BQ122" s="176">
        <f t="shared" si="646"/>
        <v>87.847530092825636</v>
      </c>
      <c r="BR122" s="176">
        <f t="shared" si="646"/>
        <v>83.666484910577452</v>
      </c>
      <c r="BS122" s="176">
        <f t="shared" si="647"/>
        <v>0</v>
      </c>
      <c r="BT122" s="176">
        <f t="shared" si="647"/>
        <v>0</v>
      </c>
      <c r="BU122" s="176">
        <f t="shared" si="647"/>
        <v>0</v>
      </c>
      <c r="BV122" s="176">
        <f t="shared" si="647"/>
        <v>0</v>
      </c>
      <c r="BW122" s="176">
        <f t="shared" si="647"/>
        <v>0</v>
      </c>
      <c r="BX122" s="176">
        <f t="shared" si="647"/>
        <v>0</v>
      </c>
      <c r="BY122" s="176">
        <f t="shared" si="647"/>
        <v>0</v>
      </c>
      <c r="BZ122" s="176">
        <f t="shared" si="647"/>
        <v>0</v>
      </c>
      <c r="CA122" s="176">
        <f t="shared" si="647"/>
        <v>0</v>
      </c>
      <c r="CB122" s="176">
        <f t="shared" si="647"/>
        <v>0</v>
      </c>
      <c r="CC122" s="176">
        <f t="shared" si="647"/>
        <v>0</v>
      </c>
      <c r="CD122" s="176">
        <f t="shared" si="647"/>
        <v>0</v>
      </c>
      <c r="CE122" s="176">
        <f t="shared" si="647"/>
        <v>0</v>
      </c>
      <c r="CF122" s="176">
        <f t="shared" si="647"/>
        <v>0</v>
      </c>
      <c r="CG122" s="176">
        <f t="shared" si="647"/>
        <v>0</v>
      </c>
      <c r="CI122" s="176">
        <v>0</v>
      </c>
      <c r="CJ122" s="176">
        <f t="shared" si="648"/>
        <v>267.6729022182933</v>
      </c>
      <c r="CK122" s="176">
        <f t="shared" si="648"/>
        <v>255.17197539169763</v>
      </c>
      <c r="CL122" s="176">
        <f t="shared" si="648"/>
        <v>243.22071041925091</v>
      </c>
      <c r="CM122" s="176">
        <f t="shared" si="648"/>
        <v>231.68135562371032</v>
      </c>
      <c r="CN122" s="176">
        <f t="shared" si="648"/>
        <v>220.64725006277726</v>
      </c>
      <c r="CO122" s="176">
        <f t="shared" si="648"/>
        <v>210.20700668883185</v>
      </c>
      <c r="CP122" s="176">
        <f t="shared" si="648"/>
        <v>200.18693758762217</v>
      </c>
      <c r="CQ122" s="176">
        <f t="shared" si="648"/>
        <v>190.63507795635459</v>
      </c>
      <c r="CR122" s="176">
        <f t="shared" si="648"/>
        <v>181.53177583118847</v>
      </c>
      <c r="CS122" s="176">
        <f t="shared" si="648"/>
        <v>172.87774316750847</v>
      </c>
      <c r="CT122" s="176">
        <f t="shared" si="649"/>
        <v>164.63626792525577</v>
      </c>
      <c r="CU122" s="176">
        <f t="shared" si="649"/>
        <v>156.80051347541689</v>
      </c>
      <c r="CV122" s="176">
        <f t="shared" si="649"/>
        <v>149.33769658406331</v>
      </c>
      <c r="CW122" s="176">
        <f t="shared" si="649"/>
        <v>142.23006753437843</v>
      </c>
      <c r="CX122" s="176">
        <f t="shared" si="649"/>
        <v>135.46072139559595</v>
      </c>
      <c r="CY122" s="176">
        <f t="shared" si="649"/>
        <v>129.01355781596595</v>
      </c>
      <c r="CZ122" s="176">
        <f t="shared" si="649"/>
        <v>122.87324272934754</v>
      </c>
      <c r="DA122" s="176">
        <f t="shared" si="649"/>
        <v>117.02517188435171</v>
      </c>
      <c r="DB122" s="176">
        <f t="shared" si="649"/>
        <v>111.45543610928985</v>
      </c>
      <c r="DC122" s="176">
        <f t="shared" si="649"/>
        <v>106.15078823031469</v>
      </c>
      <c r="DD122" s="176">
        <f t="shared" si="650"/>
        <v>0</v>
      </c>
      <c r="DE122" s="176">
        <f t="shared" si="650"/>
        <v>0</v>
      </c>
      <c r="DF122" s="176">
        <f t="shared" si="650"/>
        <v>0</v>
      </c>
      <c r="DG122" s="176">
        <f t="shared" si="650"/>
        <v>0</v>
      </c>
      <c r="DH122" s="176">
        <f t="shared" si="650"/>
        <v>0</v>
      </c>
      <c r="DI122" s="176">
        <f t="shared" si="650"/>
        <v>0</v>
      </c>
      <c r="DJ122" s="176">
        <f t="shared" si="650"/>
        <v>0</v>
      </c>
      <c r="DK122" s="176">
        <f t="shared" si="650"/>
        <v>0</v>
      </c>
      <c r="DL122" s="176">
        <f t="shared" si="650"/>
        <v>0</v>
      </c>
      <c r="DM122" s="176">
        <f t="shared" si="650"/>
        <v>0</v>
      </c>
      <c r="DN122" s="176">
        <f t="shared" si="650"/>
        <v>0</v>
      </c>
      <c r="DO122" s="176">
        <f t="shared" si="650"/>
        <v>0</v>
      </c>
      <c r="DP122" s="176">
        <f t="shared" si="650"/>
        <v>0</v>
      </c>
      <c r="DQ122" s="176">
        <f t="shared" si="650"/>
        <v>0</v>
      </c>
      <c r="DR122" s="176">
        <f t="shared" si="650"/>
        <v>0</v>
      </c>
      <c r="DS122" s="187"/>
      <c r="DT122" s="176">
        <v>0</v>
      </c>
      <c r="DU122" s="176">
        <f t="shared" si="651"/>
        <v>200.93457633109261</v>
      </c>
      <c r="DV122" s="176">
        <f t="shared" si="651"/>
        <v>191.55047949188585</v>
      </c>
      <c r="DW122" s="176">
        <f t="shared" si="651"/>
        <v>182.57899846426659</v>
      </c>
      <c r="DX122" s="176">
        <f t="shared" si="651"/>
        <v>173.91672690909363</v>
      </c>
      <c r="DY122" s="176">
        <f t="shared" si="651"/>
        <v>165.63373185167643</v>
      </c>
      <c r="DZ122" s="176">
        <f t="shared" si="651"/>
        <v>157.79653256197616</v>
      </c>
      <c r="EA122" s="176">
        <f t="shared" si="651"/>
        <v>150.27474637079166</v>
      </c>
      <c r="EB122" s="176">
        <f t="shared" si="651"/>
        <v>143.10443195989328</v>
      </c>
      <c r="EC122" s="176">
        <f t="shared" si="651"/>
        <v>136.27083714855726</v>
      </c>
      <c r="ED122" s="176">
        <f t="shared" si="651"/>
        <v>129.77449638181847</v>
      </c>
      <c r="EE122" s="176">
        <f t="shared" si="652"/>
        <v>123.58785095592198</v>
      </c>
      <c r="EF122" s="176">
        <f t="shared" si="652"/>
        <v>117.70576880429341</v>
      </c>
      <c r="EG122" s="176">
        <f t="shared" si="652"/>
        <v>112.10364046827775</v>
      </c>
      <c r="EH122" s="176">
        <f t="shared" si="652"/>
        <v>106.76814173089603</v>
      </c>
      <c r="EI122" s="176">
        <f t="shared" si="652"/>
        <v>101.68658253247742</v>
      </c>
      <c r="EJ122" s="176">
        <f t="shared" si="652"/>
        <v>96.84687678836093</v>
      </c>
      <c r="EK122" s="176">
        <f t="shared" si="652"/>
        <v>92.23751364310354</v>
      </c>
      <c r="EL122" s="176">
        <f t="shared" si="652"/>
        <v>87.847530092825636</v>
      </c>
      <c r="EM122" s="176">
        <f t="shared" si="652"/>
        <v>83.666484910577452</v>
      </c>
      <c r="EN122" s="176">
        <f t="shared" si="652"/>
        <v>79.684433812710822</v>
      </c>
      <c r="EO122" s="176">
        <f t="shared" si="653"/>
        <v>0</v>
      </c>
      <c r="EP122" s="176">
        <f t="shared" si="653"/>
        <v>0</v>
      </c>
      <c r="EQ122" s="176">
        <f t="shared" si="653"/>
        <v>0</v>
      </c>
      <c r="ER122" s="176">
        <f t="shared" si="653"/>
        <v>0</v>
      </c>
      <c r="ES122" s="176">
        <f t="shared" si="653"/>
        <v>0</v>
      </c>
      <c r="ET122" s="176">
        <f t="shared" si="653"/>
        <v>0</v>
      </c>
      <c r="EU122" s="176">
        <f t="shared" si="653"/>
        <v>0</v>
      </c>
      <c r="EV122" s="176">
        <f t="shared" si="653"/>
        <v>0</v>
      </c>
      <c r="EW122" s="176">
        <f t="shared" si="653"/>
        <v>0</v>
      </c>
      <c r="EX122" s="176">
        <f t="shared" si="653"/>
        <v>0</v>
      </c>
      <c r="EY122" s="176">
        <f t="shared" si="653"/>
        <v>0</v>
      </c>
      <c r="EZ122" s="176">
        <f t="shared" si="653"/>
        <v>0</v>
      </c>
      <c r="FA122" s="176">
        <f t="shared" si="653"/>
        <v>0</v>
      </c>
      <c r="FB122" s="176">
        <f t="shared" si="653"/>
        <v>0</v>
      </c>
      <c r="FC122" s="176">
        <f t="shared" si="653"/>
        <v>0</v>
      </c>
      <c r="FE122" s="176">
        <v>0</v>
      </c>
      <c r="FF122" s="176">
        <v>0</v>
      </c>
      <c r="FG122" s="176">
        <f t="shared" si="654"/>
        <v>255.17197539169763</v>
      </c>
      <c r="FH122" s="176">
        <f t="shared" si="654"/>
        <v>243.22071041925091</v>
      </c>
      <c r="FI122" s="176">
        <f t="shared" si="654"/>
        <v>231.68135562371032</v>
      </c>
      <c r="FJ122" s="176">
        <f t="shared" si="654"/>
        <v>220.64725006277726</v>
      </c>
      <c r="FK122" s="176">
        <f t="shared" si="654"/>
        <v>210.20700668883185</v>
      </c>
      <c r="FL122" s="176">
        <f t="shared" si="654"/>
        <v>200.18693758762217</v>
      </c>
      <c r="FM122" s="176">
        <f t="shared" si="654"/>
        <v>190.63507795635459</v>
      </c>
      <c r="FN122" s="176">
        <f t="shared" si="654"/>
        <v>181.53177583118847</v>
      </c>
      <c r="FO122" s="176">
        <f t="shared" si="654"/>
        <v>172.87774316750847</v>
      </c>
      <c r="FP122" s="176">
        <f t="shared" si="654"/>
        <v>164.63626792525577</v>
      </c>
      <c r="FQ122" s="176">
        <f t="shared" si="655"/>
        <v>156.80051347541689</v>
      </c>
      <c r="FR122" s="176">
        <f t="shared" si="655"/>
        <v>149.33769658406331</v>
      </c>
      <c r="FS122" s="176">
        <f t="shared" si="655"/>
        <v>142.23006753437843</v>
      </c>
      <c r="FT122" s="176">
        <f t="shared" si="655"/>
        <v>135.46072139559595</v>
      </c>
      <c r="FU122" s="176">
        <f t="shared" si="655"/>
        <v>129.01355781596595</v>
      </c>
      <c r="FV122" s="176">
        <f t="shared" si="655"/>
        <v>122.87324272934754</v>
      </c>
      <c r="FW122" s="176">
        <f t="shared" si="655"/>
        <v>117.02517188435171</v>
      </c>
      <c r="FX122" s="176">
        <f t="shared" si="655"/>
        <v>111.45543610928985</v>
      </c>
      <c r="FY122" s="176">
        <f t="shared" si="655"/>
        <v>106.15078823031469</v>
      </c>
      <c r="FZ122" s="176">
        <f t="shared" si="655"/>
        <v>101.09861156406997</v>
      </c>
      <c r="GA122" s="176">
        <f t="shared" si="656"/>
        <v>0</v>
      </c>
      <c r="GB122" s="176">
        <f t="shared" si="656"/>
        <v>0</v>
      </c>
      <c r="GC122" s="176">
        <f t="shared" si="656"/>
        <v>0</v>
      </c>
      <c r="GD122" s="176">
        <f t="shared" si="656"/>
        <v>0</v>
      </c>
      <c r="GE122" s="176">
        <f t="shared" si="656"/>
        <v>0</v>
      </c>
      <c r="GF122" s="176">
        <f t="shared" si="656"/>
        <v>0</v>
      </c>
      <c r="GG122" s="176">
        <f t="shared" si="656"/>
        <v>0</v>
      </c>
      <c r="GH122" s="176">
        <f t="shared" si="656"/>
        <v>0</v>
      </c>
      <c r="GI122" s="176">
        <f t="shared" si="656"/>
        <v>0</v>
      </c>
      <c r="GJ122" s="176">
        <f t="shared" si="656"/>
        <v>0</v>
      </c>
      <c r="GK122" s="176">
        <f t="shared" si="656"/>
        <v>0</v>
      </c>
      <c r="GL122" s="176">
        <f t="shared" si="656"/>
        <v>0</v>
      </c>
      <c r="GM122" s="176">
        <f t="shared" si="656"/>
        <v>0</v>
      </c>
      <c r="GN122" s="176">
        <f t="shared" si="656"/>
        <v>0</v>
      </c>
      <c r="GO122" s="176">
        <f t="shared" si="656"/>
        <v>0</v>
      </c>
      <c r="GP122" s="187"/>
      <c r="GQ122" s="176">
        <v>0</v>
      </c>
      <c r="GR122" s="176">
        <v>0</v>
      </c>
      <c r="GS122" s="176">
        <f t="shared" si="657"/>
        <v>191.55047949188585</v>
      </c>
      <c r="GT122" s="176">
        <f t="shared" si="657"/>
        <v>182.57899846426659</v>
      </c>
      <c r="GU122" s="176">
        <f t="shared" si="657"/>
        <v>173.91672690909363</v>
      </c>
      <c r="GV122" s="176">
        <f t="shared" si="657"/>
        <v>165.63373185167643</v>
      </c>
      <c r="GW122" s="176">
        <f t="shared" si="657"/>
        <v>157.79653256197616</v>
      </c>
      <c r="GX122" s="176">
        <f t="shared" si="657"/>
        <v>150.27474637079166</v>
      </c>
      <c r="GY122" s="176">
        <f t="shared" si="657"/>
        <v>143.10443195989328</v>
      </c>
      <c r="GZ122" s="176">
        <f t="shared" si="657"/>
        <v>136.27083714855726</v>
      </c>
      <c r="HA122" s="176">
        <f t="shared" si="657"/>
        <v>129.77449638181847</v>
      </c>
      <c r="HB122" s="176">
        <f t="shared" si="657"/>
        <v>123.58785095592198</v>
      </c>
      <c r="HC122" s="176">
        <f t="shared" si="658"/>
        <v>117.70576880429341</v>
      </c>
      <c r="HD122" s="176">
        <f t="shared" si="658"/>
        <v>112.10364046827775</v>
      </c>
      <c r="HE122" s="176">
        <f t="shared" si="658"/>
        <v>106.76814173089603</v>
      </c>
      <c r="HF122" s="176">
        <f t="shared" si="658"/>
        <v>101.68658253247742</v>
      </c>
      <c r="HG122" s="176">
        <f t="shared" si="658"/>
        <v>96.84687678836093</v>
      </c>
      <c r="HH122" s="176">
        <f t="shared" si="658"/>
        <v>92.23751364310354</v>
      </c>
      <c r="HI122" s="176">
        <f t="shared" si="658"/>
        <v>87.847530092825636</v>
      </c>
      <c r="HJ122" s="176">
        <f t="shared" si="658"/>
        <v>83.666484910577452</v>
      </c>
      <c r="HK122" s="176">
        <f t="shared" si="658"/>
        <v>79.684433812710822</v>
      </c>
      <c r="HL122" s="176">
        <f t="shared" si="658"/>
        <v>75.891905807190739</v>
      </c>
      <c r="HM122" s="176">
        <f t="shared" si="659"/>
        <v>0</v>
      </c>
      <c r="HN122" s="176">
        <f t="shared" si="659"/>
        <v>0</v>
      </c>
      <c r="HO122" s="176">
        <f t="shared" si="659"/>
        <v>0</v>
      </c>
      <c r="HP122" s="176">
        <f t="shared" si="659"/>
        <v>0</v>
      </c>
      <c r="HQ122" s="176">
        <f t="shared" si="659"/>
        <v>0</v>
      </c>
      <c r="HR122" s="176">
        <f t="shared" si="659"/>
        <v>0</v>
      </c>
      <c r="HS122" s="176">
        <f t="shared" si="659"/>
        <v>0</v>
      </c>
      <c r="HT122" s="176">
        <f t="shared" si="659"/>
        <v>0</v>
      </c>
      <c r="HU122" s="176">
        <f t="shared" si="659"/>
        <v>0</v>
      </c>
      <c r="HV122" s="176">
        <f t="shared" si="659"/>
        <v>0</v>
      </c>
      <c r="HW122" s="176">
        <f t="shared" si="659"/>
        <v>0</v>
      </c>
      <c r="HX122" s="176">
        <f t="shared" si="659"/>
        <v>0</v>
      </c>
      <c r="HY122" s="176">
        <f t="shared" si="659"/>
        <v>0</v>
      </c>
      <c r="HZ122" s="176">
        <f t="shared" si="659"/>
        <v>0</v>
      </c>
      <c r="IA122" s="176">
        <f t="shared" si="659"/>
        <v>0</v>
      </c>
      <c r="IB122" s="176"/>
      <c r="IC122" s="176"/>
    </row>
    <row r="123" spans="1:237" s="144" customFormat="1">
      <c r="A123" s="185" t="s">
        <v>98</v>
      </c>
      <c r="B123" s="226">
        <f t="shared" si="677"/>
        <v>17644.990182999471</v>
      </c>
      <c r="C123" s="329">
        <f t="shared" si="678"/>
        <v>13052.704507315604</v>
      </c>
      <c r="D123" s="226">
        <f t="shared" si="233"/>
        <v>30697.694690315075</v>
      </c>
      <c r="E123" s="227">
        <f t="shared" si="679"/>
        <v>0</v>
      </c>
      <c r="F123" s="228">
        <f t="shared" si="671"/>
        <v>0</v>
      </c>
      <c r="G123" s="227">
        <f t="shared" si="672"/>
        <v>0</v>
      </c>
      <c r="H123" s="228">
        <f t="shared" si="673"/>
        <v>0</v>
      </c>
      <c r="I123" s="227">
        <f t="shared" si="234"/>
        <v>17644.990182999471</v>
      </c>
      <c r="J123" s="176">
        <f t="shared" si="235"/>
        <v>13052.704507315604</v>
      </c>
      <c r="K123" s="228">
        <f t="shared" si="236"/>
        <v>30697.694690315075</v>
      </c>
      <c r="L123" s="227">
        <f t="shared" si="680"/>
        <v>14115.992146399578</v>
      </c>
      <c r="M123" s="176">
        <f t="shared" si="681"/>
        <v>10442.163605852484</v>
      </c>
      <c r="N123" s="228">
        <f t="shared" si="237"/>
        <v>24558.15575225206</v>
      </c>
      <c r="O123" s="176">
        <f t="shared" si="642"/>
        <v>144.86095996711759</v>
      </c>
      <c r="P123" s="176">
        <f t="shared" si="642"/>
        <v>137.98262813915323</v>
      </c>
      <c r="Q123" s="176">
        <f t="shared" si="642"/>
        <v>131.53852892920702</v>
      </c>
      <c r="R123" s="176">
        <f t="shared" si="642"/>
        <v>125.37777475192856</v>
      </c>
      <c r="S123" s="176">
        <f t="shared" si="642"/>
        <v>119.42935603444354</v>
      </c>
      <c r="T123" s="176">
        <f t="shared" si="642"/>
        <v>113.74138810102625</v>
      </c>
      <c r="U123" s="176">
        <f t="shared" si="642"/>
        <v>108.35955001726478</v>
      </c>
      <c r="V123" s="176">
        <f t="shared" si="642"/>
        <v>103.19430744970265</v>
      </c>
      <c r="W123" s="176">
        <f t="shared" si="642"/>
        <v>98.27042204846866</v>
      </c>
      <c r="X123" s="176">
        <f t="shared" si="642"/>
        <v>93.577763428318974</v>
      </c>
      <c r="Y123" s="176">
        <f t="shared" si="643"/>
        <v>0</v>
      </c>
      <c r="Z123" s="176">
        <f t="shared" si="643"/>
        <v>0</v>
      </c>
      <c r="AA123" s="176">
        <f t="shared" si="643"/>
        <v>0</v>
      </c>
      <c r="AB123" s="176">
        <f t="shared" si="643"/>
        <v>0</v>
      </c>
      <c r="AC123" s="176">
        <f t="shared" si="643"/>
        <v>0</v>
      </c>
      <c r="AD123" s="176">
        <f t="shared" si="643"/>
        <v>0</v>
      </c>
      <c r="AE123" s="176">
        <f t="shared" si="643"/>
        <v>0</v>
      </c>
      <c r="AF123" s="176">
        <f t="shared" si="643"/>
        <v>0</v>
      </c>
      <c r="AG123" s="176">
        <f t="shared" si="643"/>
        <v>0</v>
      </c>
      <c r="AH123" s="176">
        <f t="shared" si="643"/>
        <v>0</v>
      </c>
      <c r="AI123" s="176">
        <f t="shared" si="644"/>
        <v>0</v>
      </c>
      <c r="AJ123" s="176">
        <f t="shared" si="644"/>
        <v>0</v>
      </c>
      <c r="AK123" s="176">
        <f t="shared" si="644"/>
        <v>0</v>
      </c>
      <c r="AL123" s="176">
        <f t="shared" si="644"/>
        <v>0</v>
      </c>
      <c r="AM123" s="176">
        <f t="shared" si="644"/>
        <v>0</v>
      </c>
      <c r="AN123" s="176">
        <f t="shared" si="644"/>
        <v>0</v>
      </c>
      <c r="AO123" s="176">
        <f t="shared" si="644"/>
        <v>0</v>
      </c>
      <c r="AP123" s="176">
        <f t="shared" si="644"/>
        <v>0</v>
      </c>
      <c r="AQ123" s="176">
        <f t="shared" si="644"/>
        <v>0</v>
      </c>
      <c r="AR123" s="176">
        <f t="shared" si="644"/>
        <v>0</v>
      </c>
      <c r="AS123" s="176">
        <f t="shared" si="644"/>
        <v>0</v>
      </c>
      <c r="AT123" s="176">
        <f t="shared" si="644"/>
        <v>0</v>
      </c>
      <c r="AU123" s="176">
        <f t="shared" si="644"/>
        <v>0</v>
      </c>
      <c r="AV123" s="176">
        <f t="shared" si="644"/>
        <v>0</v>
      </c>
      <c r="AW123" s="176">
        <f t="shared" si="644"/>
        <v>0</v>
      </c>
      <c r="AX123" s="187"/>
      <c r="AY123" s="176">
        <f t="shared" si="645"/>
        <v>107.15944216951895</v>
      </c>
      <c r="AZ123" s="176">
        <f t="shared" si="645"/>
        <v>102.07126518995995</v>
      </c>
      <c r="BA123" s="176">
        <f t="shared" si="645"/>
        <v>97.304307434194541</v>
      </c>
      <c r="BB123" s="176">
        <f t="shared" si="645"/>
        <v>92.746951324373441</v>
      </c>
      <c r="BC123" s="176">
        <f t="shared" si="645"/>
        <v>88.346668241194138</v>
      </c>
      <c r="BD123" s="176">
        <f t="shared" si="645"/>
        <v>84.139051013188293</v>
      </c>
      <c r="BE123" s="176">
        <f t="shared" si="645"/>
        <v>80.157890270960294</v>
      </c>
      <c r="BF123" s="176">
        <f t="shared" si="645"/>
        <v>76.336953889371671</v>
      </c>
      <c r="BG123" s="176">
        <f t="shared" si="645"/>
        <v>72.694559050744047</v>
      </c>
      <c r="BH123" s="176">
        <f t="shared" si="645"/>
        <v>69.22321190420179</v>
      </c>
      <c r="BI123" s="176">
        <f t="shared" si="646"/>
        <v>0</v>
      </c>
      <c r="BJ123" s="176">
        <f t="shared" si="646"/>
        <v>0</v>
      </c>
      <c r="BK123" s="176">
        <f t="shared" si="646"/>
        <v>0</v>
      </c>
      <c r="BL123" s="176">
        <f t="shared" si="646"/>
        <v>0</v>
      </c>
      <c r="BM123" s="176">
        <f t="shared" si="646"/>
        <v>0</v>
      </c>
      <c r="BN123" s="176">
        <f t="shared" si="646"/>
        <v>0</v>
      </c>
      <c r="BO123" s="176">
        <f t="shared" si="646"/>
        <v>0</v>
      </c>
      <c r="BP123" s="176">
        <f t="shared" si="646"/>
        <v>0</v>
      </c>
      <c r="BQ123" s="176">
        <f t="shared" si="646"/>
        <v>0</v>
      </c>
      <c r="BR123" s="176">
        <f t="shared" si="646"/>
        <v>0</v>
      </c>
      <c r="BS123" s="176">
        <f t="shared" si="647"/>
        <v>0</v>
      </c>
      <c r="BT123" s="176">
        <f t="shared" si="647"/>
        <v>0</v>
      </c>
      <c r="BU123" s="176">
        <f t="shared" si="647"/>
        <v>0</v>
      </c>
      <c r="BV123" s="176">
        <f t="shared" si="647"/>
        <v>0</v>
      </c>
      <c r="BW123" s="176">
        <f t="shared" si="647"/>
        <v>0</v>
      </c>
      <c r="BX123" s="176">
        <f t="shared" si="647"/>
        <v>0</v>
      </c>
      <c r="BY123" s="176">
        <f t="shared" si="647"/>
        <v>0</v>
      </c>
      <c r="BZ123" s="176">
        <f t="shared" si="647"/>
        <v>0</v>
      </c>
      <c r="CA123" s="176">
        <f t="shared" si="647"/>
        <v>0</v>
      </c>
      <c r="CB123" s="176">
        <f t="shared" si="647"/>
        <v>0</v>
      </c>
      <c r="CC123" s="176">
        <f t="shared" si="647"/>
        <v>0</v>
      </c>
      <c r="CD123" s="176">
        <f t="shared" si="647"/>
        <v>0</v>
      </c>
      <c r="CE123" s="176">
        <f t="shared" si="647"/>
        <v>0</v>
      </c>
      <c r="CF123" s="176">
        <f t="shared" si="647"/>
        <v>0</v>
      </c>
      <c r="CG123" s="176">
        <f t="shared" si="647"/>
        <v>0</v>
      </c>
      <c r="CI123" s="176">
        <v>0</v>
      </c>
      <c r="CJ123" s="176">
        <f t="shared" si="648"/>
        <v>137.98262813915323</v>
      </c>
      <c r="CK123" s="176">
        <f t="shared" si="648"/>
        <v>131.53852892920702</v>
      </c>
      <c r="CL123" s="176">
        <f t="shared" si="648"/>
        <v>125.37777475192856</v>
      </c>
      <c r="CM123" s="176">
        <f t="shared" si="648"/>
        <v>119.42935603444354</v>
      </c>
      <c r="CN123" s="176">
        <f t="shared" si="648"/>
        <v>113.74138810102625</v>
      </c>
      <c r="CO123" s="176">
        <f t="shared" si="648"/>
        <v>108.35955001726478</v>
      </c>
      <c r="CP123" s="176">
        <f t="shared" si="648"/>
        <v>103.19430744970265</v>
      </c>
      <c r="CQ123" s="176">
        <f t="shared" si="648"/>
        <v>98.27042204846866</v>
      </c>
      <c r="CR123" s="176">
        <f t="shared" si="648"/>
        <v>93.577763428318974</v>
      </c>
      <c r="CS123" s="176">
        <f t="shared" si="648"/>
        <v>89.116698594932032</v>
      </c>
      <c r="CT123" s="176">
        <f t="shared" si="649"/>
        <v>0</v>
      </c>
      <c r="CU123" s="176">
        <f t="shared" si="649"/>
        <v>0</v>
      </c>
      <c r="CV123" s="176">
        <f t="shared" si="649"/>
        <v>0</v>
      </c>
      <c r="CW123" s="176">
        <f t="shared" si="649"/>
        <v>0</v>
      </c>
      <c r="CX123" s="176">
        <f t="shared" si="649"/>
        <v>0</v>
      </c>
      <c r="CY123" s="176">
        <f t="shared" si="649"/>
        <v>0</v>
      </c>
      <c r="CZ123" s="176">
        <f t="shared" si="649"/>
        <v>0</v>
      </c>
      <c r="DA123" s="176">
        <f t="shared" si="649"/>
        <v>0</v>
      </c>
      <c r="DB123" s="176">
        <f t="shared" si="649"/>
        <v>0</v>
      </c>
      <c r="DC123" s="176">
        <f t="shared" si="649"/>
        <v>0</v>
      </c>
      <c r="DD123" s="176">
        <f t="shared" si="650"/>
        <v>0</v>
      </c>
      <c r="DE123" s="176">
        <f t="shared" si="650"/>
        <v>0</v>
      </c>
      <c r="DF123" s="176">
        <f t="shared" si="650"/>
        <v>0</v>
      </c>
      <c r="DG123" s="176">
        <f t="shared" si="650"/>
        <v>0</v>
      </c>
      <c r="DH123" s="176">
        <f t="shared" si="650"/>
        <v>0</v>
      </c>
      <c r="DI123" s="176">
        <f t="shared" si="650"/>
        <v>0</v>
      </c>
      <c r="DJ123" s="176">
        <f t="shared" si="650"/>
        <v>0</v>
      </c>
      <c r="DK123" s="176">
        <f t="shared" si="650"/>
        <v>0</v>
      </c>
      <c r="DL123" s="176">
        <f t="shared" si="650"/>
        <v>0</v>
      </c>
      <c r="DM123" s="176">
        <f t="shared" si="650"/>
        <v>0</v>
      </c>
      <c r="DN123" s="176">
        <f t="shared" si="650"/>
        <v>0</v>
      </c>
      <c r="DO123" s="176">
        <f t="shared" si="650"/>
        <v>0</v>
      </c>
      <c r="DP123" s="176">
        <f t="shared" si="650"/>
        <v>0</v>
      </c>
      <c r="DQ123" s="176">
        <f t="shared" si="650"/>
        <v>0</v>
      </c>
      <c r="DR123" s="176">
        <f t="shared" si="650"/>
        <v>0</v>
      </c>
      <c r="DS123" s="187"/>
      <c r="DT123" s="176">
        <v>0</v>
      </c>
      <c r="DU123" s="176">
        <f t="shared" si="651"/>
        <v>102.07126518995995</v>
      </c>
      <c r="DV123" s="176">
        <f t="shared" si="651"/>
        <v>97.304307434194541</v>
      </c>
      <c r="DW123" s="176">
        <f t="shared" si="651"/>
        <v>92.746951324373441</v>
      </c>
      <c r="DX123" s="176">
        <f t="shared" si="651"/>
        <v>88.346668241194138</v>
      </c>
      <c r="DY123" s="176">
        <f t="shared" si="651"/>
        <v>84.139051013188293</v>
      </c>
      <c r="DZ123" s="176">
        <f t="shared" si="651"/>
        <v>80.157890270960294</v>
      </c>
      <c r="EA123" s="176">
        <f t="shared" si="651"/>
        <v>76.336953889371671</v>
      </c>
      <c r="EB123" s="176">
        <f t="shared" si="651"/>
        <v>72.694559050744047</v>
      </c>
      <c r="EC123" s="176">
        <f t="shared" si="651"/>
        <v>69.22321190420179</v>
      </c>
      <c r="ED123" s="176">
        <f t="shared" si="651"/>
        <v>65.923183938514441</v>
      </c>
      <c r="EE123" s="176">
        <f t="shared" si="652"/>
        <v>0</v>
      </c>
      <c r="EF123" s="176">
        <f t="shared" si="652"/>
        <v>0</v>
      </c>
      <c r="EG123" s="176">
        <f t="shared" si="652"/>
        <v>0</v>
      </c>
      <c r="EH123" s="176">
        <f t="shared" si="652"/>
        <v>0</v>
      </c>
      <c r="EI123" s="176">
        <f t="shared" si="652"/>
        <v>0</v>
      </c>
      <c r="EJ123" s="176">
        <f t="shared" si="652"/>
        <v>0</v>
      </c>
      <c r="EK123" s="176">
        <f t="shared" si="652"/>
        <v>0</v>
      </c>
      <c r="EL123" s="176">
        <f t="shared" si="652"/>
        <v>0</v>
      </c>
      <c r="EM123" s="176">
        <f t="shared" si="652"/>
        <v>0</v>
      </c>
      <c r="EN123" s="176">
        <f t="shared" si="652"/>
        <v>0</v>
      </c>
      <c r="EO123" s="176">
        <f t="shared" si="653"/>
        <v>0</v>
      </c>
      <c r="EP123" s="176">
        <f t="shared" si="653"/>
        <v>0</v>
      </c>
      <c r="EQ123" s="176">
        <f t="shared" si="653"/>
        <v>0</v>
      </c>
      <c r="ER123" s="176">
        <f t="shared" si="653"/>
        <v>0</v>
      </c>
      <c r="ES123" s="176">
        <f t="shared" si="653"/>
        <v>0</v>
      </c>
      <c r="ET123" s="176">
        <f t="shared" si="653"/>
        <v>0</v>
      </c>
      <c r="EU123" s="176">
        <f t="shared" si="653"/>
        <v>0</v>
      </c>
      <c r="EV123" s="176">
        <f t="shared" si="653"/>
        <v>0</v>
      </c>
      <c r="EW123" s="176">
        <f t="shared" si="653"/>
        <v>0</v>
      </c>
      <c r="EX123" s="176">
        <f t="shared" si="653"/>
        <v>0</v>
      </c>
      <c r="EY123" s="176">
        <f t="shared" si="653"/>
        <v>0</v>
      </c>
      <c r="EZ123" s="176">
        <f t="shared" si="653"/>
        <v>0</v>
      </c>
      <c r="FA123" s="176">
        <f t="shared" si="653"/>
        <v>0</v>
      </c>
      <c r="FB123" s="176">
        <f t="shared" si="653"/>
        <v>0</v>
      </c>
      <c r="FC123" s="176">
        <f t="shared" si="653"/>
        <v>0</v>
      </c>
      <c r="FE123" s="176">
        <v>0</v>
      </c>
      <c r="FF123" s="176">
        <v>0</v>
      </c>
      <c r="FG123" s="176">
        <f t="shared" si="654"/>
        <v>131.53852892920702</v>
      </c>
      <c r="FH123" s="176">
        <f t="shared" si="654"/>
        <v>125.37777475192856</v>
      </c>
      <c r="FI123" s="176">
        <f t="shared" si="654"/>
        <v>119.42935603444354</v>
      </c>
      <c r="FJ123" s="176">
        <f t="shared" si="654"/>
        <v>113.74138810102625</v>
      </c>
      <c r="FK123" s="176">
        <f t="shared" si="654"/>
        <v>108.35955001726478</v>
      </c>
      <c r="FL123" s="176">
        <f t="shared" si="654"/>
        <v>103.19430744970265</v>
      </c>
      <c r="FM123" s="176">
        <f t="shared" si="654"/>
        <v>98.27042204846866</v>
      </c>
      <c r="FN123" s="176">
        <f t="shared" si="654"/>
        <v>93.577763428318974</v>
      </c>
      <c r="FO123" s="176">
        <f t="shared" si="654"/>
        <v>89.116698594932032</v>
      </c>
      <c r="FP123" s="176">
        <f t="shared" si="654"/>
        <v>84.86830286923248</v>
      </c>
      <c r="FQ123" s="176">
        <f t="shared" si="655"/>
        <v>0</v>
      </c>
      <c r="FR123" s="176">
        <f t="shared" si="655"/>
        <v>0</v>
      </c>
      <c r="FS123" s="176">
        <f t="shared" si="655"/>
        <v>0</v>
      </c>
      <c r="FT123" s="176">
        <f t="shared" si="655"/>
        <v>0</v>
      </c>
      <c r="FU123" s="176">
        <f t="shared" si="655"/>
        <v>0</v>
      </c>
      <c r="FV123" s="176">
        <f t="shared" si="655"/>
        <v>0</v>
      </c>
      <c r="FW123" s="176">
        <f t="shared" si="655"/>
        <v>0</v>
      </c>
      <c r="FX123" s="176">
        <f t="shared" si="655"/>
        <v>0</v>
      </c>
      <c r="FY123" s="176">
        <f t="shared" si="655"/>
        <v>0</v>
      </c>
      <c r="FZ123" s="176">
        <f t="shared" si="655"/>
        <v>0</v>
      </c>
      <c r="GA123" s="176">
        <f t="shared" si="656"/>
        <v>0</v>
      </c>
      <c r="GB123" s="176">
        <f t="shared" si="656"/>
        <v>0</v>
      </c>
      <c r="GC123" s="176">
        <f t="shared" si="656"/>
        <v>0</v>
      </c>
      <c r="GD123" s="176">
        <f t="shared" si="656"/>
        <v>0</v>
      </c>
      <c r="GE123" s="176">
        <f t="shared" si="656"/>
        <v>0</v>
      </c>
      <c r="GF123" s="176">
        <f t="shared" si="656"/>
        <v>0</v>
      </c>
      <c r="GG123" s="176">
        <f t="shared" si="656"/>
        <v>0</v>
      </c>
      <c r="GH123" s="176">
        <f t="shared" si="656"/>
        <v>0</v>
      </c>
      <c r="GI123" s="176">
        <f t="shared" si="656"/>
        <v>0</v>
      </c>
      <c r="GJ123" s="176">
        <f t="shared" si="656"/>
        <v>0</v>
      </c>
      <c r="GK123" s="176">
        <f t="shared" si="656"/>
        <v>0</v>
      </c>
      <c r="GL123" s="176">
        <f t="shared" si="656"/>
        <v>0</v>
      </c>
      <c r="GM123" s="176">
        <f t="shared" si="656"/>
        <v>0</v>
      </c>
      <c r="GN123" s="176">
        <f t="shared" si="656"/>
        <v>0</v>
      </c>
      <c r="GO123" s="176">
        <f t="shared" si="656"/>
        <v>0</v>
      </c>
      <c r="GP123" s="187"/>
      <c r="GQ123" s="176">
        <v>0</v>
      </c>
      <c r="GR123" s="176">
        <v>0</v>
      </c>
      <c r="GS123" s="176">
        <f t="shared" si="657"/>
        <v>97.304307434194541</v>
      </c>
      <c r="GT123" s="176">
        <f t="shared" si="657"/>
        <v>92.746951324373441</v>
      </c>
      <c r="GU123" s="176">
        <f t="shared" si="657"/>
        <v>88.346668241194138</v>
      </c>
      <c r="GV123" s="176">
        <f t="shared" si="657"/>
        <v>84.139051013188293</v>
      </c>
      <c r="GW123" s="176">
        <f t="shared" si="657"/>
        <v>80.157890270960294</v>
      </c>
      <c r="GX123" s="176">
        <f t="shared" si="657"/>
        <v>76.336953889371671</v>
      </c>
      <c r="GY123" s="176">
        <f t="shared" si="657"/>
        <v>72.694559050744047</v>
      </c>
      <c r="GZ123" s="176">
        <f t="shared" si="657"/>
        <v>69.22321190420179</v>
      </c>
      <c r="HA123" s="176">
        <f t="shared" si="657"/>
        <v>65.923183938514441</v>
      </c>
      <c r="HB123" s="176">
        <f t="shared" si="657"/>
        <v>62.780475812151941</v>
      </c>
      <c r="HC123" s="176">
        <f t="shared" si="658"/>
        <v>0</v>
      </c>
      <c r="HD123" s="176">
        <f t="shared" si="658"/>
        <v>0</v>
      </c>
      <c r="HE123" s="176">
        <f t="shared" si="658"/>
        <v>0</v>
      </c>
      <c r="HF123" s="176">
        <f t="shared" si="658"/>
        <v>0</v>
      </c>
      <c r="HG123" s="176">
        <f t="shared" si="658"/>
        <v>0</v>
      </c>
      <c r="HH123" s="176">
        <f t="shared" si="658"/>
        <v>0</v>
      </c>
      <c r="HI123" s="176">
        <f t="shared" si="658"/>
        <v>0</v>
      </c>
      <c r="HJ123" s="176">
        <f t="shared" si="658"/>
        <v>0</v>
      </c>
      <c r="HK123" s="176">
        <f t="shared" si="658"/>
        <v>0</v>
      </c>
      <c r="HL123" s="176">
        <f t="shared" si="658"/>
        <v>0</v>
      </c>
      <c r="HM123" s="176">
        <f t="shared" si="659"/>
        <v>0</v>
      </c>
      <c r="HN123" s="176">
        <f t="shared" si="659"/>
        <v>0</v>
      </c>
      <c r="HO123" s="176">
        <f t="shared" si="659"/>
        <v>0</v>
      </c>
      <c r="HP123" s="176">
        <f t="shared" si="659"/>
        <v>0</v>
      </c>
      <c r="HQ123" s="176">
        <f t="shared" si="659"/>
        <v>0</v>
      </c>
      <c r="HR123" s="176">
        <f t="shared" si="659"/>
        <v>0</v>
      </c>
      <c r="HS123" s="176">
        <f t="shared" si="659"/>
        <v>0</v>
      </c>
      <c r="HT123" s="176">
        <f t="shared" si="659"/>
        <v>0</v>
      </c>
      <c r="HU123" s="176">
        <f t="shared" si="659"/>
        <v>0</v>
      </c>
      <c r="HV123" s="176">
        <f t="shared" si="659"/>
        <v>0</v>
      </c>
      <c r="HW123" s="176">
        <f t="shared" si="659"/>
        <v>0</v>
      </c>
      <c r="HX123" s="176">
        <f t="shared" si="659"/>
        <v>0</v>
      </c>
      <c r="HY123" s="176">
        <f t="shared" si="659"/>
        <v>0</v>
      </c>
      <c r="HZ123" s="176">
        <f t="shared" si="659"/>
        <v>0</v>
      </c>
      <c r="IA123" s="176">
        <f t="shared" si="659"/>
        <v>0</v>
      </c>
      <c r="IB123" s="176"/>
      <c r="IC123" s="176"/>
    </row>
    <row r="124" spans="1:237" s="144" customFormat="1">
      <c r="A124" s="188" t="s">
        <v>278</v>
      </c>
      <c r="B124" s="226">
        <f t="shared" ref="B124" si="711">SUM(O124:AW124)*VLOOKUP($A124,input,12,FALSE)</f>
        <v>0</v>
      </c>
      <c r="C124" s="329">
        <f t="shared" ref="C124" si="712">SUM(AY124:CG124)*VLOOKUP($A124,input,12,FALSE)</f>
        <v>258004.69284666365</v>
      </c>
      <c r="D124" s="226">
        <f t="shared" ref="D124" si="713">SUM(B124:C124)</f>
        <v>258004.69284666365</v>
      </c>
      <c r="E124" s="227">
        <f t="shared" si="679"/>
        <v>0</v>
      </c>
      <c r="F124" s="228">
        <f t="shared" ref="F124" si="714">IF(Years&gt;1,SUM(DT124:FC124)*VLOOKUP($A124,input,26,FALSE),0)</f>
        <v>0</v>
      </c>
      <c r="G124" s="227">
        <f t="shared" si="672"/>
        <v>0</v>
      </c>
      <c r="H124" s="228">
        <f t="shared" si="673"/>
        <v>0</v>
      </c>
      <c r="I124" s="227">
        <f t="shared" ref="I124" si="715">B124+E124+G124</f>
        <v>0</v>
      </c>
      <c r="J124" s="176">
        <f t="shared" ref="J124" si="716">C124+F124+H124</f>
        <v>258004.69284666365</v>
      </c>
      <c r="K124" s="228">
        <f t="shared" ref="K124" si="717">SUM(I124:J124)</f>
        <v>258004.69284666365</v>
      </c>
      <c r="L124" s="227">
        <f t="shared" si="680"/>
        <v>0</v>
      </c>
      <c r="M124" s="176">
        <f t="shared" si="681"/>
        <v>206403.75427733094</v>
      </c>
      <c r="N124" s="228">
        <f t="shared" ref="N124" si="718">SUM(L124:M124)</f>
        <v>206403.75427733094</v>
      </c>
      <c r="O124" s="176">
        <f t="shared" si="642"/>
        <v>0</v>
      </c>
      <c r="P124" s="176">
        <f t="shared" si="642"/>
        <v>0</v>
      </c>
      <c r="Q124" s="176">
        <f t="shared" si="642"/>
        <v>0</v>
      </c>
      <c r="R124" s="176">
        <f t="shared" si="642"/>
        <v>0</v>
      </c>
      <c r="S124" s="176">
        <f t="shared" si="642"/>
        <v>0</v>
      </c>
      <c r="T124" s="176">
        <f t="shared" si="642"/>
        <v>0</v>
      </c>
      <c r="U124" s="176">
        <f t="shared" si="642"/>
        <v>0</v>
      </c>
      <c r="V124" s="176">
        <f t="shared" si="642"/>
        <v>0</v>
      </c>
      <c r="W124" s="176">
        <f t="shared" si="642"/>
        <v>0</v>
      </c>
      <c r="X124" s="176">
        <f t="shared" si="642"/>
        <v>0</v>
      </c>
      <c r="Y124" s="176">
        <f t="shared" si="643"/>
        <v>0</v>
      </c>
      <c r="Z124" s="176">
        <f t="shared" si="643"/>
        <v>0</v>
      </c>
      <c r="AA124" s="176">
        <f t="shared" si="643"/>
        <v>0</v>
      </c>
      <c r="AB124" s="176">
        <f t="shared" si="643"/>
        <v>0</v>
      </c>
      <c r="AC124" s="176">
        <f t="shared" si="643"/>
        <v>0</v>
      </c>
      <c r="AD124" s="176">
        <f t="shared" si="643"/>
        <v>0</v>
      </c>
      <c r="AE124" s="176">
        <f t="shared" si="643"/>
        <v>0</v>
      </c>
      <c r="AF124" s="176">
        <f t="shared" si="643"/>
        <v>0</v>
      </c>
      <c r="AG124" s="176">
        <f t="shared" si="643"/>
        <v>0</v>
      </c>
      <c r="AH124" s="176">
        <f t="shared" si="643"/>
        <v>0</v>
      </c>
      <c r="AI124" s="176">
        <f t="shared" si="643"/>
        <v>0</v>
      </c>
      <c r="AJ124" s="176">
        <f t="shared" si="643"/>
        <v>0</v>
      </c>
      <c r="AK124" s="176">
        <f t="shared" si="643"/>
        <v>0</v>
      </c>
      <c r="AL124" s="176">
        <f t="shared" si="643"/>
        <v>0</v>
      </c>
      <c r="AM124" s="176">
        <f t="shared" si="643"/>
        <v>0</v>
      </c>
      <c r="AN124" s="176">
        <f t="shared" si="643"/>
        <v>0</v>
      </c>
      <c r="AO124" s="176">
        <f t="shared" ref="AO124:AW125" si="719">IF(AO$1&gt;VLOOKUP($A124,input,7,FALSE),0,IF(VLOOKUP($A124,input,2,FALSE)="R",(VLOOKUP($A124,input,5,FALSE)*VLOOKUP(AO$1,CS_RATE,4,FALSE))/((1+Discount_Rate)^(AO$1-1)),IF(VLOOKUP($A124,input,2,FALSE)="C",VLOOKUP($A124,input,5,FALSE)*VLOOKUP(AO$1,CS_RATE,2,FALSE)/((1+Discount_Rate)^(AO$1-1)),0)))</f>
        <v>0</v>
      </c>
      <c r="AP124" s="176">
        <f t="shared" si="719"/>
        <v>0</v>
      </c>
      <c r="AQ124" s="176">
        <f t="shared" si="719"/>
        <v>0</v>
      </c>
      <c r="AR124" s="176">
        <f t="shared" si="719"/>
        <v>0</v>
      </c>
      <c r="AS124" s="176">
        <f t="shared" si="719"/>
        <v>0</v>
      </c>
      <c r="AT124" s="176">
        <f t="shared" si="719"/>
        <v>0</v>
      </c>
      <c r="AU124" s="176">
        <f t="shared" si="719"/>
        <v>0</v>
      </c>
      <c r="AV124" s="176">
        <f t="shared" si="719"/>
        <v>0</v>
      </c>
      <c r="AW124" s="176">
        <f t="shared" si="719"/>
        <v>0</v>
      </c>
      <c r="AX124" s="187"/>
      <c r="AY124" s="176">
        <f t="shared" si="645"/>
        <v>78.729386083728215</v>
      </c>
      <c r="AZ124" s="176">
        <f t="shared" si="645"/>
        <v>74.991133608950179</v>
      </c>
      <c r="BA124" s="176">
        <f t="shared" si="645"/>
        <v>71.488878931244983</v>
      </c>
      <c r="BB124" s="176">
        <f t="shared" si="645"/>
        <v>68.140617299539684</v>
      </c>
      <c r="BC124" s="176">
        <f t="shared" si="645"/>
        <v>64.907756258836514</v>
      </c>
      <c r="BD124" s="176">
        <f t="shared" si="645"/>
        <v>61.816445642342437</v>
      </c>
      <c r="BE124" s="176">
        <f t="shared" si="645"/>
        <v>58.891511219481039</v>
      </c>
      <c r="BF124" s="176">
        <f t="shared" si="645"/>
        <v>56.084292653415922</v>
      </c>
      <c r="BG124" s="176">
        <f t="shared" si="645"/>
        <v>53.408247465852774</v>
      </c>
      <c r="BH124" s="176">
        <f t="shared" si="645"/>
        <v>50.857869970433974</v>
      </c>
      <c r="BI124" s="176">
        <f t="shared" si="646"/>
        <v>48.433359628296337</v>
      </c>
      <c r="BJ124" s="176">
        <f t="shared" si="646"/>
        <v>46.124431208927973</v>
      </c>
      <c r="BK124" s="176">
        <f t="shared" si="646"/>
        <v>43.929169365069072</v>
      </c>
      <c r="BL124" s="176">
        <f t="shared" si="646"/>
        <v>41.838389558967428</v>
      </c>
      <c r="BM124" s="176">
        <f t="shared" si="646"/>
        <v>39.847119037033558</v>
      </c>
      <c r="BN124" s="176">
        <f t="shared" si="646"/>
        <v>37.950621720601148</v>
      </c>
      <c r="BO124" s="176">
        <f t="shared" si="646"/>
        <v>36.144386941540468</v>
      </c>
      <c r="BP124" s="176">
        <f t="shared" si="646"/>
        <v>34.424118713992613</v>
      </c>
      <c r="BQ124" s="176">
        <f t="shared" si="646"/>
        <v>32.785725516708716</v>
      </c>
      <c r="BR124" s="176">
        <f t="shared" si="646"/>
        <v>31.225310561691767</v>
      </c>
      <c r="BS124" s="176">
        <f t="shared" si="646"/>
        <v>0</v>
      </c>
      <c r="BT124" s="176">
        <f t="shared" si="646"/>
        <v>0</v>
      </c>
      <c r="BU124" s="176">
        <f t="shared" si="646"/>
        <v>0</v>
      </c>
      <c r="BV124" s="176">
        <f t="shared" si="646"/>
        <v>0</v>
      </c>
      <c r="BW124" s="176">
        <f t="shared" si="646"/>
        <v>0</v>
      </c>
      <c r="BX124" s="176">
        <f t="shared" si="646"/>
        <v>0</v>
      </c>
      <c r="BY124" s="176">
        <f t="shared" ref="BY124:CG125" si="720">IF(BY$1&gt;VLOOKUP($A124,input,7,FALSE),0,IF(VLOOKUP($A124,input,2,FALSE)="R",(VLOOKUP($A124,input,6,FALSE)*VLOOKUP(BY$1,CS_RATE,5,FALSE))/((1+Discount_Rate)^(BY$1-1)),IF(VLOOKUP($A124,input,2,FALSE)="C",VLOOKUP($A124,input,6,FALSE)*VLOOKUP(BY$1,CS_RATE,3,FALSE)/((1+Discount_Rate)^(BY$1-1)),0)))</f>
        <v>0</v>
      </c>
      <c r="BZ124" s="176">
        <f t="shared" si="720"/>
        <v>0</v>
      </c>
      <c r="CA124" s="176">
        <f t="shared" si="720"/>
        <v>0</v>
      </c>
      <c r="CB124" s="176">
        <f t="shared" si="720"/>
        <v>0</v>
      </c>
      <c r="CC124" s="176">
        <f t="shared" si="720"/>
        <v>0</v>
      </c>
      <c r="CD124" s="176">
        <f t="shared" si="720"/>
        <v>0</v>
      </c>
      <c r="CE124" s="176">
        <f t="shared" si="720"/>
        <v>0</v>
      </c>
      <c r="CF124" s="176">
        <f t="shared" si="720"/>
        <v>0</v>
      </c>
      <c r="CG124" s="176">
        <f t="shared" si="720"/>
        <v>0</v>
      </c>
      <c r="CI124" s="176">
        <v>0</v>
      </c>
      <c r="CJ124" s="176">
        <f t="shared" si="648"/>
        <v>0</v>
      </c>
      <c r="CK124" s="176">
        <f t="shared" si="648"/>
        <v>0</v>
      </c>
      <c r="CL124" s="176">
        <f t="shared" si="648"/>
        <v>0</v>
      </c>
      <c r="CM124" s="176">
        <f t="shared" si="648"/>
        <v>0</v>
      </c>
      <c r="CN124" s="176">
        <f t="shared" si="648"/>
        <v>0</v>
      </c>
      <c r="CO124" s="176">
        <f t="shared" si="648"/>
        <v>0</v>
      </c>
      <c r="CP124" s="176">
        <f t="shared" si="648"/>
        <v>0</v>
      </c>
      <c r="CQ124" s="176">
        <f t="shared" si="648"/>
        <v>0</v>
      </c>
      <c r="CR124" s="176">
        <f t="shared" si="648"/>
        <v>0</v>
      </c>
      <c r="CS124" s="176">
        <f t="shared" si="648"/>
        <v>0</v>
      </c>
      <c r="CT124" s="176">
        <f t="shared" si="649"/>
        <v>0</v>
      </c>
      <c r="CU124" s="176">
        <f t="shared" si="649"/>
        <v>0</v>
      </c>
      <c r="CV124" s="176">
        <f t="shared" si="649"/>
        <v>0</v>
      </c>
      <c r="CW124" s="176">
        <f t="shared" si="649"/>
        <v>0</v>
      </c>
      <c r="CX124" s="176">
        <f t="shared" si="649"/>
        <v>0</v>
      </c>
      <c r="CY124" s="176">
        <f t="shared" si="649"/>
        <v>0</v>
      </c>
      <c r="CZ124" s="176">
        <f t="shared" si="649"/>
        <v>0</v>
      </c>
      <c r="DA124" s="176">
        <f t="shared" si="649"/>
        <v>0</v>
      </c>
      <c r="DB124" s="176">
        <f t="shared" si="649"/>
        <v>0</v>
      </c>
      <c r="DC124" s="176">
        <f t="shared" si="649"/>
        <v>0</v>
      </c>
      <c r="DD124" s="176">
        <f t="shared" si="649"/>
        <v>0</v>
      </c>
      <c r="DE124" s="176">
        <f t="shared" si="649"/>
        <v>0</v>
      </c>
      <c r="DF124" s="176">
        <f t="shared" si="649"/>
        <v>0</v>
      </c>
      <c r="DG124" s="176">
        <f t="shared" si="649"/>
        <v>0</v>
      </c>
      <c r="DH124" s="176">
        <f t="shared" si="649"/>
        <v>0</v>
      </c>
      <c r="DI124" s="176">
        <f t="shared" si="649"/>
        <v>0</v>
      </c>
      <c r="DJ124" s="176">
        <f t="shared" ref="DJ124:DR125" si="721">IF(DJ$1-1&gt;VLOOKUP($A124,input,7,FALSE),0,IF(VLOOKUP($A124,input,2,FALSE)="R",(VLOOKUP($A124,input,19,FALSE)*VLOOKUP(DJ$1,CS_RATE,4,FALSE))/((1+Discount_Rate)^(DJ$1-1)),IF(VLOOKUP($A124,input,2,FALSE)="C",VLOOKUP($A124,input,19,FALSE)*VLOOKUP(DJ$1,CS_RATE,2,FALSE)/((1+Discount_Rate)^(DJ$1-1)),0)))</f>
        <v>0</v>
      </c>
      <c r="DK124" s="176">
        <f t="shared" si="721"/>
        <v>0</v>
      </c>
      <c r="DL124" s="176">
        <f t="shared" si="721"/>
        <v>0</v>
      </c>
      <c r="DM124" s="176">
        <f t="shared" si="721"/>
        <v>0</v>
      </c>
      <c r="DN124" s="176">
        <f t="shared" si="721"/>
        <v>0</v>
      </c>
      <c r="DO124" s="176">
        <f t="shared" si="721"/>
        <v>0</v>
      </c>
      <c r="DP124" s="176">
        <f t="shared" si="721"/>
        <v>0</v>
      </c>
      <c r="DQ124" s="176">
        <f t="shared" si="721"/>
        <v>0</v>
      </c>
      <c r="DR124" s="176">
        <f t="shared" si="721"/>
        <v>0</v>
      </c>
      <c r="DS124" s="187"/>
      <c r="DT124" s="176">
        <v>0</v>
      </c>
      <c r="DU124" s="176">
        <f t="shared" si="651"/>
        <v>74.991133608950179</v>
      </c>
      <c r="DV124" s="176">
        <f t="shared" si="651"/>
        <v>71.488878931244983</v>
      </c>
      <c r="DW124" s="176">
        <f t="shared" si="651"/>
        <v>68.140617299539684</v>
      </c>
      <c r="DX124" s="176">
        <f t="shared" si="651"/>
        <v>64.907756258836514</v>
      </c>
      <c r="DY124" s="176">
        <f t="shared" si="651"/>
        <v>61.816445642342437</v>
      </c>
      <c r="DZ124" s="176">
        <f t="shared" si="651"/>
        <v>58.891511219481039</v>
      </c>
      <c r="EA124" s="176">
        <f t="shared" si="651"/>
        <v>56.084292653415922</v>
      </c>
      <c r="EB124" s="176">
        <f t="shared" si="651"/>
        <v>53.408247465852774</v>
      </c>
      <c r="EC124" s="176">
        <f t="shared" si="651"/>
        <v>50.857869970433974</v>
      </c>
      <c r="ED124" s="176">
        <f t="shared" si="651"/>
        <v>48.433359628296337</v>
      </c>
      <c r="EE124" s="176">
        <f t="shared" si="652"/>
        <v>46.124431208927973</v>
      </c>
      <c r="EF124" s="176">
        <f t="shared" si="652"/>
        <v>43.929169365069072</v>
      </c>
      <c r="EG124" s="176">
        <f t="shared" si="652"/>
        <v>41.838389558967428</v>
      </c>
      <c r="EH124" s="176">
        <f t="shared" si="652"/>
        <v>39.847119037033558</v>
      </c>
      <c r="EI124" s="176">
        <f t="shared" si="652"/>
        <v>37.950621720601148</v>
      </c>
      <c r="EJ124" s="176">
        <f t="shared" si="652"/>
        <v>36.144386941540468</v>
      </c>
      <c r="EK124" s="176">
        <f t="shared" si="652"/>
        <v>34.424118713992613</v>
      </c>
      <c r="EL124" s="176">
        <f t="shared" si="652"/>
        <v>32.785725516708716</v>
      </c>
      <c r="EM124" s="176">
        <f t="shared" si="652"/>
        <v>31.225310561691767</v>
      </c>
      <c r="EN124" s="176">
        <f t="shared" si="652"/>
        <v>29.739162525996157</v>
      </c>
      <c r="EO124" s="176">
        <f t="shared" si="652"/>
        <v>0</v>
      </c>
      <c r="EP124" s="176">
        <f t="shared" si="652"/>
        <v>0</v>
      </c>
      <c r="EQ124" s="176">
        <f t="shared" si="652"/>
        <v>0</v>
      </c>
      <c r="ER124" s="176">
        <f t="shared" si="652"/>
        <v>0</v>
      </c>
      <c r="ES124" s="176">
        <f t="shared" si="652"/>
        <v>0</v>
      </c>
      <c r="ET124" s="176">
        <f t="shared" si="652"/>
        <v>0</v>
      </c>
      <c r="EU124" s="176">
        <f t="shared" ref="EU124:FC125" si="722">IF(EU$1-1&gt;VLOOKUP($A124,input,7,FALSE),0,IF(VLOOKUP($A124,input,2,FALSE)="R",(VLOOKUP($A124,input,20,FALSE)*VLOOKUP(EU$1,CS_RATE,5,FALSE))/((1+Discount_Rate)^(EU$1-1)),IF(VLOOKUP($A124,input,2,FALSE)="C",VLOOKUP($A124,input,20,FALSE)*VLOOKUP(EU$1,CS_RATE,3,FALSE)/((1+Discount_Rate)^(EU$1-1)),0)))</f>
        <v>0</v>
      </c>
      <c r="EV124" s="176">
        <f t="shared" si="722"/>
        <v>0</v>
      </c>
      <c r="EW124" s="176">
        <f t="shared" si="722"/>
        <v>0</v>
      </c>
      <c r="EX124" s="176">
        <f t="shared" si="722"/>
        <v>0</v>
      </c>
      <c r="EY124" s="176">
        <f t="shared" si="722"/>
        <v>0</v>
      </c>
      <c r="EZ124" s="176">
        <f t="shared" si="722"/>
        <v>0</v>
      </c>
      <c r="FA124" s="176">
        <f t="shared" si="722"/>
        <v>0</v>
      </c>
      <c r="FB124" s="176">
        <f t="shared" si="722"/>
        <v>0</v>
      </c>
      <c r="FC124" s="176">
        <f t="shared" si="722"/>
        <v>0</v>
      </c>
      <c r="FE124" s="176">
        <v>0</v>
      </c>
      <c r="FF124" s="176">
        <v>0</v>
      </c>
      <c r="FG124" s="176">
        <f t="shared" si="654"/>
        <v>0</v>
      </c>
      <c r="FH124" s="176">
        <f t="shared" si="654"/>
        <v>0</v>
      </c>
      <c r="FI124" s="176">
        <f t="shared" si="654"/>
        <v>0</v>
      </c>
      <c r="FJ124" s="176">
        <f t="shared" si="654"/>
        <v>0</v>
      </c>
      <c r="FK124" s="176">
        <f t="shared" si="654"/>
        <v>0</v>
      </c>
      <c r="FL124" s="176">
        <f t="shared" si="654"/>
        <v>0</v>
      </c>
      <c r="FM124" s="176">
        <f t="shared" si="654"/>
        <v>0</v>
      </c>
      <c r="FN124" s="176">
        <f t="shared" si="654"/>
        <v>0</v>
      </c>
      <c r="FO124" s="176">
        <f t="shared" si="654"/>
        <v>0</v>
      </c>
      <c r="FP124" s="176">
        <f t="shared" si="654"/>
        <v>0</v>
      </c>
      <c r="FQ124" s="176">
        <f t="shared" si="655"/>
        <v>0</v>
      </c>
      <c r="FR124" s="176">
        <f t="shared" si="655"/>
        <v>0</v>
      </c>
      <c r="FS124" s="176">
        <f t="shared" si="655"/>
        <v>0</v>
      </c>
      <c r="FT124" s="176">
        <f t="shared" si="655"/>
        <v>0</v>
      </c>
      <c r="FU124" s="176">
        <f t="shared" si="655"/>
        <v>0</v>
      </c>
      <c r="FV124" s="176">
        <f t="shared" si="655"/>
        <v>0</v>
      </c>
      <c r="FW124" s="176">
        <f t="shared" si="655"/>
        <v>0</v>
      </c>
      <c r="FX124" s="176">
        <f t="shared" si="655"/>
        <v>0</v>
      </c>
      <c r="FY124" s="176">
        <f t="shared" si="655"/>
        <v>0</v>
      </c>
      <c r="FZ124" s="176">
        <f t="shared" si="655"/>
        <v>0</v>
      </c>
      <c r="GA124" s="176">
        <f t="shared" si="655"/>
        <v>0</v>
      </c>
      <c r="GB124" s="176">
        <f t="shared" si="655"/>
        <v>0</v>
      </c>
      <c r="GC124" s="176">
        <f t="shared" si="655"/>
        <v>0</v>
      </c>
      <c r="GD124" s="176">
        <f t="shared" si="655"/>
        <v>0</v>
      </c>
      <c r="GE124" s="176">
        <f t="shared" si="655"/>
        <v>0</v>
      </c>
      <c r="GF124" s="176">
        <f t="shared" si="655"/>
        <v>0</v>
      </c>
      <c r="GG124" s="176">
        <f t="shared" ref="GG124:GO125" si="723">IF(GG$1-2&gt;VLOOKUP($A124,input,7,FALSE),0,IF(VLOOKUP($A124,input,2,FALSE)="R",(VLOOKUP($A124,input,33,FALSE)*VLOOKUP(GG$1,CS_RATE,4,FALSE))/((1+Discount_Rate)^(GG$1-1)),IF(VLOOKUP($A124,input,2,FALSE)="C",VLOOKUP($A124,input,33,FALSE)*VLOOKUP(GG$1,CS_RATE,2,FALSE)/((1+Discount_Rate)^(GG$1-1)),0)))</f>
        <v>0</v>
      </c>
      <c r="GH124" s="176">
        <f t="shared" si="723"/>
        <v>0</v>
      </c>
      <c r="GI124" s="176">
        <f t="shared" si="723"/>
        <v>0</v>
      </c>
      <c r="GJ124" s="176">
        <f t="shared" si="723"/>
        <v>0</v>
      </c>
      <c r="GK124" s="176">
        <f t="shared" si="723"/>
        <v>0</v>
      </c>
      <c r="GL124" s="176">
        <f t="shared" si="723"/>
        <v>0</v>
      </c>
      <c r="GM124" s="176">
        <f t="shared" si="723"/>
        <v>0</v>
      </c>
      <c r="GN124" s="176">
        <f t="shared" si="723"/>
        <v>0</v>
      </c>
      <c r="GO124" s="176">
        <f t="shared" si="723"/>
        <v>0</v>
      </c>
      <c r="GP124" s="187"/>
      <c r="GQ124" s="176">
        <v>0</v>
      </c>
      <c r="GR124" s="176">
        <v>0</v>
      </c>
      <c r="GS124" s="176">
        <f t="shared" si="657"/>
        <v>71.488878931244983</v>
      </c>
      <c r="GT124" s="176">
        <f t="shared" si="657"/>
        <v>68.140617299539684</v>
      </c>
      <c r="GU124" s="176">
        <f t="shared" si="657"/>
        <v>64.907756258836514</v>
      </c>
      <c r="GV124" s="176">
        <f t="shared" si="657"/>
        <v>61.816445642342437</v>
      </c>
      <c r="GW124" s="176">
        <f t="shared" si="657"/>
        <v>58.891511219481039</v>
      </c>
      <c r="GX124" s="176">
        <f t="shared" si="657"/>
        <v>56.084292653415922</v>
      </c>
      <c r="GY124" s="176">
        <f t="shared" si="657"/>
        <v>53.408247465852774</v>
      </c>
      <c r="GZ124" s="176">
        <f t="shared" si="657"/>
        <v>50.857869970433974</v>
      </c>
      <c r="HA124" s="176">
        <f t="shared" si="657"/>
        <v>48.433359628296337</v>
      </c>
      <c r="HB124" s="176">
        <f t="shared" si="657"/>
        <v>46.124431208927973</v>
      </c>
      <c r="HC124" s="176">
        <f t="shared" si="658"/>
        <v>43.929169365069072</v>
      </c>
      <c r="HD124" s="176">
        <f t="shared" si="658"/>
        <v>41.838389558967428</v>
      </c>
      <c r="HE124" s="176">
        <f t="shared" si="658"/>
        <v>39.847119037033558</v>
      </c>
      <c r="HF124" s="176">
        <f t="shared" si="658"/>
        <v>37.950621720601148</v>
      </c>
      <c r="HG124" s="176">
        <f t="shared" si="658"/>
        <v>36.144386941540468</v>
      </c>
      <c r="HH124" s="176">
        <f t="shared" si="658"/>
        <v>34.424118713992613</v>
      </c>
      <c r="HI124" s="176">
        <f t="shared" si="658"/>
        <v>32.785725516708716</v>
      </c>
      <c r="HJ124" s="176">
        <f t="shared" si="658"/>
        <v>31.225310561691767</v>
      </c>
      <c r="HK124" s="176">
        <f t="shared" si="658"/>
        <v>29.739162525996157</v>
      </c>
      <c r="HL124" s="176">
        <f t="shared" si="658"/>
        <v>28.323746724640955</v>
      </c>
      <c r="HM124" s="176">
        <f t="shared" si="658"/>
        <v>0</v>
      </c>
      <c r="HN124" s="176">
        <f t="shared" si="658"/>
        <v>0</v>
      </c>
      <c r="HO124" s="176">
        <f t="shared" si="658"/>
        <v>0</v>
      </c>
      <c r="HP124" s="176">
        <f t="shared" si="658"/>
        <v>0</v>
      </c>
      <c r="HQ124" s="176">
        <f t="shared" si="658"/>
        <v>0</v>
      </c>
      <c r="HR124" s="176">
        <f t="shared" si="658"/>
        <v>0</v>
      </c>
      <c r="HS124" s="176">
        <f t="shared" ref="HS124:IA125" si="724">IF(HS$1-2&gt;VLOOKUP($A124,input,7,FALSE),0,IF(VLOOKUP($A124,input,2,FALSE)="R",(VLOOKUP($A124,input,34,FALSE)*VLOOKUP(HS$1,CS_RATE,5,FALSE))/((1+Discount_Rate)^(HS$1-1)),IF(VLOOKUP($A124,input,2,FALSE)="C",VLOOKUP($A124,input,34,FALSE)*VLOOKUP(HS$1,CS_RATE,3,FALSE)/((1+Discount_Rate)^(HS$1-1)),0)))</f>
        <v>0</v>
      </c>
      <c r="HT124" s="176">
        <f t="shared" si="724"/>
        <v>0</v>
      </c>
      <c r="HU124" s="176">
        <f t="shared" si="724"/>
        <v>0</v>
      </c>
      <c r="HV124" s="176">
        <f t="shared" si="724"/>
        <v>0</v>
      </c>
      <c r="HW124" s="176">
        <f t="shared" si="724"/>
        <v>0</v>
      </c>
      <c r="HX124" s="176">
        <f t="shared" si="724"/>
        <v>0</v>
      </c>
      <c r="HY124" s="176">
        <f t="shared" si="724"/>
        <v>0</v>
      </c>
      <c r="HZ124" s="176">
        <f t="shared" si="724"/>
        <v>0</v>
      </c>
      <c r="IA124" s="176">
        <f t="shared" si="724"/>
        <v>0</v>
      </c>
      <c r="IB124" s="176"/>
      <c r="IC124" s="176"/>
    </row>
    <row r="125" spans="1:237" s="144" customFormat="1">
      <c r="A125" s="188" t="s">
        <v>279</v>
      </c>
      <c r="B125" s="226">
        <f t="shared" ref="B125" si="725">SUM(O125:AW125)*VLOOKUP($A125,input,12,FALSE)</f>
        <v>0</v>
      </c>
      <c r="C125" s="329">
        <f t="shared" ref="C125" si="726">SUM(AY125:CG125)*VLOOKUP($A125,input,12,FALSE)</f>
        <v>0</v>
      </c>
      <c r="D125" s="226">
        <f t="shared" ref="D125" si="727">SUM(B125:C125)</f>
        <v>0</v>
      </c>
      <c r="E125" s="227">
        <f t="shared" ref="E125" si="728">IF(Years&gt;1,SUM(CI125:DR125)*VLOOKUP($A125,input,26,FALSE),0)</f>
        <v>0</v>
      </c>
      <c r="F125" s="228">
        <f t="shared" ref="F125" si="729">IF(Years&gt;1,SUM(DT125:FC125)*VLOOKUP($A125,input,26,FALSE),0)</f>
        <v>0</v>
      </c>
      <c r="G125" s="227">
        <f t="shared" ref="G125" si="730">IF(Years&gt;2,SUM(FE125:GO125)*VLOOKUP($A125,input,40,FALSE),0)</f>
        <v>0</v>
      </c>
      <c r="H125" s="228">
        <f t="shared" ref="H125" si="731">IF(Years&gt;2,SUM(GQ125:IA125)*VLOOKUP($A125,input,40,FALSE),0)</f>
        <v>0</v>
      </c>
      <c r="I125" s="227">
        <f t="shared" ref="I125" si="732">B125+E125+G125</f>
        <v>0</v>
      </c>
      <c r="J125" s="176">
        <f t="shared" ref="J125" si="733">C125+F125+H125</f>
        <v>0</v>
      </c>
      <c r="K125" s="228">
        <f t="shared" ref="K125" si="734">SUM(I125:J125)</f>
        <v>0</v>
      </c>
      <c r="L125" s="227">
        <f t="shared" ref="L125" si="735">(B125*VLOOKUP($A125,input,16,FALSE))+(E125*VLOOKUP($A125,input,30,FALSE))+(G125*VLOOKUP($A125,input,44,FALSE))</f>
        <v>0</v>
      </c>
      <c r="M125" s="176">
        <f t="shared" ref="M125" si="736">(C125*(VLOOKUP($A125,input,16,FALSE))+(F125*VLOOKUP($A125,input,30,FALSE))+(H125*VLOOKUP($A125,input,44,FALSE)))</f>
        <v>0</v>
      </c>
      <c r="N125" s="228">
        <f t="shared" ref="N125" si="737">SUM(L125:M125)</f>
        <v>0</v>
      </c>
      <c r="O125" s="176">
        <f t="shared" si="642"/>
        <v>0</v>
      </c>
      <c r="P125" s="176">
        <f t="shared" si="642"/>
        <v>0</v>
      </c>
      <c r="Q125" s="176">
        <f t="shared" si="642"/>
        <v>0</v>
      </c>
      <c r="R125" s="176">
        <f t="shared" si="642"/>
        <v>0</v>
      </c>
      <c r="S125" s="176">
        <f t="shared" si="642"/>
        <v>0</v>
      </c>
      <c r="T125" s="176">
        <f t="shared" si="642"/>
        <v>0</v>
      </c>
      <c r="U125" s="176">
        <f t="shared" si="642"/>
        <v>0</v>
      </c>
      <c r="V125" s="176">
        <f t="shared" si="642"/>
        <v>0</v>
      </c>
      <c r="W125" s="176">
        <f t="shared" si="642"/>
        <v>0</v>
      </c>
      <c r="X125" s="176">
        <f t="shared" si="642"/>
        <v>0</v>
      </c>
      <c r="Y125" s="176">
        <f t="shared" si="643"/>
        <v>0</v>
      </c>
      <c r="Z125" s="176">
        <f t="shared" si="643"/>
        <v>0</v>
      </c>
      <c r="AA125" s="176">
        <f t="shared" si="643"/>
        <v>0</v>
      </c>
      <c r="AB125" s="176">
        <f t="shared" si="643"/>
        <v>0</v>
      </c>
      <c r="AC125" s="176">
        <f t="shared" si="643"/>
        <v>0</v>
      </c>
      <c r="AD125" s="176">
        <f t="shared" si="643"/>
        <v>0</v>
      </c>
      <c r="AE125" s="176">
        <f t="shared" si="643"/>
        <v>0</v>
      </c>
      <c r="AF125" s="176">
        <f t="shared" si="643"/>
        <v>0</v>
      </c>
      <c r="AG125" s="176">
        <f t="shared" si="643"/>
        <v>0</v>
      </c>
      <c r="AH125" s="176">
        <f t="shared" si="643"/>
        <v>0</v>
      </c>
      <c r="AI125" s="176">
        <f t="shared" si="643"/>
        <v>0</v>
      </c>
      <c r="AJ125" s="176">
        <f t="shared" si="643"/>
        <v>0</v>
      </c>
      <c r="AK125" s="176">
        <f t="shared" si="643"/>
        <v>0</v>
      </c>
      <c r="AL125" s="176">
        <f t="shared" si="643"/>
        <v>0</v>
      </c>
      <c r="AM125" s="176">
        <f t="shared" si="643"/>
        <v>0</v>
      </c>
      <c r="AN125" s="176">
        <f t="shared" si="643"/>
        <v>0</v>
      </c>
      <c r="AO125" s="176">
        <f t="shared" si="719"/>
        <v>0</v>
      </c>
      <c r="AP125" s="176">
        <f t="shared" si="719"/>
        <v>0</v>
      </c>
      <c r="AQ125" s="176">
        <f t="shared" si="719"/>
        <v>0</v>
      </c>
      <c r="AR125" s="176">
        <f t="shared" si="719"/>
        <v>0</v>
      </c>
      <c r="AS125" s="176">
        <f t="shared" si="719"/>
        <v>0</v>
      </c>
      <c r="AT125" s="176">
        <f t="shared" si="719"/>
        <v>0</v>
      </c>
      <c r="AU125" s="176">
        <f t="shared" si="719"/>
        <v>0</v>
      </c>
      <c r="AV125" s="176">
        <f t="shared" si="719"/>
        <v>0</v>
      </c>
      <c r="AW125" s="176">
        <f t="shared" si="719"/>
        <v>0</v>
      </c>
      <c r="AX125" s="187"/>
      <c r="AY125" s="176">
        <f t="shared" si="645"/>
        <v>29.888007679933857</v>
      </c>
      <c r="AZ125" s="176">
        <f t="shared" si="645"/>
        <v>28.468856277471822</v>
      </c>
      <c r="BA125" s="176">
        <f t="shared" si="645"/>
        <v>27.13929663130596</v>
      </c>
      <c r="BB125" s="176">
        <f t="shared" si="645"/>
        <v>25.868197308158578</v>
      </c>
      <c r="BC125" s="176">
        <f t="shared" si="645"/>
        <v>24.640907468632378</v>
      </c>
      <c r="BD125" s="176">
        <f t="shared" si="645"/>
        <v>23.467354364222587</v>
      </c>
      <c r="BE125" s="176">
        <f t="shared" si="645"/>
        <v>22.356962592580761</v>
      </c>
      <c r="BF125" s="176">
        <f t="shared" si="645"/>
        <v>21.291259248056043</v>
      </c>
      <c r="BG125" s="176">
        <f t="shared" si="645"/>
        <v>20.275353204629287</v>
      </c>
      <c r="BH125" s="176">
        <f t="shared" si="645"/>
        <v>19.307154340627712</v>
      </c>
      <c r="BI125" s="176">
        <f t="shared" si="646"/>
        <v>18.38673837740879</v>
      </c>
      <c r="BJ125" s="176">
        <f t="shared" si="646"/>
        <v>17.510200736722648</v>
      </c>
      <c r="BK125" s="176">
        <f t="shared" si="646"/>
        <v>16.676814295998444</v>
      </c>
      <c r="BL125" s="176">
        <f t="shared" si="646"/>
        <v>15.883092332570968</v>
      </c>
      <c r="BM125" s="176">
        <f t="shared" si="646"/>
        <v>15.127147041836812</v>
      </c>
      <c r="BN125" s="176">
        <f t="shared" si="646"/>
        <v>14.407180468005988</v>
      </c>
      <c r="BO125" s="176">
        <f t="shared" si="646"/>
        <v>13.721480227807028</v>
      </c>
      <c r="BP125" s="176">
        <f t="shared" si="646"/>
        <v>13.068415437719416</v>
      </c>
      <c r="BQ125" s="176">
        <f t="shared" si="646"/>
        <v>12.446432835046824</v>
      </c>
      <c r="BR125" s="176">
        <f t="shared" si="646"/>
        <v>11.854053083605207</v>
      </c>
      <c r="BS125" s="176">
        <f t="shared" si="646"/>
        <v>0</v>
      </c>
      <c r="BT125" s="176">
        <f t="shared" si="646"/>
        <v>0</v>
      </c>
      <c r="BU125" s="176">
        <f t="shared" si="646"/>
        <v>0</v>
      </c>
      <c r="BV125" s="176">
        <f t="shared" si="646"/>
        <v>0</v>
      </c>
      <c r="BW125" s="176">
        <f t="shared" si="646"/>
        <v>0</v>
      </c>
      <c r="BX125" s="176">
        <f t="shared" si="646"/>
        <v>0</v>
      </c>
      <c r="BY125" s="176">
        <f t="shared" si="720"/>
        <v>0</v>
      </c>
      <c r="BZ125" s="176">
        <f t="shared" si="720"/>
        <v>0</v>
      </c>
      <c r="CA125" s="176">
        <f t="shared" si="720"/>
        <v>0</v>
      </c>
      <c r="CB125" s="176">
        <f t="shared" si="720"/>
        <v>0</v>
      </c>
      <c r="CC125" s="176">
        <f t="shared" si="720"/>
        <v>0</v>
      </c>
      <c r="CD125" s="176">
        <f t="shared" si="720"/>
        <v>0</v>
      </c>
      <c r="CE125" s="176">
        <f t="shared" si="720"/>
        <v>0</v>
      </c>
      <c r="CF125" s="176">
        <f t="shared" si="720"/>
        <v>0</v>
      </c>
      <c r="CG125" s="176">
        <f t="shared" si="720"/>
        <v>0</v>
      </c>
      <c r="CI125" s="176">
        <v>0</v>
      </c>
      <c r="CJ125" s="176">
        <f t="shared" si="648"/>
        <v>0</v>
      </c>
      <c r="CK125" s="176">
        <f t="shared" si="648"/>
        <v>0</v>
      </c>
      <c r="CL125" s="176">
        <f t="shared" si="648"/>
        <v>0</v>
      </c>
      <c r="CM125" s="176">
        <f t="shared" si="648"/>
        <v>0</v>
      </c>
      <c r="CN125" s="176">
        <f t="shared" si="648"/>
        <v>0</v>
      </c>
      <c r="CO125" s="176">
        <f t="shared" si="648"/>
        <v>0</v>
      </c>
      <c r="CP125" s="176">
        <f t="shared" si="648"/>
        <v>0</v>
      </c>
      <c r="CQ125" s="176">
        <f t="shared" si="648"/>
        <v>0</v>
      </c>
      <c r="CR125" s="176">
        <f t="shared" si="648"/>
        <v>0</v>
      </c>
      <c r="CS125" s="176">
        <f t="shared" si="648"/>
        <v>0</v>
      </c>
      <c r="CT125" s="176">
        <f t="shared" si="649"/>
        <v>0</v>
      </c>
      <c r="CU125" s="176">
        <f t="shared" si="649"/>
        <v>0</v>
      </c>
      <c r="CV125" s="176">
        <f t="shared" si="649"/>
        <v>0</v>
      </c>
      <c r="CW125" s="176">
        <f t="shared" si="649"/>
        <v>0</v>
      </c>
      <c r="CX125" s="176">
        <f t="shared" si="649"/>
        <v>0</v>
      </c>
      <c r="CY125" s="176">
        <f t="shared" si="649"/>
        <v>0</v>
      </c>
      <c r="CZ125" s="176">
        <f t="shared" si="649"/>
        <v>0</v>
      </c>
      <c r="DA125" s="176">
        <f t="shared" si="649"/>
        <v>0</v>
      </c>
      <c r="DB125" s="176">
        <f t="shared" si="649"/>
        <v>0</v>
      </c>
      <c r="DC125" s="176">
        <f t="shared" si="649"/>
        <v>0</v>
      </c>
      <c r="DD125" s="176">
        <f t="shared" si="649"/>
        <v>0</v>
      </c>
      <c r="DE125" s="176">
        <f t="shared" si="649"/>
        <v>0</v>
      </c>
      <c r="DF125" s="176">
        <f t="shared" si="649"/>
        <v>0</v>
      </c>
      <c r="DG125" s="176">
        <f t="shared" si="649"/>
        <v>0</v>
      </c>
      <c r="DH125" s="176">
        <f t="shared" si="649"/>
        <v>0</v>
      </c>
      <c r="DI125" s="176">
        <f t="shared" si="649"/>
        <v>0</v>
      </c>
      <c r="DJ125" s="176">
        <f t="shared" si="721"/>
        <v>0</v>
      </c>
      <c r="DK125" s="176">
        <f t="shared" si="721"/>
        <v>0</v>
      </c>
      <c r="DL125" s="176">
        <f t="shared" si="721"/>
        <v>0</v>
      </c>
      <c r="DM125" s="176">
        <f t="shared" si="721"/>
        <v>0</v>
      </c>
      <c r="DN125" s="176">
        <f t="shared" si="721"/>
        <v>0</v>
      </c>
      <c r="DO125" s="176">
        <f t="shared" si="721"/>
        <v>0</v>
      </c>
      <c r="DP125" s="176">
        <f t="shared" si="721"/>
        <v>0</v>
      </c>
      <c r="DQ125" s="176">
        <f t="shared" si="721"/>
        <v>0</v>
      </c>
      <c r="DR125" s="176">
        <f t="shared" si="721"/>
        <v>0</v>
      </c>
      <c r="DS125" s="187"/>
      <c r="DT125" s="176">
        <v>0</v>
      </c>
      <c r="DU125" s="176">
        <f t="shared" si="651"/>
        <v>28.468856277471822</v>
      </c>
      <c r="DV125" s="176">
        <f t="shared" si="651"/>
        <v>27.13929663130596</v>
      </c>
      <c r="DW125" s="176">
        <f t="shared" si="651"/>
        <v>25.868197308158578</v>
      </c>
      <c r="DX125" s="176">
        <f t="shared" si="651"/>
        <v>24.640907468632378</v>
      </c>
      <c r="DY125" s="176">
        <f t="shared" si="651"/>
        <v>23.467354364222587</v>
      </c>
      <c r="DZ125" s="176">
        <f t="shared" si="651"/>
        <v>22.356962592580761</v>
      </c>
      <c r="EA125" s="176">
        <f t="shared" si="651"/>
        <v>21.291259248056043</v>
      </c>
      <c r="EB125" s="176">
        <f t="shared" si="651"/>
        <v>20.275353204629287</v>
      </c>
      <c r="EC125" s="176">
        <f t="shared" si="651"/>
        <v>19.307154340627712</v>
      </c>
      <c r="ED125" s="176">
        <f t="shared" si="651"/>
        <v>18.38673837740879</v>
      </c>
      <c r="EE125" s="176">
        <f t="shared" si="652"/>
        <v>17.510200736722648</v>
      </c>
      <c r="EF125" s="176">
        <f t="shared" si="652"/>
        <v>16.676814295998444</v>
      </c>
      <c r="EG125" s="176">
        <f t="shared" si="652"/>
        <v>15.883092332570968</v>
      </c>
      <c r="EH125" s="176">
        <f t="shared" si="652"/>
        <v>15.127147041836812</v>
      </c>
      <c r="EI125" s="176">
        <f t="shared" si="652"/>
        <v>14.407180468005988</v>
      </c>
      <c r="EJ125" s="176">
        <f t="shared" si="652"/>
        <v>13.721480227807028</v>
      </c>
      <c r="EK125" s="176">
        <f t="shared" si="652"/>
        <v>13.068415437719416</v>
      </c>
      <c r="EL125" s="176">
        <f t="shared" si="652"/>
        <v>12.446432835046824</v>
      </c>
      <c r="EM125" s="176">
        <f t="shared" si="652"/>
        <v>11.854053083605207</v>
      </c>
      <c r="EN125" s="176">
        <f t="shared" si="652"/>
        <v>11.28986725523928</v>
      </c>
      <c r="EO125" s="176">
        <f t="shared" si="652"/>
        <v>0</v>
      </c>
      <c r="EP125" s="176">
        <f t="shared" si="652"/>
        <v>0</v>
      </c>
      <c r="EQ125" s="176">
        <f t="shared" si="652"/>
        <v>0</v>
      </c>
      <c r="ER125" s="176">
        <f t="shared" si="652"/>
        <v>0</v>
      </c>
      <c r="ES125" s="176">
        <f t="shared" si="652"/>
        <v>0</v>
      </c>
      <c r="ET125" s="176">
        <f t="shared" si="652"/>
        <v>0</v>
      </c>
      <c r="EU125" s="176">
        <f t="shared" si="722"/>
        <v>0</v>
      </c>
      <c r="EV125" s="176">
        <f t="shared" si="722"/>
        <v>0</v>
      </c>
      <c r="EW125" s="176">
        <f t="shared" si="722"/>
        <v>0</v>
      </c>
      <c r="EX125" s="176">
        <f t="shared" si="722"/>
        <v>0</v>
      </c>
      <c r="EY125" s="176">
        <f t="shared" si="722"/>
        <v>0</v>
      </c>
      <c r="EZ125" s="176">
        <f t="shared" si="722"/>
        <v>0</v>
      </c>
      <c r="FA125" s="176">
        <f t="shared" si="722"/>
        <v>0</v>
      </c>
      <c r="FB125" s="176">
        <f t="shared" si="722"/>
        <v>0</v>
      </c>
      <c r="FC125" s="176">
        <f t="shared" si="722"/>
        <v>0</v>
      </c>
      <c r="FE125" s="176">
        <v>0</v>
      </c>
      <c r="FF125" s="176">
        <v>0</v>
      </c>
      <c r="FG125" s="176">
        <f t="shared" si="654"/>
        <v>0</v>
      </c>
      <c r="FH125" s="176">
        <f t="shared" si="654"/>
        <v>0</v>
      </c>
      <c r="FI125" s="176">
        <f t="shared" si="654"/>
        <v>0</v>
      </c>
      <c r="FJ125" s="176">
        <f t="shared" si="654"/>
        <v>0</v>
      </c>
      <c r="FK125" s="176">
        <f t="shared" si="654"/>
        <v>0</v>
      </c>
      <c r="FL125" s="176">
        <f t="shared" si="654"/>
        <v>0</v>
      </c>
      <c r="FM125" s="176">
        <f t="shared" si="654"/>
        <v>0</v>
      </c>
      <c r="FN125" s="176">
        <f t="shared" si="654"/>
        <v>0</v>
      </c>
      <c r="FO125" s="176">
        <f t="shared" si="654"/>
        <v>0</v>
      </c>
      <c r="FP125" s="176">
        <f t="shared" si="654"/>
        <v>0</v>
      </c>
      <c r="FQ125" s="176">
        <f t="shared" si="655"/>
        <v>0</v>
      </c>
      <c r="FR125" s="176">
        <f t="shared" si="655"/>
        <v>0</v>
      </c>
      <c r="FS125" s="176">
        <f t="shared" si="655"/>
        <v>0</v>
      </c>
      <c r="FT125" s="176">
        <f t="shared" si="655"/>
        <v>0</v>
      </c>
      <c r="FU125" s="176">
        <f t="shared" si="655"/>
        <v>0</v>
      </c>
      <c r="FV125" s="176">
        <f t="shared" si="655"/>
        <v>0</v>
      </c>
      <c r="FW125" s="176">
        <f t="shared" si="655"/>
        <v>0</v>
      </c>
      <c r="FX125" s="176">
        <f t="shared" si="655"/>
        <v>0</v>
      </c>
      <c r="FY125" s="176">
        <f t="shared" si="655"/>
        <v>0</v>
      </c>
      <c r="FZ125" s="176">
        <f t="shared" si="655"/>
        <v>0</v>
      </c>
      <c r="GA125" s="176">
        <f t="shared" si="655"/>
        <v>0</v>
      </c>
      <c r="GB125" s="176">
        <f t="shared" si="655"/>
        <v>0</v>
      </c>
      <c r="GC125" s="176">
        <f t="shared" si="655"/>
        <v>0</v>
      </c>
      <c r="GD125" s="176">
        <f t="shared" si="655"/>
        <v>0</v>
      </c>
      <c r="GE125" s="176">
        <f t="shared" si="655"/>
        <v>0</v>
      </c>
      <c r="GF125" s="176">
        <f t="shared" si="655"/>
        <v>0</v>
      </c>
      <c r="GG125" s="176">
        <f t="shared" si="723"/>
        <v>0</v>
      </c>
      <c r="GH125" s="176">
        <f t="shared" si="723"/>
        <v>0</v>
      </c>
      <c r="GI125" s="176">
        <f t="shared" si="723"/>
        <v>0</v>
      </c>
      <c r="GJ125" s="176">
        <f t="shared" si="723"/>
        <v>0</v>
      </c>
      <c r="GK125" s="176">
        <f t="shared" si="723"/>
        <v>0</v>
      </c>
      <c r="GL125" s="176">
        <f t="shared" si="723"/>
        <v>0</v>
      </c>
      <c r="GM125" s="176">
        <f t="shared" si="723"/>
        <v>0</v>
      </c>
      <c r="GN125" s="176">
        <f t="shared" si="723"/>
        <v>0</v>
      </c>
      <c r="GO125" s="176">
        <f t="shared" si="723"/>
        <v>0</v>
      </c>
      <c r="GP125" s="187"/>
      <c r="GQ125" s="176">
        <v>0</v>
      </c>
      <c r="GR125" s="176">
        <v>0</v>
      </c>
      <c r="GS125" s="176">
        <f t="shared" si="657"/>
        <v>27.13929663130596</v>
      </c>
      <c r="GT125" s="176">
        <f t="shared" si="657"/>
        <v>25.868197308158578</v>
      </c>
      <c r="GU125" s="176">
        <f t="shared" si="657"/>
        <v>24.640907468632378</v>
      </c>
      <c r="GV125" s="176">
        <f t="shared" si="657"/>
        <v>23.467354364222587</v>
      </c>
      <c r="GW125" s="176">
        <f t="shared" si="657"/>
        <v>22.356962592580761</v>
      </c>
      <c r="GX125" s="176">
        <f t="shared" si="657"/>
        <v>21.291259248056043</v>
      </c>
      <c r="GY125" s="176">
        <f t="shared" si="657"/>
        <v>20.275353204629287</v>
      </c>
      <c r="GZ125" s="176">
        <f t="shared" si="657"/>
        <v>19.307154340627712</v>
      </c>
      <c r="HA125" s="176">
        <f t="shared" si="657"/>
        <v>18.38673837740879</v>
      </c>
      <c r="HB125" s="176">
        <f t="shared" si="657"/>
        <v>17.510200736722648</v>
      </c>
      <c r="HC125" s="176">
        <f t="shared" si="658"/>
        <v>16.676814295998444</v>
      </c>
      <c r="HD125" s="176">
        <f t="shared" si="658"/>
        <v>15.883092332570968</v>
      </c>
      <c r="HE125" s="176">
        <f t="shared" si="658"/>
        <v>15.127147041836812</v>
      </c>
      <c r="HF125" s="176">
        <f t="shared" si="658"/>
        <v>14.407180468005988</v>
      </c>
      <c r="HG125" s="176">
        <f t="shared" si="658"/>
        <v>13.721480227807028</v>
      </c>
      <c r="HH125" s="176">
        <f t="shared" si="658"/>
        <v>13.068415437719416</v>
      </c>
      <c r="HI125" s="176">
        <f t="shared" si="658"/>
        <v>12.446432835046824</v>
      </c>
      <c r="HJ125" s="176">
        <f t="shared" si="658"/>
        <v>11.854053083605207</v>
      </c>
      <c r="HK125" s="176">
        <f t="shared" si="658"/>
        <v>11.28986725523928</v>
      </c>
      <c r="HL125" s="176">
        <f t="shared" si="658"/>
        <v>10.752533478798879</v>
      </c>
      <c r="HM125" s="176">
        <f t="shared" si="658"/>
        <v>0</v>
      </c>
      <c r="HN125" s="176">
        <f t="shared" si="658"/>
        <v>0</v>
      </c>
      <c r="HO125" s="176">
        <f t="shared" si="658"/>
        <v>0</v>
      </c>
      <c r="HP125" s="176">
        <f t="shared" si="658"/>
        <v>0</v>
      </c>
      <c r="HQ125" s="176">
        <f t="shared" si="658"/>
        <v>0</v>
      </c>
      <c r="HR125" s="176">
        <f t="shared" si="658"/>
        <v>0</v>
      </c>
      <c r="HS125" s="176">
        <f t="shared" si="724"/>
        <v>0</v>
      </c>
      <c r="HT125" s="176">
        <f t="shared" si="724"/>
        <v>0</v>
      </c>
      <c r="HU125" s="176">
        <f t="shared" si="724"/>
        <v>0</v>
      </c>
      <c r="HV125" s="176">
        <f t="shared" si="724"/>
        <v>0</v>
      </c>
      <c r="HW125" s="176">
        <f t="shared" si="724"/>
        <v>0</v>
      </c>
      <c r="HX125" s="176">
        <f t="shared" si="724"/>
        <v>0</v>
      </c>
      <c r="HY125" s="176">
        <f t="shared" si="724"/>
        <v>0</v>
      </c>
      <c r="HZ125" s="176">
        <f t="shared" si="724"/>
        <v>0</v>
      </c>
      <c r="IA125" s="176">
        <f t="shared" si="724"/>
        <v>0</v>
      </c>
      <c r="IB125" s="176"/>
      <c r="IC125" s="176"/>
    </row>
    <row r="126" spans="1:237" s="144" customFormat="1">
      <c r="A126" s="188" t="s">
        <v>155</v>
      </c>
      <c r="B126" s="226">
        <f t="shared" si="677"/>
        <v>78700.739428338115</v>
      </c>
      <c r="C126" s="329">
        <f t="shared" si="678"/>
        <v>112664.34258475732</v>
      </c>
      <c r="D126" s="226">
        <f t="shared" ref="D126:D130" si="738">SUM(B126:C126)</f>
        <v>191365.08201309544</v>
      </c>
      <c r="E126" s="227">
        <f t="shared" si="679"/>
        <v>0</v>
      </c>
      <c r="F126" s="228">
        <f t="shared" si="671"/>
        <v>0</v>
      </c>
      <c r="G126" s="227">
        <f t="shared" si="672"/>
        <v>0</v>
      </c>
      <c r="H126" s="228">
        <f t="shared" si="673"/>
        <v>0</v>
      </c>
      <c r="I126" s="227">
        <f t="shared" ref="I126:I130" si="739">B126+E126+G126</f>
        <v>78700.739428338115</v>
      </c>
      <c r="J126" s="176">
        <f t="shared" ref="J126:J130" si="740">C126+F126+H126</f>
        <v>112664.34258475732</v>
      </c>
      <c r="K126" s="228">
        <f t="shared" ref="K126:K130" si="741">SUM(I126:J126)</f>
        <v>191365.08201309544</v>
      </c>
      <c r="L126" s="227">
        <f t="shared" si="680"/>
        <v>62960.591542670496</v>
      </c>
      <c r="M126" s="176">
        <f t="shared" si="681"/>
        <v>90131.474067805859</v>
      </c>
      <c r="N126" s="228">
        <f t="shared" ref="N126:N130" si="742">SUM(L126:M126)</f>
        <v>153092.06561047636</v>
      </c>
      <c r="O126" s="176">
        <f t="shared" si="642"/>
        <v>25.990587768857601</v>
      </c>
      <c r="P126" s="176">
        <f t="shared" si="642"/>
        <v>24.756494835063609</v>
      </c>
      <c r="Q126" s="176">
        <f t="shared" si="642"/>
        <v>23.600310821473258</v>
      </c>
      <c r="R126" s="176">
        <f t="shared" si="642"/>
        <v>22.494963858404269</v>
      </c>
      <c r="S126" s="176">
        <f t="shared" si="642"/>
        <v>21.427713587538992</v>
      </c>
      <c r="T126" s="176">
        <f t="shared" si="642"/>
        <v>20.407192738902573</v>
      </c>
      <c r="U126" s="176">
        <f t="shared" si="642"/>
        <v>19.441596935136438</v>
      </c>
      <c r="V126" s="176">
        <f t="shared" si="642"/>
        <v>18.514862152140822</v>
      </c>
      <c r="W126" s="176">
        <f t="shared" si="642"/>
        <v>17.631431062676704</v>
      </c>
      <c r="X126" s="176">
        <f t="shared" si="642"/>
        <v>16.789486098595482</v>
      </c>
      <c r="Y126" s="176">
        <f t="shared" si="643"/>
        <v>15.989093107129554</v>
      </c>
      <c r="Z126" s="176">
        <f t="shared" si="643"/>
        <v>15.226856670130253</v>
      </c>
      <c r="AA126" s="176">
        <f t="shared" si="643"/>
        <v>14.50214448238679</v>
      </c>
      <c r="AB126" s="176">
        <f t="shared" si="643"/>
        <v>13.811924492635454</v>
      </c>
      <c r="AC126" s="176">
        <f t="shared" si="643"/>
        <v>13.154555067490682</v>
      </c>
      <c r="AD126" s="176">
        <f t="shared" si="643"/>
        <v>12.528472706023786</v>
      </c>
      <c r="AE126" s="176">
        <f t="shared" si="643"/>
        <v>11.932188321100298</v>
      </c>
      <c r="AF126" s="176">
        <f t="shared" si="643"/>
        <v>11.364283697704533</v>
      </c>
      <c r="AG126" s="176">
        <f t="shared" si="643"/>
        <v>10.823408119827933</v>
      </c>
      <c r="AH126" s="176">
        <f t="shared" si="643"/>
        <v>10.308275157898386</v>
      </c>
      <c r="AI126" s="176">
        <f t="shared" si="644"/>
        <v>0</v>
      </c>
      <c r="AJ126" s="176">
        <f t="shared" si="644"/>
        <v>0</v>
      </c>
      <c r="AK126" s="176">
        <f t="shared" si="644"/>
        <v>0</v>
      </c>
      <c r="AL126" s="176">
        <f t="shared" si="644"/>
        <v>0</v>
      </c>
      <c r="AM126" s="176">
        <f t="shared" si="644"/>
        <v>0</v>
      </c>
      <c r="AN126" s="176">
        <f t="shared" si="644"/>
        <v>0</v>
      </c>
      <c r="AO126" s="176">
        <f t="shared" si="644"/>
        <v>0</v>
      </c>
      <c r="AP126" s="176">
        <f t="shared" si="644"/>
        <v>0</v>
      </c>
      <c r="AQ126" s="176">
        <f t="shared" si="644"/>
        <v>0</v>
      </c>
      <c r="AR126" s="176">
        <f t="shared" si="644"/>
        <v>0</v>
      </c>
      <c r="AS126" s="176">
        <f t="shared" si="644"/>
        <v>0</v>
      </c>
      <c r="AT126" s="176">
        <f t="shared" si="644"/>
        <v>0</v>
      </c>
      <c r="AU126" s="176">
        <f t="shared" si="644"/>
        <v>0</v>
      </c>
      <c r="AV126" s="176">
        <f t="shared" si="644"/>
        <v>0</v>
      </c>
      <c r="AW126" s="176">
        <f t="shared" si="644"/>
        <v>0</v>
      </c>
      <c r="AX126" s="187"/>
      <c r="AY126" s="176">
        <f t="shared" si="645"/>
        <v>37.206924682532296</v>
      </c>
      <c r="AZ126" s="176">
        <f t="shared" si="645"/>
        <v>35.440254253711274</v>
      </c>
      <c r="BA126" s="176">
        <f t="shared" si="645"/>
        <v>33.785114635655034</v>
      </c>
      <c r="BB126" s="176">
        <f t="shared" si="645"/>
        <v>32.202750990449125</v>
      </c>
      <c r="BC126" s="176">
        <f t="shared" si="645"/>
        <v>30.674924809731625</v>
      </c>
      <c r="BD126" s="176">
        <f t="shared" si="645"/>
        <v>29.213994310973682</v>
      </c>
      <c r="BE126" s="176">
        <f t="shared" si="645"/>
        <v>27.831691968910295</v>
      </c>
      <c r="BF126" s="176">
        <f t="shared" si="645"/>
        <v>26.505021268799524</v>
      </c>
      <c r="BG126" s="176">
        <f t="shared" si="645"/>
        <v>25.240342135714123</v>
      </c>
      <c r="BH126" s="176">
        <f t="shared" si="645"/>
        <v>24.035052623064352</v>
      </c>
      <c r="BI126" s="176">
        <f t="shared" si="646"/>
        <v>22.889246994705971</v>
      </c>
      <c r="BJ126" s="176">
        <f t="shared" si="646"/>
        <v>21.798064526885959</v>
      </c>
      <c r="BK126" s="176">
        <f t="shared" si="646"/>
        <v>20.760600040677087</v>
      </c>
      <c r="BL126" s="176">
        <f t="shared" si="646"/>
        <v>19.772512991571272</v>
      </c>
      <c r="BM126" s="176">
        <f t="shared" si="646"/>
        <v>18.83145329305734</v>
      </c>
      <c r="BN126" s="176">
        <f t="shared" si="646"/>
        <v>17.935182709439655</v>
      </c>
      <c r="BO126" s="176">
        <f t="shared" si="646"/>
        <v>17.081569532372459</v>
      </c>
      <c r="BP126" s="176">
        <f t="shared" si="646"/>
        <v>16.268583510760951</v>
      </c>
      <c r="BQ126" s="176">
        <f t="shared" si="646"/>
        <v>15.494291021970488</v>
      </c>
      <c r="BR126" s="176">
        <f t="shared" si="646"/>
        <v>14.756850472858776</v>
      </c>
      <c r="BS126" s="176">
        <f t="shared" si="647"/>
        <v>0</v>
      </c>
      <c r="BT126" s="176">
        <f t="shared" si="647"/>
        <v>0</v>
      </c>
      <c r="BU126" s="176">
        <f t="shared" si="647"/>
        <v>0</v>
      </c>
      <c r="BV126" s="176">
        <f t="shared" si="647"/>
        <v>0</v>
      </c>
      <c r="BW126" s="176">
        <f t="shared" si="647"/>
        <v>0</v>
      </c>
      <c r="BX126" s="176">
        <f t="shared" si="647"/>
        <v>0</v>
      </c>
      <c r="BY126" s="176">
        <f t="shared" si="647"/>
        <v>0</v>
      </c>
      <c r="BZ126" s="176">
        <f t="shared" si="647"/>
        <v>0</v>
      </c>
      <c r="CA126" s="176">
        <f t="shared" si="647"/>
        <v>0</v>
      </c>
      <c r="CB126" s="176">
        <f t="shared" si="647"/>
        <v>0</v>
      </c>
      <c r="CC126" s="176">
        <f t="shared" si="647"/>
        <v>0</v>
      </c>
      <c r="CD126" s="176">
        <f t="shared" si="647"/>
        <v>0</v>
      </c>
      <c r="CE126" s="176">
        <f t="shared" si="647"/>
        <v>0</v>
      </c>
      <c r="CF126" s="176">
        <f t="shared" si="647"/>
        <v>0</v>
      </c>
      <c r="CG126" s="176">
        <f t="shared" si="647"/>
        <v>0</v>
      </c>
      <c r="CI126" s="176">
        <v>0</v>
      </c>
      <c r="CJ126" s="176">
        <f t="shared" si="648"/>
        <v>24.756494835063609</v>
      </c>
      <c r="CK126" s="176">
        <f t="shared" si="648"/>
        <v>23.600310821473258</v>
      </c>
      <c r="CL126" s="176">
        <f t="shared" si="648"/>
        <v>22.494963858404269</v>
      </c>
      <c r="CM126" s="176">
        <f t="shared" si="648"/>
        <v>21.427713587538992</v>
      </c>
      <c r="CN126" s="176">
        <f t="shared" si="648"/>
        <v>20.407192738902573</v>
      </c>
      <c r="CO126" s="176">
        <f t="shared" si="648"/>
        <v>19.441596935136438</v>
      </c>
      <c r="CP126" s="176">
        <f t="shared" si="648"/>
        <v>18.514862152140822</v>
      </c>
      <c r="CQ126" s="176">
        <f t="shared" si="648"/>
        <v>17.631431062676704</v>
      </c>
      <c r="CR126" s="176">
        <f t="shared" si="648"/>
        <v>16.789486098595482</v>
      </c>
      <c r="CS126" s="176">
        <f t="shared" si="648"/>
        <v>15.989093107129554</v>
      </c>
      <c r="CT126" s="176">
        <f t="shared" si="649"/>
        <v>15.226856670130253</v>
      </c>
      <c r="CU126" s="176">
        <f t="shared" si="649"/>
        <v>14.50214448238679</v>
      </c>
      <c r="CV126" s="176">
        <f t="shared" si="649"/>
        <v>13.811924492635454</v>
      </c>
      <c r="CW126" s="176">
        <f t="shared" si="649"/>
        <v>13.154555067490682</v>
      </c>
      <c r="CX126" s="176">
        <f t="shared" si="649"/>
        <v>12.528472706023786</v>
      </c>
      <c r="CY126" s="176">
        <f t="shared" si="649"/>
        <v>11.932188321100298</v>
      </c>
      <c r="CZ126" s="176">
        <f t="shared" si="649"/>
        <v>11.364283697704533</v>
      </c>
      <c r="DA126" s="176">
        <f t="shared" si="649"/>
        <v>10.823408119827933</v>
      </c>
      <c r="DB126" s="176">
        <f t="shared" si="649"/>
        <v>10.308275157898386</v>
      </c>
      <c r="DC126" s="176">
        <f t="shared" si="649"/>
        <v>9.8176596091097323</v>
      </c>
      <c r="DD126" s="176">
        <f t="shared" si="650"/>
        <v>0</v>
      </c>
      <c r="DE126" s="176">
        <f t="shared" si="650"/>
        <v>0</v>
      </c>
      <c r="DF126" s="176">
        <f t="shared" si="650"/>
        <v>0</v>
      </c>
      <c r="DG126" s="176">
        <f t="shared" si="650"/>
        <v>0</v>
      </c>
      <c r="DH126" s="176">
        <f t="shared" si="650"/>
        <v>0</v>
      </c>
      <c r="DI126" s="176">
        <f t="shared" si="650"/>
        <v>0</v>
      </c>
      <c r="DJ126" s="176">
        <f t="shared" si="650"/>
        <v>0</v>
      </c>
      <c r="DK126" s="176">
        <f t="shared" si="650"/>
        <v>0</v>
      </c>
      <c r="DL126" s="176">
        <f t="shared" si="650"/>
        <v>0</v>
      </c>
      <c r="DM126" s="176">
        <f t="shared" si="650"/>
        <v>0</v>
      </c>
      <c r="DN126" s="176">
        <f t="shared" si="650"/>
        <v>0</v>
      </c>
      <c r="DO126" s="176">
        <f t="shared" si="650"/>
        <v>0</v>
      </c>
      <c r="DP126" s="176">
        <f t="shared" si="650"/>
        <v>0</v>
      </c>
      <c r="DQ126" s="176">
        <f t="shared" si="650"/>
        <v>0</v>
      </c>
      <c r="DR126" s="176">
        <f t="shared" si="650"/>
        <v>0</v>
      </c>
      <c r="DS126" s="187"/>
      <c r="DT126" s="176">
        <v>0</v>
      </c>
      <c r="DU126" s="176">
        <f t="shared" si="651"/>
        <v>35.440254253711274</v>
      </c>
      <c r="DV126" s="176">
        <f t="shared" si="651"/>
        <v>33.785114635655034</v>
      </c>
      <c r="DW126" s="176">
        <f t="shared" si="651"/>
        <v>32.202750990449125</v>
      </c>
      <c r="DX126" s="176">
        <f t="shared" si="651"/>
        <v>30.674924809731625</v>
      </c>
      <c r="DY126" s="176">
        <f t="shared" si="651"/>
        <v>29.213994310973682</v>
      </c>
      <c r="DZ126" s="176">
        <f t="shared" si="651"/>
        <v>27.831691968910295</v>
      </c>
      <c r="EA126" s="176">
        <f t="shared" si="651"/>
        <v>26.505021268799524</v>
      </c>
      <c r="EB126" s="176">
        <f t="shared" si="651"/>
        <v>25.240342135714123</v>
      </c>
      <c r="EC126" s="176">
        <f t="shared" si="651"/>
        <v>24.035052623064352</v>
      </c>
      <c r="ED126" s="176">
        <f t="shared" si="651"/>
        <v>22.889246994705971</v>
      </c>
      <c r="EE126" s="176">
        <f t="shared" si="652"/>
        <v>21.798064526885959</v>
      </c>
      <c r="EF126" s="176">
        <f t="shared" si="652"/>
        <v>20.760600040677087</v>
      </c>
      <c r="EG126" s="176">
        <f t="shared" si="652"/>
        <v>19.772512991571272</v>
      </c>
      <c r="EH126" s="176">
        <f t="shared" si="652"/>
        <v>18.83145329305734</v>
      </c>
      <c r="EI126" s="176">
        <f t="shared" si="652"/>
        <v>17.935182709439655</v>
      </c>
      <c r="EJ126" s="176">
        <f t="shared" si="652"/>
        <v>17.081569532372459</v>
      </c>
      <c r="EK126" s="176">
        <f t="shared" si="652"/>
        <v>16.268583510760951</v>
      </c>
      <c r="EL126" s="176">
        <f t="shared" si="652"/>
        <v>15.494291021970488</v>
      </c>
      <c r="EM126" s="176">
        <f t="shared" si="652"/>
        <v>14.756850472858776</v>
      </c>
      <c r="EN126" s="176">
        <f t="shared" si="652"/>
        <v>14.054507919693</v>
      </c>
      <c r="EO126" s="176">
        <f t="shared" si="653"/>
        <v>0</v>
      </c>
      <c r="EP126" s="176">
        <f t="shared" si="653"/>
        <v>0</v>
      </c>
      <c r="EQ126" s="176">
        <f t="shared" si="653"/>
        <v>0</v>
      </c>
      <c r="ER126" s="176">
        <f t="shared" si="653"/>
        <v>0</v>
      </c>
      <c r="ES126" s="176">
        <f t="shared" si="653"/>
        <v>0</v>
      </c>
      <c r="ET126" s="176">
        <f t="shared" si="653"/>
        <v>0</v>
      </c>
      <c r="EU126" s="176">
        <f t="shared" si="653"/>
        <v>0</v>
      </c>
      <c r="EV126" s="176">
        <f t="shared" si="653"/>
        <v>0</v>
      </c>
      <c r="EW126" s="176">
        <f t="shared" si="653"/>
        <v>0</v>
      </c>
      <c r="EX126" s="176">
        <f t="shared" si="653"/>
        <v>0</v>
      </c>
      <c r="EY126" s="176">
        <f t="shared" si="653"/>
        <v>0</v>
      </c>
      <c r="EZ126" s="176">
        <f t="shared" si="653"/>
        <v>0</v>
      </c>
      <c r="FA126" s="176">
        <f t="shared" si="653"/>
        <v>0</v>
      </c>
      <c r="FB126" s="176">
        <f t="shared" si="653"/>
        <v>0</v>
      </c>
      <c r="FC126" s="176">
        <f t="shared" si="653"/>
        <v>0</v>
      </c>
      <c r="FE126" s="176">
        <v>0</v>
      </c>
      <c r="FF126" s="176">
        <v>0</v>
      </c>
      <c r="FG126" s="176">
        <f t="shared" si="654"/>
        <v>23.600310821473258</v>
      </c>
      <c r="FH126" s="176">
        <f t="shared" si="654"/>
        <v>22.494963858404269</v>
      </c>
      <c r="FI126" s="176">
        <f t="shared" si="654"/>
        <v>21.427713587538992</v>
      </c>
      <c r="FJ126" s="176">
        <f t="shared" si="654"/>
        <v>20.407192738902573</v>
      </c>
      <c r="FK126" s="176">
        <f t="shared" si="654"/>
        <v>19.441596935136438</v>
      </c>
      <c r="FL126" s="176">
        <f t="shared" si="654"/>
        <v>18.514862152140822</v>
      </c>
      <c r="FM126" s="176">
        <f t="shared" si="654"/>
        <v>17.631431062676704</v>
      </c>
      <c r="FN126" s="176">
        <f t="shared" si="654"/>
        <v>16.789486098595482</v>
      </c>
      <c r="FO126" s="176">
        <f t="shared" si="654"/>
        <v>15.989093107129554</v>
      </c>
      <c r="FP126" s="176">
        <f t="shared" si="654"/>
        <v>15.226856670130253</v>
      </c>
      <c r="FQ126" s="176">
        <f t="shared" si="655"/>
        <v>14.50214448238679</v>
      </c>
      <c r="FR126" s="176">
        <f t="shared" si="655"/>
        <v>13.811924492635454</v>
      </c>
      <c r="FS126" s="176">
        <f t="shared" si="655"/>
        <v>13.154555067490682</v>
      </c>
      <c r="FT126" s="176">
        <f t="shared" si="655"/>
        <v>12.528472706023786</v>
      </c>
      <c r="FU126" s="176">
        <f t="shared" si="655"/>
        <v>11.932188321100298</v>
      </c>
      <c r="FV126" s="176">
        <f t="shared" si="655"/>
        <v>11.364283697704533</v>
      </c>
      <c r="FW126" s="176">
        <f t="shared" si="655"/>
        <v>10.823408119827933</v>
      </c>
      <c r="FX126" s="176">
        <f t="shared" si="655"/>
        <v>10.308275157898386</v>
      </c>
      <c r="FY126" s="176">
        <f t="shared" si="655"/>
        <v>9.8176596091097323</v>
      </c>
      <c r="FZ126" s="176">
        <f t="shared" si="655"/>
        <v>9.3503945833742712</v>
      </c>
      <c r="GA126" s="176">
        <f t="shared" si="656"/>
        <v>0</v>
      </c>
      <c r="GB126" s="176">
        <f t="shared" si="656"/>
        <v>0</v>
      </c>
      <c r="GC126" s="176">
        <f t="shared" si="656"/>
        <v>0</v>
      </c>
      <c r="GD126" s="176">
        <f t="shared" si="656"/>
        <v>0</v>
      </c>
      <c r="GE126" s="176">
        <f t="shared" si="656"/>
        <v>0</v>
      </c>
      <c r="GF126" s="176">
        <f t="shared" si="656"/>
        <v>0</v>
      </c>
      <c r="GG126" s="176">
        <f t="shared" si="656"/>
        <v>0</v>
      </c>
      <c r="GH126" s="176">
        <f t="shared" si="656"/>
        <v>0</v>
      </c>
      <c r="GI126" s="176">
        <f t="shared" si="656"/>
        <v>0</v>
      </c>
      <c r="GJ126" s="176">
        <f t="shared" si="656"/>
        <v>0</v>
      </c>
      <c r="GK126" s="176">
        <f t="shared" si="656"/>
        <v>0</v>
      </c>
      <c r="GL126" s="176">
        <f t="shared" si="656"/>
        <v>0</v>
      </c>
      <c r="GM126" s="176">
        <f t="shared" si="656"/>
        <v>0</v>
      </c>
      <c r="GN126" s="176">
        <f t="shared" si="656"/>
        <v>0</v>
      </c>
      <c r="GO126" s="176">
        <f t="shared" si="656"/>
        <v>0</v>
      </c>
      <c r="GP126" s="187"/>
      <c r="GQ126" s="176">
        <v>0</v>
      </c>
      <c r="GR126" s="176">
        <v>0</v>
      </c>
      <c r="GS126" s="176">
        <f t="shared" si="657"/>
        <v>33.785114635655034</v>
      </c>
      <c r="GT126" s="176">
        <f t="shared" si="657"/>
        <v>32.202750990449125</v>
      </c>
      <c r="GU126" s="176">
        <f t="shared" si="657"/>
        <v>30.674924809731625</v>
      </c>
      <c r="GV126" s="176">
        <f t="shared" si="657"/>
        <v>29.213994310973682</v>
      </c>
      <c r="GW126" s="176">
        <f t="shared" si="657"/>
        <v>27.831691968910295</v>
      </c>
      <c r="GX126" s="176">
        <f t="shared" si="657"/>
        <v>26.505021268799524</v>
      </c>
      <c r="GY126" s="176">
        <f t="shared" si="657"/>
        <v>25.240342135714123</v>
      </c>
      <c r="GZ126" s="176">
        <f t="shared" si="657"/>
        <v>24.035052623064352</v>
      </c>
      <c r="HA126" s="176">
        <f t="shared" si="657"/>
        <v>22.889246994705971</v>
      </c>
      <c r="HB126" s="176">
        <f t="shared" si="657"/>
        <v>21.798064526885959</v>
      </c>
      <c r="HC126" s="176">
        <f t="shared" si="658"/>
        <v>20.760600040677087</v>
      </c>
      <c r="HD126" s="176">
        <f t="shared" si="658"/>
        <v>19.772512991571272</v>
      </c>
      <c r="HE126" s="176">
        <f t="shared" si="658"/>
        <v>18.83145329305734</v>
      </c>
      <c r="HF126" s="176">
        <f t="shared" si="658"/>
        <v>17.935182709439655</v>
      </c>
      <c r="HG126" s="176">
        <f t="shared" si="658"/>
        <v>17.081569532372459</v>
      </c>
      <c r="HH126" s="176">
        <f t="shared" si="658"/>
        <v>16.268583510760951</v>
      </c>
      <c r="HI126" s="176">
        <f t="shared" si="658"/>
        <v>15.494291021970488</v>
      </c>
      <c r="HJ126" s="176">
        <f t="shared" si="658"/>
        <v>14.756850472858776</v>
      </c>
      <c r="HK126" s="176">
        <f t="shared" si="658"/>
        <v>14.054507919693</v>
      </c>
      <c r="HL126" s="176">
        <f t="shared" si="658"/>
        <v>13.385592896534021</v>
      </c>
      <c r="HM126" s="176">
        <f t="shared" si="659"/>
        <v>0</v>
      </c>
      <c r="HN126" s="176">
        <f t="shared" si="659"/>
        <v>0</v>
      </c>
      <c r="HO126" s="176">
        <f t="shared" si="659"/>
        <v>0</v>
      </c>
      <c r="HP126" s="176">
        <f t="shared" si="659"/>
        <v>0</v>
      </c>
      <c r="HQ126" s="176">
        <f t="shared" si="659"/>
        <v>0</v>
      </c>
      <c r="HR126" s="176">
        <f t="shared" si="659"/>
        <v>0</v>
      </c>
      <c r="HS126" s="176">
        <f t="shared" si="659"/>
        <v>0</v>
      </c>
      <c r="HT126" s="176">
        <f t="shared" si="659"/>
        <v>0</v>
      </c>
      <c r="HU126" s="176">
        <f t="shared" si="659"/>
        <v>0</v>
      </c>
      <c r="HV126" s="176">
        <f t="shared" si="659"/>
        <v>0</v>
      </c>
      <c r="HW126" s="176">
        <f t="shared" si="659"/>
        <v>0</v>
      </c>
      <c r="HX126" s="176">
        <f t="shared" si="659"/>
        <v>0</v>
      </c>
      <c r="HY126" s="176">
        <f t="shared" si="659"/>
        <v>0</v>
      </c>
      <c r="HZ126" s="176">
        <f t="shared" si="659"/>
        <v>0</v>
      </c>
      <c r="IA126" s="176">
        <f t="shared" si="659"/>
        <v>0</v>
      </c>
    </row>
    <row r="127" spans="1:237" s="144" customFormat="1">
      <c r="A127" s="188" t="s">
        <v>156</v>
      </c>
      <c r="B127" s="226">
        <f t="shared" ref="B127" si="743">SUM(O127:AW127)*VLOOKUP($A127,input,12,FALSE)</f>
        <v>170967.3678254335</v>
      </c>
      <c r="C127" s="329">
        <f t="shared" ref="C127" si="744">SUM(AY127:CG127)*VLOOKUP($A127,input,12,FALSE)</f>
        <v>244748.98507196398</v>
      </c>
      <c r="D127" s="226">
        <f t="shared" ref="D127" si="745">SUM(B127:C127)</f>
        <v>415716.35289739748</v>
      </c>
      <c r="E127" s="227">
        <f t="shared" ref="E127" si="746">IF(Years&gt;1,SUM(CI127:DR127)*VLOOKUP($A127,input,26,FALSE),0)</f>
        <v>0</v>
      </c>
      <c r="F127" s="228">
        <f t="shared" ref="F127" si="747">IF(Years&gt;1,SUM(DT127:FC127)*VLOOKUP($A127,input,26,FALSE),0)</f>
        <v>0</v>
      </c>
      <c r="G127" s="227">
        <f t="shared" ref="G127" si="748">IF(Years&gt;2,SUM(FE127:GO127)*VLOOKUP($A127,input,40,FALSE),0)</f>
        <v>0</v>
      </c>
      <c r="H127" s="228">
        <f t="shared" ref="H127" si="749">IF(Years&gt;2,SUM(GQ127:IA127)*VLOOKUP($A127,input,40,FALSE),0)</f>
        <v>0</v>
      </c>
      <c r="I127" s="227">
        <f t="shared" ref="I127" si="750">B127+E127+G127</f>
        <v>170967.3678254335</v>
      </c>
      <c r="J127" s="176">
        <f t="shared" ref="J127" si="751">C127+F127+H127</f>
        <v>244748.98507196398</v>
      </c>
      <c r="K127" s="228">
        <f t="shared" ref="K127" si="752">SUM(I127:J127)</f>
        <v>415716.35289739748</v>
      </c>
      <c r="L127" s="227">
        <f t="shared" ref="L127" si="753">(B127*VLOOKUP($A127,input,16,FALSE))+(E127*VLOOKUP($A127,input,30,FALSE))+(G127*VLOOKUP($A127,input,44,FALSE))</f>
        <v>136773.8942603468</v>
      </c>
      <c r="M127" s="176">
        <f t="shared" ref="M127" si="754">(C127*(VLOOKUP($A127,input,16,FALSE))+(F127*VLOOKUP($A127,input,30,FALSE))+(H127*VLOOKUP($A127,input,44,FALSE)))</f>
        <v>195799.18805757118</v>
      </c>
      <c r="N127" s="228">
        <f t="shared" ref="N127" si="755">SUM(L127:M127)</f>
        <v>332573.08231791796</v>
      </c>
      <c r="O127" s="176">
        <f t="shared" si="642"/>
        <v>28.353368475117382</v>
      </c>
      <c r="P127" s="176">
        <f t="shared" si="642"/>
        <v>27.007085274614848</v>
      </c>
      <c r="Q127" s="176">
        <f t="shared" si="642"/>
        <v>25.745793623425374</v>
      </c>
      <c r="R127" s="176">
        <f t="shared" si="642"/>
        <v>24.539960572804659</v>
      </c>
      <c r="S127" s="176">
        <f t="shared" si="642"/>
        <v>23.375687550042539</v>
      </c>
      <c r="T127" s="176">
        <f t="shared" si="642"/>
        <v>22.262392078802808</v>
      </c>
      <c r="U127" s="176">
        <f t="shared" si="642"/>
        <v>21.209014838330663</v>
      </c>
      <c r="V127" s="176">
        <f t="shared" si="642"/>
        <v>20.198031438699079</v>
      </c>
      <c r="W127" s="176">
        <f t="shared" si="642"/>
        <v>19.234288432010953</v>
      </c>
      <c r="X127" s="176">
        <f t="shared" si="642"/>
        <v>18.315803016649618</v>
      </c>
      <c r="Y127" s="176">
        <f t="shared" si="643"/>
        <v>17.442647025959513</v>
      </c>
      <c r="Z127" s="176">
        <f t="shared" si="643"/>
        <v>16.611116367414823</v>
      </c>
      <c r="AA127" s="176">
        <f t="shared" si="643"/>
        <v>15.82052125351286</v>
      </c>
      <c r="AB127" s="176">
        <f t="shared" si="643"/>
        <v>15.067553991965948</v>
      </c>
      <c r="AC127" s="176">
        <f t="shared" si="643"/>
        <v>14.350423709989833</v>
      </c>
      <c r="AD127" s="176">
        <f t="shared" si="643"/>
        <v>13.667424770207766</v>
      </c>
      <c r="AE127" s="176">
        <f t="shared" si="643"/>
        <v>13.016932713927599</v>
      </c>
      <c r="AF127" s="176">
        <f t="shared" si="643"/>
        <v>12.397400397495854</v>
      </c>
      <c r="AG127" s="176">
        <f t="shared" si="643"/>
        <v>11.807354312539564</v>
      </c>
      <c r="AH127" s="176">
        <f t="shared" si="643"/>
        <v>11.245391081343692</v>
      </c>
      <c r="AI127" s="176">
        <f t="shared" si="643"/>
        <v>0</v>
      </c>
      <c r="AJ127" s="176">
        <f t="shared" si="643"/>
        <v>0</v>
      </c>
      <c r="AK127" s="176">
        <f t="shared" si="643"/>
        <v>0</v>
      </c>
      <c r="AL127" s="176">
        <f t="shared" si="643"/>
        <v>0</v>
      </c>
      <c r="AM127" s="176">
        <f t="shared" si="643"/>
        <v>0</v>
      </c>
      <c r="AN127" s="176">
        <f t="shared" si="643"/>
        <v>0</v>
      </c>
      <c r="AO127" s="176">
        <f t="shared" ref="AO127:AW127" si="756">IF(AO$1&gt;VLOOKUP($A127,input,7,FALSE),0,IF(VLOOKUP($A127,input,2,FALSE)="R",(VLOOKUP($A127,input,5,FALSE)*VLOOKUP(AO$1,CS_RATE,4,FALSE))/((1+Discount_Rate)^(AO$1-1)),IF(VLOOKUP($A127,input,2,FALSE)="C",VLOOKUP($A127,input,5,FALSE)*VLOOKUP(AO$1,CS_RATE,2,FALSE)/((1+Discount_Rate)^(AO$1-1)),0)))</f>
        <v>0</v>
      </c>
      <c r="AP127" s="176">
        <f t="shared" si="756"/>
        <v>0</v>
      </c>
      <c r="AQ127" s="176">
        <f t="shared" si="756"/>
        <v>0</v>
      </c>
      <c r="AR127" s="176">
        <f t="shared" si="756"/>
        <v>0</v>
      </c>
      <c r="AS127" s="176">
        <f t="shared" si="756"/>
        <v>0</v>
      </c>
      <c r="AT127" s="176">
        <f t="shared" si="756"/>
        <v>0</v>
      </c>
      <c r="AU127" s="176">
        <f t="shared" si="756"/>
        <v>0</v>
      </c>
      <c r="AV127" s="176">
        <f t="shared" si="756"/>
        <v>0</v>
      </c>
      <c r="AW127" s="176">
        <f t="shared" si="756"/>
        <v>0</v>
      </c>
      <c r="AX127" s="187"/>
      <c r="AY127" s="176">
        <f t="shared" si="645"/>
        <v>40.589372380944319</v>
      </c>
      <c r="AZ127" s="176">
        <f t="shared" si="645"/>
        <v>38.662095549503199</v>
      </c>
      <c r="BA127" s="176">
        <f t="shared" si="645"/>
        <v>36.856488693441854</v>
      </c>
      <c r="BB127" s="176">
        <f t="shared" si="645"/>
        <v>35.13027380776267</v>
      </c>
      <c r="BC127" s="176">
        <f t="shared" si="645"/>
        <v>33.463554337889043</v>
      </c>
      <c r="BD127" s="176">
        <f t="shared" si="645"/>
        <v>31.869811975607654</v>
      </c>
      <c r="BE127" s="176">
        <f t="shared" si="645"/>
        <v>30.361845784265778</v>
      </c>
      <c r="BF127" s="176">
        <f t="shared" si="645"/>
        <v>28.914568656872206</v>
      </c>
      <c r="BG127" s="176">
        <f t="shared" si="645"/>
        <v>27.534918693506317</v>
      </c>
      <c r="BH127" s="176">
        <f t="shared" si="645"/>
        <v>26.22005740697929</v>
      </c>
      <c r="BI127" s="176">
        <f t="shared" si="646"/>
        <v>24.970087630588331</v>
      </c>
      <c r="BJ127" s="176">
        <f t="shared" si="646"/>
        <v>23.779706756602859</v>
      </c>
      <c r="BK127" s="176">
        <f t="shared" si="646"/>
        <v>22.647927317102276</v>
      </c>
      <c r="BL127" s="176">
        <f t="shared" si="646"/>
        <v>21.570014172623207</v>
      </c>
      <c r="BM127" s="176">
        <f t="shared" si="646"/>
        <v>20.543403592426188</v>
      </c>
      <c r="BN127" s="176">
        <f t="shared" si="646"/>
        <v>19.565653864843259</v>
      </c>
      <c r="BO127" s="176">
        <f t="shared" si="646"/>
        <v>18.634439489860863</v>
      </c>
      <c r="BP127" s="176">
        <f t="shared" si="646"/>
        <v>17.747545648102857</v>
      </c>
      <c r="BQ127" s="176">
        <f t="shared" si="646"/>
        <v>16.902862933058714</v>
      </c>
      <c r="BR127" s="176">
        <f t="shared" si="646"/>
        <v>16.098382334027754</v>
      </c>
      <c r="BS127" s="176">
        <f t="shared" si="646"/>
        <v>0</v>
      </c>
      <c r="BT127" s="176">
        <f t="shared" si="646"/>
        <v>0</v>
      </c>
      <c r="BU127" s="176">
        <f t="shared" si="646"/>
        <v>0</v>
      </c>
      <c r="BV127" s="176">
        <f t="shared" si="646"/>
        <v>0</v>
      </c>
      <c r="BW127" s="176">
        <f t="shared" si="646"/>
        <v>0</v>
      </c>
      <c r="BX127" s="176">
        <f t="shared" si="646"/>
        <v>0</v>
      </c>
      <c r="BY127" s="176">
        <f t="shared" ref="BY127:CG127" si="757">IF(BY$1&gt;VLOOKUP($A127,input,7,FALSE),0,IF(VLOOKUP($A127,input,2,FALSE)="R",(VLOOKUP($A127,input,6,FALSE)*VLOOKUP(BY$1,CS_RATE,5,FALSE))/((1+Discount_Rate)^(BY$1-1)),IF(VLOOKUP($A127,input,2,FALSE)="C",VLOOKUP($A127,input,6,FALSE)*VLOOKUP(BY$1,CS_RATE,3,FALSE)/((1+Discount_Rate)^(BY$1-1)),0)))</f>
        <v>0</v>
      </c>
      <c r="BZ127" s="176">
        <f t="shared" si="757"/>
        <v>0</v>
      </c>
      <c r="CA127" s="176">
        <f t="shared" si="757"/>
        <v>0</v>
      </c>
      <c r="CB127" s="176">
        <f t="shared" si="757"/>
        <v>0</v>
      </c>
      <c r="CC127" s="176">
        <f t="shared" si="757"/>
        <v>0</v>
      </c>
      <c r="CD127" s="176">
        <f t="shared" si="757"/>
        <v>0</v>
      </c>
      <c r="CE127" s="176">
        <f t="shared" si="757"/>
        <v>0</v>
      </c>
      <c r="CF127" s="176">
        <f t="shared" si="757"/>
        <v>0</v>
      </c>
      <c r="CG127" s="176">
        <f t="shared" si="757"/>
        <v>0</v>
      </c>
      <c r="CI127" s="176">
        <v>0</v>
      </c>
      <c r="CJ127" s="176">
        <f t="shared" si="648"/>
        <v>27.007085274614848</v>
      </c>
      <c r="CK127" s="176">
        <f t="shared" si="648"/>
        <v>25.745793623425374</v>
      </c>
      <c r="CL127" s="176">
        <f t="shared" si="648"/>
        <v>24.539960572804659</v>
      </c>
      <c r="CM127" s="176">
        <f t="shared" si="648"/>
        <v>23.375687550042539</v>
      </c>
      <c r="CN127" s="176">
        <f t="shared" si="648"/>
        <v>22.262392078802808</v>
      </c>
      <c r="CO127" s="176">
        <f t="shared" si="648"/>
        <v>21.209014838330663</v>
      </c>
      <c r="CP127" s="176">
        <f t="shared" si="648"/>
        <v>20.198031438699079</v>
      </c>
      <c r="CQ127" s="176">
        <f t="shared" si="648"/>
        <v>19.234288432010953</v>
      </c>
      <c r="CR127" s="176">
        <f t="shared" si="648"/>
        <v>18.315803016649618</v>
      </c>
      <c r="CS127" s="176">
        <f t="shared" si="648"/>
        <v>17.442647025959513</v>
      </c>
      <c r="CT127" s="176">
        <f t="shared" si="649"/>
        <v>16.611116367414823</v>
      </c>
      <c r="CU127" s="176">
        <f t="shared" si="649"/>
        <v>15.82052125351286</v>
      </c>
      <c r="CV127" s="176">
        <f t="shared" si="649"/>
        <v>15.067553991965948</v>
      </c>
      <c r="CW127" s="176">
        <f t="shared" si="649"/>
        <v>14.350423709989833</v>
      </c>
      <c r="CX127" s="176">
        <f t="shared" si="649"/>
        <v>13.667424770207766</v>
      </c>
      <c r="CY127" s="176">
        <f t="shared" si="649"/>
        <v>13.016932713927599</v>
      </c>
      <c r="CZ127" s="176">
        <f t="shared" si="649"/>
        <v>12.397400397495854</v>
      </c>
      <c r="DA127" s="176">
        <f t="shared" si="649"/>
        <v>11.807354312539564</v>
      </c>
      <c r="DB127" s="176">
        <f t="shared" si="649"/>
        <v>11.245391081343692</v>
      </c>
      <c r="DC127" s="176">
        <f t="shared" si="649"/>
        <v>10.710174119028798</v>
      </c>
      <c r="DD127" s="176">
        <f t="shared" si="649"/>
        <v>0</v>
      </c>
      <c r="DE127" s="176">
        <f t="shared" si="649"/>
        <v>0</v>
      </c>
      <c r="DF127" s="176">
        <f t="shared" si="649"/>
        <v>0</v>
      </c>
      <c r="DG127" s="176">
        <f t="shared" si="649"/>
        <v>0</v>
      </c>
      <c r="DH127" s="176">
        <f t="shared" si="649"/>
        <v>0</v>
      </c>
      <c r="DI127" s="176">
        <f t="shared" si="649"/>
        <v>0</v>
      </c>
      <c r="DJ127" s="176">
        <f t="shared" ref="DJ127:DR127" si="758">IF(DJ$1-1&gt;VLOOKUP($A127,input,7,FALSE),0,IF(VLOOKUP($A127,input,2,FALSE)="R",(VLOOKUP($A127,input,19,FALSE)*VLOOKUP(DJ$1,CS_RATE,4,FALSE))/((1+Discount_Rate)^(DJ$1-1)),IF(VLOOKUP($A127,input,2,FALSE)="C",VLOOKUP($A127,input,19,FALSE)*VLOOKUP(DJ$1,CS_RATE,2,FALSE)/((1+Discount_Rate)^(DJ$1-1)),0)))</f>
        <v>0</v>
      </c>
      <c r="DK127" s="176">
        <f t="shared" si="758"/>
        <v>0</v>
      </c>
      <c r="DL127" s="176">
        <f t="shared" si="758"/>
        <v>0</v>
      </c>
      <c r="DM127" s="176">
        <f t="shared" si="758"/>
        <v>0</v>
      </c>
      <c r="DN127" s="176">
        <f t="shared" si="758"/>
        <v>0</v>
      </c>
      <c r="DO127" s="176">
        <f t="shared" si="758"/>
        <v>0</v>
      </c>
      <c r="DP127" s="176">
        <f t="shared" si="758"/>
        <v>0</v>
      </c>
      <c r="DQ127" s="176">
        <f t="shared" si="758"/>
        <v>0</v>
      </c>
      <c r="DR127" s="176">
        <f t="shared" si="758"/>
        <v>0</v>
      </c>
      <c r="DS127" s="187"/>
      <c r="DT127" s="176">
        <v>0</v>
      </c>
      <c r="DU127" s="176">
        <f t="shared" si="651"/>
        <v>38.662095549503199</v>
      </c>
      <c r="DV127" s="176">
        <f t="shared" si="651"/>
        <v>36.856488693441854</v>
      </c>
      <c r="DW127" s="176">
        <f t="shared" si="651"/>
        <v>35.13027380776267</v>
      </c>
      <c r="DX127" s="176">
        <f t="shared" si="651"/>
        <v>33.463554337889043</v>
      </c>
      <c r="DY127" s="176">
        <f t="shared" si="651"/>
        <v>31.869811975607654</v>
      </c>
      <c r="DZ127" s="176">
        <f t="shared" si="651"/>
        <v>30.361845784265778</v>
      </c>
      <c r="EA127" s="176">
        <f t="shared" si="651"/>
        <v>28.914568656872206</v>
      </c>
      <c r="EB127" s="176">
        <f t="shared" si="651"/>
        <v>27.534918693506317</v>
      </c>
      <c r="EC127" s="176">
        <f t="shared" si="651"/>
        <v>26.22005740697929</v>
      </c>
      <c r="ED127" s="176">
        <f t="shared" si="651"/>
        <v>24.970087630588331</v>
      </c>
      <c r="EE127" s="176">
        <f t="shared" si="652"/>
        <v>23.779706756602859</v>
      </c>
      <c r="EF127" s="176">
        <f t="shared" si="652"/>
        <v>22.647927317102276</v>
      </c>
      <c r="EG127" s="176">
        <f t="shared" si="652"/>
        <v>21.570014172623207</v>
      </c>
      <c r="EH127" s="176">
        <f t="shared" si="652"/>
        <v>20.543403592426188</v>
      </c>
      <c r="EI127" s="176">
        <f t="shared" si="652"/>
        <v>19.565653864843259</v>
      </c>
      <c r="EJ127" s="176">
        <f t="shared" si="652"/>
        <v>18.634439489860863</v>
      </c>
      <c r="EK127" s="176">
        <f t="shared" si="652"/>
        <v>17.747545648102857</v>
      </c>
      <c r="EL127" s="176">
        <f t="shared" si="652"/>
        <v>16.902862933058714</v>
      </c>
      <c r="EM127" s="176">
        <f t="shared" si="652"/>
        <v>16.098382334027754</v>
      </c>
      <c r="EN127" s="176">
        <f t="shared" si="652"/>
        <v>15.332190457846908</v>
      </c>
      <c r="EO127" s="176">
        <f t="shared" si="652"/>
        <v>0</v>
      </c>
      <c r="EP127" s="176">
        <f t="shared" si="652"/>
        <v>0</v>
      </c>
      <c r="EQ127" s="176">
        <f t="shared" si="652"/>
        <v>0</v>
      </c>
      <c r="ER127" s="176">
        <f t="shared" si="652"/>
        <v>0</v>
      </c>
      <c r="ES127" s="176">
        <f t="shared" si="652"/>
        <v>0</v>
      </c>
      <c r="ET127" s="176">
        <f t="shared" si="652"/>
        <v>0</v>
      </c>
      <c r="EU127" s="176">
        <f t="shared" ref="EU127:FC127" si="759">IF(EU$1-1&gt;VLOOKUP($A127,input,7,FALSE),0,IF(VLOOKUP($A127,input,2,FALSE)="R",(VLOOKUP($A127,input,20,FALSE)*VLOOKUP(EU$1,CS_RATE,5,FALSE))/((1+Discount_Rate)^(EU$1-1)),IF(VLOOKUP($A127,input,2,FALSE)="C",VLOOKUP($A127,input,20,FALSE)*VLOOKUP(EU$1,CS_RATE,3,FALSE)/((1+Discount_Rate)^(EU$1-1)),0)))</f>
        <v>0</v>
      </c>
      <c r="EV127" s="176">
        <f t="shared" si="759"/>
        <v>0</v>
      </c>
      <c r="EW127" s="176">
        <f t="shared" si="759"/>
        <v>0</v>
      </c>
      <c r="EX127" s="176">
        <f t="shared" si="759"/>
        <v>0</v>
      </c>
      <c r="EY127" s="176">
        <f t="shared" si="759"/>
        <v>0</v>
      </c>
      <c r="EZ127" s="176">
        <f t="shared" si="759"/>
        <v>0</v>
      </c>
      <c r="FA127" s="176">
        <f t="shared" si="759"/>
        <v>0</v>
      </c>
      <c r="FB127" s="176">
        <f t="shared" si="759"/>
        <v>0</v>
      </c>
      <c r="FC127" s="176">
        <f t="shared" si="759"/>
        <v>0</v>
      </c>
      <c r="FE127" s="176">
        <v>0</v>
      </c>
      <c r="FF127" s="176">
        <v>0</v>
      </c>
      <c r="FG127" s="176">
        <f t="shared" si="654"/>
        <v>25.745793623425374</v>
      </c>
      <c r="FH127" s="176">
        <f t="shared" si="654"/>
        <v>24.539960572804659</v>
      </c>
      <c r="FI127" s="176">
        <f t="shared" si="654"/>
        <v>23.375687550042539</v>
      </c>
      <c r="FJ127" s="176">
        <f t="shared" si="654"/>
        <v>22.262392078802808</v>
      </c>
      <c r="FK127" s="176">
        <f t="shared" si="654"/>
        <v>21.209014838330663</v>
      </c>
      <c r="FL127" s="176">
        <f t="shared" si="654"/>
        <v>20.198031438699079</v>
      </c>
      <c r="FM127" s="176">
        <f t="shared" si="654"/>
        <v>19.234288432010953</v>
      </c>
      <c r="FN127" s="176">
        <f t="shared" si="654"/>
        <v>18.315803016649618</v>
      </c>
      <c r="FO127" s="176">
        <f t="shared" si="654"/>
        <v>17.442647025959513</v>
      </c>
      <c r="FP127" s="176">
        <f t="shared" si="654"/>
        <v>16.611116367414823</v>
      </c>
      <c r="FQ127" s="176">
        <f t="shared" si="655"/>
        <v>15.82052125351286</v>
      </c>
      <c r="FR127" s="176">
        <f t="shared" si="655"/>
        <v>15.067553991965948</v>
      </c>
      <c r="FS127" s="176">
        <f t="shared" si="655"/>
        <v>14.350423709989833</v>
      </c>
      <c r="FT127" s="176">
        <f t="shared" si="655"/>
        <v>13.667424770207766</v>
      </c>
      <c r="FU127" s="176">
        <f t="shared" si="655"/>
        <v>13.016932713927599</v>
      </c>
      <c r="FV127" s="176">
        <f t="shared" si="655"/>
        <v>12.397400397495854</v>
      </c>
      <c r="FW127" s="176">
        <f t="shared" si="655"/>
        <v>11.807354312539564</v>
      </c>
      <c r="FX127" s="176">
        <f t="shared" si="655"/>
        <v>11.245391081343692</v>
      </c>
      <c r="FY127" s="176">
        <f t="shared" si="655"/>
        <v>10.710174119028798</v>
      </c>
      <c r="FZ127" s="176">
        <f t="shared" si="655"/>
        <v>10.200430454590114</v>
      </c>
      <c r="GA127" s="176">
        <f t="shared" si="655"/>
        <v>0</v>
      </c>
      <c r="GB127" s="176">
        <f t="shared" si="655"/>
        <v>0</v>
      </c>
      <c r="GC127" s="176">
        <f t="shared" si="655"/>
        <v>0</v>
      </c>
      <c r="GD127" s="176">
        <f t="shared" si="655"/>
        <v>0</v>
      </c>
      <c r="GE127" s="176">
        <f t="shared" si="655"/>
        <v>0</v>
      </c>
      <c r="GF127" s="176">
        <f t="shared" si="655"/>
        <v>0</v>
      </c>
      <c r="GG127" s="176">
        <f t="shared" ref="GG127:GO127" si="760">IF(GG$1-2&gt;VLOOKUP($A127,input,7,FALSE),0,IF(VLOOKUP($A127,input,2,FALSE)="R",(VLOOKUP($A127,input,33,FALSE)*VLOOKUP(GG$1,CS_RATE,4,FALSE))/((1+Discount_Rate)^(GG$1-1)),IF(VLOOKUP($A127,input,2,FALSE)="C",VLOOKUP($A127,input,33,FALSE)*VLOOKUP(GG$1,CS_RATE,2,FALSE)/((1+Discount_Rate)^(GG$1-1)),0)))</f>
        <v>0</v>
      </c>
      <c r="GH127" s="176">
        <f t="shared" si="760"/>
        <v>0</v>
      </c>
      <c r="GI127" s="176">
        <f t="shared" si="760"/>
        <v>0</v>
      </c>
      <c r="GJ127" s="176">
        <f t="shared" si="760"/>
        <v>0</v>
      </c>
      <c r="GK127" s="176">
        <f t="shared" si="760"/>
        <v>0</v>
      </c>
      <c r="GL127" s="176">
        <f t="shared" si="760"/>
        <v>0</v>
      </c>
      <c r="GM127" s="176">
        <f t="shared" si="760"/>
        <v>0</v>
      </c>
      <c r="GN127" s="176">
        <f t="shared" si="760"/>
        <v>0</v>
      </c>
      <c r="GO127" s="176">
        <f t="shared" si="760"/>
        <v>0</v>
      </c>
      <c r="GP127" s="187"/>
      <c r="GQ127" s="176">
        <v>0</v>
      </c>
      <c r="GR127" s="176">
        <v>0</v>
      </c>
      <c r="GS127" s="176">
        <f t="shared" si="657"/>
        <v>36.856488693441854</v>
      </c>
      <c r="GT127" s="176">
        <f t="shared" si="657"/>
        <v>35.13027380776267</v>
      </c>
      <c r="GU127" s="176">
        <f t="shared" si="657"/>
        <v>33.463554337889043</v>
      </c>
      <c r="GV127" s="176">
        <f t="shared" si="657"/>
        <v>31.869811975607654</v>
      </c>
      <c r="GW127" s="176">
        <f t="shared" si="657"/>
        <v>30.361845784265778</v>
      </c>
      <c r="GX127" s="176">
        <f t="shared" si="657"/>
        <v>28.914568656872206</v>
      </c>
      <c r="GY127" s="176">
        <f t="shared" si="657"/>
        <v>27.534918693506317</v>
      </c>
      <c r="GZ127" s="176">
        <f t="shared" si="657"/>
        <v>26.22005740697929</v>
      </c>
      <c r="HA127" s="176">
        <f t="shared" si="657"/>
        <v>24.970087630588331</v>
      </c>
      <c r="HB127" s="176">
        <f t="shared" si="657"/>
        <v>23.779706756602859</v>
      </c>
      <c r="HC127" s="176">
        <f t="shared" si="658"/>
        <v>22.647927317102276</v>
      </c>
      <c r="HD127" s="176">
        <f t="shared" si="658"/>
        <v>21.570014172623207</v>
      </c>
      <c r="HE127" s="176">
        <f t="shared" si="658"/>
        <v>20.543403592426188</v>
      </c>
      <c r="HF127" s="176">
        <f t="shared" si="658"/>
        <v>19.565653864843259</v>
      </c>
      <c r="HG127" s="176">
        <f t="shared" si="658"/>
        <v>18.634439489860863</v>
      </c>
      <c r="HH127" s="176">
        <f t="shared" si="658"/>
        <v>17.747545648102857</v>
      </c>
      <c r="HI127" s="176">
        <f t="shared" si="658"/>
        <v>16.902862933058714</v>
      </c>
      <c r="HJ127" s="176">
        <f t="shared" si="658"/>
        <v>16.098382334027754</v>
      </c>
      <c r="HK127" s="176">
        <f t="shared" si="658"/>
        <v>15.332190457846908</v>
      </c>
      <c r="HL127" s="176">
        <f t="shared" si="658"/>
        <v>14.602464978037112</v>
      </c>
      <c r="HM127" s="176">
        <f t="shared" si="658"/>
        <v>0</v>
      </c>
      <c r="HN127" s="176">
        <f t="shared" si="658"/>
        <v>0</v>
      </c>
      <c r="HO127" s="176">
        <f t="shared" si="658"/>
        <v>0</v>
      </c>
      <c r="HP127" s="176">
        <f t="shared" si="658"/>
        <v>0</v>
      </c>
      <c r="HQ127" s="176">
        <f t="shared" si="658"/>
        <v>0</v>
      </c>
      <c r="HR127" s="176">
        <f t="shared" si="658"/>
        <v>0</v>
      </c>
      <c r="HS127" s="176">
        <f t="shared" ref="HS127:IA127" si="761">IF(HS$1-2&gt;VLOOKUP($A127,input,7,FALSE),0,IF(VLOOKUP($A127,input,2,FALSE)="R",(VLOOKUP($A127,input,34,FALSE)*VLOOKUP(HS$1,CS_RATE,5,FALSE))/((1+Discount_Rate)^(HS$1-1)),IF(VLOOKUP($A127,input,2,FALSE)="C",VLOOKUP($A127,input,34,FALSE)*VLOOKUP(HS$1,CS_RATE,3,FALSE)/((1+Discount_Rate)^(HS$1-1)),0)))</f>
        <v>0</v>
      </c>
      <c r="HT127" s="176">
        <f t="shared" si="761"/>
        <v>0</v>
      </c>
      <c r="HU127" s="176">
        <f t="shared" si="761"/>
        <v>0</v>
      </c>
      <c r="HV127" s="176">
        <f t="shared" si="761"/>
        <v>0</v>
      </c>
      <c r="HW127" s="176">
        <f t="shared" si="761"/>
        <v>0</v>
      </c>
      <c r="HX127" s="176">
        <f t="shared" si="761"/>
        <v>0</v>
      </c>
      <c r="HY127" s="176">
        <f t="shared" si="761"/>
        <v>0</v>
      </c>
      <c r="HZ127" s="176">
        <f t="shared" si="761"/>
        <v>0</v>
      </c>
      <c r="IA127" s="176">
        <f t="shared" si="761"/>
        <v>0</v>
      </c>
    </row>
    <row r="128" spans="1:237">
      <c r="A128" s="185" t="s">
        <v>241</v>
      </c>
      <c r="B128" s="226">
        <f t="shared" si="677"/>
        <v>0</v>
      </c>
      <c r="C128" s="329">
        <f t="shared" si="678"/>
        <v>581273.42604243045</v>
      </c>
      <c r="D128" s="226">
        <f t="shared" si="738"/>
        <v>581273.42604243045</v>
      </c>
      <c r="E128" s="227">
        <f t="shared" si="679"/>
        <v>0</v>
      </c>
      <c r="F128" s="228">
        <f t="shared" si="671"/>
        <v>0</v>
      </c>
      <c r="G128" s="227">
        <f t="shared" si="672"/>
        <v>0</v>
      </c>
      <c r="H128" s="228">
        <f t="shared" si="673"/>
        <v>0</v>
      </c>
      <c r="I128" s="227">
        <f t="shared" si="739"/>
        <v>0</v>
      </c>
      <c r="J128" s="176">
        <f t="shared" si="740"/>
        <v>581273.42604243045</v>
      </c>
      <c r="K128" s="228">
        <f t="shared" si="741"/>
        <v>581273.42604243045</v>
      </c>
      <c r="L128" s="227">
        <f t="shared" si="680"/>
        <v>0</v>
      </c>
      <c r="M128" s="176">
        <f t="shared" si="681"/>
        <v>465018.74083394441</v>
      </c>
      <c r="N128" s="228">
        <f t="shared" si="742"/>
        <v>465018.74083394441</v>
      </c>
      <c r="O128" s="176">
        <f t="shared" si="642"/>
        <v>0</v>
      </c>
      <c r="P128" s="176">
        <f t="shared" si="642"/>
        <v>0</v>
      </c>
      <c r="Q128" s="176">
        <f t="shared" si="642"/>
        <v>0</v>
      </c>
      <c r="R128" s="176">
        <f t="shared" si="642"/>
        <v>0</v>
      </c>
      <c r="S128" s="176">
        <f t="shared" si="642"/>
        <v>0</v>
      </c>
      <c r="T128" s="176">
        <f t="shared" si="642"/>
        <v>0</v>
      </c>
      <c r="U128" s="176">
        <f t="shared" si="642"/>
        <v>0</v>
      </c>
      <c r="V128" s="176">
        <f t="shared" si="642"/>
        <v>0</v>
      </c>
      <c r="W128" s="176">
        <f t="shared" si="642"/>
        <v>0</v>
      </c>
      <c r="X128" s="176">
        <f t="shared" si="642"/>
        <v>0</v>
      </c>
      <c r="Y128" s="176">
        <f t="shared" si="643"/>
        <v>0</v>
      </c>
      <c r="Z128" s="176">
        <f t="shared" si="643"/>
        <v>0</v>
      </c>
      <c r="AA128" s="176">
        <f t="shared" si="643"/>
        <v>0</v>
      </c>
      <c r="AB128" s="176">
        <f t="shared" si="643"/>
        <v>0</v>
      </c>
      <c r="AC128" s="176">
        <f t="shared" si="643"/>
        <v>0</v>
      </c>
      <c r="AD128" s="176">
        <f t="shared" si="643"/>
        <v>0</v>
      </c>
      <c r="AE128" s="176">
        <f t="shared" si="643"/>
        <v>0</v>
      </c>
      <c r="AF128" s="176">
        <f t="shared" si="643"/>
        <v>0</v>
      </c>
      <c r="AG128" s="176">
        <f t="shared" si="643"/>
        <v>0</v>
      </c>
      <c r="AH128" s="176">
        <f t="shared" si="643"/>
        <v>0</v>
      </c>
      <c r="AI128" s="176">
        <f t="shared" si="644"/>
        <v>0</v>
      </c>
      <c r="AJ128" s="176">
        <f t="shared" si="644"/>
        <v>0</v>
      </c>
      <c r="AK128" s="176">
        <f t="shared" si="644"/>
        <v>0</v>
      </c>
      <c r="AL128" s="176">
        <f t="shared" si="644"/>
        <v>0</v>
      </c>
      <c r="AM128" s="176">
        <f t="shared" si="644"/>
        <v>0</v>
      </c>
      <c r="AN128" s="176">
        <f t="shared" si="644"/>
        <v>0</v>
      </c>
      <c r="AO128" s="176">
        <f t="shared" si="644"/>
        <v>0</v>
      </c>
      <c r="AP128" s="176">
        <f t="shared" si="644"/>
        <v>0</v>
      </c>
      <c r="AQ128" s="176">
        <f t="shared" si="644"/>
        <v>0</v>
      </c>
      <c r="AR128" s="176">
        <f t="shared" si="644"/>
        <v>0</v>
      </c>
      <c r="AS128" s="176">
        <f t="shared" si="644"/>
        <v>0</v>
      </c>
      <c r="AT128" s="176">
        <f t="shared" si="644"/>
        <v>0</v>
      </c>
      <c r="AU128" s="176">
        <f t="shared" si="644"/>
        <v>0</v>
      </c>
      <c r="AV128" s="176">
        <f t="shared" si="644"/>
        <v>0</v>
      </c>
      <c r="AW128" s="176">
        <f t="shared" si="644"/>
        <v>0</v>
      </c>
      <c r="AY128" s="176">
        <f t="shared" si="645"/>
        <v>3.8635717244792547E-2</v>
      </c>
      <c r="AZ128" s="176">
        <f t="shared" si="645"/>
        <v>3.680120445624406E-2</v>
      </c>
      <c r="BA128" s="176">
        <f t="shared" si="645"/>
        <v>3.5082505401444287E-2</v>
      </c>
      <c r="BB128" s="176">
        <f t="shared" si="645"/>
        <v>3.3439377008107431E-2</v>
      </c>
      <c r="BC128" s="176">
        <f t="shared" si="645"/>
        <v>3.1852880386280882E-2</v>
      </c>
      <c r="BD128" s="176">
        <f t="shared" si="645"/>
        <v>3.0335848324482859E-2</v>
      </c>
      <c r="BE128" s="176">
        <f t="shared" si="645"/>
        <v>2.8900463839189771E-2</v>
      </c>
      <c r="BF128" s="176">
        <f t="shared" si="645"/>
        <v>2.7522847320657812E-2</v>
      </c>
      <c r="BG128" s="176">
        <f t="shared" si="645"/>
        <v>2.6209602923057379E-2</v>
      </c>
      <c r="BH128" s="176">
        <f t="shared" si="645"/>
        <v>2.4958028781787042E-2</v>
      </c>
      <c r="BI128" s="176">
        <f t="shared" si="646"/>
        <v>2.3768222780552829E-2</v>
      </c>
      <c r="BJ128" s="176">
        <f t="shared" si="646"/>
        <v>2.263513753771465E-2</v>
      </c>
      <c r="BK128" s="176">
        <f t="shared" si="646"/>
        <v>2.1557833114339453E-2</v>
      </c>
      <c r="BL128" s="176">
        <f t="shared" si="646"/>
        <v>2.0531802283567348E-2</v>
      </c>
      <c r="BM128" s="176">
        <f t="shared" si="646"/>
        <v>1.9554604712618318E-2</v>
      </c>
      <c r="BN128" s="176">
        <f t="shared" si="646"/>
        <v>1.8623916214739453E-2</v>
      </c>
      <c r="BO128" s="176">
        <f t="shared" si="646"/>
        <v>1.7737523221311523E-2</v>
      </c>
      <c r="BP128" s="176">
        <f t="shared" si="646"/>
        <v>1.689331751705193E-2</v>
      </c>
      <c r="BQ128" s="176">
        <f t="shared" si="646"/>
        <v>1.6089291225792241E-2</v>
      </c>
      <c r="BR128" s="176">
        <f t="shared" si="646"/>
        <v>1.5323532034904294E-2</v>
      </c>
      <c r="BS128" s="176">
        <f t="shared" si="647"/>
        <v>1.4594218647016634E-2</v>
      </c>
      <c r="BT128" s="176">
        <f t="shared" si="647"/>
        <v>1.3899616448203431E-2</v>
      </c>
      <c r="BU128" s="176">
        <f t="shared" si="647"/>
        <v>1.3238073382343183E-2</v>
      </c>
      <c r="BV128" s="176">
        <f t="shared" si="647"/>
        <v>1.2608016021834489E-2</v>
      </c>
      <c r="BW128" s="176">
        <f t="shared" si="647"/>
        <v>1.2007945825323593E-2</v>
      </c>
      <c r="BX128" s="176">
        <f t="shared" si="647"/>
        <v>1.1436435573542861E-2</v>
      </c>
      <c r="BY128" s="176">
        <f t="shared" si="647"/>
        <v>1.0892125974783203E-2</v>
      </c>
      <c r="BZ128" s="176">
        <f t="shared" si="647"/>
        <v>1.0373722431926774E-2</v>
      </c>
      <c r="CA128" s="176">
        <f t="shared" si="647"/>
        <v>9.8799919633506365E-3</v>
      </c>
      <c r="CB128" s="176">
        <f t="shared" si="647"/>
        <v>9.4097602703779558E-3</v>
      </c>
      <c r="CC128" s="176">
        <f t="shared" si="647"/>
        <v>8.9619089443019485E-3</v>
      </c>
      <c r="CD128" s="176">
        <f t="shared" si="647"/>
        <v>8.5353728063396507E-3</v>
      </c>
      <c r="CE128" s="176">
        <f t="shared" si="647"/>
        <v>8.129137374188862E-3</v>
      </c>
      <c r="CF128" s="176">
        <f t="shared" si="647"/>
        <v>7.7422364491626086E-3</v>
      </c>
      <c r="CG128" s="176">
        <f t="shared" si="647"/>
        <v>7.3737498181623692E-3</v>
      </c>
      <c r="CI128" s="176">
        <v>0</v>
      </c>
      <c r="CJ128" s="176">
        <f t="shared" si="648"/>
        <v>0</v>
      </c>
      <c r="CK128" s="176">
        <f t="shared" si="648"/>
        <v>0</v>
      </c>
      <c r="CL128" s="176">
        <f t="shared" si="648"/>
        <v>0</v>
      </c>
      <c r="CM128" s="176">
        <f t="shared" si="648"/>
        <v>0</v>
      </c>
      <c r="CN128" s="176">
        <f t="shared" si="648"/>
        <v>0</v>
      </c>
      <c r="CO128" s="176">
        <f t="shared" si="648"/>
        <v>0</v>
      </c>
      <c r="CP128" s="176">
        <f t="shared" si="648"/>
        <v>0</v>
      </c>
      <c r="CQ128" s="176">
        <f t="shared" si="648"/>
        <v>0</v>
      </c>
      <c r="CR128" s="176">
        <f t="shared" si="648"/>
        <v>0</v>
      </c>
      <c r="CS128" s="176">
        <f t="shared" si="648"/>
        <v>0</v>
      </c>
      <c r="CT128" s="176">
        <f t="shared" si="649"/>
        <v>0</v>
      </c>
      <c r="CU128" s="176">
        <f t="shared" si="649"/>
        <v>0</v>
      </c>
      <c r="CV128" s="176">
        <f t="shared" si="649"/>
        <v>0</v>
      </c>
      <c r="CW128" s="176">
        <f t="shared" si="649"/>
        <v>0</v>
      </c>
      <c r="CX128" s="176">
        <f t="shared" si="649"/>
        <v>0</v>
      </c>
      <c r="CY128" s="176">
        <f t="shared" si="649"/>
        <v>0</v>
      </c>
      <c r="CZ128" s="176">
        <f t="shared" si="649"/>
        <v>0</v>
      </c>
      <c r="DA128" s="176">
        <f t="shared" si="649"/>
        <v>0</v>
      </c>
      <c r="DB128" s="176">
        <f t="shared" si="649"/>
        <v>0</v>
      </c>
      <c r="DC128" s="176">
        <f t="shared" si="649"/>
        <v>0</v>
      </c>
      <c r="DD128" s="176">
        <f t="shared" si="650"/>
        <v>0</v>
      </c>
      <c r="DE128" s="176">
        <f t="shared" si="650"/>
        <v>0</v>
      </c>
      <c r="DF128" s="176">
        <f t="shared" si="650"/>
        <v>0</v>
      </c>
      <c r="DG128" s="176">
        <f t="shared" si="650"/>
        <v>0</v>
      </c>
      <c r="DH128" s="176">
        <f t="shared" si="650"/>
        <v>0</v>
      </c>
      <c r="DI128" s="176">
        <f t="shared" si="650"/>
        <v>0</v>
      </c>
      <c r="DJ128" s="176">
        <f t="shared" si="650"/>
        <v>0</v>
      </c>
      <c r="DK128" s="176">
        <f t="shared" si="650"/>
        <v>0</v>
      </c>
      <c r="DL128" s="176">
        <f t="shared" si="650"/>
        <v>0</v>
      </c>
      <c r="DM128" s="176">
        <f t="shared" si="650"/>
        <v>0</v>
      </c>
      <c r="DN128" s="176">
        <f t="shared" si="650"/>
        <v>0</v>
      </c>
      <c r="DO128" s="176">
        <f t="shared" si="650"/>
        <v>0</v>
      </c>
      <c r="DP128" s="176">
        <f t="shared" si="650"/>
        <v>0</v>
      </c>
      <c r="DQ128" s="176">
        <f t="shared" si="650"/>
        <v>0</v>
      </c>
      <c r="DR128" s="176">
        <f t="shared" si="650"/>
        <v>0</v>
      </c>
      <c r="DT128" s="176">
        <v>0</v>
      </c>
      <c r="DU128" s="176">
        <f t="shared" si="651"/>
        <v>3.680120445624406E-2</v>
      </c>
      <c r="DV128" s="176">
        <f t="shared" si="651"/>
        <v>3.5082505401444287E-2</v>
      </c>
      <c r="DW128" s="176">
        <f t="shared" si="651"/>
        <v>3.3439377008107431E-2</v>
      </c>
      <c r="DX128" s="176">
        <f t="shared" si="651"/>
        <v>3.1852880386280882E-2</v>
      </c>
      <c r="DY128" s="176">
        <f t="shared" si="651"/>
        <v>3.0335848324482859E-2</v>
      </c>
      <c r="DZ128" s="176">
        <f t="shared" si="651"/>
        <v>2.8900463839189771E-2</v>
      </c>
      <c r="EA128" s="176">
        <f t="shared" si="651"/>
        <v>2.7522847320657812E-2</v>
      </c>
      <c r="EB128" s="176">
        <f t="shared" si="651"/>
        <v>2.6209602923057379E-2</v>
      </c>
      <c r="EC128" s="176">
        <f t="shared" si="651"/>
        <v>2.4958028781787042E-2</v>
      </c>
      <c r="ED128" s="176">
        <f t="shared" si="651"/>
        <v>2.3768222780552829E-2</v>
      </c>
      <c r="EE128" s="176">
        <f t="shared" si="652"/>
        <v>2.263513753771465E-2</v>
      </c>
      <c r="EF128" s="176">
        <f t="shared" si="652"/>
        <v>2.1557833114339453E-2</v>
      </c>
      <c r="EG128" s="176">
        <f t="shared" si="652"/>
        <v>2.0531802283567348E-2</v>
      </c>
      <c r="EH128" s="176">
        <f t="shared" si="652"/>
        <v>1.9554604712618318E-2</v>
      </c>
      <c r="EI128" s="176">
        <f t="shared" si="652"/>
        <v>1.8623916214739453E-2</v>
      </c>
      <c r="EJ128" s="176">
        <f t="shared" si="652"/>
        <v>1.7737523221311523E-2</v>
      </c>
      <c r="EK128" s="176">
        <f t="shared" si="652"/>
        <v>1.689331751705193E-2</v>
      </c>
      <c r="EL128" s="176">
        <f t="shared" si="652"/>
        <v>1.6089291225792241E-2</v>
      </c>
      <c r="EM128" s="176">
        <f t="shared" si="652"/>
        <v>1.5323532034904294E-2</v>
      </c>
      <c r="EN128" s="176">
        <f t="shared" si="652"/>
        <v>1.4594218647016634E-2</v>
      </c>
      <c r="EO128" s="176">
        <f t="shared" si="653"/>
        <v>1.3899616448203431E-2</v>
      </c>
      <c r="EP128" s="176">
        <f t="shared" si="653"/>
        <v>1.3238073382343183E-2</v>
      </c>
      <c r="EQ128" s="176">
        <f t="shared" si="653"/>
        <v>1.2608016021834489E-2</v>
      </c>
      <c r="ER128" s="176">
        <f t="shared" si="653"/>
        <v>1.2007945825323593E-2</v>
      </c>
      <c r="ES128" s="176">
        <f t="shared" si="653"/>
        <v>1.1436435573542861E-2</v>
      </c>
      <c r="ET128" s="176">
        <f t="shared" si="653"/>
        <v>1.0892125974783203E-2</v>
      </c>
      <c r="EU128" s="176">
        <f t="shared" si="653"/>
        <v>1.0373722431926774E-2</v>
      </c>
      <c r="EV128" s="176">
        <f t="shared" si="653"/>
        <v>9.8799919633506365E-3</v>
      </c>
      <c r="EW128" s="176">
        <f t="shared" si="653"/>
        <v>9.4097602703779558E-3</v>
      </c>
      <c r="EX128" s="176">
        <f t="shared" si="653"/>
        <v>8.9619089443019485E-3</v>
      </c>
      <c r="EY128" s="176">
        <f t="shared" si="653"/>
        <v>8.5353728063396507E-3</v>
      </c>
      <c r="EZ128" s="176">
        <f t="shared" si="653"/>
        <v>8.129137374188862E-3</v>
      </c>
      <c r="FA128" s="176">
        <f t="shared" si="653"/>
        <v>7.7422364491626086E-3</v>
      </c>
      <c r="FB128" s="176">
        <f t="shared" si="653"/>
        <v>7.3737498181623692E-3</v>
      </c>
      <c r="FC128" s="176">
        <f t="shared" si="653"/>
        <v>7.0228010650243569E-3</v>
      </c>
      <c r="FE128" s="176">
        <v>0</v>
      </c>
      <c r="FF128" s="176">
        <v>0</v>
      </c>
      <c r="FG128" s="176">
        <f t="shared" si="654"/>
        <v>0</v>
      </c>
      <c r="FH128" s="176">
        <f t="shared" si="654"/>
        <v>0</v>
      </c>
      <c r="FI128" s="176">
        <f t="shared" si="654"/>
        <v>0</v>
      </c>
      <c r="FJ128" s="176">
        <f t="shared" si="654"/>
        <v>0</v>
      </c>
      <c r="FK128" s="176">
        <f t="shared" si="654"/>
        <v>0</v>
      </c>
      <c r="FL128" s="176">
        <f t="shared" si="654"/>
        <v>0</v>
      </c>
      <c r="FM128" s="176">
        <f t="shared" si="654"/>
        <v>0</v>
      </c>
      <c r="FN128" s="176">
        <f t="shared" si="654"/>
        <v>0</v>
      </c>
      <c r="FO128" s="176">
        <f t="shared" si="654"/>
        <v>0</v>
      </c>
      <c r="FP128" s="176">
        <f t="shared" si="654"/>
        <v>0</v>
      </c>
      <c r="FQ128" s="176">
        <f t="shared" si="655"/>
        <v>0</v>
      </c>
      <c r="FR128" s="176">
        <f t="shared" si="655"/>
        <v>0</v>
      </c>
      <c r="FS128" s="176">
        <f t="shared" si="655"/>
        <v>0</v>
      </c>
      <c r="FT128" s="176">
        <f t="shared" si="655"/>
        <v>0</v>
      </c>
      <c r="FU128" s="176">
        <f t="shared" si="655"/>
        <v>0</v>
      </c>
      <c r="FV128" s="176">
        <f t="shared" si="655"/>
        <v>0</v>
      </c>
      <c r="FW128" s="176">
        <f t="shared" si="655"/>
        <v>0</v>
      </c>
      <c r="FX128" s="176">
        <f t="shared" si="655"/>
        <v>0</v>
      </c>
      <c r="FY128" s="176">
        <f t="shared" si="655"/>
        <v>0</v>
      </c>
      <c r="FZ128" s="176">
        <f t="shared" si="655"/>
        <v>0</v>
      </c>
      <c r="GA128" s="176">
        <f t="shared" si="656"/>
        <v>0</v>
      </c>
      <c r="GB128" s="176">
        <f t="shared" si="656"/>
        <v>0</v>
      </c>
      <c r="GC128" s="176">
        <f t="shared" si="656"/>
        <v>0</v>
      </c>
      <c r="GD128" s="176">
        <f t="shared" si="656"/>
        <v>0</v>
      </c>
      <c r="GE128" s="176">
        <f t="shared" si="656"/>
        <v>0</v>
      </c>
      <c r="GF128" s="176">
        <f t="shared" si="656"/>
        <v>0</v>
      </c>
      <c r="GG128" s="176">
        <f t="shared" si="656"/>
        <v>0</v>
      </c>
      <c r="GH128" s="176">
        <f t="shared" si="656"/>
        <v>0</v>
      </c>
      <c r="GI128" s="176">
        <f t="shared" si="656"/>
        <v>0</v>
      </c>
      <c r="GJ128" s="176">
        <f t="shared" si="656"/>
        <v>0</v>
      </c>
      <c r="GK128" s="176">
        <f t="shared" si="656"/>
        <v>0</v>
      </c>
      <c r="GL128" s="176">
        <f t="shared" si="656"/>
        <v>0</v>
      </c>
      <c r="GM128" s="176">
        <f t="shared" si="656"/>
        <v>0</v>
      </c>
      <c r="GN128" s="176">
        <f t="shared" si="656"/>
        <v>0</v>
      </c>
      <c r="GO128" s="176">
        <f t="shared" si="656"/>
        <v>0</v>
      </c>
      <c r="GP128" s="187"/>
      <c r="GQ128" s="176">
        <v>0</v>
      </c>
      <c r="GR128" s="176">
        <v>0</v>
      </c>
      <c r="GS128" s="176">
        <f t="shared" si="657"/>
        <v>3.5082505401444287E-2</v>
      </c>
      <c r="GT128" s="176">
        <f t="shared" si="657"/>
        <v>3.3439377008107431E-2</v>
      </c>
      <c r="GU128" s="176">
        <f t="shared" si="657"/>
        <v>3.1852880386280882E-2</v>
      </c>
      <c r="GV128" s="176">
        <f t="shared" si="657"/>
        <v>3.0335848324482859E-2</v>
      </c>
      <c r="GW128" s="176">
        <f t="shared" si="657"/>
        <v>2.8900463839189771E-2</v>
      </c>
      <c r="GX128" s="176">
        <f t="shared" si="657"/>
        <v>2.7522847320657812E-2</v>
      </c>
      <c r="GY128" s="176">
        <f t="shared" si="657"/>
        <v>2.6209602923057379E-2</v>
      </c>
      <c r="GZ128" s="176">
        <f t="shared" si="657"/>
        <v>2.4958028781787042E-2</v>
      </c>
      <c r="HA128" s="176">
        <f t="shared" si="657"/>
        <v>2.3768222780552829E-2</v>
      </c>
      <c r="HB128" s="176">
        <f t="shared" si="657"/>
        <v>2.263513753771465E-2</v>
      </c>
      <c r="HC128" s="176">
        <f t="shared" si="658"/>
        <v>2.1557833114339453E-2</v>
      </c>
      <c r="HD128" s="176">
        <f t="shared" si="658"/>
        <v>2.0531802283567348E-2</v>
      </c>
      <c r="HE128" s="176">
        <f t="shared" si="658"/>
        <v>1.9554604712618318E-2</v>
      </c>
      <c r="HF128" s="176">
        <f t="shared" si="658"/>
        <v>1.8623916214739453E-2</v>
      </c>
      <c r="HG128" s="176">
        <f t="shared" si="658"/>
        <v>1.7737523221311523E-2</v>
      </c>
      <c r="HH128" s="176">
        <f t="shared" si="658"/>
        <v>1.689331751705193E-2</v>
      </c>
      <c r="HI128" s="176">
        <f t="shared" si="658"/>
        <v>1.6089291225792241E-2</v>
      </c>
      <c r="HJ128" s="176">
        <f t="shared" si="658"/>
        <v>1.5323532034904294E-2</v>
      </c>
      <c r="HK128" s="176">
        <f t="shared" si="658"/>
        <v>1.4594218647016634E-2</v>
      </c>
      <c r="HL128" s="176">
        <f t="shared" si="658"/>
        <v>1.3899616448203431E-2</v>
      </c>
      <c r="HM128" s="176">
        <f t="shared" si="659"/>
        <v>1.3238073382343183E-2</v>
      </c>
      <c r="HN128" s="176">
        <f t="shared" si="659"/>
        <v>1.2608016021834489E-2</v>
      </c>
      <c r="HO128" s="176">
        <f t="shared" si="659"/>
        <v>1.2007945825323593E-2</v>
      </c>
      <c r="HP128" s="176">
        <f t="shared" si="659"/>
        <v>1.1436435573542861E-2</v>
      </c>
      <c r="HQ128" s="176">
        <f t="shared" si="659"/>
        <v>1.0892125974783203E-2</v>
      </c>
      <c r="HR128" s="176">
        <f t="shared" si="659"/>
        <v>1.0373722431926774E-2</v>
      </c>
      <c r="HS128" s="176">
        <f t="shared" si="659"/>
        <v>9.8799919633506365E-3</v>
      </c>
      <c r="HT128" s="176">
        <f t="shared" si="659"/>
        <v>9.4097602703779558E-3</v>
      </c>
      <c r="HU128" s="176">
        <f t="shared" si="659"/>
        <v>8.9619089443019485E-3</v>
      </c>
      <c r="HV128" s="176">
        <f t="shared" si="659"/>
        <v>8.5353728063396507E-3</v>
      </c>
      <c r="HW128" s="176">
        <f t="shared" si="659"/>
        <v>8.129137374188862E-3</v>
      </c>
      <c r="HX128" s="176">
        <f t="shared" si="659"/>
        <v>7.7422364491626086E-3</v>
      </c>
      <c r="HY128" s="176">
        <f t="shared" si="659"/>
        <v>7.3737498181623692E-3</v>
      </c>
      <c r="HZ128" s="176">
        <f t="shared" si="659"/>
        <v>7.0228010650243569E-3</v>
      </c>
      <c r="IA128" s="176">
        <f t="shared" si="659"/>
        <v>6.6885554860333391E-3</v>
      </c>
    </row>
    <row r="129" spans="1:235">
      <c r="A129" s="188" t="s">
        <v>161</v>
      </c>
      <c r="B129" s="226">
        <f t="shared" si="677"/>
        <v>0</v>
      </c>
      <c r="C129" s="329">
        <f t="shared" si="678"/>
        <v>6588.8060857689943</v>
      </c>
      <c r="D129" s="226">
        <f t="shared" si="738"/>
        <v>6588.8060857689943</v>
      </c>
      <c r="E129" s="227">
        <f t="shared" si="679"/>
        <v>0</v>
      </c>
      <c r="F129" s="228">
        <f t="shared" si="671"/>
        <v>0</v>
      </c>
      <c r="G129" s="227">
        <f t="shared" si="672"/>
        <v>0</v>
      </c>
      <c r="H129" s="228">
        <f t="shared" si="673"/>
        <v>0</v>
      </c>
      <c r="I129" s="227">
        <f t="shared" si="739"/>
        <v>0</v>
      </c>
      <c r="J129" s="176">
        <f t="shared" si="740"/>
        <v>6588.8060857689943</v>
      </c>
      <c r="K129" s="228">
        <f t="shared" si="741"/>
        <v>6588.8060857689943</v>
      </c>
      <c r="L129" s="227">
        <f t="shared" si="680"/>
        <v>0</v>
      </c>
      <c r="M129" s="176">
        <f t="shared" si="681"/>
        <v>5271.0448686151958</v>
      </c>
      <c r="N129" s="228">
        <f t="shared" si="742"/>
        <v>5271.0448686151958</v>
      </c>
      <c r="O129" s="176">
        <f t="shared" si="642"/>
        <v>0</v>
      </c>
      <c r="P129" s="176">
        <f t="shared" si="642"/>
        <v>0</v>
      </c>
      <c r="Q129" s="176">
        <f t="shared" si="642"/>
        <v>0</v>
      </c>
      <c r="R129" s="176">
        <f t="shared" si="642"/>
        <v>0</v>
      </c>
      <c r="S129" s="176">
        <f t="shared" si="642"/>
        <v>0</v>
      </c>
      <c r="T129" s="176">
        <f t="shared" si="642"/>
        <v>0</v>
      </c>
      <c r="U129" s="176">
        <f t="shared" si="642"/>
        <v>0</v>
      </c>
      <c r="V129" s="176">
        <f t="shared" si="642"/>
        <v>0</v>
      </c>
      <c r="W129" s="176">
        <f t="shared" si="642"/>
        <v>0</v>
      </c>
      <c r="X129" s="176">
        <f t="shared" si="642"/>
        <v>0</v>
      </c>
      <c r="Y129" s="176">
        <f t="shared" si="643"/>
        <v>0</v>
      </c>
      <c r="Z129" s="176">
        <f t="shared" si="643"/>
        <v>0</v>
      </c>
      <c r="AA129" s="176">
        <f t="shared" si="643"/>
        <v>0</v>
      </c>
      <c r="AB129" s="176">
        <f t="shared" si="643"/>
        <v>0</v>
      </c>
      <c r="AC129" s="176">
        <f t="shared" si="643"/>
        <v>0</v>
      </c>
      <c r="AD129" s="176">
        <f t="shared" si="643"/>
        <v>0</v>
      </c>
      <c r="AE129" s="176">
        <f t="shared" si="643"/>
        <v>0</v>
      </c>
      <c r="AF129" s="176">
        <f t="shared" si="643"/>
        <v>0</v>
      </c>
      <c r="AG129" s="176">
        <f t="shared" si="643"/>
        <v>0</v>
      </c>
      <c r="AH129" s="176">
        <f t="shared" si="643"/>
        <v>0</v>
      </c>
      <c r="AI129" s="176">
        <f t="shared" si="644"/>
        <v>0</v>
      </c>
      <c r="AJ129" s="176">
        <f t="shared" si="644"/>
        <v>0</v>
      </c>
      <c r="AK129" s="176">
        <f t="shared" si="644"/>
        <v>0</v>
      </c>
      <c r="AL129" s="176">
        <f t="shared" si="644"/>
        <v>0</v>
      </c>
      <c r="AM129" s="176">
        <f t="shared" si="644"/>
        <v>0</v>
      </c>
      <c r="AN129" s="176">
        <f t="shared" si="644"/>
        <v>0</v>
      </c>
      <c r="AO129" s="176">
        <f t="shared" si="644"/>
        <v>0</v>
      </c>
      <c r="AP129" s="176">
        <f t="shared" si="644"/>
        <v>0</v>
      </c>
      <c r="AQ129" s="176">
        <f t="shared" si="644"/>
        <v>0</v>
      </c>
      <c r="AR129" s="176">
        <f t="shared" si="644"/>
        <v>0</v>
      </c>
      <c r="AS129" s="176">
        <f t="shared" si="644"/>
        <v>0</v>
      </c>
      <c r="AT129" s="176">
        <f t="shared" si="644"/>
        <v>0</v>
      </c>
      <c r="AU129" s="176">
        <f t="shared" si="644"/>
        <v>0</v>
      </c>
      <c r="AV129" s="176">
        <f t="shared" si="644"/>
        <v>0</v>
      </c>
      <c r="AW129" s="176">
        <f t="shared" si="644"/>
        <v>0</v>
      </c>
      <c r="AY129" s="176">
        <f t="shared" si="645"/>
        <v>3.8635717244792547E-2</v>
      </c>
      <c r="AZ129" s="176">
        <f t="shared" si="645"/>
        <v>3.680120445624406E-2</v>
      </c>
      <c r="BA129" s="176">
        <f t="shared" si="645"/>
        <v>3.5082505401444287E-2</v>
      </c>
      <c r="BB129" s="176">
        <f t="shared" si="645"/>
        <v>3.3439377008107431E-2</v>
      </c>
      <c r="BC129" s="176">
        <f t="shared" si="645"/>
        <v>3.1852880386280882E-2</v>
      </c>
      <c r="BD129" s="176">
        <f t="shared" si="645"/>
        <v>3.0335848324482859E-2</v>
      </c>
      <c r="BE129" s="176">
        <f t="shared" si="645"/>
        <v>2.8900463839189771E-2</v>
      </c>
      <c r="BF129" s="176">
        <f t="shared" si="645"/>
        <v>2.7522847320657812E-2</v>
      </c>
      <c r="BG129" s="176">
        <f t="shared" si="645"/>
        <v>2.6209602923057379E-2</v>
      </c>
      <c r="BH129" s="176">
        <f t="shared" si="645"/>
        <v>2.4958028781787042E-2</v>
      </c>
      <c r="BI129" s="176">
        <f t="shared" si="646"/>
        <v>2.3768222780552829E-2</v>
      </c>
      <c r="BJ129" s="176">
        <f t="shared" si="646"/>
        <v>2.263513753771465E-2</v>
      </c>
      <c r="BK129" s="176">
        <f t="shared" si="646"/>
        <v>2.1557833114339453E-2</v>
      </c>
      <c r="BL129" s="176">
        <f t="shared" si="646"/>
        <v>2.0531802283567348E-2</v>
      </c>
      <c r="BM129" s="176">
        <f t="shared" si="646"/>
        <v>1.9554604712618318E-2</v>
      </c>
      <c r="BN129" s="176">
        <f t="shared" si="646"/>
        <v>1.8623916214739453E-2</v>
      </c>
      <c r="BO129" s="176">
        <f t="shared" si="646"/>
        <v>1.7737523221311523E-2</v>
      </c>
      <c r="BP129" s="176">
        <f t="shared" si="646"/>
        <v>1.689331751705193E-2</v>
      </c>
      <c r="BQ129" s="176">
        <f t="shared" si="646"/>
        <v>1.6089291225792241E-2</v>
      </c>
      <c r="BR129" s="176">
        <f t="shared" si="646"/>
        <v>1.5323532034904294E-2</v>
      </c>
      <c r="BS129" s="176">
        <f t="shared" si="647"/>
        <v>1.4594218647016634E-2</v>
      </c>
      <c r="BT129" s="176">
        <f t="shared" si="647"/>
        <v>1.3899616448203431E-2</v>
      </c>
      <c r="BU129" s="176">
        <f t="shared" si="647"/>
        <v>1.3238073382343183E-2</v>
      </c>
      <c r="BV129" s="176">
        <f t="shared" si="647"/>
        <v>1.2608016021834489E-2</v>
      </c>
      <c r="BW129" s="176">
        <f t="shared" si="647"/>
        <v>1.2007945825323593E-2</v>
      </c>
      <c r="BX129" s="176">
        <f t="shared" si="647"/>
        <v>1.1436435573542861E-2</v>
      </c>
      <c r="BY129" s="176">
        <f t="shared" si="647"/>
        <v>1.0892125974783203E-2</v>
      </c>
      <c r="BZ129" s="176">
        <f t="shared" si="647"/>
        <v>1.0373722431926774E-2</v>
      </c>
      <c r="CA129" s="176">
        <f t="shared" si="647"/>
        <v>9.8799919633506365E-3</v>
      </c>
      <c r="CB129" s="176">
        <f t="shared" si="647"/>
        <v>9.4097602703779558E-3</v>
      </c>
      <c r="CC129" s="176">
        <f t="shared" si="647"/>
        <v>8.9619089443019485E-3</v>
      </c>
      <c r="CD129" s="176">
        <f t="shared" si="647"/>
        <v>8.5353728063396507E-3</v>
      </c>
      <c r="CE129" s="176">
        <f t="shared" si="647"/>
        <v>8.129137374188862E-3</v>
      </c>
      <c r="CF129" s="176">
        <f t="shared" si="647"/>
        <v>7.7422364491626086E-3</v>
      </c>
      <c r="CG129" s="176">
        <f t="shared" si="647"/>
        <v>7.3737498181623692E-3</v>
      </c>
      <c r="CI129" s="176">
        <v>0</v>
      </c>
      <c r="CJ129" s="176">
        <f t="shared" si="648"/>
        <v>0</v>
      </c>
      <c r="CK129" s="176">
        <f t="shared" si="648"/>
        <v>0</v>
      </c>
      <c r="CL129" s="176">
        <f t="shared" si="648"/>
        <v>0</v>
      </c>
      <c r="CM129" s="176">
        <f t="shared" si="648"/>
        <v>0</v>
      </c>
      <c r="CN129" s="176">
        <f t="shared" si="648"/>
        <v>0</v>
      </c>
      <c r="CO129" s="176">
        <f t="shared" si="648"/>
        <v>0</v>
      </c>
      <c r="CP129" s="176">
        <f t="shared" si="648"/>
        <v>0</v>
      </c>
      <c r="CQ129" s="176">
        <f t="shared" si="648"/>
        <v>0</v>
      </c>
      <c r="CR129" s="176">
        <f t="shared" si="648"/>
        <v>0</v>
      </c>
      <c r="CS129" s="176">
        <f t="shared" si="648"/>
        <v>0</v>
      </c>
      <c r="CT129" s="176">
        <f t="shared" si="649"/>
        <v>0</v>
      </c>
      <c r="CU129" s="176">
        <f t="shared" si="649"/>
        <v>0</v>
      </c>
      <c r="CV129" s="176">
        <f t="shared" si="649"/>
        <v>0</v>
      </c>
      <c r="CW129" s="176">
        <f t="shared" si="649"/>
        <v>0</v>
      </c>
      <c r="CX129" s="176">
        <f t="shared" si="649"/>
        <v>0</v>
      </c>
      <c r="CY129" s="176">
        <f t="shared" si="649"/>
        <v>0</v>
      </c>
      <c r="CZ129" s="176">
        <f t="shared" si="649"/>
        <v>0</v>
      </c>
      <c r="DA129" s="176">
        <f t="shared" si="649"/>
        <v>0</v>
      </c>
      <c r="DB129" s="176">
        <f t="shared" si="649"/>
        <v>0</v>
      </c>
      <c r="DC129" s="176">
        <f t="shared" si="649"/>
        <v>0</v>
      </c>
      <c r="DD129" s="176">
        <f t="shared" si="650"/>
        <v>0</v>
      </c>
      <c r="DE129" s="176">
        <f t="shared" si="650"/>
        <v>0</v>
      </c>
      <c r="DF129" s="176">
        <f t="shared" si="650"/>
        <v>0</v>
      </c>
      <c r="DG129" s="176">
        <f t="shared" si="650"/>
        <v>0</v>
      </c>
      <c r="DH129" s="176">
        <f t="shared" si="650"/>
        <v>0</v>
      </c>
      <c r="DI129" s="176">
        <f t="shared" si="650"/>
        <v>0</v>
      </c>
      <c r="DJ129" s="176">
        <f t="shared" si="650"/>
        <v>0</v>
      </c>
      <c r="DK129" s="176">
        <f t="shared" si="650"/>
        <v>0</v>
      </c>
      <c r="DL129" s="176">
        <f t="shared" si="650"/>
        <v>0</v>
      </c>
      <c r="DM129" s="176">
        <f t="shared" si="650"/>
        <v>0</v>
      </c>
      <c r="DN129" s="176">
        <f t="shared" si="650"/>
        <v>0</v>
      </c>
      <c r="DO129" s="176">
        <f t="shared" si="650"/>
        <v>0</v>
      </c>
      <c r="DP129" s="176">
        <f t="shared" si="650"/>
        <v>0</v>
      </c>
      <c r="DQ129" s="176">
        <f t="shared" si="650"/>
        <v>0</v>
      </c>
      <c r="DR129" s="176">
        <f t="shared" si="650"/>
        <v>0</v>
      </c>
      <c r="DT129" s="176">
        <v>0</v>
      </c>
      <c r="DU129" s="176">
        <f t="shared" si="651"/>
        <v>3.680120445624406E-2</v>
      </c>
      <c r="DV129" s="176">
        <f t="shared" si="651"/>
        <v>3.5082505401444287E-2</v>
      </c>
      <c r="DW129" s="176">
        <f t="shared" si="651"/>
        <v>3.3439377008107431E-2</v>
      </c>
      <c r="DX129" s="176">
        <f t="shared" si="651"/>
        <v>3.1852880386280882E-2</v>
      </c>
      <c r="DY129" s="176">
        <f t="shared" si="651"/>
        <v>3.0335848324482859E-2</v>
      </c>
      <c r="DZ129" s="176">
        <f t="shared" si="651"/>
        <v>2.8900463839189771E-2</v>
      </c>
      <c r="EA129" s="176">
        <f t="shared" si="651"/>
        <v>2.7522847320657812E-2</v>
      </c>
      <c r="EB129" s="176">
        <f t="shared" si="651"/>
        <v>2.6209602923057379E-2</v>
      </c>
      <c r="EC129" s="176">
        <f t="shared" si="651"/>
        <v>2.4958028781787042E-2</v>
      </c>
      <c r="ED129" s="176">
        <f t="shared" si="651"/>
        <v>2.3768222780552829E-2</v>
      </c>
      <c r="EE129" s="176">
        <f t="shared" si="652"/>
        <v>2.263513753771465E-2</v>
      </c>
      <c r="EF129" s="176">
        <f t="shared" si="652"/>
        <v>2.1557833114339453E-2</v>
      </c>
      <c r="EG129" s="176">
        <f t="shared" si="652"/>
        <v>2.0531802283567348E-2</v>
      </c>
      <c r="EH129" s="176">
        <f t="shared" si="652"/>
        <v>1.9554604712618318E-2</v>
      </c>
      <c r="EI129" s="176">
        <f t="shared" si="652"/>
        <v>1.8623916214739453E-2</v>
      </c>
      <c r="EJ129" s="176">
        <f t="shared" si="652"/>
        <v>1.7737523221311523E-2</v>
      </c>
      <c r="EK129" s="176">
        <f t="shared" si="652"/>
        <v>1.689331751705193E-2</v>
      </c>
      <c r="EL129" s="176">
        <f t="shared" si="652"/>
        <v>1.6089291225792241E-2</v>
      </c>
      <c r="EM129" s="176">
        <f t="shared" si="652"/>
        <v>1.5323532034904294E-2</v>
      </c>
      <c r="EN129" s="176">
        <f t="shared" si="652"/>
        <v>1.4594218647016634E-2</v>
      </c>
      <c r="EO129" s="176">
        <f t="shared" si="653"/>
        <v>1.3899616448203431E-2</v>
      </c>
      <c r="EP129" s="176">
        <f t="shared" si="653"/>
        <v>1.3238073382343183E-2</v>
      </c>
      <c r="EQ129" s="176">
        <f t="shared" si="653"/>
        <v>1.2608016021834489E-2</v>
      </c>
      <c r="ER129" s="176">
        <f t="shared" si="653"/>
        <v>1.2007945825323593E-2</v>
      </c>
      <c r="ES129" s="176">
        <f t="shared" si="653"/>
        <v>1.1436435573542861E-2</v>
      </c>
      <c r="ET129" s="176">
        <f t="shared" si="653"/>
        <v>1.0892125974783203E-2</v>
      </c>
      <c r="EU129" s="176">
        <f t="shared" si="653"/>
        <v>1.0373722431926774E-2</v>
      </c>
      <c r="EV129" s="176">
        <f t="shared" si="653"/>
        <v>9.8799919633506365E-3</v>
      </c>
      <c r="EW129" s="176">
        <f t="shared" si="653"/>
        <v>9.4097602703779558E-3</v>
      </c>
      <c r="EX129" s="176">
        <f t="shared" si="653"/>
        <v>8.9619089443019485E-3</v>
      </c>
      <c r="EY129" s="176">
        <f t="shared" si="653"/>
        <v>8.5353728063396507E-3</v>
      </c>
      <c r="EZ129" s="176">
        <f t="shared" si="653"/>
        <v>8.129137374188862E-3</v>
      </c>
      <c r="FA129" s="176">
        <f t="shared" si="653"/>
        <v>7.7422364491626086E-3</v>
      </c>
      <c r="FB129" s="176">
        <f t="shared" si="653"/>
        <v>7.3737498181623692E-3</v>
      </c>
      <c r="FC129" s="176">
        <f t="shared" si="653"/>
        <v>7.0228010650243569E-3</v>
      </c>
      <c r="FE129" s="176">
        <v>0</v>
      </c>
      <c r="FF129" s="176">
        <v>0</v>
      </c>
      <c r="FG129" s="176">
        <f t="shared" si="654"/>
        <v>0</v>
      </c>
      <c r="FH129" s="176">
        <f t="shared" si="654"/>
        <v>0</v>
      </c>
      <c r="FI129" s="176">
        <f t="shared" si="654"/>
        <v>0</v>
      </c>
      <c r="FJ129" s="176">
        <f t="shared" si="654"/>
        <v>0</v>
      </c>
      <c r="FK129" s="176">
        <f t="shared" si="654"/>
        <v>0</v>
      </c>
      <c r="FL129" s="176">
        <f t="shared" si="654"/>
        <v>0</v>
      </c>
      <c r="FM129" s="176">
        <f t="shared" si="654"/>
        <v>0</v>
      </c>
      <c r="FN129" s="176">
        <f t="shared" si="654"/>
        <v>0</v>
      </c>
      <c r="FO129" s="176">
        <f t="shared" si="654"/>
        <v>0</v>
      </c>
      <c r="FP129" s="176">
        <f t="shared" si="654"/>
        <v>0</v>
      </c>
      <c r="FQ129" s="176">
        <f t="shared" si="655"/>
        <v>0</v>
      </c>
      <c r="FR129" s="176">
        <f t="shared" si="655"/>
        <v>0</v>
      </c>
      <c r="FS129" s="176">
        <f t="shared" si="655"/>
        <v>0</v>
      </c>
      <c r="FT129" s="176">
        <f t="shared" si="655"/>
        <v>0</v>
      </c>
      <c r="FU129" s="176">
        <f t="shared" si="655"/>
        <v>0</v>
      </c>
      <c r="FV129" s="176">
        <f t="shared" si="655"/>
        <v>0</v>
      </c>
      <c r="FW129" s="176">
        <f t="shared" si="655"/>
        <v>0</v>
      </c>
      <c r="FX129" s="176">
        <f t="shared" si="655"/>
        <v>0</v>
      </c>
      <c r="FY129" s="176">
        <f t="shared" si="655"/>
        <v>0</v>
      </c>
      <c r="FZ129" s="176">
        <f t="shared" si="655"/>
        <v>0</v>
      </c>
      <c r="GA129" s="176">
        <f t="shared" si="656"/>
        <v>0</v>
      </c>
      <c r="GB129" s="176">
        <f t="shared" si="656"/>
        <v>0</v>
      </c>
      <c r="GC129" s="176">
        <f t="shared" si="656"/>
        <v>0</v>
      </c>
      <c r="GD129" s="176">
        <f t="shared" si="656"/>
        <v>0</v>
      </c>
      <c r="GE129" s="176">
        <f t="shared" si="656"/>
        <v>0</v>
      </c>
      <c r="GF129" s="176">
        <f t="shared" si="656"/>
        <v>0</v>
      </c>
      <c r="GG129" s="176">
        <f t="shared" si="656"/>
        <v>0</v>
      </c>
      <c r="GH129" s="176">
        <f t="shared" si="656"/>
        <v>0</v>
      </c>
      <c r="GI129" s="176">
        <f t="shared" si="656"/>
        <v>0</v>
      </c>
      <c r="GJ129" s="176">
        <f t="shared" si="656"/>
        <v>0</v>
      </c>
      <c r="GK129" s="176">
        <f t="shared" si="656"/>
        <v>0</v>
      </c>
      <c r="GL129" s="176">
        <f t="shared" si="656"/>
        <v>0</v>
      </c>
      <c r="GM129" s="176">
        <f t="shared" si="656"/>
        <v>0</v>
      </c>
      <c r="GN129" s="176">
        <f t="shared" si="656"/>
        <v>0</v>
      </c>
      <c r="GO129" s="176">
        <f t="shared" si="656"/>
        <v>0</v>
      </c>
      <c r="GP129" s="187"/>
      <c r="GQ129" s="176">
        <v>0</v>
      </c>
      <c r="GR129" s="176">
        <v>0</v>
      </c>
      <c r="GS129" s="176">
        <f t="shared" si="657"/>
        <v>3.5082505401444287E-2</v>
      </c>
      <c r="GT129" s="176">
        <f t="shared" si="657"/>
        <v>3.3439377008107431E-2</v>
      </c>
      <c r="GU129" s="176">
        <f t="shared" si="657"/>
        <v>3.1852880386280882E-2</v>
      </c>
      <c r="GV129" s="176">
        <f t="shared" si="657"/>
        <v>3.0335848324482859E-2</v>
      </c>
      <c r="GW129" s="176">
        <f t="shared" si="657"/>
        <v>2.8900463839189771E-2</v>
      </c>
      <c r="GX129" s="176">
        <f t="shared" si="657"/>
        <v>2.7522847320657812E-2</v>
      </c>
      <c r="GY129" s="176">
        <f t="shared" si="657"/>
        <v>2.6209602923057379E-2</v>
      </c>
      <c r="GZ129" s="176">
        <f t="shared" si="657"/>
        <v>2.4958028781787042E-2</v>
      </c>
      <c r="HA129" s="176">
        <f t="shared" si="657"/>
        <v>2.3768222780552829E-2</v>
      </c>
      <c r="HB129" s="176">
        <f t="shared" si="657"/>
        <v>2.263513753771465E-2</v>
      </c>
      <c r="HC129" s="176">
        <f t="shared" si="658"/>
        <v>2.1557833114339453E-2</v>
      </c>
      <c r="HD129" s="176">
        <f t="shared" si="658"/>
        <v>2.0531802283567348E-2</v>
      </c>
      <c r="HE129" s="176">
        <f t="shared" si="658"/>
        <v>1.9554604712618318E-2</v>
      </c>
      <c r="HF129" s="176">
        <f t="shared" si="658"/>
        <v>1.8623916214739453E-2</v>
      </c>
      <c r="HG129" s="176">
        <f t="shared" si="658"/>
        <v>1.7737523221311523E-2</v>
      </c>
      <c r="HH129" s="176">
        <f t="shared" si="658"/>
        <v>1.689331751705193E-2</v>
      </c>
      <c r="HI129" s="176">
        <f t="shared" si="658"/>
        <v>1.6089291225792241E-2</v>
      </c>
      <c r="HJ129" s="176">
        <f t="shared" si="658"/>
        <v>1.5323532034904294E-2</v>
      </c>
      <c r="HK129" s="176">
        <f t="shared" si="658"/>
        <v>1.4594218647016634E-2</v>
      </c>
      <c r="HL129" s="176">
        <f t="shared" si="658"/>
        <v>1.3899616448203431E-2</v>
      </c>
      <c r="HM129" s="176">
        <f t="shared" si="659"/>
        <v>1.3238073382343183E-2</v>
      </c>
      <c r="HN129" s="176">
        <f t="shared" si="659"/>
        <v>1.2608016021834489E-2</v>
      </c>
      <c r="HO129" s="176">
        <f t="shared" si="659"/>
        <v>1.2007945825323593E-2</v>
      </c>
      <c r="HP129" s="176">
        <f t="shared" si="659"/>
        <v>1.1436435573542861E-2</v>
      </c>
      <c r="HQ129" s="176">
        <f t="shared" si="659"/>
        <v>1.0892125974783203E-2</v>
      </c>
      <c r="HR129" s="176">
        <f t="shared" si="659"/>
        <v>1.0373722431926774E-2</v>
      </c>
      <c r="HS129" s="176">
        <f t="shared" si="659"/>
        <v>9.8799919633506365E-3</v>
      </c>
      <c r="HT129" s="176">
        <f t="shared" si="659"/>
        <v>9.4097602703779558E-3</v>
      </c>
      <c r="HU129" s="176">
        <f t="shared" si="659"/>
        <v>8.9619089443019485E-3</v>
      </c>
      <c r="HV129" s="176">
        <f t="shared" si="659"/>
        <v>8.5353728063396507E-3</v>
      </c>
      <c r="HW129" s="176">
        <f t="shared" si="659"/>
        <v>8.129137374188862E-3</v>
      </c>
      <c r="HX129" s="176">
        <f t="shared" si="659"/>
        <v>7.7422364491626086E-3</v>
      </c>
      <c r="HY129" s="176">
        <f t="shared" si="659"/>
        <v>7.3737498181623692E-3</v>
      </c>
      <c r="HZ129" s="176">
        <f t="shared" si="659"/>
        <v>7.0228010650243569E-3</v>
      </c>
      <c r="IA129" s="176">
        <f t="shared" si="659"/>
        <v>6.6885554860333391E-3</v>
      </c>
    </row>
    <row r="130" spans="1:235" ht="13.5" thickBot="1">
      <c r="A130" s="192" t="s">
        <v>228</v>
      </c>
      <c r="B130" s="413">
        <f t="shared" si="677"/>
        <v>0</v>
      </c>
      <c r="C130" s="414">
        <f t="shared" si="678"/>
        <v>2948201.6258249343</v>
      </c>
      <c r="D130" s="413">
        <f t="shared" si="738"/>
        <v>2948201.6258249343</v>
      </c>
      <c r="E130" s="415">
        <f t="shared" si="679"/>
        <v>0</v>
      </c>
      <c r="F130" s="416">
        <f t="shared" si="671"/>
        <v>0</v>
      </c>
      <c r="G130" s="415">
        <f t="shared" si="672"/>
        <v>0</v>
      </c>
      <c r="H130" s="416">
        <f t="shared" si="673"/>
        <v>0</v>
      </c>
      <c r="I130" s="415">
        <f t="shared" si="739"/>
        <v>0</v>
      </c>
      <c r="J130" s="345">
        <f t="shared" si="740"/>
        <v>2948201.6258249343</v>
      </c>
      <c r="K130" s="416">
        <f t="shared" si="741"/>
        <v>2948201.6258249343</v>
      </c>
      <c r="L130" s="415">
        <f t="shared" si="680"/>
        <v>0</v>
      </c>
      <c r="M130" s="345">
        <f t="shared" si="681"/>
        <v>2358561.3006599476</v>
      </c>
      <c r="N130" s="416">
        <f t="shared" si="742"/>
        <v>2358561.3006599476</v>
      </c>
      <c r="O130" s="176">
        <f t="shared" si="642"/>
        <v>0</v>
      </c>
      <c r="P130" s="176">
        <f t="shared" si="642"/>
        <v>0</v>
      </c>
      <c r="Q130" s="176">
        <f t="shared" si="642"/>
        <v>0</v>
      </c>
      <c r="R130" s="176">
        <f t="shared" si="642"/>
        <v>0</v>
      </c>
      <c r="S130" s="176">
        <f t="shared" si="642"/>
        <v>0</v>
      </c>
      <c r="T130" s="176">
        <f t="shared" si="642"/>
        <v>0</v>
      </c>
      <c r="U130" s="176">
        <f t="shared" si="642"/>
        <v>0</v>
      </c>
      <c r="V130" s="176">
        <f t="shared" si="642"/>
        <v>0</v>
      </c>
      <c r="W130" s="176">
        <f t="shared" si="642"/>
        <v>0</v>
      </c>
      <c r="X130" s="176">
        <f t="shared" si="642"/>
        <v>0</v>
      </c>
      <c r="Y130" s="176">
        <f t="shared" si="643"/>
        <v>0</v>
      </c>
      <c r="Z130" s="176">
        <f t="shared" si="643"/>
        <v>0</v>
      </c>
      <c r="AA130" s="176">
        <f t="shared" si="643"/>
        <v>0</v>
      </c>
      <c r="AB130" s="176">
        <f t="shared" si="643"/>
        <v>0</v>
      </c>
      <c r="AC130" s="176">
        <f t="shared" si="643"/>
        <v>0</v>
      </c>
      <c r="AD130" s="176">
        <f t="shared" si="643"/>
        <v>0</v>
      </c>
      <c r="AE130" s="176">
        <f t="shared" si="643"/>
        <v>0</v>
      </c>
      <c r="AF130" s="176">
        <f t="shared" si="643"/>
        <v>0</v>
      </c>
      <c r="AG130" s="176">
        <f t="shared" si="643"/>
        <v>0</v>
      </c>
      <c r="AH130" s="176">
        <f t="shared" si="643"/>
        <v>0</v>
      </c>
      <c r="AI130" s="176">
        <f t="shared" si="644"/>
        <v>0</v>
      </c>
      <c r="AJ130" s="176">
        <f t="shared" si="644"/>
        <v>0</v>
      </c>
      <c r="AK130" s="176">
        <f t="shared" si="644"/>
        <v>0</v>
      </c>
      <c r="AL130" s="176">
        <f t="shared" si="644"/>
        <v>0</v>
      </c>
      <c r="AM130" s="176">
        <f t="shared" si="644"/>
        <v>0</v>
      </c>
      <c r="AN130" s="176">
        <f t="shared" si="644"/>
        <v>0</v>
      </c>
      <c r="AO130" s="176">
        <f t="shared" si="644"/>
        <v>0</v>
      </c>
      <c r="AP130" s="176">
        <f t="shared" si="644"/>
        <v>0</v>
      </c>
      <c r="AQ130" s="176">
        <f t="shared" si="644"/>
        <v>0</v>
      </c>
      <c r="AR130" s="176">
        <f t="shared" si="644"/>
        <v>0</v>
      </c>
      <c r="AS130" s="176">
        <f t="shared" si="644"/>
        <v>0</v>
      </c>
      <c r="AT130" s="176">
        <f t="shared" si="644"/>
        <v>0</v>
      </c>
      <c r="AU130" s="176">
        <f t="shared" si="644"/>
        <v>0</v>
      </c>
      <c r="AV130" s="176">
        <f t="shared" si="644"/>
        <v>0</v>
      </c>
      <c r="AW130" s="176">
        <f t="shared" si="644"/>
        <v>0</v>
      </c>
      <c r="AY130" s="176">
        <f t="shared" si="645"/>
        <v>0.30033802839348173</v>
      </c>
      <c r="AZ130" s="176">
        <f t="shared" si="645"/>
        <v>0.28607728747118027</v>
      </c>
      <c r="BA130" s="176">
        <f t="shared" si="645"/>
        <v>0.27271683444141598</v>
      </c>
      <c r="BB130" s="176">
        <f t="shared" si="645"/>
        <v>0.25994383636491064</v>
      </c>
      <c r="BC130" s="176">
        <f t="shared" si="645"/>
        <v>0.24761107017259854</v>
      </c>
      <c r="BD130" s="176">
        <f t="shared" si="645"/>
        <v>0.23581829263560261</v>
      </c>
      <c r="BE130" s="176">
        <f t="shared" si="645"/>
        <v>0.22466020946690915</v>
      </c>
      <c r="BF130" s="176">
        <f t="shared" si="645"/>
        <v>0.21395119049266073</v>
      </c>
      <c r="BG130" s="176">
        <f t="shared" si="645"/>
        <v>0.20374257366603093</v>
      </c>
      <c r="BH130" s="176">
        <f t="shared" si="645"/>
        <v>0.19401335581313703</v>
      </c>
      <c r="BI130" s="176">
        <f t="shared" si="646"/>
        <v>0.1847642978412786</v>
      </c>
      <c r="BJ130" s="176">
        <f t="shared" si="646"/>
        <v>0.17595616350072518</v>
      </c>
      <c r="BK130" s="176">
        <f t="shared" si="646"/>
        <v>0.1675816460963746</v>
      </c>
      <c r="BL130" s="176">
        <f t="shared" si="646"/>
        <v>0.15960570831754242</v>
      </c>
      <c r="BM130" s="176">
        <f t="shared" si="646"/>
        <v>0.15200938003016504</v>
      </c>
      <c r="BN130" s="176">
        <f t="shared" si="646"/>
        <v>0.14477459397118214</v>
      </c>
      <c r="BO130" s="176">
        <f t="shared" si="646"/>
        <v>0.13788414277698771</v>
      </c>
      <c r="BP130" s="176">
        <f t="shared" si="646"/>
        <v>0.13132163805708291</v>
      </c>
      <c r="BQ130" s="176">
        <f t="shared" si="646"/>
        <v>0.12507147141559252</v>
      </c>
      <c r="BR130" s="176">
        <f t="shared" si="646"/>
        <v>0.11911877732793526</v>
      </c>
      <c r="BS130" s="176">
        <f t="shared" si="647"/>
        <v>0.11344939778435571</v>
      </c>
      <c r="BT130" s="176">
        <f t="shared" si="647"/>
        <v>0.10804984861622291</v>
      </c>
      <c r="BU130" s="176">
        <f t="shared" si="647"/>
        <v>0.10290728742500738</v>
      </c>
      <c r="BV130" s="176">
        <f t="shared" si="647"/>
        <v>9.8009483037656775E-2</v>
      </c>
      <c r="BW130" s="176">
        <f t="shared" si="647"/>
        <v>9.3344786415723038E-2</v>
      </c>
      <c r="BX130" s="176">
        <f t="shared" si="647"/>
        <v>0</v>
      </c>
      <c r="BY130" s="176">
        <f t="shared" si="647"/>
        <v>0</v>
      </c>
      <c r="BZ130" s="176">
        <f t="shared" si="647"/>
        <v>0</v>
      </c>
      <c r="CA130" s="176">
        <f t="shared" si="647"/>
        <v>0</v>
      </c>
      <c r="CB130" s="176">
        <f t="shared" si="647"/>
        <v>0</v>
      </c>
      <c r="CC130" s="176">
        <f t="shared" si="647"/>
        <v>0</v>
      </c>
      <c r="CD130" s="176">
        <f t="shared" si="647"/>
        <v>0</v>
      </c>
      <c r="CE130" s="176">
        <f t="shared" si="647"/>
        <v>0</v>
      </c>
      <c r="CF130" s="176">
        <f t="shared" si="647"/>
        <v>0</v>
      </c>
      <c r="CG130" s="176">
        <f t="shared" si="647"/>
        <v>0</v>
      </c>
      <c r="CI130" s="176">
        <v>0</v>
      </c>
      <c r="CJ130" s="176">
        <f t="shared" si="648"/>
        <v>0</v>
      </c>
      <c r="CK130" s="176">
        <f t="shared" si="648"/>
        <v>0</v>
      </c>
      <c r="CL130" s="176">
        <f t="shared" si="648"/>
        <v>0</v>
      </c>
      <c r="CM130" s="176">
        <f t="shared" si="648"/>
        <v>0</v>
      </c>
      <c r="CN130" s="176">
        <f t="shared" si="648"/>
        <v>0</v>
      </c>
      <c r="CO130" s="176">
        <f t="shared" si="648"/>
        <v>0</v>
      </c>
      <c r="CP130" s="176">
        <f t="shared" si="648"/>
        <v>0</v>
      </c>
      <c r="CQ130" s="176">
        <f t="shared" si="648"/>
        <v>0</v>
      </c>
      <c r="CR130" s="176">
        <f t="shared" si="648"/>
        <v>0</v>
      </c>
      <c r="CS130" s="176">
        <f t="shared" si="648"/>
        <v>0</v>
      </c>
      <c r="CT130" s="176">
        <f t="shared" si="649"/>
        <v>0</v>
      </c>
      <c r="CU130" s="176">
        <f t="shared" si="649"/>
        <v>0</v>
      </c>
      <c r="CV130" s="176">
        <f t="shared" si="649"/>
        <v>0</v>
      </c>
      <c r="CW130" s="176">
        <f t="shared" si="649"/>
        <v>0</v>
      </c>
      <c r="CX130" s="176">
        <f t="shared" si="649"/>
        <v>0</v>
      </c>
      <c r="CY130" s="176">
        <f t="shared" si="649"/>
        <v>0</v>
      </c>
      <c r="CZ130" s="176">
        <f t="shared" si="649"/>
        <v>0</v>
      </c>
      <c r="DA130" s="176">
        <f t="shared" si="649"/>
        <v>0</v>
      </c>
      <c r="DB130" s="176">
        <f t="shared" si="649"/>
        <v>0</v>
      </c>
      <c r="DC130" s="176">
        <f t="shared" si="649"/>
        <v>0</v>
      </c>
      <c r="DD130" s="176">
        <f t="shared" si="650"/>
        <v>0</v>
      </c>
      <c r="DE130" s="176">
        <f t="shared" si="650"/>
        <v>0</v>
      </c>
      <c r="DF130" s="176">
        <f t="shared" si="650"/>
        <v>0</v>
      </c>
      <c r="DG130" s="176">
        <f t="shared" si="650"/>
        <v>0</v>
      </c>
      <c r="DH130" s="176">
        <f t="shared" si="650"/>
        <v>0</v>
      </c>
      <c r="DI130" s="176">
        <f t="shared" si="650"/>
        <v>0</v>
      </c>
      <c r="DJ130" s="176">
        <f t="shared" si="650"/>
        <v>0</v>
      </c>
      <c r="DK130" s="176">
        <f t="shared" si="650"/>
        <v>0</v>
      </c>
      <c r="DL130" s="176">
        <f t="shared" si="650"/>
        <v>0</v>
      </c>
      <c r="DM130" s="176">
        <f t="shared" si="650"/>
        <v>0</v>
      </c>
      <c r="DN130" s="176">
        <f t="shared" si="650"/>
        <v>0</v>
      </c>
      <c r="DO130" s="176">
        <f t="shared" si="650"/>
        <v>0</v>
      </c>
      <c r="DP130" s="176">
        <f t="shared" si="650"/>
        <v>0</v>
      </c>
      <c r="DQ130" s="176">
        <f t="shared" si="650"/>
        <v>0</v>
      </c>
      <c r="DR130" s="176">
        <f t="shared" si="650"/>
        <v>0</v>
      </c>
      <c r="DT130" s="176">
        <v>0</v>
      </c>
      <c r="DU130" s="176">
        <f t="shared" si="651"/>
        <v>0.28607728747118027</v>
      </c>
      <c r="DV130" s="176">
        <f t="shared" si="651"/>
        <v>0.27271683444141598</v>
      </c>
      <c r="DW130" s="176">
        <f t="shared" si="651"/>
        <v>0.25994383636491064</v>
      </c>
      <c r="DX130" s="176">
        <f t="shared" si="651"/>
        <v>0.24761107017259854</v>
      </c>
      <c r="DY130" s="176">
        <f t="shared" si="651"/>
        <v>0.23581829263560261</v>
      </c>
      <c r="DZ130" s="176">
        <f t="shared" si="651"/>
        <v>0.22466020946690915</v>
      </c>
      <c r="EA130" s="176">
        <f t="shared" si="651"/>
        <v>0.21395119049266073</v>
      </c>
      <c r="EB130" s="176">
        <f t="shared" si="651"/>
        <v>0.20374257366603093</v>
      </c>
      <c r="EC130" s="176">
        <f t="shared" si="651"/>
        <v>0.19401335581313703</v>
      </c>
      <c r="ED130" s="176">
        <f t="shared" si="651"/>
        <v>0.1847642978412786</v>
      </c>
      <c r="EE130" s="176">
        <f t="shared" si="652"/>
        <v>0.17595616350072518</v>
      </c>
      <c r="EF130" s="176">
        <f t="shared" si="652"/>
        <v>0.1675816460963746</v>
      </c>
      <c r="EG130" s="176">
        <f t="shared" si="652"/>
        <v>0.15960570831754242</v>
      </c>
      <c r="EH130" s="176">
        <f t="shared" si="652"/>
        <v>0.15200938003016504</v>
      </c>
      <c r="EI130" s="176">
        <f t="shared" si="652"/>
        <v>0.14477459397118214</v>
      </c>
      <c r="EJ130" s="176">
        <f t="shared" si="652"/>
        <v>0.13788414277698771</v>
      </c>
      <c r="EK130" s="176">
        <f t="shared" si="652"/>
        <v>0.13132163805708291</v>
      </c>
      <c r="EL130" s="176">
        <f t="shared" si="652"/>
        <v>0.12507147141559252</v>
      </c>
      <c r="EM130" s="176">
        <f t="shared" si="652"/>
        <v>0.11911877732793526</v>
      </c>
      <c r="EN130" s="176">
        <f t="shared" si="652"/>
        <v>0.11344939778435571</v>
      </c>
      <c r="EO130" s="176">
        <f t="shared" si="653"/>
        <v>0.10804984861622291</v>
      </c>
      <c r="EP130" s="176">
        <f t="shared" si="653"/>
        <v>0.10290728742500738</v>
      </c>
      <c r="EQ130" s="176">
        <f t="shared" si="653"/>
        <v>9.8009483037656775E-2</v>
      </c>
      <c r="ER130" s="176">
        <f t="shared" si="653"/>
        <v>9.3344786415723038E-2</v>
      </c>
      <c r="ES130" s="176">
        <f t="shared" si="653"/>
        <v>8.8902102949050169E-2</v>
      </c>
      <c r="ET130" s="176">
        <f t="shared" si="653"/>
        <v>0</v>
      </c>
      <c r="EU130" s="176">
        <f t="shared" si="653"/>
        <v>0</v>
      </c>
      <c r="EV130" s="176">
        <f t="shared" si="653"/>
        <v>0</v>
      </c>
      <c r="EW130" s="176">
        <f t="shared" si="653"/>
        <v>0</v>
      </c>
      <c r="EX130" s="176">
        <f t="shared" si="653"/>
        <v>0</v>
      </c>
      <c r="EY130" s="176">
        <f t="shared" si="653"/>
        <v>0</v>
      </c>
      <c r="EZ130" s="176">
        <f t="shared" si="653"/>
        <v>0</v>
      </c>
      <c r="FA130" s="176">
        <f t="shared" si="653"/>
        <v>0</v>
      </c>
      <c r="FB130" s="176">
        <f t="shared" si="653"/>
        <v>0</v>
      </c>
      <c r="FC130" s="176">
        <f t="shared" si="653"/>
        <v>0</v>
      </c>
      <c r="FE130" s="176">
        <v>0</v>
      </c>
      <c r="FF130" s="176">
        <v>0</v>
      </c>
      <c r="FG130" s="176">
        <f t="shared" si="654"/>
        <v>0</v>
      </c>
      <c r="FH130" s="176">
        <f t="shared" si="654"/>
        <v>0</v>
      </c>
      <c r="FI130" s="176">
        <f t="shared" si="654"/>
        <v>0</v>
      </c>
      <c r="FJ130" s="176">
        <f t="shared" si="654"/>
        <v>0</v>
      </c>
      <c r="FK130" s="176">
        <f t="shared" si="654"/>
        <v>0</v>
      </c>
      <c r="FL130" s="176">
        <f t="shared" si="654"/>
        <v>0</v>
      </c>
      <c r="FM130" s="176">
        <f t="shared" si="654"/>
        <v>0</v>
      </c>
      <c r="FN130" s="176">
        <f t="shared" si="654"/>
        <v>0</v>
      </c>
      <c r="FO130" s="176">
        <f t="shared" si="654"/>
        <v>0</v>
      </c>
      <c r="FP130" s="176">
        <f t="shared" si="654"/>
        <v>0</v>
      </c>
      <c r="FQ130" s="176">
        <f t="shared" si="655"/>
        <v>0</v>
      </c>
      <c r="FR130" s="176">
        <f t="shared" si="655"/>
        <v>0</v>
      </c>
      <c r="FS130" s="176">
        <f t="shared" si="655"/>
        <v>0</v>
      </c>
      <c r="FT130" s="176">
        <f t="shared" si="655"/>
        <v>0</v>
      </c>
      <c r="FU130" s="176">
        <f t="shared" si="655"/>
        <v>0</v>
      </c>
      <c r="FV130" s="176">
        <f t="shared" si="655"/>
        <v>0</v>
      </c>
      <c r="FW130" s="176">
        <f t="shared" si="655"/>
        <v>0</v>
      </c>
      <c r="FX130" s="176">
        <f t="shared" si="655"/>
        <v>0</v>
      </c>
      <c r="FY130" s="176">
        <f t="shared" si="655"/>
        <v>0</v>
      </c>
      <c r="FZ130" s="176">
        <f t="shared" si="655"/>
        <v>0</v>
      </c>
      <c r="GA130" s="176">
        <f t="shared" si="656"/>
        <v>0</v>
      </c>
      <c r="GB130" s="176">
        <f t="shared" si="656"/>
        <v>0</v>
      </c>
      <c r="GC130" s="176">
        <f t="shared" si="656"/>
        <v>0</v>
      </c>
      <c r="GD130" s="176">
        <f t="shared" si="656"/>
        <v>0</v>
      </c>
      <c r="GE130" s="176">
        <f t="shared" si="656"/>
        <v>0</v>
      </c>
      <c r="GF130" s="176">
        <f t="shared" si="656"/>
        <v>0</v>
      </c>
      <c r="GG130" s="176">
        <f t="shared" si="656"/>
        <v>0</v>
      </c>
      <c r="GH130" s="176">
        <f t="shared" si="656"/>
        <v>0</v>
      </c>
      <c r="GI130" s="176">
        <f t="shared" si="656"/>
        <v>0</v>
      </c>
      <c r="GJ130" s="176">
        <f t="shared" si="656"/>
        <v>0</v>
      </c>
      <c r="GK130" s="176">
        <f t="shared" si="656"/>
        <v>0</v>
      </c>
      <c r="GL130" s="176">
        <f t="shared" si="656"/>
        <v>0</v>
      </c>
      <c r="GM130" s="176">
        <f t="shared" si="656"/>
        <v>0</v>
      </c>
      <c r="GN130" s="176">
        <f t="shared" si="656"/>
        <v>0</v>
      </c>
      <c r="GO130" s="176">
        <f t="shared" si="656"/>
        <v>0</v>
      </c>
      <c r="GP130" s="187"/>
      <c r="GQ130" s="176">
        <v>0</v>
      </c>
      <c r="GR130" s="176">
        <v>0</v>
      </c>
      <c r="GS130" s="176">
        <f t="shared" si="657"/>
        <v>0.27271683444141598</v>
      </c>
      <c r="GT130" s="176">
        <f t="shared" si="657"/>
        <v>0.25994383636491064</v>
      </c>
      <c r="GU130" s="176">
        <f t="shared" si="657"/>
        <v>0.24761107017259854</v>
      </c>
      <c r="GV130" s="176">
        <f t="shared" si="657"/>
        <v>0.23581829263560261</v>
      </c>
      <c r="GW130" s="176">
        <f t="shared" si="657"/>
        <v>0.22466020946690915</v>
      </c>
      <c r="GX130" s="176">
        <f t="shared" si="657"/>
        <v>0.21395119049266073</v>
      </c>
      <c r="GY130" s="176">
        <f t="shared" si="657"/>
        <v>0.20374257366603093</v>
      </c>
      <c r="GZ130" s="176">
        <f t="shared" si="657"/>
        <v>0.19401335581313703</v>
      </c>
      <c r="HA130" s="176">
        <f t="shared" si="657"/>
        <v>0.1847642978412786</v>
      </c>
      <c r="HB130" s="176">
        <f t="shared" si="657"/>
        <v>0.17595616350072518</v>
      </c>
      <c r="HC130" s="176">
        <f t="shared" si="658"/>
        <v>0.1675816460963746</v>
      </c>
      <c r="HD130" s="176">
        <f t="shared" si="658"/>
        <v>0.15960570831754242</v>
      </c>
      <c r="HE130" s="176">
        <f t="shared" si="658"/>
        <v>0.15200938003016504</v>
      </c>
      <c r="HF130" s="176">
        <f t="shared" si="658"/>
        <v>0.14477459397118214</v>
      </c>
      <c r="HG130" s="176">
        <f t="shared" si="658"/>
        <v>0.13788414277698771</v>
      </c>
      <c r="HH130" s="176">
        <f t="shared" si="658"/>
        <v>0.13132163805708291</v>
      </c>
      <c r="HI130" s="176">
        <f t="shared" si="658"/>
        <v>0.12507147141559252</v>
      </c>
      <c r="HJ130" s="176">
        <f t="shared" si="658"/>
        <v>0.11911877732793526</v>
      </c>
      <c r="HK130" s="176">
        <f t="shared" si="658"/>
        <v>0.11344939778435571</v>
      </c>
      <c r="HL130" s="176">
        <f t="shared" si="658"/>
        <v>0.10804984861622291</v>
      </c>
      <c r="HM130" s="176">
        <f t="shared" si="659"/>
        <v>0.10290728742500738</v>
      </c>
      <c r="HN130" s="176">
        <f t="shared" si="659"/>
        <v>9.8009483037656775E-2</v>
      </c>
      <c r="HO130" s="176">
        <f t="shared" si="659"/>
        <v>9.3344786415723038E-2</v>
      </c>
      <c r="HP130" s="176">
        <f t="shared" si="659"/>
        <v>8.8902102949050169E-2</v>
      </c>
      <c r="HQ130" s="176">
        <f t="shared" si="659"/>
        <v>8.467086606812603E-2</v>
      </c>
      <c r="HR130" s="176">
        <f t="shared" si="659"/>
        <v>0</v>
      </c>
      <c r="HS130" s="176">
        <f t="shared" si="659"/>
        <v>0</v>
      </c>
      <c r="HT130" s="176">
        <f t="shared" si="659"/>
        <v>0</v>
      </c>
      <c r="HU130" s="176">
        <f t="shared" si="659"/>
        <v>0</v>
      </c>
      <c r="HV130" s="176">
        <f t="shared" si="659"/>
        <v>0</v>
      </c>
      <c r="HW130" s="176">
        <f t="shared" si="659"/>
        <v>0</v>
      </c>
      <c r="HX130" s="176">
        <f t="shared" si="659"/>
        <v>0</v>
      </c>
      <c r="HY130" s="176">
        <f t="shared" si="659"/>
        <v>0</v>
      </c>
      <c r="HZ130" s="176">
        <f t="shared" si="659"/>
        <v>0</v>
      </c>
      <c r="IA130" s="176">
        <f t="shared" si="659"/>
        <v>0</v>
      </c>
    </row>
    <row r="131" spans="1:235">
      <c r="B131" s="175"/>
      <c r="C131" s="175"/>
      <c r="D131" s="175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</row>
    <row r="132" spans="1:235">
      <c r="B132" s="144">
        <v>2</v>
      </c>
      <c r="C132" s="144">
        <v>3</v>
      </c>
      <c r="D132" s="144">
        <v>4</v>
      </c>
      <c r="E132" s="144">
        <v>5</v>
      </c>
      <c r="F132" s="144">
        <v>6</v>
      </c>
      <c r="G132" s="144">
        <v>7</v>
      </c>
      <c r="H132" s="144">
        <v>8</v>
      </c>
      <c r="I132" s="144">
        <v>9</v>
      </c>
      <c r="J132" s="144">
        <v>10</v>
      </c>
      <c r="K132" s="144">
        <v>11</v>
      </c>
      <c r="L132" s="144">
        <v>12</v>
      </c>
      <c r="M132" s="144">
        <v>13</v>
      </c>
      <c r="N132" s="144">
        <v>14</v>
      </c>
    </row>
    <row r="138" spans="1:235">
      <c r="A138" s="185"/>
      <c r="C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  <c r="DG138" s="218"/>
      <c r="DH138" s="218"/>
      <c r="DI138" s="218"/>
      <c r="DJ138" s="218"/>
      <c r="DK138" s="218"/>
      <c r="DL138" s="218"/>
      <c r="DM138" s="218"/>
      <c r="DN138" s="218"/>
      <c r="DO138" s="218"/>
      <c r="DP138" s="218"/>
      <c r="DQ138" s="218"/>
      <c r="DR138" s="218"/>
      <c r="DS138" s="218"/>
      <c r="DT138" s="218"/>
      <c r="DU138" s="218"/>
      <c r="DV138" s="218"/>
      <c r="DW138" s="218"/>
      <c r="DX138" s="218"/>
      <c r="DY138" s="218"/>
      <c r="DZ138" s="218"/>
      <c r="EA138" s="218"/>
      <c r="EB138" s="218"/>
      <c r="EC138" s="218"/>
      <c r="ED138" s="218"/>
      <c r="EE138" s="218"/>
      <c r="EF138" s="218"/>
      <c r="EG138" s="218"/>
      <c r="EH138" s="218"/>
      <c r="EI138" s="218"/>
      <c r="EJ138" s="218"/>
      <c r="EK138" s="218"/>
      <c r="EL138" s="218"/>
      <c r="EM138" s="218"/>
      <c r="EN138" s="218"/>
      <c r="EO138" s="218"/>
      <c r="EP138" s="218"/>
      <c r="EQ138" s="218"/>
      <c r="ER138" s="218"/>
      <c r="ES138" s="218"/>
      <c r="ET138" s="218"/>
      <c r="EU138" s="218"/>
      <c r="EV138" s="218"/>
      <c r="EW138" s="218"/>
      <c r="EX138" s="218"/>
      <c r="EY138" s="218"/>
      <c r="EZ138" s="218"/>
      <c r="FA138" s="218"/>
      <c r="FB138" s="218"/>
      <c r="FC138" s="218"/>
      <c r="FD138" s="218"/>
      <c r="FE138" s="218"/>
      <c r="FF138" s="218"/>
      <c r="FG138" s="218"/>
      <c r="FH138" s="218"/>
      <c r="FI138" s="218"/>
      <c r="FJ138" s="218"/>
      <c r="FK138" s="218"/>
      <c r="FL138" s="218"/>
      <c r="FM138" s="218"/>
      <c r="FN138" s="218"/>
      <c r="FO138" s="218"/>
      <c r="FP138" s="218"/>
      <c r="FQ138" s="218"/>
      <c r="FR138" s="218"/>
      <c r="FS138" s="218"/>
      <c r="FT138" s="218"/>
      <c r="FU138" s="218"/>
      <c r="FV138" s="218"/>
      <c r="FW138" s="218"/>
      <c r="FX138" s="218"/>
      <c r="FY138" s="218"/>
      <c r="FZ138" s="218"/>
      <c r="GA138" s="218"/>
      <c r="GB138" s="218"/>
      <c r="GC138" s="218"/>
      <c r="GD138" s="218"/>
      <c r="GE138" s="218"/>
      <c r="GF138" s="218"/>
      <c r="GG138" s="218"/>
      <c r="GH138" s="218"/>
      <c r="GI138" s="218"/>
      <c r="GJ138" s="218"/>
      <c r="GK138" s="218"/>
      <c r="GL138" s="218"/>
      <c r="GM138" s="218"/>
      <c r="GN138" s="218"/>
      <c r="GO138" s="218"/>
      <c r="GP138" s="218"/>
      <c r="GQ138" s="218"/>
      <c r="GR138" s="218"/>
      <c r="GS138" s="218"/>
      <c r="GT138" s="218"/>
      <c r="GU138" s="218"/>
      <c r="GV138" s="218"/>
      <c r="GW138" s="218"/>
      <c r="GX138" s="218"/>
      <c r="GY138" s="218"/>
      <c r="GZ138" s="218"/>
      <c r="HA138" s="218"/>
      <c r="HB138" s="218"/>
      <c r="HC138" s="218"/>
      <c r="HD138" s="218"/>
      <c r="HE138" s="218"/>
      <c r="HF138" s="218"/>
      <c r="HG138" s="218"/>
      <c r="HH138" s="218"/>
      <c r="HI138" s="218"/>
      <c r="HJ138" s="218"/>
      <c r="HK138" s="218"/>
      <c r="HL138" s="218"/>
      <c r="HM138" s="218"/>
      <c r="HN138" s="218"/>
      <c r="HO138" s="218"/>
      <c r="HP138" s="218"/>
      <c r="HQ138" s="218"/>
      <c r="HR138" s="218"/>
      <c r="HS138" s="218"/>
      <c r="HT138" s="218"/>
      <c r="HU138" s="218"/>
      <c r="HV138" s="218"/>
      <c r="HW138" s="218"/>
      <c r="HX138" s="218"/>
      <c r="HY138" s="218"/>
      <c r="HZ138" s="218"/>
      <c r="IA138" s="218"/>
    </row>
    <row r="139" spans="1:235">
      <c r="A139" s="185"/>
      <c r="C139" s="218"/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DH139" s="218"/>
      <c r="DI139" s="218"/>
      <c r="DJ139" s="218"/>
      <c r="DK139" s="218"/>
      <c r="DL139" s="218"/>
      <c r="DM139" s="218"/>
      <c r="DN139" s="218"/>
      <c r="DO139" s="218"/>
      <c r="DP139" s="218"/>
      <c r="DQ139" s="218"/>
      <c r="DR139" s="218"/>
      <c r="DS139" s="218"/>
      <c r="DT139" s="218"/>
      <c r="DU139" s="218"/>
      <c r="DV139" s="218"/>
      <c r="DW139" s="218"/>
      <c r="DX139" s="218"/>
      <c r="DY139" s="218"/>
      <c r="DZ139" s="218"/>
      <c r="EA139" s="218"/>
      <c r="EB139" s="218"/>
      <c r="EC139" s="218"/>
      <c r="ED139" s="218"/>
      <c r="EE139" s="218"/>
      <c r="EF139" s="218"/>
      <c r="EG139" s="218"/>
      <c r="EH139" s="218"/>
      <c r="EI139" s="218"/>
      <c r="EJ139" s="218"/>
      <c r="EK139" s="218"/>
      <c r="EL139" s="218"/>
      <c r="EM139" s="218"/>
      <c r="EN139" s="218"/>
      <c r="EO139" s="218"/>
      <c r="EP139" s="218"/>
      <c r="EQ139" s="218"/>
      <c r="ER139" s="218"/>
      <c r="ES139" s="218"/>
      <c r="ET139" s="218"/>
      <c r="EU139" s="218"/>
      <c r="EV139" s="218"/>
      <c r="EW139" s="218"/>
      <c r="EX139" s="218"/>
      <c r="EY139" s="218"/>
      <c r="EZ139" s="218"/>
      <c r="FA139" s="218"/>
      <c r="FB139" s="218"/>
      <c r="FC139" s="218"/>
      <c r="FD139" s="218"/>
      <c r="FE139" s="218"/>
      <c r="FF139" s="218"/>
      <c r="FG139" s="218"/>
      <c r="FH139" s="218"/>
      <c r="FI139" s="218"/>
      <c r="FJ139" s="218"/>
      <c r="FK139" s="218"/>
      <c r="FL139" s="218"/>
      <c r="FM139" s="218"/>
      <c r="FN139" s="218"/>
      <c r="FO139" s="218"/>
      <c r="FP139" s="218"/>
      <c r="FQ139" s="218"/>
      <c r="FR139" s="218"/>
      <c r="FS139" s="218"/>
      <c r="FT139" s="218"/>
      <c r="FU139" s="218"/>
      <c r="FV139" s="218"/>
      <c r="FW139" s="218"/>
      <c r="FX139" s="218"/>
      <c r="FY139" s="218"/>
      <c r="FZ139" s="218"/>
      <c r="GA139" s="218"/>
      <c r="GB139" s="218"/>
      <c r="GC139" s="218"/>
      <c r="GD139" s="218"/>
      <c r="GE139" s="218"/>
      <c r="GF139" s="218"/>
      <c r="GG139" s="218"/>
      <c r="GH139" s="218"/>
      <c r="GI139" s="218"/>
      <c r="GJ139" s="218"/>
      <c r="GK139" s="218"/>
      <c r="GL139" s="218"/>
      <c r="GM139" s="218"/>
      <c r="GN139" s="218"/>
      <c r="GO139" s="218"/>
      <c r="GP139" s="218"/>
      <c r="GQ139" s="218"/>
      <c r="GR139" s="218"/>
      <c r="GS139" s="218"/>
      <c r="GT139" s="218"/>
      <c r="GU139" s="218"/>
      <c r="GV139" s="218"/>
      <c r="GW139" s="218"/>
      <c r="GX139" s="218"/>
      <c r="GY139" s="218"/>
      <c r="GZ139" s="218"/>
      <c r="HA139" s="218"/>
      <c r="HB139" s="218"/>
      <c r="HC139" s="218"/>
      <c r="HD139" s="218"/>
      <c r="HE139" s="218"/>
      <c r="HF139" s="218"/>
      <c r="HG139" s="218"/>
      <c r="HH139" s="218"/>
      <c r="HI139" s="218"/>
      <c r="HJ139" s="218"/>
      <c r="HK139" s="218"/>
      <c r="HL139" s="218"/>
      <c r="HM139" s="218"/>
      <c r="HN139" s="218"/>
      <c r="HO139" s="218"/>
      <c r="HP139" s="218"/>
      <c r="HQ139" s="218"/>
      <c r="HR139" s="218"/>
      <c r="HS139" s="218"/>
      <c r="HT139" s="218"/>
      <c r="HU139" s="218"/>
      <c r="HV139" s="218"/>
      <c r="HW139" s="218"/>
      <c r="HX139" s="218"/>
      <c r="HY139" s="218"/>
      <c r="HZ139" s="218"/>
      <c r="IA139" s="218"/>
    </row>
  </sheetData>
  <phoneticPr fontId="2" type="noConversion"/>
  <pageMargins left="0.75" right="0.75" top="1" bottom="1" header="0.5" footer="0.5"/>
  <pageSetup fitToHeight="3" orientation="portrait" horizontalDpi="1200" verticalDpi="12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23</vt:i4>
      </vt:variant>
    </vt:vector>
  </HeadingPairs>
  <TitlesOfParts>
    <vt:vector size="31" baseType="lpstr">
      <vt:lpstr>Tests - Commission Exhibit</vt:lpstr>
      <vt:lpstr>Tests</vt:lpstr>
      <vt:lpstr>Rates</vt:lpstr>
      <vt:lpstr>Inputs</vt:lpstr>
      <vt:lpstr>Program Costs</vt:lpstr>
      <vt:lpstr>Avoided Costs</vt:lpstr>
      <vt:lpstr>Lost Revenue</vt:lpstr>
      <vt:lpstr>Bill Reductions</vt:lpstr>
      <vt:lpstr>AC_RATE</vt:lpstr>
      <vt:lpstr>Annual_Dth_Savings_per_Unit</vt:lpstr>
      <vt:lpstr>Annual_Participation</vt:lpstr>
      <vt:lpstr>Avoided_Costs</vt:lpstr>
      <vt:lpstr>CS_RATE</vt:lpstr>
      <vt:lpstr>Customer_Savings</vt:lpstr>
      <vt:lpstr>Discount_Rate</vt:lpstr>
      <vt:lpstr>input</vt:lpstr>
      <vt:lpstr>Lifecycle</vt:lpstr>
      <vt:lpstr>Lost_Revenue</vt:lpstr>
      <vt:lpstr>Measure</vt:lpstr>
      <vt:lpstr>Measures</vt:lpstr>
      <vt:lpstr>'Avoided Costs'!Print_Area</vt:lpstr>
      <vt:lpstr>'Bill Reductions'!Print_Area</vt:lpstr>
      <vt:lpstr>Inputs!Print_Area</vt:lpstr>
      <vt:lpstr>'Program Costs'!Print_Area</vt:lpstr>
      <vt:lpstr>Rates!Print_Area</vt:lpstr>
      <vt:lpstr>Tests!Print_Area</vt:lpstr>
      <vt:lpstr>'Tests - Commission Exhibit'!Print_Area</vt:lpstr>
      <vt:lpstr>'Tests - Commission Exhibit'!Print_Titles</vt:lpstr>
      <vt:lpstr>Total_Customer_Base</vt:lpstr>
      <vt:lpstr>Year</vt:lpstr>
      <vt:lpstr>Years</vt:lpstr>
    </vt:vector>
  </TitlesOfParts>
  <Company>QUESTAR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kbm</dc:creator>
  <cp:lastModifiedBy>Melissa Robyn Paschal</cp:lastModifiedBy>
  <cp:lastPrinted>2012-10-17T21:15:39Z</cp:lastPrinted>
  <dcterms:created xsi:type="dcterms:W3CDTF">2006-09-14T16:04:57Z</dcterms:created>
  <dcterms:modified xsi:type="dcterms:W3CDTF">2012-10-23T18:18:42Z</dcterms:modified>
</cp:coreProperties>
</file>